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alaia.lamarque\Desktop\"/>
    </mc:Choice>
  </mc:AlternateContent>
  <xr:revisionPtr revIDLastSave="0" documentId="8_{652225BB-08C3-4D8C-831E-043BFEA17E0E}" xr6:coauthVersionLast="47" xr6:coauthVersionMax="47" xr10:uidLastSave="{00000000-0000-0000-0000-000000000000}"/>
  <bookViews>
    <workbookView xWindow="3820" yWindow="2840" windowWidth="14400" windowHeight="7360" tabRatio="1000" xr2:uid="{00000000-000D-0000-FFFF-FFFF00000000}"/>
  </bookViews>
  <sheets>
    <sheet name="Présentation fichier" sheetId="3" r:id="rId1"/>
    <sheet name="BDD de référence" sheetId="14" r:id="rId2"/>
    <sheet name="TCD Activité combinée" sheetId="19" state="hidden" r:id="rId3"/>
    <sheet name="Forfaits par FINESS PM" sheetId="7" r:id="rId4"/>
    <sheet name="Simulations - Consolidé" sheetId="9" r:id="rId5"/>
    <sheet name="Volet 1 - Domaines 2&amp;3" sheetId="10" r:id="rId6"/>
    <sheet name="Paramètres" sheetId="17" state="hidden" r:id="rId7"/>
  </sheets>
  <externalReferences>
    <externalReference r:id="rId8"/>
  </externalReferences>
  <definedNames>
    <definedName name="_xlnm._FilterDatabase" localSheetId="1" hidden="1">'BDD de référence'!$A$5:$J$4786</definedName>
    <definedName name="_xlnm._FilterDatabase" localSheetId="3" hidden="1">'Forfaits par FINESS PM'!$A$10:$O$2829</definedName>
    <definedName name="_xlcn.WorksheetConnection_210629_BasederéférenceHôpital.xlsxTable41" hidden="1">[1]!Table4[#Data]</definedName>
  </definedNames>
  <calcPr calcId="191028"/>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29" i="7" l="1" a="1"/>
  <c r="G2829" i="7" s="1"/>
  <c r="H2829" i="7" a="1"/>
  <c r="H2829" i="7" s="1"/>
  <c r="E2829" i="7"/>
  <c r="C2829" i="7"/>
  <c r="B2829" i="7"/>
  <c r="E2828" i="7" l="1"/>
  <c r="C2828" i="7"/>
  <c r="B2828" i="7"/>
  <c r="H2825" i="7" l="1" a="1"/>
  <c r="H2825" i="7" s="1"/>
  <c r="H2817" i="7" a="1"/>
  <c r="H2817" i="7" s="1"/>
  <c r="H2818" i="7" a="1"/>
  <c r="H2818" i="7" s="1"/>
  <c r="H2819" i="7" a="1"/>
  <c r="H2819" i="7" s="1"/>
  <c r="H2820" i="7" a="1"/>
  <c r="H2820" i="7" s="1"/>
  <c r="H2821" i="7" a="1"/>
  <c r="H2821" i="7" s="1"/>
  <c r="H2822" i="7" a="1"/>
  <c r="H2822" i="7" s="1"/>
  <c r="H2823" i="7" a="1"/>
  <c r="H2823" i="7" s="1"/>
  <c r="H2824" i="7" a="1"/>
  <c r="H2824" i="7" s="1"/>
  <c r="G2825" i="7" a="1"/>
  <c r="G2825" i="7" s="1"/>
  <c r="E2825" i="7"/>
  <c r="E2826" i="7"/>
  <c r="E2827" i="7"/>
  <c r="C2825" i="7"/>
  <c r="C2826" i="7"/>
  <c r="C2827" i="7"/>
  <c r="B2825" i="7"/>
  <c r="B2826" i="7"/>
  <c r="B2827" i="7"/>
  <c r="G2824" i="7" l="1" a="1"/>
  <c r="G2824" i="7" s="1"/>
  <c r="E2824" i="7"/>
  <c r="C2824" i="7"/>
  <c r="B2824" i="7"/>
  <c r="G11" i="7" a="1"/>
  <c r="G11" i="7" s="1"/>
  <c r="H12" i="7" l="1" a="1"/>
  <c r="H12" i="7" s="1"/>
  <c r="H13" i="7" a="1"/>
  <c r="H13" i="7" s="1"/>
  <c r="H14" i="7" a="1"/>
  <c r="H14" i="7" s="1"/>
  <c r="H17" i="7" a="1"/>
  <c r="H17" i="7" s="1"/>
  <c r="H18" i="7" a="1"/>
  <c r="H18" i="7" s="1"/>
  <c r="H19" i="7" a="1"/>
  <c r="H19" i="7" s="1"/>
  <c r="H20" i="7" a="1"/>
  <c r="H20" i="7" s="1"/>
  <c r="H24" i="7" a="1"/>
  <c r="H24" i="7" s="1"/>
  <c r="H25" i="7" a="1"/>
  <c r="H25" i="7" s="1"/>
  <c r="H26" i="7" a="1"/>
  <c r="H26" i="7" s="1"/>
  <c r="H28" i="7" a="1"/>
  <c r="H28" i="7" s="1"/>
  <c r="H32" i="7" a="1"/>
  <c r="H32" i="7" s="1"/>
  <c r="H36" i="7" a="1"/>
  <c r="H36" i="7" s="1"/>
  <c r="H37" i="7" a="1"/>
  <c r="H37" i="7" s="1"/>
  <c r="H39" i="7" a="1"/>
  <c r="H39" i="7" s="1"/>
  <c r="H42" i="7" a="1"/>
  <c r="H42" i="7" s="1"/>
  <c r="H43" i="7" a="1"/>
  <c r="H43" i="7" s="1"/>
  <c r="H45" i="7" a="1"/>
  <c r="H45" i="7" s="1"/>
  <c r="H46" i="7" a="1"/>
  <c r="H46" i="7" s="1"/>
  <c r="H47" i="7" a="1"/>
  <c r="H47" i="7" s="1"/>
  <c r="H53" i="7" a="1"/>
  <c r="H53" i="7" s="1"/>
  <c r="H54" i="7" a="1"/>
  <c r="H54" i="7" s="1"/>
  <c r="H56" i="7" a="1"/>
  <c r="H56" i="7" s="1"/>
  <c r="H72" i="7" a="1"/>
  <c r="H72" i="7" s="1"/>
  <c r="H73" i="7" a="1"/>
  <c r="H73" i="7" s="1"/>
  <c r="H74" i="7" a="1"/>
  <c r="H74" i="7" s="1"/>
  <c r="H75" i="7" a="1"/>
  <c r="H75" i="7" s="1"/>
  <c r="H82" i="7" a="1"/>
  <c r="H82" i="7" s="1"/>
  <c r="H83" i="7" a="1"/>
  <c r="H83" i="7" s="1"/>
  <c r="H84" i="7" a="1"/>
  <c r="H84" i="7" s="1"/>
  <c r="H88" i="7" a="1"/>
  <c r="H88" i="7" s="1"/>
  <c r="H89" i="7" a="1"/>
  <c r="H89" i="7" s="1"/>
  <c r="H90" i="7" a="1"/>
  <c r="H90" i="7" s="1"/>
  <c r="H91" i="7" a="1"/>
  <c r="H91" i="7" s="1"/>
  <c r="H92" i="7" a="1"/>
  <c r="H92" i="7" s="1"/>
  <c r="H93" i="7" a="1"/>
  <c r="H93" i="7" s="1"/>
  <c r="H94" i="7" a="1"/>
  <c r="H94" i="7" s="1"/>
  <c r="H98" i="7" a="1"/>
  <c r="H98" i="7" s="1"/>
  <c r="H102" i="7" a="1"/>
  <c r="H102" i="7" s="1"/>
  <c r="H103" i="7" a="1"/>
  <c r="H103" i="7" s="1"/>
  <c r="H104" i="7" a="1"/>
  <c r="H104" i="7" s="1"/>
  <c r="H105" i="7" a="1"/>
  <c r="H105" i="7" s="1"/>
  <c r="H106" i="7" a="1"/>
  <c r="H106" i="7" s="1"/>
  <c r="H107" i="7" a="1"/>
  <c r="H107" i="7" s="1"/>
  <c r="H108" i="7" a="1"/>
  <c r="H108" i="7" s="1"/>
  <c r="H109" i="7" a="1"/>
  <c r="H109" i="7" s="1"/>
  <c r="H110" i="7" a="1"/>
  <c r="H110" i="7" s="1"/>
  <c r="H112" i="7" a="1"/>
  <c r="H112" i="7" s="1"/>
  <c r="H113" i="7" a="1"/>
  <c r="H113" i="7" s="1"/>
  <c r="H114" i="7" a="1"/>
  <c r="H114" i="7" s="1"/>
  <c r="H115" i="7" a="1"/>
  <c r="H115" i="7" s="1"/>
  <c r="H116" i="7" a="1"/>
  <c r="H116" i="7" s="1"/>
  <c r="H121" i="7" a="1"/>
  <c r="H121" i="7" s="1"/>
  <c r="H122" i="7" a="1"/>
  <c r="H122" i="7" s="1"/>
  <c r="H123" i="7" a="1"/>
  <c r="H123" i="7" s="1"/>
  <c r="H126" i="7" a="1"/>
  <c r="H126" i="7" s="1"/>
  <c r="H160" i="7" a="1"/>
  <c r="H160" i="7" s="1"/>
  <c r="H163" i="7" a="1"/>
  <c r="H163" i="7" s="1"/>
  <c r="H164" i="7" a="1"/>
  <c r="H164" i="7" s="1"/>
  <c r="H167" i="7" a="1"/>
  <c r="H167" i="7" s="1"/>
  <c r="H168" i="7" a="1"/>
  <c r="H168" i="7" s="1"/>
  <c r="H180" i="7" a="1"/>
  <c r="H180" i="7" s="1"/>
  <c r="H184" i="7" a="1"/>
  <c r="H184" i="7" s="1"/>
  <c r="H186" i="7" a="1"/>
  <c r="H186" i="7" s="1"/>
  <c r="H203" i="7" a="1"/>
  <c r="H203" i="7" s="1"/>
  <c r="H204" i="7" a="1"/>
  <c r="H204" i="7" s="1"/>
  <c r="H210" i="7" a="1"/>
  <c r="H210" i="7" s="1"/>
  <c r="H218" i="7" a="1"/>
  <c r="H218" i="7" s="1"/>
  <c r="H222" i="7" a="1"/>
  <c r="H222" i="7" s="1"/>
  <c r="H223" i="7" a="1"/>
  <c r="H223" i="7" s="1"/>
  <c r="H234" i="7" a="1"/>
  <c r="H234" i="7" s="1"/>
  <c r="H235" i="7" a="1"/>
  <c r="H235" i="7" s="1"/>
  <c r="H236" i="7" a="1"/>
  <c r="H236" i="7" s="1"/>
  <c r="H244" i="7" a="1"/>
  <c r="H244" i="7" s="1"/>
  <c r="H245" i="7" a="1"/>
  <c r="H245" i="7" s="1"/>
  <c r="H246" i="7" a="1"/>
  <c r="H246" i="7" s="1"/>
  <c r="H247" i="7" a="1"/>
  <c r="H247" i="7" s="1"/>
  <c r="H248" i="7" a="1"/>
  <c r="H248" i="7" s="1"/>
  <c r="H249" i="7" a="1"/>
  <c r="H249" i="7" s="1"/>
  <c r="H250" i="7" a="1"/>
  <c r="H250" i="7" s="1"/>
  <c r="H251" i="7" a="1"/>
  <c r="H251" i="7" s="1"/>
  <c r="H252" i="7" a="1"/>
  <c r="H252" i="7" s="1"/>
  <c r="H253" i="7" a="1"/>
  <c r="H253" i="7" s="1"/>
  <c r="H254" i="7" a="1"/>
  <c r="H254" i="7" s="1"/>
  <c r="H255" i="7" a="1"/>
  <c r="H255" i="7" s="1"/>
  <c r="H256" i="7" a="1"/>
  <c r="H256" i="7" s="1"/>
  <c r="H267" i="7" a="1"/>
  <c r="H267" i="7" s="1"/>
  <c r="H268" i="7" a="1"/>
  <c r="H268" i="7" s="1"/>
  <c r="H269" i="7" a="1"/>
  <c r="H269" i="7" s="1"/>
  <c r="H271" i="7" a="1"/>
  <c r="H271" i="7" s="1"/>
  <c r="H272" i="7" a="1"/>
  <c r="H272" i="7" s="1"/>
  <c r="H274" i="7" a="1"/>
  <c r="H274" i="7" s="1"/>
  <c r="H285" i="7" a="1"/>
  <c r="H285" i="7" s="1"/>
  <c r="H286" i="7" a="1"/>
  <c r="H286" i="7" s="1"/>
  <c r="H287" i="7" a="1"/>
  <c r="H287" i="7" s="1"/>
  <c r="H295" i="7" a="1"/>
  <c r="H295" i="7" s="1"/>
  <c r="H296" i="7" a="1"/>
  <c r="H296" i="7" s="1"/>
  <c r="H308" i="7" a="1"/>
  <c r="H308" i="7" s="1"/>
  <c r="H309" i="7" a="1"/>
  <c r="H309" i="7" s="1"/>
  <c r="H310" i="7" a="1"/>
  <c r="H310" i="7" s="1"/>
  <c r="H327" i="7" a="1"/>
  <c r="H327" i="7" s="1"/>
  <c r="H361" i="7" a="1"/>
  <c r="H361" i="7" s="1"/>
  <c r="H362" i="7" a="1"/>
  <c r="H362" i="7" s="1"/>
  <c r="H368" i="7" a="1"/>
  <c r="H368" i="7" s="1"/>
  <c r="H369" i="7" a="1"/>
  <c r="H369" i="7" s="1"/>
  <c r="H373" i="7" a="1"/>
  <c r="H373" i="7" s="1"/>
  <c r="H376" i="7" a="1"/>
  <c r="H376" i="7" s="1"/>
  <c r="H377" i="7" a="1"/>
  <c r="H377" i="7" s="1"/>
  <c r="H379" i="7" a="1"/>
  <c r="H379" i="7" s="1"/>
  <c r="H381" i="7" a="1"/>
  <c r="H381" i="7" s="1"/>
  <c r="H402" i="7" a="1"/>
  <c r="H402" i="7" s="1"/>
  <c r="H403" i="7" a="1"/>
  <c r="H403" i="7" s="1"/>
  <c r="H421" i="7" a="1"/>
  <c r="H421" i="7" s="1"/>
  <c r="H422" i="7" a="1"/>
  <c r="H422" i="7" s="1"/>
  <c r="H426" i="7" a="1"/>
  <c r="H426" i="7" s="1"/>
  <c r="H427" i="7" a="1"/>
  <c r="H427" i="7" s="1"/>
  <c r="H428" i="7" a="1"/>
  <c r="H428" i="7" s="1"/>
  <c r="H438" i="7" a="1"/>
  <c r="H438" i="7" s="1"/>
  <c r="H439" i="7" a="1"/>
  <c r="H439" i="7" s="1"/>
  <c r="H448" i="7" a="1"/>
  <c r="H448" i="7" s="1"/>
  <c r="H449" i="7" a="1"/>
  <c r="H449" i="7" s="1"/>
  <c r="H450" i="7" a="1"/>
  <c r="H450" i="7" s="1"/>
  <c r="H451" i="7" a="1"/>
  <c r="H451" i="7" s="1"/>
  <c r="H452" i="7" a="1"/>
  <c r="H452" i="7" s="1"/>
  <c r="H453" i="7" a="1"/>
  <c r="H453" i="7" s="1"/>
  <c r="H454" i="7" a="1"/>
  <c r="H454" i="7" s="1"/>
  <c r="H461" i="7" a="1"/>
  <c r="H461" i="7" s="1"/>
  <c r="H462" i="7" a="1"/>
  <c r="H462" i="7" s="1"/>
  <c r="H471" i="7" a="1"/>
  <c r="H471" i="7" s="1"/>
  <c r="H481" i="7" a="1"/>
  <c r="H481" i="7" s="1"/>
  <c r="H482" i="7" a="1"/>
  <c r="H482" i="7" s="1"/>
  <c r="H483" i="7" a="1"/>
  <c r="H483" i="7" s="1"/>
  <c r="H484" i="7" a="1"/>
  <c r="H484" i="7" s="1"/>
  <c r="H485" i="7" a="1"/>
  <c r="H485" i="7" s="1"/>
  <c r="H486" i="7" a="1"/>
  <c r="H486" i="7" s="1"/>
  <c r="H490" i="7" a="1"/>
  <c r="H490" i="7" s="1"/>
  <c r="H491" i="7" a="1"/>
  <c r="H491" i="7" s="1"/>
  <c r="H492" i="7" a="1"/>
  <c r="H492" i="7" s="1"/>
  <c r="H493" i="7" a="1"/>
  <c r="H493" i="7" s="1"/>
  <c r="H494" i="7" a="1"/>
  <c r="H494" i="7" s="1"/>
  <c r="H495" i="7" a="1"/>
  <c r="H495" i="7" s="1"/>
  <c r="H504" i="7" a="1"/>
  <c r="H504" i="7" s="1"/>
  <c r="H511" i="7" a="1"/>
  <c r="H511" i="7" s="1"/>
  <c r="H516" i="7" a="1"/>
  <c r="H516" i="7" s="1"/>
  <c r="H517" i="7" a="1"/>
  <c r="H517" i="7" s="1"/>
  <c r="H518" i="7" a="1"/>
  <c r="H518" i="7" s="1"/>
  <c r="H519" i="7" a="1"/>
  <c r="H519" i="7" s="1"/>
  <c r="H523" i="7" a="1"/>
  <c r="H523" i="7" s="1"/>
  <c r="H524" i="7" a="1"/>
  <c r="H524" i="7" s="1"/>
  <c r="H525" i="7" a="1"/>
  <c r="H525" i="7" s="1"/>
  <c r="H526" i="7" a="1"/>
  <c r="H526" i="7" s="1"/>
  <c r="H527" i="7" a="1"/>
  <c r="H527" i="7" s="1"/>
  <c r="H528" i="7" a="1"/>
  <c r="H528" i="7" s="1"/>
  <c r="H538" i="7" a="1"/>
  <c r="H538" i="7" s="1"/>
  <c r="H539" i="7" a="1"/>
  <c r="H539" i="7" s="1"/>
  <c r="H540" i="7" a="1"/>
  <c r="H540" i="7" s="1"/>
  <c r="H541" i="7" a="1"/>
  <c r="H541" i="7" s="1"/>
  <c r="H542" i="7" a="1"/>
  <c r="H542" i="7" s="1"/>
  <c r="H543" i="7" a="1"/>
  <c r="H543" i="7" s="1"/>
  <c r="H544" i="7" a="1"/>
  <c r="H544" i="7" s="1"/>
  <c r="H545" i="7" a="1"/>
  <c r="H545" i="7" s="1"/>
  <c r="H546" i="7" a="1"/>
  <c r="H546" i="7" s="1"/>
  <c r="H547" i="7" a="1"/>
  <c r="H547" i="7" s="1"/>
  <c r="H548" i="7" a="1"/>
  <c r="H548" i="7" s="1"/>
  <c r="H549" i="7" a="1"/>
  <c r="H549" i="7" s="1"/>
  <c r="H577" i="7" a="1"/>
  <c r="H577" i="7" s="1"/>
  <c r="H591" i="7" a="1"/>
  <c r="H591" i="7" s="1"/>
  <c r="H599" i="7" a="1"/>
  <c r="H599" i="7" s="1"/>
  <c r="H600" i="7" a="1"/>
  <c r="H600" i="7" s="1"/>
  <c r="H614" i="7" a="1"/>
  <c r="H614" i="7" s="1"/>
  <c r="H615" i="7" a="1"/>
  <c r="H615" i="7" s="1"/>
  <c r="H618" i="7" a="1"/>
  <c r="H618" i="7" s="1"/>
  <c r="H622" i="7" a="1"/>
  <c r="H622" i="7" s="1"/>
  <c r="H625" i="7" a="1"/>
  <c r="H625" i="7" s="1"/>
  <c r="H627" i="7" a="1"/>
  <c r="H627" i="7" s="1"/>
  <c r="H628" i="7" a="1"/>
  <c r="H628" i="7" s="1"/>
  <c r="H656" i="7" a="1"/>
  <c r="H656" i="7" s="1"/>
  <c r="H657" i="7" a="1"/>
  <c r="H657" i="7" s="1"/>
  <c r="H659" i="7" a="1"/>
  <c r="H659" i="7" s="1"/>
  <c r="H667" i="7" a="1"/>
  <c r="H667" i="7" s="1"/>
  <c r="H668" i="7" a="1"/>
  <c r="H668" i="7" s="1"/>
  <c r="H670" i="7" a="1"/>
  <c r="H670" i="7" s="1"/>
  <c r="H671" i="7" a="1"/>
  <c r="H671" i="7" s="1"/>
  <c r="H673" i="7" a="1"/>
  <c r="H673" i="7" s="1"/>
  <c r="H674" i="7" a="1"/>
  <c r="H674" i="7" s="1"/>
  <c r="H675" i="7" a="1"/>
  <c r="H675" i="7" s="1"/>
  <c r="H681" i="7" a="1"/>
  <c r="H681" i="7" s="1"/>
  <c r="H682" i="7" a="1"/>
  <c r="H682" i="7" s="1"/>
  <c r="H688" i="7" a="1"/>
  <c r="H688" i="7" s="1"/>
  <c r="H689" i="7" a="1"/>
  <c r="H689" i="7" s="1"/>
  <c r="H690" i="7" a="1"/>
  <c r="H690" i="7" s="1"/>
  <c r="H691" i="7" a="1"/>
  <c r="H691" i="7" s="1"/>
  <c r="H692" i="7" a="1"/>
  <c r="H692" i="7" s="1"/>
  <c r="H693" i="7" a="1"/>
  <c r="H693" i="7" s="1"/>
  <c r="H694" i="7" a="1"/>
  <c r="H694" i="7" s="1"/>
  <c r="H702" i="7" a="1"/>
  <c r="H702" i="7" s="1"/>
  <c r="H703" i="7" a="1"/>
  <c r="H703" i="7" s="1"/>
  <c r="H706" i="7" a="1"/>
  <c r="H706" i="7" s="1"/>
  <c r="H728" i="7" a="1"/>
  <c r="H728" i="7" s="1"/>
  <c r="H733" i="7" a="1"/>
  <c r="H733" i="7" s="1"/>
  <c r="H734" i="7" a="1"/>
  <c r="H734" i="7" s="1"/>
  <c r="H735" i="7" a="1"/>
  <c r="H735" i="7" s="1"/>
  <c r="H746" i="7" a="1"/>
  <c r="H746" i="7" s="1"/>
  <c r="H747" i="7" a="1"/>
  <c r="H747" i="7" s="1"/>
  <c r="H765" i="7" a="1"/>
  <c r="H765" i="7" s="1"/>
  <c r="H766" i="7" a="1"/>
  <c r="H766" i="7" s="1"/>
  <c r="H767" i="7" a="1"/>
  <c r="H767" i="7" s="1"/>
  <c r="H768" i="7" a="1"/>
  <c r="H768" i="7" s="1"/>
  <c r="H773" i="7" a="1"/>
  <c r="H773" i="7" s="1"/>
  <c r="H782" i="7" a="1"/>
  <c r="H782" i="7" s="1"/>
  <c r="H788" i="7" a="1"/>
  <c r="H788" i="7" s="1"/>
  <c r="H789" i="7" a="1"/>
  <c r="H789" i="7" s="1"/>
  <c r="H790" i="7" a="1"/>
  <c r="H790" i="7" s="1"/>
  <c r="H791" i="7" a="1"/>
  <c r="H791" i="7" s="1"/>
  <c r="H798" i="7" a="1"/>
  <c r="H798" i="7" s="1"/>
  <c r="H799" i="7" a="1"/>
  <c r="H799" i="7" s="1"/>
  <c r="H813" i="7" a="1"/>
  <c r="H813" i="7" s="1"/>
  <c r="H833" i="7" a="1"/>
  <c r="H833" i="7" s="1"/>
  <c r="H852" i="7" a="1"/>
  <c r="H852" i="7" s="1"/>
  <c r="H854" i="7" a="1"/>
  <c r="H854" i="7" s="1"/>
  <c r="H884" i="7" a="1"/>
  <c r="H884" i="7" s="1"/>
  <c r="H885" i="7" a="1"/>
  <c r="H885" i="7" s="1"/>
  <c r="H887" i="7" a="1"/>
  <c r="H887" i="7" s="1"/>
  <c r="H915" i="7" a="1"/>
  <c r="H915" i="7" s="1"/>
  <c r="H917" i="7" a="1"/>
  <c r="H917" i="7" s="1"/>
  <c r="H926" i="7" a="1"/>
  <c r="H926" i="7" s="1"/>
  <c r="H927" i="7" a="1"/>
  <c r="H927" i="7" s="1"/>
  <c r="H928" i="7" a="1"/>
  <c r="H928" i="7" s="1"/>
  <c r="H938" i="7" a="1"/>
  <c r="H938" i="7" s="1"/>
  <c r="H941" i="7" a="1"/>
  <c r="H941" i="7" s="1"/>
  <c r="H950" i="7" a="1"/>
  <c r="H950" i="7" s="1"/>
  <c r="H951" i="7" a="1"/>
  <c r="H951" i="7" s="1"/>
  <c r="H952" i="7" a="1"/>
  <c r="H952" i="7" s="1"/>
  <c r="H962" i="7" a="1"/>
  <c r="H962" i="7" s="1"/>
  <c r="H967" i="7" a="1"/>
  <c r="H967" i="7" s="1"/>
  <c r="H968" i="7" a="1"/>
  <c r="H968" i="7" s="1"/>
  <c r="H969" i="7" a="1"/>
  <c r="H969" i="7" s="1"/>
  <c r="H970" i="7" a="1"/>
  <c r="H970" i="7" s="1"/>
  <c r="H971" i="7" a="1"/>
  <c r="H971" i="7" s="1"/>
  <c r="H972" i="7" a="1"/>
  <c r="H972" i="7" s="1"/>
  <c r="H973" i="7" a="1"/>
  <c r="H973" i="7" s="1"/>
  <c r="H975" i="7" a="1"/>
  <c r="H975" i="7" s="1"/>
  <c r="H1030" i="7" a="1"/>
  <c r="H1030" i="7" s="1"/>
  <c r="H1051" i="7" a="1"/>
  <c r="H1051" i="7" s="1"/>
  <c r="H1052" i="7" a="1"/>
  <c r="H1052" i="7" s="1"/>
  <c r="H1053" i="7" a="1"/>
  <c r="H1053" i="7" s="1"/>
  <c r="H1077" i="7" a="1"/>
  <c r="H1077" i="7" s="1"/>
  <c r="H1078" i="7" a="1"/>
  <c r="H1078" i="7" s="1"/>
  <c r="H1079" i="7" a="1"/>
  <c r="H1079" i="7" s="1"/>
  <c r="H1080" i="7" a="1"/>
  <c r="H1080" i="7" s="1"/>
  <c r="H1081" i="7" a="1"/>
  <c r="H1081" i="7" s="1"/>
  <c r="H1094" i="7" a="1"/>
  <c r="H1094" i="7" s="1"/>
  <c r="H1095" i="7" a="1"/>
  <c r="H1095" i="7" s="1"/>
  <c r="H1110" i="7" a="1"/>
  <c r="H1110" i="7" s="1"/>
  <c r="H1111" i="7" a="1"/>
  <c r="H1111" i="7" s="1"/>
  <c r="H1112" i="7" a="1"/>
  <c r="H1112" i="7" s="1"/>
  <c r="H1114" i="7" a="1"/>
  <c r="H1114" i="7" s="1"/>
  <c r="H1122" i="7" a="1"/>
  <c r="H1122" i="7" s="1"/>
  <c r="H1123" i="7" a="1"/>
  <c r="H1123" i="7" s="1"/>
  <c r="H1124" i="7" a="1"/>
  <c r="H1124" i="7" s="1"/>
  <c r="H1125" i="7" a="1"/>
  <c r="H1125" i="7" s="1"/>
  <c r="H1126" i="7" a="1"/>
  <c r="H1126" i="7" s="1"/>
  <c r="H1127" i="7" a="1"/>
  <c r="H1127" i="7" s="1"/>
  <c r="H1128" i="7" a="1"/>
  <c r="H1128" i="7" s="1"/>
  <c r="H1129" i="7" a="1"/>
  <c r="H1129" i="7" s="1"/>
  <c r="H1130" i="7" a="1"/>
  <c r="H1130" i="7" s="1"/>
  <c r="H1131" i="7" a="1"/>
  <c r="H1131" i="7" s="1"/>
  <c r="H1132" i="7" a="1"/>
  <c r="H1132" i="7" s="1"/>
  <c r="H1139" i="7" a="1"/>
  <c r="H1139" i="7" s="1"/>
  <c r="H1140" i="7" a="1"/>
  <c r="H1140" i="7" s="1"/>
  <c r="H1141" i="7" a="1"/>
  <c r="H1141" i="7" s="1"/>
  <c r="H1165" i="7" a="1"/>
  <c r="H1165" i="7" s="1"/>
  <c r="H1166" i="7" a="1"/>
  <c r="H1166" i="7" s="1"/>
  <c r="H1167" i="7" a="1"/>
  <c r="H1167" i="7" s="1"/>
  <c r="H1168" i="7" a="1"/>
  <c r="H1168" i="7" s="1"/>
  <c r="H1169" i="7" a="1"/>
  <c r="H1169" i="7" s="1"/>
  <c r="H1170" i="7" a="1"/>
  <c r="H1170" i="7" s="1"/>
  <c r="H1171" i="7" a="1"/>
  <c r="H1171" i="7" s="1"/>
  <c r="H1172" i="7" a="1"/>
  <c r="H1172" i="7" s="1"/>
  <c r="H1173" i="7" a="1"/>
  <c r="H1173" i="7" s="1"/>
  <c r="H1178" i="7" a="1"/>
  <c r="H1178" i="7" s="1"/>
  <c r="H1195" i="7" a="1"/>
  <c r="H1195" i="7" s="1"/>
  <c r="H1200" i="7" a="1"/>
  <c r="H1200" i="7" s="1"/>
  <c r="H1210" i="7" a="1"/>
  <c r="H1210" i="7" s="1"/>
  <c r="H1225" i="7" a="1"/>
  <c r="H1225" i="7" s="1"/>
  <c r="H1226" i="7" a="1"/>
  <c r="H1226" i="7" s="1"/>
  <c r="H1227" i="7" a="1"/>
  <c r="H1227" i="7" s="1"/>
  <c r="H1232" i="7" a="1"/>
  <c r="H1232" i="7" s="1"/>
  <c r="H1235" i="7" a="1"/>
  <c r="H1235" i="7" s="1"/>
  <c r="H1236" i="7" a="1"/>
  <c r="H1236" i="7" s="1"/>
  <c r="H1237" i="7" a="1"/>
  <c r="H1237" i="7" s="1"/>
  <c r="H1238" i="7" a="1"/>
  <c r="H1238" i="7" s="1"/>
  <c r="H1239" i="7" a="1"/>
  <c r="H1239" i="7" s="1"/>
  <c r="H1240" i="7" a="1"/>
  <c r="H1240" i="7" s="1"/>
  <c r="H1241" i="7" a="1"/>
  <c r="H1241" i="7" s="1"/>
  <c r="H1242" i="7" a="1"/>
  <c r="H1242" i="7" s="1"/>
  <c r="H1243" i="7" a="1"/>
  <c r="H1243" i="7" s="1"/>
  <c r="H1244" i="7" a="1"/>
  <c r="H1244" i="7" s="1"/>
  <c r="H1245" i="7" a="1"/>
  <c r="H1245" i="7" s="1"/>
  <c r="H1247" i="7" a="1"/>
  <c r="H1247" i="7" s="1"/>
  <c r="H1273" i="7" a="1"/>
  <c r="H1273" i="7" s="1"/>
  <c r="H1296" i="7" a="1"/>
  <c r="H1296" i="7" s="1"/>
  <c r="H1299" i="7" a="1"/>
  <c r="H1299" i="7" s="1"/>
  <c r="H1300" i="7" a="1"/>
  <c r="H1300" i="7" s="1"/>
  <c r="H1301" i="7" a="1"/>
  <c r="H1301" i="7" s="1"/>
  <c r="H1457" i="7" a="1"/>
  <c r="H1457" i="7" s="1"/>
  <c r="H1461" i="7" a="1"/>
  <c r="H1461" i="7" s="1"/>
  <c r="H1462" i="7" a="1"/>
  <c r="H1462" i="7" s="1"/>
  <c r="H1464" i="7" a="1"/>
  <c r="H1464" i="7" s="1"/>
  <c r="H1466" i="7" a="1"/>
  <c r="H1466" i="7" s="1"/>
  <c r="H1467" i="7" a="1"/>
  <c r="H1467" i="7" s="1"/>
  <c r="H1468" i="7" a="1"/>
  <c r="H1468" i="7" s="1"/>
  <c r="H1471" i="7" a="1"/>
  <c r="H1471" i="7" s="1"/>
  <c r="H1472" i="7" a="1"/>
  <c r="H1472" i="7" s="1"/>
  <c r="H1473" i="7" a="1"/>
  <c r="H1473" i="7" s="1"/>
  <c r="H1474" i="7" a="1"/>
  <c r="H1474" i="7" s="1"/>
  <c r="H1475" i="7" a="1"/>
  <c r="H1475" i="7" s="1"/>
  <c r="H1477" i="7" a="1"/>
  <c r="H1477" i="7" s="1"/>
  <c r="H1535" i="7" a="1"/>
  <c r="H1535" i="7" s="1"/>
  <c r="H1543" i="7" a="1"/>
  <c r="H1543" i="7" s="1"/>
  <c r="H1545" i="7" a="1"/>
  <c r="H1545" i="7" s="1"/>
  <c r="H1546" i="7" a="1"/>
  <c r="H1546" i="7" s="1"/>
  <c r="H1547" i="7" a="1"/>
  <c r="H1547" i="7" s="1"/>
  <c r="H1550" i="7" a="1"/>
  <c r="H1550" i="7" s="1"/>
  <c r="H1551" i="7" a="1"/>
  <c r="H1551" i="7" s="1"/>
  <c r="H1552" i="7" a="1"/>
  <c r="H1552" i="7" s="1"/>
  <c r="H1554" i="7" a="1"/>
  <c r="H1554" i="7" s="1"/>
  <c r="H1555" i="7" a="1"/>
  <c r="H1555" i="7" s="1"/>
  <c r="H1557" i="7" a="1"/>
  <c r="H1557" i="7" s="1"/>
  <c r="H1579" i="7" a="1"/>
  <c r="H1579" i="7" s="1"/>
  <c r="H1586" i="7" a="1"/>
  <c r="H1586" i="7" s="1"/>
  <c r="H1587" i="7" a="1"/>
  <c r="H1587" i="7" s="1"/>
  <c r="H1588" i="7" a="1"/>
  <c r="H1588" i="7" s="1"/>
  <c r="H1589" i="7" a="1"/>
  <c r="H1589" i="7" s="1"/>
  <c r="H1590" i="7" a="1"/>
  <c r="H1590" i="7" s="1"/>
  <c r="H1610" i="7" a="1"/>
  <c r="H1610" i="7" s="1"/>
  <c r="H1613" i="7" a="1"/>
  <c r="H1613" i="7" s="1"/>
  <c r="H1614" i="7" a="1"/>
  <c r="H1614" i="7" s="1"/>
  <c r="H1616" i="7" a="1"/>
  <c r="H1616" i="7" s="1"/>
  <c r="H1622" i="7" a="1"/>
  <c r="H1622" i="7" s="1"/>
  <c r="H1623" i="7" a="1"/>
  <c r="H1623" i="7" s="1"/>
  <c r="H1624" i="7" a="1"/>
  <c r="H1624" i="7" s="1"/>
  <c r="H1626" i="7" a="1"/>
  <c r="H1626" i="7" s="1"/>
  <c r="H1655" i="7" a="1"/>
  <c r="H1655" i="7" s="1"/>
  <c r="H1656" i="7" a="1"/>
  <c r="H1656" i="7" s="1"/>
  <c r="H1657" i="7" a="1"/>
  <c r="H1657" i="7" s="1"/>
  <c r="H1658" i="7" a="1"/>
  <c r="H1658" i="7" s="1"/>
  <c r="H1659" i="7" a="1"/>
  <c r="H1659" i="7" s="1"/>
  <c r="H1661" i="7" a="1"/>
  <c r="H1661" i="7" s="1"/>
  <c r="H1668" i="7" a="1"/>
  <c r="H1668" i="7" s="1"/>
  <c r="H1670" i="7" a="1"/>
  <c r="H1670" i="7" s="1"/>
  <c r="H1697" i="7" a="1"/>
  <c r="H1697" i="7" s="1"/>
  <c r="H1698" i="7" a="1"/>
  <c r="H1698" i="7" s="1"/>
  <c r="H1699" i="7" a="1"/>
  <c r="H1699" i="7" s="1"/>
  <c r="H1700" i="7" a="1"/>
  <c r="H1700" i="7" s="1"/>
  <c r="H1702" i="7" a="1"/>
  <c r="H1702" i="7" s="1"/>
  <c r="H1739" i="7" a="1"/>
  <c r="H1739" i="7" s="1"/>
  <c r="H1784" i="7" a="1"/>
  <c r="H1784" i="7" s="1"/>
  <c r="H1785" i="7" a="1"/>
  <c r="H1785" i="7" s="1"/>
  <c r="H1787" i="7" a="1"/>
  <c r="H1787" i="7" s="1"/>
  <c r="H1797" i="7" a="1"/>
  <c r="H1797" i="7" s="1"/>
  <c r="H1798" i="7" a="1"/>
  <c r="H1798" i="7" s="1"/>
  <c r="H1800" i="7" a="1"/>
  <c r="H1800" i="7" s="1"/>
  <c r="H1827" i="7" a="1"/>
  <c r="H1827" i="7" s="1"/>
  <c r="H1875" i="7" a="1"/>
  <c r="H1875" i="7" s="1"/>
  <c r="H1882" i="7" a="1"/>
  <c r="H1882" i="7" s="1"/>
  <c r="H1885" i="7" a="1"/>
  <c r="H1885" i="7" s="1"/>
  <c r="H1886" i="7" a="1"/>
  <c r="H1886" i="7" s="1"/>
  <c r="H1887" i="7" a="1"/>
  <c r="H1887" i="7" s="1"/>
  <c r="H1888" i="7" a="1"/>
  <c r="H1888" i="7" s="1"/>
  <c r="H1889" i="7" a="1"/>
  <c r="H1889" i="7" s="1"/>
  <c r="H1890" i="7" a="1"/>
  <c r="H1890" i="7" s="1"/>
  <c r="H1891" i="7" a="1"/>
  <c r="H1891" i="7" s="1"/>
  <c r="H1892" i="7" a="1"/>
  <c r="H1892" i="7" s="1"/>
  <c r="H1893" i="7" a="1"/>
  <c r="H1893" i="7" s="1"/>
  <c r="H1894" i="7" a="1"/>
  <c r="H1894" i="7" s="1"/>
  <c r="H1895" i="7" a="1"/>
  <c r="H1895" i="7" s="1"/>
  <c r="H1896" i="7" a="1"/>
  <c r="H1896" i="7" s="1"/>
  <c r="H1897" i="7" a="1"/>
  <c r="H1897" i="7" s="1"/>
  <c r="H1898" i="7" a="1"/>
  <c r="H1898" i="7" s="1"/>
  <c r="H1899" i="7" a="1"/>
  <c r="H1899" i="7" s="1"/>
  <c r="H1902" i="7" a="1"/>
  <c r="H1902" i="7" s="1"/>
  <c r="H1919" i="7" a="1"/>
  <c r="H1919" i="7" s="1"/>
  <c r="H1920" i="7" a="1"/>
  <c r="H1920" i="7" s="1"/>
  <c r="H1921" i="7" a="1"/>
  <c r="H1921" i="7" s="1"/>
  <c r="H1923" i="7" a="1"/>
  <c r="H1923" i="7" s="1"/>
  <c r="H1924" i="7" a="1"/>
  <c r="H1924" i="7" s="1"/>
  <c r="H1925" i="7" a="1"/>
  <c r="H1925" i="7" s="1"/>
  <c r="H1926" i="7" a="1"/>
  <c r="H1926" i="7" s="1"/>
  <c r="H1928" i="7" a="1"/>
  <c r="H1928" i="7" s="1"/>
  <c r="H1946" i="7" a="1"/>
  <c r="H1946" i="7" s="1"/>
  <c r="H1947" i="7" a="1"/>
  <c r="H1947" i="7" s="1"/>
  <c r="H1948" i="7" a="1"/>
  <c r="H1948" i="7" s="1"/>
  <c r="H1968" i="7" a="1"/>
  <c r="H1968" i="7" s="1"/>
  <c r="H1984" i="7" a="1"/>
  <c r="H1984" i="7" s="1"/>
  <c r="H1986" i="7" a="1"/>
  <c r="H1986" i="7" s="1"/>
  <c r="H2038" i="7" a="1"/>
  <c r="H2038" i="7" s="1"/>
  <c r="H2039" i="7" a="1"/>
  <c r="H2039" i="7" s="1"/>
  <c r="H2052" i="7" a="1"/>
  <c r="H2052" i="7" s="1"/>
  <c r="H2066" i="7" a="1"/>
  <c r="H2066" i="7" s="1"/>
  <c r="H2069" i="7" a="1"/>
  <c r="H2069" i="7" s="1"/>
  <c r="H2077" i="7" a="1"/>
  <c r="H2077" i="7" s="1"/>
  <c r="H2078" i="7" a="1"/>
  <c r="H2078" i="7" s="1"/>
  <c r="H2093" i="7" a="1"/>
  <c r="H2093" i="7" s="1"/>
  <c r="H2106" i="7" a="1"/>
  <c r="H2106" i="7" s="1"/>
  <c r="H2107" i="7" a="1"/>
  <c r="H2107" i="7" s="1"/>
  <c r="H2108" i="7" a="1"/>
  <c r="H2108" i="7" s="1"/>
  <c r="H2109" i="7" a="1"/>
  <c r="H2109" i="7" s="1"/>
  <c r="H2188" i="7" a="1"/>
  <c r="H2188" i="7" s="1"/>
  <c r="H2189" i="7" a="1"/>
  <c r="H2189" i="7" s="1"/>
  <c r="H2190" i="7" a="1"/>
  <c r="H2190" i="7" s="1"/>
  <c r="H2191" i="7" a="1"/>
  <c r="H2191" i="7" s="1"/>
  <c r="H2192" i="7" a="1"/>
  <c r="H2192" i="7" s="1"/>
  <c r="H2193" i="7" a="1"/>
  <c r="H2193" i="7" s="1"/>
  <c r="H2194" i="7" a="1"/>
  <c r="H2194" i="7" s="1"/>
  <c r="H2195" i="7" a="1"/>
  <c r="H2195" i="7" s="1"/>
  <c r="H2197" i="7" a="1"/>
  <c r="H2197" i="7" s="1"/>
  <c r="H2274" i="7" a="1"/>
  <c r="H2274" i="7" s="1"/>
  <c r="H2301" i="7" a="1"/>
  <c r="H2301" i="7" s="1"/>
  <c r="H2305" i="7" a="1"/>
  <c r="H2305" i="7" s="1"/>
  <c r="H2306" i="7" a="1"/>
  <c r="H2306" i="7" s="1"/>
  <c r="H2307" i="7" a="1"/>
  <c r="H2307" i="7" s="1"/>
  <c r="H2308" i="7" a="1"/>
  <c r="H2308" i="7" s="1"/>
  <c r="H2310" i="7" a="1"/>
  <c r="H2310" i="7" s="1"/>
  <c r="H2325" i="7" a="1"/>
  <c r="H2325" i="7" s="1"/>
  <c r="H2346" i="7" a="1"/>
  <c r="H2346" i="7" s="1"/>
  <c r="H2348" i="7" a="1"/>
  <c r="H2348" i="7" s="1"/>
  <c r="H2380" i="7" a="1"/>
  <c r="H2380" i="7" s="1"/>
  <c r="H2382" i="7" a="1"/>
  <c r="H2382" i="7" s="1"/>
  <c r="H2383" i="7" a="1"/>
  <c r="H2383" i="7" s="1"/>
  <c r="H2389" i="7" a="1"/>
  <c r="H2389" i="7" s="1"/>
  <c r="H2432" i="7" a="1"/>
  <c r="H2432" i="7" s="1"/>
  <c r="H2533" i="7" a="1"/>
  <c r="H2533" i="7" s="1"/>
  <c r="H2548" i="7" a="1"/>
  <c r="H2548" i="7" s="1"/>
  <c r="H2559" i="7" a="1"/>
  <c r="H2559" i="7" s="1"/>
  <c r="H2572" i="7" a="1"/>
  <c r="H2572" i="7" s="1"/>
  <c r="H2598" i="7" a="1"/>
  <c r="H2598" i="7" s="1"/>
  <c r="H2600" i="7" a="1"/>
  <c r="H2600" i="7" s="1"/>
  <c r="H2602" i="7" a="1"/>
  <c r="H2602" i="7" s="1"/>
  <c r="H2603" i="7" a="1"/>
  <c r="H2603" i="7" s="1"/>
  <c r="H2646" i="7" a="1"/>
  <c r="H2646" i="7" s="1"/>
  <c r="H2648" i="7" a="1"/>
  <c r="H2648" i="7" s="1"/>
  <c r="H2710" i="7" a="1"/>
  <c r="H2710" i="7" s="1"/>
  <c r="H2712" i="7" a="1"/>
  <c r="H2712" i="7" s="1"/>
  <c r="H2713" i="7" a="1"/>
  <c r="H2713" i="7" s="1"/>
  <c r="H2714" i="7" a="1"/>
  <c r="H2714" i="7" s="1"/>
  <c r="H2716" i="7" a="1"/>
  <c r="H2716" i="7" s="1"/>
  <c r="H2753" i="7" a="1"/>
  <c r="H2753" i="7" s="1"/>
  <c r="H2757" i="7" a="1"/>
  <c r="H2757" i="7" s="1"/>
  <c r="H2771" i="7" a="1"/>
  <c r="H2771" i="7" s="1"/>
  <c r="H2784" i="7" a="1"/>
  <c r="H2784" i="7" s="1"/>
  <c r="H2791" i="7" a="1"/>
  <c r="H2791" i="7" s="1"/>
  <c r="H2792" i="7" a="1"/>
  <c r="H2792" i="7" s="1"/>
  <c r="H2793" i="7" a="1"/>
  <c r="H2793" i="7" s="1"/>
  <c r="H2795" i="7" a="1"/>
  <c r="H2795" i="7" s="1"/>
  <c r="H2796" i="7" a="1"/>
  <c r="H2796" i="7" s="1"/>
  <c r="H2800" i="7" a="1"/>
  <c r="H2800" i="7" s="1"/>
  <c r="H2801" i="7" a="1"/>
  <c r="H2801" i="7" s="1"/>
  <c r="H2802" i="7" a="1"/>
  <c r="H2802" i="7" s="1"/>
  <c r="H2803" i="7" a="1"/>
  <c r="H2803" i="7" s="1"/>
  <c r="H2806" i="7" a="1"/>
  <c r="H2806" i="7" s="1"/>
  <c r="H2807" i="7" a="1"/>
  <c r="H2807" i="7" s="1"/>
  <c r="H2813" i="7" a="1"/>
  <c r="H2813" i="7" s="1"/>
  <c r="H11" i="7" a="1"/>
  <c r="H11" i="7" s="1"/>
  <c r="G12" i="7" a="1"/>
  <c r="G12" i="7" s="1"/>
  <c r="G13" i="7" a="1"/>
  <c r="G13" i="7" s="1"/>
  <c r="G14" i="7" a="1"/>
  <c r="G14" i="7" s="1"/>
  <c r="G15" i="7" a="1"/>
  <c r="G15" i="7" s="1"/>
  <c r="G17" i="7" a="1"/>
  <c r="G17" i="7" s="1"/>
  <c r="G18" i="7" a="1"/>
  <c r="G18" i="7" s="1"/>
  <c r="G19" i="7" a="1"/>
  <c r="G19" i="7" s="1"/>
  <c r="G20" i="7" a="1"/>
  <c r="G20" i="7" s="1"/>
  <c r="G22" i="7" a="1"/>
  <c r="G22" i="7" s="1"/>
  <c r="G23" i="7" a="1"/>
  <c r="G23" i="7" s="1"/>
  <c r="G24" i="7" a="1"/>
  <c r="G24" i="7" s="1"/>
  <c r="G25" i="7" a="1"/>
  <c r="G25" i="7" s="1"/>
  <c r="G26" i="7" a="1"/>
  <c r="G26" i="7" s="1"/>
  <c r="G27" i="7" a="1"/>
  <c r="G27" i="7" s="1"/>
  <c r="G28" i="7" a="1"/>
  <c r="G28" i="7" s="1"/>
  <c r="G29" i="7" a="1"/>
  <c r="G29" i="7" s="1"/>
  <c r="G30" i="7" a="1"/>
  <c r="G30" i="7" s="1"/>
  <c r="G31" i="7" a="1"/>
  <c r="G31" i="7" s="1"/>
  <c r="G32" i="7" a="1"/>
  <c r="G32" i="7" s="1"/>
  <c r="G34" i="7" a="1"/>
  <c r="G34" i="7" s="1"/>
  <c r="G36" i="7" a="1"/>
  <c r="G36" i="7" s="1"/>
  <c r="G37" i="7" a="1"/>
  <c r="G37" i="7" s="1"/>
  <c r="G39" i="7" a="1"/>
  <c r="G39" i="7" s="1"/>
  <c r="G43" i="7" a="1"/>
  <c r="G43" i="7" s="1"/>
  <c r="G44" i="7" a="1"/>
  <c r="G44" i="7" s="1"/>
  <c r="G45" i="7" a="1"/>
  <c r="G45" i="7" s="1"/>
  <c r="G46" i="7" a="1"/>
  <c r="G46" i="7" s="1"/>
  <c r="G47" i="7" a="1"/>
  <c r="G47" i="7" s="1"/>
  <c r="G48" i="7" a="1"/>
  <c r="G48" i="7" s="1"/>
  <c r="G49" i="7" a="1"/>
  <c r="G49" i="7" s="1"/>
  <c r="G50" i="7" a="1"/>
  <c r="G50" i="7" s="1"/>
  <c r="G52" i="7" a="1"/>
  <c r="G52" i="7" s="1"/>
  <c r="G53" i="7" a="1"/>
  <c r="G53" i="7" s="1"/>
  <c r="G56" i="7" a="1"/>
  <c r="G56" i="7" s="1"/>
  <c r="G64" i="7" a="1"/>
  <c r="G64" i="7" s="1"/>
  <c r="G65" i="7" a="1"/>
  <c r="G65" i="7" s="1"/>
  <c r="G66" i="7" a="1"/>
  <c r="G66" i="7" s="1"/>
  <c r="G72" i="7" a="1"/>
  <c r="G72" i="7" s="1"/>
  <c r="G73" i="7" a="1"/>
  <c r="G73" i="7" s="1"/>
  <c r="G74" i="7" a="1"/>
  <c r="G74" i="7" s="1"/>
  <c r="G75" i="7" a="1"/>
  <c r="G75" i="7" s="1"/>
  <c r="G76" i="7" a="1"/>
  <c r="G76" i="7" s="1"/>
  <c r="G77" i="7" a="1"/>
  <c r="G77" i="7" s="1"/>
  <c r="G78" i="7" a="1"/>
  <c r="G78" i="7" s="1"/>
  <c r="G82" i="7" a="1"/>
  <c r="G82" i="7" s="1"/>
  <c r="G83" i="7" a="1"/>
  <c r="G83" i="7" s="1"/>
  <c r="G84" i="7" a="1"/>
  <c r="G84" i="7" s="1"/>
  <c r="G87" i="7" a="1"/>
  <c r="G87" i="7" s="1"/>
  <c r="G88" i="7" a="1"/>
  <c r="G88" i="7" s="1"/>
  <c r="G89" i="7" a="1"/>
  <c r="G89" i="7" s="1"/>
  <c r="G90" i="7" a="1"/>
  <c r="G90" i="7" s="1"/>
  <c r="G91" i="7" a="1"/>
  <c r="G91" i="7" s="1"/>
  <c r="G92" i="7" a="1"/>
  <c r="G92" i="7" s="1"/>
  <c r="G93" i="7" a="1"/>
  <c r="G93" i="7" s="1"/>
  <c r="G94" i="7" a="1"/>
  <c r="G94" i="7" s="1"/>
  <c r="G95" i="7" a="1"/>
  <c r="G95" i="7" s="1"/>
  <c r="G98" i="7" a="1"/>
  <c r="G98" i="7" s="1"/>
  <c r="G102" i="7" a="1"/>
  <c r="G102" i="7" s="1"/>
  <c r="G103" i="7" a="1"/>
  <c r="G103" i="7" s="1"/>
  <c r="G104" i="7" a="1"/>
  <c r="G104" i="7" s="1"/>
  <c r="G105" i="7" a="1"/>
  <c r="G105" i="7" s="1"/>
  <c r="G106" i="7" a="1"/>
  <c r="G106" i="7" s="1"/>
  <c r="G107" i="7" a="1"/>
  <c r="G107" i="7" s="1"/>
  <c r="G108" i="7" a="1"/>
  <c r="G108" i="7" s="1"/>
  <c r="G109" i="7" a="1"/>
  <c r="G109" i="7" s="1"/>
  <c r="G110" i="7" a="1"/>
  <c r="G110" i="7" s="1"/>
  <c r="G111" i="7" a="1"/>
  <c r="G111" i="7" s="1"/>
  <c r="G112" i="7" a="1"/>
  <c r="G112" i="7" s="1"/>
  <c r="G113" i="7" a="1"/>
  <c r="G113" i="7" s="1"/>
  <c r="G114" i="7" a="1"/>
  <c r="G114" i="7" s="1"/>
  <c r="G115" i="7" a="1"/>
  <c r="G115" i="7" s="1"/>
  <c r="G116" i="7" a="1"/>
  <c r="G116" i="7" s="1"/>
  <c r="G117" i="7" a="1"/>
  <c r="G117" i="7" s="1"/>
  <c r="G118" i="7" a="1"/>
  <c r="G118" i="7" s="1"/>
  <c r="G121" i="7" a="1"/>
  <c r="G121" i="7" s="1"/>
  <c r="G122" i="7" a="1"/>
  <c r="G122" i="7" s="1"/>
  <c r="G123" i="7" a="1"/>
  <c r="G123" i="7" s="1"/>
  <c r="G124" i="7" a="1"/>
  <c r="G124" i="7" s="1"/>
  <c r="G125" i="7" a="1"/>
  <c r="G125" i="7" s="1"/>
  <c r="G126" i="7" a="1"/>
  <c r="G126" i="7" s="1"/>
  <c r="G127" i="7" a="1"/>
  <c r="G127" i="7" s="1"/>
  <c r="G128" i="7" a="1"/>
  <c r="G128" i="7" s="1"/>
  <c r="G129" i="7" a="1"/>
  <c r="G129" i="7" s="1"/>
  <c r="G130" i="7" a="1"/>
  <c r="G130" i="7" s="1"/>
  <c r="G131" i="7" a="1"/>
  <c r="G131" i="7" s="1"/>
  <c r="G134" i="7" a="1"/>
  <c r="G134" i="7" s="1"/>
  <c r="G135" i="7" a="1"/>
  <c r="G135" i="7" s="1"/>
  <c r="G139" i="7" a="1"/>
  <c r="G139" i="7" s="1"/>
  <c r="G140" i="7" a="1"/>
  <c r="G140" i="7" s="1"/>
  <c r="G141" i="7" a="1"/>
  <c r="G141" i="7" s="1"/>
  <c r="G142" i="7" a="1"/>
  <c r="G142" i="7" s="1"/>
  <c r="G145" i="7" a="1"/>
  <c r="G145" i="7" s="1"/>
  <c r="G146" i="7" a="1"/>
  <c r="G146" i="7" s="1"/>
  <c r="G147" i="7" a="1"/>
  <c r="G147" i="7" s="1"/>
  <c r="G149" i="7" a="1"/>
  <c r="G149" i="7" s="1"/>
  <c r="G151" i="7" a="1"/>
  <c r="G151" i="7" s="1"/>
  <c r="G152" i="7" a="1"/>
  <c r="G152" i="7" s="1"/>
  <c r="G153" i="7" a="1"/>
  <c r="G153" i="7" s="1"/>
  <c r="G154" i="7" a="1"/>
  <c r="G154" i="7" s="1"/>
  <c r="G160" i="7" a="1"/>
  <c r="G160" i="7" s="1"/>
  <c r="G163" i="7" a="1"/>
  <c r="G163" i="7" s="1"/>
  <c r="G164" i="7" a="1"/>
  <c r="G164" i="7" s="1"/>
  <c r="G165" i="7" a="1"/>
  <c r="G165" i="7" s="1"/>
  <c r="G166" i="7" a="1"/>
  <c r="G166" i="7" s="1"/>
  <c r="G167" i="7" a="1"/>
  <c r="G167" i="7" s="1"/>
  <c r="G168" i="7" a="1"/>
  <c r="G168" i="7" s="1"/>
  <c r="G169" i="7" a="1"/>
  <c r="G169" i="7" s="1"/>
  <c r="G170" i="7" a="1"/>
  <c r="G170" i="7" s="1"/>
  <c r="G173" i="7" a="1"/>
  <c r="G173" i="7" s="1"/>
  <c r="G174" i="7" a="1"/>
  <c r="G174" i="7" s="1"/>
  <c r="G175" i="7" a="1"/>
  <c r="G175" i="7" s="1"/>
  <c r="G177" i="7" a="1"/>
  <c r="G177" i="7" s="1"/>
  <c r="G180" i="7" a="1"/>
  <c r="G180" i="7" s="1"/>
  <c r="G181" i="7" a="1"/>
  <c r="G181" i="7" s="1"/>
  <c r="G182" i="7" a="1"/>
  <c r="G182" i="7" s="1"/>
  <c r="G183" i="7" a="1"/>
  <c r="G183" i="7" s="1"/>
  <c r="G184" i="7" a="1"/>
  <c r="G184" i="7" s="1"/>
  <c r="G185" i="7" a="1"/>
  <c r="G185" i="7" s="1"/>
  <c r="G186" i="7" a="1"/>
  <c r="G186" i="7" s="1"/>
  <c r="G195" i="7" a="1"/>
  <c r="G195" i="7" s="1"/>
  <c r="G196" i="7" a="1"/>
  <c r="G196" i="7" s="1"/>
  <c r="G198" i="7" a="1"/>
  <c r="G198" i="7" s="1"/>
  <c r="G199" i="7" a="1"/>
  <c r="G199" i="7" s="1"/>
  <c r="G203" i="7" a="1"/>
  <c r="G203" i="7" s="1"/>
  <c r="G204" i="7" a="1"/>
  <c r="G204" i="7" s="1"/>
  <c r="G205" i="7" a="1"/>
  <c r="G205" i="7" s="1"/>
  <c r="G206" i="7" a="1"/>
  <c r="G206" i="7" s="1"/>
  <c r="G207" i="7" a="1"/>
  <c r="G207" i="7" s="1"/>
  <c r="G208" i="7" a="1"/>
  <c r="G208" i="7" s="1"/>
  <c r="G209" i="7" a="1"/>
  <c r="G209" i="7" s="1"/>
  <c r="G210" i="7" a="1"/>
  <c r="G210" i="7" s="1"/>
  <c r="G218" i="7" a="1"/>
  <c r="G218" i="7" s="1"/>
  <c r="G219" i="7" a="1"/>
  <c r="G219" i="7" s="1"/>
  <c r="G220" i="7" a="1"/>
  <c r="G220" i="7" s="1"/>
  <c r="G221" i="7" a="1"/>
  <c r="G221" i="7" s="1"/>
  <c r="G222" i="7" a="1"/>
  <c r="G222" i="7" s="1"/>
  <c r="G223" i="7" a="1"/>
  <c r="G223" i="7" s="1"/>
  <c r="G224" i="7" a="1"/>
  <c r="G224" i="7" s="1"/>
  <c r="G232" i="7" a="1"/>
  <c r="G232" i="7" s="1"/>
  <c r="G233" i="7" a="1"/>
  <c r="G233" i="7" s="1"/>
  <c r="G234" i="7" a="1"/>
  <c r="G234" i="7" s="1"/>
  <c r="G235" i="7" a="1"/>
  <c r="G235" i="7" s="1"/>
  <c r="G236" i="7" a="1"/>
  <c r="G236" i="7" s="1"/>
  <c r="G237" i="7" a="1"/>
  <c r="G237" i="7" s="1"/>
  <c r="G244" i="7" a="1"/>
  <c r="G244" i="7" s="1"/>
  <c r="G245" i="7" a="1"/>
  <c r="G245" i="7" s="1"/>
  <c r="G246" i="7" a="1"/>
  <c r="G246" i="7" s="1"/>
  <c r="G247" i="7" a="1"/>
  <c r="G247" i="7" s="1"/>
  <c r="G248" i="7" a="1"/>
  <c r="G248" i="7" s="1"/>
  <c r="G249" i="7" a="1"/>
  <c r="G249" i="7" s="1"/>
  <c r="G250" i="7" a="1"/>
  <c r="G250" i="7" s="1"/>
  <c r="G251" i="7" a="1"/>
  <c r="G251" i="7" s="1"/>
  <c r="G252" i="7" a="1"/>
  <c r="G252" i="7" s="1"/>
  <c r="G253" i="7" a="1"/>
  <c r="G253" i="7" s="1"/>
  <c r="G254" i="7" a="1"/>
  <c r="G254" i="7" s="1"/>
  <c r="G255" i="7" a="1"/>
  <c r="G255" i="7" s="1"/>
  <c r="G256" i="7" a="1"/>
  <c r="G256" i="7" s="1"/>
  <c r="G257" i="7" a="1"/>
  <c r="G257" i="7" s="1"/>
  <c r="G258" i="7" a="1"/>
  <c r="G258" i="7" s="1"/>
  <c r="G262" i="7" a="1"/>
  <c r="G262" i="7" s="1"/>
  <c r="G263" i="7" a="1"/>
  <c r="G263" i="7" s="1"/>
  <c r="G264" i="7" a="1"/>
  <c r="G264" i="7" s="1"/>
  <c r="G265" i="7" a="1"/>
  <c r="G265" i="7" s="1"/>
  <c r="G266" i="7" a="1"/>
  <c r="G266" i="7" s="1"/>
  <c r="G267" i="7" a="1"/>
  <c r="G267" i="7" s="1"/>
  <c r="G268" i="7" a="1"/>
  <c r="G268" i="7" s="1"/>
  <c r="G269" i="7" a="1"/>
  <c r="G269" i="7" s="1"/>
  <c r="G270" i="7" a="1"/>
  <c r="G270" i="7" s="1"/>
  <c r="G271" i="7" a="1"/>
  <c r="G271" i="7" s="1"/>
  <c r="G272" i="7" a="1"/>
  <c r="G272" i="7" s="1"/>
  <c r="G276" i="7" a="1"/>
  <c r="G276" i="7" s="1"/>
  <c r="G277" i="7" a="1"/>
  <c r="G277" i="7" s="1"/>
  <c r="G278" i="7" a="1"/>
  <c r="G278" i="7" s="1"/>
  <c r="G279" i="7" a="1"/>
  <c r="G279" i="7" s="1"/>
  <c r="G280" i="7" a="1"/>
  <c r="G280" i="7" s="1"/>
  <c r="G284" i="7" a="1"/>
  <c r="G284" i="7" s="1"/>
  <c r="G285" i="7" a="1"/>
  <c r="G285" i="7" s="1"/>
  <c r="G286" i="7" a="1"/>
  <c r="G286" i="7" s="1"/>
  <c r="G287" i="7" a="1"/>
  <c r="G287" i="7" s="1"/>
  <c r="G288" i="7" a="1"/>
  <c r="G288" i="7" s="1"/>
  <c r="G289" i="7" a="1"/>
  <c r="G289" i="7" s="1"/>
  <c r="G290" i="7" a="1"/>
  <c r="G290" i="7" s="1"/>
  <c r="G291" i="7" a="1"/>
  <c r="G291" i="7" s="1"/>
  <c r="G292" i="7" a="1"/>
  <c r="G292" i="7" s="1"/>
  <c r="G293" i="7" a="1"/>
  <c r="G293" i="7" s="1"/>
  <c r="G294" i="7" a="1"/>
  <c r="G294" i="7" s="1"/>
  <c r="G295" i="7" a="1"/>
  <c r="G295" i="7" s="1"/>
  <c r="G296" i="7" a="1"/>
  <c r="G296" i="7" s="1"/>
  <c r="G301" i="7" a="1"/>
  <c r="G301" i="7" s="1"/>
  <c r="G305" i="7" a="1"/>
  <c r="G305" i="7" s="1"/>
  <c r="G306" i="7" a="1"/>
  <c r="G306" i="7" s="1"/>
  <c r="G307" i="7" a="1"/>
  <c r="G307" i="7" s="1"/>
  <c r="G308" i="7" a="1"/>
  <c r="G308" i="7" s="1"/>
  <c r="G309" i="7" a="1"/>
  <c r="G309" i="7" s="1"/>
  <c r="G310" i="7" a="1"/>
  <c r="G310" i="7" s="1"/>
  <c r="G311" i="7" a="1"/>
  <c r="G311" i="7" s="1"/>
  <c r="G312" i="7" a="1"/>
  <c r="G312" i="7" s="1"/>
  <c r="G313" i="7" a="1"/>
  <c r="G313" i="7" s="1"/>
  <c r="G314" i="7" a="1"/>
  <c r="G314" i="7" s="1"/>
  <c r="G315" i="7" a="1"/>
  <c r="G315" i="7" s="1"/>
  <c r="G316" i="7" a="1"/>
  <c r="G316" i="7" s="1"/>
  <c r="G317" i="7" a="1"/>
  <c r="G317" i="7" s="1"/>
  <c r="G318" i="7" a="1"/>
  <c r="G318" i="7" s="1"/>
  <c r="G319" i="7" a="1"/>
  <c r="G319" i="7" s="1"/>
  <c r="G320" i="7" a="1"/>
  <c r="G320" i="7" s="1"/>
  <c r="G325" i="7" a="1"/>
  <c r="G325" i="7" s="1"/>
  <c r="G326" i="7" a="1"/>
  <c r="G326" i="7" s="1"/>
  <c r="G327" i="7" a="1"/>
  <c r="G327" i="7" s="1"/>
  <c r="G331" i="7" a="1"/>
  <c r="G331" i="7" s="1"/>
  <c r="G332" i="7" a="1"/>
  <c r="G332" i="7" s="1"/>
  <c r="G333" i="7" a="1"/>
  <c r="G333" i="7" s="1"/>
  <c r="G334" i="7" a="1"/>
  <c r="G334" i="7" s="1"/>
  <c r="G336" i="7" a="1"/>
  <c r="G336" i="7" s="1"/>
  <c r="G337" i="7" a="1"/>
  <c r="G337" i="7" s="1"/>
  <c r="G340" i="7" a="1"/>
  <c r="G340" i="7" s="1"/>
  <c r="G341" i="7" a="1"/>
  <c r="G341" i="7" s="1"/>
  <c r="G348" i="7" a="1"/>
  <c r="G348" i="7" s="1"/>
  <c r="G349" i="7" a="1"/>
  <c r="G349" i="7" s="1"/>
  <c r="G350" i="7" a="1"/>
  <c r="G350" i="7" s="1"/>
  <c r="G352" i="7" a="1"/>
  <c r="G352" i="7" s="1"/>
  <c r="G359" i="7" a="1"/>
  <c r="G359" i="7" s="1"/>
  <c r="G360" i="7" a="1"/>
  <c r="G360" i="7" s="1"/>
  <c r="G361" i="7" a="1"/>
  <c r="G361" i="7" s="1"/>
  <c r="G362" i="7" a="1"/>
  <c r="G362" i="7" s="1"/>
  <c r="G366" i="7" a="1"/>
  <c r="G366" i="7" s="1"/>
  <c r="G367" i="7" a="1"/>
  <c r="G367" i="7" s="1"/>
  <c r="G368" i="7" a="1"/>
  <c r="G368" i="7" s="1"/>
  <c r="G369" i="7" a="1"/>
  <c r="G369" i="7" s="1"/>
  <c r="G370" i="7" a="1"/>
  <c r="G370" i="7" s="1"/>
  <c r="G371" i="7" a="1"/>
  <c r="G371" i="7" s="1"/>
  <c r="G372" i="7" a="1"/>
  <c r="G372" i="7" s="1"/>
  <c r="G373" i="7" a="1"/>
  <c r="G373" i="7" s="1"/>
  <c r="G374" i="7" a="1"/>
  <c r="G374" i="7" s="1"/>
  <c r="G375" i="7" a="1"/>
  <c r="G375" i="7" s="1"/>
  <c r="G376" i="7" a="1"/>
  <c r="G376" i="7" s="1"/>
  <c r="G377" i="7" a="1"/>
  <c r="G377" i="7" s="1"/>
  <c r="G379" i="7" a="1"/>
  <c r="G379" i="7" s="1"/>
  <c r="G381" i="7" a="1"/>
  <c r="G381" i="7" s="1"/>
  <c r="G383" i="7" a="1"/>
  <c r="G383" i="7" s="1"/>
  <c r="G386" i="7" a="1"/>
  <c r="G386" i="7" s="1"/>
  <c r="G387" i="7" a="1"/>
  <c r="G387" i="7" s="1"/>
  <c r="G388" i="7" a="1"/>
  <c r="G388" i="7" s="1"/>
  <c r="G389" i="7" a="1"/>
  <c r="G389" i="7" s="1"/>
  <c r="G390" i="7" a="1"/>
  <c r="G390" i="7" s="1"/>
  <c r="G391" i="7" a="1"/>
  <c r="G391" i="7" s="1"/>
  <c r="G392" i="7" a="1"/>
  <c r="G392" i="7" s="1"/>
  <c r="G393" i="7" a="1"/>
  <c r="G393" i="7" s="1"/>
  <c r="G397" i="7" a="1"/>
  <c r="G397" i="7" s="1"/>
  <c r="G398" i="7" a="1"/>
  <c r="G398" i="7" s="1"/>
  <c r="G402" i="7" a="1"/>
  <c r="G402" i="7" s="1"/>
  <c r="G403" i="7" a="1"/>
  <c r="G403" i="7" s="1"/>
  <c r="G420" i="7" a="1"/>
  <c r="G420" i="7" s="1"/>
  <c r="G421" i="7" a="1"/>
  <c r="G421" i="7" s="1"/>
  <c r="G422" i="7" a="1"/>
  <c r="G422" i="7" s="1"/>
  <c r="G423" i="7" a="1"/>
  <c r="G423" i="7" s="1"/>
  <c r="G424" i="7" a="1"/>
  <c r="G424" i="7" s="1"/>
  <c r="G425" i="7" a="1"/>
  <c r="G425" i="7" s="1"/>
  <c r="G426" i="7" a="1"/>
  <c r="G426" i="7" s="1"/>
  <c r="G427" i="7" a="1"/>
  <c r="G427" i="7" s="1"/>
  <c r="G428" i="7" a="1"/>
  <c r="G428" i="7" s="1"/>
  <c r="G429" i="7" a="1"/>
  <c r="G429" i="7" s="1"/>
  <c r="G438" i="7" a="1"/>
  <c r="G438" i="7" s="1"/>
  <c r="G439" i="7" a="1"/>
  <c r="G439" i="7" s="1"/>
  <c r="G444" i="7" a="1"/>
  <c r="G444" i="7" s="1"/>
  <c r="G448" i="7" a="1"/>
  <c r="G448" i="7" s="1"/>
  <c r="G449" i="7" a="1"/>
  <c r="G449" i="7" s="1"/>
  <c r="G450" i="7" a="1"/>
  <c r="G450" i="7" s="1"/>
  <c r="G451" i="7" a="1"/>
  <c r="G451" i="7" s="1"/>
  <c r="G452" i="7" a="1"/>
  <c r="G452" i="7" s="1"/>
  <c r="G453" i="7" a="1"/>
  <c r="G453" i="7" s="1"/>
  <c r="G454" i="7" a="1"/>
  <c r="G454" i="7" s="1"/>
  <c r="G459" i="7" a="1"/>
  <c r="G459" i="7" s="1"/>
  <c r="G460" i="7" a="1"/>
  <c r="G460" i="7" s="1"/>
  <c r="G461" i="7" a="1"/>
  <c r="G461" i="7" s="1"/>
  <c r="G462" i="7" a="1"/>
  <c r="G462" i="7" s="1"/>
  <c r="G466" i="7" a="1"/>
  <c r="G466" i="7" s="1"/>
  <c r="G470" i="7" a="1"/>
  <c r="G470" i="7" s="1"/>
  <c r="G471" i="7" a="1"/>
  <c r="G471" i="7" s="1"/>
  <c r="G472" i="7" a="1"/>
  <c r="G472" i="7" s="1"/>
  <c r="G481" i="7" a="1"/>
  <c r="G481" i="7" s="1"/>
  <c r="G482" i="7" a="1"/>
  <c r="G482" i="7" s="1"/>
  <c r="G483" i="7" a="1"/>
  <c r="G483" i="7" s="1"/>
  <c r="G484" i="7" a="1"/>
  <c r="G484" i="7" s="1"/>
  <c r="G485" i="7" a="1"/>
  <c r="G485" i="7" s="1"/>
  <c r="G486" i="7" a="1"/>
  <c r="G486" i="7" s="1"/>
  <c r="G487" i="7" a="1"/>
  <c r="G487" i="7" s="1"/>
  <c r="G488" i="7" a="1"/>
  <c r="G488" i="7" s="1"/>
  <c r="G489" i="7" a="1"/>
  <c r="G489" i="7" s="1"/>
  <c r="G490" i="7" a="1"/>
  <c r="G490" i="7" s="1"/>
  <c r="G491" i="7" a="1"/>
  <c r="G491" i="7" s="1"/>
  <c r="G492" i="7" a="1"/>
  <c r="G492" i="7" s="1"/>
  <c r="G493" i="7" a="1"/>
  <c r="G493" i="7" s="1"/>
  <c r="G494" i="7" a="1"/>
  <c r="G494" i="7" s="1"/>
  <c r="G495" i="7" a="1"/>
  <c r="G495" i="7" s="1"/>
  <c r="G501" i="7" a="1"/>
  <c r="G501" i="7" s="1"/>
  <c r="G504" i="7" a="1"/>
  <c r="G504" i="7" s="1"/>
  <c r="G505" i="7" a="1"/>
  <c r="G505" i="7" s="1"/>
  <c r="G506" i="7" a="1"/>
  <c r="G506" i="7" s="1"/>
  <c r="G507" i="7" a="1"/>
  <c r="G507" i="7" s="1"/>
  <c r="G509" i="7" a="1"/>
  <c r="G509" i="7" s="1"/>
  <c r="G510" i="7" a="1"/>
  <c r="G510" i="7" s="1"/>
  <c r="G511" i="7" a="1"/>
  <c r="G511" i="7" s="1"/>
  <c r="G512" i="7" a="1"/>
  <c r="G512" i="7" s="1"/>
  <c r="G516" i="7" a="1"/>
  <c r="G516" i="7" s="1"/>
  <c r="G517" i="7" a="1"/>
  <c r="G517" i="7" s="1"/>
  <c r="G518" i="7" a="1"/>
  <c r="G518" i="7" s="1"/>
  <c r="G519" i="7" a="1"/>
  <c r="G519" i="7" s="1"/>
  <c r="G520" i="7" a="1"/>
  <c r="G520" i="7" s="1"/>
  <c r="G521" i="7" a="1"/>
  <c r="G521" i="7" s="1"/>
  <c r="G522" i="7" a="1"/>
  <c r="G522" i="7" s="1"/>
  <c r="G523" i="7" a="1"/>
  <c r="G523" i="7" s="1"/>
  <c r="G524" i="7" a="1"/>
  <c r="G524" i="7" s="1"/>
  <c r="G525" i="7" a="1"/>
  <c r="G525" i="7" s="1"/>
  <c r="G526" i="7" a="1"/>
  <c r="G526" i="7" s="1"/>
  <c r="G527" i="7" a="1"/>
  <c r="G527" i="7" s="1"/>
  <c r="G528" i="7" a="1"/>
  <c r="G528" i="7" s="1"/>
  <c r="G532" i="7" a="1"/>
  <c r="G532" i="7" s="1"/>
  <c r="G533" i="7" a="1"/>
  <c r="G533" i="7" s="1"/>
  <c r="G537" i="7" a="1"/>
  <c r="G537" i="7" s="1"/>
  <c r="G538" i="7" a="1"/>
  <c r="G538" i="7" s="1"/>
  <c r="G539" i="7" a="1"/>
  <c r="G539" i="7" s="1"/>
  <c r="G540" i="7" a="1"/>
  <c r="G540" i="7" s="1"/>
  <c r="G541" i="7" a="1"/>
  <c r="G541" i="7" s="1"/>
  <c r="G542" i="7" a="1"/>
  <c r="G542" i="7" s="1"/>
  <c r="G543" i="7" a="1"/>
  <c r="G543" i="7" s="1"/>
  <c r="G544" i="7" a="1"/>
  <c r="G544" i="7" s="1"/>
  <c r="G545" i="7" a="1"/>
  <c r="G545" i="7" s="1"/>
  <c r="G546" i="7" a="1"/>
  <c r="G546" i="7" s="1"/>
  <c r="G547" i="7" a="1"/>
  <c r="G547" i="7" s="1"/>
  <c r="G548" i="7" a="1"/>
  <c r="G548" i="7" s="1"/>
  <c r="G549" i="7" a="1"/>
  <c r="G549" i="7" s="1"/>
  <c r="G554" i="7" a="1"/>
  <c r="G554" i="7" s="1"/>
  <c r="G555" i="7" a="1"/>
  <c r="G555" i="7" s="1"/>
  <c r="G558" i="7" a="1"/>
  <c r="G558" i="7" s="1"/>
  <c r="G559" i="7" a="1"/>
  <c r="G559" i="7" s="1"/>
  <c r="G560" i="7" a="1"/>
  <c r="G560" i="7" s="1"/>
  <c r="G561" i="7" a="1"/>
  <c r="G561" i="7" s="1"/>
  <c r="G562" i="7" a="1"/>
  <c r="G562" i="7" s="1"/>
  <c r="G563" i="7" a="1"/>
  <c r="G563" i="7" s="1"/>
  <c r="G574" i="7" a="1"/>
  <c r="G574" i="7" s="1"/>
  <c r="G575" i="7" a="1"/>
  <c r="G575" i="7" s="1"/>
  <c r="G576" i="7" a="1"/>
  <c r="G576" i="7" s="1"/>
  <c r="G577" i="7" a="1"/>
  <c r="G577" i="7" s="1"/>
  <c r="G578" i="7" a="1"/>
  <c r="G578" i="7" s="1"/>
  <c r="G579" i="7" a="1"/>
  <c r="G579" i="7" s="1"/>
  <c r="G580" i="7" a="1"/>
  <c r="G580" i="7" s="1"/>
  <c r="G591" i="7" a="1"/>
  <c r="G591" i="7" s="1"/>
  <c r="G594" i="7" a="1"/>
  <c r="G594" i="7" s="1"/>
  <c r="G595" i="7" a="1"/>
  <c r="G595" i="7" s="1"/>
  <c r="G599" i="7" a="1"/>
  <c r="G599" i="7" s="1"/>
  <c r="G600" i="7" a="1"/>
  <c r="G600" i="7" s="1"/>
  <c r="G606" i="7" a="1"/>
  <c r="G606" i="7" s="1"/>
  <c r="G610" i="7" a="1"/>
  <c r="G610" i="7" s="1"/>
  <c r="G611" i="7" a="1"/>
  <c r="G611" i="7" s="1"/>
  <c r="G612" i="7" a="1"/>
  <c r="G612" i="7" s="1"/>
  <c r="G613" i="7" a="1"/>
  <c r="G613" i="7" s="1"/>
  <c r="G614" i="7" a="1"/>
  <c r="G614" i="7" s="1"/>
  <c r="G615" i="7" a="1"/>
  <c r="G615" i="7" s="1"/>
  <c r="G616" i="7" a="1"/>
  <c r="G616" i="7" s="1"/>
  <c r="G617" i="7" a="1"/>
  <c r="G617" i="7" s="1"/>
  <c r="G618" i="7" a="1"/>
  <c r="G618" i="7" s="1"/>
  <c r="G619" i="7" a="1"/>
  <c r="G619" i="7" s="1"/>
  <c r="G622" i="7" a="1"/>
  <c r="G622" i="7" s="1"/>
  <c r="G624" i="7" a="1"/>
  <c r="G624" i="7" s="1"/>
  <c r="G625" i="7" a="1"/>
  <c r="G625" i="7" s="1"/>
  <c r="G626" i="7" a="1"/>
  <c r="G626" i="7" s="1"/>
  <c r="G627" i="7" a="1"/>
  <c r="G627" i="7" s="1"/>
  <c r="G628" i="7" a="1"/>
  <c r="G628" i="7" s="1"/>
  <c r="G629" i="7" a="1"/>
  <c r="G629" i="7" s="1"/>
  <c r="G635" i="7" a="1"/>
  <c r="G635" i="7" s="1"/>
  <c r="G636" i="7" a="1"/>
  <c r="G636" i="7" s="1"/>
  <c r="G637" i="7" a="1"/>
  <c r="G637" i="7" s="1"/>
  <c r="G640" i="7" a="1"/>
  <c r="G640" i="7" s="1"/>
  <c r="G642" i="7" a="1"/>
  <c r="G642" i="7" s="1"/>
  <c r="G643" i="7" a="1"/>
  <c r="G643" i="7" s="1"/>
  <c r="G644" i="7" a="1"/>
  <c r="G644" i="7" s="1"/>
  <c r="G648" i="7" a="1"/>
  <c r="G648" i="7" s="1"/>
  <c r="G649" i="7" a="1"/>
  <c r="G649" i="7" s="1"/>
  <c r="G653" i="7" a="1"/>
  <c r="G653" i="7" s="1"/>
  <c r="G654" i="7" a="1"/>
  <c r="G654" i="7" s="1"/>
  <c r="G655" i="7" a="1"/>
  <c r="G655" i="7" s="1"/>
  <c r="G656" i="7" a="1"/>
  <c r="G656" i="7" s="1"/>
  <c r="G657" i="7" a="1"/>
  <c r="G657" i="7" s="1"/>
  <c r="G659" i="7" a="1"/>
  <c r="G659" i="7" s="1"/>
  <c r="G660" i="7" a="1"/>
  <c r="G660" i="7" s="1"/>
  <c r="G661" i="7" a="1"/>
  <c r="G661" i="7" s="1"/>
  <c r="G662" i="7" a="1"/>
  <c r="G662" i="7" s="1"/>
  <c r="G663" i="7" a="1"/>
  <c r="G663" i="7" s="1"/>
  <c r="G664" i="7" a="1"/>
  <c r="G664" i="7" s="1"/>
  <c r="G665" i="7" a="1"/>
  <c r="G665" i="7" s="1"/>
  <c r="G666" i="7" a="1"/>
  <c r="G666" i="7" s="1"/>
  <c r="G667" i="7" a="1"/>
  <c r="G667" i="7" s="1"/>
  <c r="G668" i="7" a="1"/>
  <c r="G668" i="7" s="1"/>
  <c r="G669" i="7" a="1"/>
  <c r="G669" i="7" s="1"/>
  <c r="G670" i="7" a="1"/>
  <c r="G670" i="7" s="1"/>
  <c r="G671" i="7" a="1"/>
  <c r="G671" i="7" s="1"/>
  <c r="G673" i="7" a="1"/>
  <c r="G673" i="7" s="1"/>
  <c r="G674" i="7" a="1"/>
  <c r="G674" i="7" s="1"/>
  <c r="G675" i="7" a="1"/>
  <c r="G675" i="7" s="1"/>
  <c r="G681" i="7" a="1"/>
  <c r="G681" i="7" s="1"/>
  <c r="G682" i="7" a="1"/>
  <c r="G682" i="7" s="1"/>
  <c r="G683" i="7" a="1"/>
  <c r="G683" i="7" s="1"/>
  <c r="G684" i="7" a="1"/>
  <c r="G684" i="7" s="1"/>
  <c r="G685" i="7" a="1"/>
  <c r="G685" i="7" s="1"/>
  <c r="G686" i="7" a="1"/>
  <c r="G686" i="7" s="1"/>
  <c r="G687" i="7" a="1"/>
  <c r="G687" i="7" s="1"/>
  <c r="G688" i="7" a="1"/>
  <c r="G688" i="7" s="1"/>
  <c r="G689" i="7" a="1"/>
  <c r="G689" i="7" s="1"/>
  <c r="G690" i="7" a="1"/>
  <c r="G690" i="7" s="1"/>
  <c r="G691" i="7" a="1"/>
  <c r="G691" i="7" s="1"/>
  <c r="G692" i="7" a="1"/>
  <c r="G692" i="7" s="1"/>
  <c r="G693" i="7" a="1"/>
  <c r="G693" i="7" s="1"/>
  <c r="G694" i="7" a="1"/>
  <c r="G694" i="7" s="1"/>
  <c r="G695" i="7" a="1"/>
  <c r="G695" i="7" s="1"/>
  <c r="G696" i="7" a="1"/>
  <c r="G696" i="7" s="1"/>
  <c r="G697" i="7" a="1"/>
  <c r="G697" i="7" s="1"/>
  <c r="G698" i="7" a="1"/>
  <c r="G698" i="7" s="1"/>
  <c r="G699" i="7" a="1"/>
  <c r="G699" i="7" s="1"/>
  <c r="G700" i="7" a="1"/>
  <c r="G700" i="7" s="1"/>
  <c r="G701" i="7" a="1"/>
  <c r="G701" i="7" s="1"/>
  <c r="G702" i="7" a="1"/>
  <c r="G702" i="7" s="1"/>
  <c r="G703" i="7" a="1"/>
  <c r="G703" i="7" s="1"/>
  <c r="G704" i="7" a="1"/>
  <c r="G704" i="7" s="1"/>
  <c r="G705" i="7" a="1"/>
  <c r="G705" i="7" s="1"/>
  <c r="G706" i="7" a="1"/>
  <c r="G706" i="7" s="1"/>
  <c r="G710" i="7" a="1"/>
  <c r="G710" i="7" s="1"/>
  <c r="G711" i="7" a="1"/>
  <c r="G711" i="7" s="1"/>
  <c r="G712" i="7" a="1"/>
  <c r="G712" i="7" s="1"/>
  <c r="G713" i="7" a="1"/>
  <c r="G713" i="7" s="1"/>
  <c r="G714" i="7" a="1"/>
  <c r="G714" i="7" s="1"/>
  <c r="G715" i="7" a="1"/>
  <c r="G715" i="7" s="1"/>
  <c r="G716" i="7" a="1"/>
  <c r="G716" i="7" s="1"/>
  <c r="G717" i="7" a="1"/>
  <c r="G717" i="7" s="1"/>
  <c r="G718" i="7" a="1"/>
  <c r="G718" i="7" s="1"/>
  <c r="G719" i="7" a="1"/>
  <c r="G719" i="7" s="1"/>
  <c r="G720" i="7" a="1"/>
  <c r="G720" i="7" s="1"/>
  <c r="G721" i="7" a="1"/>
  <c r="G721" i="7" s="1"/>
  <c r="G722" i="7" a="1"/>
  <c r="G722" i="7" s="1"/>
  <c r="G723" i="7" a="1"/>
  <c r="G723" i="7" s="1"/>
  <c r="G724" i="7" a="1"/>
  <c r="G724" i="7" s="1"/>
  <c r="G728" i="7" a="1"/>
  <c r="G728" i="7" s="1"/>
  <c r="G729" i="7" a="1"/>
  <c r="G729" i="7" s="1"/>
  <c r="G730" i="7" a="1"/>
  <c r="G730" i="7" s="1"/>
  <c r="G731" i="7" a="1"/>
  <c r="G731" i="7" s="1"/>
  <c r="G732" i="7" a="1"/>
  <c r="G732" i="7" s="1"/>
  <c r="G733" i="7" a="1"/>
  <c r="G733" i="7" s="1"/>
  <c r="G734" i="7" a="1"/>
  <c r="G734" i="7" s="1"/>
  <c r="G735" i="7" a="1"/>
  <c r="G735" i="7" s="1"/>
  <c r="G739" i="7" a="1"/>
  <c r="G739" i="7" s="1"/>
  <c r="G740" i="7" a="1"/>
  <c r="G740" i="7" s="1"/>
  <c r="G741" i="7" a="1"/>
  <c r="G741" i="7" s="1"/>
  <c r="G742" i="7" a="1"/>
  <c r="G742" i="7" s="1"/>
  <c r="G746" i="7" a="1"/>
  <c r="G746" i="7" s="1"/>
  <c r="G747" i="7" a="1"/>
  <c r="G747" i="7" s="1"/>
  <c r="G748" i="7" a="1"/>
  <c r="G748" i="7" s="1"/>
  <c r="G749" i="7" a="1"/>
  <c r="G749" i="7" s="1"/>
  <c r="G750" i="7" a="1"/>
  <c r="G750" i="7" s="1"/>
  <c r="G751" i="7" a="1"/>
  <c r="G751" i="7" s="1"/>
  <c r="G752" i="7" a="1"/>
  <c r="G752" i="7" s="1"/>
  <c r="G753" i="7" a="1"/>
  <c r="G753" i="7" s="1"/>
  <c r="G754" i="7" a="1"/>
  <c r="G754" i="7" s="1"/>
  <c r="G756" i="7" a="1"/>
  <c r="G756" i="7" s="1"/>
  <c r="G757" i="7" a="1"/>
  <c r="G757" i="7" s="1"/>
  <c r="G763" i="7" a="1"/>
  <c r="G763" i="7" s="1"/>
  <c r="G765" i="7" a="1"/>
  <c r="G765" i="7" s="1"/>
  <c r="G766" i="7" a="1"/>
  <c r="G766" i="7" s="1"/>
  <c r="G767" i="7" a="1"/>
  <c r="G767" i="7" s="1"/>
  <c r="G768" i="7" a="1"/>
  <c r="G768" i="7" s="1"/>
  <c r="G769" i="7" a="1"/>
  <c r="G769" i="7" s="1"/>
  <c r="G770" i="7" a="1"/>
  <c r="G770" i="7" s="1"/>
  <c r="G771" i="7" a="1"/>
  <c r="G771" i="7" s="1"/>
  <c r="G772" i="7" a="1"/>
  <c r="G772" i="7" s="1"/>
  <c r="G773" i="7" a="1"/>
  <c r="G773" i="7" s="1"/>
  <c r="G774" i="7" a="1"/>
  <c r="G774" i="7" s="1"/>
  <c r="G775" i="7" a="1"/>
  <c r="G775" i="7" s="1"/>
  <c r="G776" i="7" a="1"/>
  <c r="G776" i="7" s="1"/>
  <c r="G777" i="7" a="1"/>
  <c r="G777" i="7" s="1"/>
  <c r="G782" i="7" a="1"/>
  <c r="G782" i="7" s="1"/>
  <c r="G788" i="7" a="1"/>
  <c r="G788" i="7" s="1"/>
  <c r="G789" i="7" a="1"/>
  <c r="G789" i="7" s="1"/>
  <c r="G790" i="7" a="1"/>
  <c r="G790" i="7" s="1"/>
  <c r="G791" i="7" a="1"/>
  <c r="G791" i="7" s="1"/>
  <c r="G792" i="7" a="1"/>
  <c r="G792" i="7" s="1"/>
  <c r="G793" i="7" a="1"/>
  <c r="G793" i="7" s="1"/>
  <c r="G794" i="7" a="1"/>
  <c r="G794" i="7" s="1"/>
  <c r="G795" i="7" a="1"/>
  <c r="G795" i="7" s="1"/>
  <c r="G796" i="7" a="1"/>
  <c r="G796" i="7" s="1"/>
  <c r="G797" i="7" a="1"/>
  <c r="G797" i="7" s="1"/>
  <c r="G798" i="7" a="1"/>
  <c r="G798" i="7" s="1"/>
  <c r="G799" i="7" a="1"/>
  <c r="G799" i="7" s="1"/>
  <c r="G800" i="7" a="1"/>
  <c r="G800" i="7" s="1"/>
  <c r="G801" i="7" a="1"/>
  <c r="G801" i="7" s="1"/>
  <c r="G802" i="7" a="1"/>
  <c r="G802" i="7" s="1"/>
  <c r="G803" i="7" a="1"/>
  <c r="G803" i="7" s="1"/>
  <c r="G804" i="7" a="1"/>
  <c r="G804" i="7" s="1"/>
  <c r="G805" i="7" a="1"/>
  <c r="G805" i="7" s="1"/>
  <c r="G806" i="7" a="1"/>
  <c r="G806" i="7" s="1"/>
  <c r="G807" i="7" a="1"/>
  <c r="G807" i="7" s="1"/>
  <c r="G808" i="7" a="1"/>
  <c r="G808" i="7" s="1"/>
  <c r="G809" i="7" a="1"/>
  <c r="G809" i="7" s="1"/>
  <c r="G810" i="7" a="1"/>
  <c r="G810" i="7" s="1"/>
  <c r="G811" i="7" a="1"/>
  <c r="G811" i="7" s="1"/>
  <c r="G812" i="7" a="1"/>
  <c r="G812" i="7" s="1"/>
  <c r="G813" i="7" a="1"/>
  <c r="G813" i="7" s="1"/>
  <c r="G814" i="7" a="1"/>
  <c r="G814" i="7" s="1"/>
  <c r="G815" i="7" a="1"/>
  <c r="G815" i="7" s="1"/>
  <c r="G816" i="7" a="1"/>
  <c r="G816" i="7" s="1"/>
  <c r="G817" i="7" a="1"/>
  <c r="G817" i="7" s="1"/>
  <c r="G825" i="7" a="1"/>
  <c r="G825" i="7" s="1"/>
  <c r="G828" i="7" a="1"/>
  <c r="G828" i="7" s="1"/>
  <c r="G829" i="7" a="1"/>
  <c r="G829" i="7" s="1"/>
  <c r="G830" i="7" a="1"/>
  <c r="G830" i="7" s="1"/>
  <c r="G831" i="7" a="1"/>
  <c r="G831" i="7" s="1"/>
  <c r="G832" i="7" a="1"/>
  <c r="G832" i="7" s="1"/>
  <c r="G833" i="7" a="1"/>
  <c r="G833" i="7" s="1"/>
  <c r="G834" i="7" a="1"/>
  <c r="G834" i="7" s="1"/>
  <c r="G835" i="7" a="1"/>
  <c r="G835" i="7" s="1"/>
  <c r="G836" i="7" a="1"/>
  <c r="G836" i="7" s="1"/>
  <c r="G837" i="7" a="1"/>
  <c r="G837" i="7" s="1"/>
  <c r="G839" i="7" a="1"/>
  <c r="G839" i="7" s="1"/>
  <c r="G840" i="7" a="1"/>
  <c r="G840" i="7" s="1"/>
  <c r="G843" i="7" a="1"/>
  <c r="G843" i="7" s="1"/>
  <c r="G844" i="7" a="1"/>
  <c r="G844" i="7" s="1"/>
  <c r="G846" i="7" a="1"/>
  <c r="G846" i="7" s="1"/>
  <c r="G851" i="7" a="1"/>
  <c r="G851" i="7" s="1"/>
  <c r="G852" i="7" a="1"/>
  <c r="G852" i="7" s="1"/>
  <c r="G853" i="7" a="1"/>
  <c r="G853" i="7" s="1"/>
  <c r="G854" i="7" a="1"/>
  <c r="G854" i="7" s="1"/>
  <c r="G855" i="7" a="1"/>
  <c r="G855" i="7" s="1"/>
  <c r="G856" i="7" a="1"/>
  <c r="G856" i="7" s="1"/>
  <c r="G857" i="7" a="1"/>
  <c r="G857" i="7" s="1"/>
  <c r="G859" i="7" a="1"/>
  <c r="G859" i="7" s="1"/>
  <c r="G864" i="7" a="1"/>
  <c r="G864" i="7" s="1"/>
  <c r="G865" i="7" a="1"/>
  <c r="G865" i="7" s="1"/>
  <c r="G866" i="7" a="1"/>
  <c r="G866" i="7" s="1"/>
  <c r="G867" i="7" a="1"/>
  <c r="G867" i="7" s="1"/>
  <c r="G869" i="7" a="1"/>
  <c r="G869" i="7" s="1"/>
  <c r="G874" i="7" a="1"/>
  <c r="G874" i="7" s="1"/>
  <c r="G875" i="7" a="1"/>
  <c r="G875" i="7" s="1"/>
  <c r="G876" i="7" a="1"/>
  <c r="G876" i="7" s="1"/>
  <c r="G877" i="7" a="1"/>
  <c r="G877" i="7" s="1"/>
  <c r="G878" i="7" a="1"/>
  <c r="G878" i="7" s="1"/>
  <c r="G879" i="7" a="1"/>
  <c r="G879" i="7" s="1"/>
  <c r="G880" i="7" a="1"/>
  <c r="G880" i="7" s="1"/>
  <c r="G881" i="7" a="1"/>
  <c r="G881" i="7" s="1"/>
  <c r="G882" i="7" a="1"/>
  <c r="G882" i="7" s="1"/>
  <c r="G883" i="7" a="1"/>
  <c r="G883" i="7" s="1"/>
  <c r="G884" i="7" a="1"/>
  <c r="G884" i="7" s="1"/>
  <c r="G885" i="7" a="1"/>
  <c r="G885" i="7" s="1"/>
  <c r="G886" i="7" a="1"/>
  <c r="G886" i="7" s="1"/>
  <c r="G887" i="7" a="1"/>
  <c r="G887" i="7" s="1"/>
  <c r="G888" i="7" a="1"/>
  <c r="G888" i="7" s="1"/>
  <c r="G889" i="7" a="1"/>
  <c r="G889" i="7" s="1"/>
  <c r="G890" i="7" a="1"/>
  <c r="G890" i="7" s="1"/>
  <c r="G891" i="7" a="1"/>
  <c r="G891" i="7" s="1"/>
  <c r="G892" i="7" a="1"/>
  <c r="G892" i="7" s="1"/>
  <c r="G893" i="7" a="1"/>
  <c r="G893" i="7" s="1"/>
  <c r="G901" i="7" a="1"/>
  <c r="G901" i="7" s="1"/>
  <c r="G902" i="7" a="1"/>
  <c r="G902" i="7" s="1"/>
  <c r="G903" i="7" a="1"/>
  <c r="G903" i="7" s="1"/>
  <c r="G904" i="7" a="1"/>
  <c r="G904" i="7" s="1"/>
  <c r="G911" i="7" a="1"/>
  <c r="G911" i="7" s="1"/>
  <c r="G912" i="7" a="1"/>
  <c r="G912" i="7" s="1"/>
  <c r="G913" i="7" a="1"/>
  <c r="G913" i="7" s="1"/>
  <c r="G914" i="7" a="1"/>
  <c r="G914" i="7" s="1"/>
  <c r="G915" i="7" a="1"/>
  <c r="G915" i="7" s="1"/>
  <c r="G917" i="7" a="1"/>
  <c r="G917" i="7" s="1"/>
  <c r="G926" i="7" a="1"/>
  <c r="G926" i="7" s="1"/>
  <c r="G927" i="7" a="1"/>
  <c r="G927" i="7" s="1"/>
  <c r="G928" i="7" a="1"/>
  <c r="G928" i="7" s="1"/>
  <c r="G929" i="7" a="1"/>
  <c r="G929" i="7" s="1"/>
  <c r="G930" i="7" a="1"/>
  <c r="G930" i="7" s="1"/>
  <c r="G931" i="7" a="1"/>
  <c r="G931" i="7" s="1"/>
  <c r="G933" i="7" a="1"/>
  <c r="G933" i="7" s="1"/>
  <c r="G938" i="7" a="1"/>
  <c r="G938" i="7" s="1"/>
  <c r="G939" i="7" a="1"/>
  <c r="G939" i="7" s="1"/>
  <c r="G941" i="7" a="1"/>
  <c r="G941" i="7" s="1"/>
  <c r="G942" i="7" a="1"/>
  <c r="G942" i="7" s="1"/>
  <c r="G944" i="7" a="1"/>
  <c r="G944" i="7" s="1"/>
  <c r="G947" i="7" a="1"/>
  <c r="G947" i="7" s="1"/>
  <c r="G948" i="7" a="1"/>
  <c r="G948" i="7" s="1"/>
  <c r="G949" i="7" a="1"/>
  <c r="G949" i="7" s="1"/>
  <c r="G950" i="7" a="1"/>
  <c r="G950" i="7" s="1"/>
  <c r="G951" i="7" a="1"/>
  <c r="G951" i="7" s="1"/>
  <c r="G952" i="7" a="1"/>
  <c r="G952" i="7" s="1"/>
  <c r="G970" i="7" a="1"/>
  <c r="G970" i="7" s="1"/>
  <c r="G971" i="7" a="1"/>
  <c r="G971" i="7" s="1"/>
  <c r="G972" i="7" a="1"/>
  <c r="G972" i="7" s="1"/>
  <c r="G973" i="7" a="1"/>
  <c r="G973" i="7" s="1"/>
  <c r="G974" i="7" a="1"/>
  <c r="G974" i="7" s="1"/>
  <c r="G975" i="7" a="1"/>
  <c r="G975" i="7" s="1"/>
  <c r="G987" i="7" a="1"/>
  <c r="G987" i="7" s="1"/>
  <c r="G988" i="7" a="1"/>
  <c r="G988" i="7" s="1"/>
  <c r="G989" i="7" a="1"/>
  <c r="G989" i="7" s="1"/>
  <c r="G990" i="7" a="1"/>
  <c r="G990" i="7" s="1"/>
  <c r="G991" i="7" a="1"/>
  <c r="G991" i="7" s="1"/>
  <c r="G992" i="7" a="1"/>
  <c r="G992" i="7" s="1"/>
  <c r="G993" i="7" a="1"/>
  <c r="G993" i="7" s="1"/>
  <c r="G994" i="7" a="1"/>
  <c r="G994" i="7" s="1"/>
  <c r="G996" i="7" a="1"/>
  <c r="G996" i="7" s="1"/>
  <c r="G1005" i="7" a="1"/>
  <c r="G1005" i="7" s="1"/>
  <c r="G1006" i="7" a="1"/>
  <c r="G1006" i="7" s="1"/>
  <c r="G1008" i="7" a="1"/>
  <c r="G1008" i="7" s="1"/>
  <c r="G1033" i="7" a="1"/>
  <c r="G1033" i="7" s="1"/>
  <c r="G1035" i="7" a="1"/>
  <c r="G1035" i="7" s="1"/>
  <c r="G1040" i="7" a="1"/>
  <c r="G1040" i="7" s="1"/>
  <c r="G1041" i="7" a="1"/>
  <c r="G1041" i="7" s="1"/>
  <c r="G1042" i="7" a="1"/>
  <c r="G1042" i="7" s="1"/>
  <c r="G1043" i="7" a="1"/>
  <c r="G1043" i="7" s="1"/>
  <c r="G1044" i="7" a="1"/>
  <c r="G1044" i="7" s="1"/>
  <c r="G1045" i="7" a="1"/>
  <c r="G1045" i="7" s="1"/>
  <c r="G1046" i="7" a="1"/>
  <c r="G1046" i="7" s="1"/>
  <c r="G1047" i="7" a="1"/>
  <c r="G1047" i="7" s="1"/>
  <c r="G1048" i="7" a="1"/>
  <c r="G1048" i="7" s="1"/>
  <c r="G1051" i="7" a="1"/>
  <c r="G1051" i="7" s="1"/>
  <c r="G1052" i="7" a="1"/>
  <c r="G1052" i="7" s="1"/>
  <c r="G1053" i="7" a="1"/>
  <c r="G1053" i="7" s="1"/>
  <c r="G1054" i="7" a="1"/>
  <c r="G1054" i="7" s="1"/>
  <c r="G1055" i="7" a="1"/>
  <c r="G1055" i="7" s="1"/>
  <c r="G1056" i="7" a="1"/>
  <c r="G1056" i="7" s="1"/>
  <c r="G1057" i="7" a="1"/>
  <c r="G1057" i="7" s="1"/>
  <c r="G1058" i="7" a="1"/>
  <c r="G1058" i="7" s="1"/>
  <c r="G1059" i="7" a="1"/>
  <c r="G1059" i="7" s="1"/>
  <c r="G1060" i="7" a="1"/>
  <c r="G1060" i="7" s="1"/>
  <c r="G1061" i="7" a="1"/>
  <c r="G1061" i="7" s="1"/>
  <c r="G1062" i="7" a="1"/>
  <c r="G1062" i="7" s="1"/>
  <c r="G1071" i="7" a="1"/>
  <c r="G1071" i="7" s="1"/>
  <c r="G1076" i="7" a="1"/>
  <c r="G1076" i="7" s="1"/>
  <c r="G1077" i="7" a="1"/>
  <c r="G1077" i="7" s="1"/>
  <c r="G1078" i="7" a="1"/>
  <c r="G1078" i="7" s="1"/>
  <c r="G1079" i="7" a="1"/>
  <c r="G1079" i="7" s="1"/>
  <c r="G1080" i="7" a="1"/>
  <c r="G1080" i="7" s="1"/>
  <c r="G1081" i="7" a="1"/>
  <c r="G1081" i="7" s="1"/>
  <c r="G1092" i="7" a="1"/>
  <c r="G1092" i="7" s="1"/>
  <c r="G1093" i="7" a="1"/>
  <c r="G1093" i="7" s="1"/>
  <c r="G1094" i="7" a="1"/>
  <c r="G1094" i="7" s="1"/>
  <c r="G1095" i="7" a="1"/>
  <c r="G1095" i="7" s="1"/>
  <c r="G1096" i="7" a="1"/>
  <c r="G1096" i="7" s="1"/>
  <c r="G1097" i="7" a="1"/>
  <c r="G1097" i="7" s="1"/>
  <c r="G1109" i="7" a="1"/>
  <c r="G1109" i="7" s="1"/>
  <c r="G1110" i="7" a="1"/>
  <c r="G1110" i="7" s="1"/>
  <c r="G1111" i="7" a="1"/>
  <c r="G1111" i="7" s="1"/>
  <c r="G1112" i="7" a="1"/>
  <c r="G1112" i="7" s="1"/>
  <c r="G1113" i="7" a="1"/>
  <c r="G1113" i="7" s="1"/>
  <c r="G1114" i="7" a="1"/>
  <c r="G1114" i="7" s="1"/>
  <c r="G1121" i="7" a="1"/>
  <c r="G1121" i="7" s="1"/>
  <c r="G1122" i="7" a="1"/>
  <c r="G1122" i="7" s="1"/>
  <c r="G1123" i="7" a="1"/>
  <c r="G1123" i="7" s="1"/>
  <c r="G1124" i="7" a="1"/>
  <c r="G1124" i="7" s="1"/>
  <c r="G1125" i="7" a="1"/>
  <c r="G1125" i="7" s="1"/>
  <c r="G1126" i="7" a="1"/>
  <c r="G1126" i="7" s="1"/>
  <c r="G1127" i="7" a="1"/>
  <c r="G1127" i="7" s="1"/>
  <c r="G1128" i="7" a="1"/>
  <c r="G1128" i="7" s="1"/>
  <c r="G1129" i="7" a="1"/>
  <c r="G1129" i="7" s="1"/>
  <c r="G1130" i="7" a="1"/>
  <c r="G1130" i="7" s="1"/>
  <c r="G1131" i="7" a="1"/>
  <c r="G1131" i="7" s="1"/>
  <c r="G1132" i="7" a="1"/>
  <c r="G1132" i="7" s="1"/>
  <c r="G1133" i="7" a="1"/>
  <c r="G1133" i="7" s="1"/>
  <c r="G1134" i="7" a="1"/>
  <c r="G1134" i="7" s="1"/>
  <c r="G1135" i="7" a="1"/>
  <c r="G1135" i="7" s="1"/>
  <c r="G1136" i="7" a="1"/>
  <c r="G1136" i="7" s="1"/>
  <c r="G1137" i="7" a="1"/>
  <c r="G1137" i="7" s="1"/>
  <c r="G1138" i="7" a="1"/>
  <c r="G1138" i="7" s="1"/>
  <c r="G1139" i="7" a="1"/>
  <c r="G1139" i="7" s="1"/>
  <c r="G1140" i="7" a="1"/>
  <c r="G1140" i="7" s="1"/>
  <c r="G1141" i="7" a="1"/>
  <c r="G1141" i="7" s="1"/>
  <c r="G1142" i="7" a="1"/>
  <c r="G1142" i="7" s="1"/>
  <c r="G1143" i="7" a="1"/>
  <c r="G1143" i="7" s="1"/>
  <c r="G1144" i="7" a="1"/>
  <c r="G1144" i="7" s="1"/>
  <c r="G1145" i="7" a="1"/>
  <c r="G1145" i="7" s="1"/>
  <c r="G1155" i="7" a="1"/>
  <c r="G1155" i="7" s="1"/>
  <c r="G1156" i="7" a="1"/>
  <c r="G1156" i="7" s="1"/>
  <c r="G1157" i="7" a="1"/>
  <c r="G1157" i="7" s="1"/>
  <c r="G1158" i="7" a="1"/>
  <c r="G1158" i="7" s="1"/>
  <c r="G1159" i="7" a="1"/>
  <c r="G1159" i="7" s="1"/>
  <c r="G1160" i="7" a="1"/>
  <c r="G1160" i="7" s="1"/>
  <c r="G1163" i="7" a="1"/>
  <c r="G1163" i="7" s="1"/>
  <c r="G1164" i="7" a="1"/>
  <c r="G1164" i="7" s="1"/>
  <c r="G1165" i="7" a="1"/>
  <c r="G1165" i="7" s="1"/>
  <c r="G1166" i="7" a="1"/>
  <c r="G1166" i="7" s="1"/>
  <c r="G1167" i="7" a="1"/>
  <c r="G1167" i="7" s="1"/>
  <c r="G1168" i="7" a="1"/>
  <c r="G1168" i="7" s="1"/>
  <c r="G1169" i="7" a="1"/>
  <c r="G1169" i="7" s="1"/>
  <c r="G1170" i="7" a="1"/>
  <c r="G1170" i="7" s="1"/>
  <c r="G1171" i="7" a="1"/>
  <c r="G1171" i="7" s="1"/>
  <c r="G1172" i="7" a="1"/>
  <c r="G1172" i="7" s="1"/>
  <c r="G1173" i="7" a="1"/>
  <c r="G1173" i="7" s="1"/>
  <c r="G1174" i="7" a="1"/>
  <c r="G1174" i="7" s="1"/>
  <c r="G1175" i="7" a="1"/>
  <c r="G1175" i="7" s="1"/>
  <c r="G1176" i="7" a="1"/>
  <c r="G1176" i="7" s="1"/>
  <c r="G1177" i="7" a="1"/>
  <c r="G1177" i="7" s="1"/>
  <c r="G1178" i="7" a="1"/>
  <c r="G1178" i="7" s="1"/>
  <c r="G1179" i="7" a="1"/>
  <c r="G1179" i="7" s="1"/>
  <c r="G1180" i="7" a="1"/>
  <c r="G1180" i="7" s="1"/>
  <c r="G1181" i="7" a="1"/>
  <c r="G1181" i="7" s="1"/>
  <c r="G1182" i="7" a="1"/>
  <c r="G1182" i="7" s="1"/>
  <c r="G1187" i="7" a="1"/>
  <c r="G1187" i="7" s="1"/>
  <c r="G1195" i="7" a="1"/>
  <c r="G1195" i="7" s="1"/>
  <c r="G1200" i="7" a="1"/>
  <c r="G1200" i="7" s="1"/>
  <c r="G1210" i="7" a="1"/>
  <c r="G1210" i="7" s="1"/>
  <c r="G1213" i="7" a="1"/>
  <c r="G1213" i="7" s="1"/>
  <c r="G1214" i="7" a="1"/>
  <c r="G1214" i="7" s="1"/>
  <c r="G1215" i="7" a="1"/>
  <c r="G1215" i="7" s="1"/>
  <c r="G1224" i="7" a="1"/>
  <c r="G1224" i="7" s="1"/>
  <c r="G1225" i="7" a="1"/>
  <c r="G1225" i="7" s="1"/>
  <c r="G1226" i="7" a="1"/>
  <c r="G1226" i="7" s="1"/>
  <c r="G1227" i="7" a="1"/>
  <c r="G1227" i="7" s="1"/>
  <c r="G1232" i="7" a="1"/>
  <c r="G1232" i="7" s="1"/>
  <c r="G1235" i="7" a="1"/>
  <c r="G1235" i="7" s="1"/>
  <c r="G1236" i="7" a="1"/>
  <c r="G1236" i="7" s="1"/>
  <c r="G1237" i="7" a="1"/>
  <c r="G1237" i="7" s="1"/>
  <c r="G1238" i="7" a="1"/>
  <c r="G1238" i="7" s="1"/>
  <c r="G1239" i="7" a="1"/>
  <c r="G1239" i="7" s="1"/>
  <c r="G1240" i="7" a="1"/>
  <c r="G1240" i="7" s="1"/>
  <c r="G1241" i="7" a="1"/>
  <c r="G1241" i="7" s="1"/>
  <c r="G1242" i="7" a="1"/>
  <c r="G1242" i="7" s="1"/>
  <c r="G1243" i="7" a="1"/>
  <c r="G1243" i="7" s="1"/>
  <c r="G1244" i="7" a="1"/>
  <c r="G1244" i="7" s="1"/>
  <c r="G1245" i="7" a="1"/>
  <c r="G1245" i="7" s="1"/>
  <c r="G1246" i="7" a="1"/>
  <c r="G1246" i="7" s="1"/>
  <c r="G1247" i="7" a="1"/>
  <c r="G1247" i="7" s="1"/>
  <c r="G1252" i="7" a="1"/>
  <c r="G1252" i="7" s="1"/>
  <c r="G1263" i="7" a="1"/>
  <c r="G1263" i="7" s="1"/>
  <c r="G1266" i="7" a="1"/>
  <c r="G1266" i="7" s="1"/>
  <c r="G1268" i="7" a="1"/>
  <c r="G1268" i="7" s="1"/>
  <c r="G1271" i="7" a="1"/>
  <c r="G1271" i="7" s="1"/>
  <c r="G1272" i="7" a="1"/>
  <c r="G1272" i="7" s="1"/>
  <c r="G1273" i="7" a="1"/>
  <c r="G1273" i="7" s="1"/>
  <c r="G1274" i="7" a="1"/>
  <c r="G1274" i="7" s="1"/>
  <c r="G1285" i="7" a="1"/>
  <c r="G1285" i="7" s="1"/>
  <c r="G1286" i="7" a="1"/>
  <c r="G1286" i="7" s="1"/>
  <c r="G1287" i="7" a="1"/>
  <c r="G1287" i="7" s="1"/>
  <c r="G1288" i="7" a="1"/>
  <c r="G1288" i="7" s="1"/>
  <c r="G1289" i="7" a="1"/>
  <c r="G1289" i="7" s="1"/>
  <c r="G1293" i="7" a="1"/>
  <c r="G1293" i="7" s="1"/>
  <c r="G1294" i="7" a="1"/>
  <c r="G1294" i="7" s="1"/>
  <c r="G1295" i="7" a="1"/>
  <c r="G1295" i="7" s="1"/>
  <c r="G1296" i="7" a="1"/>
  <c r="G1296" i="7" s="1"/>
  <c r="G1297" i="7" a="1"/>
  <c r="G1297" i="7" s="1"/>
  <c r="G1298" i="7" a="1"/>
  <c r="G1298" i="7" s="1"/>
  <c r="G1299" i="7" a="1"/>
  <c r="G1299" i="7" s="1"/>
  <c r="G1300" i="7" a="1"/>
  <c r="G1300" i="7" s="1"/>
  <c r="G1301" i="7" a="1"/>
  <c r="G1301" i="7" s="1"/>
  <c r="G1302" i="7" a="1"/>
  <c r="G1302" i="7" s="1"/>
  <c r="G1314" i="7" a="1"/>
  <c r="G1314" i="7" s="1"/>
  <c r="G1328" i="7" a="1"/>
  <c r="G1328" i="7" s="1"/>
  <c r="G1331" i="7" a="1"/>
  <c r="G1331" i="7" s="1"/>
  <c r="G1332" i="7" a="1"/>
  <c r="G1332" i="7" s="1"/>
  <c r="G1333" i="7" a="1"/>
  <c r="G1333" i="7" s="1"/>
  <c r="G1334" i="7" a="1"/>
  <c r="G1334" i="7" s="1"/>
  <c r="G1335" i="7" a="1"/>
  <c r="G1335" i="7" s="1"/>
  <c r="G1336" i="7" a="1"/>
  <c r="G1336" i="7" s="1"/>
  <c r="G1337" i="7" a="1"/>
  <c r="G1337" i="7" s="1"/>
  <c r="G1338" i="7" a="1"/>
  <c r="G1338" i="7" s="1"/>
  <c r="G1339" i="7" a="1"/>
  <c r="G1339" i="7" s="1"/>
  <c r="G1342" i="7" a="1"/>
  <c r="G1342" i="7" s="1"/>
  <c r="G1343" i="7" a="1"/>
  <c r="G1343" i="7" s="1"/>
  <c r="G1344" i="7" a="1"/>
  <c r="G1344" i="7" s="1"/>
  <c r="G1345" i="7" a="1"/>
  <c r="G1345" i="7" s="1"/>
  <c r="G1346" i="7" a="1"/>
  <c r="G1346" i="7" s="1"/>
  <c r="G1347" i="7" a="1"/>
  <c r="G1347" i="7" s="1"/>
  <c r="G1348" i="7" a="1"/>
  <c r="G1348" i="7" s="1"/>
  <c r="G1349" i="7" a="1"/>
  <c r="G1349" i="7" s="1"/>
  <c r="G1350" i="7" a="1"/>
  <c r="G1350" i="7" s="1"/>
  <c r="G1351" i="7" a="1"/>
  <c r="G1351" i="7" s="1"/>
  <c r="G1352" i="7" a="1"/>
  <c r="G1352" i="7" s="1"/>
  <c r="G1353" i="7" a="1"/>
  <c r="G1353" i="7" s="1"/>
  <c r="G1354" i="7" a="1"/>
  <c r="G1354" i="7" s="1"/>
  <c r="G1355" i="7" a="1"/>
  <c r="G1355" i="7" s="1"/>
  <c r="G1370" i="7" a="1"/>
  <c r="G1370" i="7" s="1"/>
  <c r="G1371" i="7" a="1"/>
  <c r="G1371" i="7" s="1"/>
  <c r="G1372" i="7" a="1"/>
  <c r="G1372" i="7" s="1"/>
  <c r="G1373" i="7" a="1"/>
  <c r="G1373" i="7" s="1"/>
  <c r="G1374" i="7" a="1"/>
  <c r="G1374" i="7" s="1"/>
  <c r="G1375" i="7" a="1"/>
  <c r="G1375" i="7" s="1"/>
  <c r="G1377" i="7" a="1"/>
  <c r="G1377" i="7" s="1"/>
  <c r="G1378" i="7" a="1"/>
  <c r="G1378" i="7" s="1"/>
  <c r="G1379" i="7" a="1"/>
  <c r="G1379" i="7" s="1"/>
  <c r="G1382" i="7" a="1"/>
  <c r="G1382" i="7" s="1"/>
  <c r="G1383" i="7" a="1"/>
  <c r="G1383" i="7" s="1"/>
  <c r="G1385" i="7" a="1"/>
  <c r="G1385" i="7" s="1"/>
  <c r="G1395" i="7" a="1"/>
  <c r="G1395" i="7" s="1"/>
  <c r="G1398" i="7" a="1"/>
  <c r="G1398" i="7" s="1"/>
  <c r="G1400" i="7" a="1"/>
  <c r="G1400" i="7" s="1"/>
  <c r="G1404" i="7" a="1"/>
  <c r="G1404" i="7" s="1"/>
  <c r="G1407" i="7" a="1"/>
  <c r="G1407" i="7" s="1"/>
  <c r="G1408" i="7" a="1"/>
  <c r="G1408" i="7" s="1"/>
  <c r="G1412" i="7" a="1"/>
  <c r="G1412" i="7" s="1"/>
  <c r="G1413" i="7" a="1"/>
  <c r="G1413" i="7" s="1"/>
  <c r="G1414" i="7" a="1"/>
  <c r="G1414" i="7" s="1"/>
  <c r="G1415" i="7" a="1"/>
  <c r="G1415" i="7" s="1"/>
  <c r="G1416" i="7" a="1"/>
  <c r="G1416" i="7" s="1"/>
  <c r="G1417" i="7" a="1"/>
  <c r="G1417" i="7" s="1"/>
  <c r="G1418" i="7" a="1"/>
  <c r="G1418" i="7" s="1"/>
  <c r="G1419" i="7" a="1"/>
  <c r="G1419" i="7" s="1"/>
  <c r="G1420" i="7" a="1"/>
  <c r="G1420" i="7" s="1"/>
  <c r="G1422" i="7" a="1"/>
  <c r="G1422" i="7" s="1"/>
  <c r="G1426" i="7" a="1"/>
  <c r="G1426" i="7" s="1"/>
  <c r="G1445" i="7" a="1"/>
  <c r="G1445" i="7" s="1"/>
  <c r="G1449" i="7" a="1"/>
  <c r="G1449" i="7" s="1"/>
  <c r="G1453" i="7" a="1"/>
  <c r="G1453" i="7" s="1"/>
  <c r="G1457" i="7" a="1"/>
  <c r="G1457" i="7" s="1"/>
  <c r="G1460" i="7" a="1"/>
  <c r="G1460" i="7" s="1"/>
  <c r="G1461" i="7" a="1"/>
  <c r="G1461" i="7" s="1"/>
  <c r="G1462" i="7" a="1"/>
  <c r="G1462" i="7" s="1"/>
  <c r="G1463" i="7" a="1"/>
  <c r="G1463" i="7" s="1"/>
  <c r="G1464" i="7" a="1"/>
  <c r="G1464" i="7" s="1"/>
  <c r="G1465" i="7" a="1"/>
  <c r="G1465" i="7" s="1"/>
  <c r="G1466" i="7" a="1"/>
  <c r="G1466" i="7" s="1"/>
  <c r="G1467" i="7" a="1"/>
  <c r="G1467" i="7" s="1"/>
  <c r="G1468" i="7" a="1"/>
  <c r="G1468" i="7" s="1"/>
  <c r="G1471" i="7" a="1"/>
  <c r="G1471" i="7" s="1"/>
  <c r="G1472" i="7" a="1"/>
  <c r="G1472" i="7" s="1"/>
  <c r="G1473" i="7" a="1"/>
  <c r="G1473" i="7" s="1"/>
  <c r="G1475" i="7" a="1"/>
  <c r="G1475" i="7" s="1"/>
  <c r="G1479" i="7" a="1"/>
  <c r="G1479" i="7" s="1"/>
  <c r="G1499" i="7" a="1"/>
  <c r="G1499" i="7" s="1"/>
  <c r="G1530" i="7" a="1"/>
  <c r="G1530" i="7" s="1"/>
  <c r="G1531" i="7" a="1"/>
  <c r="G1531" i="7" s="1"/>
  <c r="G1532" i="7" a="1"/>
  <c r="G1532" i="7" s="1"/>
  <c r="G1533" i="7" a="1"/>
  <c r="G1533" i="7" s="1"/>
  <c r="G1535" i="7" a="1"/>
  <c r="G1535" i="7" s="1"/>
  <c r="G1542" i="7" a="1"/>
  <c r="G1542" i="7" s="1"/>
  <c r="G1543" i="7" a="1"/>
  <c r="G1543" i="7" s="1"/>
  <c r="G1544" i="7" a="1"/>
  <c r="G1544" i="7" s="1"/>
  <c r="G1545" i="7" a="1"/>
  <c r="G1545" i="7" s="1"/>
  <c r="G1546" i="7" a="1"/>
  <c r="G1546" i="7" s="1"/>
  <c r="G1547" i="7" a="1"/>
  <c r="G1547" i="7" s="1"/>
  <c r="G1548" i="7" a="1"/>
  <c r="G1548" i="7" s="1"/>
  <c r="G1550" i="7" a="1"/>
  <c r="G1550" i="7" s="1"/>
  <c r="G1551" i="7" a="1"/>
  <c r="G1551" i="7" s="1"/>
  <c r="G1552" i="7" a="1"/>
  <c r="G1552" i="7" s="1"/>
  <c r="G1554" i="7" a="1"/>
  <c r="G1554" i="7" s="1"/>
  <c r="G1555" i="7" a="1"/>
  <c r="G1555" i="7" s="1"/>
  <c r="G1557" i="7" a="1"/>
  <c r="G1557" i="7" s="1"/>
  <c r="G1558" i="7" a="1"/>
  <c r="G1558" i="7" s="1"/>
  <c r="G1579" i="7" a="1"/>
  <c r="G1579" i="7" s="1"/>
  <c r="G1586" i="7" a="1"/>
  <c r="G1586" i="7" s="1"/>
  <c r="G1587" i="7" a="1"/>
  <c r="G1587" i="7" s="1"/>
  <c r="G1588" i="7" a="1"/>
  <c r="G1588" i="7" s="1"/>
  <c r="G1589" i="7" a="1"/>
  <c r="G1589" i="7" s="1"/>
  <c r="G1590" i="7" a="1"/>
  <c r="G1590" i="7" s="1"/>
  <c r="G1591" i="7" a="1"/>
  <c r="G1591" i="7" s="1"/>
  <c r="G1593" i="7" a="1"/>
  <c r="G1593" i="7" s="1"/>
  <c r="G1606" i="7" a="1"/>
  <c r="G1606" i="7" s="1"/>
  <c r="G1607" i="7" a="1"/>
  <c r="G1607" i="7" s="1"/>
  <c r="G1608" i="7" a="1"/>
  <c r="G1608" i="7" s="1"/>
  <c r="G1609" i="7" a="1"/>
  <c r="G1609" i="7" s="1"/>
  <c r="G1610" i="7" a="1"/>
  <c r="G1610" i="7" s="1"/>
  <c r="G1611" i="7" a="1"/>
  <c r="G1611" i="7" s="1"/>
  <c r="G1612" i="7" a="1"/>
  <c r="G1612" i="7" s="1"/>
  <c r="G1613" i="7" a="1"/>
  <c r="G1613" i="7" s="1"/>
  <c r="G1614" i="7" a="1"/>
  <c r="G1614" i="7" s="1"/>
  <c r="G1615" i="7" a="1"/>
  <c r="G1615" i="7" s="1"/>
  <c r="G1616" i="7" a="1"/>
  <c r="G1616" i="7" s="1"/>
  <c r="G1617" i="7" a="1"/>
  <c r="G1617" i="7" s="1"/>
  <c r="G1618" i="7" a="1"/>
  <c r="G1618" i="7" s="1"/>
  <c r="G1619" i="7" a="1"/>
  <c r="G1619" i="7" s="1"/>
  <c r="G1622" i="7" a="1"/>
  <c r="G1622" i="7" s="1"/>
  <c r="G1623" i="7" a="1"/>
  <c r="G1623" i="7" s="1"/>
  <c r="G1624" i="7" a="1"/>
  <c r="G1624" i="7" s="1"/>
  <c r="G1626" i="7" a="1"/>
  <c r="G1626" i="7" s="1"/>
  <c r="G1634" i="7" a="1"/>
  <c r="G1634" i="7" s="1"/>
  <c r="G1655" i="7" a="1"/>
  <c r="G1655" i="7" s="1"/>
  <c r="G1656" i="7" a="1"/>
  <c r="G1656" i="7" s="1"/>
  <c r="G1657" i="7" a="1"/>
  <c r="G1657" i="7" s="1"/>
  <c r="G1658" i="7" a="1"/>
  <c r="G1658" i="7" s="1"/>
  <c r="G1659" i="7" a="1"/>
  <c r="G1659" i="7" s="1"/>
  <c r="G1661" i="7" a="1"/>
  <c r="G1661" i="7" s="1"/>
  <c r="G1668" i="7" a="1"/>
  <c r="G1668" i="7" s="1"/>
  <c r="G1670" i="7" a="1"/>
  <c r="G1670" i="7" s="1"/>
  <c r="G1678" i="7" a="1"/>
  <c r="G1678" i="7" s="1"/>
  <c r="G1680" i="7" a="1"/>
  <c r="G1680" i="7" s="1"/>
  <c r="G1690" i="7" a="1"/>
  <c r="G1690" i="7" s="1"/>
  <c r="G1692" i="7" a="1"/>
  <c r="G1692" i="7" s="1"/>
  <c r="G1693" i="7" a="1"/>
  <c r="G1693" i="7" s="1"/>
  <c r="G1694" i="7" a="1"/>
  <c r="G1694" i="7" s="1"/>
  <c r="G1695" i="7" a="1"/>
  <c r="G1695" i="7" s="1"/>
  <c r="G1696" i="7" a="1"/>
  <c r="G1696" i="7" s="1"/>
  <c r="G1697" i="7" a="1"/>
  <c r="G1697" i="7" s="1"/>
  <c r="G1698" i="7" a="1"/>
  <c r="G1698" i="7" s="1"/>
  <c r="G1699" i="7" a="1"/>
  <c r="G1699" i="7" s="1"/>
  <c r="G1700" i="7" a="1"/>
  <c r="G1700" i="7" s="1"/>
  <c r="G1701" i="7" a="1"/>
  <c r="G1701" i="7" s="1"/>
  <c r="G1702" i="7" a="1"/>
  <c r="G1702" i="7" s="1"/>
  <c r="G1703" i="7" a="1"/>
  <c r="G1703" i="7" s="1"/>
  <c r="G1704" i="7" a="1"/>
  <c r="G1704" i="7" s="1"/>
  <c r="G1705" i="7" a="1"/>
  <c r="G1705" i="7" s="1"/>
  <c r="G1706" i="7" a="1"/>
  <c r="G1706" i="7" s="1"/>
  <c r="G1709" i="7" a="1"/>
  <c r="G1709" i="7" s="1"/>
  <c r="G1714" i="7" a="1"/>
  <c r="G1714" i="7" s="1"/>
  <c r="G1718" i="7" a="1"/>
  <c r="G1718" i="7" s="1"/>
  <c r="G1719" i="7" a="1"/>
  <c r="G1719" i="7" s="1"/>
  <c r="G1720" i="7" a="1"/>
  <c r="G1720" i="7" s="1"/>
  <c r="G1721" i="7" a="1"/>
  <c r="G1721" i="7" s="1"/>
  <c r="G1723" i="7" a="1"/>
  <c r="G1723" i="7" s="1"/>
  <c r="G1726" i="7" a="1"/>
  <c r="G1726" i="7" s="1"/>
  <c r="G1731" i="7" a="1"/>
  <c r="G1731" i="7" s="1"/>
  <c r="G1734" i="7" a="1"/>
  <c r="G1734" i="7" s="1"/>
  <c r="G1739" i="7" a="1"/>
  <c r="G1739" i="7" s="1"/>
  <c r="G1753" i="7" a="1"/>
  <c r="G1753" i="7" s="1"/>
  <c r="G1760" i="7" a="1"/>
  <c r="G1760" i="7" s="1"/>
  <c r="G1763" i="7" a="1"/>
  <c r="G1763" i="7" s="1"/>
  <c r="G1764" i="7" a="1"/>
  <c r="G1764" i="7" s="1"/>
  <c r="G1765" i="7" a="1"/>
  <c r="G1765" i="7" s="1"/>
  <c r="G1775" i="7" a="1"/>
  <c r="G1775" i="7" s="1"/>
  <c r="G1776" i="7" a="1"/>
  <c r="G1776" i="7" s="1"/>
  <c r="G1777" i="7" a="1"/>
  <c r="G1777" i="7" s="1"/>
  <c r="G1778" i="7" a="1"/>
  <c r="G1778" i="7" s="1"/>
  <c r="G1779" i="7" a="1"/>
  <c r="G1779" i="7" s="1"/>
  <c r="G1780" i="7" a="1"/>
  <c r="G1780" i="7" s="1"/>
  <c r="G1781" i="7" a="1"/>
  <c r="G1781" i="7" s="1"/>
  <c r="G1782" i="7" a="1"/>
  <c r="G1782" i="7" s="1"/>
  <c r="G1783" i="7" a="1"/>
  <c r="G1783" i="7" s="1"/>
  <c r="G1784" i="7" a="1"/>
  <c r="G1784" i="7" s="1"/>
  <c r="G1785" i="7" a="1"/>
  <c r="G1785" i="7" s="1"/>
  <c r="G1786" i="7" a="1"/>
  <c r="G1786" i="7" s="1"/>
  <c r="G1787" i="7" a="1"/>
  <c r="G1787" i="7" s="1"/>
  <c r="G1788" i="7" a="1"/>
  <c r="G1788" i="7" s="1"/>
  <c r="G1789" i="7" a="1"/>
  <c r="G1789" i="7" s="1"/>
  <c r="G1790" i="7" a="1"/>
  <c r="G1790" i="7" s="1"/>
  <c r="G1791" i="7" a="1"/>
  <c r="G1791" i="7" s="1"/>
  <c r="G1792" i="7" a="1"/>
  <c r="G1792" i="7" s="1"/>
  <c r="G1793" i="7" a="1"/>
  <c r="G1793" i="7" s="1"/>
  <c r="G1794" i="7" a="1"/>
  <c r="G1794" i="7" s="1"/>
  <c r="G1795" i="7" a="1"/>
  <c r="G1795" i="7" s="1"/>
  <c r="G1796" i="7" a="1"/>
  <c r="G1796" i="7" s="1"/>
  <c r="G1797" i="7" a="1"/>
  <c r="G1797" i="7" s="1"/>
  <c r="G1798" i="7" a="1"/>
  <c r="G1798" i="7" s="1"/>
  <c r="G1799" i="7" a="1"/>
  <c r="G1799" i="7" s="1"/>
  <c r="G1800" i="7" a="1"/>
  <c r="G1800" i="7" s="1"/>
  <c r="G1801" i="7" a="1"/>
  <c r="G1801" i="7" s="1"/>
  <c r="G1803" i="7" a="1"/>
  <c r="G1803" i="7" s="1"/>
  <c r="G1822" i="7" a="1"/>
  <c r="G1822" i="7" s="1"/>
  <c r="G1825" i="7" a="1"/>
  <c r="G1825" i="7" s="1"/>
  <c r="G1826" i="7" a="1"/>
  <c r="G1826" i="7" s="1"/>
  <c r="G1827" i="7" a="1"/>
  <c r="G1827" i="7" s="1"/>
  <c r="G1828" i="7" a="1"/>
  <c r="G1828" i="7" s="1"/>
  <c r="G1829" i="7" a="1"/>
  <c r="G1829" i="7" s="1"/>
  <c r="G1830" i="7" a="1"/>
  <c r="G1830" i="7" s="1"/>
  <c r="G1831" i="7" a="1"/>
  <c r="G1831" i="7" s="1"/>
  <c r="G1832" i="7" a="1"/>
  <c r="G1832" i="7" s="1"/>
  <c r="G1833" i="7" a="1"/>
  <c r="G1833" i="7" s="1"/>
  <c r="G1834" i="7" a="1"/>
  <c r="G1834" i="7" s="1"/>
  <c r="G1835" i="7" a="1"/>
  <c r="G1835" i="7" s="1"/>
  <c r="G1836" i="7" a="1"/>
  <c r="G1836" i="7" s="1"/>
  <c r="G1838" i="7" a="1"/>
  <c r="G1838" i="7" s="1"/>
  <c r="G1839" i="7" a="1"/>
  <c r="G1839" i="7" s="1"/>
  <c r="G1840" i="7" a="1"/>
  <c r="G1840" i="7" s="1"/>
  <c r="G1841" i="7" a="1"/>
  <c r="G1841" i="7" s="1"/>
  <c r="G1843" i="7" a="1"/>
  <c r="G1843" i="7" s="1"/>
  <c r="G1848" i="7" a="1"/>
  <c r="G1848" i="7" s="1"/>
  <c r="G1856" i="7" a="1"/>
  <c r="G1856" i="7" s="1"/>
  <c r="G1860" i="7" a="1"/>
  <c r="G1860" i="7" s="1"/>
  <c r="G1865" i="7" a="1"/>
  <c r="G1865" i="7" s="1"/>
  <c r="G1868" i="7" a="1"/>
  <c r="G1868" i="7" s="1"/>
  <c r="G1870" i="7" a="1"/>
  <c r="G1870" i="7" s="1"/>
  <c r="G1875" i="7" a="1"/>
  <c r="G1875" i="7" s="1"/>
  <c r="G1878" i="7" a="1"/>
  <c r="G1878" i="7" s="1"/>
  <c r="G1879" i="7" a="1"/>
  <c r="G1879" i="7" s="1"/>
  <c r="G1880" i="7" a="1"/>
  <c r="G1880" i="7" s="1"/>
  <c r="G1882" i="7" a="1"/>
  <c r="G1882" i="7" s="1"/>
  <c r="G1885" i="7" a="1"/>
  <c r="G1885" i="7" s="1"/>
  <c r="G1886" i="7" a="1"/>
  <c r="G1886" i="7" s="1"/>
  <c r="G1887" i="7" a="1"/>
  <c r="G1887" i="7" s="1"/>
  <c r="G1888" i="7" a="1"/>
  <c r="G1888" i="7" s="1"/>
  <c r="G1889" i="7" a="1"/>
  <c r="G1889" i="7" s="1"/>
  <c r="G1890" i="7" a="1"/>
  <c r="G1890" i="7" s="1"/>
  <c r="G1891" i="7" a="1"/>
  <c r="G1891" i="7" s="1"/>
  <c r="G1892" i="7" a="1"/>
  <c r="G1892" i="7" s="1"/>
  <c r="G1893" i="7" a="1"/>
  <c r="G1893" i="7" s="1"/>
  <c r="G1894" i="7" a="1"/>
  <c r="G1894" i="7" s="1"/>
  <c r="G1895" i="7" a="1"/>
  <c r="G1895" i="7" s="1"/>
  <c r="G1896" i="7" a="1"/>
  <c r="G1896" i="7" s="1"/>
  <c r="G1897" i="7" a="1"/>
  <c r="G1897" i="7" s="1"/>
  <c r="G1898" i="7" a="1"/>
  <c r="G1898" i="7" s="1"/>
  <c r="G1899" i="7" a="1"/>
  <c r="G1899" i="7" s="1"/>
  <c r="G1901" i="7" a="1"/>
  <c r="G1901" i="7" s="1"/>
  <c r="G1902" i="7" a="1"/>
  <c r="G1902" i="7" s="1"/>
  <c r="G1904" i="7" a="1"/>
  <c r="G1904" i="7" s="1"/>
  <c r="G1908" i="7" a="1"/>
  <c r="G1908" i="7" s="1"/>
  <c r="G1909" i="7" a="1"/>
  <c r="G1909" i="7" s="1"/>
  <c r="G1910" i="7" a="1"/>
  <c r="G1910" i="7" s="1"/>
  <c r="G1911" i="7" a="1"/>
  <c r="G1911" i="7" s="1"/>
  <c r="G1912" i="7" a="1"/>
  <c r="G1912" i="7" s="1"/>
  <c r="G1913" i="7" a="1"/>
  <c r="G1913" i="7" s="1"/>
  <c r="G1914" i="7" a="1"/>
  <c r="G1914" i="7" s="1"/>
  <c r="G1915" i="7" a="1"/>
  <c r="G1915" i="7" s="1"/>
  <c r="G1916" i="7" a="1"/>
  <c r="G1916" i="7" s="1"/>
  <c r="G1917" i="7" a="1"/>
  <c r="G1917" i="7" s="1"/>
  <c r="G1918" i="7" a="1"/>
  <c r="G1918" i="7" s="1"/>
  <c r="G1919" i="7" a="1"/>
  <c r="G1919" i="7" s="1"/>
  <c r="G1920" i="7" a="1"/>
  <c r="G1920" i="7" s="1"/>
  <c r="G1921" i="7" a="1"/>
  <c r="G1921" i="7" s="1"/>
  <c r="G1922" i="7" a="1"/>
  <c r="G1922" i="7" s="1"/>
  <c r="G1923" i="7" a="1"/>
  <c r="G1923" i="7" s="1"/>
  <c r="G1924" i="7" a="1"/>
  <c r="G1924" i="7" s="1"/>
  <c r="G1925" i="7" a="1"/>
  <c r="G1925" i="7" s="1"/>
  <c r="G1926" i="7" a="1"/>
  <c r="G1926" i="7" s="1"/>
  <c r="G1927" i="7" a="1"/>
  <c r="G1927" i="7" s="1"/>
  <c r="G1928" i="7" a="1"/>
  <c r="G1928" i="7" s="1"/>
  <c r="G1930" i="7" a="1"/>
  <c r="G1930" i="7" s="1"/>
  <c r="G1931" i="7" a="1"/>
  <c r="G1931" i="7" s="1"/>
  <c r="G1933" i="7" a="1"/>
  <c r="G1933" i="7" s="1"/>
  <c r="G1940" i="7" a="1"/>
  <c r="G1940" i="7" s="1"/>
  <c r="G1941" i="7" a="1"/>
  <c r="G1941" i="7" s="1"/>
  <c r="G1942" i="7" a="1"/>
  <c r="G1942" i="7" s="1"/>
  <c r="G1943" i="7" a="1"/>
  <c r="G1943" i="7" s="1"/>
  <c r="G1944" i="7" a="1"/>
  <c r="G1944" i="7" s="1"/>
  <c r="G1945" i="7" a="1"/>
  <c r="G1945" i="7" s="1"/>
  <c r="G1946" i="7" a="1"/>
  <c r="G1946" i="7" s="1"/>
  <c r="G1947" i="7" a="1"/>
  <c r="G1947" i="7" s="1"/>
  <c r="G1948" i="7" a="1"/>
  <c r="G1948" i="7" s="1"/>
  <c r="G1949" i="7" a="1"/>
  <c r="G1949" i="7" s="1"/>
  <c r="G1952" i="7" a="1"/>
  <c r="G1952" i="7" s="1"/>
  <c r="G1954" i="7" a="1"/>
  <c r="G1954" i="7" s="1"/>
  <c r="G1959" i="7" a="1"/>
  <c r="G1959" i="7" s="1"/>
  <c r="G1966" i="7" a="1"/>
  <c r="G1966" i="7" s="1"/>
  <c r="G1968" i="7" a="1"/>
  <c r="G1968" i="7" s="1"/>
  <c r="G1969" i="7" a="1"/>
  <c r="G1969" i="7" s="1"/>
  <c r="G1970" i="7" a="1"/>
  <c r="G1970" i="7" s="1"/>
  <c r="G1979" i="7" a="1"/>
  <c r="G1979" i="7" s="1"/>
  <c r="G1984" i="7" a="1"/>
  <c r="G1984" i="7" s="1"/>
  <c r="G1985" i="7" a="1"/>
  <c r="G1985" i="7" s="1"/>
  <c r="G1986" i="7" a="1"/>
  <c r="G1986" i="7" s="1"/>
  <c r="G1988" i="7" a="1"/>
  <c r="G1988" i="7" s="1"/>
  <c r="G1989" i="7" a="1"/>
  <c r="G1989" i="7" s="1"/>
  <c r="G1999" i="7" a="1"/>
  <c r="G1999" i="7" s="1"/>
  <c r="G2000" i="7" a="1"/>
  <c r="G2000" i="7" s="1"/>
  <c r="G2001" i="7" a="1"/>
  <c r="G2001" i="7" s="1"/>
  <c r="G2002" i="7" a="1"/>
  <c r="G2002" i="7" s="1"/>
  <c r="G2003" i="7" a="1"/>
  <c r="G2003" i="7" s="1"/>
  <c r="G2004" i="7" a="1"/>
  <c r="G2004" i="7" s="1"/>
  <c r="G2005" i="7" a="1"/>
  <c r="G2005" i="7" s="1"/>
  <c r="G2009" i="7" a="1"/>
  <c r="G2009" i="7" s="1"/>
  <c r="G2015" i="7" a="1"/>
  <c r="G2015" i="7" s="1"/>
  <c r="G2016" i="7" a="1"/>
  <c r="G2016" i="7" s="1"/>
  <c r="G2018" i="7" a="1"/>
  <c r="G2018" i="7" s="1"/>
  <c r="G2022" i="7" a="1"/>
  <c r="G2022" i="7" s="1"/>
  <c r="G2023" i="7" a="1"/>
  <c r="G2023" i="7" s="1"/>
  <c r="G2024" i="7" a="1"/>
  <c r="G2024" i="7" s="1"/>
  <c r="G2025" i="7" a="1"/>
  <c r="G2025" i="7" s="1"/>
  <c r="G2026" i="7" a="1"/>
  <c r="G2026" i="7" s="1"/>
  <c r="G2027" i="7" a="1"/>
  <c r="G2027" i="7" s="1"/>
  <c r="G2028" i="7" a="1"/>
  <c r="G2028" i="7" s="1"/>
  <c r="G2029" i="7" a="1"/>
  <c r="G2029" i="7" s="1"/>
  <c r="G2032" i="7" a="1"/>
  <c r="G2032" i="7" s="1"/>
  <c r="G2038" i="7" a="1"/>
  <c r="G2038" i="7" s="1"/>
  <c r="G2039" i="7" a="1"/>
  <c r="G2039" i="7" s="1"/>
  <c r="G2040" i="7" a="1"/>
  <c r="G2040" i="7" s="1"/>
  <c r="G2041" i="7" a="1"/>
  <c r="G2041" i="7" s="1"/>
  <c r="G2042" i="7" a="1"/>
  <c r="G2042" i="7" s="1"/>
  <c r="G2043" i="7" a="1"/>
  <c r="G2043" i="7" s="1"/>
  <c r="G2044" i="7" a="1"/>
  <c r="G2044" i="7" s="1"/>
  <c r="G2045" i="7" a="1"/>
  <c r="G2045" i="7" s="1"/>
  <c r="G2046" i="7" a="1"/>
  <c r="G2046" i="7" s="1"/>
  <c r="G2047" i="7" a="1"/>
  <c r="G2047" i="7" s="1"/>
  <c r="G2050" i="7" a="1"/>
  <c r="G2050" i="7" s="1"/>
  <c r="G2052" i="7" a="1"/>
  <c r="G2052" i="7" s="1"/>
  <c r="G2056" i="7" a="1"/>
  <c r="G2056" i="7" s="1"/>
  <c r="G2066" i="7" a="1"/>
  <c r="G2066" i="7" s="1"/>
  <c r="G2067" i="7" a="1"/>
  <c r="G2067" i="7" s="1"/>
  <c r="G2068" i="7" a="1"/>
  <c r="G2068" i="7" s="1"/>
  <c r="G2069" i="7" a="1"/>
  <c r="G2069" i="7" s="1"/>
  <c r="G2070" i="7" a="1"/>
  <c r="G2070" i="7" s="1"/>
  <c r="G2071" i="7" a="1"/>
  <c r="G2071" i="7" s="1"/>
  <c r="G2072" i="7" a="1"/>
  <c r="G2072" i="7" s="1"/>
  <c r="G2077" i="7" a="1"/>
  <c r="G2077" i="7" s="1"/>
  <c r="G2106" i="7" a="1"/>
  <c r="G2106" i="7" s="1"/>
  <c r="G2107" i="7" a="1"/>
  <c r="G2107" i="7" s="1"/>
  <c r="G2108" i="7" a="1"/>
  <c r="G2108" i="7" s="1"/>
  <c r="G2109" i="7" a="1"/>
  <c r="G2109" i="7" s="1"/>
  <c r="G2110" i="7" a="1"/>
  <c r="G2110" i="7" s="1"/>
  <c r="G2111" i="7" a="1"/>
  <c r="G2111" i="7" s="1"/>
  <c r="G2112" i="7" a="1"/>
  <c r="G2112" i="7" s="1"/>
  <c r="G2113" i="7" a="1"/>
  <c r="G2113" i="7" s="1"/>
  <c r="G2114" i="7" a="1"/>
  <c r="G2114" i="7" s="1"/>
  <c r="G2115" i="7" a="1"/>
  <c r="G2115" i="7" s="1"/>
  <c r="G2116" i="7" a="1"/>
  <c r="G2116" i="7" s="1"/>
  <c r="G2117" i="7" a="1"/>
  <c r="G2117" i="7" s="1"/>
  <c r="G2118" i="7" a="1"/>
  <c r="G2118" i="7" s="1"/>
  <c r="G2119" i="7" a="1"/>
  <c r="G2119" i="7" s="1"/>
  <c r="G2120" i="7" a="1"/>
  <c r="G2120" i="7" s="1"/>
  <c r="G2121" i="7" a="1"/>
  <c r="G2121" i="7" s="1"/>
  <c r="G2122" i="7" a="1"/>
  <c r="G2122" i="7" s="1"/>
  <c r="G2123" i="7" a="1"/>
  <c r="G2123" i="7" s="1"/>
  <c r="G2124" i="7" a="1"/>
  <c r="G2124" i="7" s="1"/>
  <c r="G2125" i="7" a="1"/>
  <c r="G2125" i="7" s="1"/>
  <c r="G2126" i="7" a="1"/>
  <c r="G2126" i="7" s="1"/>
  <c r="G2127" i="7" a="1"/>
  <c r="G2127" i="7" s="1"/>
  <c r="G2128" i="7" a="1"/>
  <c r="G2128" i="7" s="1"/>
  <c r="G2129" i="7" a="1"/>
  <c r="G2129" i="7" s="1"/>
  <c r="G2130" i="7" a="1"/>
  <c r="G2130" i="7" s="1"/>
  <c r="G2132" i="7" a="1"/>
  <c r="G2132" i="7" s="1"/>
  <c r="G2134" i="7" a="1"/>
  <c r="G2134" i="7" s="1"/>
  <c r="G2135" i="7" a="1"/>
  <c r="G2135" i="7" s="1"/>
  <c r="G2136" i="7" a="1"/>
  <c r="G2136" i="7" s="1"/>
  <c r="G2138" i="7" a="1"/>
  <c r="G2138" i="7" s="1"/>
  <c r="G2140" i="7" a="1"/>
  <c r="G2140" i="7" s="1"/>
  <c r="G2142" i="7" a="1"/>
  <c r="G2142" i="7" s="1"/>
  <c r="G2143" i="7" a="1"/>
  <c r="G2143" i="7" s="1"/>
  <c r="G2144" i="7" a="1"/>
  <c r="G2144" i="7" s="1"/>
  <c r="G2145" i="7" a="1"/>
  <c r="G2145" i="7" s="1"/>
  <c r="G2150" i="7" a="1"/>
  <c r="G2150" i="7" s="1"/>
  <c r="G2189" i="7" a="1"/>
  <c r="G2189" i="7" s="1"/>
  <c r="G2195" i="7" a="1"/>
  <c r="G2195" i="7" s="1"/>
  <c r="G2196" i="7" a="1"/>
  <c r="G2196" i="7" s="1"/>
  <c r="G2197" i="7" a="1"/>
  <c r="G2197" i="7" s="1"/>
  <c r="G2198" i="7" a="1"/>
  <c r="G2198" i="7" s="1"/>
  <c r="G2199" i="7" a="1"/>
  <c r="G2199" i="7" s="1"/>
  <c r="G2200" i="7" a="1"/>
  <c r="G2200" i="7" s="1"/>
  <c r="G2201" i="7" a="1"/>
  <c r="G2201" i="7" s="1"/>
  <c r="G2218" i="7" a="1"/>
  <c r="G2218" i="7" s="1"/>
  <c r="G2219" i="7" a="1"/>
  <c r="G2219" i="7" s="1"/>
  <c r="G2220" i="7" a="1"/>
  <c r="G2220" i="7" s="1"/>
  <c r="G2221" i="7" a="1"/>
  <c r="G2221" i="7" s="1"/>
  <c r="G2222" i="7" a="1"/>
  <c r="G2222" i="7" s="1"/>
  <c r="G2223" i="7" a="1"/>
  <c r="G2223" i="7" s="1"/>
  <c r="G2224" i="7" a="1"/>
  <c r="G2224" i="7" s="1"/>
  <c r="G2225" i="7" a="1"/>
  <c r="G2225" i="7" s="1"/>
  <c r="G2226" i="7" a="1"/>
  <c r="G2226" i="7" s="1"/>
  <c r="G2227" i="7" a="1"/>
  <c r="G2227" i="7" s="1"/>
  <c r="G2229" i="7" a="1"/>
  <c r="G2229" i="7" s="1"/>
  <c r="G2231" i="7" a="1"/>
  <c r="G2231" i="7" s="1"/>
  <c r="G2255" i="7" a="1"/>
  <c r="G2255" i="7" s="1"/>
  <c r="G2261" i="7" a="1"/>
  <c r="G2261" i="7" s="1"/>
  <c r="G2262" i="7" a="1"/>
  <c r="G2262" i="7" s="1"/>
  <c r="G2263" i="7" a="1"/>
  <c r="G2263" i="7" s="1"/>
  <c r="G2264" i="7" a="1"/>
  <c r="G2264" i="7" s="1"/>
  <c r="G2265" i="7" a="1"/>
  <c r="G2265" i="7" s="1"/>
  <c r="G2267" i="7" a="1"/>
  <c r="G2267" i="7" s="1"/>
  <c r="G2268" i="7" a="1"/>
  <c r="G2268" i="7" s="1"/>
  <c r="G2270" i="7" a="1"/>
  <c r="G2270" i="7" s="1"/>
  <c r="G2272" i="7" a="1"/>
  <c r="G2272" i="7" s="1"/>
  <c r="G2274" i="7" a="1"/>
  <c r="G2274" i="7" s="1"/>
  <c r="G2279" i="7" a="1"/>
  <c r="G2279" i="7" s="1"/>
  <c r="G2284" i="7" a="1"/>
  <c r="G2284" i="7" s="1"/>
  <c r="G2301" i="7" a="1"/>
  <c r="G2301" i="7" s="1"/>
  <c r="G2302" i="7" a="1"/>
  <c r="G2302" i="7" s="1"/>
  <c r="G2305" i="7" a="1"/>
  <c r="G2305" i="7" s="1"/>
  <c r="G2306" i="7" a="1"/>
  <c r="G2306" i="7" s="1"/>
  <c r="G2307" i="7" a="1"/>
  <c r="G2307" i="7" s="1"/>
  <c r="G2308" i="7" a="1"/>
  <c r="G2308" i="7" s="1"/>
  <c r="G2309" i="7" a="1"/>
  <c r="G2309" i="7" s="1"/>
  <c r="G2310" i="7" a="1"/>
  <c r="G2310" i="7" s="1"/>
  <c r="G2312" i="7" a="1"/>
  <c r="G2312" i="7" s="1"/>
  <c r="G2314" i="7" a="1"/>
  <c r="G2314" i="7" s="1"/>
  <c r="G2325" i="7" a="1"/>
  <c r="G2325" i="7" s="1"/>
  <c r="G2328" i="7" a="1"/>
  <c r="G2328" i="7" s="1"/>
  <c r="G2333" i="7" a="1"/>
  <c r="G2333" i="7" s="1"/>
  <c r="G2334" i="7" a="1"/>
  <c r="G2334" i="7" s="1"/>
  <c r="G2335" i="7" a="1"/>
  <c r="G2335" i="7" s="1"/>
  <c r="G2346" i="7" a="1"/>
  <c r="G2346" i="7" s="1"/>
  <c r="G2347" i="7" a="1"/>
  <c r="G2347" i="7" s="1"/>
  <c r="G2348" i="7" a="1"/>
  <c r="G2348" i="7" s="1"/>
  <c r="G2350" i="7" a="1"/>
  <c r="G2350" i="7" s="1"/>
  <c r="G2352" i="7" a="1"/>
  <c r="G2352" i="7" s="1"/>
  <c r="G2353" i="7" a="1"/>
  <c r="G2353" i="7" s="1"/>
  <c r="G2359" i="7" a="1"/>
  <c r="G2359" i="7" s="1"/>
  <c r="G2360" i="7" a="1"/>
  <c r="G2360" i="7" s="1"/>
  <c r="G2361" i="7" a="1"/>
  <c r="G2361" i="7" s="1"/>
  <c r="G2362" i="7" a="1"/>
  <c r="G2362" i="7" s="1"/>
  <c r="G2380" i="7" a="1"/>
  <c r="G2380" i="7" s="1"/>
  <c r="G2381" i="7" a="1"/>
  <c r="G2381" i="7" s="1"/>
  <c r="G2382" i="7" a="1"/>
  <c r="G2382" i="7" s="1"/>
  <c r="G2383" i="7" a="1"/>
  <c r="G2383" i="7" s="1"/>
  <c r="G2384" i="7" a="1"/>
  <c r="G2384" i="7" s="1"/>
  <c r="G2385" i="7" a="1"/>
  <c r="G2385" i="7" s="1"/>
  <c r="G2387" i="7" a="1"/>
  <c r="G2387" i="7" s="1"/>
  <c r="G2388" i="7" a="1"/>
  <c r="G2388" i="7" s="1"/>
  <c r="G2389" i="7" a="1"/>
  <c r="G2389" i="7" s="1"/>
  <c r="G2390" i="7" a="1"/>
  <c r="G2390" i="7" s="1"/>
  <c r="G2391" i="7" a="1"/>
  <c r="G2391" i="7" s="1"/>
  <c r="G2392" i="7" a="1"/>
  <c r="G2392" i="7" s="1"/>
  <c r="G2393" i="7" a="1"/>
  <c r="G2393" i="7" s="1"/>
  <c r="G2394" i="7" a="1"/>
  <c r="G2394" i="7" s="1"/>
  <c r="G2396" i="7" a="1"/>
  <c r="G2396" i="7" s="1"/>
  <c r="G2398" i="7" a="1"/>
  <c r="G2398" i="7" s="1"/>
  <c r="G2399" i="7" a="1"/>
  <c r="G2399" i="7" s="1"/>
  <c r="G2405" i="7" a="1"/>
  <c r="G2405" i="7" s="1"/>
  <c r="G2406" i="7" a="1"/>
  <c r="G2406" i="7" s="1"/>
  <c r="G2412" i="7" a="1"/>
  <c r="G2412" i="7" s="1"/>
  <c r="G2413" i="7" a="1"/>
  <c r="G2413" i="7" s="1"/>
  <c r="G2422" i="7" a="1"/>
  <c r="G2422" i="7" s="1"/>
  <c r="G2429" i="7" a="1"/>
  <c r="G2429" i="7" s="1"/>
  <c r="G2430" i="7" a="1"/>
  <c r="G2430" i="7" s="1"/>
  <c r="G2431" i="7" a="1"/>
  <c r="G2431" i="7" s="1"/>
  <c r="G2432" i="7" a="1"/>
  <c r="G2432" i="7" s="1"/>
  <c r="G2433" i="7" a="1"/>
  <c r="G2433" i="7" s="1"/>
  <c r="G2434" i="7" a="1"/>
  <c r="G2434" i="7" s="1"/>
  <c r="G2435" i="7" a="1"/>
  <c r="G2435" i="7" s="1"/>
  <c r="G2436" i="7" a="1"/>
  <c r="G2436" i="7" s="1"/>
  <c r="G2438" i="7" a="1"/>
  <c r="G2438" i="7" s="1"/>
  <c r="G2440" i="7" a="1"/>
  <c r="G2440" i="7" s="1"/>
  <c r="G2442" i="7" a="1"/>
  <c r="G2442" i="7" s="1"/>
  <c r="G2444" i="7" a="1"/>
  <c r="G2444" i="7" s="1"/>
  <c r="G2445" i="7" a="1"/>
  <c r="G2445" i="7" s="1"/>
  <c r="G2453" i="7" a="1"/>
  <c r="G2453" i="7" s="1"/>
  <c r="G2459" i="7" a="1"/>
  <c r="G2459" i="7" s="1"/>
  <c r="G2460" i="7" a="1"/>
  <c r="G2460" i="7" s="1"/>
  <c r="G2461" i="7" a="1"/>
  <c r="G2461" i="7" s="1"/>
  <c r="G2462" i="7" a="1"/>
  <c r="G2462" i="7" s="1"/>
  <c r="G2463" i="7" a="1"/>
  <c r="G2463" i="7" s="1"/>
  <c r="G2464" i="7" a="1"/>
  <c r="G2464" i="7" s="1"/>
  <c r="G2465" i="7" a="1"/>
  <c r="G2465" i="7" s="1"/>
  <c r="G2480" i="7" a="1"/>
  <c r="G2480" i="7" s="1"/>
  <c r="G2482" i="7" a="1"/>
  <c r="G2482" i="7" s="1"/>
  <c r="G2483" i="7" a="1"/>
  <c r="G2483" i="7" s="1"/>
  <c r="G2491" i="7" a="1"/>
  <c r="G2491" i="7" s="1"/>
  <c r="G2519" i="7" a="1"/>
  <c r="G2519" i="7" s="1"/>
  <c r="G2521" i="7" a="1"/>
  <c r="G2521" i="7" s="1"/>
  <c r="G2522" i="7" a="1"/>
  <c r="G2522" i="7" s="1"/>
  <c r="G2523" i="7" a="1"/>
  <c r="G2523" i="7" s="1"/>
  <c r="G2525" i="7" a="1"/>
  <c r="G2525" i="7" s="1"/>
  <c r="G2526" i="7" a="1"/>
  <c r="G2526" i="7" s="1"/>
  <c r="G2527" i="7" a="1"/>
  <c r="G2527" i="7" s="1"/>
  <c r="G2531" i="7" a="1"/>
  <c r="G2531" i="7" s="1"/>
  <c r="G2548" i="7" a="1"/>
  <c r="G2548" i="7" s="1"/>
  <c r="G2559" i="7" a="1"/>
  <c r="G2559" i="7" s="1"/>
  <c r="G2564" i="7" a="1"/>
  <c r="G2564" i="7" s="1"/>
  <c r="G2570" i="7" a="1"/>
  <c r="G2570" i="7" s="1"/>
  <c r="G2572" i="7" a="1"/>
  <c r="G2572" i="7" s="1"/>
  <c r="G2573" i="7" a="1"/>
  <c r="G2573" i="7" s="1"/>
  <c r="G2574" i="7" a="1"/>
  <c r="G2574" i="7" s="1"/>
  <c r="G2575" i="7" a="1"/>
  <c r="G2575" i="7" s="1"/>
  <c r="G2576" i="7" a="1"/>
  <c r="G2576" i="7" s="1"/>
  <c r="G2577" i="7" a="1"/>
  <c r="G2577" i="7" s="1"/>
  <c r="G2578" i="7" a="1"/>
  <c r="G2578" i="7" s="1"/>
  <c r="G2579" i="7" a="1"/>
  <c r="G2579" i="7" s="1"/>
  <c r="G2580" i="7" a="1"/>
  <c r="G2580" i="7" s="1"/>
  <c r="G2581" i="7" a="1"/>
  <c r="G2581" i="7" s="1"/>
  <c r="G2582" i="7" a="1"/>
  <c r="G2582" i="7" s="1"/>
  <c r="G2583" i="7" a="1"/>
  <c r="G2583" i="7" s="1"/>
  <c r="G2584" i="7" a="1"/>
  <c r="G2584" i="7" s="1"/>
  <c r="G2586" i="7" a="1"/>
  <c r="G2586" i="7" s="1"/>
  <c r="G2588" i="7" a="1"/>
  <c r="G2588" i="7" s="1"/>
  <c r="G2596" i="7" a="1"/>
  <c r="G2596" i="7" s="1"/>
  <c r="G2597" i="7" a="1"/>
  <c r="G2597" i="7" s="1"/>
  <c r="G2598" i="7" a="1"/>
  <c r="G2598" i="7" s="1"/>
  <c r="G2599" i="7" a="1"/>
  <c r="G2599" i="7" s="1"/>
  <c r="G2600" i="7" a="1"/>
  <c r="G2600" i="7" s="1"/>
  <c r="G2602" i="7" a="1"/>
  <c r="G2602" i="7" s="1"/>
  <c r="G2603" i="7" a="1"/>
  <c r="G2603" i="7" s="1"/>
  <c r="G2604" i="7" a="1"/>
  <c r="G2604" i="7" s="1"/>
  <c r="G2605" i="7" a="1"/>
  <c r="G2605" i="7" s="1"/>
  <c r="G2606" i="7" a="1"/>
  <c r="G2606" i="7" s="1"/>
  <c r="G2607" i="7" a="1"/>
  <c r="G2607" i="7" s="1"/>
  <c r="G2608" i="7" a="1"/>
  <c r="G2608" i="7" s="1"/>
  <c r="G2610" i="7" a="1"/>
  <c r="G2610" i="7" s="1"/>
  <c r="G2614" i="7" a="1"/>
  <c r="G2614" i="7" s="1"/>
  <c r="G2616" i="7" a="1"/>
  <c r="G2616" i="7" s="1"/>
  <c r="G2634" i="7" a="1"/>
  <c r="G2634" i="7" s="1"/>
  <c r="G2635" i="7" a="1"/>
  <c r="G2635" i="7" s="1"/>
  <c r="G2637" i="7" a="1"/>
  <c r="G2637" i="7" s="1"/>
  <c r="G2638" i="7" a="1"/>
  <c r="G2638" i="7" s="1"/>
  <c r="G2639" i="7" a="1"/>
  <c r="G2639" i="7" s="1"/>
  <c r="G2640" i="7" a="1"/>
  <c r="G2640" i="7" s="1"/>
  <c r="G2641" i="7" a="1"/>
  <c r="G2641" i="7" s="1"/>
  <c r="G2642" i="7" a="1"/>
  <c r="G2642" i="7" s="1"/>
  <c r="G2643" i="7" a="1"/>
  <c r="G2643" i="7" s="1"/>
  <c r="G2644" i="7" a="1"/>
  <c r="G2644" i="7" s="1"/>
  <c r="G2645" i="7" a="1"/>
  <c r="G2645" i="7" s="1"/>
  <c r="G2646" i="7" a="1"/>
  <c r="G2646" i="7" s="1"/>
  <c r="G2674" i="7" a="1"/>
  <c r="G2674" i="7" s="1"/>
  <c r="G2675" i="7" a="1"/>
  <c r="G2675" i="7" s="1"/>
  <c r="G2676" i="7" a="1"/>
  <c r="G2676" i="7" s="1"/>
  <c r="G2677" i="7" a="1"/>
  <c r="G2677" i="7" s="1"/>
  <c r="G2678" i="7" a="1"/>
  <c r="G2678" i="7" s="1"/>
  <c r="G2679" i="7" a="1"/>
  <c r="G2679" i="7" s="1"/>
  <c r="G2680" i="7" a="1"/>
  <c r="G2680" i="7" s="1"/>
  <c r="G2681" i="7" a="1"/>
  <c r="G2681" i="7" s="1"/>
  <c r="G2683" i="7" a="1"/>
  <c r="G2683" i="7" s="1"/>
  <c r="G2684" i="7" a="1"/>
  <c r="G2684" i="7" s="1"/>
  <c r="G2685" i="7" a="1"/>
  <c r="G2685" i="7" s="1"/>
  <c r="G2686" i="7" a="1"/>
  <c r="G2686" i="7" s="1"/>
  <c r="G2687" i="7" a="1"/>
  <c r="G2687" i="7" s="1"/>
  <c r="G2691" i="7" a="1"/>
  <c r="G2691" i="7" s="1"/>
  <c r="G2707" i="7" a="1"/>
  <c r="G2707" i="7" s="1"/>
  <c r="G2708" i="7" a="1"/>
  <c r="G2708" i="7" s="1"/>
  <c r="G2709" i="7" a="1"/>
  <c r="G2709" i="7" s="1"/>
  <c r="G2710" i="7" a="1"/>
  <c r="G2710" i="7" s="1"/>
  <c r="G2711" i="7" a="1"/>
  <c r="G2711" i="7" s="1"/>
  <c r="G2712" i="7" a="1"/>
  <c r="G2712" i="7" s="1"/>
  <c r="G2714" i="7" a="1"/>
  <c r="G2714" i="7" s="1"/>
  <c r="G2715" i="7" a="1"/>
  <c r="G2715" i="7" s="1"/>
  <c r="G2716" i="7" a="1"/>
  <c r="G2716" i="7" s="1"/>
  <c r="G2717" i="7" a="1"/>
  <c r="G2717" i="7" s="1"/>
  <c r="G2721" i="7" a="1"/>
  <c r="G2721" i="7" s="1"/>
  <c r="G2727" i="7" a="1"/>
  <c r="G2727" i="7" s="1"/>
  <c r="G2728" i="7" a="1"/>
  <c r="G2728" i="7" s="1"/>
  <c r="G2748" i="7" a="1"/>
  <c r="G2748" i="7" s="1"/>
  <c r="G2749" i="7" a="1"/>
  <c r="G2749" i="7" s="1"/>
  <c r="G2750" i="7" a="1"/>
  <c r="G2750" i="7" s="1"/>
  <c r="G2751" i="7" a="1"/>
  <c r="G2751" i="7" s="1"/>
  <c r="G2752" i="7" a="1"/>
  <c r="G2752" i="7" s="1"/>
  <c r="G2753" i="7" a="1"/>
  <c r="G2753" i="7" s="1"/>
  <c r="G2757" i="7" a="1"/>
  <c r="G2757" i="7" s="1"/>
  <c r="G2760" i="7" a="1"/>
  <c r="G2760" i="7" s="1"/>
  <c r="G2763" i="7" a="1"/>
  <c r="G2763" i="7" s="1"/>
  <c r="G2764" i="7" a="1"/>
  <c r="G2764" i="7" s="1"/>
  <c r="G2765" i="7" a="1"/>
  <c r="G2765" i="7" s="1"/>
  <c r="G2766" i="7" a="1"/>
  <c r="G2766" i="7" s="1"/>
  <c r="G2768" i="7" a="1"/>
  <c r="G2768" i="7" s="1"/>
  <c r="G2771" i="7" a="1"/>
  <c r="G2771" i="7" s="1"/>
  <c r="G2784" i="7" a="1"/>
  <c r="G2784" i="7" s="1"/>
  <c r="G2785" i="7" a="1"/>
  <c r="G2785" i="7" s="1"/>
  <c r="G2786" i="7" a="1"/>
  <c r="G2786" i="7" s="1"/>
  <c r="G2788" i="7" a="1"/>
  <c r="G2788" i="7" s="1"/>
  <c r="G2789" i="7" a="1"/>
  <c r="G2789" i="7" s="1"/>
  <c r="G2790" i="7" a="1"/>
  <c r="G2790" i="7" s="1"/>
  <c r="G2791" i="7" a="1"/>
  <c r="G2791" i="7" s="1"/>
  <c r="G2792" i="7" a="1"/>
  <c r="G2792" i="7" s="1"/>
  <c r="G2793" i="7" a="1"/>
  <c r="G2793" i="7" s="1"/>
  <c r="G2794" i="7" a="1"/>
  <c r="G2794" i="7" s="1"/>
  <c r="G2795" i="7" a="1"/>
  <c r="G2795" i="7" s="1"/>
  <c r="G2796" i="7" a="1"/>
  <c r="G2796" i="7" s="1"/>
  <c r="G2797" i="7" a="1"/>
  <c r="G2797" i="7" s="1"/>
  <c r="G2800" i="7" a="1"/>
  <c r="G2800" i="7" s="1"/>
  <c r="G2801" i="7" a="1"/>
  <c r="G2801" i="7" s="1"/>
  <c r="G2802" i="7" a="1"/>
  <c r="G2802" i="7" s="1"/>
  <c r="G2803" i="7" a="1"/>
  <c r="G2803" i="7" s="1"/>
  <c r="G2806" i="7" a="1"/>
  <c r="G2806" i="7" s="1"/>
  <c r="G2807" i="7" a="1"/>
  <c r="G2807" i="7" s="1"/>
  <c r="G2813" i="7" a="1"/>
  <c r="G2813" i="7" s="1"/>
  <c r="G2819" i="7" a="1"/>
  <c r="G2819" i="7" s="1"/>
  <c r="G2820" i="7" a="1"/>
  <c r="G2820" i="7" s="1"/>
  <c r="G2821" i="7" a="1"/>
  <c r="G2821" i="7" s="1"/>
  <c r="B2494" i="7"/>
  <c r="B1020" i="7"/>
  <c r="B231" i="7" l="1"/>
  <c r="C231" i="7"/>
  <c r="B2807" i="7"/>
  <c r="C2807" i="7"/>
  <c r="B587" i="7"/>
  <c r="C587" i="7"/>
  <c r="B1374" i="7"/>
  <c r="C1374" i="7"/>
  <c r="B2568" i="7"/>
  <c r="C2568" i="7"/>
  <c r="B2673" i="7"/>
  <c r="C2673" i="7"/>
  <c r="B675" i="7"/>
  <c r="C675" i="7"/>
  <c r="B544" i="7"/>
  <c r="C544" i="7"/>
  <c r="B2743" i="7"/>
  <c r="C2743" i="7"/>
  <c r="B1238" i="7"/>
  <c r="C1238" i="7"/>
  <c r="B1514" i="7"/>
  <c r="C1514" i="7"/>
  <c r="B97" i="7"/>
  <c r="C97" i="7"/>
  <c r="B684" i="7"/>
  <c r="C684" i="7"/>
  <c r="B761" i="7"/>
  <c r="C761" i="7"/>
  <c r="B2238" i="7"/>
  <c r="C2238" i="7"/>
  <c r="B2377" i="7"/>
  <c r="C2377" i="7"/>
  <c r="B2368" i="7"/>
  <c r="C2368" i="7"/>
  <c r="B548" i="7"/>
  <c r="C548" i="7"/>
  <c r="B759" i="7"/>
  <c r="C759" i="7"/>
  <c r="B2052" i="7"/>
  <c r="C2052" i="7"/>
  <c r="B1484" i="7"/>
  <c r="C1484" i="7"/>
  <c r="B2141" i="7"/>
  <c r="C2141" i="7"/>
  <c r="B2153" i="7"/>
  <c r="C2153" i="7"/>
  <c r="B1987" i="7"/>
  <c r="C1987" i="7"/>
  <c r="B1947" i="7"/>
  <c r="C1947" i="7"/>
  <c r="B2523" i="7"/>
  <c r="C2523" i="7"/>
  <c r="B1079" i="7"/>
  <c r="C1079" i="7"/>
  <c r="B1454" i="7"/>
  <c r="C1454" i="7"/>
  <c r="B2181" i="7"/>
  <c r="C2181" i="7"/>
  <c r="B84" i="7"/>
  <c r="C84" i="7"/>
  <c r="B1930" i="7"/>
  <c r="C1930" i="7"/>
  <c r="B333" i="7"/>
  <c r="C333" i="7"/>
  <c r="B207" i="7"/>
  <c r="C207" i="7"/>
  <c r="B469" i="7"/>
  <c r="C469" i="7"/>
  <c r="B366" i="7"/>
  <c r="C366" i="7"/>
  <c r="B582" i="7"/>
  <c r="C582" i="7"/>
  <c r="B1893" i="7"/>
  <c r="C1893" i="7"/>
  <c r="B1467" i="7"/>
  <c r="C1467" i="7"/>
  <c r="B2436" i="7"/>
  <c r="C2436" i="7"/>
  <c r="B966" i="7"/>
  <c r="C966" i="7"/>
  <c r="B1839" i="7"/>
  <c r="C1839" i="7"/>
  <c r="B2488" i="7"/>
  <c r="C2488" i="7"/>
  <c r="B454" i="7"/>
  <c r="C454" i="7"/>
  <c r="B1065" i="7"/>
  <c r="C1065" i="7"/>
  <c r="B588" i="7"/>
  <c r="C588" i="7"/>
  <c r="B2691" i="7"/>
  <c r="C2691" i="7"/>
  <c r="B2688" i="7"/>
  <c r="C2688" i="7"/>
  <c r="B2401" i="7"/>
  <c r="C2401" i="7"/>
  <c r="B2718" i="7"/>
  <c r="C2718" i="7"/>
  <c r="B1261" i="7"/>
  <c r="C1261" i="7"/>
  <c r="B2074" i="7"/>
  <c r="C2074" i="7"/>
  <c r="B152" i="7"/>
  <c r="C152" i="7"/>
  <c r="B153" i="7"/>
  <c r="C153" i="7"/>
  <c r="B118" i="7"/>
  <c r="C118" i="7"/>
  <c r="B2075" i="7"/>
  <c r="C2075" i="7"/>
  <c r="B417" i="7"/>
  <c r="C417" i="7"/>
  <c r="B878" i="7"/>
  <c r="C878" i="7"/>
  <c r="B414" i="7"/>
  <c r="C414" i="7"/>
  <c r="B990" i="7"/>
  <c r="C990" i="7"/>
  <c r="B2702" i="7"/>
  <c r="C2702" i="7"/>
  <c r="B2723" i="7"/>
  <c r="C2723" i="7"/>
  <c r="B316" i="7"/>
  <c r="C316" i="7"/>
  <c r="B2650" i="7"/>
  <c r="C2650" i="7"/>
  <c r="B2774" i="7"/>
  <c r="C2774" i="7"/>
  <c r="B1972" i="7"/>
  <c r="C1972" i="7"/>
  <c r="B1291" i="7"/>
  <c r="C1291" i="7"/>
  <c r="B2080" i="7"/>
  <c r="C2080" i="7"/>
  <c r="B1511" i="7"/>
  <c r="C1511" i="7"/>
  <c r="B2228" i="7"/>
  <c r="C2228" i="7"/>
  <c r="B1986" i="7"/>
  <c r="C1986" i="7"/>
  <c r="B259" i="7"/>
  <c r="C259" i="7"/>
  <c r="B1315" i="7"/>
  <c r="C1315" i="7"/>
  <c r="B2055" i="7"/>
  <c r="C2055" i="7"/>
  <c r="B2083" i="7"/>
  <c r="C2083" i="7"/>
  <c r="B1228" i="7"/>
  <c r="C1228" i="7"/>
  <c r="B2780" i="7"/>
  <c r="C2780" i="7"/>
  <c r="B658" i="7"/>
  <c r="C658" i="7"/>
  <c r="B1235" i="7"/>
  <c r="C1235" i="7"/>
  <c r="B2411" i="7"/>
  <c r="C2411" i="7"/>
  <c r="B2434" i="7"/>
  <c r="C2434" i="7"/>
  <c r="B2311" i="7"/>
  <c r="C2311" i="7"/>
  <c r="B2466" i="7"/>
  <c r="C2466" i="7"/>
  <c r="B1694" i="7"/>
  <c r="C1694" i="7"/>
  <c r="B1903" i="7"/>
  <c r="C1903" i="7"/>
  <c r="B961" i="7"/>
  <c r="C961" i="7"/>
  <c r="B1585" i="7"/>
  <c r="C1585" i="7"/>
  <c r="B2249" i="7"/>
  <c r="C2249" i="7"/>
  <c r="B180" i="7"/>
  <c r="C180" i="7"/>
  <c r="B1076" i="7"/>
  <c r="C1076" i="7"/>
  <c r="B2485" i="7"/>
  <c r="C2485" i="7"/>
  <c r="B1814" i="7"/>
  <c r="C1814" i="7"/>
  <c r="B408" i="7"/>
  <c r="C408" i="7"/>
  <c r="B1210" i="7"/>
  <c r="C1210" i="7"/>
  <c r="B2477" i="7"/>
  <c r="C2477" i="7"/>
  <c r="B2585" i="7"/>
  <c r="C2585" i="7"/>
  <c r="B2496" i="7"/>
  <c r="C2496" i="7"/>
  <c r="B2546" i="7"/>
  <c r="C2546" i="7"/>
  <c r="B2385" i="7"/>
  <c r="C2385" i="7"/>
  <c r="B2189" i="7"/>
  <c r="C2189" i="7"/>
  <c r="B2066" i="7"/>
  <c r="C2066" i="7"/>
  <c r="B676" i="7"/>
  <c r="C676" i="7"/>
  <c r="B2692" i="7"/>
  <c r="C2692" i="7"/>
  <c r="B1346" i="7"/>
  <c r="C1346" i="7"/>
  <c r="B2070" i="7"/>
  <c r="C2070" i="7"/>
  <c r="B1188" i="7"/>
  <c r="C1188" i="7"/>
  <c r="B2785" i="7"/>
  <c r="C2785" i="7"/>
  <c r="B2006" i="7"/>
  <c r="C2006" i="7"/>
  <c r="B2274" i="7"/>
  <c r="C2274" i="7"/>
  <c r="B1466" i="7"/>
  <c r="C1466" i="7"/>
  <c r="B1248" i="7"/>
  <c r="C1248" i="7"/>
  <c r="B1465" i="7"/>
  <c r="C1465" i="7"/>
  <c r="B524" i="7"/>
  <c r="C524" i="7"/>
  <c r="B353" i="7"/>
  <c r="C353" i="7"/>
  <c r="B1968" i="7"/>
  <c r="C1968" i="7"/>
  <c r="B1851" i="7"/>
  <c r="C1851" i="7"/>
  <c r="B1550" i="7"/>
  <c r="C1550" i="7"/>
  <c r="B1474" i="7"/>
  <c r="C1474" i="7"/>
  <c r="B2582" i="7"/>
  <c r="C2582" i="7"/>
  <c r="B2031" i="7"/>
  <c r="C2031" i="7"/>
  <c r="B225" i="7"/>
  <c r="C225" i="7"/>
  <c r="B839" i="7"/>
  <c r="C839" i="7"/>
  <c r="B2295" i="7"/>
  <c r="C2295" i="7"/>
  <c r="B746" i="7"/>
  <c r="C746" i="7"/>
  <c r="B2641" i="7"/>
  <c r="C2641" i="7"/>
  <c r="B219" i="7"/>
  <c r="C219" i="7"/>
  <c r="B2343" i="7"/>
  <c r="C2343" i="7"/>
  <c r="B2749" i="7"/>
  <c r="C2749" i="7"/>
  <c r="B657" i="7"/>
  <c r="C657" i="7"/>
  <c r="B178" i="7"/>
  <c r="C178" i="7"/>
  <c r="B139" i="7"/>
  <c r="C139" i="7"/>
  <c r="B378" i="7"/>
  <c r="C378" i="7"/>
  <c r="B2271" i="7"/>
  <c r="C2271" i="7"/>
  <c r="B734" i="7"/>
  <c r="C734" i="7"/>
  <c r="B932" i="7"/>
  <c r="C932" i="7"/>
  <c r="B1741" i="7"/>
  <c r="C1741" i="7"/>
  <c r="B21" i="7"/>
  <c r="C21" i="7"/>
  <c r="B822" i="7"/>
  <c r="C822" i="7"/>
  <c r="B791" i="7"/>
  <c r="C791" i="7"/>
  <c r="B1673" i="7"/>
  <c r="C1673" i="7"/>
  <c r="B1139" i="7"/>
  <c r="C1139" i="7"/>
  <c r="B2188" i="7"/>
  <c r="C2188" i="7"/>
  <c r="B1801" i="7"/>
  <c r="C1801" i="7"/>
  <c r="B527" i="7"/>
  <c r="C527" i="7"/>
  <c r="B531" i="7"/>
  <c r="C531" i="7"/>
  <c r="B1093" i="7"/>
  <c r="C1093" i="7"/>
  <c r="B1356" i="7"/>
  <c r="C1356" i="7"/>
  <c r="B351" i="7"/>
  <c r="C351" i="7"/>
  <c r="B1092" i="7"/>
  <c r="C1092" i="7"/>
  <c r="B2354" i="7"/>
  <c r="C2354" i="7"/>
  <c r="B2390" i="7"/>
  <c r="C2390" i="7"/>
  <c r="B615" i="7"/>
  <c r="C615" i="7"/>
  <c r="B2317" i="7"/>
  <c r="C2317" i="7"/>
  <c r="B2265" i="7"/>
  <c r="C2265" i="7"/>
  <c r="B262" i="7"/>
  <c r="C262" i="7"/>
  <c r="B1984" i="7"/>
  <c r="C1984" i="7"/>
  <c r="B2430" i="7"/>
  <c r="C2430" i="7"/>
  <c r="B1170" i="7"/>
  <c r="C1170" i="7"/>
  <c r="B2203" i="7"/>
  <c r="C2203" i="7"/>
  <c r="B1789" i="7"/>
  <c r="C1789" i="7"/>
  <c r="B2420" i="7"/>
  <c r="C2420" i="7"/>
  <c r="B2475" i="7"/>
  <c r="C2475" i="7"/>
  <c r="B2169" i="7"/>
  <c r="C2169" i="7"/>
  <c r="B846" i="7"/>
  <c r="C846" i="7"/>
  <c r="B330" i="7"/>
  <c r="C330" i="7"/>
  <c r="B2200" i="7"/>
  <c r="C2200" i="7"/>
  <c r="B1358" i="7"/>
  <c r="C1358" i="7"/>
  <c r="B2402" i="7"/>
  <c r="C2402" i="7"/>
  <c r="B448" i="7"/>
  <c r="C448" i="7"/>
  <c r="B2484" i="7"/>
  <c r="C2484" i="7"/>
  <c r="B488" i="7"/>
  <c r="C488" i="7"/>
  <c r="B2286" i="7"/>
  <c r="C2286" i="7"/>
  <c r="B2660" i="7"/>
  <c r="C2660" i="7"/>
  <c r="B702" i="7"/>
  <c r="C702" i="7"/>
  <c r="B2469" i="7"/>
  <c r="C2469" i="7"/>
  <c r="B1388" i="7"/>
  <c r="C1388" i="7"/>
  <c r="B2397" i="7"/>
  <c r="C2397" i="7"/>
  <c r="B140" i="7"/>
  <c r="C140" i="7"/>
  <c r="B545" i="7"/>
  <c r="C545" i="7"/>
  <c r="B2750" i="7"/>
  <c r="C2750" i="7"/>
  <c r="B2227" i="7"/>
  <c r="C2227" i="7"/>
  <c r="B2796" i="7"/>
  <c r="C2796" i="7"/>
  <c r="B1245" i="7"/>
  <c r="C1245" i="7"/>
  <c r="B1216" i="7"/>
  <c r="C1216" i="7"/>
  <c r="B2214" i="7"/>
  <c r="C2214" i="7"/>
  <c r="B208" i="7"/>
  <c r="C208" i="7"/>
  <c r="B497" i="7"/>
  <c r="C497" i="7"/>
  <c r="B2820" i="7"/>
  <c r="C2820" i="7"/>
  <c r="B79" i="7"/>
  <c r="C79" i="7"/>
  <c r="B795" i="7"/>
  <c r="C795" i="7"/>
  <c r="B1881" i="7"/>
  <c r="C1881" i="7"/>
  <c r="B1786" i="7"/>
  <c r="C1786" i="7"/>
  <c r="B2260" i="7"/>
  <c r="C2260" i="7"/>
  <c r="B879" i="7"/>
  <c r="C879" i="7"/>
  <c r="B2630" i="7"/>
  <c r="C2630" i="7"/>
  <c r="B2700" i="7"/>
  <c r="C2700" i="7"/>
  <c r="B564" i="7"/>
  <c r="C564" i="7"/>
  <c r="B1265" i="7"/>
  <c r="C1265" i="7"/>
  <c r="B1486" i="7"/>
  <c r="C1486" i="7"/>
  <c r="B1497" i="7"/>
  <c r="C1497" i="7"/>
  <c r="B2330" i="7"/>
  <c r="C2330" i="7"/>
  <c r="B924" i="7"/>
  <c r="C924" i="7"/>
  <c r="B2694" i="7"/>
  <c r="C2694" i="7"/>
  <c r="B1252" i="7"/>
  <c r="C1252" i="7"/>
  <c r="B1658" i="7"/>
  <c r="C1658" i="7"/>
  <c r="B2734" i="7"/>
  <c r="C2734" i="7"/>
  <c r="B2205" i="7"/>
  <c r="C2205" i="7"/>
  <c r="B2720" i="7"/>
  <c r="C2720" i="7"/>
  <c r="B2250" i="7"/>
  <c r="C2250" i="7"/>
  <c r="B124" i="7"/>
  <c r="C124" i="7"/>
  <c r="B1208" i="7"/>
  <c r="C1208" i="7"/>
  <c r="B199" i="7"/>
  <c r="C199" i="7"/>
  <c r="B1753" i="7"/>
  <c r="C1753" i="7"/>
  <c r="B1798" i="7"/>
  <c r="C1798" i="7"/>
  <c r="B1516" i="7"/>
  <c r="C1516" i="7"/>
  <c r="B342" i="7"/>
  <c r="C342" i="7"/>
  <c r="B800" i="7"/>
  <c r="C800" i="7"/>
  <c r="B1234" i="7"/>
  <c r="C1234" i="7"/>
  <c r="B1186" i="7"/>
  <c r="C1186" i="7"/>
  <c r="B2283" i="7"/>
  <c r="C2283" i="7"/>
  <c r="B652" i="7"/>
  <c r="C652" i="7"/>
  <c r="B618" i="7"/>
  <c r="C618" i="7"/>
  <c r="B903" i="7"/>
  <c r="C903" i="7"/>
  <c r="B137" i="7"/>
  <c r="C137" i="7"/>
  <c r="B487" i="7"/>
  <c r="C487" i="7"/>
  <c r="B964" i="7"/>
  <c r="C964" i="7"/>
  <c r="B2001" i="7"/>
  <c r="C2001" i="7"/>
  <c r="B1382" i="7"/>
  <c r="C1382" i="7"/>
  <c r="B1825" i="7"/>
  <c r="C1825" i="7"/>
  <c r="B1517" i="7"/>
  <c r="C1517" i="7"/>
  <c r="B803" i="7"/>
  <c r="C803" i="7"/>
  <c r="B1651" i="7"/>
  <c r="C1651" i="7"/>
  <c r="B2452" i="7"/>
  <c r="C2452" i="7"/>
  <c r="B2695" i="7"/>
  <c r="C2695" i="7"/>
  <c r="B159" i="7"/>
  <c r="C159" i="7"/>
  <c r="B551" i="7"/>
  <c r="C551" i="7"/>
  <c r="B2593" i="7"/>
  <c r="C2593" i="7"/>
  <c r="B708" i="7"/>
  <c r="C708" i="7"/>
  <c r="B2056" i="7"/>
  <c r="C2056" i="7"/>
  <c r="B1831" i="7"/>
  <c r="C1831" i="7"/>
  <c r="B1480" i="7"/>
  <c r="C1480" i="7"/>
  <c r="B1546" i="7"/>
  <c r="C1546" i="7"/>
  <c r="B1203" i="7"/>
  <c r="C1203" i="7"/>
  <c r="B2195" i="7"/>
  <c r="C2195" i="7"/>
  <c r="B1505" i="7"/>
  <c r="C1505" i="7"/>
  <c r="B2246" i="7"/>
  <c r="C2246" i="7"/>
  <c r="B2192" i="7"/>
  <c r="C2192" i="7"/>
  <c r="B2725" i="7"/>
  <c r="C2725" i="7"/>
  <c r="B1534" i="7"/>
  <c r="C1534" i="7"/>
  <c r="B1771" i="7"/>
  <c r="C1771" i="7"/>
  <c r="B1614" i="7"/>
  <c r="C1614" i="7"/>
  <c r="B1519" i="7"/>
  <c r="C1519" i="7"/>
  <c r="B1003" i="7"/>
  <c r="C1003" i="7"/>
  <c r="B1619" i="7"/>
  <c r="C1619" i="7"/>
  <c r="B63" i="7"/>
  <c r="C63" i="7"/>
  <c r="B1770" i="7"/>
  <c r="C1770" i="7"/>
  <c r="B668" i="7"/>
  <c r="C668" i="7"/>
  <c r="B2558" i="7"/>
  <c r="C2558" i="7"/>
  <c r="B2712" i="7"/>
  <c r="C2712" i="7"/>
  <c r="B169" i="7"/>
  <c r="C169" i="7"/>
  <c r="B1294" i="7"/>
  <c r="C1294" i="7"/>
  <c r="B2775" i="7"/>
  <c r="C2775" i="7"/>
  <c r="B1250" i="7"/>
  <c r="C1250" i="7"/>
  <c r="B2380" i="7"/>
  <c r="C2380" i="7"/>
  <c r="B2474" i="7"/>
  <c r="C2474" i="7"/>
  <c r="B2758" i="7"/>
  <c r="C2758" i="7"/>
  <c r="B1112" i="7"/>
  <c r="C1112" i="7"/>
  <c r="B2802" i="7"/>
  <c r="C2802" i="7"/>
  <c r="B540" i="7"/>
  <c r="C540" i="7"/>
  <c r="B1613" i="7"/>
  <c r="C1613" i="7"/>
  <c r="B493" i="7"/>
  <c r="C493" i="7"/>
  <c r="B1848" i="7"/>
  <c r="C1848" i="7"/>
  <c r="B2100" i="7"/>
  <c r="C2100" i="7"/>
  <c r="B891" i="7"/>
  <c r="C891" i="7"/>
  <c r="B1562" i="7"/>
  <c r="C1562" i="7"/>
  <c r="B848" i="7"/>
  <c r="C848" i="7"/>
  <c r="B404" i="7"/>
  <c r="C404" i="7"/>
  <c r="B277" i="7"/>
  <c r="C277" i="7"/>
  <c r="B1512" i="7"/>
  <c r="C1512" i="7"/>
  <c r="B1379" i="7"/>
  <c r="C1379" i="7"/>
  <c r="B794" i="7"/>
  <c r="C794" i="7"/>
  <c r="B1691" i="7"/>
  <c r="C1691" i="7"/>
  <c r="B1239" i="7"/>
  <c r="C1239" i="7"/>
  <c r="B1360" i="7"/>
  <c r="C1360" i="7"/>
  <c r="B841" i="7"/>
  <c r="C841" i="7"/>
  <c r="B1067" i="7"/>
  <c r="C1067" i="7"/>
  <c r="B505" i="7"/>
  <c r="C505" i="7"/>
  <c r="B1552" i="7"/>
  <c r="C1552" i="7"/>
  <c r="B1623" i="7"/>
  <c r="C1623" i="7"/>
  <c r="B1152" i="7"/>
  <c r="C1152" i="7"/>
  <c r="B1109" i="7"/>
  <c r="C1109" i="7"/>
  <c r="B1496" i="7"/>
  <c r="C1496" i="7"/>
  <c r="B291" i="7"/>
  <c r="C291" i="7"/>
  <c r="B1716" i="7"/>
  <c r="C1716" i="7"/>
  <c r="B2045" i="7"/>
  <c r="C2045" i="7"/>
  <c r="B440" i="7"/>
  <c r="C440" i="7"/>
  <c r="B1757" i="7"/>
  <c r="C1757" i="7"/>
  <c r="B1296" i="7"/>
  <c r="C1296" i="7"/>
  <c r="B741" i="7"/>
  <c r="C741" i="7"/>
  <c r="B865" i="7"/>
  <c r="C865" i="7"/>
  <c r="B235" i="7"/>
  <c r="C235" i="7"/>
  <c r="B977" i="7"/>
  <c r="C977" i="7"/>
  <c r="B2777" i="7"/>
  <c r="C2777" i="7"/>
  <c r="B1368" i="7"/>
  <c r="C1368" i="7"/>
  <c r="B1635" i="7"/>
  <c r="C1635" i="7"/>
  <c r="B1233" i="7"/>
  <c r="C1233" i="7"/>
  <c r="B858" i="7"/>
  <c r="C858" i="7"/>
  <c r="B687" i="7"/>
  <c r="C687" i="7"/>
  <c r="B1149" i="7"/>
  <c r="C1149" i="7"/>
  <c r="B354" i="7"/>
  <c r="C354" i="7"/>
  <c r="B1554" i="7"/>
  <c r="C1554" i="7"/>
  <c r="B948" i="7"/>
  <c r="C948" i="7"/>
  <c r="B1632" i="7"/>
  <c r="C1632" i="7"/>
  <c r="B2237" i="7"/>
  <c r="C2237" i="7"/>
  <c r="B941" i="7"/>
  <c r="C941" i="7"/>
  <c r="B1040" i="7"/>
  <c r="C1040" i="7"/>
  <c r="B649" i="7"/>
  <c r="C649" i="7"/>
  <c r="B69" i="7"/>
  <c r="C69" i="7"/>
  <c r="B757" i="7"/>
  <c r="C757" i="7"/>
  <c r="B1572" i="7"/>
  <c r="C1572" i="7"/>
  <c r="B901" i="7"/>
  <c r="C901" i="7"/>
  <c r="B1548" i="7"/>
  <c r="C1548" i="7"/>
  <c r="B1148" i="7"/>
  <c r="C1148" i="7"/>
  <c r="B32" i="7"/>
  <c r="C32" i="7"/>
  <c r="B1237" i="7"/>
  <c r="C1237" i="7"/>
  <c r="B1389" i="7"/>
  <c r="C1389" i="7"/>
  <c r="B296" i="7"/>
  <c r="C296" i="7"/>
  <c r="B774" i="7"/>
  <c r="C774" i="7"/>
  <c r="B833" i="7"/>
  <c r="C833" i="7"/>
  <c r="B549" i="7"/>
  <c r="C549" i="7"/>
  <c r="B2686" i="7"/>
  <c r="C2686" i="7"/>
  <c r="B1117" i="7"/>
  <c r="C1117" i="7"/>
  <c r="B1051" i="7"/>
  <c r="C1051" i="7"/>
  <c r="B1684" i="7"/>
  <c r="C1684" i="7"/>
  <c r="B1396" i="7"/>
  <c r="C1396" i="7"/>
  <c r="B954" i="7"/>
  <c r="C954" i="7"/>
  <c r="B328" i="7"/>
  <c r="C328" i="7"/>
  <c r="B211" i="7"/>
  <c r="C211" i="7"/>
  <c r="B817" i="7"/>
  <c r="C817" i="7"/>
  <c r="B2791" i="7"/>
  <c r="C2791" i="7"/>
  <c r="B777" i="7"/>
  <c r="C777" i="7"/>
  <c r="B1706" i="7"/>
  <c r="C1706" i="7"/>
  <c r="B1850" i="7"/>
  <c r="C1850" i="7"/>
  <c r="B2803" i="7"/>
  <c r="C2803" i="7"/>
  <c r="B1308" i="7"/>
  <c r="C1308" i="7"/>
  <c r="B523" i="7"/>
  <c r="C523" i="7"/>
  <c r="B2110" i="7"/>
  <c r="C2110" i="7"/>
  <c r="B194" i="7"/>
  <c r="C194" i="7"/>
  <c r="B250" i="7"/>
  <c r="C250" i="7"/>
  <c r="B43" i="7"/>
  <c r="C43" i="7"/>
  <c r="B503" i="7"/>
  <c r="C503" i="7"/>
  <c r="B1955" i="7"/>
  <c r="C1955" i="7"/>
  <c r="B655" i="7"/>
  <c r="C655" i="7"/>
  <c r="B1340" i="7"/>
  <c r="C1340" i="7"/>
  <c r="B1434" i="7"/>
  <c r="C1434" i="7"/>
  <c r="B466" i="7"/>
  <c r="C466" i="7"/>
  <c r="B1536" i="7"/>
  <c r="C1536" i="7"/>
  <c r="B334" i="7"/>
  <c r="C334" i="7"/>
  <c r="B593" i="7"/>
  <c r="C593" i="7"/>
  <c r="B943" i="7"/>
  <c r="C943" i="7"/>
  <c r="B1738" i="7"/>
  <c r="C1738" i="7"/>
  <c r="B2193" i="7"/>
  <c r="C2193" i="7"/>
  <c r="B2363" i="7"/>
  <c r="C2363" i="7"/>
  <c r="B357" i="7"/>
  <c r="C357" i="7"/>
  <c r="B240" i="7"/>
  <c r="C240" i="7"/>
  <c r="B1862" i="7"/>
  <c r="C1862" i="7"/>
  <c r="B1674" i="7"/>
  <c r="C1674" i="7"/>
  <c r="B2631" i="7"/>
  <c r="C2631" i="7"/>
  <c r="B1853" i="7"/>
  <c r="C1853" i="7"/>
  <c r="B1007" i="7"/>
  <c r="C1007" i="7"/>
  <c r="B561" i="7"/>
  <c r="C561" i="7"/>
  <c r="B1154" i="7"/>
  <c r="C1154" i="7"/>
  <c r="B2736" i="7"/>
  <c r="C2736" i="7"/>
  <c r="B2781" i="7"/>
  <c r="C2781" i="7"/>
  <c r="B1677" i="7"/>
  <c r="C1677" i="7"/>
  <c r="B2697" i="7"/>
  <c r="C2697" i="7"/>
  <c r="B637" i="7"/>
  <c r="C637" i="7"/>
  <c r="B125" i="7"/>
  <c r="C125" i="7"/>
  <c r="B2078" i="7"/>
  <c r="C2078" i="7"/>
  <c r="B2273" i="7"/>
  <c r="C2273" i="7"/>
  <c r="B1026" i="7"/>
  <c r="C1026" i="7"/>
  <c r="B1445" i="7"/>
  <c r="C1445" i="7"/>
  <c r="B2111" i="7"/>
  <c r="C2111" i="7"/>
  <c r="B486" i="7"/>
  <c r="C486" i="7"/>
  <c r="B2518" i="7"/>
  <c r="C2518" i="7"/>
  <c r="B1193" i="7"/>
  <c r="C1193" i="7"/>
  <c r="B1178" i="7"/>
  <c r="C1178" i="7"/>
  <c r="B1772" i="7"/>
  <c r="C1772" i="7"/>
  <c r="B157" i="7"/>
  <c r="C157" i="7"/>
  <c r="B1223" i="7"/>
  <c r="C1223" i="7"/>
  <c r="B1329" i="7"/>
  <c r="C1329" i="7"/>
  <c r="B731" i="7"/>
  <c r="C731" i="7"/>
  <c r="B1794" i="7"/>
  <c r="C1794" i="7"/>
  <c r="B1333" i="7"/>
  <c r="C1333" i="7"/>
  <c r="B603" i="7"/>
  <c r="C603" i="7"/>
  <c r="B2272" i="7"/>
  <c r="C2272" i="7"/>
  <c r="B1620" i="7"/>
  <c r="C1620" i="7"/>
  <c r="B2421" i="7"/>
  <c r="C2421" i="7"/>
  <c r="B570" i="7"/>
  <c r="C570" i="7"/>
  <c r="B500" i="7"/>
  <c r="C500" i="7"/>
  <c r="B1999" i="7"/>
  <c r="C1999" i="7"/>
  <c r="B2795" i="7"/>
  <c r="C2795" i="7"/>
  <c r="B2435" i="7"/>
  <c r="C2435" i="7"/>
  <c r="B50" i="7"/>
  <c r="C50" i="7"/>
  <c r="B1366" i="7"/>
  <c r="C1366" i="7"/>
  <c r="B557" i="7"/>
  <c r="C557" i="7"/>
  <c r="B1980" i="7"/>
  <c r="C1980" i="7"/>
  <c r="B1978" i="7"/>
  <c r="C1978" i="7"/>
  <c r="B2440" i="7"/>
  <c r="C2440" i="7"/>
  <c r="B662" i="7"/>
  <c r="C662" i="7"/>
  <c r="B148" i="7"/>
  <c r="C148" i="7"/>
  <c r="B449" i="7"/>
  <c r="C449" i="7"/>
  <c r="B2667" i="7"/>
  <c r="C2667" i="7"/>
  <c r="B214" i="7"/>
  <c r="C214" i="7"/>
  <c r="B1602" i="7"/>
  <c r="C1602" i="7"/>
  <c r="B1965" i="7"/>
  <c r="C1965" i="7"/>
  <c r="B1537" i="7"/>
  <c r="C1537" i="7"/>
  <c r="B827" i="7"/>
  <c r="C827" i="7"/>
  <c r="B1221" i="7"/>
  <c r="C1221" i="7"/>
  <c r="B1054" i="7"/>
  <c r="C1054" i="7"/>
  <c r="B1788" i="7"/>
  <c r="C1788" i="7"/>
  <c r="B788" i="7"/>
  <c r="C788" i="7"/>
  <c r="B2458" i="7"/>
  <c r="C2458" i="7"/>
  <c r="B2120" i="7"/>
  <c r="C2120" i="7"/>
  <c r="B2730" i="7"/>
  <c r="C2730" i="7"/>
  <c r="B1444" i="7"/>
  <c r="C1444" i="7"/>
  <c r="B100" i="7"/>
  <c r="C100" i="7"/>
  <c r="B395" i="7"/>
  <c r="C395" i="7"/>
  <c r="B568" i="7"/>
  <c r="C568" i="7"/>
  <c r="B2002" i="7"/>
  <c r="C2002" i="7"/>
  <c r="B1957" i="7"/>
  <c r="C1957" i="7"/>
  <c r="B2224" i="7"/>
  <c r="C2224" i="7"/>
  <c r="B1493" i="7"/>
  <c r="C1493" i="7"/>
  <c r="B340" i="7"/>
  <c r="C340" i="7"/>
  <c r="B574" i="7"/>
  <c r="C574" i="7"/>
  <c r="B2316" i="7"/>
  <c r="C2316" i="7"/>
  <c r="B93" i="7"/>
  <c r="C93" i="7"/>
  <c r="B213" i="7"/>
  <c r="C213" i="7"/>
  <c r="B1705" i="7"/>
  <c r="C1705" i="7"/>
  <c r="B607" i="7"/>
  <c r="C607" i="7"/>
  <c r="B905" i="7"/>
  <c r="C905" i="7"/>
  <c r="B670" i="7"/>
  <c r="C670" i="7"/>
  <c r="B1699" i="7"/>
  <c r="C1699" i="7"/>
  <c r="B2462" i="7"/>
  <c r="C2462" i="7"/>
  <c r="B1587" i="7"/>
  <c r="C1587" i="7"/>
  <c r="B1594" i="7"/>
  <c r="C1594" i="7"/>
  <c r="B2221" i="7"/>
  <c r="C2221" i="7"/>
  <c r="B2124" i="7"/>
  <c r="C2124" i="7"/>
  <c r="B2201" i="7"/>
  <c r="C2201" i="7"/>
  <c r="B2479" i="7"/>
  <c r="C2479" i="7"/>
  <c r="B751" i="7"/>
  <c r="C751" i="7"/>
  <c r="B533" i="7"/>
  <c r="C533" i="7"/>
  <c r="B318" i="7"/>
  <c r="C318" i="7"/>
  <c r="B714" i="7"/>
  <c r="C714" i="7"/>
  <c r="B349" i="7"/>
  <c r="C349" i="7"/>
  <c r="B1270" i="7"/>
  <c r="C1270" i="7"/>
  <c r="B1299" i="7"/>
  <c r="C1299" i="7"/>
  <c r="B960" i="7"/>
  <c r="C960" i="7"/>
  <c r="B2745" i="7"/>
  <c r="C2745" i="7"/>
  <c r="B48" i="7"/>
  <c r="C48" i="7"/>
  <c r="B442" i="7"/>
  <c r="C442" i="7"/>
  <c r="B2547" i="7"/>
  <c r="C2547" i="7"/>
  <c r="B2449" i="7"/>
  <c r="C2449" i="7"/>
  <c r="B514" i="7"/>
  <c r="C514" i="7"/>
  <c r="B556" i="7"/>
  <c r="C556" i="7"/>
  <c r="B2642" i="7"/>
  <c r="C2642" i="7"/>
  <c r="B1970" i="7"/>
  <c r="C1970" i="7"/>
  <c r="B1557" i="7"/>
  <c r="C1557" i="7"/>
  <c r="B437" i="7"/>
  <c r="C437" i="7"/>
  <c r="B65" i="7"/>
  <c r="C65" i="7"/>
  <c r="B293" i="7"/>
  <c r="C293" i="7"/>
  <c r="B341" i="7"/>
  <c r="C341" i="7"/>
  <c r="B233" i="7"/>
  <c r="C233" i="7"/>
  <c r="B1507" i="7"/>
  <c r="C1507" i="7"/>
  <c r="B640" i="7"/>
  <c r="C640" i="7"/>
  <c r="B909" i="7"/>
  <c r="C909" i="7"/>
  <c r="B1729" i="7"/>
  <c r="C1729" i="7"/>
  <c r="B1227" i="7"/>
  <c r="C1227" i="7"/>
  <c r="B1163" i="7"/>
  <c r="C1163" i="7"/>
  <c r="B1326" i="7"/>
  <c r="C1326" i="7"/>
  <c r="B2733" i="7"/>
  <c r="C2733" i="7"/>
  <c r="B958" i="7"/>
  <c r="C958" i="7"/>
  <c r="B1357" i="7"/>
  <c r="C1357" i="7"/>
  <c r="B926" i="7"/>
  <c r="C926" i="7"/>
  <c r="B1225" i="7"/>
  <c r="C1225" i="7"/>
  <c r="B2489" i="7"/>
  <c r="C2489" i="7"/>
  <c r="B2541" i="7"/>
  <c r="C2541" i="7"/>
  <c r="B2634" i="7"/>
  <c r="C2634" i="7"/>
  <c r="B1979" i="7"/>
  <c r="C1979" i="7"/>
  <c r="B2483" i="7"/>
  <c r="C2483" i="7"/>
  <c r="B1049" i="7"/>
  <c r="C1049" i="7"/>
  <c r="B325" i="7"/>
  <c r="C325" i="7"/>
  <c r="B305" i="7"/>
  <c r="C305" i="7"/>
  <c r="B1342" i="7"/>
  <c r="C1342" i="7"/>
  <c r="B1477" i="7"/>
  <c r="C1477" i="7"/>
  <c r="B1044" i="7"/>
  <c r="C1044" i="7"/>
  <c r="B815" i="7"/>
  <c r="C815" i="7"/>
  <c r="B2047" i="7"/>
  <c r="C2047" i="7"/>
  <c r="B2173" i="7"/>
  <c r="C2173" i="7"/>
  <c r="B2198" i="7"/>
  <c r="C2198" i="7"/>
  <c r="B2098" i="7"/>
  <c r="C2098" i="7"/>
  <c r="B1401" i="7"/>
  <c r="C1401" i="7"/>
  <c r="B1282" i="7"/>
  <c r="C1282" i="7"/>
  <c r="B2328" i="7"/>
  <c r="C2328" i="7"/>
  <c r="B423" i="7"/>
  <c r="C423" i="7"/>
  <c r="B2357" i="7"/>
  <c r="C2357" i="7"/>
  <c r="B2130" i="7"/>
  <c r="C2130" i="7"/>
  <c r="B1180" i="7"/>
  <c r="C1180" i="7"/>
  <c r="B1949" i="7"/>
  <c r="C1949" i="7"/>
  <c r="B88" i="7"/>
  <c r="C88" i="7"/>
  <c r="B2405" i="7"/>
  <c r="C2405" i="7"/>
  <c r="B627" i="7"/>
  <c r="C627" i="7"/>
  <c r="B1220" i="7"/>
  <c r="C1220" i="7"/>
  <c r="B1648" i="7"/>
  <c r="C1648" i="7"/>
  <c r="B1975" i="7"/>
  <c r="C1975" i="7"/>
  <c r="B1750" i="7"/>
  <c r="C1750" i="7"/>
  <c r="B591" i="7"/>
  <c r="C591" i="7"/>
  <c r="B1833" i="7"/>
  <c r="C1833" i="7"/>
  <c r="B671" i="7"/>
  <c r="C671" i="7"/>
  <c r="B2493" i="7"/>
  <c r="C2493" i="7"/>
  <c r="B1332" i="7"/>
  <c r="C1332" i="7"/>
  <c r="B2400" i="7"/>
  <c r="C2400" i="7"/>
  <c r="B2524" i="7"/>
  <c r="C2524" i="7"/>
  <c r="B1218" i="7"/>
  <c r="C1218" i="7"/>
  <c r="B54" i="7"/>
  <c r="C54" i="7"/>
  <c r="B1577" i="7"/>
  <c r="C1577" i="7"/>
  <c r="B1845" i="7"/>
  <c r="C1845" i="7"/>
  <c r="B398" i="7"/>
  <c r="C398" i="7"/>
  <c r="B1689" i="7"/>
  <c r="C1689" i="7"/>
  <c r="B315" i="7"/>
  <c r="C315" i="7"/>
  <c r="B651" i="7"/>
  <c r="C651" i="7"/>
  <c r="B2216" i="7"/>
  <c r="C2216" i="7"/>
  <c r="B1994" i="7"/>
  <c r="C1994" i="7"/>
  <c r="B1200" i="7"/>
  <c r="C1200" i="7"/>
  <c r="B1355" i="7"/>
  <c r="C1355" i="7"/>
  <c r="B2766" i="7"/>
  <c r="C2766" i="7"/>
  <c r="B1895" i="7"/>
  <c r="C1895" i="7"/>
  <c r="B1464" i="7"/>
  <c r="C1464" i="7"/>
  <c r="B614" i="7"/>
  <c r="C614" i="7"/>
  <c r="B2721" i="7"/>
  <c r="C2721" i="7"/>
  <c r="B2804" i="7"/>
  <c r="C2804" i="7"/>
  <c r="B2240" i="7"/>
  <c r="C2240" i="7"/>
  <c r="B2481" i="7"/>
  <c r="C2481" i="7"/>
  <c r="B2345" i="7"/>
  <c r="C2345" i="7"/>
  <c r="B2813" i="7"/>
  <c r="C2813" i="7"/>
  <c r="B94" i="7"/>
  <c r="C94" i="7"/>
  <c r="B161" i="7"/>
  <c r="C161" i="7"/>
  <c r="B689" i="7"/>
  <c r="C689" i="7"/>
  <c r="B2298" i="7"/>
  <c r="C2298" i="7"/>
  <c r="B2502" i="7"/>
  <c r="C2502" i="7"/>
  <c r="B1868" i="7"/>
  <c r="C1868" i="7"/>
  <c r="B2176" i="7"/>
  <c r="C2176" i="7"/>
  <c r="B1009" i="7"/>
  <c r="C1009" i="7"/>
  <c r="B1599" i="7"/>
  <c r="C1599" i="7"/>
  <c r="B2503" i="7"/>
  <c r="C2503" i="7"/>
  <c r="B1742" i="7"/>
  <c r="C1742" i="7"/>
  <c r="B737" i="7"/>
  <c r="C737" i="7"/>
  <c r="B554" i="7"/>
  <c r="C554" i="7"/>
  <c r="B850" i="7"/>
  <c r="C850" i="7"/>
  <c r="B234" i="7"/>
  <c r="C234" i="7"/>
  <c r="B1492" i="7"/>
  <c r="C1492" i="7"/>
  <c r="B855" i="7"/>
  <c r="C855" i="7"/>
  <c r="B721" i="7"/>
  <c r="C721" i="7"/>
  <c r="B906" i="7"/>
  <c r="C906" i="7"/>
  <c r="B981" i="7"/>
  <c r="C981" i="7"/>
  <c r="B2567" i="7"/>
  <c r="C2567" i="7"/>
  <c r="B2699" i="7"/>
  <c r="C2699" i="7"/>
  <c r="B2151" i="7"/>
  <c r="C2151" i="7"/>
  <c r="B518" i="7"/>
  <c r="C518" i="7"/>
  <c r="B837" i="7"/>
  <c r="C837" i="7"/>
  <c r="B1783" i="7"/>
  <c r="C1783" i="7"/>
  <c r="B1869" i="7"/>
  <c r="C1869" i="7"/>
  <c r="B1756" i="7"/>
  <c r="C1756" i="7"/>
  <c r="B1321" i="7"/>
  <c r="C1321" i="7"/>
  <c r="B2172" i="7"/>
  <c r="C2172" i="7"/>
  <c r="B2155" i="7"/>
  <c r="C2155" i="7"/>
  <c r="B429" i="7"/>
  <c r="C429" i="7"/>
  <c r="B2293" i="7"/>
  <c r="C2293" i="7"/>
  <c r="B110" i="7"/>
  <c r="C110" i="7"/>
  <c r="B1324" i="7"/>
  <c r="C1324" i="7"/>
  <c r="B1404" i="7"/>
  <c r="C1404" i="7"/>
  <c r="B82" i="7"/>
  <c r="C82" i="7"/>
  <c r="B642" i="7"/>
  <c r="C642" i="7"/>
  <c r="B127" i="7"/>
  <c r="C127" i="7"/>
  <c r="B1800" i="7"/>
  <c r="C1800" i="7"/>
  <c r="B1337" i="7"/>
  <c r="C1337" i="7"/>
  <c r="B2072" i="7"/>
  <c r="C2072" i="7"/>
  <c r="B1042" i="7"/>
  <c r="C1042" i="7"/>
  <c r="B789" i="7"/>
  <c r="C789" i="7"/>
  <c r="B2114" i="7"/>
  <c r="C2114" i="7"/>
  <c r="B2115" i="7"/>
  <c r="C2115" i="7"/>
  <c r="B558" i="7"/>
  <c r="C558" i="7"/>
  <c r="B2289" i="7"/>
  <c r="C2289" i="7"/>
  <c r="B1311" i="7"/>
  <c r="C1311" i="7"/>
  <c r="B1781" i="7"/>
  <c r="C1781" i="7"/>
  <c r="B624" i="7"/>
  <c r="C624" i="7"/>
  <c r="B2182" i="7"/>
  <c r="C2182" i="7"/>
  <c r="B18" i="7"/>
  <c r="C18" i="7"/>
  <c r="B519" i="7"/>
  <c r="C519" i="7"/>
  <c r="B575" i="7"/>
  <c r="C575" i="7"/>
  <c r="B2574" i="7"/>
  <c r="C2574" i="7"/>
  <c r="B1976" i="7"/>
  <c r="C1976" i="7"/>
  <c r="B2323" i="7"/>
  <c r="C2323" i="7"/>
  <c r="B600" i="7"/>
  <c r="C600" i="7"/>
  <c r="B2597" i="7"/>
  <c r="C2597" i="7"/>
  <c r="B949" i="7"/>
  <c r="C949" i="7"/>
  <c r="B1021" i="7"/>
  <c r="C1021" i="7"/>
  <c r="B492" i="7"/>
  <c r="C492" i="7"/>
  <c r="B1422" i="7"/>
  <c r="C1422" i="7"/>
  <c r="B1182" i="7"/>
  <c r="C1182" i="7"/>
  <c r="B2315" i="7"/>
  <c r="C2315" i="7"/>
  <c r="B2135" i="7"/>
  <c r="C2135" i="7"/>
  <c r="B928" i="7"/>
  <c r="C928" i="7"/>
  <c r="B1754" i="7"/>
  <c r="C1754" i="7"/>
  <c r="B1006" i="7"/>
  <c r="C1006" i="7"/>
  <c r="B1763" i="7"/>
  <c r="C1763" i="7"/>
  <c r="B426" i="7"/>
  <c r="C426" i="7"/>
  <c r="B2239" i="7"/>
  <c r="C2239" i="7"/>
  <c r="B1069" i="7"/>
  <c r="C1069" i="7"/>
  <c r="B2550" i="7"/>
  <c r="C2550" i="7"/>
  <c r="B883" i="7"/>
  <c r="C883" i="7"/>
  <c r="B2501" i="7"/>
  <c r="C2501" i="7"/>
  <c r="B1483" i="7"/>
  <c r="C1483" i="7"/>
  <c r="B825" i="7"/>
  <c r="C825" i="7"/>
  <c r="B1385" i="7"/>
  <c r="C1385" i="7"/>
  <c r="B2793" i="7"/>
  <c r="C2793" i="7"/>
  <c r="B406" i="7"/>
  <c r="C406" i="7"/>
  <c r="B77" i="7"/>
  <c r="C77" i="7"/>
  <c r="B121" i="7"/>
  <c r="C121" i="7"/>
  <c r="B1476" i="7"/>
  <c r="C1476" i="7"/>
  <c r="B2081" i="7"/>
  <c r="C2081" i="7"/>
  <c r="B1305" i="7"/>
  <c r="C1305" i="7"/>
  <c r="B1690" i="7"/>
  <c r="C1690" i="7"/>
  <c r="B2123" i="7"/>
  <c r="C2123" i="7"/>
  <c r="B1197" i="7"/>
  <c r="C1197" i="7"/>
  <c r="B230" i="7"/>
  <c r="C230" i="7"/>
  <c r="B715" i="7"/>
  <c r="C715" i="7"/>
  <c r="B828" i="7"/>
  <c r="C828" i="7"/>
  <c r="B1205" i="7"/>
  <c r="C1205" i="7"/>
  <c r="B2076" i="7"/>
  <c r="C2076" i="7"/>
  <c r="B1777" i="7"/>
  <c r="C1777" i="7"/>
  <c r="B583" i="7"/>
  <c r="C583" i="7"/>
  <c r="B2476" i="7"/>
  <c r="C2476" i="7"/>
  <c r="B1201" i="7"/>
  <c r="C1201" i="7"/>
  <c r="B2207" i="7"/>
  <c r="C2207" i="7"/>
  <c r="B1780" i="7"/>
  <c r="C1780" i="7"/>
  <c r="B212" i="7"/>
  <c r="C212" i="7"/>
  <c r="B2244" i="7"/>
  <c r="C2244" i="7"/>
  <c r="B739" i="7"/>
  <c r="C739" i="7"/>
  <c r="B1482" i="7"/>
  <c r="C1482" i="7"/>
  <c r="B1672" i="7"/>
  <c r="C1672" i="7"/>
  <c r="B2461" i="7"/>
  <c r="C2461" i="7"/>
  <c r="B2156" i="7"/>
  <c r="C2156" i="7"/>
  <c r="B1681" i="7"/>
  <c r="C1681" i="7"/>
  <c r="B2170" i="7"/>
  <c r="C2170" i="7"/>
  <c r="B1280" i="7"/>
  <c r="C1280" i="7"/>
  <c r="B1731" i="7"/>
  <c r="C1731" i="7"/>
  <c r="B2023" i="7"/>
  <c r="C2023" i="7"/>
  <c r="B2184" i="7"/>
  <c r="C2184" i="7"/>
  <c r="B2794" i="7"/>
  <c r="C2794" i="7"/>
  <c r="B2226" i="7"/>
  <c r="C2226" i="7"/>
  <c r="B2359" i="7"/>
  <c r="C2359" i="7"/>
  <c r="B2448" i="7"/>
  <c r="C2448" i="7"/>
  <c r="B2395" i="7"/>
  <c r="C2395" i="7"/>
  <c r="B1808" i="7"/>
  <c r="C1808" i="7"/>
  <c r="B2555" i="7"/>
  <c r="C2555" i="7"/>
  <c r="B2000" i="7"/>
  <c r="C2000" i="7"/>
  <c r="B2095" i="7"/>
  <c r="C2095" i="7"/>
  <c r="B1817" i="7"/>
  <c r="C1817" i="7"/>
  <c r="B2089" i="7"/>
  <c r="C2089" i="7"/>
  <c r="B2566" i="7"/>
  <c r="C2566" i="7"/>
  <c r="B22" i="7"/>
  <c r="C22" i="7"/>
  <c r="B168" i="7"/>
  <c r="C168" i="7"/>
  <c r="B263" i="7"/>
  <c r="C263" i="7"/>
  <c r="B1717" i="7"/>
  <c r="C1717" i="7"/>
  <c r="B1440" i="7"/>
  <c r="C1440" i="7"/>
  <c r="B1665" i="7"/>
  <c r="C1665" i="7"/>
  <c r="B727" i="7"/>
  <c r="C727" i="7"/>
  <c r="B2278" i="7"/>
  <c r="C2278" i="7"/>
  <c r="B674" i="7"/>
  <c r="C674" i="7"/>
  <c r="B490" i="7"/>
  <c r="C490" i="7"/>
  <c r="B963" i="7"/>
  <c r="C963" i="7"/>
  <c r="B1809" i="7"/>
  <c r="C1809" i="7"/>
  <c r="B816" i="7"/>
  <c r="C816" i="7"/>
  <c r="B1209" i="7"/>
  <c r="C1209" i="7"/>
  <c r="B1032" i="7"/>
  <c r="C1032" i="7"/>
  <c r="B2779" i="7"/>
  <c r="C2779" i="7"/>
  <c r="B2147" i="7"/>
  <c r="C2147" i="7"/>
  <c r="B1610" i="7"/>
  <c r="C1610" i="7"/>
  <c r="B2473" i="7"/>
  <c r="C2473" i="7"/>
  <c r="B2279" i="7"/>
  <c r="C2279" i="7"/>
  <c r="B1759" i="7"/>
  <c r="C1759" i="7"/>
  <c r="B2091" i="7"/>
  <c r="C2091" i="7"/>
  <c r="B892" i="7"/>
  <c r="C892" i="7"/>
  <c r="B2604" i="7"/>
  <c r="C2604" i="7"/>
  <c r="B386" i="7"/>
  <c r="C386" i="7"/>
  <c r="B2253" i="7"/>
  <c r="C2253" i="7"/>
  <c r="B904" i="7"/>
  <c r="C904" i="7"/>
  <c r="B2751" i="7"/>
  <c r="C2751" i="7"/>
  <c r="B1168" i="7"/>
  <c r="C1168" i="7"/>
  <c r="B2707" i="7"/>
  <c r="C2707" i="7"/>
  <c r="B1176" i="7"/>
  <c r="C1176" i="7"/>
  <c r="B890" i="7"/>
  <c r="C890" i="7"/>
  <c r="B2284" i="7"/>
  <c r="C2284" i="7"/>
  <c r="B348" i="7"/>
  <c r="C348" i="7"/>
  <c r="B200" i="7"/>
  <c r="C200" i="7"/>
  <c r="B1692" i="7"/>
  <c r="C1692" i="7"/>
  <c r="B1118" i="7"/>
  <c r="C1118" i="7"/>
  <c r="B987" i="7"/>
  <c r="C987" i="7"/>
  <c r="B565" i="7"/>
  <c r="C565" i="7"/>
  <c r="B1115" i="7"/>
  <c r="C1115" i="7"/>
  <c r="B112" i="7"/>
  <c r="C112" i="7"/>
  <c r="B187" i="7"/>
  <c r="C187" i="7"/>
  <c r="B1206" i="7"/>
  <c r="C1206" i="7"/>
  <c r="B847" i="7"/>
  <c r="C847" i="7"/>
  <c r="B950" i="7"/>
  <c r="C950" i="7"/>
  <c r="B431" i="7"/>
  <c r="C431" i="7"/>
  <c r="B785" i="7"/>
  <c r="C785" i="7"/>
  <c r="B2299" i="7"/>
  <c r="C2299" i="7"/>
  <c r="B338" i="7"/>
  <c r="C338" i="7"/>
  <c r="B1276" i="7"/>
  <c r="C1276" i="7"/>
  <c r="B335" i="7"/>
  <c r="C335" i="7"/>
  <c r="B2708" i="7"/>
  <c r="C2708" i="7"/>
  <c r="B136" i="7"/>
  <c r="C136" i="7"/>
  <c r="B508" i="7"/>
  <c r="C508" i="7"/>
  <c r="B2117" i="7"/>
  <c r="C2117" i="7"/>
  <c r="B1018" i="7"/>
  <c r="C1018" i="7"/>
  <c r="B920" i="7"/>
  <c r="C920" i="7"/>
  <c r="B1011" i="7"/>
  <c r="C1011" i="7"/>
  <c r="B1852" i="7"/>
  <c r="C1852" i="7"/>
  <c r="B30" i="7"/>
  <c r="C30" i="7"/>
  <c r="B1884" i="7"/>
  <c r="C1884" i="7"/>
  <c r="B2341" i="7"/>
  <c r="C2341" i="7"/>
  <c r="B274" i="7"/>
  <c r="C274" i="7"/>
  <c r="B1045" i="7"/>
  <c r="C1045" i="7"/>
  <c r="B939" i="7"/>
  <c r="C939" i="7"/>
  <c r="B896" i="7"/>
  <c r="C896" i="7"/>
  <c r="B367" i="7"/>
  <c r="C367" i="7"/>
  <c r="B1530" i="7"/>
  <c r="C1530" i="7"/>
  <c r="B2491" i="7"/>
  <c r="C2491" i="7"/>
  <c r="B978" i="7"/>
  <c r="C978" i="7"/>
  <c r="B1191" i="7"/>
  <c r="C1191" i="7"/>
  <c r="B1231" i="7"/>
  <c r="C1231" i="7"/>
  <c r="B1055" i="7"/>
  <c r="C1055" i="7"/>
  <c r="B2548" i="7"/>
  <c r="C2548" i="7"/>
  <c r="B812" i="7"/>
  <c r="C812" i="7"/>
  <c r="B1269" i="7"/>
  <c r="C1269" i="7"/>
  <c r="B2760" i="7"/>
  <c r="C2760" i="7"/>
  <c r="B1669" i="7"/>
  <c r="C1669" i="7"/>
  <c r="B2552" i="7"/>
  <c r="C2552" i="7"/>
  <c r="B1816" i="7"/>
  <c r="C1816" i="7"/>
  <c r="B2601" i="7"/>
  <c r="C2601" i="7"/>
  <c r="B1574" i="7"/>
  <c r="C1574" i="7"/>
  <c r="B1867" i="7"/>
  <c r="C1867" i="7"/>
  <c r="B222" i="7"/>
  <c r="C222" i="7"/>
  <c r="B793" i="7"/>
  <c r="C793" i="7"/>
  <c r="B1344" i="7"/>
  <c r="C1344" i="7"/>
  <c r="B1713" i="7"/>
  <c r="C1713" i="7"/>
  <c r="B1249" i="7"/>
  <c r="C1249" i="7"/>
  <c r="B2398" i="7"/>
  <c r="C2398" i="7"/>
  <c r="B2628" i="7"/>
  <c r="C2628" i="7"/>
  <c r="B1755" i="7"/>
  <c r="C1755" i="7"/>
  <c r="B2643" i="7"/>
  <c r="C2643" i="7"/>
  <c r="B2266" i="7"/>
  <c r="C2266" i="7"/>
  <c r="B1278" i="7"/>
  <c r="C1278" i="7"/>
  <c r="B2294" i="7"/>
  <c r="C2294" i="7"/>
  <c r="B1678" i="7"/>
  <c r="C1678" i="7"/>
  <c r="B2703" i="7"/>
  <c r="C2703" i="7"/>
  <c r="B2605" i="7"/>
  <c r="C2605" i="7"/>
  <c r="B1573" i="7"/>
  <c r="C1573" i="7"/>
  <c r="B1822" i="7"/>
  <c r="C1822" i="7"/>
  <c r="B667" i="7"/>
  <c r="C667" i="7"/>
  <c r="B131" i="7"/>
  <c r="C131" i="7"/>
  <c r="B439" i="7"/>
  <c r="C439" i="7"/>
  <c r="B2297" i="7"/>
  <c r="C2297" i="7"/>
  <c r="B2014" i="7"/>
  <c r="C2014" i="7"/>
  <c r="B2410" i="7"/>
  <c r="C2410" i="7"/>
  <c r="B1416" i="7"/>
  <c r="C1416" i="7"/>
  <c r="B1685" i="7"/>
  <c r="C1685" i="7"/>
  <c r="B410" i="7"/>
  <c r="C410" i="7"/>
  <c r="B2394" i="7"/>
  <c r="C2394" i="7"/>
  <c r="B1950" i="7"/>
  <c r="C1950" i="7"/>
  <c r="B1376" i="7"/>
  <c r="C1376" i="7"/>
  <c r="B2661" i="7"/>
  <c r="C2661" i="7"/>
  <c r="B2753" i="7"/>
  <c r="C2753" i="7"/>
  <c r="B1429" i="7"/>
  <c r="C1429" i="7"/>
  <c r="B775" i="7"/>
  <c r="C775" i="7"/>
  <c r="B472" i="7"/>
  <c r="C472" i="7"/>
  <c r="B630" i="7"/>
  <c r="C630" i="7"/>
  <c r="B1053" i="7"/>
  <c r="C1053" i="7"/>
  <c r="B384" i="7"/>
  <c r="C384" i="7"/>
  <c r="B1319" i="7"/>
  <c r="C1319" i="7"/>
  <c r="B2693" i="7"/>
  <c r="C2693" i="7"/>
  <c r="B1952" i="7"/>
  <c r="C1952" i="7"/>
  <c r="B1525" i="7"/>
  <c r="C1525" i="7"/>
  <c r="B1676" i="7"/>
  <c r="C1676" i="7"/>
  <c r="B1584" i="7"/>
  <c r="C1584" i="7"/>
  <c r="B2248" i="7"/>
  <c r="C2248" i="7"/>
  <c r="B1683" i="7"/>
  <c r="C1683" i="7"/>
  <c r="B174" i="7"/>
  <c r="C174" i="7"/>
  <c r="B1993" i="7"/>
  <c r="C1993" i="7"/>
  <c r="B697" i="7"/>
  <c r="C697" i="7"/>
  <c r="B400" i="7"/>
  <c r="C400" i="7"/>
  <c r="B1212" i="7"/>
  <c r="C1212" i="7"/>
  <c r="B430" i="7"/>
  <c r="C430" i="7"/>
  <c r="B581" i="7"/>
  <c r="C581" i="7"/>
  <c r="B2093" i="7"/>
  <c r="C2093" i="7"/>
  <c r="B1664" i="7"/>
  <c r="C1664" i="7"/>
  <c r="B1073" i="7"/>
  <c r="C1073" i="7"/>
  <c r="B2199" i="7"/>
  <c r="C2199" i="7"/>
  <c r="B1578" i="7"/>
  <c r="C1578" i="7"/>
  <c r="B1877" i="7"/>
  <c r="C1877" i="7"/>
  <c r="B2229" i="7"/>
  <c r="C2229" i="7"/>
  <c r="B940" i="7"/>
  <c r="C940" i="7"/>
  <c r="B711" i="7"/>
  <c r="C711" i="7"/>
  <c r="B2301" i="7"/>
  <c r="C2301" i="7"/>
  <c r="B2333" i="7"/>
  <c r="C2333" i="7"/>
  <c r="B12" i="7"/>
  <c r="C12" i="7"/>
  <c r="B360" i="7"/>
  <c r="C360" i="7"/>
  <c r="B1962" i="7"/>
  <c r="C1962" i="7"/>
  <c r="B635" i="7"/>
  <c r="C635" i="7"/>
  <c r="B66" i="7"/>
  <c r="C66" i="7"/>
  <c r="B840" i="7"/>
  <c r="C840" i="7"/>
  <c r="B294" i="7"/>
  <c r="C294" i="7"/>
  <c r="B298" i="7"/>
  <c r="C298" i="7"/>
  <c r="B1932" i="7"/>
  <c r="C1932" i="7"/>
  <c r="B773" i="7"/>
  <c r="C773" i="7"/>
  <c r="B1643" i="7"/>
  <c r="C1643" i="7"/>
  <c r="B2556" i="7"/>
  <c r="C2556" i="7"/>
  <c r="B511" i="7"/>
  <c r="C511" i="7"/>
  <c r="B2470" i="7"/>
  <c r="C2470" i="7"/>
  <c r="B2251" i="7"/>
  <c r="C2251" i="7"/>
  <c r="B1617" i="7"/>
  <c r="C1617" i="7"/>
  <c r="B2090" i="7"/>
  <c r="C2090" i="7"/>
  <c r="B874" i="7"/>
  <c r="C874" i="7"/>
  <c r="B1198" i="7"/>
  <c r="C1198" i="7"/>
  <c r="B324" i="7"/>
  <c r="C324" i="7"/>
  <c r="B628" i="7"/>
  <c r="C628" i="7"/>
  <c r="B1879" i="7"/>
  <c r="C1879" i="7"/>
  <c r="B1804" i="7"/>
  <c r="C1804" i="7"/>
  <c r="B1171" i="7"/>
  <c r="C1171" i="7"/>
  <c r="B1961" i="7"/>
  <c r="C1961" i="7"/>
  <c r="B695" i="7"/>
  <c r="C695" i="7"/>
  <c r="B1687" i="7"/>
  <c r="C1687" i="7"/>
  <c r="B1703" i="7"/>
  <c r="C1703" i="7"/>
  <c r="B204" i="7"/>
  <c r="C204" i="7"/>
  <c r="B265" i="7"/>
  <c r="C265" i="7"/>
  <c r="B382" i="7"/>
  <c r="C382" i="7"/>
  <c r="B1936" i="7"/>
  <c r="C1936" i="7"/>
  <c r="B2219" i="7"/>
  <c r="C2219" i="7"/>
  <c r="B2538" i="7"/>
  <c r="C2538" i="7"/>
  <c r="B1204" i="7"/>
  <c r="C1204" i="7"/>
  <c r="B2542" i="7"/>
  <c r="C2542" i="7"/>
  <c r="B344" i="7"/>
  <c r="C344" i="7"/>
  <c r="B2816" i="7"/>
  <c r="C2816" i="7"/>
  <c r="B504" i="7"/>
  <c r="C504" i="7"/>
  <c r="B1253" i="7"/>
  <c r="C1253" i="7"/>
  <c r="B2058" i="7"/>
  <c r="C2058" i="7"/>
  <c r="B81" i="7"/>
  <c r="C81" i="7"/>
  <c r="B1101" i="7"/>
  <c r="C1101" i="7"/>
  <c r="B1129" i="7"/>
  <c r="C1129" i="7"/>
  <c r="B1843" i="7"/>
  <c r="C1843" i="7"/>
  <c r="B997" i="7"/>
  <c r="C997" i="7"/>
  <c r="B1443" i="7"/>
  <c r="C1443" i="7"/>
  <c r="B864" i="7"/>
  <c r="C864" i="7"/>
  <c r="B2264" i="7"/>
  <c r="C2264" i="7"/>
  <c r="B2340" i="7"/>
  <c r="C2340" i="7"/>
  <c r="B2307" i="7"/>
  <c r="C2307" i="7"/>
  <c r="B35" i="7"/>
  <c r="C35" i="7"/>
  <c r="B1616" i="7"/>
  <c r="C1616" i="7"/>
  <c r="B1113" i="7"/>
  <c r="C1113" i="7"/>
  <c r="B2280" i="7"/>
  <c r="C2280" i="7"/>
  <c r="B1336" i="7"/>
  <c r="C1336" i="7"/>
  <c r="B686" i="7"/>
  <c r="C686" i="7"/>
  <c r="B232" i="7"/>
  <c r="C232" i="7"/>
  <c r="B424" i="7"/>
  <c r="C424" i="7"/>
  <c r="B982" i="7"/>
  <c r="C982" i="7"/>
  <c r="B1762" i="7"/>
  <c r="C1762" i="7"/>
  <c r="B1036" i="7"/>
  <c r="C1036" i="7"/>
  <c r="B716" i="7"/>
  <c r="C716" i="7"/>
  <c r="B1172" i="7"/>
  <c r="C1172" i="7"/>
  <c r="B925" i="7"/>
  <c r="C925" i="7"/>
  <c r="B1728" i="7"/>
  <c r="C1728" i="7"/>
  <c r="B1373" i="7"/>
  <c r="C1373" i="7"/>
  <c r="B1213" i="7"/>
  <c r="C1213" i="7"/>
  <c r="B1271" i="7"/>
  <c r="C1271" i="7"/>
  <c r="B1015" i="7"/>
  <c r="C1015" i="7"/>
  <c r="B1744" i="7"/>
  <c r="C1744" i="7"/>
  <c r="B2821" i="7"/>
  <c r="C2821" i="7"/>
  <c r="B1160" i="7"/>
  <c r="C1160" i="7"/>
  <c r="B1372" i="7"/>
  <c r="C1372" i="7"/>
  <c r="B1033" i="7"/>
  <c r="C1033" i="7"/>
  <c r="B1701" i="7"/>
  <c r="C1701" i="7"/>
  <c r="B1640" i="7"/>
  <c r="C1640" i="7"/>
  <c r="B150" i="7"/>
  <c r="C150" i="7"/>
  <c r="B289" i="7"/>
  <c r="C289" i="7"/>
  <c r="B368" i="7"/>
  <c r="C368" i="7"/>
  <c r="B416" i="7"/>
  <c r="C416" i="7"/>
  <c r="B1264" i="7"/>
  <c r="C1264" i="7"/>
  <c r="B1579" i="7"/>
  <c r="C1579" i="7"/>
  <c r="B2043" i="7"/>
  <c r="C2043" i="7"/>
  <c r="B113" i="7"/>
  <c r="C113" i="7"/>
  <c r="B399" i="7"/>
  <c r="C399" i="7"/>
  <c r="B1057" i="7"/>
  <c r="C1057" i="7"/>
  <c r="B1959" i="7"/>
  <c r="C1959" i="7"/>
  <c r="B172" i="7"/>
  <c r="C172" i="7"/>
  <c r="B314" i="7"/>
  <c r="C314" i="7"/>
  <c r="B1383" i="7"/>
  <c r="C1383" i="7"/>
  <c r="B1540" i="7"/>
  <c r="C1540" i="7"/>
  <c r="B282" i="7"/>
  <c r="C282" i="7"/>
  <c r="B1158" i="7"/>
  <c r="C1158" i="7"/>
  <c r="B1818" i="7"/>
  <c r="C1818" i="7"/>
  <c r="B2086" i="7"/>
  <c r="C2086" i="7"/>
  <c r="B2579" i="7"/>
  <c r="C2579" i="7"/>
  <c r="B1460" i="7"/>
  <c r="C1460" i="7"/>
  <c r="B2331" i="7"/>
  <c r="C2331" i="7"/>
  <c r="B830" i="7"/>
  <c r="C830" i="7"/>
  <c r="B2575" i="7"/>
  <c r="C2575" i="7"/>
  <c r="B2370" i="7"/>
  <c r="C2370" i="7"/>
  <c r="B610" i="7"/>
  <c r="C610" i="7"/>
  <c r="B1989" i="7"/>
  <c r="C1989" i="7"/>
  <c r="B484" i="7"/>
  <c r="C484" i="7"/>
  <c r="B412" i="7"/>
  <c r="C412" i="7"/>
  <c r="B16" i="7"/>
  <c r="C16" i="7"/>
  <c r="B2778" i="7"/>
  <c r="C2778" i="7"/>
  <c r="B2540" i="7"/>
  <c r="C2540" i="7"/>
  <c r="B2792" i="7"/>
  <c r="C2792" i="7"/>
  <c r="B2588" i="7"/>
  <c r="C2588" i="7"/>
  <c r="B1082" i="7"/>
  <c r="C1082" i="7"/>
  <c r="B2393" i="7"/>
  <c r="C2393" i="7"/>
  <c r="B1575" i="7"/>
  <c r="C1575" i="7"/>
  <c r="B1765" i="7"/>
  <c r="C1765" i="7"/>
  <c r="B620" i="7"/>
  <c r="C620" i="7"/>
  <c r="B91" i="7"/>
  <c r="C91" i="7"/>
  <c r="B1696" i="7"/>
  <c r="C1696" i="7"/>
  <c r="B2456" i="7"/>
  <c r="C2456" i="7"/>
  <c r="B2500" i="7"/>
  <c r="C2500" i="7"/>
  <c r="B1988" i="7"/>
  <c r="C1988" i="7"/>
  <c r="B2671" i="7"/>
  <c r="C2671" i="7"/>
  <c r="B1127" i="7"/>
  <c r="C1127" i="7"/>
  <c r="B1797" i="7"/>
  <c r="C1797" i="7"/>
  <c r="B1675" i="7"/>
  <c r="C1675" i="7"/>
  <c r="B1137" i="7"/>
  <c r="C1137" i="7"/>
  <c r="B2132" i="7"/>
  <c r="C2132" i="7"/>
  <c r="B832" i="7"/>
  <c r="C832" i="7"/>
  <c r="B306" i="7"/>
  <c r="C306" i="7"/>
  <c r="B983" i="7"/>
  <c r="C983" i="7"/>
  <c r="B1304" i="7"/>
  <c r="C1304" i="7"/>
  <c r="B1721" i="7"/>
  <c r="C1721" i="7"/>
  <c r="B1542" i="7"/>
  <c r="C1542" i="7"/>
  <c r="B2049" i="7"/>
  <c r="C2049" i="7"/>
  <c r="B1490" i="7"/>
  <c r="C1490" i="7"/>
  <c r="B2233" i="7"/>
  <c r="C2233" i="7"/>
  <c r="B1417" i="7"/>
  <c r="C1417" i="7"/>
  <c r="B20" i="7"/>
  <c r="C20" i="7"/>
  <c r="B494" i="7"/>
  <c r="C494" i="7"/>
  <c r="B303" i="7"/>
  <c r="C303" i="7"/>
  <c r="B876" i="7"/>
  <c r="C876" i="7"/>
  <c r="B1215" i="7"/>
  <c r="C1215" i="7"/>
  <c r="B1267" i="7"/>
  <c r="C1267" i="7"/>
  <c r="B1609" i="7"/>
  <c r="C1609" i="7"/>
  <c r="B2544" i="7"/>
  <c r="C2544" i="7"/>
  <c r="B160" i="7"/>
  <c r="C160" i="7"/>
  <c r="B1347" i="7"/>
  <c r="C1347" i="7"/>
  <c r="B2815" i="7"/>
  <c r="C2815" i="7"/>
  <c r="B1446" i="7"/>
  <c r="C1446" i="7"/>
  <c r="B1606" i="7"/>
  <c r="C1606" i="7"/>
  <c r="B1996" i="7"/>
  <c r="C1996" i="7"/>
  <c r="B1918" i="7"/>
  <c r="C1918" i="7"/>
  <c r="B1426" i="7"/>
  <c r="C1426" i="7"/>
  <c r="B632" i="7"/>
  <c r="C632" i="7"/>
  <c r="B149" i="7"/>
  <c r="C149" i="7"/>
  <c r="B1293" i="7"/>
  <c r="C1293" i="7"/>
  <c r="B2407" i="7"/>
  <c r="C2407" i="7"/>
  <c r="B1494" i="7"/>
  <c r="C1494" i="7"/>
  <c r="B1642" i="7"/>
  <c r="C1642" i="7"/>
  <c r="B1402" i="7"/>
  <c r="C1402" i="7"/>
  <c r="B1240" i="7"/>
  <c r="C1240" i="7"/>
  <c r="B176" i="7"/>
  <c r="C176" i="7"/>
  <c r="B806" i="7"/>
  <c r="C806" i="7"/>
  <c r="B1564" i="7"/>
  <c r="C1564" i="7"/>
  <c r="B17" i="7"/>
  <c r="C17" i="7"/>
  <c r="B1111" i="7"/>
  <c r="C1111" i="7"/>
  <c r="B1272" i="7"/>
  <c r="C1272" i="7"/>
  <c r="B770" i="7"/>
  <c r="C770" i="7"/>
  <c r="B1177" i="7"/>
  <c r="C1177" i="7"/>
  <c r="B2490" i="7"/>
  <c r="C2490" i="7"/>
  <c r="B394" i="7"/>
  <c r="C394" i="7"/>
  <c r="B1433" i="7"/>
  <c r="C1433" i="7"/>
  <c r="B1037" i="7"/>
  <c r="C1037" i="7"/>
  <c r="B947" i="7"/>
  <c r="C947" i="7"/>
  <c r="B2007" i="7"/>
  <c r="C2007" i="7"/>
  <c r="B2062" i="7"/>
  <c r="C2062" i="7"/>
  <c r="B2526" i="7"/>
  <c r="C2526" i="7"/>
  <c r="B2196" i="7"/>
  <c r="C2196" i="7"/>
  <c r="B186" i="7"/>
  <c r="C186" i="7"/>
  <c r="B1603" i="7"/>
  <c r="C1603" i="7"/>
  <c r="B2487" i="7"/>
  <c r="C2487" i="7"/>
  <c r="B2581" i="7"/>
  <c r="C2581" i="7"/>
  <c r="B396" i="7"/>
  <c r="C396" i="7"/>
  <c r="B468" i="7"/>
  <c r="C468" i="7"/>
  <c r="B339" i="7"/>
  <c r="C339" i="7"/>
  <c r="B467" i="7"/>
  <c r="C467" i="7"/>
  <c r="B2194" i="7"/>
  <c r="C2194" i="7"/>
  <c r="B1479" i="7"/>
  <c r="C1479" i="7"/>
  <c r="B2065" i="7"/>
  <c r="C2065" i="7"/>
  <c r="B162" i="7"/>
  <c r="C162" i="7"/>
  <c r="B2358" i="7"/>
  <c r="C2358" i="7"/>
  <c r="B996" i="7"/>
  <c r="C996" i="7"/>
  <c r="B1185" i="7"/>
  <c r="C1185" i="7"/>
  <c r="B2728" i="7"/>
  <c r="C2728" i="7"/>
  <c r="B510" i="7"/>
  <c r="C510" i="7"/>
  <c r="B2391" i="7"/>
  <c r="C2391" i="7"/>
  <c r="B1760" i="7"/>
  <c r="C1760" i="7"/>
  <c r="B302" i="7"/>
  <c r="C302" i="7"/>
  <c r="B1725" i="7"/>
  <c r="C1725" i="7"/>
  <c r="B826" i="7"/>
  <c r="C826" i="7"/>
  <c r="B2288" i="7"/>
  <c r="C2288" i="7"/>
  <c r="B99" i="7"/>
  <c r="C99" i="7"/>
  <c r="B2594" i="7"/>
  <c r="C2594" i="7"/>
  <c r="B1247" i="7"/>
  <c r="C1247" i="7"/>
  <c r="B106" i="7"/>
  <c r="C106" i="7"/>
  <c r="B1410" i="7"/>
  <c r="C1410" i="7"/>
  <c r="B1807" i="7"/>
  <c r="C1807" i="7"/>
  <c r="B1591" i="7"/>
  <c r="C1591" i="7"/>
  <c r="B2137" i="7"/>
  <c r="C2137" i="7"/>
  <c r="B1359" i="7"/>
  <c r="C1359" i="7"/>
  <c r="B2218" i="7"/>
  <c r="C2218" i="7"/>
  <c r="B1872" i="7"/>
  <c r="C1872" i="7"/>
  <c r="B2259" i="7"/>
  <c r="C2259" i="7"/>
  <c r="B1838" i="7"/>
  <c r="C1838" i="7"/>
  <c r="B744" i="7"/>
  <c r="C744" i="7"/>
  <c r="B1133" i="7"/>
  <c r="C1133" i="7"/>
  <c r="B1017" i="7"/>
  <c r="C1017" i="7"/>
  <c r="B109" i="7"/>
  <c r="C109" i="7"/>
  <c r="B389" i="7"/>
  <c r="C389" i="7"/>
  <c r="B433" i="7"/>
  <c r="C433" i="7"/>
  <c r="B1883" i="7"/>
  <c r="C1883" i="7"/>
  <c r="B2665" i="7"/>
  <c r="C2665" i="7"/>
  <c r="B2572" i="7"/>
  <c r="C2572" i="7"/>
  <c r="B402" i="7"/>
  <c r="C402" i="7"/>
  <c r="B1090" i="7"/>
  <c r="C1090" i="7"/>
  <c r="B1827" i="7"/>
  <c r="C1827" i="7"/>
  <c r="B1085" i="7"/>
  <c r="C1085" i="7"/>
  <c r="B870" i="7"/>
  <c r="C870" i="7"/>
  <c r="B1568" i="7"/>
  <c r="C1568" i="7"/>
  <c r="B1108" i="7"/>
  <c r="C1108" i="7"/>
  <c r="B1449" i="7"/>
  <c r="C1449" i="7"/>
  <c r="B1349" i="7"/>
  <c r="C1349" i="7"/>
  <c r="B2348" i="7"/>
  <c r="C2348" i="7"/>
  <c r="B1945" i="7"/>
  <c r="C1945" i="7"/>
  <c r="B2413" i="7"/>
  <c r="C2413" i="7"/>
  <c r="B1048" i="7"/>
  <c r="C1048" i="7"/>
  <c r="B937" i="7"/>
  <c r="C937" i="7"/>
  <c r="B332" i="7"/>
  <c r="C332" i="7"/>
  <c r="B2338" i="7"/>
  <c r="C2338" i="7"/>
  <c r="B596" i="7"/>
  <c r="C596" i="7"/>
  <c r="B1532" i="7"/>
  <c r="C1532" i="7"/>
  <c r="B2788" i="7"/>
  <c r="C2788" i="7"/>
  <c r="B197" i="7"/>
  <c r="C197" i="7"/>
  <c r="B779" i="7"/>
  <c r="C779" i="7"/>
  <c r="B2318" i="7"/>
  <c r="C2318" i="7"/>
  <c r="B560" i="7"/>
  <c r="C560" i="7"/>
  <c r="B244" i="7"/>
  <c r="C244" i="7"/>
  <c r="B2732" i="7"/>
  <c r="C2732" i="7"/>
  <c r="B145" i="7"/>
  <c r="C145" i="7"/>
  <c r="B2709" i="7"/>
  <c r="C2709" i="7"/>
  <c r="B2534" i="7"/>
  <c r="C2534" i="7"/>
  <c r="B631" i="7"/>
  <c r="C631" i="7"/>
  <c r="B2432" i="7"/>
  <c r="C2432" i="7"/>
  <c r="B237" i="7"/>
  <c r="C237" i="7"/>
  <c r="B1810" i="7"/>
  <c r="C1810" i="7"/>
  <c r="B2103" i="7"/>
  <c r="C2103" i="7"/>
  <c r="B2587" i="7"/>
  <c r="C2587" i="7"/>
  <c r="B2160" i="7"/>
  <c r="C2160" i="7"/>
  <c r="B2215" i="7"/>
  <c r="C2215" i="7"/>
  <c r="B1784" i="7"/>
  <c r="C1784" i="7"/>
  <c r="B2683" i="7"/>
  <c r="C2683" i="7"/>
  <c r="B1668" i="7"/>
  <c r="C1668" i="7"/>
  <c r="B616" i="7"/>
  <c r="C616" i="7"/>
  <c r="B1498" i="7"/>
  <c r="C1498" i="7"/>
  <c r="B2230" i="7"/>
  <c r="C2230" i="7"/>
  <c r="B49" i="7"/>
  <c r="C49" i="7"/>
  <c r="B1099" i="7"/>
  <c r="C1099" i="7"/>
  <c r="B1682" i="7"/>
  <c r="C1682" i="7"/>
  <c r="B2118" i="7"/>
  <c r="C2118" i="7"/>
  <c r="B142" i="7"/>
  <c r="C142" i="7"/>
  <c r="B646" i="7"/>
  <c r="C646" i="7"/>
  <c r="B736" i="7"/>
  <c r="C736" i="7"/>
  <c r="B2451" i="7"/>
  <c r="C2451" i="7"/>
  <c r="B1799" i="7"/>
  <c r="C1799" i="7"/>
  <c r="B1652" i="7"/>
  <c r="C1652" i="7"/>
  <c r="B1580" i="7"/>
  <c r="C1580" i="7"/>
  <c r="B2312" i="7"/>
  <c r="C2312" i="7"/>
  <c r="B2108" i="7"/>
  <c r="C2108" i="7"/>
  <c r="B2282" i="7"/>
  <c r="C2282" i="7"/>
  <c r="B2139" i="7"/>
  <c r="C2139" i="7"/>
  <c r="B2032" i="7"/>
  <c r="C2032" i="7"/>
  <c r="B1246" i="7"/>
  <c r="C1246" i="7"/>
  <c r="B73" i="7"/>
  <c r="C73" i="7"/>
  <c r="B1723" i="7"/>
  <c r="C1723" i="7"/>
  <c r="B2010" i="7"/>
  <c r="C2010" i="7"/>
  <c r="B559" i="7"/>
  <c r="C559" i="7"/>
  <c r="B27" i="7"/>
  <c r="C27" i="7"/>
  <c r="B364" i="7"/>
  <c r="C364" i="7"/>
  <c r="B1905" i="7"/>
  <c r="C1905" i="7"/>
  <c r="B1586" i="7"/>
  <c r="C1586" i="7"/>
  <c r="B465" i="7"/>
  <c r="C465" i="7"/>
  <c r="B1937" i="7"/>
  <c r="C1937" i="7"/>
  <c r="B2578" i="7"/>
  <c r="C2578" i="7"/>
  <c r="B1775" i="7"/>
  <c r="C1775" i="7"/>
  <c r="B1448" i="7"/>
  <c r="C1448" i="7"/>
  <c r="B1948" i="7"/>
  <c r="C1948" i="7"/>
  <c r="B1739" i="7"/>
  <c r="C1739" i="7"/>
  <c r="B1792" i="7"/>
  <c r="C1792" i="7"/>
  <c r="B457" i="7"/>
  <c r="C457" i="7"/>
  <c r="B605" i="7"/>
  <c r="C605" i="7"/>
  <c r="B1752" i="7"/>
  <c r="C1752" i="7"/>
  <c r="B355" i="7"/>
  <c r="C355" i="7"/>
  <c r="B2468" i="7"/>
  <c r="C2468" i="7"/>
  <c r="B2304" i="7"/>
  <c r="C2304" i="7"/>
  <c r="B1912" i="7"/>
  <c r="C1912" i="7"/>
  <c r="B974" i="7"/>
  <c r="C974" i="7"/>
  <c r="B1588" i="7"/>
  <c r="C1588" i="7"/>
  <c r="B766" i="7"/>
  <c r="C766" i="7"/>
  <c r="B2663" i="7"/>
  <c r="C2663" i="7"/>
  <c r="B1510" i="7"/>
  <c r="C1510" i="7"/>
  <c r="B1977" i="7"/>
  <c r="C1977" i="7"/>
  <c r="B725" i="7"/>
  <c r="C725" i="7"/>
  <c r="B422" i="7"/>
  <c r="C422" i="7"/>
  <c r="B480" i="7"/>
  <c r="C480" i="7"/>
  <c r="B151" i="7"/>
  <c r="C151" i="7"/>
  <c r="B1050" i="7"/>
  <c r="C1050" i="7"/>
  <c r="B130" i="7"/>
  <c r="C130" i="7"/>
  <c r="B884" i="7"/>
  <c r="C884" i="7"/>
  <c r="B2145" i="7"/>
  <c r="C2145" i="7"/>
  <c r="B2285" i="7"/>
  <c r="C2285" i="7"/>
  <c r="B1958" i="7"/>
  <c r="C1958" i="7"/>
  <c r="B2498" i="7"/>
  <c r="C2498" i="7"/>
  <c r="B2606" i="7"/>
  <c r="C2606" i="7"/>
  <c r="B2811" i="7"/>
  <c r="C2811" i="7"/>
  <c r="B2664" i="7"/>
  <c r="C2664" i="7"/>
  <c r="B419" i="7"/>
  <c r="C419" i="7"/>
  <c r="B2612" i="7"/>
  <c r="C2612" i="7"/>
  <c r="B1295" i="7"/>
  <c r="C1295" i="7"/>
  <c r="B555" i="7"/>
  <c r="C555" i="7"/>
  <c r="B56" i="7"/>
  <c r="C56" i="7"/>
  <c r="B636" i="7"/>
  <c r="C636" i="7"/>
  <c r="B171" i="7"/>
  <c r="C171" i="7"/>
  <c r="B918" i="7"/>
  <c r="C918" i="7"/>
  <c r="B2412" i="7"/>
  <c r="C2412" i="7"/>
  <c r="B2680" i="7"/>
  <c r="C2680" i="7"/>
  <c r="B2497" i="7"/>
  <c r="C2497" i="7"/>
  <c r="B2342" i="7"/>
  <c r="C2342" i="7"/>
  <c r="B1535" i="7"/>
  <c r="C1535" i="7"/>
  <c r="B760" i="7"/>
  <c r="C760" i="7"/>
  <c r="B1397" i="7"/>
  <c r="C1397" i="7"/>
  <c r="B1086" i="7"/>
  <c r="C1086" i="7"/>
  <c r="B447" i="7"/>
  <c r="C447" i="7"/>
  <c r="B1528" i="7"/>
  <c r="C1528" i="7"/>
  <c r="B2748" i="7"/>
  <c r="C2748" i="7"/>
  <c r="B1597" i="7"/>
  <c r="C1597" i="7"/>
  <c r="B2346" i="7"/>
  <c r="C2346" i="7"/>
  <c r="B2035" i="7"/>
  <c r="C2035" i="7"/>
  <c r="B562" i="7"/>
  <c r="C562" i="7"/>
  <c r="B1708" i="7"/>
  <c r="C1708" i="7"/>
  <c r="B381" i="7"/>
  <c r="C381" i="7"/>
  <c r="B1473" i="7"/>
  <c r="C1473" i="7"/>
  <c r="B1468" i="7"/>
  <c r="C1468" i="7"/>
  <c r="B1812" i="7"/>
  <c r="C1812" i="7"/>
  <c r="B1654" i="7"/>
  <c r="C1654" i="7"/>
  <c r="B2017" i="7"/>
  <c r="C2017" i="7"/>
  <c r="B2183" i="7"/>
  <c r="C2183" i="7"/>
  <c r="B975" i="7"/>
  <c r="C975" i="7"/>
  <c r="B1663" i="7"/>
  <c r="C1663" i="7"/>
  <c r="B1290" i="7"/>
  <c r="C1290" i="7"/>
  <c r="B2245" i="7"/>
  <c r="C2245" i="7"/>
  <c r="B2551" i="7"/>
  <c r="C2551" i="7"/>
  <c r="B2326" i="7"/>
  <c r="C2326" i="7"/>
  <c r="B2140" i="7"/>
  <c r="C2140" i="7"/>
  <c r="B756" i="7"/>
  <c r="C756" i="7"/>
  <c r="B1022" i="7"/>
  <c r="C1022" i="7"/>
  <c r="B1056" i="7"/>
  <c r="C1056" i="7"/>
  <c r="B258" i="7"/>
  <c r="C258" i="7"/>
  <c r="B2372" i="7"/>
  <c r="C2372" i="7"/>
  <c r="B1275" i="7"/>
  <c r="C1275" i="7"/>
  <c r="B2308" i="7"/>
  <c r="C2308" i="7"/>
  <c r="B336" i="7"/>
  <c r="C336" i="7"/>
  <c r="B2562" i="7"/>
  <c r="C2562" i="7"/>
  <c r="B2063" i="7"/>
  <c r="C2063" i="7"/>
  <c r="B473" i="7"/>
  <c r="C473" i="7"/>
  <c r="B2600" i="7"/>
  <c r="C2600" i="7"/>
  <c r="B2471" i="7"/>
  <c r="C2471" i="7"/>
  <c r="B485" i="7"/>
  <c r="C485" i="7"/>
  <c r="B1882" i="7"/>
  <c r="C1882" i="7"/>
  <c r="B245" i="7"/>
  <c r="C245" i="7"/>
  <c r="B2713" i="7"/>
  <c r="C2713" i="7"/>
  <c r="B2716" i="7"/>
  <c r="C2716" i="7"/>
  <c r="B1390" i="7"/>
  <c r="C1390" i="7"/>
  <c r="B2179" i="7"/>
  <c r="C2179" i="7"/>
  <c r="B956" i="7"/>
  <c r="C956" i="7"/>
  <c r="B173" i="7"/>
  <c r="C173" i="7"/>
  <c r="B2616" i="7"/>
  <c r="C2616" i="7"/>
  <c r="B2508" i="7"/>
  <c r="C2508" i="7"/>
  <c r="B2602" i="7"/>
  <c r="C2602" i="7"/>
  <c r="B512" i="7"/>
  <c r="C512" i="7"/>
  <c r="B2334" i="7"/>
  <c r="C2334" i="7"/>
  <c r="B2131" i="7"/>
  <c r="C2131" i="7"/>
  <c r="B1328" i="7"/>
  <c r="C1328" i="7"/>
  <c r="B2211" i="7"/>
  <c r="C2211" i="7"/>
  <c r="B1802" i="7"/>
  <c r="C1802" i="7"/>
  <c r="B2406" i="7"/>
  <c r="C2406" i="7"/>
  <c r="B2457" i="7"/>
  <c r="C2457" i="7"/>
  <c r="B2223" i="7"/>
  <c r="C2223" i="7"/>
  <c r="B2097" i="7"/>
  <c r="C2097" i="7"/>
  <c r="B45" i="7"/>
  <c r="C45" i="7"/>
  <c r="B517" i="7"/>
  <c r="C517" i="7"/>
  <c r="B520" i="7"/>
  <c r="C520" i="7"/>
  <c r="B2371" i="7"/>
  <c r="C2371" i="7"/>
  <c r="B654" i="7"/>
  <c r="C654" i="7"/>
  <c r="B1414" i="7"/>
  <c r="C1414" i="7"/>
  <c r="B2185" i="7"/>
  <c r="C2185" i="7"/>
  <c r="B2174" i="7"/>
  <c r="C2174" i="7"/>
  <c r="B1935" i="7"/>
  <c r="C1935" i="7"/>
  <c r="B2519" i="7"/>
  <c r="C2519" i="7"/>
  <c r="B2366" i="7"/>
  <c r="C2366" i="7"/>
  <c r="B1973" i="7"/>
  <c r="C1973" i="7"/>
  <c r="B123" i="7"/>
  <c r="C123" i="7"/>
  <c r="B2425" i="7"/>
  <c r="C2425" i="7"/>
  <c r="B2262" i="7"/>
  <c r="C2262" i="7"/>
  <c r="B498" i="7"/>
  <c r="C498" i="7"/>
  <c r="B1943" i="7"/>
  <c r="C1943" i="7"/>
  <c r="B2389" i="7"/>
  <c r="C2389" i="7"/>
  <c r="B2767" i="7"/>
  <c r="C2767" i="7"/>
  <c r="B1774" i="7"/>
  <c r="C1774" i="7"/>
  <c r="B1061" i="7"/>
  <c r="C1061" i="7"/>
  <c r="B1719" i="7"/>
  <c r="C1719" i="7"/>
  <c r="B1985" i="7"/>
  <c r="C1985" i="7"/>
  <c r="B236" i="7"/>
  <c r="C236" i="7"/>
  <c r="B2171" i="7"/>
  <c r="C2171" i="7"/>
  <c r="B1083" i="7"/>
  <c r="C1083" i="7"/>
  <c r="B1983" i="7"/>
  <c r="C1983" i="7"/>
  <c r="B2361" i="7"/>
  <c r="C2361" i="7"/>
  <c r="B2735" i="7"/>
  <c r="C2735" i="7"/>
  <c r="B2814" i="7"/>
  <c r="C2814" i="7"/>
  <c r="B383" i="7"/>
  <c r="C383" i="7"/>
  <c r="B678" i="7"/>
  <c r="C678" i="7"/>
  <c r="B1704" i="7"/>
  <c r="C1704" i="7"/>
  <c r="B2187" i="7"/>
  <c r="C2187" i="7"/>
  <c r="B1820" i="7"/>
  <c r="C1820" i="7"/>
  <c r="B129" i="7"/>
  <c r="C129" i="7"/>
  <c r="B1778" i="7"/>
  <c r="C1778" i="7"/>
  <c r="B138" i="7"/>
  <c r="C138" i="7"/>
  <c r="B2589" i="7"/>
  <c r="C2589" i="7"/>
  <c r="B1395" i="7"/>
  <c r="C1395" i="7"/>
  <c r="B2492" i="7"/>
  <c r="C2492" i="7"/>
  <c r="B196" i="7"/>
  <c r="C196" i="7"/>
  <c r="B2580" i="7"/>
  <c r="C2580" i="7"/>
  <c r="B703" i="7"/>
  <c r="C703" i="7"/>
  <c r="B1318" i="7"/>
  <c r="C1318" i="7"/>
  <c r="B525" i="7"/>
  <c r="C525" i="7"/>
  <c r="B908" i="7"/>
  <c r="C908" i="7"/>
  <c r="B2625" i="7"/>
  <c r="C2625" i="7"/>
  <c r="B526" i="7"/>
  <c r="C526" i="7"/>
  <c r="B2202" i="7"/>
  <c r="C2202" i="7"/>
  <c r="B1211" i="7"/>
  <c r="C1211" i="7"/>
  <c r="B1080" i="7"/>
  <c r="C1080" i="7"/>
  <c r="B547" i="7"/>
  <c r="C547" i="7"/>
  <c r="B1626" i="7"/>
  <c r="C1626" i="7"/>
  <c r="B2727" i="7"/>
  <c r="C2727" i="7"/>
  <c r="B1327" i="7"/>
  <c r="C1327" i="7"/>
  <c r="B2459" i="7"/>
  <c r="C2459" i="7"/>
  <c r="B58" i="7"/>
  <c r="C58" i="7"/>
  <c r="B284" i="7"/>
  <c r="C284" i="7"/>
  <c r="B313" i="7"/>
  <c r="C313" i="7"/>
  <c r="B443" i="7"/>
  <c r="C443" i="7"/>
  <c r="B1106" i="7"/>
  <c r="C1106" i="7"/>
  <c r="B2300" i="7"/>
  <c r="C2300" i="7"/>
  <c r="B1819" i="7"/>
  <c r="C1819" i="7"/>
  <c r="B2096" i="7"/>
  <c r="C2096" i="7"/>
  <c r="B379" i="7"/>
  <c r="C379" i="7"/>
  <c r="B2455" i="7"/>
  <c r="C2455" i="7"/>
  <c r="B2717" i="7"/>
  <c r="C2717" i="7"/>
  <c r="B1782" i="7"/>
  <c r="C1782" i="7"/>
  <c r="B2257" i="7"/>
  <c r="C2257" i="7"/>
  <c r="B1911" i="7"/>
  <c r="C1911" i="7"/>
  <c r="B666" i="7"/>
  <c r="C666" i="7"/>
  <c r="B2446" i="7"/>
  <c r="C2446" i="7"/>
  <c r="B2003" i="7"/>
  <c r="C2003" i="7"/>
  <c r="B626" i="7"/>
  <c r="C626" i="7"/>
  <c r="B2790" i="7"/>
  <c r="C2790" i="7"/>
  <c r="B2624" i="7"/>
  <c r="C2624" i="7"/>
  <c r="B2092" i="7"/>
  <c r="C2092" i="7"/>
  <c r="B1470" i="7"/>
  <c r="C1470" i="7"/>
  <c r="B165" i="7"/>
  <c r="C165" i="7"/>
  <c r="B2347" i="7"/>
  <c r="C2347" i="7"/>
  <c r="B1748" i="7"/>
  <c r="C1748" i="7"/>
  <c r="B1861" i="7"/>
  <c r="C1861" i="7"/>
  <c r="B1524" i="7"/>
  <c r="C1524" i="7"/>
  <c r="B470" i="7"/>
  <c r="C470" i="7"/>
  <c r="B2445" i="7"/>
  <c r="C2445" i="7"/>
  <c r="B813" i="7"/>
  <c r="C813" i="7"/>
  <c r="B2360" i="7"/>
  <c r="C2360" i="7"/>
  <c r="B436" i="7"/>
  <c r="C436" i="7"/>
  <c r="B647" i="7"/>
  <c r="C647" i="7"/>
  <c r="B2511" i="7"/>
  <c r="C2511" i="7"/>
  <c r="B2626" i="7"/>
  <c r="C2626" i="7"/>
  <c r="B1876" i="7"/>
  <c r="C1876" i="7"/>
  <c r="B1012" i="7"/>
  <c r="C1012" i="7"/>
  <c r="B311" i="7"/>
  <c r="C311" i="7"/>
  <c r="B1273" i="7"/>
  <c r="C1273" i="7"/>
  <c r="B2136" i="7"/>
  <c r="C2136" i="7"/>
  <c r="B249" i="7"/>
  <c r="C249" i="7"/>
  <c r="B1963" i="7"/>
  <c r="C1963" i="7"/>
  <c r="B119" i="7"/>
  <c r="C119" i="7"/>
  <c r="B2627" i="7"/>
  <c r="C2627" i="7"/>
  <c r="B1313" i="7"/>
  <c r="C1313" i="7"/>
  <c r="B2819" i="7"/>
  <c r="C2819" i="7"/>
  <c r="B2396" i="7"/>
  <c r="C2396" i="7"/>
  <c r="B656" i="7"/>
  <c r="C656" i="7"/>
  <c r="B634" i="7"/>
  <c r="C634" i="7"/>
  <c r="B438" i="7"/>
  <c r="C438" i="7"/>
  <c r="B1890" i="7"/>
  <c r="C1890" i="7"/>
  <c r="B451" i="7"/>
  <c r="C451" i="7"/>
  <c r="B1046" i="7"/>
  <c r="C1046" i="7"/>
  <c r="B1749" i="7"/>
  <c r="C1749" i="7"/>
  <c r="B1629" i="7"/>
  <c r="C1629" i="7"/>
  <c r="B1720" i="7"/>
  <c r="C1720" i="7"/>
  <c r="B986" i="7"/>
  <c r="C986" i="7"/>
  <c r="B1077" i="7"/>
  <c r="C1077" i="7"/>
  <c r="B792" i="7"/>
  <c r="C792" i="7"/>
  <c r="B317" i="7"/>
  <c r="C317" i="7"/>
  <c r="B215" i="7"/>
  <c r="C215" i="7"/>
  <c r="B1960" i="7"/>
  <c r="C1960" i="7"/>
  <c r="B970" i="7"/>
  <c r="C970" i="7"/>
  <c r="B2679" i="7"/>
  <c r="C2679" i="7"/>
  <c r="B502" i="7"/>
  <c r="C502" i="7"/>
  <c r="B2504" i="7"/>
  <c r="C2504" i="7"/>
  <c r="B2726" i="7"/>
  <c r="C2726" i="7"/>
  <c r="B418" i="7"/>
  <c r="C418" i="7"/>
  <c r="B1914" i="7"/>
  <c r="C1914" i="7"/>
  <c r="B912" i="7"/>
  <c r="C912" i="7"/>
  <c r="B460" i="7"/>
  <c r="C460" i="7"/>
  <c r="B2478" i="7"/>
  <c r="C2478" i="7"/>
  <c r="B1543" i="7"/>
  <c r="C1543" i="7"/>
  <c r="B1857" i="7"/>
  <c r="C1857" i="7"/>
  <c r="B955" i="7"/>
  <c r="C955" i="7"/>
  <c r="B933" i="7"/>
  <c r="C933" i="7"/>
  <c r="B617" i="7"/>
  <c r="C617" i="7"/>
  <c r="B1714" i="7"/>
  <c r="C1714" i="7"/>
  <c r="B2033" i="7"/>
  <c r="C2033" i="7"/>
  <c r="B1251" i="7"/>
  <c r="C1251" i="7"/>
  <c r="B1078" i="7"/>
  <c r="C1078" i="7"/>
  <c r="B15" i="7"/>
  <c r="C15" i="7"/>
  <c r="B2678" i="7"/>
  <c r="C2678" i="7"/>
  <c r="B1348" i="7"/>
  <c r="C1348" i="7"/>
  <c r="B717" i="7"/>
  <c r="C717" i="7"/>
  <c r="B980" i="7"/>
  <c r="C980" i="7"/>
  <c r="B321" i="7"/>
  <c r="C321" i="7"/>
  <c r="B185" i="7"/>
  <c r="C185" i="7"/>
  <c r="B445" i="7"/>
  <c r="C445" i="7"/>
  <c r="B2030" i="7"/>
  <c r="C2030" i="7"/>
  <c r="B808" i="7"/>
  <c r="C808" i="7"/>
  <c r="B1600" i="7"/>
  <c r="C1600" i="7"/>
  <c r="B2235" i="7"/>
  <c r="C2235" i="7"/>
  <c r="B2618" i="7"/>
  <c r="C2618" i="7"/>
  <c r="B2319" i="7"/>
  <c r="C2319" i="7"/>
  <c r="B704" i="7"/>
  <c r="C704" i="7"/>
  <c r="B286" i="7"/>
  <c r="C286" i="7"/>
  <c r="B1589" i="7"/>
  <c r="C1589" i="7"/>
  <c r="B1634" i="7"/>
  <c r="C1634" i="7"/>
  <c r="B2610" i="7"/>
  <c r="C2610" i="7"/>
  <c r="B2613" i="7"/>
  <c r="C2613" i="7"/>
  <c r="B572" i="7"/>
  <c r="C572" i="7"/>
  <c r="B2088" i="7"/>
  <c r="C2088" i="7"/>
  <c r="B653" i="7"/>
  <c r="C653" i="7"/>
  <c r="B1501" i="7"/>
  <c r="C1501" i="7"/>
  <c r="B2520" i="7"/>
  <c r="C2520" i="7"/>
  <c r="B1504" i="7"/>
  <c r="C1504" i="7"/>
  <c r="B2676" i="7"/>
  <c r="C2676" i="7"/>
  <c r="B41" i="7"/>
  <c r="C41" i="7"/>
  <c r="B1502" i="7"/>
  <c r="C1502" i="7"/>
  <c r="B229" i="7"/>
  <c r="C229" i="7"/>
  <c r="B191" i="7"/>
  <c r="C191" i="7"/>
  <c r="B1068" i="7"/>
  <c r="C1068" i="7"/>
  <c r="B2329" i="7"/>
  <c r="C2329" i="7"/>
  <c r="B68" i="7"/>
  <c r="C68" i="7"/>
  <c r="B2756" i="7"/>
  <c r="C2756" i="7"/>
  <c r="B1436" i="7"/>
  <c r="C1436" i="7"/>
  <c r="B2247" i="7"/>
  <c r="C2247" i="7"/>
  <c r="B790" i="7"/>
  <c r="C790" i="7"/>
  <c r="B887" i="7"/>
  <c r="C887" i="7"/>
  <c r="B819" i="7"/>
  <c r="C819" i="7"/>
  <c r="B804" i="7"/>
  <c r="C804" i="7"/>
  <c r="B295" i="7"/>
  <c r="C295" i="7"/>
  <c r="B227" i="7"/>
  <c r="C227" i="7"/>
  <c r="B1865" i="7"/>
  <c r="C1865" i="7"/>
  <c r="B276" i="7"/>
  <c r="C276" i="7"/>
  <c r="B936" i="7"/>
  <c r="C936" i="7"/>
  <c r="B1858" i="7"/>
  <c r="C1858" i="7"/>
  <c r="B1343" i="7"/>
  <c r="C1343" i="7"/>
  <c r="B1666" i="7"/>
  <c r="C1666" i="7"/>
  <c r="B1700" i="7"/>
  <c r="C1700" i="7"/>
  <c r="B2232" i="7"/>
  <c r="C2232" i="7"/>
  <c r="B619" i="7"/>
  <c r="C619" i="7"/>
  <c r="B995" i="7"/>
  <c r="C995" i="7"/>
  <c r="B1058" i="7"/>
  <c r="C1058" i="7"/>
  <c r="B241" i="7"/>
  <c r="C241" i="7"/>
  <c r="B2163" i="7"/>
  <c r="C2163" i="7"/>
  <c r="B2150" i="7"/>
  <c r="C2150" i="7"/>
  <c r="B1256" i="7"/>
  <c r="C1256" i="7"/>
  <c r="B391" i="7"/>
  <c r="C391" i="7"/>
  <c r="B665" i="7"/>
  <c r="C665" i="7"/>
  <c r="B1793" i="7"/>
  <c r="C1793" i="7"/>
  <c r="B842" i="7"/>
  <c r="C842" i="7"/>
  <c r="B1381" i="7"/>
  <c r="C1381" i="7"/>
  <c r="B2431" i="7"/>
  <c r="C2431" i="7"/>
  <c r="B28" i="7"/>
  <c r="C28" i="7"/>
  <c r="B1458" i="7"/>
  <c r="C1458" i="7"/>
  <c r="B2463" i="7"/>
  <c r="C2463" i="7"/>
  <c r="B2036" i="7"/>
  <c r="C2036" i="7"/>
  <c r="B2149" i="7"/>
  <c r="C2149" i="7"/>
  <c r="B1769" i="7"/>
  <c r="C1769" i="7"/>
  <c r="B482" i="7"/>
  <c r="C482" i="7"/>
  <c r="B2635" i="7"/>
  <c r="C2635" i="7"/>
  <c r="B267" i="7"/>
  <c r="C267" i="7"/>
  <c r="B356" i="7"/>
  <c r="C356" i="7"/>
  <c r="B2539" i="7"/>
  <c r="C2539" i="7"/>
  <c r="B1503" i="7"/>
  <c r="C1503" i="7"/>
  <c r="B132" i="7"/>
  <c r="C132" i="7"/>
  <c r="B1907" i="7"/>
  <c r="C1907" i="7"/>
  <c r="B2414" i="7"/>
  <c r="C2414" i="7"/>
  <c r="B1630" i="7"/>
  <c r="C1630" i="7"/>
  <c r="B1157" i="7"/>
  <c r="C1157" i="7"/>
  <c r="B732" i="7"/>
  <c r="C732" i="7"/>
  <c r="B852" i="7"/>
  <c r="C852" i="7"/>
  <c r="B2355" i="7"/>
  <c r="C2355" i="7"/>
  <c r="B2763" i="7"/>
  <c r="C2763" i="7"/>
  <c r="B1710" i="7"/>
  <c r="C1710" i="7"/>
  <c r="B1262" i="7"/>
  <c r="C1262" i="7"/>
  <c r="B831" i="7"/>
  <c r="C831" i="7"/>
  <c r="B1509" i="7"/>
  <c r="C1509" i="7"/>
  <c r="B2417" i="7"/>
  <c r="C2417" i="7"/>
  <c r="B1656" i="7"/>
  <c r="C1656" i="7"/>
  <c r="B1094" i="7"/>
  <c r="C1094" i="7"/>
  <c r="B2696" i="7"/>
  <c r="C2696" i="7"/>
  <c r="B392" i="7"/>
  <c r="C392" i="7"/>
  <c r="B1966" i="7"/>
  <c r="C1966" i="7"/>
  <c r="B867" i="7"/>
  <c r="C867" i="7"/>
  <c r="B1732" i="7"/>
  <c r="C1732" i="7"/>
  <c r="B358" i="7"/>
  <c r="C358" i="7"/>
  <c r="B1563" i="7"/>
  <c r="C1563" i="7"/>
  <c r="B2269" i="7"/>
  <c r="C2269" i="7"/>
  <c r="B2109" i="7"/>
  <c r="C2109" i="7"/>
  <c r="B2009" i="7"/>
  <c r="C2009" i="7"/>
  <c r="B1926" i="7"/>
  <c r="C1926" i="7"/>
  <c r="B2210" i="7"/>
  <c r="C2210" i="7"/>
  <c r="B1531" i="7"/>
  <c r="C1531" i="7"/>
  <c r="B536" i="7"/>
  <c r="C536" i="7"/>
  <c r="B2364" i="7"/>
  <c r="C2364" i="7"/>
  <c r="B1661" i="7"/>
  <c r="C1661" i="7"/>
  <c r="B2404" i="7"/>
  <c r="C2404" i="7"/>
  <c r="B2027" i="7"/>
  <c r="C2027" i="7"/>
  <c r="B2786" i="7"/>
  <c r="C2786" i="7"/>
  <c r="B1927" i="7"/>
  <c r="C1927" i="7"/>
  <c r="B2222" i="7"/>
  <c r="C2222" i="7"/>
  <c r="B1826" i="7"/>
  <c r="C1826" i="7"/>
  <c r="B786" i="7"/>
  <c r="C786" i="7"/>
  <c r="B1605" i="7"/>
  <c r="C1605" i="7"/>
  <c r="B2621" i="7"/>
  <c r="C2621" i="7"/>
  <c r="B860" i="7"/>
  <c r="C860" i="7"/>
  <c r="B1604" i="7"/>
  <c r="C1604" i="7"/>
  <c r="B2197" i="7"/>
  <c r="C2197" i="7"/>
  <c r="B1992" i="7"/>
  <c r="C1992" i="7"/>
  <c r="B1660" i="7"/>
  <c r="C1660" i="7"/>
  <c r="B33" i="7"/>
  <c r="C33" i="7"/>
  <c r="B202" i="7"/>
  <c r="C202" i="7"/>
  <c r="B1555" i="7"/>
  <c r="C1555" i="7"/>
  <c r="B728" i="7"/>
  <c r="C728" i="7"/>
  <c r="B210" i="7"/>
  <c r="C210" i="7"/>
  <c r="B243" i="7"/>
  <c r="C243" i="7"/>
  <c r="B2011" i="7"/>
  <c r="C2011" i="7"/>
  <c r="B337" i="7"/>
  <c r="C337" i="7"/>
  <c r="B154" i="7"/>
  <c r="C154" i="7"/>
  <c r="B1922" i="7"/>
  <c r="C1922" i="7"/>
  <c r="B170" i="7"/>
  <c r="C170" i="7"/>
  <c r="B851" i="7"/>
  <c r="C851" i="7"/>
  <c r="B2559" i="7"/>
  <c r="C2559" i="7"/>
  <c r="B1156" i="7"/>
  <c r="C1156" i="7"/>
  <c r="B589" i="7"/>
  <c r="C589" i="7"/>
  <c r="B691" i="7"/>
  <c r="C691" i="7"/>
  <c r="B854" i="7"/>
  <c r="C854" i="7"/>
  <c r="B220" i="7"/>
  <c r="C220" i="7"/>
  <c r="B823" i="7"/>
  <c r="C823" i="7"/>
  <c r="B147" i="7"/>
  <c r="C147" i="7"/>
  <c r="B853" i="7"/>
  <c r="C853" i="7"/>
  <c r="B281" i="7"/>
  <c r="C281" i="7"/>
  <c r="B2609" i="7"/>
  <c r="C2609" i="7"/>
  <c r="B694" i="7"/>
  <c r="C694" i="7"/>
  <c r="B44" i="7"/>
  <c r="C44" i="7"/>
  <c r="B2506" i="7"/>
  <c r="C2506" i="7"/>
  <c r="B1921" i="7"/>
  <c r="C1921" i="7"/>
  <c r="B546" i="7"/>
  <c r="C546" i="7"/>
  <c r="B61" i="7"/>
  <c r="C61" i="7"/>
  <c r="B1378" i="7"/>
  <c r="C1378" i="7"/>
  <c r="B650" i="7"/>
  <c r="C650" i="7"/>
  <c r="B427" i="7"/>
  <c r="C427" i="7"/>
  <c r="B1898" i="7"/>
  <c r="C1898" i="7"/>
  <c r="B257" i="7"/>
  <c r="C257" i="7"/>
  <c r="B1736" i="7"/>
  <c r="C1736" i="7"/>
  <c r="B550" i="7"/>
  <c r="C550" i="7"/>
  <c r="B633" i="7"/>
  <c r="C633" i="7"/>
  <c r="B696" i="7"/>
  <c r="C696" i="7"/>
  <c r="B2646" i="7"/>
  <c r="C2646" i="7"/>
  <c r="B1837" i="7"/>
  <c r="C1837" i="7"/>
  <c r="B1969" i="7"/>
  <c r="C1969" i="7"/>
  <c r="B122" i="7"/>
  <c r="C122" i="7"/>
  <c r="B772" i="7"/>
  <c r="C772" i="7"/>
  <c r="B2537" i="7"/>
  <c r="C2537" i="7"/>
  <c r="B1059" i="7"/>
  <c r="C1059" i="7"/>
  <c r="B2409" i="7"/>
  <c r="C2409" i="7"/>
  <c r="B1393" i="7"/>
  <c r="C1393" i="7"/>
  <c r="B2061" i="7"/>
  <c r="C2061" i="7"/>
  <c r="B1475" i="7"/>
  <c r="C1475" i="7"/>
  <c r="B1998" i="7"/>
  <c r="C1998" i="7"/>
  <c r="B2220" i="7"/>
  <c r="C2220" i="7"/>
  <c r="B2148" i="7"/>
  <c r="C2148" i="7"/>
  <c r="B2419" i="7"/>
  <c r="C2419" i="7"/>
  <c r="B184" i="7"/>
  <c r="C184" i="7"/>
  <c r="B763" i="7"/>
  <c r="C763" i="7"/>
  <c r="B374" i="7"/>
  <c r="C374" i="7"/>
  <c r="B1662" i="7"/>
  <c r="C1662" i="7"/>
  <c r="B604" i="7"/>
  <c r="C604" i="7"/>
  <c r="B913" i="7"/>
  <c r="C913" i="7"/>
  <c r="B1074" i="7"/>
  <c r="C1074" i="7"/>
  <c r="B1312" i="7"/>
  <c r="C1312" i="7"/>
  <c r="B1386" i="7"/>
  <c r="C1386" i="7"/>
  <c r="B1910" i="7"/>
  <c r="C1910" i="7"/>
  <c r="B1087" i="7"/>
  <c r="C1087" i="7"/>
  <c r="B861" i="7"/>
  <c r="C861" i="7"/>
  <c r="B902" i="7"/>
  <c r="C902" i="7"/>
  <c r="B738" i="7"/>
  <c r="C738" i="7"/>
  <c r="B1442" i="7"/>
  <c r="C1442" i="7"/>
  <c r="B2057" i="7"/>
  <c r="C2057" i="7"/>
  <c r="B1030" i="7"/>
  <c r="C1030" i="7"/>
  <c r="B1457" i="7"/>
  <c r="C1457" i="7"/>
  <c r="B1688" i="7"/>
  <c r="C1688" i="7"/>
  <c r="B2640" i="7"/>
  <c r="C2640" i="7"/>
  <c r="B2099" i="7"/>
  <c r="C2099" i="7"/>
  <c r="B2754" i="7"/>
  <c r="C2754" i="7"/>
  <c r="B1939" i="7"/>
  <c r="C1939" i="7"/>
  <c r="B228" i="7"/>
  <c r="C228" i="7"/>
  <c r="B2040" i="7"/>
  <c r="C2040" i="7"/>
  <c r="B748" i="7"/>
  <c r="C748" i="7"/>
  <c r="B2079" i="7"/>
  <c r="C2079" i="7"/>
  <c r="B1244" i="7"/>
  <c r="C1244" i="7"/>
  <c r="B1391" i="7"/>
  <c r="C1391" i="7"/>
  <c r="B1351" i="7"/>
  <c r="C1351" i="7"/>
  <c r="B1281" i="7"/>
  <c r="C1281" i="7"/>
  <c r="B2261" i="7"/>
  <c r="C2261" i="7"/>
  <c r="B1052" i="7"/>
  <c r="C1052" i="7"/>
  <c r="B2576" i="7"/>
  <c r="C2576" i="7"/>
  <c r="B700" i="7"/>
  <c r="C700" i="7"/>
  <c r="B1284" i="7"/>
  <c r="C1284" i="7"/>
  <c r="B134" i="7"/>
  <c r="C134" i="7"/>
  <c r="B105" i="7"/>
  <c r="C105" i="7"/>
  <c r="B268" i="7"/>
  <c r="C268" i="7"/>
  <c r="B1847" i="7"/>
  <c r="C1847" i="7"/>
  <c r="B1013" i="7"/>
  <c r="C1013" i="7"/>
  <c r="B1266" i="7"/>
  <c r="C1266" i="7"/>
  <c r="B2270" i="7"/>
  <c r="C2270" i="7"/>
  <c r="B2106" i="7"/>
  <c r="C2106" i="7"/>
  <c r="B83" i="7"/>
  <c r="C83" i="7"/>
  <c r="B2107" i="7"/>
  <c r="C2107" i="7"/>
  <c r="B2536" i="7"/>
  <c r="C2536" i="7"/>
  <c r="B2373" i="7"/>
  <c r="C2373" i="7"/>
  <c r="B1035" i="7"/>
  <c r="C1035" i="7"/>
  <c r="B2444" i="7"/>
  <c r="C2444" i="7"/>
  <c r="B2596" i="7"/>
  <c r="C2596" i="7"/>
  <c r="B2722" i="7"/>
  <c r="C2722" i="7"/>
  <c r="B2681" i="7"/>
  <c r="C2681" i="7"/>
  <c r="B1181" i="7"/>
  <c r="C1181" i="7"/>
  <c r="B2773" i="7"/>
  <c r="C2773" i="7"/>
  <c r="B2772" i="7"/>
  <c r="C2772" i="7"/>
  <c r="B885" i="7"/>
  <c r="C885" i="7"/>
  <c r="B622" i="7"/>
  <c r="C622" i="7"/>
  <c r="B164" i="7"/>
  <c r="C164" i="7"/>
  <c r="B347" i="7"/>
  <c r="C347" i="7"/>
  <c r="B1096" i="7"/>
  <c r="C1096" i="7"/>
  <c r="B2622" i="7"/>
  <c r="C2622" i="7"/>
  <c r="B2022" i="7"/>
  <c r="C2022" i="7"/>
  <c r="B2545" i="7"/>
  <c r="C2545" i="7"/>
  <c r="B273" i="7"/>
  <c r="C273" i="7"/>
  <c r="B1513" i="7"/>
  <c r="C1513" i="7"/>
  <c r="B2365" i="7"/>
  <c r="C2365" i="7"/>
  <c r="B1549" i="7"/>
  <c r="C1549" i="7"/>
  <c r="B745" i="7"/>
  <c r="C745" i="7"/>
  <c r="B590" i="7"/>
  <c r="C590" i="7"/>
  <c r="B456" i="7"/>
  <c r="C456" i="7"/>
  <c r="B450" i="7"/>
  <c r="C450" i="7"/>
  <c r="B1202" i="7"/>
  <c r="C1202" i="7"/>
  <c r="B1726" i="7"/>
  <c r="C1726" i="7"/>
  <c r="B1900" i="7"/>
  <c r="C1900" i="7"/>
  <c r="B1016" i="7"/>
  <c r="C1016" i="7"/>
  <c r="B1766" i="7"/>
  <c r="C1766" i="7"/>
  <c r="B1217" i="7"/>
  <c r="C1217" i="7"/>
  <c r="B2067" i="7"/>
  <c r="C2067" i="7"/>
  <c r="B1406" i="7"/>
  <c r="C1406" i="7"/>
  <c r="B2313" i="7"/>
  <c r="C2313" i="7"/>
  <c r="B1698" i="7"/>
  <c r="C1698" i="7"/>
  <c r="B2291" i="7"/>
  <c r="C2291" i="7"/>
  <c r="B1431" i="7"/>
  <c r="C1431" i="7"/>
  <c r="B401" i="7"/>
  <c r="C401" i="7"/>
  <c r="B1627" i="7"/>
  <c r="C1627" i="7"/>
  <c r="B2021" i="7"/>
  <c r="C2021" i="7"/>
  <c r="B1421" i="7"/>
  <c r="C1421" i="7"/>
  <c r="B608" i="7"/>
  <c r="C608" i="7"/>
  <c r="B2018" i="7"/>
  <c r="C2018" i="7"/>
  <c r="B95" i="7"/>
  <c r="C95" i="7"/>
  <c r="B1925" i="7"/>
  <c r="C1925" i="7"/>
  <c r="B2159" i="7"/>
  <c r="C2159" i="7"/>
  <c r="B415" i="7"/>
  <c r="C415" i="7"/>
  <c r="B1633" i="7"/>
  <c r="C1633" i="7"/>
  <c r="B2403" i="7"/>
  <c r="C2403" i="7"/>
  <c r="B1121" i="7"/>
  <c r="C1121" i="7"/>
  <c r="B1567" i="7"/>
  <c r="C1567" i="7"/>
  <c r="B166" i="7"/>
  <c r="C166" i="7"/>
  <c r="B541" i="7"/>
  <c r="C541" i="7"/>
  <c r="B90" i="7"/>
  <c r="C90" i="7"/>
  <c r="B597" i="7"/>
  <c r="C597" i="7"/>
  <c r="B1320" i="7"/>
  <c r="C1320" i="7"/>
  <c r="B969" i="7"/>
  <c r="C969" i="7"/>
  <c r="B606" i="7"/>
  <c r="C606" i="7"/>
  <c r="B2356" i="7"/>
  <c r="C2356" i="7"/>
  <c r="B742" i="7"/>
  <c r="C742" i="7"/>
  <c r="B167" i="7"/>
  <c r="C167" i="7"/>
  <c r="B181" i="7"/>
  <c r="C181" i="7"/>
  <c r="B352" i="7"/>
  <c r="C352" i="7"/>
  <c r="B2019" i="7"/>
  <c r="C2019" i="7"/>
  <c r="B260" i="7"/>
  <c r="C260" i="7"/>
  <c r="B86" i="7"/>
  <c r="C86" i="7"/>
  <c r="B1518" i="7"/>
  <c r="C1518" i="7"/>
  <c r="B1214" i="7"/>
  <c r="C1214" i="7"/>
  <c r="B1100" i="7"/>
  <c r="C1100" i="7"/>
  <c r="B1539" i="7"/>
  <c r="C1539" i="7"/>
  <c r="B2321" i="7"/>
  <c r="C2321" i="7"/>
  <c r="B799" i="7"/>
  <c r="C799" i="7"/>
  <c r="B1991" i="7"/>
  <c r="C1991" i="7"/>
  <c r="B2614" i="7"/>
  <c r="C2614" i="7"/>
  <c r="B2677" i="7"/>
  <c r="C2677" i="7"/>
  <c r="B2422" i="7"/>
  <c r="C2422" i="7"/>
  <c r="B372" i="7"/>
  <c r="C372" i="7"/>
  <c r="B1361" i="7"/>
  <c r="C1361" i="7"/>
  <c r="B464" i="7"/>
  <c r="C464" i="7"/>
  <c r="B1730" i="7"/>
  <c r="C1730" i="7"/>
  <c r="B875" i="7"/>
  <c r="C875" i="7"/>
  <c r="B2212" i="7"/>
  <c r="C2212" i="7"/>
  <c r="B1906" i="7"/>
  <c r="C1906" i="7"/>
  <c r="B1350" i="7"/>
  <c r="C1350" i="7"/>
  <c r="B2166" i="7"/>
  <c r="C2166" i="7"/>
  <c r="B2798" i="7"/>
  <c r="C2798" i="7"/>
  <c r="B2633" i="7"/>
  <c r="C2633" i="7"/>
  <c r="B1639" i="7"/>
  <c r="C1639" i="7"/>
  <c r="B1828" i="7"/>
  <c r="C1828" i="7"/>
  <c r="B474" i="7"/>
  <c r="C474" i="7"/>
  <c r="B279" i="7"/>
  <c r="C279" i="7"/>
  <c r="B1038" i="7"/>
  <c r="C1038" i="7"/>
  <c r="B1471" i="7"/>
  <c r="C1471" i="7"/>
  <c r="B1363" i="7"/>
  <c r="C1363" i="7"/>
  <c r="B1098" i="7"/>
  <c r="C1098" i="7"/>
  <c r="B2143" i="7"/>
  <c r="C2143" i="7"/>
  <c r="B2383" i="7"/>
  <c r="C2383" i="7"/>
  <c r="B24" i="7"/>
  <c r="C24" i="7"/>
  <c r="B935" i="7"/>
  <c r="C935" i="7"/>
  <c r="B576" i="7"/>
  <c r="C576" i="7"/>
  <c r="B411" i="7"/>
  <c r="C411" i="7"/>
  <c r="B537" i="7"/>
  <c r="C537" i="7"/>
  <c r="B1140" i="7"/>
  <c r="C1140" i="7"/>
  <c r="B1657" i="7"/>
  <c r="C1657" i="7"/>
  <c r="B2731" i="7"/>
  <c r="C2731" i="7"/>
  <c r="B1680" i="7"/>
  <c r="C1680" i="7"/>
  <c r="B679" i="7"/>
  <c r="C679" i="7"/>
  <c r="B248" i="7"/>
  <c r="C248" i="7"/>
  <c r="B1761" i="7"/>
  <c r="C1761" i="7"/>
  <c r="B1452" i="7"/>
  <c r="C1452" i="7"/>
  <c r="B1478" i="7"/>
  <c r="C1478" i="7"/>
  <c r="B1596" i="7"/>
  <c r="C1596" i="7"/>
  <c r="B2672" i="7"/>
  <c r="C2672" i="7"/>
  <c r="B1612" i="7"/>
  <c r="C1612" i="7"/>
  <c r="B1645" i="7"/>
  <c r="C1645" i="7"/>
  <c r="B2208" i="7"/>
  <c r="C2208" i="7"/>
  <c r="B1062" i="7"/>
  <c r="C1062" i="7"/>
  <c r="B2617" i="7"/>
  <c r="C2617" i="7"/>
  <c r="B1345" i="7"/>
  <c r="C1345" i="7"/>
  <c r="B973" i="7"/>
  <c r="C973" i="7"/>
  <c r="B322" i="7"/>
  <c r="C322" i="7"/>
  <c r="B1043" i="7"/>
  <c r="C1043" i="7"/>
  <c r="B2113" i="7"/>
  <c r="C2113" i="7"/>
  <c r="B1297" i="7"/>
  <c r="C1297" i="7"/>
  <c r="B1338" i="7"/>
  <c r="C1338" i="7"/>
  <c r="B1399" i="7"/>
  <c r="C1399" i="7"/>
  <c r="B1715" i="7"/>
  <c r="C1715" i="7"/>
  <c r="B2128" i="7"/>
  <c r="C2128" i="7"/>
  <c r="B71" i="7"/>
  <c r="C71" i="7"/>
  <c r="B611" i="7"/>
  <c r="C611" i="7"/>
  <c r="B1224" i="7"/>
  <c r="C1224" i="7"/>
  <c r="B1855" i="7"/>
  <c r="C1855" i="7"/>
  <c r="B1806" i="7"/>
  <c r="C1806" i="7"/>
  <c r="B1695" i="7"/>
  <c r="C1695" i="7"/>
  <c r="B1400" i="7"/>
  <c r="C1400" i="7"/>
  <c r="B1790" i="7"/>
  <c r="C1790" i="7"/>
  <c r="B1130" i="7"/>
  <c r="C1130" i="7"/>
  <c r="B2157" i="7"/>
  <c r="C2157" i="7"/>
  <c r="B835" i="7"/>
  <c r="C835" i="7"/>
  <c r="B578" i="7"/>
  <c r="C578" i="7"/>
  <c r="B625" i="7"/>
  <c r="C625" i="7"/>
  <c r="B2374" i="7"/>
  <c r="C2374" i="7"/>
  <c r="B434" i="7"/>
  <c r="C434" i="7"/>
  <c r="B2603" i="7"/>
  <c r="C2603" i="7"/>
  <c r="B888" i="7"/>
  <c r="C888" i="7"/>
  <c r="B542" i="7"/>
  <c r="C542" i="7"/>
  <c r="B801" i="7"/>
  <c r="C801" i="7"/>
  <c r="B78" i="7"/>
  <c r="C78" i="7"/>
  <c r="B2105" i="7"/>
  <c r="C2105" i="7"/>
  <c r="B2724" i="7"/>
  <c r="C2724" i="7"/>
  <c r="B2525" i="7"/>
  <c r="C2525" i="7"/>
  <c r="B2592" i="7"/>
  <c r="C2592" i="7"/>
  <c r="B1824" i="7"/>
  <c r="C1824" i="7"/>
  <c r="B2186" i="7"/>
  <c r="C2186" i="7"/>
  <c r="B1571" i="7"/>
  <c r="C1571" i="7"/>
  <c r="B2632" i="7"/>
  <c r="C2632" i="7"/>
  <c r="B1167" i="7"/>
  <c r="C1167" i="7"/>
  <c r="B567" i="7"/>
  <c r="C567" i="7"/>
  <c r="B1641" i="7"/>
  <c r="C1641" i="7"/>
  <c r="B2685" i="7"/>
  <c r="C2685" i="7"/>
  <c r="B809" i="7"/>
  <c r="C809" i="7"/>
  <c r="B2241" i="7"/>
  <c r="C2241" i="7"/>
  <c r="B641" i="7"/>
  <c r="C641" i="7"/>
  <c r="B639" i="7"/>
  <c r="C639" i="7"/>
  <c r="B253" i="7"/>
  <c r="C253" i="7"/>
  <c r="B1646" i="7"/>
  <c r="C1646" i="7"/>
  <c r="B2167" i="7"/>
  <c r="C2167" i="7"/>
  <c r="B1463" i="7"/>
  <c r="C1463" i="7"/>
  <c r="B595" i="7"/>
  <c r="C595" i="7"/>
  <c r="B2119" i="7"/>
  <c r="C2119" i="7"/>
  <c r="B2234" i="7"/>
  <c r="C2234" i="7"/>
  <c r="B163" i="7"/>
  <c r="C163" i="7"/>
  <c r="B2349" i="7"/>
  <c r="C2349" i="7"/>
  <c r="B1916" i="7"/>
  <c r="C1916" i="7"/>
  <c r="B2424" i="7"/>
  <c r="C2424" i="7"/>
  <c r="B682" i="7"/>
  <c r="C682" i="7"/>
  <c r="B2742" i="7"/>
  <c r="C2742" i="7"/>
  <c r="B1776" i="7"/>
  <c r="C1776" i="7"/>
  <c r="B2698" i="7"/>
  <c r="C2698" i="7"/>
  <c r="B1913" i="7"/>
  <c r="C1913" i="7"/>
  <c r="B2512" i="7"/>
  <c r="C2512" i="7"/>
  <c r="B2817" i="7"/>
  <c r="C2817" i="7"/>
  <c r="B2125" i="7"/>
  <c r="C2125" i="7"/>
  <c r="B1547" i="7"/>
  <c r="C1547" i="7"/>
  <c r="B2530" i="7"/>
  <c r="C2530" i="7"/>
  <c r="B37" i="7"/>
  <c r="C37" i="7"/>
  <c r="B584" i="7"/>
  <c r="C584" i="7"/>
  <c r="B1830" i="7"/>
  <c r="C1830" i="7"/>
  <c r="B1027" i="7"/>
  <c r="C1027" i="7"/>
  <c r="B1398" i="7"/>
  <c r="C1398" i="7"/>
  <c r="B1908" i="7"/>
  <c r="C1908" i="7"/>
  <c r="B1230" i="7"/>
  <c r="C1230" i="7"/>
  <c r="B2521" i="7"/>
  <c r="C2521" i="7"/>
  <c r="B1427" i="7"/>
  <c r="C1427" i="7"/>
  <c r="B1103" i="7"/>
  <c r="C1103" i="7"/>
  <c r="B919" i="7"/>
  <c r="C919" i="7"/>
  <c r="B1259" i="7"/>
  <c r="C1259" i="7"/>
  <c r="B1134" i="7"/>
  <c r="C1134" i="7"/>
  <c r="B1724" i="7"/>
  <c r="C1724" i="7"/>
  <c r="B329" i="7"/>
  <c r="C329" i="7"/>
  <c r="B1902" i="7"/>
  <c r="C1902" i="7"/>
  <c r="B1896" i="7"/>
  <c r="C1896" i="7"/>
  <c r="B2263" i="7"/>
  <c r="C2263" i="7"/>
  <c r="B1303" i="7"/>
  <c r="C1303" i="7"/>
  <c r="B752" i="7"/>
  <c r="C752" i="7"/>
  <c r="B2623" i="7"/>
  <c r="C2623" i="7"/>
  <c r="B326" i="7"/>
  <c r="C326" i="7"/>
  <c r="B722" i="7"/>
  <c r="C722" i="7"/>
  <c r="B856" i="7"/>
  <c r="C856" i="7"/>
  <c r="B2134" i="7"/>
  <c r="C2134" i="7"/>
  <c r="B221" i="7"/>
  <c r="C221" i="7"/>
  <c r="B1005" i="7"/>
  <c r="C1005" i="7"/>
  <c r="B1485" i="7"/>
  <c r="C1485" i="7"/>
  <c r="B1929" i="7"/>
  <c r="C1929" i="7"/>
  <c r="B2439" i="7"/>
  <c r="C2439" i="7"/>
  <c r="B2689" i="7"/>
  <c r="C2689" i="7"/>
  <c r="B216" i="7"/>
  <c r="C216" i="7"/>
  <c r="B2639" i="7"/>
  <c r="C2639" i="7"/>
  <c r="B1897" i="7"/>
  <c r="C1897" i="7"/>
  <c r="B2759" i="7"/>
  <c r="C2759" i="7"/>
  <c r="B1889" i="7"/>
  <c r="C1889" i="7"/>
  <c r="B256" i="7"/>
  <c r="C256" i="7"/>
  <c r="B238" i="7"/>
  <c r="C238" i="7"/>
  <c r="B2591" i="7"/>
  <c r="C2591" i="7"/>
  <c r="B2351" i="7"/>
  <c r="C2351" i="7"/>
  <c r="B11" i="7"/>
  <c r="C11" i="7"/>
  <c r="B2028" i="7"/>
  <c r="C2028" i="7"/>
  <c r="B873" i="7"/>
  <c r="C873" i="7"/>
  <c r="B534" i="7"/>
  <c r="C534" i="7"/>
  <c r="B768" i="7"/>
  <c r="C768" i="7"/>
  <c r="B292" i="7"/>
  <c r="C292" i="7"/>
  <c r="B126" i="7"/>
  <c r="C126" i="7"/>
  <c r="B327" i="7"/>
  <c r="C327" i="7"/>
  <c r="B802" i="7"/>
  <c r="C802" i="7"/>
  <c r="B999" i="7"/>
  <c r="C999" i="7"/>
  <c r="B1894" i="7"/>
  <c r="C1894" i="7"/>
  <c r="B811" i="7"/>
  <c r="C811" i="7"/>
  <c r="B1219" i="7"/>
  <c r="C1219" i="7"/>
  <c r="B672" i="7"/>
  <c r="C672" i="7"/>
  <c r="B2277" i="7"/>
  <c r="C2277" i="7"/>
  <c r="B1981" i="7"/>
  <c r="C1981" i="7"/>
  <c r="B2154" i="7"/>
  <c r="C2154" i="7"/>
  <c r="B2648" i="7"/>
  <c r="C2648" i="7"/>
  <c r="B2510" i="7"/>
  <c r="C2510" i="7"/>
  <c r="B1791" i="7"/>
  <c r="C1791" i="7"/>
  <c r="B1194" i="7"/>
  <c r="C1194" i="7"/>
  <c r="B543" i="7"/>
  <c r="C543" i="7"/>
  <c r="B1560" i="7"/>
  <c r="C1560" i="7"/>
  <c r="B1425" i="7"/>
  <c r="C1425" i="7"/>
  <c r="B2309" i="7"/>
  <c r="C2309" i="7"/>
  <c r="B1758" i="7"/>
  <c r="C1758" i="7"/>
  <c r="B1236" i="7"/>
  <c r="C1236" i="7"/>
  <c r="B1556" i="7"/>
  <c r="C1556" i="7"/>
  <c r="B2443" i="7"/>
  <c r="C2443" i="7"/>
  <c r="B1570" i="7"/>
  <c r="C1570" i="7"/>
  <c r="B2620" i="7"/>
  <c r="C2620" i="7"/>
  <c r="B2068" i="7"/>
  <c r="C2068" i="7"/>
  <c r="B1841" i="7"/>
  <c r="C1841" i="7"/>
  <c r="B376" i="7"/>
  <c r="C376" i="7"/>
  <c r="B962" i="7"/>
  <c r="C962" i="7"/>
  <c r="B477" i="7"/>
  <c r="C477" i="7"/>
  <c r="B1764" i="7"/>
  <c r="C1764" i="7"/>
  <c r="B38" i="7"/>
  <c r="C38" i="7"/>
  <c r="B2653" i="7"/>
  <c r="C2653" i="7"/>
  <c r="B1147" i="7"/>
  <c r="C1147" i="7"/>
  <c r="B2570" i="7"/>
  <c r="C2570" i="7"/>
  <c r="B1796" i="7"/>
  <c r="C1796" i="7"/>
  <c r="B2191" i="7"/>
  <c r="C2191" i="7"/>
  <c r="B1733" i="7"/>
  <c r="C1733" i="7"/>
  <c r="B491" i="7"/>
  <c r="C491" i="7"/>
  <c r="B405" i="7"/>
  <c r="C405" i="7"/>
  <c r="B1934" i="7"/>
  <c r="C1934" i="7"/>
  <c r="B2138" i="7"/>
  <c r="C2138" i="7"/>
  <c r="B836" i="7"/>
  <c r="C836" i="7"/>
  <c r="B2335" i="7"/>
  <c r="C2335" i="7"/>
  <c r="B1722" i="7"/>
  <c r="C1722" i="7"/>
  <c r="B1310" i="7"/>
  <c r="C1310" i="7"/>
  <c r="B1522" i="7"/>
  <c r="C1522" i="7"/>
  <c r="B1863" i="7"/>
  <c r="C1863" i="7"/>
  <c r="B59" i="7"/>
  <c r="C59" i="7"/>
  <c r="B2046" i="7"/>
  <c r="C2046" i="7"/>
  <c r="B735" i="7"/>
  <c r="C735" i="7"/>
  <c r="B592" i="7"/>
  <c r="C592" i="7"/>
  <c r="B1024" i="7"/>
  <c r="C1024" i="7"/>
  <c r="B1192" i="7"/>
  <c r="C1192" i="7"/>
  <c r="B1155" i="7"/>
  <c r="C1155" i="7"/>
  <c r="B458" i="7"/>
  <c r="C458" i="7"/>
  <c r="B2350" i="7"/>
  <c r="C2350" i="7"/>
  <c r="B2809" i="7"/>
  <c r="C2809" i="7"/>
  <c r="B156" i="7"/>
  <c r="C156" i="7"/>
  <c r="B1866" i="7"/>
  <c r="C1866" i="7"/>
  <c r="B1523" i="7"/>
  <c r="C1523" i="7"/>
  <c r="B1653" i="7"/>
  <c r="C1653" i="7"/>
  <c r="B1254" i="7"/>
  <c r="C1254" i="7"/>
  <c r="B2757" i="7"/>
  <c r="C2757" i="7"/>
  <c r="B553" i="7"/>
  <c r="C553" i="7"/>
  <c r="B747" i="7"/>
  <c r="C747" i="7"/>
  <c r="B242" i="7"/>
  <c r="C242" i="7"/>
  <c r="B1667" i="7"/>
  <c r="C1667" i="7"/>
  <c r="B2668" i="7"/>
  <c r="C2668" i="7"/>
  <c r="B1392" i="7"/>
  <c r="C1392" i="7"/>
  <c r="B976" i="7"/>
  <c r="C976" i="7"/>
  <c r="B2563" i="7"/>
  <c r="C2563" i="7"/>
  <c r="B2310" i="7"/>
  <c r="C2310" i="7"/>
  <c r="B2740" i="7"/>
  <c r="C2740" i="7"/>
  <c r="B2564" i="7"/>
  <c r="C2564" i="7"/>
  <c r="B252" i="7"/>
  <c r="C252" i="7"/>
  <c r="B206" i="7"/>
  <c r="C206" i="7"/>
  <c r="B2472" i="7"/>
  <c r="C2472" i="7"/>
  <c r="B2666" i="7"/>
  <c r="C2666" i="7"/>
  <c r="B2442" i="7"/>
  <c r="C2442" i="7"/>
  <c r="B1122" i="7"/>
  <c r="C1122" i="7"/>
  <c r="B2608" i="7"/>
  <c r="C2608" i="7"/>
  <c r="B2516" i="7"/>
  <c r="C2516" i="7"/>
  <c r="B1904" i="7"/>
  <c r="C1904" i="7"/>
  <c r="B699" i="7"/>
  <c r="C699" i="7"/>
  <c r="B1002" i="7"/>
  <c r="C1002" i="7"/>
  <c r="B2495" i="7"/>
  <c r="C2495" i="7"/>
  <c r="B1954" i="7"/>
  <c r="C1954" i="7"/>
  <c r="B2561" i="7"/>
  <c r="C2561" i="7"/>
  <c r="B2636" i="7"/>
  <c r="C2636" i="7"/>
  <c r="B1150" i="7"/>
  <c r="C1150" i="7"/>
  <c r="B192" i="7"/>
  <c r="C192" i="7"/>
  <c r="B881" i="7"/>
  <c r="C881" i="7"/>
  <c r="B499" i="7"/>
  <c r="C499" i="7"/>
  <c r="B1263" i="7"/>
  <c r="C1263" i="7"/>
  <c r="B2084" i="7"/>
  <c r="C2084" i="7"/>
  <c r="B2527" i="7"/>
  <c r="C2527" i="7"/>
  <c r="B1527" i="7"/>
  <c r="C1527" i="7"/>
  <c r="B388" i="7"/>
  <c r="C388" i="7"/>
  <c r="B754" i="7"/>
  <c r="C754" i="7"/>
  <c r="B621" i="7"/>
  <c r="C621" i="7"/>
  <c r="B407" i="7"/>
  <c r="C407" i="7"/>
  <c r="B1105" i="7"/>
  <c r="C1105" i="7"/>
  <c r="B838" i="7"/>
  <c r="C838" i="7"/>
  <c r="B1601" i="7"/>
  <c r="C1601" i="7"/>
  <c r="B1832" i="7"/>
  <c r="C1832" i="7"/>
  <c r="B1166" i="7"/>
  <c r="C1166" i="7"/>
  <c r="B882" i="7"/>
  <c r="C882" i="7"/>
  <c r="B247" i="7"/>
  <c r="C247" i="7"/>
  <c r="B771" i="7"/>
  <c r="C771" i="7"/>
  <c r="B783" i="7"/>
  <c r="C783" i="7"/>
  <c r="B609" i="7"/>
  <c r="C609" i="7"/>
  <c r="B1153" i="7"/>
  <c r="C1153" i="7"/>
  <c r="B2087" i="7"/>
  <c r="C2087" i="7"/>
  <c r="B2738" i="7"/>
  <c r="C2738" i="7"/>
  <c r="B2615" i="7"/>
  <c r="C2615" i="7"/>
  <c r="B101" i="7"/>
  <c r="C101" i="7"/>
  <c r="B1873" i="7"/>
  <c r="C1873" i="7"/>
  <c r="B2146" i="7"/>
  <c r="C2146" i="7"/>
  <c r="B685" i="7"/>
  <c r="C685" i="7"/>
  <c r="B1795" i="7"/>
  <c r="C1795" i="7"/>
  <c r="B2762" i="7"/>
  <c r="C2762" i="7"/>
  <c r="B612" i="7"/>
  <c r="C612" i="7"/>
  <c r="B2797" i="7"/>
  <c r="C2797" i="7"/>
  <c r="B435" i="7"/>
  <c r="C435" i="7"/>
  <c r="B2327" i="7"/>
  <c r="C2327" i="7"/>
  <c r="B2799" i="7"/>
  <c r="C2799" i="7"/>
  <c r="B1538" i="7"/>
  <c r="C1538" i="7"/>
  <c r="B2025" i="7"/>
  <c r="C2025" i="7"/>
  <c r="B183" i="7"/>
  <c r="C183" i="7"/>
  <c r="B539" i="7"/>
  <c r="C539" i="7"/>
  <c r="B1901" i="7"/>
  <c r="C1901" i="7"/>
  <c r="B844" i="7"/>
  <c r="C844" i="7"/>
  <c r="B2427" i="7"/>
  <c r="C2427" i="7"/>
  <c r="B223" i="7"/>
  <c r="C223" i="7"/>
  <c r="B673" i="7"/>
  <c r="C673" i="7"/>
  <c r="B1840" i="7"/>
  <c r="C1840" i="7"/>
  <c r="B2590" i="7"/>
  <c r="C2590" i="7"/>
  <c r="B300" i="7"/>
  <c r="C300" i="7"/>
  <c r="B2569" i="7"/>
  <c r="C2569" i="7"/>
  <c r="B155" i="7"/>
  <c r="C155" i="7"/>
  <c r="B1334" i="7"/>
  <c r="C1334" i="7"/>
  <c r="B1104" i="7"/>
  <c r="C1104" i="7"/>
  <c r="B2116" i="7"/>
  <c r="C2116" i="7"/>
  <c r="B2438" i="7"/>
  <c r="C2438" i="7"/>
  <c r="B1435" i="7"/>
  <c r="C1435" i="7"/>
  <c r="B1183" i="7"/>
  <c r="C1183" i="7"/>
  <c r="B1403" i="7"/>
  <c r="C1403" i="7"/>
  <c r="B669" i="7"/>
  <c r="C669" i="7"/>
  <c r="B1488" i="7"/>
  <c r="C1488" i="7"/>
  <c r="B2744" i="7"/>
  <c r="C2744" i="7"/>
  <c r="B1967" i="7"/>
  <c r="C1967" i="7"/>
  <c r="B2050" i="7"/>
  <c r="C2050" i="7"/>
  <c r="B2005" i="7"/>
  <c r="C2005" i="7"/>
  <c r="B107" i="7"/>
  <c r="C107" i="7"/>
  <c r="B254" i="7"/>
  <c r="C254" i="7"/>
  <c r="B1075" i="7"/>
  <c r="C1075" i="7"/>
  <c r="B444" i="7"/>
  <c r="C444" i="7"/>
  <c r="B120" i="7"/>
  <c r="C120" i="7"/>
  <c r="B1938" i="7"/>
  <c r="C1938" i="7"/>
  <c r="B2482" i="7"/>
  <c r="C2482" i="7"/>
  <c r="B509" i="7"/>
  <c r="C509" i="7"/>
  <c r="B2362" i="7"/>
  <c r="C2362" i="7"/>
  <c r="B1944" i="7"/>
  <c r="C1944" i="7"/>
  <c r="B1880" i="7"/>
  <c r="C1880" i="7"/>
  <c r="B664" i="7"/>
  <c r="C664" i="7"/>
  <c r="B1964" i="7"/>
  <c r="C1964" i="7"/>
  <c r="B1864" i="7"/>
  <c r="C1864" i="7"/>
  <c r="B2467" i="7"/>
  <c r="C2467" i="7"/>
  <c r="B718" i="7"/>
  <c r="C718" i="7"/>
  <c r="B478" i="7"/>
  <c r="C478" i="7"/>
  <c r="B2655" i="7"/>
  <c r="C2655" i="7"/>
  <c r="B2104" i="7"/>
  <c r="C2104" i="7"/>
  <c r="B420" i="7"/>
  <c r="C420" i="7"/>
  <c r="B52" i="7"/>
  <c r="C52" i="7"/>
  <c r="B496" i="7"/>
  <c r="C496" i="7"/>
  <c r="B1084" i="7"/>
  <c r="C1084" i="7"/>
  <c r="B2020" i="7"/>
  <c r="C2020" i="7"/>
  <c r="B1190" i="7"/>
  <c r="C1190" i="7"/>
  <c r="B452" i="7"/>
  <c r="C452" i="7"/>
  <c r="B1034" i="7"/>
  <c r="C1034" i="7"/>
  <c r="B1114" i="7"/>
  <c r="C1114" i="7"/>
  <c r="B1088" i="7"/>
  <c r="C1088" i="7"/>
  <c r="B1145" i="7"/>
  <c r="C1145" i="7"/>
  <c r="B894" i="7"/>
  <c r="C894" i="7"/>
  <c r="B2649" i="7"/>
  <c r="C2649" i="7"/>
  <c r="B1008" i="7"/>
  <c r="C1008" i="7"/>
  <c r="B2644" i="7"/>
  <c r="C2644" i="7"/>
  <c r="B1353" i="7"/>
  <c r="C1353" i="7"/>
  <c r="B2267" i="7"/>
  <c r="C2267" i="7"/>
  <c r="B475" i="7"/>
  <c r="C475" i="7"/>
  <c r="B1638" i="7"/>
  <c r="C1638" i="7"/>
  <c r="B2162" i="7"/>
  <c r="C2162" i="7"/>
  <c r="B198" i="7"/>
  <c r="C198" i="7"/>
  <c r="B1787" i="7"/>
  <c r="C1787" i="7"/>
  <c r="B2719" i="7"/>
  <c r="C2719" i="7"/>
  <c r="B2415" i="7"/>
  <c r="C2415" i="7"/>
  <c r="B47" i="7"/>
  <c r="C47" i="7"/>
  <c r="B280" i="7"/>
  <c r="C280" i="7"/>
  <c r="B375" i="7"/>
  <c r="C375" i="7"/>
  <c r="B1533" i="7"/>
  <c r="C1533" i="7"/>
  <c r="B1874" i="7"/>
  <c r="C1874" i="7"/>
  <c r="B683" i="7"/>
  <c r="C683" i="7"/>
  <c r="B1871" i="7"/>
  <c r="C1871" i="7"/>
  <c r="B993" i="7"/>
  <c r="C993" i="7"/>
  <c r="B2344" i="7"/>
  <c r="C2344" i="7"/>
  <c r="B2577" i="7"/>
  <c r="C2577" i="7"/>
  <c r="B2776" i="7"/>
  <c r="C2776" i="7"/>
  <c r="B663" i="7"/>
  <c r="C663" i="7"/>
  <c r="B1375" i="7"/>
  <c r="C1375" i="7"/>
  <c r="B1120" i="7"/>
  <c r="C1120" i="7"/>
  <c r="B2765" i="7"/>
  <c r="C2765" i="7"/>
  <c r="B1686" i="7"/>
  <c r="C1686" i="7"/>
  <c r="B287" i="7"/>
  <c r="C287" i="7"/>
  <c r="B2416" i="7"/>
  <c r="C2416" i="7"/>
  <c r="B1441" i="7"/>
  <c r="C1441" i="7"/>
  <c r="B1923" i="7"/>
  <c r="C1923" i="7"/>
  <c r="B362" i="7"/>
  <c r="C362" i="7"/>
  <c r="B968" i="7"/>
  <c r="C968" i="7"/>
  <c r="B2752" i="7"/>
  <c r="C2752" i="7"/>
  <c r="B1071" i="7"/>
  <c r="C1071" i="7"/>
  <c r="B1039" i="7"/>
  <c r="C1039" i="7"/>
  <c r="B1116" i="7"/>
  <c r="C1116" i="7"/>
  <c r="B2012" i="7"/>
  <c r="C2012" i="7"/>
  <c r="B1707" i="7"/>
  <c r="C1707" i="7"/>
  <c r="B690" i="7"/>
  <c r="C690" i="7"/>
  <c r="B495" i="7"/>
  <c r="C495" i="7"/>
  <c r="B2339" i="7"/>
  <c r="C2339" i="7"/>
  <c r="B1064" i="7"/>
  <c r="C1064" i="7"/>
  <c r="B810" i="7"/>
  <c r="C810" i="7"/>
  <c r="B1341" i="7"/>
  <c r="C1341" i="7"/>
  <c r="B40" i="7"/>
  <c r="C40" i="7"/>
  <c r="B2535" i="7"/>
  <c r="C2535" i="7"/>
  <c r="B1453" i="7"/>
  <c r="C1453" i="7"/>
  <c r="B922" i="7"/>
  <c r="C922" i="7"/>
  <c r="B2152" i="7"/>
  <c r="C2152" i="7"/>
  <c r="B929" i="7"/>
  <c r="C929" i="7"/>
  <c r="B179" i="7"/>
  <c r="C179" i="7"/>
  <c r="B209" i="7"/>
  <c r="C209" i="7"/>
  <c r="B859" i="7"/>
  <c r="C859" i="7"/>
  <c r="B64" i="7"/>
  <c r="C64" i="7"/>
  <c r="B380" i="7"/>
  <c r="C380" i="7"/>
  <c r="B2714" i="7"/>
  <c r="C2714" i="7"/>
  <c r="B2737" i="7"/>
  <c r="C2737" i="7"/>
  <c r="B1369" i="7"/>
  <c r="C1369" i="7"/>
  <c r="B2388" i="7"/>
  <c r="C2388" i="7"/>
  <c r="B2682" i="7"/>
  <c r="C2682" i="7"/>
  <c r="B2619" i="7"/>
  <c r="C2619" i="7"/>
  <c r="B914" i="7"/>
  <c r="C914" i="7"/>
  <c r="B1365" i="7"/>
  <c r="C1365" i="7"/>
  <c r="B2133" i="7"/>
  <c r="C2133" i="7"/>
  <c r="B1119" i="7"/>
  <c r="C1119" i="7"/>
  <c r="B515" i="7"/>
  <c r="C515" i="7"/>
  <c r="B1946" i="7"/>
  <c r="C1946" i="7"/>
  <c r="B2486" i="7"/>
  <c r="C2486" i="7"/>
  <c r="B1229" i="7"/>
  <c r="C1229" i="7"/>
  <c r="B1734" i="7"/>
  <c r="C1734" i="7"/>
  <c r="B2042" i="7"/>
  <c r="C2042" i="7"/>
  <c r="B886" i="7"/>
  <c r="C886" i="7"/>
  <c r="B1151" i="7"/>
  <c r="C1151" i="7"/>
  <c r="B72" i="7"/>
  <c r="C72" i="7"/>
  <c r="B87" i="7"/>
  <c r="C87" i="7"/>
  <c r="B2499" i="7"/>
  <c r="C2499" i="7"/>
  <c r="B2800" i="7"/>
  <c r="C2800" i="7"/>
  <c r="B26" i="7"/>
  <c r="C26" i="7"/>
  <c r="B749" i="7"/>
  <c r="C749" i="7"/>
  <c r="B2059" i="7"/>
  <c r="C2059" i="7"/>
  <c r="B2687" i="7"/>
  <c r="C2687" i="7"/>
  <c r="B753" i="7"/>
  <c r="C753" i="7"/>
  <c r="B1888" i="7"/>
  <c r="C1888" i="7"/>
  <c r="B190" i="7"/>
  <c r="C190" i="7"/>
  <c r="B989" i="7"/>
  <c r="C989" i="7"/>
  <c r="B1142" i="7"/>
  <c r="C1142" i="7"/>
  <c r="B272" i="7"/>
  <c r="C272" i="7"/>
  <c r="B730" i="7"/>
  <c r="C730" i="7"/>
  <c r="B849" i="7"/>
  <c r="C849" i="7"/>
  <c r="B927" i="7"/>
  <c r="C927" i="7"/>
  <c r="B1091" i="7"/>
  <c r="C1091" i="7"/>
  <c r="B945" i="7"/>
  <c r="C945" i="7"/>
  <c r="B323" i="7"/>
  <c r="C323" i="7"/>
  <c r="B1370" i="7"/>
  <c r="C1370" i="7"/>
  <c r="B2637" i="7"/>
  <c r="C2637" i="7"/>
  <c r="B2710" i="7"/>
  <c r="C2710" i="7"/>
  <c r="B2320" i="7"/>
  <c r="C2320" i="7"/>
  <c r="B2715" i="7"/>
  <c r="C2715" i="7"/>
  <c r="B2243" i="7"/>
  <c r="C2243" i="7"/>
  <c r="B2565" i="7"/>
  <c r="C2565" i="7"/>
  <c r="B2755" i="7"/>
  <c r="C2755" i="7"/>
  <c r="B2669" i="7"/>
  <c r="C2669" i="7"/>
  <c r="B2787" i="7"/>
  <c r="C2787" i="7"/>
  <c r="B2611" i="7"/>
  <c r="C2611" i="7"/>
  <c r="B2741" i="7"/>
  <c r="C2741" i="7"/>
  <c r="B1561" i="7"/>
  <c r="C1561" i="7"/>
  <c r="B566" i="7"/>
  <c r="C566" i="7"/>
  <c r="B1526" i="7"/>
  <c r="C1526" i="7"/>
  <c r="B2206" i="7"/>
  <c r="C2206" i="7"/>
  <c r="B994" i="7"/>
  <c r="C994" i="7"/>
  <c r="B1025" i="7"/>
  <c r="C1025" i="7"/>
  <c r="B489" i="7"/>
  <c r="C489" i="7"/>
  <c r="B425" i="7"/>
  <c r="C425" i="7"/>
  <c r="B1450" i="7"/>
  <c r="C1450" i="7"/>
  <c r="B1199" i="7"/>
  <c r="C1199" i="7"/>
  <c r="B1785" i="7"/>
  <c r="C1785" i="7"/>
  <c r="B1697" i="7"/>
  <c r="C1697" i="7"/>
  <c r="B701" i="7"/>
  <c r="C701" i="7"/>
  <c r="B1924" i="7"/>
  <c r="C1924" i="7"/>
  <c r="B563" i="7"/>
  <c r="C563" i="7"/>
  <c r="B923" i="7"/>
  <c r="C923" i="7"/>
  <c r="B921" i="7"/>
  <c r="C921" i="7"/>
  <c r="B2531" i="7"/>
  <c r="C2531" i="7"/>
  <c r="B1184" i="7"/>
  <c r="C1184" i="7"/>
  <c r="B872" i="7"/>
  <c r="C872" i="7"/>
  <c r="B1856" i="7"/>
  <c r="C1856" i="7"/>
  <c r="B877" i="7"/>
  <c r="C877" i="7"/>
  <c r="B645" i="7"/>
  <c r="C645" i="7"/>
  <c r="B1169" i="7"/>
  <c r="C1169" i="7"/>
  <c r="B2073" i="7"/>
  <c r="C2073" i="7"/>
  <c r="B2706" i="7"/>
  <c r="C2706" i="7"/>
  <c r="B1920" i="7"/>
  <c r="C1920" i="7"/>
  <c r="B1611" i="7"/>
  <c r="C1611" i="7"/>
  <c r="B693" i="7"/>
  <c r="C693" i="7"/>
  <c r="B2806" i="7"/>
  <c r="C2806" i="7"/>
  <c r="B182" i="7"/>
  <c r="C182" i="7"/>
  <c r="B824" i="7"/>
  <c r="C824" i="7"/>
  <c r="B2782" i="7"/>
  <c r="C2782" i="7"/>
  <c r="B1508" i="7"/>
  <c r="C1508" i="7"/>
  <c r="B1670" i="7"/>
  <c r="C1670" i="7"/>
  <c r="B2662" i="7"/>
  <c r="C2662" i="7"/>
  <c r="B2543" i="7"/>
  <c r="C2543" i="7"/>
  <c r="B2213" i="7"/>
  <c r="C2213" i="7"/>
  <c r="B359" i="7"/>
  <c r="C359" i="7"/>
  <c r="B1371" i="7"/>
  <c r="C1371" i="7"/>
  <c r="B2408" i="7"/>
  <c r="C2408" i="7"/>
  <c r="B224" i="7"/>
  <c r="C224" i="7"/>
  <c r="B143" i="7"/>
  <c r="C143" i="7"/>
  <c r="B283" i="7"/>
  <c r="C283" i="7"/>
  <c r="B1420" i="7"/>
  <c r="C1420" i="7"/>
  <c r="B967" i="7"/>
  <c r="C967" i="7"/>
  <c r="B1647" i="7"/>
  <c r="C1647" i="7"/>
  <c r="B1143" i="7"/>
  <c r="C1143" i="7"/>
  <c r="B2275" i="7"/>
  <c r="C2275" i="7"/>
  <c r="B111" i="7"/>
  <c r="C111" i="7"/>
  <c r="B2629" i="7"/>
  <c r="C2629" i="7"/>
  <c r="B2513" i="7"/>
  <c r="C2513" i="7"/>
  <c r="B1933" i="7"/>
  <c r="C1933" i="7"/>
  <c r="B1891" i="7"/>
  <c r="C1891" i="7"/>
  <c r="B1870" i="7"/>
  <c r="C1870" i="7"/>
  <c r="B2158" i="7"/>
  <c r="C2158" i="7"/>
  <c r="B1545" i="7"/>
  <c r="C1545" i="7"/>
  <c r="B25" i="7"/>
  <c r="C25" i="7"/>
  <c r="B2101" i="7"/>
  <c r="C2101" i="7"/>
  <c r="B762" i="7"/>
  <c r="C762" i="7"/>
  <c r="B193" i="7"/>
  <c r="C193" i="7"/>
  <c r="B2517" i="7"/>
  <c r="C2517" i="7"/>
  <c r="B613" i="7"/>
  <c r="C613" i="7"/>
  <c r="B393" i="7"/>
  <c r="C393" i="7"/>
  <c r="B2464" i="7"/>
  <c r="C2464" i="7"/>
  <c r="B2386" i="7"/>
  <c r="C2386" i="7"/>
  <c r="B984" i="7"/>
  <c r="C984" i="7"/>
  <c r="B55" i="7"/>
  <c r="C55" i="7"/>
  <c r="B428" i="7"/>
  <c r="C428" i="7"/>
  <c r="B692" i="7"/>
  <c r="C692" i="7"/>
  <c r="B2064" i="7"/>
  <c r="C2064" i="7"/>
  <c r="B1971" i="7"/>
  <c r="C1971" i="7"/>
  <c r="B796" i="7"/>
  <c r="C796" i="7"/>
  <c r="B2024" i="7"/>
  <c r="C2024" i="7"/>
  <c r="B1737" i="7"/>
  <c r="C1737" i="7"/>
  <c r="B2553" i="7"/>
  <c r="C2553" i="7"/>
  <c r="B2053" i="7"/>
  <c r="C2053" i="7"/>
  <c r="B2426" i="7"/>
  <c r="C2426" i="7"/>
  <c r="B899" i="7"/>
  <c r="C899" i="7"/>
  <c r="B1260" i="7"/>
  <c r="C1260" i="7"/>
  <c r="B2805" i="7"/>
  <c r="C2805" i="7"/>
  <c r="B1456" i="7"/>
  <c r="C1456" i="7"/>
  <c r="B1070" i="7"/>
  <c r="C1070" i="7"/>
  <c r="B377" i="7"/>
  <c r="C377" i="7"/>
  <c r="B1384" i="7"/>
  <c r="C1384" i="7"/>
  <c r="B2180" i="7"/>
  <c r="C2180" i="7"/>
  <c r="B965" i="7"/>
  <c r="C965" i="7"/>
  <c r="B2102" i="7"/>
  <c r="C2102" i="7"/>
  <c r="B1242" i="7"/>
  <c r="C1242" i="7"/>
  <c r="B2387" i="7"/>
  <c r="C2387" i="7"/>
  <c r="B1226" i="7"/>
  <c r="C1226" i="7"/>
  <c r="B459" i="7"/>
  <c r="C459" i="7"/>
  <c r="B19" i="7"/>
  <c r="C19" i="7"/>
  <c r="B98" i="7"/>
  <c r="C98" i="7"/>
  <c r="B2190" i="7"/>
  <c r="C2190" i="7"/>
  <c r="B2242" i="7"/>
  <c r="C2242" i="7"/>
  <c r="B103" i="7"/>
  <c r="C103" i="7"/>
  <c r="B363" i="7"/>
  <c r="C363" i="7"/>
  <c r="B1424" i="7"/>
  <c r="C1424" i="7"/>
  <c r="B1823" i="7"/>
  <c r="C1823" i="7"/>
  <c r="B594" i="7"/>
  <c r="C594" i="7"/>
  <c r="B805" i="7"/>
  <c r="C805" i="7"/>
  <c r="B726" i="7"/>
  <c r="C726" i="7"/>
  <c r="B2209" i="7"/>
  <c r="C2209" i="7"/>
  <c r="B1288" i="7"/>
  <c r="C1288" i="7"/>
  <c r="B710" i="7"/>
  <c r="C710" i="7"/>
  <c r="B2236" i="7"/>
  <c r="C2236" i="7"/>
  <c r="B1309" i="7"/>
  <c r="C1309" i="7"/>
  <c r="B1301" i="7"/>
  <c r="C1301" i="7"/>
  <c r="B1394" i="7"/>
  <c r="C1394" i="7"/>
  <c r="B2204" i="7"/>
  <c r="C2204" i="7"/>
  <c r="B601" i="7"/>
  <c r="C601" i="7"/>
  <c r="B2433" i="7"/>
  <c r="C2433" i="7"/>
  <c r="B723" i="7"/>
  <c r="C723" i="7"/>
  <c r="B1500" i="7"/>
  <c r="C1500" i="7"/>
  <c r="B1126" i="7"/>
  <c r="C1126" i="7"/>
  <c r="B2729" i="7"/>
  <c r="C2729" i="7"/>
  <c r="B80" i="7"/>
  <c r="C80" i="7"/>
  <c r="B2127" i="7"/>
  <c r="C2127" i="7"/>
  <c r="B2314" i="7"/>
  <c r="C2314" i="7"/>
  <c r="B345" i="7"/>
  <c r="C345" i="7"/>
  <c r="B2082" i="7"/>
  <c r="C2082" i="7"/>
  <c r="B1811" i="7"/>
  <c r="C1811" i="7"/>
  <c r="B743" i="7"/>
  <c r="C743" i="7"/>
  <c r="B2077" i="7"/>
  <c r="C2077" i="7"/>
  <c r="B1768" i="7"/>
  <c r="C1768" i="7"/>
  <c r="B1029" i="7"/>
  <c r="C1029" i="7"/>
  <c r="B2509" i="7"/>
  <c r="C2509" i="7"/>
  <c r="B2822" i="7"/>
  <c r="C2822" i="7"/>
  <c r="B369" i="7"/>
  <c r="C369" i="7"/>
  <c r="B141" i="7"/>
  <c r="C141" i="7"/>
  <c r="B370" i="7"/>
  <c r="C370" i="7"/>
  <c r="B74" i="7"/>
  <c r="C74" i="7"/>
  <c r="B787" i="7"/>
  <c r="C787" i="7"/>
  <c r="B2258" i="7"/>
  <c r="C2258" i="7"/>
  <c r="B1631" i="7"/>
  <c r="C1631" i="7"/>
  <c r="B643" i="7"/>
  <c r="C643" i="7"/>
  <c r="B979" i="7"/>
  <c r="C979" i="7"/>
  <c r="B992" i="7"/>
  <c r="C992" i="7"/>
  <c r="B1459" i="7"/>
  <c r="C1459" i="7"/>
  <c r="B998" i="7"/>
  <c r="C998" i="7"/>
  <c r="B2008" i="7"/>
  <c r="C2008" i="7"/>
  <c r="B455" i="7"/>
  <c r="C455" i="7"/>
  <c r="B2675" i="7"/>
  <c r="C2675" i="7"/>
  <c r="B2818" i="7"/>
  <c r="C2818" i="7"/>
  <c r="B2652" i="7"/>
  <c r="C2652" i="7"/>
  <c r="B807" i="7"/>
  <c r="C807" i="7"/>
  <c r="B869" i="7"/>
  <c r="C869" i="7"/>
  <c r="B1917" i="7"/>
  <c r="C1917" i="7"/>
  <c r="B1072" i="7"/>
  <c r="C1072" i="7"/>
  <c r="B814" i="7"/>
  <c r="C814" i="7"/>
  <c r="B1718" i="7"/>
  <c r="C1718" i="7"/>
  <c r="B599" i="7"/>
  <c r="C599" i="7"/>
  <c r="B1942" i="7"/>
  <c r="C1942" i="7"/>
  <c r="B441" i="7"/>
  <c r="C441" i="7"/>
  <c r="B371" i="7"/>
  <c r="C371" i="7"/>
  <c r="B278" i="7"/>
  <c r="C278" i="7"/>
  <c r="B1123" i="7"/>
  <c r="C1123" i="7"/>
  <c r="B1915" i="7"/>
  <c r="C1915" i="7"/>
  <c r="B1813" i="7"/>
  <c r="C1813" i="7"/>
  <c r="B2144" i="7"/>
  <c r="C2144" i="7"/>
  <c r="B1472" i="7"/>
  <c r="C1472" i="7"/>
  <c r="B2029" i="7"/>
  <c r="C2029" i="7"/>
  <c r="B1125" i="7"/>
  <c r="C1125" i="7"/>
  <c r="B1849" i="7"/>
  <c r="C1849" i="7"/>
  <c r="B2560" i="7"/>
  <c r="C2560" i="7"/>
  <c r="B1767" i="7"/>
  <c r="C1767" i="7"/>
  <c r="B67" i="7"/>
  <c r="C67" i="7"/>
  <c r="B1854" i="7"/>
  <c r="C1854" i="7"/>
  <c r="B1953" i="7"/>
  <c r="C1953" i="7"/>
  <c r="B2598" i="7"/>
  <c r="C2598" i="7"/>
  <c r="B1243" i="7"/>
  <c r="C1243" i="7"/>
  <c r="B217" i="7"/>
  <c r="C217" i="7"/>
  <c r="B1693" i="7"/>
  <c r="C1693" i="7"/>
  <c r="B598" i="7"/>
  <c r="C598" i="7"/>
  <c r="B2450" i="7"/>
  <c r="C2450" i="7"/>
  <c r="B818" i="7"/>
  <c r="C818" i="7"/>
  <c r="B189" i="7"/>
  <c r="C189" i="7"/>
  <c r="B1598" i="7"/>
  <c r="C1598" i="7"/>
  <c r="B14" i="7"/>
  <c r="C14" i="7"/>
  <c r="B1023" i="7"/>
  <c r="C1023" i="7"/>
  <c r="B706" i="7"/>
  <c r="C706" i="7"/>
  <c r="B1187" i="7"/>
  <c r="C1187" i="7"/>
  <c r="B707" i="7"/>
  <c r="C707" i="7"/>
  <c r="B648" i="7"/>
  <c r="C648" i="7"/>
  <c r="B579" i="7"/>
  <c r="C579" i="7"/>
  <c r="B798" i="7"/>
  <c r="C798" i="7"/>
  <c r="B2382" i="7"/>
  <c r="C2382" i="7"/>
  <c r="B709" i="7"/>
  <c r="C709" i="7"/>
  <c r="B934" i="7"/>
  <c r="C934" i="7"/>
  <c r="B2054" i="7"/>
  <c r="C2054" i="7"/>
  <c r="B780" i="7"/>
  <c r="C780" i="7"/>
  <c r="B288" i="7"/>
  <c r="C288" i="7"/>
  <c r="B1982" i="7"/>
  <c r="C1982" i="7"/>
  <c r="B1164" i="7"/>
  <c r="C1164" i="7"/>
  <c r="B1274" i="7"/>
  <c r="C1274" i="7"/>
  <c r="B2447" i="7"/>
  <c r="C2447" i="7"/>
  <c r="B2674" i="7"/>
  <c r="C2674" i="7"/>
  <c r="B1520" i="7"/>
  <c r="C1520" i="7"/>
  <c r="B2378" i="7"/>
  <c r="C2378" i="7"/>
  <c r="B2453" i="7"/>
  <c r="C2453" i="7"/>
  <c r="B312" i="7"/>
  <c r="C312" i="7"/>
  <c r="B1287" i="7"/>
  <c r="C1287" i="7"/>
  <c r="B255" i="7"/>
  <c r="C255" i="7"/>
  <c r="B1405" i="7"/>
  <c r="C1405" i="7"/>
  <c r="B116" i="7"/>
  <c r="C116" i="7"/>
  <c r="B2177" i="7"/>
  <c r="C2177" i="7"/>
  <c r="B1624" i="7"/>
  <c r="C1624" i="7"/>
  <c r="B397" i="7"/>
  <c r="C397" i="7"/>
  <c r="B2659" i="7"/>
  <c r="C2659" i="7"/>
  <c r="B1844" i="7"/>
  <c r="C1844" i="7"/>
  <c r="B1462" i="7"/>
  <c r="C1462" i="7"/>
  <c r="B2437" i="7"/>
  <c r="C2437" i="7"/>
  <c r="B532" i="7"/>
  <c r="C532" i="7"/>
  <c r="B821" i="7"/>
  <c r="C821" i="7"/>
  <c r="B868" i="7"/>
  <c r="C868" i="7"/>
  <c r="B158" i="7"/>
  <c r="C158" i="7"/>
  <c r="B781" i="7"/>
  <c r="C781" i="7"/>
  <c r="B269" i="7"/>
  <c r="C269" i="7"/>
  <c r="B1671" i="7"/>
  <c r="C1671" i="7"/>
  <c r="B2783" i="7"/>
  <c r="C2783" i="7"/>
  <c r="B2428" i="7"/>
  <c r="C2428" i="7"/>
  <c r="B2392" i="7"/>
  <c r="C2392" i="7"/>
  <c r="B2048" i="7"/>
  <c r="C2048" i="7"/>
  <c r="B2015" i="7"/>
  <c r="C2015" i="7"/>
  <c r="B1628" i="7"/>
  <c r="C1628" i="7"/>
  <c r="B1222" i="7"/>
  <c r="C1222" i="7"/>
  <c r="B2465" i="7"/>
  <c r="C2465" i="7"/>
  <c r="B750" i="7"/>
  <c r="C750" i="7"/>
  <c r="B680" i="7"/>
  <c r="C680" i="7"/>
  <c r="B1132" i="7"/>
  <c r="C1132" i="7"/>
  <c r="B1951" i="7"/>
  <c r="C1951" i="7"/>
  <c r="B2441" i="7"/>
  <c r="C2441" i="7"/>
  <c r="B1995" i="7"/>
  <c r="C1995" i="7"/>
  <c r="B2044" i="7"/>
  <c r="C2044" i="7"/>
  <c r="B2337" i="7"/>
  <c r="C2337" i="7"/>
  <c r="B2013" i="7"/>
  <c r="C2013" i="7"/>
  <c r="B2515" i="7"/>
  <c r="C2515" i="7"/>
  <c r="B2004" i="7"/>
  <c r="C2004" i="7"/>
  <c r="B2823" i="7"/>
  <c r="C2823" i="7"/>
  <c r="B1014" i="7"/>
  <c r="C1014" i="7"/>
  <c r="B2276" i="7"/>
  <c r="C2276" i="7"/>
  <c r="B2071" i="7"/>
  <c r="C2071" i="7"/>
  <c r="B1141" i="7"/>
  <c r="C1141" i="7"/>
  <c r="B1608" i="7"/>
  <c r="C1608" i="7"/>
  <c r="B660" i="7"/>
  <c r="C660" i="7"/>
  <c r="B863" i="7"/>
  <c r="C863" i="7"/>
  <c r="B501" i="7"/>
  <c r="C501" i="7"/>
  <c r="B1569" i="7"/>
  <c r="C1569" i="7"/>
  <c r="B1887" i="7"/>
  <c r="C1887" i="7"/>
  <c r="B1583" i="7"/>
  <c r="C1583" i="7"/>
  <c r="B644" i="7"/>
  <c r="C644" i="7"/>
  <c r="B1909" i="7"/>
  <c r="C1909" i="7"/>
  <c r="B462" i="7"/>
  <c r="C462" i="7"/>
  <c r="B1268" i="7"/>
  <c r="C1268" i="7"/>
  <c r="B938" i="7"/>
  <c r="C938" i="7"/>
  <c r="B1506" i="7"/>
  <c r="C1506" i="7"/>
  <c r="B481" i="7"/>
  <c r="C481" i="7"/>
  <c r="B271" i="7"/>
  <c r="C271" i="7"/>
  <c r="B299" i="7"/>
  <c r="C299" i="7"/>
  <c r="B765" i="7"/>
  <c r="C765" i="7"/>
  <c r="B188" i="7"/>
  <c r="C188" i="7"/>
  <c r="B307" i="7"/>
  <c r="C307" i="7"/>
  <c r="B1019" i="7"/>
  <c r="C1019" i="7"/>
  <c r="B39" i="7"/>
  <c r="C39" i="7"/>
  <c r="B942" i="7"/>
  <c r="C942" i="7"/>
  <c r="B1283" i="7"/>
  <c r="C1283" i="7"/>
  <c r="B857" i="7"/>
  <c r="C857" i="7"/>
  <c r="B917" i="7"/>
  <c r="C917" i="7"/>
  <c r="B845" i="7"/>
  <c r="C845" i="7"/>
  <c r="B1097" i="7"/>
  <c r="C1097" i="7"/>
  <c r="B1241" i="7"/>
  <c r="C1241" i="7"/>
  <c r="B1455" i="7"/>
  <c r="C1455" i="7"/>
  <c r="B677" i="7"/>
  <c r="C677" i="7"/>
  <c r="B2178" i="7"/>
  <c r="C2178" i="7"/>
  <c r="B755" i="7"/>
  <c r="C755" i="7"/>
  <c r="B1607" i="7"/>
  <c r="C1607" i="7"/>
  <c r="B1745" i="7"/>
  <c r="C1745" i="7"/>
  <c r="B1317" i="7"/>
  <c r="C1317" i="7"/>
  <c r="B1439" i="7"/>
  <c r="C1439" i="7"/>
  <c r="B1551" i="7"/>
  <c r="C1551" i="7"/>
  <c r="B623" i="7"/>
  <c r="C623" i="7"/>
  <c r="B2599" i="7"/>
  <c r="C2599" i="7"/>
  <c r="B1529" i="7"/>
  <c r="C1529" i="7"/>
  <c r="B946" i="7"/>
  <c r="C946" i="7"/>
  <c r="B2647" i="7"/>
  <c r="C2647" i="7"/>
  <c r="B538" i="7"/>
  <c r="C538" i="7"/>
  <c r="B2507" i="7"/>
  <c r="C2507" i="7"/>
  <c r="B2375" i="7"/>
  <c r="C2375" i="7"/>
  <c r="B365" i="7"/>
  <c r="C365" i="7"/>
  <c r="B2771" i="7"/>
  <c r="C2771" i="7"/>
  <c r="B1377" i="7"/>
  <c r="C1377" i="7"/>
  <c r="B1625" i="7"/>
  <c r="C1625" i="7"/>
  <c r="B350" i="7"/>
  <c r="C350" i="7"/>
  <c r="B1997" i="7"/>
  <c r="C1997" i="7"/>
  <c r="B893" i="7"/>
  <c r="C893" i="7"/>
  <c r="B2039" i="7"/>
  <c r="C2039" i="7"/>
  <c r="B461" i="7"/>
  <c r="C461" i="7"/>
  <c r="B1432" i="7"/>
  <c r="C1432" i="7"/>
  <c r="B1438" i="7"/>
  <c r="C1438" i="7"/>
  <c r="B1277" i="7"/>
  <c r="C1277" i="7"/>
  <c r="B784" i="7"/>
  <c r="C784" i="7"/>
  <c r="B552" i="7"/>
  <c r="C552" i="7"/>
  <c r="B62" i="7"/>
  <c r="C62" i="7"/>
  <c r="B1289" i="7"/>
  <c r="C1289" i="7"/>
  <c r="B740" i="7"/>
  <c r="C740" i="7"/>
  <c r="B944" i="7"/>
  <c r="C944" i="7"/>
  <c r="B959" i="7"/>
  <c r="C959" i="7"/>
  <c r="B1302" i="7"/>
  <c r="C1302" i="7"/>
  <c r="B1063" i="7"/>
  <c r="C1063" i="7"/>
  <c r="B1428" i="7"/>
  <c r="C1428" i="7"/>
  <c r="B51" i="7"/>
  <c r="C51" i="7"/>
  <c r="B571" i="7"/>
  <c r="C571" i="7"/>
  <c r="B2651" i="7"/>
  <c r="C2651" i="7"/>
  <c r="B266" i="7"/>
  <c r="C266" i="7"/>
  <c r="B413" i="7"/>
  <c r="C413" i="7"/>
  <c r="B2429" i="7"/>
  <c r="C2429" i="7"/>
  <c r="B528" i="7"/>
  <c r="C528" i="7"/>
  <c r="B1300" i="7"/>
  <c r="C1300" i="7"/>
  <c r="B953" i="7"/>
  <c r="C953" i="7"/>
  <c r="B1709" i="7"/>
  <c r="C1709" i="7"/>
  <c r="B1407" i="7"/>
  <c r="C1407" i="7"/>
  <c r="B2770" i="7"/>
  <c r="C2770" i="7"/>
  <c r="B2255" i="7"/>
  <c r="C2255" i="7"/>
  <c r="B1576" i="7"/>
  <c r="C1576" i="7"/>
  <c r="B2557" i="7"/>
  <c r="C2557" i="7"/>
  <c r="B843" i="7"/>
  <c r="C843" i="7"/>
  <c r="B203" i="7"/>
  <c r="C203" i="7"/>
  <c r="B1175" i="7"/>
  <c r="C1175" i="7"/>
  <c r="B1107" i="7"/>
  <c r="C1107" i="7"/>
  <c r="B1846" i="7"/>
  <c r="C1846" i="7"/>
  <c r="B1875" i="7"/>
  <c r="C1875" i="7"/>
  <c r="B535" i="7"/>
  <c r="C535" i="7"/>
  <c r="B2761" i="7"/>
  <c r="C2761" i="7"/>
  <c r="B29" i="7"/>
  <c r="C29" i="7"/>
  <c r="B385" i="7"/>
  <c r="C385" i="7"/>
  <c r="B1411" i="7"/>
  <c r="C1411" i="7"/>
  <c r="B1892" i="7"/>
  <c r="C1892" i="7"/>
  <c r="B1146" i="7"/>
  <c r="C1146" i="7"/>
  <c r="B1559" i="7"/>
  <c r="C1559" i="7"/>
  <c r="B1621" i="7"/>
  <c r="C1621" i="7"/>
  <c r="B1859" i="7"/>
  <c r="C1859" i="7"/>
  <c r="B57" i="7"/>
  <c r="C57" i="7"/>
  <c r="B529" i="7"/>
  <c r="C529" i="7"/>
  <c r="B778" i="7"/>
  <c r="C778" i="7"/>
  <c r="B1582" i="7"/>
  <c r="C1582" i="7"/>
  <c r="B2281" i="7"/>
  <c r="C2281" i="7"/>
  <c r="B195" i="7"/>
  <c r="C195" i="7"/>
  <c r="B720" i="7"/>
  <c r="C720" i="7"/>
  <c r="B820" i="7"/>
  <c r="C820" i="7"/>
  <c r="B319" i="7"/>
  <c r="C319" i="7"/>
  <c r="B1928" i="7"/>
  <c r="C1928" i="7"/>
  <c r="B2175" i="7"/>
  <c r="C2175" i="7"/>
  <c r="B1521" i="7"/>
  <c r="C1521" i="7"/>
  <c r="B713" i="7"/>
  <c r="C713" i="7"/>
  <c r="B2164" i="7"/>
  <c r="C2164" i="7"/>
  <c r="B2554" i="7"/>
  <c r="C2554" i="7"/>
  <c r="B2533" i="7"/>
  <c r="C2533" i="7"/>
  <c r="B2353" i="7"/>
  <c r="C2353" i="7"/>
  <c r="B177" i="7"/>
  <c r="C177" i="7"/>
  <c r="B285" i="7"/>
  <c r="C285" i="7"/>
  <c r="B2658" i="7"/>
  <c r="C2658" i="7"/>
  <c r="B2812" i="7"/>
  <c r="C2812" i="7"/>
  <c r="B310" i="7"/>
  <c r="C310" i="7"/>
  <c r="B585" i="7"/>
  <c r="C585" i="7"/>
  <c r="B2037" i="7"/>
  <c r="C2037" i="7"/>
  <c r="B2034" i="7"/>
  <c r="C2034" i="7"/>
  <c r="B2532" i="7"/>
  <c r="C2532" i="7"/>
  <c r="B2480" i="7"/>
  <c r="C2480" i="7"/>
  <c r="B1702" i="7"/>
  <c r="C1702" i="7"/>
  <c r="B453" i="7"/>
  <c r="C453" i="7"/>
  <c r="B104" i="7"/>
  <c r="C104" i="7"/>
  <c r="B580" i="7"/>
  <c r="C580" i="7"/>
  <c r="B871" i="7"/>
  <c r="C871" i="7"/>
  <c r="B2607" i="7"/>
  <c r="C2607" i="7"/>
  <c r="B2069" i="7"/>
  <c r="C2069" i="7"/>
  <c r="B2268" i="7"/>
  <c r="C2268" i="7"/>
  <c r="B1354" i="7"/>
  <c r="C1354" i="7"/>
  <c r="B1095" i="7"/>
  <c r="C1095" i="7"/>
  <c r="B602" i="7"/>
  <c r="C602" i="7"/>
  <c r="B1000" i="7"/>
  <c r="C1000" i="7"/>
  <c r="B2522" i="7"/>
  <c r="C2522" i="7"/>
  <c r="B1451" i="7"/>
  <c r="C1451" i="7"/>
  <c r="B782" i="7"/>
  <c r="C782" i="7"/>
  <c r="B930" i="7"/>
  <c r="C930" i="7"/>
  <c r="B2583" i="7"/>
  <c r="C2583" i="7"/>
  <c r="B2369" i="7"/>
  <c r="C2369" i="7"/>
  <c r="B205" i="7"/>
  <c r="C205" i="7"/>
  <c r="B1028" i="7"/>
  <c r="C1028" i="7"/>
  <c r="B46" i="7"/>
  <c r="C46" i="7"/>
  <c r="B1159" i="7"/>
  <c r="C1159" i="7"/>
  <c r="B2367" i="7"/>
  <c r="C2367" i="7"/>
  <c r="B36" i="7"/>
  <c r="C36" i="7"/>
  <c r="B1060" i="7"/>
  <c r="C1060" i="7"/>
  <c r="B797" i="7"/>
  <c r="C797" i="7"/>
  <c r="B343" i="7"/>
  <c r="C343" i="7"/>
  <c r="B246" i="7"/>
  <c r="C246" i="7"/>
  <c r="B75" i="7"/>
  <c r="C75" i="7"/>
  <c r="B446" i="7"/>
  <c r="C446" i="7"/>
  <c r="B1380" i="7"/>
  <c r="C1380" i="7"/>
  <c r="B390" i="7"/>
  <c r="C390" i="7"/>
  <c r="B522" i="7"/>
  <c r="C522" i="7"/>
  <c r="B2384" i="7"/>
  <c r="C2384" i="7"/>
  <c r="B1805" i="7"/>
  <c r="C1805" i="7"/>
  <c r="B1255" i="7"/>
  <c r="C1255" i="7"/>
  <c r="B1409" i="7"/>
  <c r="C1409" i="7"/>
  <c r="B1644" i="7"/>
  <c r="C1644" i="7"/>
  <c r="B463" i="7"/>
  <c r="C463" i="7"/>
  <c r="B1314" i="7"/>
  <c r="C1314" i="7"/>
  <c r="B688" i="7"/>
  <c r="C688" i="7"/>
  <c r="B264" i="7"/>
  <c r="C264" i="7"/>
  <c r="B1541" i="7"/>
  <c r="C1541" i="7"/>
  <c r="B712" i="7"/>
  <c r="C712" i="7"/>
  <c r="B767" i="7"/>
  <c r="C767" i="7"/>
  <c r="B1415" i="7"/>
  <c r="C1415" i="7"/>
  <c r="B957" i="7"/>
  <c r="C957" i="7"/>
  <c r="B1469" i="7"/>
  <c r="C1469" i="7"/>
  <c r="B1636" i="7"/>
  <c r="C1636" i="7"/>
  <c r="B1257" i="7"/>
  <c r="C1257" i="7"/>
  <c r="B1174" i="7"/>
  <c r="C1174" i="7"/>
  <c r="B1592" i="7"/>
  <c r="C1592" i="7"/>
  <c r="B290" i="7"/>
  <c r="C290" i="7"/>
  <c r="B951" i="7"/>
  <c r="C951" i="7"/>
  <c r="B1751" i="7"/>
  <c r="C1751" i="7"/>
  <c r="B2165" i="7"/>
  <c r="C2165" i="7"/>
  <c r="B2670" i="7"/>
  <c r="C2670" i="7"/>
  <c r="B513" i="7"/>
  <c r="C513" i="7"/>
  <c r="B1047" i="7"/>
  <c r="C1047" i="7"/>
  <c r="B301" i="7"/>
  <c r="C301" i="7"/>
  <c r="B92" i="7"/>
  <c r="C92" i="7"/>
  <c r="B479" i="7"/>
  <c r="C479" i="7"/>
  <c r="B2094" i="7"/>
  <c r="C2094" i="7"/>
  <c r="B2747" i="7"/>
  <c r="C2747" i="7"/>
  <c r="B1089" i="7"/>
  <c r="C1089" i="7"/>
  <c r="B1131" i="7"/>
  <c r="C1131" i="7"/>
  <c r="B2454" i="7"/>
  <c r="C2454" i="7"/>
  <c r="B218" i="7"/>
  <c r="C218" i="7"/>
  <c r="B2746" i="7"/>
  <c r="C2746" i="7"/>
  <c r="B1286" i="7"/>
  <c r="C1286" i="7"/>
  <c r="B1649" i="7"/>
  <c r="C1649" i="7"/>
  <c r="B2769" i="7"/>
  <c r="C2769" i="7"/>
  <c r="B226" i="7"/>
  <c r="C226" i="7"/>
  <c r="B1650" i="7"/>
  <c r="C1650" i="7"/>
  <c r="B1990" i="7"/>
  <c r="C1990" i="7"/>
  <c r="B2505" i="7"/>
  <c r="C2505" i="7"/>
  <c r="B2739" i="7"/>
  <c r="C2739" i="7"/>
  <c r="B2322" i="7"/>
  <c r="C2322" i="7"/>
  <c r="B2808" i="7"/>
  <c r="C2808" i="7"/>
  <c r="B346" i="7"/>
  <c r="C346" i="7"/>
  <c r="B758" i="7"/>
  <c r="C758" i="7"/>
  <c r="B297" i="7"/>
  <c r="C297" i="7"/>
  <c r="B1711" i="7"/>
  <c r="C1711" i="7"/>
  <c r="B1495" i="7"/>
  <c r="C1495" i="7"/>
  <c r="B1437" i="7"/>
  <c r="C1437" i="7"/>
  <c r="B2584" i="7"/>
  <c r="C2584" i="7"/>
  <c r="B2051" i="7"/>
  <c r="C2051" i="7"/>
  <c r="C2494" i="7"/>
  <c r="B146" i="7"/>
  <c r="C146" i="7"/>
  <c r="B1558" i="7"/>
  <c r="C1558" i="7"/>
  <c r="B1430" i="7"/>
  <c r="C1430" i="7"/>
  <c r="B1352" i="7"/>
  <c r="C1352" i="7"/>
  <c r="B1179" i="7"/>
  <c r="C1179" i="7"/>
  <c r="B1362" i="7"/>
  <c r="C1362" i="7"/>
  <c r="B1860" i="7"/>
  <c r="C1860" i="7"/>
  <c r="B769" i="7"/>
  <c r="C769" i="7"/>
  <c r="B1423" i="7"/>
  <c r="C1423" i="7"/>
  <c r="B1618" i="7"/>
  <c r="C1618" i="7"/>
  <c r="B1779" i="7"/>
  <c r="C1779" i="7"/>
  <c r="B1679" i="7"/>
  <c r="C1679" i="7"/>
  <c r="B659" i="7"/>
  <c r="C659" i="7"/>
  <c r="B1553" i="7"/>
  <c r="C1553" i="7"/>
  <c r="B373" i="7"/>
  <c r="C373" i="7"/>
  <c r="B724" i="7"/>
  <c r="C724" i="7"/>
  <c r="B586" i="7"/>
  <c r="C586" i="7"/>
  <c r="B1258" i="7"/>
  <c r="C1258" i="7"/>
  <c r="B2161" i="7"/>
  <c r="C2161" i="7"/>
  <c r="B1165" i="7"/>
  <c r="C1165" i="7"/>
  <c r="B915" i="7"/>
  <c r="C915" i="7"/>
  <c r="B1919" i="7"/>
  <c r="C1919" i="7"/>
  <c r="B2528" i="7"/>
  <c r="C2528" i="7"/>
  <c r="B2121" i="7"/>
  <c r="C2121" i="7"/>
  <c r="B2324" i="7"/>
  <c r="C2324" i="7"/>
  <c r="B1499" i="7"/>
  <c r="C1499" i="7"/>
  <c r="B1931" i="7"/>
  <c r="C1931" i="7"/>
  <c r="B2231" i="7"/>
  <c r="C2231" i="7"/>
  <c r="B2332" i="7"/>
  <c r="C2332" i="7"/>
  <c r="B971" i="7"/>
  <c r="C971" i="7"/>
  <c r="B985" i="7"/>
  <c r="C985" i="7"/>
  <c r="B1581" i="7"/>
  <c r="C1581" i="7"/>
  <c r="B952" i="7"/>
  <c r="C952" i="7"/>
  <c r="B988" i="7"/>
  <c r="C988" i="7"/>
  <c r="B60" i="7"/>
  <c r="C60" i="7"/>
  <c r="B2690" i="7"/>
  <c r="C2690" i="7"/>
  <c r="B764" i="7"/>
  <c r="C764" i="7"/>
  <c r="B1144" i="7"/>
  <c r="C1144" i="7"/>
  <c r="B1031" i="7"/>
  <c r="C1031" i="7"/>
  <c r="B1322" i="7"/>
  <c r="C1322" i="7"/>
  <c r="B2379" i="7"/>
  <c r="C2379" i="7"/>
  <c r="B889" i="7"/>
  <c r="C889" i="7"/>
  <c r="B880" i="7"/>
  <c r="C880" i="7"/>
  <c r="B1207" i="7"/>
  <c r="C1207" i="7"/>
  <c r="B1727" i="7"/>
  <c r="C1727" i="7"/>
  <c r="B829" i="7"/>
  <c r="C829" i="7"/>
  <c r="B1835" i="7"/>
  <c r="C1835" i="7"/>
  <c r="B128" i="7"/>
  <c r="C128" i="7"/>
  <c r="B1659" i="7"/>
  <c r="C1659" i="7"/>
  <c r="B2801" i="7"/>
  <c r="C2801" i="7"/>
  <c r="B42" i="7"/>
  <c r="C42" i="7"/>
  <c r="B175" i="7"/>
  <c r="C175" i="7"/>
  <c r="B85" i="7"/>
  <c r="C85" i="7"/>
  <c r="B96" i="7"/>
  <c r="C96" i="7"/>
  <c r="B270" i="7"/>
  <c r="C270" i="7"/>
  <c r="B1590" i="7"/>
  <c r="C1590" i="7"/>
  <c r="B1622" i="7"/>
  <c r="C1622" i="7"/>
  <c r="B387" i="7"/>
  <c r="C387" i="7"/>
  <c r="B483" i="7"/>
  <c r="C483" i="7"/>
  <c r="B638" i="7"/>
  <c r="C638" i="7"/>
  <c r="B432" i="7"/>
  <c r="C432" i="7"/>
  <c r="B1447" i="7"/>
  <c r="C1447" i="7"/>
  <c r="B2225" i="7"/>
  <c r="C2225" i="7"/>
  <c r="B1712" i="7"/>
  <c r="C1712" i="7"/>
  <c r="B910" i="7"/>
  <c r="C910" i="7"/>
  <c r="B1655" i="7"/>
  <c r="C1655" i="7"/>
  <c r="B309" i="7"/>
  <c r="C309" i="7"/>
  <c r="B1138" i="7"/>
  <c r="C1138" i="7"/>
  <c r="B569" i="7"/>
  <c r="C569" i="7"/>
  <c r="B361" i="7"/>
  <c r="C361" i="7"/>
  <c r="B1487" i="7"/>
  <c r="C1487" i="7"/>
  <c r="B776" i="7"/>
  <c r="C776" i="7"/>
  <c r="B1419" i="7"/>
  <c r="C1419" i="7"/>
  <c r="B2217" i="7"/>
  <c r="C2217" i="7"/>
  <c r="B2657" i="7"/>
  <c r="C2657" i="7"/>
  <c r="B1232" i="7"/>
  <c r="C1232" i="7"/>
  <c r="B2571" i="7"/>
  <c r="C2571" i="7"/>
  <c r="B577" i="7"/>
  <c r="C577" i="7"/>
  <c r="B261" i="7"/>
  <c r="C261" i="7"/>
  <c r="B1135" i="7"/>
  <c r="C1135" i="7"/>
  <c r="B114" i="7"/>
  <c r="C114" i="7"/>
  <c r="B573" i="7"/>
  <c r="C573" i="7"/>
  <c r="B1162" i="7"/>
  <c r="C1162" i="7"/>
  <c r="B102" i="7"/>
  <c r="C102" i="7"/>
  <c r="B2254" i="7"/>
  <c r="C2254" i="7"/>
  <c r="B1515" i="7"/>
  <c r="C1515" i="7"/>
  <c r="B1565" i="7"/>
  <c r="C1565" i="7"/>
  <c r="B1743" i="7"/>
  <c r="C1743" i="7"/>
  <c r="B2514" i="7"/>
  <c r="C2514" i="7"/>
  <c r="B31" i="7"/>
  <c r="C31" i="7"/>
  <c r="B13" i="7"/>
  <c r="C13" i="7"/>
  <c r="B115" i="7"/>
  <c r="C115" i="7"/>
  <c r="B144" i="7"/>
  <c r="C144" i="7"/>
  <c r="B308" i="7"/>
  <c r="C308" i="7"/>
  <c r="B1829" i="7"/>
  <c r="C1829" i="7"/>
  <c r="B506" i="7"/>
  <c r="C506" i="7"/>
  <c r="B201" i="7"/>
  <c r="C201" i="7"/>
  <c r="B2376" i="7"/>
  <c r="C2376" i="7"/>
  <c r="B2704" i="7"/>
  <c r="C2704" i="7"/>
  <c r="B2529" i="7"/>
  <c r="C2529" i="7"/>
  <c r="B421" i="7"/>
  <c r="C421" i="7"/>
  <c r="B1461" i="7"/>
  <c r="C1461" i="7"/>
  <c r="B972" i="7"/>
  <c r="C972" i="7"/>
  <c r="B403" i="7"/>
  <c r="C403" i="7"/>
  <c r="B862" i="7"/>
  <c r="C862" i="7"/>
  <c r="B729" i="7"/>
  <c r="C729" i="7"/>
  <c r="B1408" i="7"/>
  <c r="C1408" i="7"/>
  <c r="B733" i="7"/>
  <c r="C733" i="7"/>
  <c r="B1940" i="7"/>
  <c r="C1940" i="7"/>
  <c r="B1339" i="7"/>
  <c r="C1339" i="7"/>
  <c r="B898" i="7"/>
  <c r="C898" i="7"/>
  <c r="B1773" i="7"/>
  <c r="C1773" i="7"/>
  <c r="B1004" i="7"/>
  <c r="C1004" i="7"/>
  <c r="B1128" i="7"/>
  <c r="C1128" i="7"/>
  <c r="B2705" i="7"/>
  <c r="C2705" i="7"/>
  <c r="B900" i="7"/>
  <c r="C900" i="7"/>
  <c r="B1489" i="7"/>
  <c r="C1489" i="7"/>
  <c r="B1110" i="7"/>
  <c r="C1110" i="7"/>
  <c r="B1331" i="7"/>
  <c r="C1331" i="7"/>
  <c r="B1306" i="7"/>
  <c r="C1306" i="7"/>
  <c r="B304" i="7"/>
  <c r="C304" i="7"/>
  <c r="B1307" i="7"/>
  <c r="C1307" i="7"/>
  <c r="B1821" i="7"/>
  <c r="C1821" i="7"/>
  <c r="B89" i="7"/>
  <c r="C89" i="7"/>
  <c r="B629" i="7"/>
  <c r="C629" i="7"/>
  <c r="B1566" i="7"/>
  <c r="C1566" i="7"/>
  <c r="B76" i="7"/>
  <c r="C76" i="7"/>
  <c r="B135" i="7"/>
  <c r="C135" i="7"/>
  <c r="B70" i="7"/>
  <c r="C70" i="7"/>
  <c r="B681" i="7"/>
  <c r="C681" i="7"/>
  <c r="B1136" i="7"/>
  <c r="C1136" i="7"/>
  <c r="B1298" i="7"/>
  <c r="C1298" i="7"/>
  <c r="B2129" i="7"/>
  <c r="C2129" i="7"/>
  <c r="B1081" i="7"/>
  <c r="C1081" i="7"/>
  <c r="B1956" i="7"/>
  <c r="C1956" i="7"/>
  <c r="B1066" i="7"/>
  <c r="C1066" i="7"/>
  <c r="B1316" i="7"/>
  <c r="C1316" i="7"/>
  <c r="B719" i="7"/>
  <c r="C719" i="7"/>
  <c r="B507" i="7"/>
  <c r="C507" i="7"/>
  <c r="B409" i="7"/>
  <c r="C409" i="7"/>
  <c r="B895" i="7"/>
  <c r="C895" i="7"/>
  <c r="B1195" i="7"/>
  <c r="C1195" i="7"/>
  <c r="B1836" i="7"/>
  <c r="C1836" i="7"/>
  <c r="B1746" i="7"/>
  <c r="C1746" i="7"/>
  <c r="B1196" i="7"/>
  <c r="C1196" i="7"/>
  <c r="B1735" i="7"/>
  <c r="C1735" i="7"/>
  <c r="B1418" i="7"/>
  <c r="C1418" i="7"/>
  <c r="B1364" i="7"/>
  <c r="C1364" i="7"/>
  <c r="B1285" i="7"/>
  <c r="C1285" i="7"/>
  <c r="B1740" i="7"/>
  <c r="C1740" i="7"/>
  <c r="B1330" i="7"/>
  <c r="C1330" i="7"/>
  <c r="B2711" i="7"/>
  <c r="C2711" i="7"/>
  <c r="B2638" i="7"/>
  <c r="C2638" i="7"/>
  <c r="B331" i="7"/>
  <c r="C331" i="7"/>
  <c r="B834" i="7"/>
  <c r="C834" i="7"/>
  <c r="B866" i="7"/>
  <c r="C866" i="7"/>
  <c r="B1323" i="7"/>
  <c r="C1323" i="7"/>
  <c r="B1815" i="7"/>
  <c r="C1815" i="7"/>
  <c r="B2060" i="7"/>
  <c r="C2060" i="7"/>
  <c r="B2656" i="7"/>
  <c r="C2656" i="7"/>
  <c r="B476" i="7"/>
  <c r="C476" i="7"/>
  <c r="B1001" i="7"/>
  <c r="C1001" i="7"/>
  <c r="B1189" i="7"/>
  <c r="C1189" i="7"/>
  <c r="B2252" i="7"/>
  <c r="C2252" i="7"/>
  <c r="B1041" i="7"/>
  <c r="C1041" i="7"/>
  <c r="B108" i="7"/>
  <c r="C108" i="7"/>
  <c r="B1747" i="7"/>
  <c r="C1747" i="7"/>
  <c r="B698" i="7"/>
  <c r="C698" i="7"/>
  <c r="B1637" i="7"/>
  <c r="C1637" i="7"/>
  <c r="B1974" i="7"/>
  <c r="C1974" i="7"/>
  <c r="B521" i="7"/>
  <c r="C521" i="7"/>
  <c r="B2325" i="7"/>
  <c r="C2325" i="7"/>
  <c r="B911" i="7"/>
  <c r="C911" i="7"/>
  <c r="B2112" i="7"/>
  <c r="C2112" i="7"/>
  <c r="B471" i="7"/>
  <c r="C471" i="7"/>
  <c r="B1387" i="7"/>
  <c r="C1387" i="7"/>
  <c r="B2126" i="7"/>
  <c r="C2126" i="7"/>
  <c r="B2654" i="7"/>
  <c r="C2654" i="7"/>
  <c r="B2784" i="7"/>
  <c r="C2784" i="7"/>
  <c r="B2026" i="7"/>
  <c r="C2026" i="7"/>
  <c r="B2684" i="7"/>
  <c r="C2684" i="7"/>
  <c r="B2810" i="7"/>
  <c r="C2810" i="7"/>
  <c r="B1842" i="7"/>
  <c r="C1842" i="7"/>
  <c r="B1878" i="7"/>
  <c r="C1878" i="7"/>
  <c r="B2041" i="7"/>
  <c r="C2041" i="7"/>
  <c r="B2399" i="7"/>
  <c r="C2399" i="7"/>
  <c r="B516" i="7"/>
  <c r="C516" i="7"/>
  <c r="B2573" i="7"/>
  <c r="C2573" i="7"/>
  <c r="B2287" i="7"/>
  <c r="C2287" i="7"/>
  <c r="B705" i="7"/>
  <c r="C705" i="7"/>
  <c r="B2016" i="7"/>
  <c r="C2016" i="7"/>
  <c r="B1803" i="7"/>
  <c r="C1803" i="7"/>
  <c r="B2296" i="7"/>
  <c r="C2296" i="7"/>
  <c r="B2352" i="7"/>
  <c r="C2352" i="7"/>
  <c r="B2336" i="7"/>
  <c r="C2336" i="7"/>
  <c r="B2306" i="7"/>
  <c r="C2306" i="7"/>
  <c r="B1941" i="7"/>
  <c r="C1941" i="7"/>
  <c r="B1335" i="7"/>
  <c r="C1335" i="7"/>
  <c r="B53" i="7"/>
  <c r="C53" i="7"/>
  <c r="B1010" i="7"/>
  <c r="C1010" i="7"/>
  <c r="C1020" i="7"/>
  <c r="B133" i="7"/>
  <c r="C133" i="7"/>
  <c r="B1595" i="7"/>
  <c r="C1595" i="7"/>
  <c r="B1161" i="7"/>
  <c r="C1161" i="7"/>
  <c r="B275" i="7"/>
  <c r="C275" i="7"/>
  <c r="B2423" i="7"/>
  <c r="C2423" i="7"/>
  <c r="B1367" i="7"/>
  <c r="C1367" i="7"/>
  <c r="B2122" i="7"/>
  <c r="C2122" i="7"/>
  <c r="B2305" i="7"/>
  <c r="C2305" i="7"/>
  <c r="B2586" i="7"/>
  <c r="C2586" i="7"/>
  <c r="B2768" i="7"/>
  <c r="C2768" i="7"/>
  <c r="B897" i="7"/>
  <c r="C897" i="7"/>
  <c r="B2085" i="7"/>
  <c r="C2085" i="7"/>
  <c r="B320" i="7"/>
  <c r="C320" i="7"/>
  <c r="B2142" i="7"/>
  <c r="C2142" i="7"/>
  <c r="B1899" i="7"/>
  <c r="C1899" i="7"/>
  <c r="B1102" i="7"/>
  <c r="C1102" i="7"/>
  <c r="B991" i="7"/>
  <c r="C991" i="7"/>
  <c r="B2645" i="7"/>
  <c r="C2645" i="7"/>
  <c r="B2549" i="7"/>
  <c r="C2549" i="7"/>
  <c r="B1124" i="7"/>
  <c r="C1124" i="7"/>
  <c r="B2303" i="7"/>
  <c r="C2303" i="7"/>
  <c r="B2292" i="7"/>
  <c r="C2292" i="7"/>
  <c r="B916" i="7"/>
  <c r="C916" i="7"/>
  <c r="B2460" i="7"/>
  <c r="C2460" i="7"/>
  <c r="B1292" i="7"/>
  <c r="C1292" i="7"/>
  <c r="B2789" i="7"/>
  <c r="C2789" i="7"/>
  <c r="B1481" i="7"/>
  <c r="C1481" i="7"/>
  <c r="B1279" i="7"/>
  <c r="C1279" i="7"/>
  <c r="B2302" i="7"/>
  <c r="C2302" i="7"/>
  <c r="B2595" i="7"/>
  <c r="C2595" i="7"/>
  <c r="B2290" i="7"/>
  <c r="C2290" i="7"/>
  <c r="B2418" i="7"/>
  <c r="C2418" i="7"/>
  <c r="B34" i="7"/>
  <c r="C34" i="7"/>
  <c r="B1544" i="7"/>
  <c r="C1544" i="7"/>
  <c r="B2764" i="7"/>
  <c r="C2764" i="7"/>
  <c r="B2256" i="7"/>
  <c r="C2256" i="7"/>
  <c r="B661" i="7"/>
  <c r="C661" i="7"/>
  <c r="B239" i="7"/>
  <c r="C239" i="7"/>
  <c r="B2038" i="7"/>
  <c r="C2038" i="7"/>
  <c r="B1491" i="7"/>
  <c r="C1491" i="7"/>
  <c r="B907" i="7"/>
  <c r="C907" i="7"/>
  <c r="B931" i="7"/>
  <c r="C931" i="7"/>
  <c r="B251" i="7"/>
  <c r="C251" i="7"/>
  <c r="B1593" i="7"/>
  <c r="C1593" i="7"/>
  <c r="B530" i="7"/>
  <c r="C530" i="7"/>
  <c r="B1834" i="7"/>
  <c r="C1834" i="7"/>
  <c r="B1325" i="7"/>
  <c r="C1325" i="7"/>
  <c r="B2381" i="7"/>
  <c r="C2381" i="7"/>
  <c r="B1173" i="7"/>
  <c r="C1173" i="7"/>
  <c r="B117" i="7"/>
  <c r="C117" i="7"/>
  <c r="B1412" i="7"/>
  <c r="C1412" i="7"/>
  <c r="B1885" i="7"/>
  <c r="C1885" i="7"/>
  <c r="B1886" i="7"/>
  <c r="C1886" i="7"/>
  <c r="B2168" i="7"/>
  <c r="C2168" i="7"/>
  <c r="B1413" i="7"/>
  <c r="C1413" i="7"/>
  <c r="B23" i="7"/>
  <c r="C23" i="7"/>
  <c r="B1615" i="7"/>
  <c r="C1615" i="7"/>
  <c r="C2701" i="7"/>
  <c r="B2701" i="7"/>
  <c r="E1413" i="7"/>
  <c r="E23" i="7"/>
  <c r="E1615" i="7"/>
  <c r="E2701" i="7" l="1"/>
  <c r="E2168" i="7"/>
  <c r="F8" i="7"/>
  <c r="C6" i="7" l="1"/>
  <c r="B6" i="7"/>
  <c r="C67" i="9"/>
  <c r="B67" i="9"/>
  <c r="H41" i="9"/>
  <c r="E231" i="7"/>
  <c r="E2807" i="7"/>
  <c r="E587" i="7"/>
  <c r="E1374" i="7"/>
  <c r="E2568" i="7"/>
  <c r="E2673" i="7"/>
  <c r="E675" i="7"/>
  <c r="E544" i="7"/>
  <c r="E2743" i="7"/>
  <c r="E1238" i="7"/>
  <c r="E1514" i="7"/>
  <c r="E97" i="7"/>
  <c r="E684" i="7"/>
  <c r="E761" i="7"/>
  <c r="E2238" i="7"/>
  <c r="E2377" i="7"/>
  <c r="E2368" i="7"/>
  <c r="E548" i="7"/>
  <c r="E759" i="7"/>
  <c r="E2052" i="7"/>
  <c r="E1484" i="7"/>
  <c r="E2141" i="7"/>
  <c r="E2153" i="7"/>
  <c r="E1987" i="7"/>
  <c r="E1947" i="7"/>
  <c r="E2523" i="7"/>
  <c r="E1079" i="7"/>
  <c r="E1454" i="7"/>
  <c r="E2181" i="7"/>
  <c r="E84" i="7"/>
  <c r="E1930" i="7"/>
  <c r="E333" i="7"/>
  <c r="E207" i="7"/>
  <c r="E469" i="7"/>
  <c r="E366" i="7"/>
  <c r="E582" i="7"/>
  <c r="E1893" i="7"/>
  <c r="E1467" i="7"/>
  <c r="E2436" i="7"/>
  <c r="E966" i="7"/>
  <c r="E1839" i="7"/>
  <c r="E2488" i="7"/>
  <c r="E454" i="7"/>
  <c r="E1065" i="7"/>
  <c r="E588" i="7"/>
  <c r="E2691" i="7"/>
  <c r="E2688" i="7"/>
  <c r="E2401" i="7"/>
  <c r="E2718" i="7"/>
  <c r="E1261" i="7"/>
  <c r="E2074" i="7"/>
  <c r="E152" i="7"/>
  <c r="E153" i="7"/>
  <c r="E118" i="7"/>
  <c r="E2075" i="7"/>
  <c r="E417" i="7"/>
  <c r="E878" i="7"/>
  <c r="E414" i="7"/>
  <c r="E990" i="7"/>
  <c r="E2702" i="7"/>
  <c r="E2723" i="7"/>
  <c r="E316" i="7"/>
  <c r="E2650" i="7"/>
  <c r="E2774" i="7"/>
  <c r="E1972" i="7"/>
  <c r="E1291" i="7"/>
  <c r="E2080" i="7"/>
  <c r="E1511" i="7"/>
  <c r="E2228" i="7"/>
  <c r="E1986" i="7"/>
  <c r="E259" i="7"/>
  <c r="E1315" i="7"/>
  <c r="E2055" i="7"/>
  <c r="E2083" i="7"/>
  <c r="E1228" i="7"/>
  <c r="E2780" i="7"/>
  <c r="E658" i="7"/>
  <c r="E1235" i="7"/>
  <c r="E2411" i="7"/>
  <c r="E2434" i="7"/>
  <c r="E2311" i="7"/>
  <c r="E2466" i="7"/>
  <c r="E1694" i="7"/>
  <c r="E1903" i="7"/>
  <c r="E961" i="7"/>
  <c r="E1585" i="7"/>
  <c r="E2249" i="7"/>
  <c r="E180" i="7"/>
  <c r="E1076" i="7"/>
  <c r="H1076" i="7" s="1" a="1"/>
  <c r="H1076" i="7" s="1"/>
  <c r="E2485" i="7"/>
  <c r="E1814" i="7"/>
  <c r="E408" i="7"/>
  <c r="E1210" i="7"/>
  <c r="E2477" i="7"/>
  <c r="E2585" i="7"/>
  <c r="E2496" i="7"/>
  <c r="E2546" i="7"/>
  <c r="E2385" i="7"/>
  <c r="E2189" i="7"/>
  <c r="E2066" i="7"/>
  <c r="E676" i="7"/>
  <c r="E2692" i="7"/>
  <c r="E1346" i="7"/>
  <c r="E2070" i="7"/>
  <c r="E1188" i="7"/>
  <c r="E2785" i="7"/>
  <c r="E2006" i="7"/>
  <c r="E2274" i="7"/>
  <c r="E1466" i="7"/>
  <c r="E1248" i="7"/>
  <c r="E1465" i="7"/>
  <c r="E524" i="7"/>
  <c r="E353" i="7"/>
  <c r="E1968" i="7"/>
  <c r="E1851" i="7"/>
  <c r="E1550" i="7"/>
  <c r="E1474" i="7"/>
  <c r="E2582" i="7"/>
  <c r="H2582" i="7" s="1" a="1"/>
  <c r="H2582" i="7" s="1"/>
  <c r="E2031" i="7"/>
  <c r="E225" i="7"/>
  <c r="E839" i="7"/>
  <c r="E2295" i="7"/>
  <c r="E746" i="7"/>
  <c r="E2641" i="7"/>
  <c r="E219" i="7"/>
  <c r="E2343" i="7"/>
  <c r="E2749" i="7"/>
  <c r="E657" i="7"/>
  <c r="E178" i="7"/>
  <c r="E139" i="7"/>
  <c r="E378" i="7"/>
  <c r="E2271" i="7"/>
  <c r="E734" i="7"/>
  <c r="E932" i="7"/>
  <c r="E1741" i="7"/>
  <c r="E21" i="7"/>
  <c r="E822" i="7"/>
  <c r="E791" i="7"/>
  <c r="E1673" i="7"/>
  <c r="E1139" i="7"/>
  <c r="E2188" i="7"/>
  <c r="E1801" i="7"/>
  <c r="E527" i="7"/>
  <c r="E531" i="7"/>
  <c r="E1093" i="7"/>
  <c r="E1356" i="7"/>
  <c r="E351" i="7"/>
  <c r="E1092" i="7"/>
  <c r="E2354" i="7"/>
  <c r="E2390" i="7"/>
  <c r="E615" i="7"/>
  <c r="E2317" i="7"/>
  <c r="E2265" i="7"/>
  <c r="E262" i="7"/>
  <c r="E1984" i="7"/>
  <c r="E2430" i="7"/>
  <c r="E1170" i="7"/>
  <c r="E2203" i="7"/>
  <c r="E1789" i="7"/>
  <c r="E2420" i="7"/>
  <c r="E2475" i="7"/>
  <c r="E2169" i="7"/>
  <c r="E846" i="7"/>
  <c r="E330" i="7"/>
  <c r="E2200" i="7"/>
  <c r="E1358" i="7"/>
  <c r="E2402" i="7"/>
  <c r="E448" i="7"/>
  <c r="E2484" i="7"/>
  <c r="E488" i="7"/>
  <c r="E2286" i="7"/>
  <c r="E2660" i="7"/>
  <c r="E702" i="7"/>
  <c r="E2469" i="7"/>
  <c r="E1388" i="7"/>
  <c r="E2397" i="7"/>
  <c r="E140" i="7"/>
  <c r="E545" i="7"/>
  <c r="E2750" i="7"/>
  <c r="E2227" i="7"/>
  <c r="E2796" i="7"/>
  <c r="E1245" i="7"/>
  <c r="E1216" i="7"/>
  <c r="E2214" i="7"/>
  <c r="E208" i="7"/>
  <c r="E497" i="7"/>
  <c r="E2820" i="7"/>
  <c r="E79" i="7"/>
  <c r="E795" i="7"/>
  <c r="E1881" i="7"/>
  <c r="E1786" i="7"/>
  <c r="E2260" i="7"/>
  <c r="E879" i="7"/>
  <c r="E2630" i="7"/>
  <c r="E2700" i="7"/>
  <c r="E564" i="7"/>
  <c r="E1265" i="7"/>
  <c r="G1265" i="7" s="1" a="1"/>
  <c r="G1265" i="7" s="1"/>
  <c r="E1486" i="7"/>
  <c r="E1497" i="7"/>
  <c r="E2330" i="7"/>
  <c r="E924" i="7"/>
  <c r="E2694" i="7"/>
  <c r="E1252" i="7"/>
  <c r="E1658" i="7"/>
  <c r="E2734" i="7"/>
  <c r="E2205" i="7"/>
  <c r="E2720" i="7"/>
  <c r="E2250" i="7"/>
  <c r="E124" i="7"/>
  <c r="E1208" i="7"/>
  <c r="E199" i="7"/>
  <c r="E1753" i="7"/>
  <c r="E1798" i="7"/>
  <c r="E1516" i="7"/>
  <c r="E342" i="7"/>
  <c r="E800" i="7"/>
  <c r="E1234" i="7"/>
  <c r="E1186" i="7"/>
  <c r="E2283" i="7"/>
  <c r="G2283" i="7" s="1" a="1"/>
  <c r="G2283" i="7" s="1"/>
  <c r="E652" i="7"/>
  <c r="E618" i="7"/>
  <c r="E903" i="7"/>
  <c r="E137" i="7"/>
  <c r="E487" i="7"/>
  <c r="E964" i="7"/>
  <c r="E2001" i="7"/>
  <c r="E1382" i="7"/>
  <c r="E1825" i="7"/>
  <c r="E1517" i="7"/>
  <c r="E803" i="7"/>
  <c r="E1651" i="7"/>
  <c r="E2452" i="7"/>
  <c r="E2695" i="7"/>
  <c r="E159" i="7"/>
  <c r="E551" i="7"/>
  <c r="E2593" i="7"/>
  <c r="E708" i="7"/>
  <c r="E2056" i="7"/>
  <c r="E1831" i="7"/>
  <c r="E1480" i="7"/>
  <c r="E1546" i="7"/>
  <c r="E1203" i="7"/>
  <c r="E2195" i="7"/>
  <c r="E1505" i="7"/>
  <c r="E2246" i="7"/>
  <c r="E2192" i="7"/>
  <c r="E2725" i="7"/>
  <c r="E1534" i="7"/>
  <c r="E1771" i="7"/>
  <c r="E1614" i="7"/>
  <c r="E1519" i="7"/>
  <c r="E1003" i="7"/>
  <c r="E1619" i="7"/>
  <c r="E63" i="7"/>
  <c r="E1770" i="7"/>
  <c r="E668" i="7"/>
  <c r="E2558" i="7"/>
  <c r="E2712" i="7"/>
  <c r="E169" i="7"/>
  <c r="E1294" i="7"/>
  <c r="E2775" i="7"/>
  <c r="E1250" i="7"/>
  <c r="E2380" i="7"/>
  <c r="E2474" i="7"/>
  <c r="E2758" i="7"/>
  <c r="E1112" i="7"/>
  <c r="E2802" i="7"/>
  <c r="E540" i="7"/>
  <c r="E1613" i="7"/>
  <c r="E493" i="7"/>
  <c r="E1848" i="7"/>
  <c r="E2100" i="7"/>
  <c r="E891" i="7"/>
  <c r="E1562" i="7"/>
  <c r="E848" i="7"/>
  <c r="E404" i="7"/>
  <c r="E277" i="7"/>
  <c r="E1512" i="7"/>
  <c r="E1379" i="7"/>
  <c r="E794" i="7"/>
  <c r="E1691" i="7"/>
  <c r="E1239" i="7"/>
  <c r="E1360" i="7"/>
  <c r="E841" i="7"/>
  <c r="E1067" i="7"/>
  <c r="E505" i="7"/>
  <c r="E1552" i="7"/>
  <c r="E1623" i="7"/>
  <c r="E1152" i="7"/>
  <c r="E1109" i="7"/>
  <c r="H1109" i="7" s="1" a="1"/>
  <c r="H1109" i="7" s="1"/>
  <c r="E1496" i="7"/>
  <c r="E291" i="7"/>
  <c r="E1716" i="7"/>
  <c r="E2045" i="7"/>
  <c r="E440" i="7"/>
  <c r="E1757" i="7"/>
  <c r="E1296" i="7"/>
  <c r="E741" i="7"/>
  <c r="E865" i="7"/>
  <c r="E235" i="7"/>
  <c r="E977" i="7"/>
  <c r="E2777" i="7"/>
  <c r="E1368" i="7"/>
  <c r="E1635" i="7"/>
  <c r="E1233" i="7"/>
  <c r="E858" i="7"/>
  <c r="E687" i="7"/>
  <c r="E1149" i="7"/>
  <c r="E354" i="7"/>
  <c r="E1554" i="7"/>
  <c r="E948" i="7"/>
  <c r="E1632" i="7"/>
  <c r="E2237" i="7"/>
  <c r="E941" i="7"/>
  <c r="E1040" i="7"/>
  <c r="E649" i="7"/>
  <c r="E69" i="7"/>
  <c r="E757" i="7"/>
  <c r="E1572" i="7"/>
  <c r="E901" i="7"/>
  <c r="E1548" i="7"/>
  <c r="E1148" i="7"/>
  <c r="E32" i="7"/>
  <c r="E1237" i="7"/>
  <c r="E1389" i="7"/>
  <c r="E296" i="7"/>
  <c r="E774" i="7"/>
  <c r="E833" i="7"/>
  <c r="E549" i="7"/>
  <c r="E2686" i="7"/>
  <c r="E1117" i="7"/>
  <c r="E1051" i="7"/>
  <c r="E1684" i="7"/>
  <c r="E1396" i="7"/>
  <c r="E954" i="7"/>
  <c r="E328" i="7"/>
  <c r="E211" i="7"/>
  <c r="E817" i="7"/>
  <c r="E2791" i="7"/>
  <c r="E777" i="7"/>
  <c r="E1706" i="7"/>
  <c r="E1850" i="7"/>
  <c r="E2803" i="7"/>
  <c r="E1308" i="7"/>
  <c r="E523" i="7"/>
  <c r="E2110" i="7"/>
  <c r="E194" i="7"/>
  <c r="E250" i="7"/>
  <c r="E43" i="7"/>
  <c r="E503" i="7"/>
  <c r="E1955" i="7"/>
  <c r="E655" i="7"/>
  <c r="E1340" i="7"/>
  <c r="E1434" i="7"/>
  <c r="E466" i="7"/>
  <c r="E1536" i="7"/>
  <c r="E334" i="7"/>
  <c r="E593" i="7"/>
  <c r="E943" i="7"/>
  <c r="E1738" i="7"/>
  <c r="E2193" i="7"/>
  <c r="E2363" i="7"/>
  <c r="E357" i="7"/>
  <c r="E240" i="7"/>
  <c r="E1862" i="7"/>
  <c r="E1674" i="7"/>
  <c r="E2631" i="7"/>
  <c r="E1853" i="7"/>
  <c r="E1007" i="7"/>
  <c r="E561" i="7"/>
  <c r="E1154" i="7"/>
  <c r="E2736" i="7"/>
  <c r="E2781" i="7"/>
  <c r="E1677" i="7"/>
  <c r="E2697" i="7"/>
  <c r="E637" i="7"/>
  <c r="E125" i="7"/>
  <c r="E2078" i="7"/>
  <c r="E2273" i="7"/>
  <c r="E1026" i="7"/>
  <c r="E1445" i="7"/>
  <c r="E2111" i="7"/>
  <c r="E486" i="7"/>
  <c r="E2518" i="7"/>
  <c r="E1193" i="7"/>
  <c r="E1178" i="7"/>
  <c r="E1772" i="7"/>
  <c r="E157" i="7"/>
  <c r="E1223" i="7"/>
  <c r="E1329" i="7"/>
  <c r="E731" i="7"/>
  <c r="E1794" i="7"/>
  <c r="E1333" i="7"/>
  <c r="E603" i="7"/>
  <c r="E2272" i="7"/>
  <c r="E1620" i="7"/>
  <c r="E2421" i="7"/>
  <c r="E570" i="7"/>
  <c r="E500" i="7"/>
  <c r="E1999" i="7"/>
  <c r="E2795" i="7"/>
  <c r="E2435" i="7"/>
  <c r="E50" i="7"/>
  <c r="E1366" i="7"/>
  <c r="E557" i="7"/>
  <c r="E1980" i="7"/>
  <c r="E1978" i="7"/>
  <c r="E2440" i="7"/>
  <c r="E662" i="7"/>
  <c r="E148" i="7"/>
  <c r="E449" i="7"/>
  <c r="E2667" i="7"/>
  <c r="E214" i="7"/>
  <c r="E1602" i="7"/>
  <c r="E1965" i="7"/>
  <c r="E1537" i="7"/>
  <c r="E827" i="7"/>
  <c r="G827" i="7" s="1" a="1"/>
  <c r="G827" i="7" s="1"/>
  <c r="E1221" i="7"/>
  <c r="E1054" i="7"/>
  <c r="E1788" i="7"/>
  <c r="E788" i="7"/>
  <c r="E2458" i="7"/>
  <c r="E2120" i="7"/>
  <c r="E2730" i="7"/>
  <c r="E1444" i="7"/>
  <c r="E100" i="7"/>
  <c r="E395" i="7"/>
  <c r="E568" i="7"/>
  <c r="E2002" i="7"/>
  <c r="E1957" i="7"/>
  <c r="E2224" i="7"/>
  <c r="E1493" i="7"/>
  <c r="E340" i="7"/>
  <c r="E574" i="7"/>
  <c r="E2316" i="7"/>
  <c r="E93" i="7"/>
  <c r="E213" i="7"/>
  <c r="E1705" i="7"/>
  <c r="E607" i="7"/>
  <c r="E905" i="7"/>
  <c r="E670" i="7"/>
  <c r="E1699" i="7"/>
  <c r="E2462" i="7"/>
  <c r="E1587" i="7"/>
  <c r="E1594" i="7"/>
  <c r="E2221" i="7"/>
  <c r="E2124" i="7"/>
  <c r="E2201" i="7"/>
  <c r="E2479" i="7"/>
  <c r="E751" i="7"/>
  <c r="E533" i="7"/>
  <c r="E318" i="7"/>
  <c r="E714" i="7"/>
  <c r="E349" i="7"/>
  <c r="E1270" i="7"/>
  <c r="E1299" i="7"/>
  <c r="E960" i="7"/>
  <c r="E2745" i="7"/>
  <c r="E48" i="7"/>
  <c r="E442" i="7"/>
  <c r="E2547" i="7"/>
  <c r="G2547" i="7" s="1" a="1"/>
  <c r="G2547" i="7" s="1"/>
  <c r="E2449" i="7"/>
  <c r="E514" i="7"/>
  <c r="E556" i="7"/>
  <c r="E2642" i="7"/>
  <c r="E1970" i="7"/>
  <c r="E1557" i="7"/>
  <c r="E437" i="7"/>
  <c r="E65" i="7"/>
  <c r="E293" i="7"/>
  <c r="E341" i="7"/>
  <c r="E233" i="7"/>
  <c r="E1507" i="7"/>
  <c r="E640" i="7"/>
  <c r="E909" i="7"/>
  <c r="E1729" i="7"/>
  <c r="E1227" i="7"/>
  <c r="E1163" i="7"/>
  <c r="E1326" i="7"/>
  <c r="E2733" i="7"/>
  <c r="E958" i="7"/>
  <c r="E1357" i="7"/>
  <c r="E926" i="7"/>
  <c r="E1225" i="7"/>
  <c r="E2489" i="7"/>
  <c r="E2541" i="7"/>
  <c r="E2634" i="7"/>
  <c r="E1979" i="7"/>
  <c r="E2483" i="7"/>
  <c r="E1049" i="7"/>
  <c r="E325" i="7"/>
  <c r="E305" i="7"/>
  <c r="E1342" i="7"/>
  <c r="E1477" i="7"/>
  <c r="E1044" i="7"/>
  <c r="E815" i="7"/>
  <c r="E2047" i="7"/>
  <c r="E2173" i="7"/>
  <c r="E2198" i="7"/>
  <c r="E2098" i="7"/>
  <c r="E1401" i="7"/>
  <c r="E1282" i="7"/>
  <c r="E2328" i="7"/>
  <c r="E423" i="7"/>
  <c r="E2357" i="7"/>
  <c r="E2130" i="7"/>
  <c r="E1180" i="7"/>
  <c r="E1949" i="7"/>
  <c r="E88" i="7"/>
  <c r="E2405" i="7"/>
  <c r="E627" i="7"/>
  <c r="E1220" i="7"/>
  <c r="E1648" i="7"/>
  <c r="E1975" i="7"/>
  <c r="E1750" i="7"/>
  <c r="E591" i="7"/>
  <c r="E1833" i="7"/>
  <c r="E671" i="7"/>
  <c r="E2493" i="7"/>
  <c r="E1332" i="7"/>
  <c r="E2400" i="7"/>
  <c r="E2524" i="7"/>
  <c r="E1218" i="7"/>
  <c r="E54" i="7"/>
  <c r="E1577" i="7"/>
  <c r="E1845" i="7"/>
  <c r="E398" i="7"/>
  <c r="E1689" i="7"/>
  <c r="G1689" i="7" s="1" a="1"/>
  <c r="G1689" i="7" s="1"/>
  <c r="E315" i="7"/>
  <c r="E651" i="7"/>
  <c r="E2216" i="7"/>
  <c r="E1994" i="7"/>
  <c r="E1200" i="7"/>
  <c r="E1355" i="7"/>
  <c r="E2766" i="7"/>
  <c r="E1895" i="7"/>
  <c r="E1464" i="7"/>
  <c r="E614" i="7"/>
  <c r="E2721" i="7"/>
  <c r="E2804" i="7"/>
  <c r="E2240" i="7"/>
  <c r="E2481" i="7"/>
  <c r="E2345" i="7"/>
  <c r="E2813" i="7"/>
  <c r="E94" i="7"/>
  <c r="E161" i="7"/>
  <c r="E689" i="7"/>
  <c r="E2298" i="7"/>
  <c r="E2502" i="7"/>
  <c r="E1868" i="7"/>
  <c r="E2176" i="7"/>
  <c r="E1009" i="7"/>
  <c r="E1599" i="7"/>
  <c r="E2503" i="7"/>
  <c r="E1742" i="7"/>
  <c r="E737" i="7"/>
  <c r="E554" i="7"/>
  <c r="E850" i="7"/>
  <c r="E234" i="7"/>
  <c r="E1492" i="7"/>
  <c r="E855" i="7"/>
  <c r="E721" i="7"/>
  <c r="E906" i="7"/>
  <c r="E981" i="7"/>
  <c r="E2567" i="7"/>
  <c r="E2699" i="7"/>
  <c r="E2151" i="7"/>
  <c r="E518" i="7"/>
  <c r="E837" i="7"/>
  <c r="E1783" i="7"/>
  <c r="E1869" i="7"/>
  <c r="E1756" i="7"/>
  <c r="E1321" i="7"/>
  <c r="E2172" i="7"/>
  <c r="E2155" i="7"/>
  <c r="E429" i="7"/>
  <c r="E2293" i="7"/>
  <c r="E110" i="7"/>
  <c r="E1324" i="7"/>
  <c r="E1404" i="7"/>
  <c r="E82" i="7"/>
  <c r="E642" i="7"/>
  <c r="E127" i="7"/>
  <c r="E1800" i="7"/>
  <c r="E1337" i="7"/>
  <c r="E2072" i="7"/>
  <c r="E1042" i="7"/>
  <c r="E789" i="7"/>
  <c r="E2114" i="7"/>
  <c r="E2115" i="7"/>
  <c r="E558" i="7"/>
  <c r="E2289" i="7"/>
  <c r="E1311" i="7"/>
  <c r="E1781" i="7"/>
  <c r="E624" i="7"/>
  <c r="E2182" i="7"/>
  <c r="E18" i="7"/>
  <c r="E519" i="7"/>
  <c r="E575" i="7"/>
  <c r="E2574" i="7"/>
  <c r="E1976" i="7"/>
  <c r="E2323" i="7"/>
  <c r="E600" i="7"/>
  <c r="E2597" i="7"/>
  <c r="E949" i="7"/>
  <c r="H949" i="7" s="1" a="1"/>
  <c r="H949" i="7" s="1"/>
  <c r="E1021" i="7"/>
  <c r="E492" i="7"/>
  <c r="E1422" i="7"/>
  <c r="E1182" i="7"/>
  <c r="E2315" i="7"/>
  <c r="E2135" i="7"/>
  <c r="E928" i="7"/>
  <c r="E1754" i="7"/>
  <c r="E1006" i="7"/>
  <c r="E1763" i="7"/>
  <c r="E426" i="7"/>
  <c r="E2239" i="7"/>
  <c r="E1069" i="7"/>
  <c r="E2550" i="7"/>
  <c r="E883" i="7"/>
  <c r="H883" i="7" s="1" a="1"/>
  <c r="H883" i="7" s="1"/>
  <c r="E2501" i="7"/>
  <c r="E1483" i="7"/>
  <c r="E825" i="7"/>
  <c r="E1385" i="7"/>
  <c r="E2793" i="7"/>
  <c r="E406" i="7"/>
  <c r="E77" i="7"/>
  <c r="E121" i="7"/>
  <c r="E1476" i="7"/>
  <c r="E2081" i="7"/>
  <c r="E1305" i="7"/>
  <c r="E1690" i="7"/>
  <c r="E2123" i="7"/>
  <c r="E1197" i="7"/>
  <c r="E230" i="7"/>
  <c r="E715" i="7"/>
  <c r="E828" i="7"/>
  <c r="E1205" i="7"/>
  <c r="E2076" i="7"/>
  <c r="E1777" i="7"/>
  <c r="E583" i="7"/>
  <c r="E2476" i="7"/>
  <c r="E1201" i="7"/>
  <c r="E2207" i="7"/>
  <c r="E1780" i="7"/>
  <c r="E212" i="7"/>
  <c r="E2244" i="7"/>
  <c r="E739" i="7"/>
  <c r="E1482" i="7"/>
  <c r="E1672" i="7"/>
  <c r="E2461" i="7"/>
  <c r="E2156" i="7"/>
  <c r="E1681" i="7"/>
  <c r="E2170" i="7"/>
  <c r="E1280" i="7"/>
  <c r="E1731" i="7"/>
  <c r="E2023" i="7"/>
  <c r="E2184" i="7"/>
  <c r="E2794" i="7"/>
  <c r="E2226" i="7"/>
  <c r="E2359" i="7"/>
  <c r="E2448" i="7"/>
  <c r="E2395" i="7"/>
  <c r="E1808" i="7"/>
  <c r="E2555" i="7"/>
  <c r="E2000" i="7"/>
  <c r="E2095" i="7"/>
  <c r="E1817" i="7"/>
  <c r="E2089" i="7"/>
  <c r="E2566" i="7"/>
  <c r="E22" i="7"/>
  <c r="E168" i="7"/>
  <c r="E263" i="7"/>
  <c r="E1717" i="7"/>
  <c r="E1440" i="7"/>
  <c r="E1665" i="7"/>
  <c r="E727" i="7"/>
  <c r="E2278" i="7"/>
  <c r="E674" i="7"/>
  <c r="E490" i="7"/>
  <c r="E963" i="7"/>
  <c r="E1809" i="7"/>
  <c r="E816" i="7"/>
  <c r="E1209" i="7"/>
  <c r="E1032" i="7"/>
  <c r="E2779" i="7"/>
  <c r="E2147" i="7"/>
  <c r="E1610" i="7"/>
  <c r="E2473" i="7"/>
  <c r="E2279" i="7"/>
  <c r="E1759" i="7"/>
  <c r="E2091" i="7"/>
  <c r="E892" i="7"/>
  <c r="E2604" i="7"/>
  <c r="E386" i="7"/>
  <c r="E2253" i="7"/>
  <c r="E904" i="7"/>
  <c r="E2751" i="7"/>
  <c r="E1168" i="7"/>
  <c r="E2707" i="7"/>
  <c r="E1176" i="7"/>
  <c r="E890" i="7"/>
  <c r="E2284" i="7"/>
  <c r="E348" i="7"/>
  <c r="E200" i="7"/>
  <c r="E1692" i="7"/>
  <c r="E1118" i="7"/>
  <c r="E987" i="7"/>
  <c r="E565" i="7"/>
  <c r="E1115" i="7"/>
  <c r="E112" i="7"/>
  <c r="E187" i="7"/>
  <c r="E1206" i="7"/>
  <c r="E847" i="7"/>
  <c r="E950" i="7"/>
  <c r="E431" i="7"/>
  <c r="E785" i="7"/>
  <c r="E2299" i="7"/>
  <c r="E338" i="7"/>
  <c r="E1276" i="7"/>
  <c r="E335" i="7"/>
  <c r="G335" i="7" s="1" a="1"/>
  <c r="G335" i="7" s="1"/>
  <c r="E2708" i="7"/>
  <c r="E136" i="7"/>
  <c r="E508" i="7"/>
  <c r="E2117" i="7"/>
  <c r="E1018" i="7"/>
  <c r="E920" i="7"/>
  <c r="E1011" i="7"/>
  <c r="E1852" i="7"/>
  <c r="E30" i="7"/>
  <c r="E1884" i="7"/>
  <c r="E2341" i="7"/>
  <c r="E274" i="7"/>
  <c r="E1045" i="7"/>
  <c r="E939" i="7"/>
  <c r="E896" i="7"/>
  <c r="E367" i="7"/>
  <c r="E1530" i="7"/>
  <c r="E2491" i="7"/>
  <c r="E978" i="7"/>
  <c r="E1191" i="7"/>
  <c r="E1231" i="7"/>
  <c r="E1055" i="7"/>
  <c r="E2548" i="7"/>
  <c r="E812" i="7"/>
  <c r="H812" i="7" s="1" a="1"/>
  <c r="H812" i="7" s="1"/>
  <c r="E1269" i="7"/>
  <c r="E2760" i="7"/>
  <c r="E1669" i="7"/>
  <c r="E2552" i="7"/>
  <c r="E1816" i="7"/>
  <c r="E2601" i="7"/>
  <c r="E1574" i="7"/>
  <c r="E1867" i="7"/>
  <c r="G1867" i="7" s="1" a="1"/>
  <c r="G1867" i="7" s="1"/>
  <c r="E222" i="7"/>
  <c r="E793" i="7"/>
  <c r="E1344" i="7"/>
  <c r="E1713" i="7"/>
  <c r="E1249" i="7"/>
  <c r="E2398" i="7"/>
  <c r="E2628" i="7"/>
  <c r="E1755" i="7"/>
  <c r="E2643" i="7"/>
  <c r="E2266" i="7"/>
  <c r="E1278" i="7"/>
  <c r="E2294" i="7"/>
  <c r="E1678" i="7"/>
  <c r="E2703" i="7"/>
  <c r="E2605" i="7"/>
  <c r="E1573" i="7"/>
  <c r="E1822" i="7"/>
  <c r="E667" i="7"/>
  <c r="E131" i="7"/>
  <c r="E439" i="7"/>
  <c r="E2297" i="7"/>
  <c r="E2014" i="7"/>
  <c r="E2410" i="7"/>
  <c r="E1416" i="7"/>
  <c r="E1685" i="7"/>
  <c r="E410" i="7"/>
  <c r="E2394" i="7"/>
  <c r="H2394" i="7" s="1" a="1"/>
  <c r="H2394" i="7" s="1"/>
  <c r="E1950" i="7"/>
  <c r="E1376" i="7"/>
  <c r="E2661" i="7"/>
  <c r="E2753" i="7"/>
  <c r="E1429" i="7"/>
  <c r="E775" i="7"/>
  <c r="E472" i="7"/>
  <c r="E630" i="7"/>
  <c r="E1053" i="7"/>
  <c r="E384" i="7"/>
  <c r="E1319" i="7"/>
  <c r="E2693" i="7"/>
  <c r="E1952" i="7"/>
  <c r="E1525" i="7"/>
  <c r="E1676" i="7"/>
  <c r="E1584" i="7"/>
  <c r="E2248" i="7"/>
  <c r="E1683" i="7"/>
  <c r="E174" i="7"/>
  <c r="E1993" i="7"/>
  <c r="E697" i="7"/>
  <c r="E400" i="7"/>
  <c r="E1212" i="7"/>
  <c r="E430" i="7"/>
  <c r="E581" i="7"/>
  <c r="E2093" i="7"/>
  <c r="E1664" i="7"/>
  <c r="E1073" i="7"/>
  <c r="E2199" i="7"/>
  <c r="E1578" i="7"/>
  <c r="E1877" i="7"/>
  <c r="G1877" i="7" s="1" a="1"/>
  <c r="G1877" i="7" s="1"/>
  <c r="E2229" i="7"/>
  <c r="E940" i="7"/>
  <c r="E711" i="7"/>
  <c r="E2301" i="7"/>
  <c r="E2333" i="7"/>
  <c r="E12" i="7"/>
  <c r="E360" i="7"/>
  <c r="E1962" i="7"/>
  <c r="E635" i="7"/>
  <c r="E66" i="7"/>
  <c r="E840" i="7"/>
  <c r="E294" i="7"/>
  <c r="E298" i="7"/>
  <c r="E1932" i="7"/>
  <c r="E773" i="7"/>
  <c r="E1643" i="7"/>
  <c r="E2556" i="7"/>
  <c r="E511" i="7"/>
  <c r="E2470" i="7"/>
  <c r="E2251" i="7"/>
  <c r="E1617" i="7"/>
  <c r="E2090" i="7"/>
  <c r="E874" i="7"/>
  <c r="E1198" i="7"/>
  <c r="E324" i="7"/>
  <c r="E628" i="7"/>
  <c r="E1879" i="7"/>
  <c r="E1804" i="7"/>
  <c r="E1171" i="7"/>
  <c r="E1961" i="7"/>
  <c r="E695" i="7"/>
  <c r="E1687" i="7"/>
  <c r="E1703" i="7"/>
  <c r="E204" i="7"/>
  <c r="E265" i="7"/>
  <c r="E382" i="7"/>
  <c r="E1936" i="7"/>
  <c r="E2219" i="7"/>
  <c r="E2538" i="7"/>
  <c r="E1204" i="7"/>
  <c r="E2542" i="7"/>
  <c r="E344" i="7"/>
  <c r="E2816" i="7"/>
  <c r="E504" i="7"/>
  <c r="E1253" i="7"/>
  <c r="E2058" i="7"/>
  <c r="E81" i="7"/>
  <c r="E1101" i="7"/>
  <c r="E1129" i="7"/>
  <c r="E1843" i="7"/>
  <c r="E997" i="7"/>
  <c r="E1443" i="7"/>
  <c r="E864" i="7"/>
  <c r="E2264" i="7"/>
  <c r="E2340" i="7"/>
  <c r="E2307" i="7"/>
  <c r="E35" i="7"/>
  <c r="E1616" i="7"/>
  <c r="E1113" i="7"/>
  <c r="E2280" i="7"/>
  <c r="E1336" i="7"/>
  <c r="E686" i="7"/>
  <c r="E232" i="7"/>
  <c r="E424" i="7"/>
  <c r="E982" i="7"/>
  <c r="E1762" i="7"/>
  <c r="E1036" i="7"/>
  <c r="E716" i="7"/>
  <c r="E1172" i="7"/>
  <c r="E925" i="7"/>
  <c r="E1728" i="7"/>
  <c r="E1373" i="7"/>
  <c r="E1213" i="7"/>
  <c r="E1271" i="7"/>
  <c r="E1015" i="7"/>
  <c r="E1744" i="7"/>
  <c r="E2821" i="7"/>
  <c r="E1160" i="7"/>
  <c r="E1372" i="7"/>
  <c r="E1033" i="7"/>
  <c r="E1701" i="7"/>
  <c r="E1640" i="7"/>
  <c r="E150" i="7"/>
  <c r="E289" i="7"/>
  <c r="E368" i="7"/>
  <c r="E416" i="7"/>
  <c r="E1264" i="7"/>
  <c r="E1579" i="7"/>
  <c r="E2043" i="7"/>
  <c r="E113" i="7"/>
  <c r="E399" i="7"/>
  <c r="E1057" i="7"/>
  <c r="E1959" i="7"/>
  <c r="E172" i="7"/>
  <c r="E314" i="7"/>
  <c r="E1383" i="7"/>
  <c r="E1540" i="7"/>
  <c r="E282" i="7"/>
  <c r="E1158" i="7"/>
  <c r="E1818" i="7"/>
  <c r="E2086" i="7"/>
  <c r="E2579" i="7"/>
  <c r="E1460" i="7"/>
  <c r="E2331" i="7"/>
  <c r="E830" i="7"/>
  <c r="E2575" i="7"/>
  <c r="E2370" i="7"/>
  <c r="E610" i="7"/>
  <c r="E1989" i="7"/>
  <c r="E484" i="7"/>
  <c r="E412" i="7"/>
  <c r="E16" i="7"/>
  <c r="E2778" i="7"/>
  <c r="E2540" i="7"/>
  <c r="E2792" i="7"/>
  <c r="E2588" i="7"/>
  <c r="E1082" i="7"/>
  <c r="E2393" i="7"/>
  <c r="E1575" i="7"/>
  <c r="E1765" i="7"/>
  <c r="E620" i="7"/>
  <c r="E91" i="7"/>
  <c r="E1696" i="7"/>
  <c r="H1696" i="7" s="1" a="1"/>
  <c r="H1696" i="7" s="1"/>
  <c r="E2456" i="7"/>
  <c r="E2500" i="7"/>
  <c r="E1988" i="7"/>
  <c r="E2671" i="7"/>
  <c r="E1127" i="7"/>
  <c r="E1797" i="7"/>
  <c r="E1675" i="7"/>
  <c r="E1137" i="7"/>
  <c r="E2132" i="7"/>
  <c r="E832" i="7"/>
  <c r="E306" i="7"/>
  <c r="E983" i="7"/>
  <c r="E1304" i="7"/>
  <c r="E1721" i="7"/>
  <c r="E1542" i="7"/>
  <c r="E2049" i="7"/>
  <c r="E1490" i="7"/>
  <c r="E2233" i="7"/>
  <c r="E1417" i="7"/>
  <c r="E20" i="7"/>
  <c r="E494" i="7"/>
  <c r="E303" i="7"/>
  <c r="E876" i="7"/>
  <c r="E1215" i="7"/>
  <c r="E1267" i="7"/>
  <c r="E1609" i="7"/>
  <c r="H1609" i="7" s="1" a="1"/>
  <c r="H1609" i="7" s="1"/>
  <c r="E2544" i="7"/>
  <c r="E160" i="7"/>
  <c r="E1347" i="7"/>
  <c r="E2815" i="7"/>
  <c r="E1446" i="7"/>
  <c r="E1606" i="7"/>
  <c r="E1996" i="7"/>
  <c r="E1918" i="7"/>
  <c r="E1426" i="7"/>
  <c r="E632" i="7"/>
  <c r="E149" i="7"/>
  <c r="E1293" i="7"/>
  <c r="E2407" i="7"/>
  <c r="E1494" i="7"/>
  <c r="E1642" i="7"/>
  <c r="E1402" i="7"/>
  <c r="E1240" i="7"/>
  <c r="E176" i="7"/>
  <c r="E806" i="7"/>
  <c r="E1564" i="7"/>
  <c r="E17" i="7"/>
  <c r="E1111" i="7"/>
  <c r="E1272" i="7"/>
  <c r="E770" i="7"/>
  <c r="E1177" i="7"/>
  <c r="E2490" i="7"/>
  <c r="E394" i="7"/>
  <c r="E1433" i="7"/>
  <c r="E1037" i="7"/>
  <c r="E947" i="7"/>
  <c r="E2007" i="7"/>
  <c r="E2062" i="7"/>
  <c r="E2526" i="7"/>
  <c r="E2196" i="7"/>
  <c r="E186" i="7"/>
  <c r="E1603" i="7"/>
  <c r="E2487" i="7"/>
  <c r="E2581" i="7"/>
  <c r="E396" i="7"/>
  <c r="E468" i="7"/>
  <c r="E339" i="7"/>
  <c r="E467" i="7"/>
  <c r="E2194" i="7"/>
  <c r="G2194" i="7" s="1" a="1"/>
  <c r="G2194" i="7" s="1"/>
  <c r="E1479" i="7"/>
  <c r="E2065" i="7"/>
  <c r="E162" i="7"/>
  <c r="E2358" i="7"/>
  <c r="E996" i="7"/>
  <c r="E1185" i="7"/>
  <c r="E2728" i="7"/>
  <c r="E510" i="7"/>
  <c r="E2391" i="7"/>
  <c r="E1760" i="7"/>
  <c r="E302" i="7"/>
  <c r="E1725" i="7"/>
  <c r="E826" i="7"/>
  <c r="E2288" i="7"/>
  <c r="E99" i="7"/>
  <c r="E2594" i="7"/>
  <c r="E1247" i="7"/>
  <c r="E106" i="7"/>
  <c r="E1410" i="7"/>
  <c r="E1807" i="7"/>
  <c r="E1591" i="7"/>
  <c r="E2137" i="7"/>
  <c r="E1359" i="7"/>
  <c r="E2218" i="7"/>
  <c r="E1872" i="7"/>
  <c r="E2259" i="7"/>
  <c r="E1838" i="7"/>
  <c r="E744" i="7"/>
  <c r="E1133" i="7"/>
  <c r="E1017" i="7"/>
  <c r="E109" i="7"/>
  <c r="E389" i="7"/>
  <c r="E433" i="7"/>
  <c r="E1883" i="7"/>
  <c r="E2665" i="7"/>
  <c r="E2572" i="7"/>
  <c r="E402" i="7"/>
  <c r="E1090" i="7"/>
  <c r="E1827" i="7"/>
  <c r="E1085" i="7"/>
  <c r="E870" i="7"/>
  <c r="E1568" i="7"/>
  <c r="E1108" i="7"/>
  <c r="E1449" i="7"/>
  <c r="E1349" i="7"/>
  <c r="E2348" i="7"/>
  <c r="E1945" i="7"/>
  <c r="E2413" i="7"/>
  <c r="E1048" i="7"/>
  <c r="E937" i="7"/>
  <c r="E332" i="7"/>
  <c r="E2338" i="7"/>
  <c r="E596" i="7"/>
  <c r="E1532" i="7"/>
  <c r="E2788" i="7"/>
  <c r="E197" i="7"/>
  <c r="E779" i="7"/>
  <c r="E2318" i="7"/>
  <c r="E560" i="7"/>
  <c r="E244" i="7"/>
  <c r="E2732" i="7"/>
  <c r="E145" i="7"/>
  <c r="E2709" i="7"/>
  <c r="H2709" i="7" s="1" a="1"/>
  <c r="H2709" i="7" s="1"/>
  <c r="E2534" i="7"/>
  <c r="E631" i="7"/>
  <c r="E2432" i="7"/>
  <c r="E237" i="7"/>
  <c r="E1810" i="7"/>
  <c r="E2103" i="7"/>
  <c r="E2587" i="7"/>
  <c r="E2160" i="7"/>
  <c r="E2215" i="7"/>
  <c r="E1784" i="7"/>
  <c r="E2683" i="7"/>
  <c r="H2683" i="7" s="1" a="1"/>
  <c r="H2683" i="7" s="1"/>
  <c r="E1668" i="7"/>
  <c r="E616" i="7"/>
  <c r="E1498" i="7"/>
  <c r="E2230" i="7"/>
  <c r="E49" i="7"/>
  <c r="E1099" i="7"/>
  <c r="E1682" i="7"/>
  <c r="E2118" i="7"/>
  <c r="E142" i="7"/>
  <c r="E646" i="7"/>
  <c r="E736" i="7"/>
  <c r="E2451" i="7"/>
  <c r="E1799" i="7"/>
  <c r="E1652" i="7"/>
  <c r="E1580" i="7"/>
  <c r="E2312" i="7"/>
  <c r="E2108" i="7"/>
  <c r="E2282" i="7"/>
  <c r="E2139" i="7"/>
  <c r="E2032" i="7"/>
  <c r="E1246" i="7"/>
  <c r="E73" i="7"/>
  <c r="E1723" i="7"/>
  <c r="E2010" i="7"/>
  <c r="E559" i="7"/>
  <c r="E27" i="7"/>
  <c r="E364" i="7"/>
  <c r="E1905" i="7"/>
  <c r="E1586" i="7"/>
  <c r="E465" i="7"/>
  <c r="E1937" i="7"/>
  <c r="E2578" i="7"/>
  <c r="E1775" i="7"/>
  <c r="E1448" i="7"/>
  <c r="E1948" i="7"/>
  <c r="E1739" i="7"/>
  <c r="E1792" i="7"/>
  <c r="E457" i="7"/>
  <c r="E605" i="7"/>
  <c r="E1752" i="7"/>
  <c r="E355" i="7"/>
  <c r="E2468" i="7"/>
  <c r="E2304" i="7"/>
  <c r="E1912" i="7"/>
  <c r="E974" i="7"/>
  <c r="E1588" i="7"/>
  <c r="E766" i="7"/>
  <c r="E2663" i="7"/>
  <c r="E1510" i="7"/>
  <c r="E1977" i="7"/>
  <c r="E725" i="7"/>
  <c r="E422" i="7"/>
  <c r="E480" i="7"/>
  <c r="E151" i="7"/>
  <c r="E1050" i="7"/>
  <c r="E130" i="7"/>
  <c r="E884" i="7"/>
  <c r="E2145" i="7"/>
  <c r="E2285" i="7"/>
  <c r="E1958" i="7"/>
  <c r="E2498" i="7"/>
  <c r="E2606" i="7"/>
  <c r="E2811" i="7"/>
  <c r="E2664" i="7"/>
  <c r="E419" i="7"/>
  <c r="E2612" i="7"/>
  <c r="E1295" i="7"/>
  <c r="E555" i="7"/>
  <c r="E56" i="7"/>
  <c r="E636" i="7"/>
  <c r="E171" i="7"/>
  <c r="E918" i="7"/>
  <c r="E2412" i="7"/>
  <c r="H2412" i="7" s="1" a="1"/>
  <c r="H2412" i="7" s="1"/>
  <c r="E2680" i="7"/>
  <c r="E2497" i="7"/>
  <c r="E2342" i="7"/>
  <c r="E1535" i="7"/>
  <c r="E760" i="7"/>
  <c r="E1397" i="7"/>
  <c r="E1086" i="7"/>
  <c r="E447" i="7"/>
  <c r="E1528" i="7"/>
  <c r="E2748" i="7"/>
  <c r="E1597" i="7"/>
  <c r="E2346" i="7"/>
  <c r="E2035" i="7"/>
  <c r="E562" i="7"/>
  <c r="E1708" i="7"/>
  <c r="E381" i="7"/>
  <c r="E1473" i="7"/>
  <c r="E1468" i="7"/>
  <c r="E1812" i="7"/>
  <c r="E1654" i="7"/>
  <c r="E2017" i="7"/>
  <c r="E2183" i="7"/>
  <c r="E975" i="7"/>
  <c r="E1663" i="7"/>
  <c r="E1290" i="7"/>
  <c r="E2245" i="7"/>
  <c r="E2551" i="7"/>
  <c r="E2326" i="7"/>
  <c r="E2140" i="7"/>
  <c r="E756" i="7"/>
  <c r="E1022" i="7"/>
  <c r="E1056" i="7"/>
  <c r="E258" i="7"/>
  <c r="E2372" i="7"/>
  <c r="E1275" i="7"/>
  <c r="E2308" i="7"/>
  <c r="E336" i="7"/>
  <c r="E2562" i="7"/>
  <c r="E2063" i="7"/>
  <c r="E473" i="7"/>
  <c r="E2600" i="7"/>
  <c r="E2471" i="7"/>
  <c r="E485" i="7"/>
  <c r="E1882" i="7"/>
  <c r="E245" i="7"/>
  <c r="E2713" i="7"/>
  <c r="E2716" i="7"/>
  <c r="E1390" i="7"/>
  <c r="E2179" i="7"/>
  <c r="E956" i="7"/>
  <c r="E173" i="7"/>
  <c r="E2616" i="7"/>
  <c r="E2508" i="7"/>
  <c r="E2602" i="7"/>
  <c r="E512" i="7"/>
  <c r="E2334" i="7"/>
  <c r="H2334" i="7" s="1" a="1"/>
  <c r="H2334" i="7" s="1"/>
  <c r="E2131" i="7"/>
  <c r="E1328" i="7"/>
  <c r="E2211" i="7"/>
  <c r="E1802" i="7"/>
  <c r="E2406" i="7"/>
  <c r="E2457" i="7"/>
  <c r="E2223" i="7"/>
  <c r="E2097" i="7"/>
  <c r="E45" i="7"/>
  <c r="E517" i="7"/>
  <c r="E520" i="7"/>
  <c r="E2371" i="7"/>
  <c r="E654" i="7"/>
  <c r="E1414" i="7"/>
  <c r="E2185" i="7"/>
  <c r="E2174" i="7"/>
  <c r="E1935" i="7"/>
  <c r="E2519" i="7"/>
  <c r="E2366" i="7"/>
  <c r="E1973" i="7"/>
  <c r="E123" i="7"/>
  <c r="E2425" i="7"/>
  <c r="E2262" i="7"/>
  <c r="E498" i="7"/>
  <c r="E1943" i="7"/>
  <c r="E2389" i="7"/>
  <c r="E2767" i="7"/>
  <c r="E1774" i="7"/>
  <c r="E1061" i="7"/>
  <c r="E1719" i="7"/>
  <c r="H1719" i="7" s="1" a="1"/>
  <c r="H1719" i="7" s="1"/>
  <c r="E1985" i="7"/>
  <c r="E236" i="7"/>
  <c r="E2171" i="7"/>
  <c r="E1083" i="7"/>
  <c r="E1983" i="7"/>
  <c r="E2361" i="7"/>
  <c r="E2735" i="7"/>
  <c r="E2814" i="7"/>
  <c r="E383" i="7"/>
  <c r="E678" i="7"/>
  <c r="E1704" i="7"/>
  <c r="E2187" i="7"/>
  <c r="E1820" i="7"/>
  <c r="E129" i="7"/>
  <c r="E1778" i="7"/>
  <c r="E138" i="7"/>
  <c r="E2589" i="7"/>
  <c r="E1395" i="7"/>
  <c r="E2492" i="7"/>
  <c r="E196" i="7"/>
  <c r="E2580" i="7"/>
  <c r="E703" i="7"/>
  <c r="E1318" i="7"/>
  <c r="E525" i="7"/>
  <c r="E908" i="7"/>
  <c r="E2625" i="7"/>
  <c r="E526" i="7"/>
  <c r="E2202" i="7"/>
  <c r="E1211" i="7"/>
  <c r="E1080" i="7"/>
  <c r="E547" i="7"/>
  <c r="E1626" i="7"/>
  <c r="E2727" i="7"/>
  <c r="E1327" i="7"/>
  <c r="E2459" i="7"/>
  <c r="E58" i="7"/>
  <c r="E284" i="7"/>
  <c r="E313" i="7"/>
  <c r="E443" i="7"/>
  <c r="E1106" i="7"/>
  <c r="E2300" i="7"/>
  <c r="E1819" i="7"/>
  <c r="E2096" i="7"/>
  <c r="E379" i="7"/>
  <c r="E2455" i="7"/>
  <c r="E2717" i="7"/>
  <c r="E1782" i="7"/>
  <c r="H1782" i="7" s="1" a="1"/>
  <c r="H1782" i="7" s="1"/>
  <c r="E2257" i="7"/>
  <c r="E1911" i="7"/>
  <c r="E666" i="7"/>
  <c r="E2446" i="7"/>
  <c r="E2003" i="7"/>
  <c r="E626" i="7"/>
  <c r="E2790" i="7"/>
  <c r="H2790" i="7" s="1" a="1"/>
  <c r="H2790" i="7" s="1"/>
  <c r="E2624" i="7"/>
  <c r="E2092" i="7"/>
  <c r="E1470" i="7"/>
  <c r="E165" i="7"/>
  <c r="E2347" i="7"/>
  <c r="E1748" i="7"/>
  <c r="E1861" i="7"/>
  <c r="E1524" i="7"/>
  <c r="E470" i="7"/>
  <c r="E2445" i="7"/>
  <c r="E813" i="7"/>
  <c r="E2360" i="7"/>
  <c r="E436" i="7"/>
  <c r="E647" i="7"/>
  <c r="E2511" i="7"/>
  <c r="E2626" i="7"/>
  <c r="E1876" i="7"/>
  <c r="E1012" i="7"/>
  <c r="E311" i="7"/>
  <c r="E1273" i="7"/>
  <c r="E2136" i="7"/>
  <c r="E249" i="7"/>
  <c r="E1963" i="7"/>
  <c r="E119" i="7"/>
  <c r="E2627" i="7"/>
  <c r="E1313" i="7"/>
  <c r="E2819" i="7"/>
  <c r="E2396" i="7"/>
  <c r="E656" i="7"/>
  <c r="E634" i="7"/>
  <c r="E438" i="7"/>
  <c r="E1890" i="7"/>
  <c r="E451" i="7"/>
  <c r="E1046" i="7"/>
  <c r="E1749" i="7"/>
  <c r="E1629" i="7"/>
  <c r="E1720" i="7"/>
  <c r="E986" i="7"/>
  <c r="E1077" i="7"/>
  <c r="E792" i="7"/>
  <c r="E317" i="7"/>
  <c r="E215" i="7"/>
  <c r="E1960" i="7"/>
  <c r="E970" i="7"/>
  <c r="E2679" i="7"/>
  <c r="E502" i="7"/>
  <c r="E2504" i="7"/>
  <c r="E2726" i="7"/>
  <c r="E418" i="7"/>
  <c r="E1914" i="7"/>
  <c r="E912" i="7"/>
  <c r="E460" i="7"/>
  <c r="E2478" i="7"/>
  <c r="E1543" i="7"/>
  <c r="E1857" i="7"/>
  <c r="E955" i="7"/>
  <c r="E933" i="7"/>
  <c r="E617" i="7"/>
  <c r="E1714" i="7"/>
  <c r="E2033" i="7"/>
  <c r="E1251" i="7"/>
  <c r="E1078" i="7"/>
  <c r="E15" i="7"/>
  <c r="E2678" i="7"/>
  <c r="E1348" i="7"/>
  <c r="E717" i="7"/>
  <c r="E980" i="7"/>
  <c r="E321" i="7"/>
  <c r="E185" i="7"/>
  <c r="E445" i="7"/>
  <c r="E2030" i="7"/>
  <c r="E808" i="7"/>
  <c r="E1600" i="7"/>
  <c r="E2235" i="7"/>
  <c r="E2618" i="7"/>
  <c r="E2319" i="7"/>
  <c r="E704" i="7"/>
  <c r="E286" i="7"/>
  <c r="E1589" i="7"/>
  <c r="E1634" i="7"/>
  <c r="E2610" i="7"/>
  <c r="E2613" i="7"/>
  <c r="E572" i="7"/>
  <c r="E2088" i="7"/>
  <c r="E653" i="7"/>
  <c r="E1501" i="7"/>
  <c r="E2520" i="7"/>
  <c r="E1504" i="7"/>
  <c r="E2676" i="7"/>
  <c r="E41" i="7"/>
  <c r="E1502" i="7"/>
  <c r="E229" i="7"/>
  <c r="E191" i="7"/>
  <c r="E1068" i="7"/>
  <c r="E2329" i="7"/>
  <c r="E68" i="7"/>
  <c r="E2756" i="7"/>
  <c r="E1436" i="7"/>
  <c r="E2247" i="7"/>
  <c r="E790" i="7"/>
  <c r="E887" i="7"/>
  <c r="E819" i="7"/>
  <c r="E804" i="7"/>
  <c r="E295" i="7"/>
  <c r="E227" i="7"/>
  <c r="E1865" i="7"/>
  <c r="E276" i="7"/>
  <c r="E936" i="7"/>
  <c r="E1858" i="7"/>
  <c r="E1343" i="7"/>
  <c r="E1666" i="7"/>
  <c r="E1700" i="7"/>
  <c r="E2232" i="7"/>
  <c r="E619" i="7"/>
  <c r="E995" i="7"/>
  <c r="E1058" i="7"/>
  <c r="E241" i="7"/>
  <c r="E2163" i="7"/>
  <c r="E2150" i="7"/>
  <c r="E1256" i="7"/>
  <c r="E391" i="7"/>
  <c r="E665" i="7"/>
  <c r="E1793" i="7"/>
  <c r="E842" i="7"/>
  <c r="E1381" i="7"/>
  <c r="E2431" i="7"/>
  <c r="E28" i="7"/>
  <c r="E1458" i="7"/>
  <c r="E2463" i="7"/>
  <c r="E2036" i="7"/>
  <c r="E2149" i="7"/>
  <c r="E1769" i="7"/>
  <c r="E482" i="7"/>
  <c r="E2635" i="7"/>
  <c r="E267" i="7"/>
  <c r="E356" i="7"/>
  <c r="E2539" i="7"/>
  <c r="E1503" i="7"/>
  <c r="E132" i="7"/>
  <c r="E1907" i="7"/>
  <c r="E2414" i="7"/>
  <c r="E1630" i="7"/>
  <c r="E1157" i="7"/>
  <c r="E732" i="7"/>
  <c r="E852" i="7"/>
  <c r="E2355" i="7"/>
  <c r="E2763" i="7"/>
  <c r="E1710" i="7"/>
  <c r="E1262" i="7"/>
  <c r="E831" i="7"/>
  <c r="E1509" i="7"/>
  <c r="E2417" i="7"/>
  <c r="E1656" i="7"/>
  <c r="E1094" i="7"/>
  <c r="E2696" i="7"/>
  <c r="E392" i="7"/>
  <c r="E1966" i="7"/>
  <c r="E867" i="7"/>
  <c r="E1732" i="7"/>
  <c r="E358" i="7"/>
  <c r="E1563" i="7"/>
  <c r="E2269" i="7"/>
  <c r="E2109" i="7"/>
  <c r="E2009" i="7"/>
  <c r="E1926" i="7"/>
  <c r="E2210" i="7"/>
  <c r="E1531" i="7"/>
  <c r="E536" i="7"/>
  <c r="E2364" i="7"/>
  <c r="E1661" i="7"/>
  <c r="E2404" i="7"/>
  <c r="E2027" i="7"/>
  <c r="E2786" i="7"/>
  <c r="E1927" i="7"/>
  <c r="E2222" i="7"/>
  <c r="E1826" i="7"/>
  <c r="E786" i="7"/>
  <c r="E1605" i="7"/>
  <c r="E2621" i="7"/>
  <c r="E860" i="7"/>
  <c r="E1604" i="7"/>
  <c r="E2197" i="7"/>
  <c r="E1992" i="7"/>
  <c r="E1660" i="7"/>
  <c r="E33" i="7"/>
  <c r="E202" i="7"/>
  <c r="E1555" i="7"/>
  <c r="E728" i="7"/>
  <c r="E210" i="7"/>
  <c r="E243" i="7"/>
  <c r="E2011" i="7"/>
  <c r="E337" i="7"/>
  <c r="E154" i="7"/>
  <c r="E1922" i="7"/>
  <c r="E170" i="7"/>
  <c r="E851" i="7"/>
  <c r="H851" i="7" s="1" a="1"/>
  <c r="H851" i="7" s="1"/>
  <c r="E2559" i="7"/>
  <c r="E1156" i="7"/>
  <c r="E589" i="7"/>
  <c r="E691" i="7"/>
  <c r="E854" i="7"/>
  <c r="E220" i="7"/>
  <c r="E823" i="7"/>
  <c r="E147" i="7"/>
  <c r="E853" i="7"/>
  <c r="E281" i="7"/>
  <c r="E2609" i="7"/>
  <c r="E694" i="7"/>
  <c r="E44" i="7"/>
  <c r="E2506" i="7"/>
  <c r="E1921" i="7"/>
  <c r="E546" i="7"/>
  <c r="E61" i="7"/>
  <c r="E1378" i="7"/>
  <c r="E650" i="7"/>
  <c r="E427" i="7"/>
  <c r="E1898" i="7"/>
  <c r="E257" i="7"/>
  <c r="E1736" i="7"/>
  <c r="E550" i="7"/>
  <c r="E633" i="7"/>
  <c r="E696" i="7"/>
  <c r="E2646" i="7"/>
  <c r="E1837" i="7"/>
  <c r="E1969" i="7"/>
  <c r="E122" i="7"/>
  <c r="E772" i="7"/>
  <c r="E2537" i="7"/>
  <c r="E1059" i="7"/>
  <c r="E2409" i="7"/>
  <c r="E1393" i="7"/>
  <c r="E2061" i="7"/>
  <c r="E1475" i="7"/>
  <c r="E1998" i="7"/>
  <c r="E2220" i="7"/>
  <c r="H2220" i="7" s="1" a="1"/>
  <c r="H2220" i="7" s="1"/>
  <c r="E2148" i="7"/>
  <c r="E2419" i="7"/>
  <c r="E184" i="7"/>
  <c r="E763" i="7"/>
  <c r="E374" i="7"/>
  <c r="E1662" i="7"/>
  <c r="E604" i="7"/>
  <c r="E913" i="7"/>
  <c r="E1074" i="7"/>
  <c r="E1312" i="7"/>
  <c r="E1386" i="7"/>
  <c r="E1910" i="7"/>
  <c r="E1087" i="7"/>
  <c r="E861" i="7"/>
  <c r="E902" i="7"/>
  <c r="E738" i="7"/>
  <c r="E1442" i="7"/>
  <c r="E2057" i="7"/>
  <c r="E1030" i="7"/>
  <c r="E1457" i="7"/>
  <c r="E1688" i="7"/>
  <c r="E2640" i="7"/>
  <c r="E2099" i="7"/>
  <c r="E2754" i="7"/>
  <c r="E1939" i="7"/>
  <c r="E228" i="7"/>
  <c r="E2040" i="7"/>
  <c r="E748" i="7"/>
  <c r="E2079" i="7"/>
  <c r="E1244" i="7"/>
  <c r="E1391" i="7"/>
  <c r="E1351" i="7"/>
  <c r="E1281" i="7"/>
  <c r="E2261" i="7"/>
  <c r="E1052" i="7"/>
  <c r="E2576" i="7"/>
  <c r="E700" i="7"/>
  <c r="E1284" i="7"/>
  <c r="G1284" i="7" s="1" a="1"/>
  <c r="G1284" i="7" s="1"/>
  <c r="E134" i="7"/>
  <c r="E105" i="7"/>
  <c r="E268" i="7"/>
  <c r="E1847" i="7"/>
  <c r="E1013" i="7"/>
  <c r="E1266" i="7"/>
  <c r="E2270" i="7"/>
  <c r="E2106" i="7"/>
  <c r="E83" i="7"/>
  <c r="E2107" i="7"/>
  <c r="E2536" i="7"/>
  <c r="E2373" i="7"/>
  <c r="E1035" i="7"/>
  <c r="E2444" i="7"/>
  <c r="E2596" i="7"/>
  <c r="E2722" i="7"/>
  <c r="E2681" i="7"/>
  <c r="E1181" i="7"/>
  <c r="E2773" i="7"/>
  <c r="E2772" i="7"/>
  <c r="E885" i="7"/>
  <c r="E622" i="7"/>
  <c r="E164" i="7"/>
  <c r="E347" i="7"/>
  <c r="E1096" i="7"/>
  <c r="E2622" i="7"/>
  <c r="E2022" i="7"/>
  <c r="E2545" i="7"/>
  <c r="E273" i="7"/>
  <c r="E1513" i="7"/>
  <c r="E2365" i="7"/>
  <c r="E1549" i="7"/>
  <c r="E745" i="7"/>
  <c r="E590" i="7"/>
  <c r="E456" i="7"/>
  <c r="E450" i="7"/>
  <c r="E1202" i="7"/>
  <c r="E1726" i="7"/>
  <c r="E1900" i="7"/>
  <c r="E1016" i="7"/>
  <c r="E1766" i="7"/>
  <c r="E1217" i="7"/>
  <c r="E2067" i="7"/>
  <c r="E1406" i="7"/>
  <c r="G1406" i="7" s="1" a="1"/>
  <c r="G1406" i="7" s="1"/>
  <c r="E2313" i="7"/>
  <c r="E1698" i="7"/>
  <c r="E2291" i="7"/>
  <c r="E1431" i="7"/>
  <c r="E401" i="7"/>
  <c r="E1627" i="7"/>
  <c r="E2021" i="7"/>
  <c r="E1421" i="7"/>
  <c r="E608" i="7"/>
  <c r="E2018" i="7"/>
  <c r="E95" i="7"/>
  <c r="E1925" i="7"/>
  <c r="E2159" i="7"/>
  <c r="E415" i="7"/>
  <c r="E1633" i="7"/>
  <c r="E2403" i="7"/>
  <c r="E1121" i="7"/>
  <c r="H1121" i="7" s="1" a="1"/>
  <c r="H1121" i="7" s="1"/>
  <c r="E1567" i="7"/>
  <c r="E166" i="7"/>
  <c r="E541" i="7"/>
  <c r="E90" i="7"/>
  <c r="E597" i="7"/>
  <c r="E1320" i="7"/>
  <c r="E969" i="7"/>
  <c r="E606" i="7"/>
  <c r="E2356" i="7"/>
  <c r="E742" i="7"/>
  <c r="E167" i="7"/>
  <c r="E181" i="7"/>
  <c r="E352" i="7"/>
  <c r="E2019" i="7"/>
  <c r="E260" i="7"/>
  <c r="E86" i="7"/>
  <c r="E1518" i="7"/>
  <c r="E1214" i="7"/>
  <c r="E1100" i="7"/>
  <c r="E1539" i="7"/>
  <c r="E2321" i="7"/>
  <c r="E799" i="7"/>
  <c r="E1991" i="7"/>
  <c r="E2614" i="7"/>
  <c r="E2677" i="7"/>
  <c r="E2422" i="7"/>
  <c r="E372" i="7"/>
  <c r="E1361" i="7"/>
  <c r="E464" i="7"/>
  <c r="E1730" i="7"/>
  <c r="E875" i="7"/>
  <c r="E2212" i="7"/>
  <c r="E1906" i="7"/>
  <c r="E1350" i="7"/>
  <c r="E2166" i="7"/>
  <c r="E2798" i="7"/>
  <c r="E2633" i="7"/>
  <c r="E1639" i="7"/>
  <c r="E1828" i="7"/>
  <c r="E474" i="7"/>
  <c r="E279" i="7"/>
  <c r="E1038" i="7"/>
  <c r="E1471" i="7"/>
  <c r="E1363" i="7"/>
  <c r="E1098" i="7"/>
  <c r="E2143" i="7"/>
  <c r="E2383" i="7"/>
  <c r="E24" i="7"/>
  <c r="E935" i="7"/>
  <c r="E576" i="7"/>
  <c r="E411" i="7"/>
  <c r="E537" i="7"/>
  <c r="E1140" i="7"/>
  <c r="E1657" i="7"/>
  <c r="E2731" i="7"/>
  <c r="E1680" i="7"/>
  <c r="E679" i="7"/>
  <c r="E248" i="7"/>
  <c r="E1761" i="7"/>
  <c r="E1452" i="7"/>
  <c r="E1478" i="7"/>
  <c r="E1596" i="7"/>
  <c r="E2672" i="7"/>
  <c r="E1612" i="7"/>
  <c r="E1645" i="7"/>
  <c r="E2208" i="7"/>
  <c r="E1062" i="7"/>
  <c r="E2617" i="7"/>
  <c r="E1345" i="7"/>
  <c r="E973" i="7"/>
  <c r="E322" i="7"/>
  <c r="E1043" i="7"/>
  <c r="E2113" i="7"/>
  <c r="E1297" i="7"/>
  <c r="E1338" i="7"/>
  <c r="E1399" i="7"/>
  <c r="E1715" i="7"/>
  <c r="E2128" i="7"/>
  <c r="E71" i="7"/>
  <c r="E611" i="7"/>
  <c r="E1224" i="7"/>
  <c r="H1224" i="7" s="1" a="1"/>
  <c r="H1224" i="7" s="1"/>
  <c r="E1855" i="7"/>
  <c r="E1806" i="7"/>
  <c r="E1695" i="7"/>
  <c r="E1400" i="7"/>
  <c r="E1790" i="7"/>
  <c r="E1130" i="7"/>
  <c r="E2157" i="7"/>
  <c r="E835" i="7"/>
  <c r="E578" i="7"/>
  <c r="E625" i="7"/>
  <c r="E2374" i="7"/>
  <c r="E434" i="7"/>
  <c r="E2603" i="7"/>
  <c r="E888" i="7"/>
  <c r="E542" i="7"/>
  <c r="E801" i="7"/>
  <c r="E78" i="7"/>
  <c r="E2105" i="7"/>
  <c r="E2724" i="7"/>
  <c r="E2525" i="7"/>
  <c r="E2592" i="7"/>
  <c r="E1824" i="7"/>
  <c r="G1824" i="7" s="1" a="1"/>
  <c r="G1824" i="7" s="1"/>
  <c r="E2186" i="7"/>
  <c r="E1571" i="7"/>
  <c r="E2632" i="7"/>
  <c r="E1167" i="7"/>
  <c r="E567" i="7"/>
  <c r="E1641" i="7"/>
  <c r="E2685" i="7"/>
  <c r="E809" i="7"/>
  <c r="E2241" i="7"/>
  <c r="E641" i="7"/>
  <c r="E639" i="7"/>
  <c r="E253" i="7"/>
  <c r="E1646" i="7"/>
  <c r="E2167" i="7"/>
  <c r="E1463" i="7"/>
  <c r="E595" i="7"/>
  <c r="E2119" i="7"/>
  <c r="E2234" i="7"/>
  <c r="E163" i="7"/>
  <c r="E2349" i="7"/>
  <c r="E1916" i="7"/>
  <c r="E2424" i="7"/>
  <c r="E682" i="7"/>
  <c r="E2742" i="7"/>
  <c r="E1776" i="7"/>
  <c r="E2698" i="7"/>
  <c r="E1913" i="7"/>
  <c r="E2512" i="7"/>
  <c r="E2817" i="7"/>
  <c r="E2125" i="7"/>
  <c r="E1547" i="7"/>
  <c r="E2530" i="7"/>
  <c r="E37" i="7"/>
  <c r="E584" i="7"/>
  <c r="E1830" i="7"/>
  <c r="E1027" i="7"/>
  <c r="E1398" i="7"/>
  <c r="E1908" i="7"/>
  <c r="E1230" i="7"/>
  <c r="E2521" i="7"/>
  <c r="E1427" i="7"/>
  <c r="E1103" i="7"/>
  <c r="E919" i="7"/>
  <c r="E1259" i="7"/>
  <c r="E1134" i="7"/>
  <c r="E1724" i="7"/>
  <c r="E329" i="7"/>
  <c r="E1902" i="7"/>
  <c r="E1896" i="7"/>
  <c r="E2263" i="7"/>
  <c r="E1303" i="7"/>
  <c r="E752" i="7"/>
  <c r="E2623" i="7"/>
  <c r="E326" i="7"/>
  <c r="E722" i="7"/>
  <c r="E856" i="7"/>
  <c r="E2134" i="7"/>
  <c r="E221" i="7"/>
  <c r="E1005" i="7"/>
  <c r="E1485" i="7"/>
  <c r="E1929" i="7"/>
  <c r="E2439" i="7"/>
  <c r="E2689" i="7"/>
  <c r="E216" i="7"/>
  <c r="E2639" i="7"/>
  <c r="E1897" i="7"/>
  <c r="E2759" i="7"/>
  <c r="E1889" i="7"/>
  <c r="E256" i="7"/>
  <c r="E238" i="7"/>
  <c r="E2591" i="7"/>
  <c r="E2351" i="7"/>
  <c r="E11" i="7"/>
  <c r="E2028" i="7"/>
  <c r="E873" i="7"/>
  <c r="G873" i="7" s="1" a="1"/>
  <c r="G873" i="7" s="1"/>
  <c r="E534" i="7"/>
  <c r="E768" i="7"/>
  <c r="E292" i="7"/>
  <c r="E126" i="7"/>
  <c r="E327" i="7"/>
  <c r="E802" i="7"/>
  <c r="E999" i="7"/>
  <c r="E1894" i="7"/>
  <c r="E811" i="7"/>
  <c r="E1219" i="7"/>
  <c r="E672" i="7"/>
  <c r="E2277" i="7"/>
  <c r="E1981" i="7"/>
  <c r="E2154" i="7"/>
  <c r="E2648" i="7"/>
  <c r="E2510" i="7"/>
  <c r="E1791" i="7"/>
  <c r="E1194" i="7"/>
  <c r="E543" i="7"/>
  <c r="E1560" i="7"/>
  <c r="E1425" i="7"/>
  <c r="E2309" i="7"/>
  <c r="E1758" i="7"/>
  <c r="E1236" i="7"/>
  <c r="E1556" i="7"/>
  <c r="E2443" i="7"/>
  <c r="E1570" i="7"/>
  <c r="E2620" i="7"/>
  <c r="E2068" i="7"/>
  <c r="E1841" i="7"/>
  <c r="E376" i="7"/>
  <c r="E962" i="7"/>
  <c r="E477" i="7"/>
  <c r="E1764" i="7"/>
  <c r="E38" i="7"/>
  <c r="E2653" i="7"/>
  <c r="E1147" i="7"/>
  <c r="E2570" i="7"/>
  <c r="H2570" i="7" s="1" a="1"/>
  <c r="H2570" i="7" s="1"/>
  <c r="E1796" i="7"/>
  <c r="H1796" i="7" s="1" a="1"/>
  <c r="H1796" i="7" s="1"/>
  <c r="E2191" i="7"/>
  <c r="E1733" i="7"/>
  <c r="E491" i="7"/>
  <c r="E405" i="7"/>
  <c r="E1934" i="7"/>
  <c r="E2138" i="7"/>
  <c r="E836" i="7"/>
  <c r="E2335" i="7"/>
  <c r="E1722" i="7"/>
  <c r="E1310" i="7"/>
  <c r="E1522" i="7"/>
  <c r="E1863" i="7"/>
  <c r="E59" i="7"/>
  <c r="E2046" i="7"/>
  <c r="E735" i="7"/>
  <c r="E592" i="7"/>
  <c r="E1024" i="7"/>
  <c r="E1192" i="7"/>
  <c r="E1155" i="7"/>
  <c r="E458" i="7"/>
  <c r="E2350" i="7"/>
  <c r="E2809" i="7"/>
  <c r="E156" i="7"/>
  <c r="E1866" i="7"/>
  <c r="E1523" i="7"/>
  <c r="E1653" i="7"/>
  <c r="E1254" i="7"/>
  <c r="E2757" i="7"/>
  <c r="E553" i="7"/>
  <c r="E747" i="7"/>
  <c r="E242" i="7"/>
  <c r="E1667" i="7"/>
  <c r="E2668" i="7"/>
  <c r="E1392" i="7"/>
  <c r="E976" i="7"/>
  <c r="E2563" i="7"/>
  <c r="E2310" i="7"/>
  <c r="E2740" i="7"/>
  <c r="E2564" i="7"/>
  <c r="E252" i="7"/>
  <c r="E206" i="7"/>
  <c r="E2472" i="7"/>
  <c r="E2666" i="7"/>
  <c r="E2442" i="7"/>
  <c r="E1122" i="7"/>
  <c r="E2608" i="7"/>
  <c r="E2516" i="7"/>
  <c r="E1904" i="7"/>
  <c r="E699" i="7"/>
  <c r="E1002" i="7"/>
  <c r="E2495" i="7"/>
  <c r="E1954" i="7"/>
  <c r="E2561" i="7"/>
  <c r="E2636" i="7"/>
  <c r="E1150" i="7"/>
  <c r="E192" i="7"/>
  <c r="E881" i="7"/>
  <c r="E499" i="7"/>
  <c r="E1263" i="7"/>
  <c r="E2084" i="7"/>
  <c r="E2527" i="7"/>
  <c r="E1527" i="7"/>
  <c r="E388" i="7"/>
  <c r="E754" i="7"/>
  <c r="E621" i="7"/>
  <c r="E407" i="7"/>
  <c r="E1105" i="7"/>
  <c r="E838" i="7"/>
  <c r="E1601" i="7"/>
  <c r="E1832" i="7"/>
  <c r="E1166" i="7"/>
  <c r="E882" i="7"/>
  <c r="E247" i="7"/>
  <c r="E771" i="7"/>
  <c r="E783" i="7"/>
  <c r="E609" i="7"/>
  <c r="E1153" i="7"/>
  <c r="E2087" i="7"/>
  <c r="E2738" i="7"/>
  <c r="E2615" i="7"/>
  <c r="E101" i="7"/>
  <c r="E1873" i="7"/>
  <c r="E2146" i="7"/>
  <c r="E685" i="7"/>
  <c r="E1795" i="7"/>
  <c r="E2762" i="7"/>
  <c r="G2762" i="7" s="1" a="1"/>
  <c r="G2762" i="7" s="1"/>
  <c r="E612" i="7"/>
  <c r="E2797" i="7"/>
  <c r="E435" i="7"/>
  <c r="E2327" i="7"/>
  <c r="E2799" i="7"/>
  <c r="E1538" i="7"/>
  <c r="E2025" i="7"/>
  <c r="E183" i="7"/>
  <c r="E539" i="7"/>
  <c r="E1901" i="7"/>
  <c r="E844" i="7"/>
  <c r="E2427" i="7"/>
  <c r="E223" i="7"/>
  <c r="E673" i="7"/>
  <c r="E1840" i="7"/>
  <c r="E2590" i="7"/>
  <c r="E300" i="7"/>
  <c r="E2569" i="7"/>
  <c r="E155" i="7"/>
  <c r="E1334" i="7"/>
  <c r="E1104" i="7"/>
  <c r="E2116" i="7"/>
  <c r="E2438" i="7"/>
  <c r="E1435" i="7"/>
  <c r="E1183" i="7"/>
  <c r="E1403" i="7"/>
  <c r="E669" i="7"/>
  <c r="E1488" i="7"/>
  <c r="E2744" i="7"/>
  <c r="E1967" i="7"/>
  <c r="E2050" i="7"/>
  <c r="E2005" i="7"/>
  <c r="E107" i="7"/>
  <c r="E254" i="7"/>
  <c r="E1075" i="7"/>
  <c r="E444" i="7"/>
  <c r="E120" i="7"/>
  <c r="E1938" i="7"/>
  <c r="E2482" i="7"/>
  <c r="E509" i="7"/>
  <c r="E2362" i="7"/>
  <c r="E1944" i="7"/>
  <c r="E1880" i="7"/>
  <c r="E664" i="7"/>
  <c r="E1964" i="7"/>
  <c r="E1864" i="7"/>
  <c r="E2467" i="7"/>
  <c r="E718" i="7"/>
  <c r="E478" i="7"/>
  <c r="E2655" i="7"/>
  <c r="E2104" i="7"/>
  <c r="E420" i="7"/>
  <c r="E52" i="7"/>
  <c r="E496" i="7"/>
  <c r="E1084" i="7"/>
  <c r="E2020" i="7"/>
  <c r="E1190" i="7"/>
  <c r="E452" i="7"/>
  <c r="E1034" i="7"/>
  <c r="E1114" i="7"/>
  <c r="E1088" i="7"/>
  <c r="E1145" i="7"/>
  <c r="E894" i="7"/>
  <c r="E2649" i="7"/>
  <c r="E1008" i="7"/>
  <c r="E2644" i="7"/>
  <c r="E1353" i="7"/>
  <c r="E2267" i="7"/>
  <c r="E475" i="7"/>
  <c r="E1638" i="7"/>
  <c r="E2162" i="7"/>
  <c r="E198" i="7"/>
  <c r="E1787" i="7"/>
  <c r="E2719" i="7"/>
  <c r="E2415" i="7"/>
  <c r="E47" i="7"/>
  <c r="E280" i="7"/>
  <c r="E375" i="7"/>
  <c r="E1533" i="7"/>
  <c r="E1874" i="7"/>
  <c r="E683" i="7"/>
  <c r="E1871" i="7"/>
  <c r="E993" i="7"/>
  <c r="E2344" i="7"/>
  <c r="E2577" i="7"/>
  <c r="E2776" i="7"/>
  <c r="E663" i="7"/>
  <c r="E1375" i="7"/>
  <c r="E1120" i="7"/>
  <c r="E2765" i="7"/>
  <c r="E1686" i="7"/>
  <c r="E287" i="7"/>
  <c r="E2416" i="7"/>
  <c r="E1441" i="7"/>
  <c r="E1923" i="7"/>
  <c r="E362" i="7"/>
  <c r="E968" i="7"/>
  <c r="E2752" i="7"/>
  <c r="H2752" i="7" s="1" a="1"/>
  <c r="H2752" i="7" s="1"/>
  <c r="E1071" i="7"/>
  <c r="E1039" i="7"/>
  <c r="E1116" i="7"/>
  <c r="E2012" i="7"/>
  <c r="E1707" i="7"/>
  <c r="E690" i="7"/>
  <c r="E495" i="7"/>
  <c r="E2339" i="7"/>
  <c r="E1064" i="7"/>
  <c r="E810" i="7"/>
  <c r="E1341" i="7"/>
  <c r="E40" i="7"/>
  <c r="E2535" i="7"/>
  <c r="E1453" i="7"/>
  <c r="E922" i="7"/>
  <c r="E2152" i="7"/>
  <c r="E929" i="7"/>
  <c r="E179" i="7"/>
  <c r="E209" i="7"/>
  <c r="E859" i="7"/>
  <c r="E64" i="7"/>
  <c r="E380" i="7"/>
  <c r="E2714" i="7"/>
  <c r="E2737" i="7"/>
  <c r="E1369" i="7"/>
  <c r="G1369" i="7" s="1" a="1"/>
  <c r="G1369" i="7" s="1"/>
  <c r="E2388" i="7"/>
  <c r="H2388" i="7" s="1" a="1"/>
  <c r="H2388" i="7" s="1"/>
  <c r="E2682" i="7"/>
  <c r="E2619" i="7"/>
  <c r="E914" i="7"/>
  <c r="H914" i="7" s="1" a="1"/>
  <c r="H914" i="7" s="1"/>
  <c r="E1365" i="7"/>
  <c r="E2133" i="7"/>
  <c r="E1119" i="7"/>
  <c r="E515" i="7"/>
  <c r="E1946" i="7"/>
  <c r="E2486" i="7"/>
  <c r="E1229" i="7"/>
  <c r="E1734" i="7"/>
  <c r="E2042" i="7"/>
  <c r="E886" i="7"/>
  <c r="E1151" i="7"/>
  <c r="E72" i="7"/>
  <c r="E87" i="7"/>
  <c r="E2499" i="7"/>
  <c r="E2800" i="7"/>
  <c r="E26" i="7"/>
  <c r="E749" i="7"/>
  <c r="E2059" i="7"/>
  <c r="E2687" i="7"/>
  <c r="E753" i="7"/>
  <c r="E1888" i="7"/>
  <c r="E190" i="7"/>
  <c r="E989" i="7"/>
  <c r="E1142" i="7"/>
  <c r="E272" i="7"/>
  <c r="E730" i="7"/>
  <c r="E849" i="7"/>
  <c r="E927" i="7"/>
  <c r="E1091" i="7"/>
  <c r="E945" i="7"/>
  <c r="E323" i="7"/>
  <c r="E1370" i="7"/>
  <c r="E2637" i="7"/>
  <c r="E2710" i="7"/>
  <c r="E2320" i="7"/>
  <c r="E2715" i="7"/>
  <c r="E2243" i="7"/>
  <c r="E2565" i="7"/>
  <c r="E2755" i="7"/>
  <c r="E2669" i="7"/>
  <c r="E2787" i="7"/>
  <c r="E2611" i="7"/>
  <c r="E2741" i="7"/>
  <c r="E1561" i="7"/>
  <c r="E566" i="7"/>
  <c r="E1526" i="7"/>
  <c r="E2206" i="7"/>
  <c r="E994" i="7"/>
  <c r="E1025" i="7"/>
  <c r="E489" i="7"/>
  <c r="E425" i="7"/>
  <c r="E1450" i="7"/>
  <c r="E1199" i="7"/>
  <c r="E1785" i="7"/>
  <c r="E1697" i="7"/>
  <c r="E701" i="7"/>
  <c r="E1924" i="7"/>
  <c r="E563" i="7"/>
  <c r="E923" i="7"/>
  <c r="E921" i="7"/>
  <c r="E2531" i="7"/>
  <c r="E1184" i="7"/>
  <c r="E872" i="7"/>
  <c r="E1856" i="7"/>
  <c r="E877" i="7"/>
  <c r="E645" i="7"/>
  <c r="E1169" i="7"/>
  <c r="E2073" i="7"/>
  <c r="E2706" i="7"/>
  <c r="E1920" i="7"/>
  <c r="E1611" i="7"/>
  <c r="E693" i="7"/>
  <c r="E2806" i="7"/>
  <c r="E182" i="7"/>
  <c r="E824" i="7"/>
  <c r="E2782" i="7"/>
  <c r="E1508" i="7"/>
  <c r="E1670" i="7"/>
  <c r="E2662" i="7"/>
  <c r="E2543" i="7"/>
  <c r="E2213" i="7"/>
  <c r="E359" i="7"/>
  <c r="E1371" i="7"/>
  <c r="E2408" i="7"/>
  <c r="E224" i="7"/>
  <c r="E143" i="7"/>
  <c r="E283" i="7"/>
  <c r="E1420" i="7"/>
  <c r="E967" i="7"/>
  <c r="E1647" i="7"/>
  <c r="E1143" i="7"/>
  <c r="E2275" i="7"/>
  <c r="E111" i="7"/>
  <c r="E2629" i="7"/>
  <c r="E2513" i="7"/>
  <c r="E1933" i="7"/>
  <c r="E1891" i="7"/>
  <c r="E1870" i="7"/>
  <c r="E2158" i="7"/>
  <c r="E1545" i="7"/>
  <c r="E25" i="7"/>
  <c r="E2101" i="7"/>
  <c r="E762" i="7"/>
  <c r="E193" i="7"/>
  <c r="E2517" i="7"/>
  <c r="E613" i="7"/>
  <c r="E393" i="7"/>
  <c r="E2464" i="7"/>
  <c r="E2386" i="7"/>
  <c r="E984" i="7"/>
  <c r="E55" i="7"/>
  <c r="E428" i="7"/>
  <c r="E692" i="7"/>
  <c r="E2064" i="7"/>
  <c r="E1971" i="7"/>
  <c r="E796" i="7"/>
  <c r="H796" i="7" s="1" a="1"/>
  <c r="H796" i="7" s="1"/>
  <c r="E2024" i="7"/>
  <c r="E1737" i="7"/>
  <c r="E2553" i="7"/>
  <c r="G2553" i="7" s="1" a="1"/>
  <c r="G2553" i="7" s="1"/>
  <c r="E2053" i="7"/>
  <c r="E2426" i="7"/>
  <c r="E899" i="7"/>
  <c r="E1260" i="7"/>
  <c r="E2805" i="7"/>
  <c r="E1456" i="7"/>
  <c r="E1070" i="7"/>
  <c r="E377" i="7"/>
  <c r="E1384" i="7"/>
  <c r="E2180" i="7"/>
  <c r="E965" i="7"/>
  <c r="E2102" i="7"/>
  <c r="E1242" i="7"/>
  <c r="E2387" i="7"/>
  <c r="E1226" i="7"/>
  <c r="E459" i="7"/>
  <c r="E19" i="7"/>
  <c r="E98" i="7"/>
  <c r="E2190" i="7"/>
  <c r="E2242" i="7"/>
  <c r="E103" i="7"/>
  <c r="E363" i="7"/>
  <c r="E1424" i="7"/>
  <c r="E1823" i="7"/>
  <c r="E594" i="7"/>
  <c r="E805" i="7"/>
  <c r="E726" i="7"/>
  <c r="E2209" i="7"/>
  <c r="E1288" i="7"/>
  <c r="E710" i="7"/>
  <c r="E2236" i="7"/>
  <c r="E1309" i="7"/>
  <c r="E1301" i="7"/>
  <c r="E1394" i="7"/>
  <c r="E2204" i="7"/>
  <c r="E601" i="7"/>
  <c r="E2433" i="7"/>
  <c r="E723" i="7"/>
  <c r="E1500" i="7"/>
  <c r="E1126" i="7"/>
  <c r="E2729" i="7"/>
  <c r="E80" i="7"/>
  <c r="E2127" i="7"/>
  <c r="E2314" i="7"/>
  <c r="E345" i="7"/>
  <c r="E2082" i="7"/>
  <c r="E1811" i="7"/>
  <c r="E743" i="7"/>
  <c r="E2077" i="7"/>
  <c r="E1768" i="7"/>
  <c r="E1029" i="7"/>
  <c r="E2509" i="7"/>
  <c r="E2822" i="7"/>
  <c r="E369" i="7"/>
  <c r="E141" i="7"/>
  <c r="E370" i="7"/>
  <c r="E74" i="7"/>
  <c r="E787" i="7"/>
  <c r="E2258" i="7"/>
  <c r="E1631" i="7"/>
  <c r="E643" i="7"/>
  <c r="E979" i="7"/>
  <c r="E992" i="7"/>
  <c r="E1459" i="7"/>
  <c r="E998" i="7"/>
  <c r="E2008" i="7"/>
  <c r="E455" i="7"/>
  <c r="E2675" i="7"/>
  <c r="E2818" i="7"/>
  <c r="E2652" i="7"/>
  <c r="E807" i="7"/>
  <c r="E869" i="7"/>
  <c r="E1917" i="7"/>
  <c r="E1072" i="7"/>
  <c r="E814" i="7"/>
  <c r="E1718" i="7"/>
  <c r="E599" i="7"/>
  <c r="E1942" i="7"/>
  <c r="E441" i="7"/>
  <c r="E371" i="7"/>
  <c r="E278" i="7"/>
  <c r="E1123" i="7"/>
  <c r="E1915" i="7"/>
  <c r="E1813" i="7"/>
  <c r="E2144" i="7"/>
  <c r="E1472" i="7"/>
  <c r="E2029" i="7"/>
  <c r="E1125" i="7"/>
  <c r="E1849" i="7"/>
  <c r="E2560" i="7"/>
  <c r="E1767" i="7"/>
  <c r="E67" i="7"/>
  <c r="E1854" i="7"/>
  <c r="E1953" i="7"/>
  <c r="E2598" i="7"/>
  <c r="E1243" i="7"/>
  <c r="E217" i="7"/>
  <c r="E1693" i="7"/>
  <c r="E598" i="7"/>
  <c r="E2450" i="7"/>
  <c r="E818" i="7"/>
  <c r="E189" i="7"/>
  <c r="E1598" i="7"/>
  <c r="E14" i="7"/>
  <c r="E1023" i="7"/>
  <c r="E706" i="7"/>
  <c r="E1187" i="7"/>
  <c r="E707" i="7"/>
  <c r="E648" i="7"/>
  <c r="E579" i="7"/>
  <c r="E798" i="7"/>
  <c r="E2382" i="7"/>
  <c r="E709" i="7"/>
  <c r="E934" i="7"/>
  <c r="E2054" i="7"/>
  <c r="E780" i="7"/>
  <c r="E288" i="7"/>
  <c r="E1982" i="7"/>
  <c r="E1164" i="7"/>
  <c r="H1164" i="7" s="1" a="1"/>
  <c r="H1164" i="7" s="1"/>
  <c r="E1274" i="7"/>
  <c r="E2447" i="7"/>
  <c r="E2674" i="7"/>
  <c r="E1520" i="7"/>
  <c r="E2378" i="7"/>
  <c r="E2453" i="7"/>
  <c r="E312" i="7"/>
  <c r="E1287" i="7"/>
  <c r="H1287" i="7" s="1" a="1"/>
  <c r="H1287" i="7" s="1"/>
  <c r="E255" i="7"/>
  <c r="E1405" i="7"/>
  <c r="E116" i="7"/>
  <c r="E2177" i="7"/>
  <c r="E1624" i="7"/>
  <c r="E397" i="7"/>
  <c r="E2659" i="7"/>
  <c r="E1844" i="7"/>
  <c r="E1462" i="7"/>
  <c r="E2437" i="7"/>
  <c r="E532" i="7"/>
  <c r="E821" i="7"/>
  <c r="E868" i="7"/>
  <c r="E158" i="7"/>
  <c r="E781" i="7"/>
  <c r="E269" i="7"/>
  <c r="E1671" i="7"/>
  <c r="E2783" i="7"/>
  <c r="G2783" i="7" s="1" a="1"/>
  <c r="G2783" i="7" s="1"/>
  <c r="E2428" i="7"/>
  <c r="E2392" i="7"/>
  <c r="E2048" i="7"/>
  <c r="E2015" i="7"/>
  <c r="E1628" i="7"/>
  <c r="E1222" i="7"/>
  <c r="E2465" i="7"/>
  <c r="E750" i="7"/>
  <c r="E680" i="7"/>
  <c r="E1132" i="7"/>
  <c r="E1951" i="7"/>
  <c r="E2441" i="7"/>
  <c r="E1995" i="7"/>
  <c r="E2044" i="7"/>
  <c r="E2337" i="7"/>
  <c r="E2013" i="7"/>
  <c r="E2515" i="7"/>
  <c r="E2004" i="7"/>
  <c r="E2823" i="7"/>
  <c r="E1014" i="7"/>
  <c r="E2276" i="7"/>
  <c r="E2071" i="7"/>
  <c r="E1141" i="7"/>
  <c r="E1608" i="7"/>
  <c r="E660" i="7"/>
  <c r="E863" i="7"/>
  <c r="G863" i="7" s="1" a="1"/>
  <c r="G863" i="7" s="1"/>
  <c r="E501" i="7"/>
  <c r="E1569" i="7"/>
  <c r="E1887" i="7"/>
  <c r="E1583" i="7"/>
  <c r="E644" i="7"/>
  <c r="E1909" i="7"/>
  <c r="E462" i="7"/>
  <c r="E1268" i="7"/>
  <c r="E938" i="7"/>
  <c r="E1506" i="7"/>
  <c r="E481" i="7"/>
  <c r="E271" i="7"/>
  <c r="E299" i="7"/>
  <c r="E765" i="7"/>
  <c r="E188" i="7"/>
  <c r="E307" i="7"/>
  <c r="E1019" i="7"/>
  <c r="E39" i="7"/>
  <c r="E942" i="7"/>
  <c r="E1283" i="7"/>
  <c r="E857" i="7"/>
  <c r="E917" i="7"/>
  <c r="E845" i="7"/>
  <c r="E1097" i="7"/>
  <c r="E1241" i="7"/>
  <c r="E1455" i="7"/>
  <c r="E677" i="7"/>
  <c r="E2178" i="7"/>
  <c r="E755" i="7"/>
  <c r="E1607" i="7"/>
  <c r="E1745" i="7"/>
  <c r="E1317" i="7"/>
  <c r="E1439" i="7"/>
  <c r="E1551" i="7"/>
  <c r="E623" i="7"/>
  <c r="E2599" i="7"/>
  <c r="E1529" i="7"/>
  <c r="E946" i="7"/>
  <c r="E2647" i="7"/>
  <c r="E538" i="7"/>
  <c r="E2507" i="7"/>
  <c r="E2375" i="7"/>
  <c r="E365" i="7"/>
  <c r="E2771" i="7"/>
  <c r="E1377" i="7"/>
  <c r="E1625" i="7"/>
  <c r="E350" i="7"/>
  <c r="E1997" i="7"/>
  <c r="E893" i="7"/>
  <c r="E2039" i="7"/>
  <c r="E461" i="7"/>
  <c r="E1432" i="7"/>
  <c r="E1438" i="7"/>
  <c r="E1277" i="7"/>
  <c r="E784" i="7"/>
  <c r="E552" i="7"/>
  <c r="E62" i="7"/>
  <c r="E1289" i="7"/>
  <c r="E740" i="7"/>
  <c r="E944" i="7"/>
  <c r="E959" i="7"/>
  <c r="E1302" i="7"/>
  <c r="E1063" i="7"/>
  <c r="E1428" i="7"/>
  <c r="E51" i="7"/>
  <c r="E571" i="7"/>
  <c r="E2651" i="7"/>
  <c r="E266" i="7"/>
  <c r="E413" i="7"/>
  <c r="E2429" i="7"/>
  <c r="E528" i="7"/>
  <c r="E1300" i="7"/>
  <c r="E953" i="7"/>
  <c r="E1709" i="7"/>
  <c r="E1407" i="7"/>
  <c r="E2770" i="7"/>
  <c r="E2255" i="7"/>
  <c r="E1576" i="7"/>
  <c r="E2557" i="7"/>
  <c r="E843" i="7"/>
  <c r="E203" i="7"/>
  <c r="E1175" i="7"/>
  <c r="E1107" i="7"/>
  <c r="E1846" i="7"/>
  <c r="E1875" i="7"/>
  <c r="E535" i="7"/>
  <c r="E2761" i="7"/>
  <c r="E29" i="7"/>
  <c r="E385" i="7"/>
  <c r="E1411" i="7"/>
  <c r="E1892" i="7"/>
  <c r="E1146" i="7"/>
  <c r="E1559" i="7"/>
  <c r="E1621" i="7"/>
  <c r="E1859" i="7"/>
  <c r="E57" i="7"/>
  <c r="E529" i="7"/>
  <c r="E778" i="7"/>
  <c r="E1582" i="7"/>
  <c r="E2281" i="7"/>
  <c r="E195" i="7"/>
  <c r="E720" i="7"/>
  <c r="E820" i="7"/>
  <c r="E319" i="7"/>
  <c r="E1928" i="7"/>
  <c r="E2175" i="7"/>
  <c r="E1521" i="7"/>
  <c r="E713" i="7"/>
  <c r="E2164" i="7"/>
  <c r="E2554" i="7"/>
  <c r="E2533" i="7"/>
  <c r="E2353" i="7"/>
  <c r="E177" i="7"/>
  <c r="E285" i="7"/>
  <c r="E2658" i="7"/>
  <c r="E2812" i="7"/>
  <c r="E310" i="7"/>
  <c r="E585" i="7"/>
  <c r="E2037" i="7"/>
  <c r="E2034" i="7"/>
  <c r="E2532" i="7"/>
  <c r="E2480" i="7"/>
  <c r="E1702" i="7"/>
  <c r="E453" i="7"/>
  <c r="E104" i="7"/>
  <c r="E580" i="7"/>
  <c r="E871" i="7"/>
  <c r="E2607" i="7"/>
  <c r="E2069" i="7"/>
  <c r="E2268" i="7"/>
  <c r="E1354" i="7"/>
  <c r="E1095" i="7"/>
  <c r="E602" i="7"/>
  <c r="E1000" i="7"/>
  <c r="G1000" i="7" s="1" a="1"/>
  <c r="G1000" i="7" s="1"/>
  <c r="E2522" i="7"/>
  <c r="E1451" i="7"/>
  <c r="E782" i="7"/>
  <c r="E930" i="7"/>
  <c r="E2583" i="7"/>
  <c r="E2369" i="7"/>
  <c r="E205" i="7"/>
  <c r="E1028" i="7"/>
  <c r="G1028" i="7" s="1" a="1"/>
  <c r="G1028" i="7" s="1"/>
  <c r="E46" i="7"/>
  <c r="E1159" i="7"/>
  <c r="E2367" i="7"/>
  <c r="E36" i="7"/>
  <c r="E1060" i="7"/>
  <c r="E797" i="7"/>
  <c r="E343" i="7"/>
  <c r="E246" i="7"/>
  <c r="E75" i="7"/>
  <c r="E446" i="7"/>
  <c r="E1380" i="7"/>
  <c r="E390" i="7"/>
  <c r="E522" i="7"/>
  <c r="E2384" i="7"/>
  <c r="E1805" i="7"/>
  <c r="E1255" i="7"/>
  <c r="E1409" i="7"/>
  <c r="E1644" i="7"/>
  <c r="E463" i="7"/>
  <c r="E1314" i="7"/>
  <c r="E688" i="7"/>
  <c r="E264" i="7"/>
  <c r="E1541" i="7"/>
  <c r="E712" i="7"/>
  <c r="E767" i="7"/>
  <c r="E1415" i="7"/>
  <c r="E957" i="7"/>
  <c r="E1469" i="7"/>
  <c r="E1636" i="7"/>
  <c r="E1257" i="7"/>
  <c r="E1174" i="7"/>
  <c r="E1592" i="7"/>
  <c r="E290" i="7"/>
  <c r="E951" i="7"/>
  <c r="E1751" i="7"/>
  <c r="G1751" i="7" s="1" a="1"/>
  <c r="G1751" i="7" s="1"/>
  <c r="E2165" i="7"/>
  <c r="E2670" i="7"/>
  <c r="E513" i="7"/>
  <c r="E1047" i="7"/>
  <c r="E301" i="7"/>
  <c r="E92" i="7"/>
  <c r="E479" i="7"/>
  <c r="E2094" i="7"/>
  <c r="E2747" i="7"/>
  <c r="E1089" i="7"/>
  <c r="E1131" i="7"/>
  <c r="E2454" i="7"/>
  <c r="E218" i="7"/>
  <c r="E2746" i="7"/>
  <c r="E1286" i="7"/>
  <c r="E1649" i="7"/>
  <c r="E2769" i="7"/>
  <c r="E226" i="7"/>
  <c r="E1650" i="7"/>
  <c r="E1990" i="7"/>
  <c r="E2505" i="7"/>
  <c r="E2739" i="7"/>
  <c r="E2322" i="7"/>
  <c r="E2808" i="7"/>
  <c r="E346" i="7"/>
  <c r="E758" i="7"/>
  <c r="E297" i="7"/>
  <c r="E1711" i="7"/>
  <c r="E1495" i="7"/>
  <c r="E1437" i="7"/>
  <c r="E2584" i="7"/>
  <c r="E2051" i="7"/>
  <c r="E2494" i="7"/>
  <c r="E146" i="7"/>
  <c r="E1558" i="7"/>
  <c r="E1430" i="7"/>
  <c r="E1352" i="7"/>
  <c r="E1179" i="7"/>
  <c r="E1362" i="7"/>
  <c r="E1860" i="7"/>
  <c r="E769" i="7"/>
  <c r="E1423" i="7"/>
  <c r="E1618" i="7"/>
  <c r="E1779" i="7"/>
  <c r="E1679" i="7"/>
  <c r="E659" i="7"/>
  <c r="E1553" i="7"/>
  <c r="E373" i="7"/>
  <c r="E724" i="7"/>
  <c r="E586" i="7"/>
  <c r="E1258" i="7"/>
  <c r="E2161" i="7"/>
  <c r="E1165" i="7"/>
  <c r="E915" i="7"/>
  <c r="E1919" i="7"/>
  <c r="E2528" i="7"/>
  <c r="E2121" i="7"/>
  <c r="E2324" i="7"/>
  <c r="E1499" i="7"/>
  <c r="E1931" i="7"/>
  <c r="E2231" i="7"/>
  <c r="E2332" i="7"/>
  <c r="E971" i="7"/>
  <c r="E985" i="7"/>
  <c r="E1581" i="7"/>
  <c r="E952" i="7"/>
  <c r="E988" i="7"/>
  <c r="E60" i="7"/>
  <c r="E2690" i="7"/>
  <c r="E764" i="7"/>
  <c r="E1144" i="7"/>
  <c r="E1031" i="7"/>
  <c r="E1322" i="7"/>
  <c r="E2379" i="7"/>
  <c r="E889" i="7"/>
  <c r="E880" i="7"/>
  <c r="E1207" i="7"/>
  <c r="E1727" i="7"/>
  <c r="E829" i="7"/>
  <c r="E1835" i="7"/>
  <c r="E128" i="7"/>
  <c r="E1659" i="7"/>
  <c r="E2801" i="7"/>
  <c r="E42" i="7"/>
  <c r="E175" i="7"/>
  <c r="E85" i="7"/>
  <c r="E96" i="7"/>
  <c r="E270" i="7"/>
  <c r="E1590" i="7"/>
  <c r="E1622" i="7"/>
  <c r="E387" i="7"/>
  <c r="E483" i="7"/>
  <c r="E638" i="7"/>
  <c r="E432" i="7"/>
  <c r="E1447" i="7"/>
  <c r="E2225" i="7"/>
  <c r="E1712" i="7"/>
  <c r="E910" i="7"/>
  <c r="E1655" i="7"/>
  <c r="E309" i="7"/>
  <c r="E1138" i="7"/>
  <c r="H1138" i="7" s="1" a="1"/>
  <c r="H1138" i="7" s="1"/>
  <c r="E569" i="7"/>
  <c r="E361" i="7"/>
  <c r="E1487" i="7"/>
  <c r="E776" i="7"/>
  <c r="E1419" i="7"/>
  <c r="E2217" i="7"/>
  <c r="E2657" i="7"/>
  <c r="E1232" i="7"/>
  <c r="E2571" i="7"/>
  <c r="E577" i="7"/>
  <c r="E261" i="7"/>
  <c r="E1135" i="7"/>
  <c r="E114" i="7"/>
  <c r="E573" i="7"/>
  <c r="E1162" i="7"/>
  <c r="E102" i="7"/>
  <c r="E2254" i="7"/>
  <c r="E1515" i="7"/>
  <c r="E1565" i="7"/>
  <c r="E1743" i="7"/>
  <c r="E2514" i="7"/>
  <c r="E31" i="7"/>
  <c r="E13" i="7"/>
  <c r="E115" i="7"/>
  <c r="E144" i="7"/>
  <c r="E308" i="7"/>
  <c r="E1829" i="7"/>
  <c r="E506" i="7"/>
  <c r="E201" i="7"/>
  <c r="E2376" i="7"/>
  <c r="E2704" i="7"/>
  <c r="E2529" i="7"/>
  <c r="E421" i="7"/>
  <c r="E1461" i="7"/>
  <c r="E972" i="7"/>
  <c r="E403" i="7"/>
  <c r="E862" i="7"/>
  <c r="E729" i="7"/>
  <c r="E1408" i="7"/>
  <c r="E733" i="7"/>
  <c r="E1940" i="7"/>
  <c r="E1339" i="7"/>
  <c r="E898" i="7"/>
  <c r="E1773" i="7"/>
  <c r="E1004" i="7"/>
  <c r="G1004" i="7" s="1" a="1"/>
  <c r="G1004" i="7" s="1"/>
  <c r="E1128" i="7"/>
  <c r="E2705" i="7"/>
  <c r="E900" i="7"/>
  <c r="G900" i="7" s="1" a="1"/>
  <c r="G900" i="7" s="1"/>
  <c r="E1489" i="7"/>
  <c r="E1110" i="7"/>
  <c r="E1331" i="7"/>
  <c r="E1306" i="7"/>
  <c r="E304" i="7"/>
  <c r="E1307" i="7"/>
  <c r="E1821" i="7"/>
  <c r="E89" i="7"/>
  <c r="E629" i="7"/>
  <c r="E1566" i="7"/>
  <c r="E76" i="7"/>
  <c r="E135" i="7"/>
  <c r="E70" i="7"/>
  <c r="E681" i="7"/>
  <c r="E1136" i="7"/>
  <c r="E1298" i="7"/>
  <c r="H1298" i="7" s="1" a="1"/>
  <c r="H1298" i="7" s="1"/>
  <c r="E2129" i="7"/>
  <c r="E1081" i="7"/>
  <c r="E1956" i="7"/>
  <c r="E1066" i="7"/>
  <c r="E1316" i="7"/>
  <c r="E719" i="7"/>
  <c r="E507" i="7"/>
  <c r="E409" i="7"/>
  <c r="E895" i="7"/>
  <c r="E1195" i="7"/>
  <c r="E1836" i="7"/>
  <c r="H1836" i="7" s="1" a="1"/>
  <c r="H1836" i="7" s="1"/>
  <c r="E1746" i="7"/>
  <c r="E1196" i="7"/>
  <c r="E1735" i="7"/>
  <c r="E1418" i="7"/>
  <c r="E1364" i="7"/>
  <c r="E1285" i="7"/>
  <c r="E1740" i="7"/>
  <c r="E1330" i="7"/>
  <c r="E2711" i="7"/>
  <c r="E2638" i="7"/>
  <c r="E331" i="7"/>
  <c r="E834" i="7"/>
  <c r="E866" i="7"/>
  <c r="E1323" i="7"/>
  <c r="E1815" i="7"/>
  <c r="E2060" i="7"/>
  <c r="E2656" i="7"/>
  <c r="E476" i="7"/>
  <c r="E1001" i="7"/>
  <c r="E1189" i="7"/>
  <c r="E2252" i="7"/>
  <c r="E1041" i="7"/>
  <c r="E108" i="7"/>
  <c r="E1747" i="7"/>
  <c r="E698" i="7"/>
  <c r="E1637" i="7"/>
  <c r="E1974" i="7"/>
  <c r="E521" i="7"/>
  <c r="E2325" i="7"/>
  <c r="E911" i="7"/>
  <c r="E2112" i="7"/>
  <c r="E471" i="7"/>
  <c r="E1387" i="7"/>
  <c r="E2126" i="7"/>
  <c r="E2654" i="7"/>
  <c r="E2784" i="7"/>
  <c r="E2026" i="7"/>
  <c r="E2684" i="7"/>
  <c r="E2810" i="7"/>
  <c r="E1842" i="7"/>
  <c r="E1878" i="7"/>
  <c r="E2041" i="7"/>
  <c r="E2399" i="7"/>
  <c r="E516" i="7"/>
  <c r="E2573" i="7"/>
  <c r="E2287" i="7"/>
  <c r="E705" i="7"/>
  <c r="E2016" i="7"/>
  <c r="E1803" i="7"/>
  <c r="E2296" i="7"/>
  <c r="E2352" i="7"/>
  <c r="E2336" i="7"/>
  <c r="E2306" i="7"/>
  <c r="E1941" i="7"/>
  <c r="E1335" i="7"/>
  <c r="E53" i="7"/>
  <c r="E1010" i="7"/>
  <c r="E1020" i="7"/>
  <c r="E133" i="7"/>
  <c r="E1595" i="7"/>
  <c r="E1161" i="7"/>
  <c r="E275" i="7"/>
  <c r="E2423" i="7"/>
  <c r="E1367" i="7"/>
  <c r="E2122" i="7"/>
  <c r="E2305" i="7"/>
  <c r="E2586" i="7"/>
  <c r="E2768" i="7"/>
  <c r="E897" i="7"/>
  <c r="E2085" i="7"/>
  <c r="E320" i="7"/>
  <c r="E2142" i="7"/>
  <c r="E1899" i="7"/>
  <c r="E1102" i="7"/>
  <c r="E991" i="7"/>
  <c r="E2645" i="7"/>
  <c r="E2549" i="7"/>
  <c r="E1124" i="7"/>
  <c r="E2303" i="7"/>
  <c r="E2292" i="7"/>
  <c r="E916" i="7"/>
  <c r="E2460" i="7"/>
  <c r="E1292" i="7"/>
  <c r="E2789" i="7"/>
  <c r="E1481" i="7"/>
  <c r="E1279" i="7"/>
  <c r="E2302" i="7"/>
  <c r="E2595" i="7"/>
  <c r="E2290" i="7"/>
  <c r="E2418" i="7"/>
  <c r="E34" i="7"/>
  <c r="E1544" i="7"/>
  <c r="E2764" i="7"/>
  <c r="E2256" i="7"/>
  <c r="E661" i="7"/>
  <c r="E239" i="7"/>
  <c r="E2038" i="7"/>
  <c r="E1491" i="7"/>
  <c r="E907" i="7"/>
  <c r="E931" i="7"/>
  <c r="E251" i="7"/>
  <c r="E1593" i="7"/>
  <c r="E530" i="7"/>
  <c r="E1834" i="7"/>
  <c r="H1834" i="7" s="1" a="1"/>
  <c r="H1834" i="7" s="1"/>
  <c r="E1325" i="7"/>
  <c r="E2381" i="7"/>
  <c r="E1173" i="7"/>
  <c r="E117" i="7"/>
  <c r="E1412" i="7"/>
  <c r="E1885" i="7"/>
  <c r="E1886" i="7"/>
  <c r="G2759" i="7" l="1" a="1"/>
  <c r="G2759" i="7" s="1"/>
  <c r="G2595" i="7" a="1"/>
  <c r="G2595" i="7" s="1"/>
  <c r="G2633" i="7" a="1"/>
  <c r="G2633" i="7" s="1"/>
  <c r="H966" i="7" a="1"/>
  <c r="H966" i="7" s="1"/>
  <c r="G2673" i="7" a="1"/>
  <c r="G2673" i="7" s="1"/>
  <c r="G2428" i="7" a="1"/>
  <c r="G2428" i="7" s="1"/>
  <c r="G2176" i="7" a="1"/>
  <c r="G2176" i="7" s="1"/>
  <c r="G2726" i="7" a="1"/>
  <c r="G2726" i="7" s="1"/>
  <c r="G2818" i="7" a="1"/>
  <c r="G2818" i="7" s="1"/>
  <c r="G2332" i="7" a="1"/>
  <c r="G2332" i="7" s="1"/>
  <c r="G1189" i="7" a="1"/>
  <c r="G1189" i="7" s="1"/>
  <c r="G2746" i="7" a="1"/>
  <c r="G2746" i="7" s="1"/>
  <c r="G1428" i="7" a="1"/>
  <c r="G1428" i="7" s="1"/>
  <c r="G2569" i="7" a="1"/>
  <c r="G2569" i="7" s="1"/>
  <c r="H2187" i="7" a="1"/>
  <c r="H2187" i="7" s="1"/>
  <c r="G2187" i="7" a="1"/>
  <c r="G2187" i="7" s="1"/>
  <c r="G1397" i="7" a="1"/>
  <c r="G1397" i="7" s="1"/>
  <c r="G2345" i="7" a="1"/>
  <c r="G2345" i="7" s="1"/>
  <c r="G2518" i="7" a="1"/>
  <c r="G2518" i="7" s="1"/>
  <c r="G1152" i="7" a="1"/>
  <c r="G1152" i="7" s="1"/>
  <c r="H2558" i="7" a="1"/>
  <c r="H2558" i="7" s="1"/>
  <c r="G2558" i="7" a="1"/>
  <c r="G2558" i="7" s="1"/>
  <c r="G2295" i="7" a="1"/>
  <c r="G2295" i="7" s="1"/>
  <c r="H787" i="7" a="1"/>
  <c r="H787" i="7" s="1"/>
  <c r="G787" i="7" a="1"/>
  <c r="G787" i="7" s="1"/>
  <c r="G1120" i="7" a="1"/>
  <c r="G1120" i="7" s="1"/>
  <c r="G1523" i="7" a="1"/>
  <c r="G1523" i="7" s="1"/>
  <c r="H1024" i="7" a="1"/>
  <c r="H1024" i="7" s="1"/>
  <c r="G1024" i="7" a="1"/>
  <c r="G1024" i="7" s="1"/>
  <c r="G850" i="7" a="1"/>
  <c r="G850" i="7" s="1"/>
  <c r="H1632" i="7" a="1"/>
  <c r="H1632" i="7" s="1"/>
  <c r="G1632" i="7" a="1"/>
  <c r="G1632" i="7" s="1"/>
  <c r="H1234" i="7" a="1"/>
  <c r="H1234" i="7" s="1"/>
  <c r="G1234" i="7" a="1"/>
  <c r="G1234" i="7" s="1"/>
  <c r="H1020" i="7" a="1"/>
  <c r="H1020" i="7" s="1"/>
  <c r="G1020" i="7" a="1"/>
  <c r="G1020" i="7" s="1"/>
  <c r="G2217" i="7" a="1"/>
  <c r="G2217" i="7" s="1"/>
  <c r="H1541" i="7" a="1"/>
  <c r="H1541" i="7" s="1"/>
  <c r="G1541" i="7" a="1"/>
  <c r="G1541" i="7" s="1"/>
  <c r="H1667" i="7" a="1"/>
  <c r="H1667" i="7" s="1"/>
  <c r="G1667" i="7" a="1"/>
  <c r="G1667" i="7" s="1"/>
  <c r="G1605" i="7" a="1"/>
  <c r="G1605" i="7" s="1"/>
  <c r="H1654" i="7" a="1"/>
  <c r="H1654" i="7" s="1"/>
  <c r="G1654" i="7" a="1"/>
  <c r="G1654" i="7" s="1"/>
  <c r="G1212" i="7" a="1"/>
  <c r="G1212" i="7" s="1"/>
  <c r="G1282" i="7" a="1"/>
  <c r="G1282" i="7" s="1"/>
  <c r="G2458" i="7" a="1"/>
  <c r="G2458" i="7" s="1"/>
  <c r="H2812" i="7" a="1"/>
  <c r="H2812" i="7" s="1"/>
  <c r="G2812" i="7" a="1"/>
  <c r="G2812" i="7" s="1"/>
  <c r="G1529" i="7" a="1"/>
  <c r="G1529" i="7" s="1"/>
  <c r="H1459" i="7" a="1"/>
  <c r="H1459" i="7" s="1"/>
  <c r="G1459" i="7" a="1"/>
  <c r="G1459" i="7" s="1"/>
  <c r="H2300" i="7" a="1"/>
  <c r="H2300" i="7" s="1"/>
  <c r="G2300" i="7" a="1"/>
  <c r="G2300" i="7" s="1"/>
  <c r="G1759" i="7" a="1"/>
  <c r="G1759" i="7" s="1"/>
  <c r="G1223" i="7" a="1"/>
  <c r="G1223" i="7" s="1"/>
  <c r="H925" i="7" a="1"/>
  <c r="H925" i="7" s="1"/>
  <c r="G925" i="7" a="1"/>
  <c r="G925" i="7" s="1"/>
  <c r="G1717" i="7" a="1"/>
  <c r="G1717" i="7" s="1"/>
  <c r="G1729" i="7" a="1"/>
  <c r="G1729" i="7" s="1"/>
  <c r="H1585" i="7" a="1"/>
  <c r="H1585" i="7" s="1"/>
  <c r="G1585" i="7" a="1"/>
  <c r="G1585" i="7" s="1"/>
  <c r="H1737" i="7" a="1"/>
  <c r="H1737" i="7" s="1"/>
  <c r="G1737" i="7" a="1"/>
  <c r="G1737" i="7" s="1"/>
  <c r="G2358" i="7" a="1"/>
  <c r="G2358" i="7" s="1"/>
  <c r="H910" i="7" a="1"/>
  <c r="H910" i="7" s="1"/>
  <c r="G910" i="7" a="1"/>
  <c r="G910" i="7" s="1"/>
  <c r="G2379" i="7" a="1"/>
  <c r="G2379" i="7" s="1"/>
  <c r="G2706" i="7" a="1"/>
  <c r="G2706" i="7" s="1"/>
  <c r="G1091" i="7" a="1"/>
  <c r="G1091" i="7" s="1"/>
  <c r="G1039" i="7" a="1"/>
  <c r="G1039" i="7" s="1"/>
  <c r="G1108" i="7" a="1"/>
  <c r="G1108" i="7" s="1"/>
  <c r="G1599" i="7" a="1"/>
  <c r="G1599" i="7" s="1"/>
  <c r="G2450" i="7" a="1"/>
  <c r="G2450" i="7" s="1"/>
  <c r="H921" i="7" a="1"/>
  <c r="H921" i="7" s="1"/>
  <c r="G921" i="7" a="1"/>
  <c r="G921" i="7" s="1"/>
  <c r="G1075" i="7" a="1"/>
  <c r="G1075" i="7" s="1"/>
  <c r="G1858" i="7" a="1"/>
  <c r="G1858" i="7" s="1"/>
  <c r="G986" i="7" a="1"/>
  <c r="G986" i="7" s="1"/>
  <c r="H937" i="7" a="1"/>
  <c r="H937" i="7" s="1"/>
  <c r="G937" i="7" a="1"/>
  <c r="G937" i="7" s="1"/>
  <c r="H42" i="9"/>
  <c r="D39" i="10" l="1"/>
  <c r="H54" i="10" l="1"/>
  <c r="L54" i="10" s="1"/>
  <c r="F54" i="10"/>
  <c r="D54" i="10"/>
  <c r="B54" i="10"/>
  <c r="C53" i="10" s="1"/>
  <c r="A54" i="10"/>
  <c r="H53" i="10"/>
  <c r="I52" i="10" s="1"/>
  <c r="D53" i="10"/>
  <c r="B53" i="10"/>
  <c r="C52" i="10" s="1"/>
  <c r="H52" i="10"/>
  <c r="I51" i="10" s="1"/>
  <c r="D52" i="10"/>
  <c r="B52" i="10"/>
  <c r="C51" i="10" s="1"/>
  <c r="H51" i="10"/>
  <c r="I50" i="10" s="1"/>
  <c r="D51" i="10"/>
  <c r="B51" i="10"/>
  <c r="C50" i="10" s="1"/>
  <c r="H50" i="10"/>
  <c r="D50" i="10"/>
  <c r="B50" i="10"/>
  <c r="H43" i="10"/>
  <c r="L43" i="10" s="1"/>
  <c r="F43" i="10"/>
  <c r="D43" i="10"/>
  <c r="A43" i="10"/>
  <c r="H42" i="10"/>
  <c r="I41" i="10" s="1"/>
  <c r="D42" i="10"/>
  <c r="C42" i="10"/>
  <c r="H41" i="10"/>
  <c r="I40" i="10" s="1"/>
  <c r="D41" i="10"/>
  <c r="C41" i="10"/>
  <c r="H40" i="10"/>
  <c r="D40" i="10"/>
  <c r="C40" i="10"/>
  <c r="H39" i="10"/>
  <c r="B39" i="10"/>
  <c r="D33" i="10"/>
  <c r="A33" i="10"/>
  <c r="D32" i="10"/>
  <c r="D31" i="10"/>
  <c r="D30" i="10"/>
  <c r="D29" i="10"/>
  <c r="A22" i="10"/>
  <c r="O11" i="10"/>
  <c r="Q8" i="10" s="1"/>
  <c r="M11" i="10"/>
  <c r="F11" i="10"/>
  <c r="H8" i="10" s="1"/>
  <c r="D11" i="10"/>
  <c r="E9" i="10" s="1"/>
  <c r="J10" i="10"/>
  <c r="P9" i="10"/>
  <c r="F53" i="10" s="1"/>
  <c r="L9" i="10"/>
  <c r="G9" i="10"/>
  <c r="F42" i="10" s="1"/>
  <c r="C9" i="10"/>
  <c r="P8" i="10"/>
  <c r="F52" i="10" s="1"/>
  <c r="L8" i="10"/>
  <c r="G8" i="10"/>
  <c r="F41" i="10" s="1"/>
  <c r="C8" i="10"/>
  <c r="P7" i="10"/>
  <c r="F51" i="10" s="1"/>
  <c r="L7" i="10"/>
  <c r="G7" i="10"/>
  <c r="F40" i="10" s="1"/>
  <c r="C7" i="10"/>
  <c r="P6" i="10"/>
  <c r="F50" i="10" s="1"/>
  <c r="L6" i="10"/>
  <c r="G6" i="10"/>
  <c r="F39" i="10" s="1"/>
  <c r="C6" i="10"/>
  <c r="C39" i="10" s="1"/>
  <c r="L56" i="9"/>
  <c r="M55" i="9" s="1"/>
  <c r="J56" i="9"/>
  <c r="K56" i="9" s="1"/>
  <c r="H56" i="9"/>
  <c r="I56" i="9" s="1"/>
  <c r="F56" i="9"/>
  <c r="D56" i="9"/>
  <c r="B56" i="9"/>
  <c r="C55" i="9" s="1"/>
  <c r="A56" i="9"/>
  <c r="L55" i="9"/>
  <c r="J55" i="9"/>
  <c r="K54" i="9" s="1"/>
  <c r="H55" i="9"/>
  <c r="D55" i="9"/>
  <c r="B55" i="9"/>
  <c r="C54" i="9" s="1"/>
  <c r="L54" i="9"/>
  <c r="M53" i="9" s="1"/>
  <c r="J54" i="9"/>
  <c r="H54" i="9"/>
  <c r="D54" i="9"/>
  <c r="B54" i="9"/>
  <c r="C53" i="9" s="1"/>
  <c r="L53" i="9"/>
  <c r="J53" i="9"/>
  <c r="H53" i="9"/>
  <c r="D53" i="9"/>
  <c r="B53" i="9"/>
  <c r="C52" i="9" s="1"/>
  <c r="L52" i="9"/>
  <c r="J52" i="9"/>
  <c r="H52" i="9"/>
  <c r="D52" i="9"/>
  <c r="B52" i="9"/>
  <c r="H45" i="9"/>
  <c r="I45" i="9" s="1"/>
  <c r="F45" i="9"/>
  <c r="D45" i="9"/>
  <c r="B45" i="9"/>
  <c r="C44" i="9" s="1"/>
  <c r="A45" i="9"/>
  <c r="H44" i="9"/>
  <c r="I43" i="9" s="1"/>
  <c r="D44" i="9"/>
  <c r="B44" i="9"/>
  <c r="C43" i="9" s="1"/>
  <c r="A44" i="9"/>
  <c r="H43" i="9"/>
  <c r="I42" i="9" s="1"/>
  <c r="D43" i="9"/>
  <c r="B43" i="9"/>
  <c r="A43" i="9"/>
  <c r="D42" i="9"/>
  <c r="B42" i="9"/>
  <c r="A22" i="9" s="1"/>
  <c r="A42" i="9"/>
  <c r="D41" i="9"/>
  <c r="B41" i="9"/>
  <c r="A41" i="9"/>
  <c r="C36" i="9"/>
  <c r="C35" i="9" s="1"/>
  <c r="H35" i="9"/>
  <c r="A35" i="9"/>
  <c r="H34" i="9"/>
  <c r="A34" i="9"/>
  <c r="H33" i="9"/>
  <c r="A33" i="9"/>
  <c r="H32" i="9"/>
  <c r="A32" i="9"/>
  <c r="H31" i="9"/>
  <c r="A31" i="9"/>
  <c r="I11" i="9"/>
  <c r="M6" i="9" s="1"/>
  <c r="H11" i="9"/>
  <c r="L7" i="9" s="1"/>
  <c r="E11" i="9"/>
  <c r="G7" i="9" s="1"/>
  <c r="D11" i="9"/>
  <c r="F9" i="9" s="1"/>
  <c r="K9" i="9"/>
  <c r="J9" i="9"/>
  <c r="F44" i="9" s="1"/>
  <c r="C9" i="9"/>
  <c r="K8" i="9"/>
  <c r="J8" i="9"/>
  <c r="F43" i="9" s="1"/>
  <c r="C8" i="9"/>
  <c r="K7" i="9"/>
  <c r="J7" i="9"/>
  <c r="F53" i="9" s="1"/>
  <c r="C7" i="9"/>
  <c r="K6" i="9"/>
  <c r="J6" i="9"/>
  <c r="F41" i="9" s="1"/>
  <c r="C6" i="9"/>
  <c r="C31" i="9" l="1"/>
  <c r="J41" i="9" s="1"/>
  <c r="Q7" i="10"/>
  <c r="D44" i="10"/>
  <c r="E41" i="10" s="1"/>
  <c r="K40" i="10"/>
  <c r="H6" i="10"/>
  <c r="K41" i="10"/>
  <c r="H7" i="10"/>
  <c r="E6" i="10"/>
  <c r="K52" i="10"/>
  <c r="I53" i="10"/>
  <c r="L53" i="10" s="1"/>
  <c r="H9" i="10"/>
  <c r="E8" i="10"/>
  <c r="L6" i="9"/>
  <c r="I39" i="10"/>
  <c r="L39" i="10" s="1"/>
  <c r="Q9" i="10"/>
  <c r="G11" i="10"/>
  <c r="F44" i="10" s="1"/>
  <c r="Q6" i="10"/>
  <c r="E7" i="10"/>
  <c r="P11" i="10"/>
  <c r="F55" i="10" s="1"/>
  <c r="L40" i="10"/>
  <c r="I42" i="10"/>
  <c r="L42" i="10" s="1"/>
  <c r="I43" i="10"/>
  <c r="K51" i="10"/>
  <c r="L51" i="10"/>
  <c r="I54" i="10"/>
  <c r="L9" i="9"/>
  <c r="F55" i="9"/>
  <c r="L50" i="10"/>
  <c r="N6" i="10"/>
  <c r="N7" i="10"/>
  <c r="N8" i="10"/>
  <c r="N9" i="10"/>
  <c r="F8" i="9"/>
  <c r="T55" i="9"/>
  <c r="F7" i="9"/>
  <c r="L8" i="9"/>
  <c r="F6" i="9"/>
  <c r="J11" i="9"/>
  <c r="F57" i="9" s="1"/>
  <c r="C41" i="9"/>
  <c r="F52" i="9"/>
  <c r="P56" i="9"/>
  <c r="G6" i="9"/>
  <c r="M7" i="9"/>
  <c r="D46" i="9"/>
  <c r="E54" i="9" s="1"/>
  <c r="I55" i="9"/>
  <c r="P55" i="9" s="1"/>
  <c r="R56" i="9"/>
  <c r="D57" i="9"/>
  <c r="R54" i="9"/>
  <c r="M43" i="9"/>
  <c r="J45" i="9"/>
  <c r="D35" i="9"/>
  <c r="I35" i="9" s="1"/>
  <c r="G9" i="9"/>
  <c r="C32" i="9"/>
  <c r="F42" i="9"/>
  <c r="Q54" i="9"/>
  <c r="L41" i="10"/>
  <c r="G8" i="9"/>
  <c r="I44" i="9"/>
  <c r="N44" i="9" s="1"/>
  <c r="M52" i="9"/>
  <c r="K53" i="9"/>
  <c r="I54" i="9"/>
  <c r="P54" i="9" s="1"/>
  <c r="M56" i="9"/>
  <c r="L52" i="10"/>
  <c r="C34" i="9"/>
  <c r="N45" i="9"/>
  <c r="M9" i="9"/>
  <c r="K11" i="9"/>
  <c r="I41" i="9"/>
  <c r="S55" i="9"/>
  <c r="T56" i="9"/>
  <c r="K50" i="10"/>
  <c r="M8" i="9"/>
  <c r="C33" i="9"/>
  <c r="C42" i="9"/>
  <c r="M42" i="9" s="1"/>
  <c r="I52" i="9"/>
  <c r="M54" i="9"/>
  <c r="T54" i="9" s="1"/>
  <c r="K55" i="9"/>
  <c r="R55" i="9" s="1"/>
  <c r="D55" i="10"/>
  <c r="E53" i="10" s="1"/>
  <c r="N43" i="9"/>
  <c r="F54" i="9"/>
  <c r="K52" i="9"/>
  <c r="I53" i="9"/>
  <c r="G1186" i="7" l="1" a="1"/>
  <c r="G1186" i="7" s="1"/>
  <c r="G1444" i="7" a="1"/>
  <c r="G1444" i="7" s="1"/>
  <c r="G1262" i="7" a="1"/>
  <c r="G1262" i="7" s="1"/>
  <c r="H2645" i="7" a="1"/>
  <c r="H2645" i="7" s="1"/>
  <c r="H1706" i="7" a="1"/>
  <c r="H1706" i="7" s="1"/>
  <c r="G1630" i="7" a="1"/>
  <c r="G1630" i="7" s="1"/>
  <c r="G2816" i="7" a="1"/>
  <c r="G2816" i="7" s="1"/>
  <c r="H2556" i="7" a="1"/>
  <c r="H2556" i="7" s="1"/>
  <c r="G1583" i="7" a="1"/>
  <c r="G1583" i="7" s="1"/>
  <c r="G1907" i="7" a="1"/>
  <c r="G1907" i="7" s="1"/>
  <c r="H1858" i="7" a="1"/>
  <c r="H1858" i="7" s="1"/>
  <c r="G1209" i="7" a="1"/>
  <c r="G1209" i="7" s="1"/>
  <c r="H1322" i="7" a="1"/>
  <c r="H1322" i="7" s="1"/>
  <c r="H2828" i="7" a="1"/>
  <c r="H2828" i="7" s="1"/>
  <c r="H1665" i="7" a="1"/>
  <c r="H1665" i="7" s="1"/>
  <c r="H1989" i="7" a="1"/>
  <c r="H1989" i="7" s="1"/>
  <c r="G919" i="7" a="1"/>
  <c r="G919" i="7" s="1"/>
  <c r="G1665" i="7" a="1"/>
  <c r="G1665" i="7" s="1"/>
  <c r="G2374" i="7" a="1"/>
  <c r="G2374" i="7" s="1"/>
  <c r="G1366" i="7" a="1"/>
  <c r="G1366" i="7" s="1"/>
  <c r="G1855" i="7" a="1"/>
  <c r="G1855" i="7" s="1"/>
  <c r="H964" i="7" a="1"/>
  <c r="H964" i="7" s="1"/>
  <c r="G1251" i="7" a="1"/>
  <c r="G1251" i="7" s="1"/>
  <c r="G1231" i="7" a="1"/>
  <c r="G1231" i="7" s="1"/>
  <c r="H1136" i="7" a="1"/>
  <c r="H1136" i="7" s="1"/>
  <c r="H1874" i="7" a="1"/>
  <c r="H1874" i="7" s="1"/>
  <c r="G1018" i="7" a="1"/>
  <c r="G1018" i="7" s="1"/>
  <c r="H2781" i="7" a="1"/>
  <c r="H2781" i="7" s="1"/>
  <c r="G2556" i="7" a="1"/>
  <c r="G2556" i="7" s="1"/>
  <c r="H1456" i="7" a="1"/>
  <c r="H1456" i="7" s="1"/>
  <c r="H1152" i="7" a="1"/>
  <c r="H1152" i="7" s="1"/>
  <c r="G1391" i="7" a="1"/>
  <c r="G1391" i="7" s="1"/>
  <c r="G1982" i="7" a="1"/>
  <c r="G1982" i="7" s="1"/>
  <c r="H1205" i="7" a="1"/>
  <c r="H1205" i="7" s="1"/>
  <c r="H1539" i="7" a="1"/>
  <c r="H1539" i="7" s="1"/>
  <c r="G1002" i="7" a="1"/>
  <c r="G1002" i="7" s="1"/>
  <c r="H1295" i="7" a="1"/>
  <c r="H1295" i="7" s="1"/>
  <c r="G1821" i="7" a="1"/>
  <c r="G1821" i="7" s="1"/>
  <c r="G1874" i="7" a="1"/>
  <c r="G1874" i="7" s="1"/>
  <c r="H1018" i="7" a="1"/>
  <c r="H1018" i="7" s="1"/>
  <c r="G2781" i="7" a="1"/>
  <c r="G2781" i="7" s="1"/>
  <c r="H1209" i="7" a="1"/>
  <c r="H1209" i="7" s="1"/>
  <c r="G1456" i="7" a="1"/>
  <c r="G1456" i="7" s="1"/>
  <c r="H2175" i="7" a="1"/>
  <c r="H2175" i="7" s="1"/>
  <c r="H2105" i="7" a="1"/>
  <c r="H2105" i="7" s="1"/>
  <c r="G1496" i="7" a="1"/>
  <c r="G1496" i="7" s="1"/>
  <c r="G2105" i="7" a="1"/>
  <c r="G2105" i="7" s="1"/>
  <c r="H856" i="7" a="1"/>
  <c r="H856" i="7" s="1"/>
  <c r="G1205" i="7" a="1"/>
  <c r="G1205" i="7" s="1"/>
  <c r="H2788" i="7" a="1"/>
  <c r="H2788" i="7" s="1"/>
  <c r="G2778" i="7" a="1"/>
  <c r="G2778" i="7" s="1"/>
  <c r="H2139" i="7" a="1"/>
  <c r="H2139" i="7" s="1"/>
  <c r="G1603" i="7" a="1"/>
  <c r="G1603" i="7" s="1"/>
  <c r="G2486" i="7" a="1"/>
  <c r="G2486" i="7" s="1"/>
  <c r="G2657" i="7" a="1"/>
  <c r="G2657" i="7" s="1"/>
  <c r="G2828" i="7" a="1"/>
  <c r="G2828" i="7" s="1"/>
  <c r="H1194" i="7" a="1"/>
  <c r="H1194" i="7" s="1"/>
  <c r="G1687" i="7" a="1"/>
  <c r="G1687" i="7" s="1"/>
  <c r="H1945" i="7" a="1"/>
  <c r="H1945" i="7" s="1"/>
  <c r="G1199" i="7" a="1"/>
  <c r="G1199" i="7" s="1"/>
  <c r="G1439" i="7" a="1"/>
  <c r="G1439" i="7" s="1"/>
  <c r="G1527" i="7" a="1"/>
  <c r="G1527" i="7" s="1"/>
  <c r="H1272" i="7" a="1"/>
  <c r="H1272" i="7" s="1"/>
  <c r="G1194" i="7" a="1"/>
  <c r="G1194" i="7" s="1"/>
  <c r="G2037" i="7" a="1"/>
  <c r="G2037" i="7" s="1"/>
  <c r="G1322" i="7" a="1"/>
  <c r="G1322" i="7" s="1"/>
  <c r="G2671" i="7" a="1"/>
  <c r="G2671" i="7" s="1"/>
  <c r="G2091" i="7" a="1"/>
  <c r="G2091" i="7" s="1"/>
  <c r="G1010" i="7" a="1"/>
  <c r="G1010" i="7" s="1"/>
  <c r="H2072" i="7" a="1"/>
  <c r="H2072" i="7" s="1"/>
  <c r="G935" i="7" a="1"/>
  <c r="G935" i="7" s="1"/>
  <c r="H1979" i="7" a="1"/>
  <c r="H1979" i="7" s="1"/>
  <c r="H1057" i="7" a="1"/>
  <c r="H1057" i="7" s="1"/>
  <c r="G1089" i="7" a="1"/>
  <c r="G1089" i="7" s="1"/>
  <c r="H919" i="7" a="1"/>
  <c r="H919" i="7" s="1"/>
  <c r="G998" i="7" a="1"/>
  <c r="G998" i="7" s="1"/>
  <c r="G2477" i="7" a="1"/>
  <c r="G2477" i="7" s="1"/>
  <c r="G1539" i="7" a="1"/>
  <c r="G1539" i="7" s="1"/>
  <c r="G1817" i="7" a="1"/>
  <c r="G1817" i="7" s="1"/>
  <c r="H1091" i="7" a="1"/>
  <c r="H1091" i="7" s="1"/>
  <c r="G2065" i="7" a="1"/>
  <c r="G2065" i="7" s="1"/>
  <c r="H2032" i="7" a="1"/>
  <c r="H2032" i="7" s="1"/>
  <c r="H998" i="7" a="1"/>
  <c r="H998" i="7" s="1"/>
  <c r="H2464" i="7" a="1"/>
  <c r="H2464" i="7" s="1"/>
  <c r="G1434" i="7" a="1"/>
  <c r="G1434" i="7" s="1"/>
  <c r="H2100" i="7" a="1"/>
  <c r="H2100" i="7" s="1"/>
  <c r="G1311" i="7" a="1"/>
  <c r="G1311" i="7" s="1"/>
  <c r="H1966" i="7" a="1"/>
  <c r="H1966" i="7" s="1"/>
  <c r="G2402" i="7" a="1"/>
  <c r="G2402" i="7" s="1"/>
  <c r="H2050" i="7" a="1"/>
  <c r="H2050" i="7" s="1"/>
  <c r="G1022" i="7" a="1"/>
  <c r="G1022" i="7" s="1"/>
  <c r="H1630" i="7" a="1"/>
  <c r="H1630" i="7" s="1"/>
  <c r="H2816" i="7" a="1"/>
  <c r="H2816" i="7" s="1"/>
  <c r="H1583" i="7" a="1"/>
  <c r="H1583" i="7" s="1"/>
  <c r="G1118" i="7" a="1"/>
  <c r="G1118" i="7" s="1"/>
  <c r="G1939" i="7" a="1"/>
  <c r="G1939" i="7" s="1"/>
  <c r="G1403" i="7" a="1"/>
  <c r="G1403" i="7" s="1"/>
  <c r="H2707" i="7" a="1"/>
  <c r="H2707" i="7" s="1"/>
  <c r="G962" i="7" a="1"/>
  <c r="G962" i="7" s="1"/>
  <c r="H1426" i="7" a="1"/>
  <c r="H1426" i="7" s="1"/>
  <c r="H1870" i="7" a="1"/>
  <c r="H1870" i="7" s="1"/>
  <c r="G2724" i="7" a="1"/>
  <c r="G2724" i="7" s="1"/>
  <c r="H1214" i="7" a="1"/>
  <c r="H1214" i="7" s="1"/>
  <c r="H2681" i="7" a="1"/>
  <c r="H2681" i="7" s="1"/>
  <c r="G2744" i="7" a="1"/>
  <c r="G2744" i="7" s="1"/>
  <c r="H2145" i="7" a="1"/>
  <c r="H2145" i="7" s="1"/>
  <c r="G2192" i="7" a="1"/>
  <c r="G2192" i="7" s="1"/>
  <c r="H2278" i="7" a="1"/>
  <c r="H2278" i="7" s="1"/>
  <c r="G967" i="7" a="1"/>
  <c r="G967" i="7" s="1"/>
  <c r="H1918" i="7" a="1"/>
  <c r="H1918" i="7" s="1"/>
  <c r="H1177" i="7" a="1"/>
  <c r="H1177" i="7" s="1"/>
  <c r="H912" i="7" a="1"/>
  <c r="H912" i="7" s="1"/>
  <c r="G2278" i="7" a="1"/>
  <c r="G2278" i="7" s="1"/>
  <c r="H1532" i="7" a="1"/>
  <c r="H1532" i="7" s="1"/>
  <c r="G1965" i="7" a="1"/>
  <c r="G1965" i="7" s="1"/>
  <c r="G1478" i="7" a="1"/>
  <c r="G1478" i="7" s="1"/>
  <c r="E43" i="10"/>
  <c r="H699" i="7" a="1"/>
  <c r="H699" i="7" s="1"/>
  <c r="G2473" i="7" a="1"/>
  <c r="G2473" i="7" s="1"/>
  <c r="G273" i="7" a="1"/>
  <c r="G273" i="7" s="1"/>
  <c r="H2605" i="7" a="1"/>
  <c r="H2605" i="7" s="1"/>
  <c r="G2401" i="7" a="1"/>
  <c r="G2401" i="7" s="1"/>
  <c r="G1365" i="7" a="1"/>
  <c r="G1365" i="7" s="1"/>
  <c r="G1326" i="7" a="1"/>
  <c r="G1326" i="7" s="1"/>
  <c r="G2591" i="7" a="1"/>
  <c r="G2591" i="7" s="1"/>
  <c r="H1047" i="7" a="1"/>
  <c r="H1047" i="7" s="1"/>
  <c r="G1037" i="7" a="1"/>
  <c r="G1037" i="7" s="1"/>
  <c r="H257" i="7" a="1"/>
  <c r="H257" i="7" s="1"/>
  <c r="H1061" i="7" a="1"/>
  <c r="H1061" i="7" s="1"/>
  <c r="H2750" i="7" a="1"/>
  <c r="H2750" i="7" s="1"/>
  <c r="G467" i="7" a="1"/>
  <c r="G467" i="7" s="1"/>
  <c r="H200" i="7" a="1"/>
  <c r="H200" i="7" s="1"/>
  <c r="H1490" i="7" a="1"/>
  <c r="H1490" i="7" s="1"/>
  <c r="H638" i="7" a="1"/>
  <c r="H638" i="7" s="1"/>
  <c r="G213" i="7" a="1"/>
  <c r="G213" i="7" s="1"/>
  <c r="G404" i="7" a="1"/>
  <c r="G404" i="7" s="1"/>
  <c r="H363" i="7" a="1"/>
  <c r="H363" i="7" s="1"/>
  <c r="G1742" i="7" a="1"/>
  <c r="G1742" i="7" s="1"/>
  <c r="H1118" i="7" a="1"/>
  <c r="H1118" i="7" s="1"/>
  <c r="H2485" i="7" a="1"/>
  <c r="H2485" i="7" s="1"/>
  <c r="G1575" i="7" a="1"/>
  <c r="G1575" i="7" s="1"/>
  <c r="H801" i="7" a="1"/>
  <c r="H801" i="7" s="1"/>
  <c r="G2555" i="7" a="1"/>
  <c r="G2555" i="7" s="1"/>
  <c r="H1731" i="7" a="1"/>
  <c r="H1731" i="7" s="1"/>
  <c r="H1375" i="7" a="1"/>
  <c r="H1375" i="7" s="1"/>
  <c r="G342" i="7" a="1"/>
  <c r="G342" i="7" s="1"/>
  <c r="G1230" i="7" a="1"/>
  <c r="G1230" i="7" s="1"/>
  <c r="H205" i="7" a="1"/>
  <c r="H205" i="7" s="1"/>
  <c r="G1526" i="7" a="1"/>
  <c r="G1526" i="7" s="1"/>
  <c r="G564" i="7" a="1"/>
  <c r="G564" i="7" s="1"/>
  <c r="G760" i="7" a="1"/>
  <c r="G760" i="7" s="1"/>
  <c r="G2286" i="7" a="1"/>
  <c r="G2286" i="7" s="1"/>
  <c r="H467" i="7" a="1"/>
  <c r="H467" i="7" s="1"/>
  <c r="G200" i="7" a="1"/>
  <c r="G200" i="7" s="1"/>
  <c r="G1490" i="7" a="1"/>
  <c r="G1490" i="7" s="1"/>
  <c r="G638" i="7" a="1"/>
  <c r="G638" i="7" s="1"/>
  <c r="H213" i="7" a="1"/>
  <c r="H213" i="7" s="1"/>
  <c r="H404" i="7" a="1"/>
  <c r="H404" i="7" s="1"/>
  <c r="G363" i="7" a="1"/>
  <c r="G363" i="7" s="1"/>
  <c r="H1742" i="7" a="1"/>
  <c r="H1742" i="7" s="1"/>
  <c r="G2501" i="7" a="1"/>
  <c r="G2501" i="7" s="1"/>
  <c r="H314" i="7" a="1"/>
  <c r="H314" i="7" s="1"/>
  <c r="H2677" i="7" a="1"/>
  <c r="H2677" i="7" s="1"/>
  <c r="G281" i="7" a="1"/>
  <c r="G281" i="7" s="1"/>
  <c r="H423" i="7" a="1"/>
  <c r="H423" i="7" s="1"/>
  <c r="H275" i="7" a="1"/>
  <c r="H275" i="7" s="1"/>
  <c r="G321" i="7" a="1"/>
  <c r="G321" i="7" s="1"/>
  <c r="G1438" i="7" a="1"/>
  <c r="G1438" i="7" s="1"/>
  <c r="H219" i="7" a="1"/>
  <c r="H219" i="7" s="1"/>
  <c r="H2445" i="7" a="1"/>
  <c r="H2445" i="7" s="1"/>
  <c r="H331" i="7" a="1"/>
  <c r="H331" i="7" s="1"/>
  <c r="G394" i="7" a="1"/>
  <c r="G394" i="7" s="1"/>
  <c r="H1455" i="7" a="1"/>
  <c r="H1455" i="7" s="1"/>
  <c r="H1193" i="7" a="1"/>
  <c r="H1193" i="7" s="1"/>
  <c r="H225" i="7" a="1"/>
  <c r="H225" i="7" s="1"/>
  <c r="H440" i="7" a="1"/>
  <c r="H440" i="7" s="1"/>
  <c r="G1629" i="7" a="1"/>
  <c r="G1629" i="7" s="1"/>
  <c r="H496" i="7" a="1"/>
  <c r="H496" i="7" s="1"/>
  <c r="G620" i="7" a="1"/>
  <c r="G620" i="7" s="1"/>
  <c r="H1873" i="7" a="1"/>
  <c r="H1873" i="7" s="1"/>
  <c r="G2827" i="7" a="1"/>
  <c r="G2827" i="7" s="1"/>
  <c r="H2595" i="7" a="1"/>
  <c r="H2595" i="7" s="1"/>
  <c r="H2501" i="7" a="1"/>
  <c r="H2501" i="7" s="1"/>
  <c r="H2235" i="7" a="1"/>
  <c r="H2235" i="7" s="1"/>
  <c r="G1068" i="7" a="1"/>
  <c r="G1068" i="7" s="1"/>
  <c r="G1686" i="7" a="1"/>
  <c r="G1686" i="7" s="1"/>
  <c r="G1820" i="7" a="1"/>
  <c r="G1820" i="7" s="1"/>
  <c r="G1208" i="7" a="1"/>
  <c r="G1208" i="7" s="1"/>
  <c r="H1822" i="7" a="1"/>
  <c r="H1822" i="7" s="1"/>
  <c r="G2494" i="7" a="1"/>
  <c r="G2494" i="7" s="1"/>
  <c r="G1748" i="7" a="1"/>
  <c r="G1748" i="7" s="1"/>
  <c r="H629" i="7" a="1"/>
  <c r="H629" i="7" s="1"/>
  <c r="H2138" i="7" a="1"/>
  <c r="H2138" i="7" s="1"/>
  <c r="H1306" i="7" a="1"/>
  <c r="H1306" i="7" s="1"/>
  <c r="H2396" i="7" a="1"/>
  <c r="H2396" i="7" s="1"/>
  <c r="G2777" i="7" a="1"/>
  <c r="G2777" i="7" s="1"/>
  <c r="H370" i="7" a="1"/>
  <c r="H370" i="7" s="1"/>
  <c r="G1088" i="7" a="1"/>
  <c r="G1088" i="7" s="1"/>
  <c r="H264" i="7" a="1"/>
  <c r="H264" i="7" s="1"/>
  <c r="H472" i="7" a="1"/>
  <c r="H472" i="7" s="1"/>
  <c r="G1455" i="7" a="1"/>
  <c r="G1455" i="7" s="1"/>
  <c r="G1193" i="7" a="1"/>
  <c r="G1193" i="7" s="1"/>
  <c r="G225" i="7" a="1"/>
  <c r="G225" i="7" s="1"/>
  <c r="G440" i="7" a="1"/>
  <c r="G440" i="7" s="1"/>
  <c r="H1629" i="7" a="1"/>
  <c r="H1629" i="7" s="1"/>
  <c r="G496" i="7" a="1"/>
  <c r="G496" i="7" s="1"/>
  <c r="H620" i="7" a="1"/>
  <c r="H620" i="7" s="1"/>
  <c r="G1873" i="7" a="1"/>
  <c r="G1873" i="7" s="1"/>
  <c r="H2827" i="7" a="1"/>
  <c r="H2827" i="7" s="1"/>
  <c r="H2104" i="7" a="1"/>
  <c r="H2104" i="7" s="1"/>
  <c r="G2476" i="7" a="1"/>
  <c r="G2476" i="7" s="1"/>
  <c r="G2322" i="7" a="1"/>
  <c r="G2322" i="7" s="1"/>
  <c r="H2748" i="7" a="1"/>
  <c r="H2748" i="7" s="1"/>
  <c r="H1480" i="7" a="1"/>
  <c r="H1480" i="7" s="1"/>
  <c r="G1727" i="7" a="1"/>
  <c r="G1727" i="7" s="1"/>
  <c r="G2152" i="7" a="1"/>
  <c r="G2152" i="7" s="1"/>
  <c r="G1538" i="7" a="1"/>
  <c r="G1538" i="7" s="1"/>
  <c r="H1135" i="7" a="1"/>
  <c r="H1135" i="7" s="1"/>
  <c r="H793" i="7" a="1"/>
  <c r="H793" i="7" s="1"/>
  <c r="H1854" i="7" a="1"/>
  <c r="H1854" i="7" s="1"/>
  <c r="G596" i="7" a="1"/>
  <c r="G596" i="7" s="1"/>
  <c r="G784" i="7" a="1"/>
  <c r="G784" i="7" s="1"/>
  <c r="G726" i="7" a="1"/>
  <c r="G726" i="7" s="1"/>
  <c r="G399" i="7" a="1"/>
  <c r="G399" i="7" s="1"/>
  <c r="H430" i="7" a="1"/>
  <c r="H430" i="7" s="1"/>
  <c r="G297" i="7" a="1"/>
  <c r="G297" i="7" s="1"/>
  <c r="H2477" i="7" a="1"/>
  <c r="H2477" i="7" s="1"/>
  <c r="H2815" i="7" a="1"/>
  <c r="H2815" i="7" s="1"/>
  <c r="H1208" i="7" a="1"/>
  <c r="H1208" i="7" s="1"/>
  <c r="G2104" i="7" a="1"/>
  <c r="G2104" i="7" s="1"/>
  <c r="G2815" i="7" a="1"/>
  <c r="G2815" i="7" s="1"/>
  <c r="H2524" i="7" a="1"/>
  <c r="H2524" i="7" s="1"/>
  <c r="H520" i="7" a="1"/>
  <c r="H520" i="7" s="1"/>
  <c r="H319" i="7" a="1"/>
  <c r="H319" i="7" s="1"/>
  <c r="H487" i="7" a="1"/>
  <c r="H487" i="7" s="1"/>
  <c r="H532" i="7" a="1"/>
  <c r="H532" i="7" s="1"/>
  <c r="H616" i="7" a="1"/>
  <c r="H616" i="7" s="1"/>
  <c r="H278" i="7" a="1"/>
  <c r="H278" i="7" s="1"/>
  <c r="H1056" i="7" a="1"/>
  <c r="H1056" i="7" s="1"/>
  <c r="H1285" i="7" a="1"/>
  <c r="H1285" i="7" s="1"/>
  <c r="H1419" i="7" a="1"/>
  <c r="H1419" i="7" s="1"/>
  <c r="H2461" i="7" a="1"/>
  <c r="H2461" i="7" s="1"/>
  <c r="G1854" i="7" a="1"/>
  <c r="G1854" i="7" s="1"/>
  <c r="H596" i="7" a="1"/>
  <c r="H596" i="7" s="1"/>
  <c r="H784" i="7" a="1"/>
  <c r="H784" i="7" s="1"/>
  <c r="H726" i="7" a="1"/>
  <c r="H726" i="7" s="1"/>
  <c r="H399" i="7" a="1"/>
  <c r="H399" i="7" s="1"/>
  <c r="G430" i="7" a="1"/>
  <c r="G430" i="7" s="1"/>
  <c r="H297" i="7" a="1"/>
  <c r="H297" i="7" s="1"/>
  <c r="H2330" i="7" a="1"/>
  <c r="H2330" i="7" s="1"/>
  <c r="H574" i="7" a="1"/>
  <c r="H574" i="7" s="1"/>
  <c r="G1185" i="7" a="1"/>
  <c r="G1185" i="7" s="1"/>
  <c r="G1150" i="7" a="1"/>
  <c r="G1150" i="7" s="1"/>
  <c r="G1402" i="7" a="1"/>
  <c r="G1402" i="7" s="1"/>
  <c r="G2317" i="7" a="1"/>
  <c r="G2317" i="7" s="1"/>
  <c r="H2674" i="7" a="1"/>
  <c r="H2674" i="7" s="1"/>
  <c r="H289" i="7" a="1"/>
  <c r="H289" i="7" s="1"/>
  <c r="H2527" i="7" a="1"/>
  <c r="H2527" i="7" s="1"/>
  <c r="H1793" i="7" a="1"/>
  <c r="H1793" i="7" s="1"/>
  <c r="G1257" i="7" a="1"/>
  <c r="G1257" i="7" s="1"/>
  <c r="G567" i="7" a="1"/>
  <c r="G567" i="7" s="1"/>
  <c r="G2156" i="7" a="1"/>
  <c r="G2156" i="7" s="1"/>
  <c r="G2670" i="7" a="1"/>
  <c r="G2670" i="7" s="1"/>
  <c r="G1117" i="7" a="1"/>
  <c r="G1117" i="7" s="1"/>
  <c r="G744" i="7" a="1"/>
  <c r="G744" i="7" s="1"/>
  <c r="H1250" i="7" a="1"/>
  <c r="H1250" i="7" s="1"/>
  <c r="H581" i="7" a="1"/>
  <c r="H581" i="7" s="1"/>
  <c r="H1026" i="7" a="1"/>
  <c r="H1026" i="7" s="1"/>
  <c r="H1582" i="7" a="1"/>
  <c r="H1582" i="7" s="1"/>
  <c r="H1198" i="7" a="1"/>
  <c r="H1198" i="7" s="1"/>
  <c r="H1651" i="7" a="1"/>
  <c r="H1651" i="7" s="1"/>
  <c r="H1817" i="7" a="1"/>
  <c r="H1817" i="7" s="1"/>
  <c r="G2330" i="7" a="1"/>
  <c r="G2330" i="7" s="1"/>
  <c r="H2332" i="7" a="1"/>
  <c r="H2332" i="7" s="1"/>
  <c r="H335" i="7" a="1"/>
  <c r="H335" i="7" s="1"/>
  <c r="H1043" i="7" a="1"/>
  <c r="H1043" i="7" s="1"/>
  <c r="G1073" i="7" a="1"/>
  <c r="G1073" i="7" s="1"/>
  <c r="G1664" i="7" a="1"/>
  <c r="G1664" i="7" s="1"/>
  <c r="G2653" i="7" a="1"/>
  <c r="G2653" i="7" s="1"/>
  <c r="H1606" i="7" a="1"/>
  <c r="H1606" i="7" s="1"/>
  <c r="H1779" i="7" a="1"/>
  <c r="H1779" i="7" s="1"/>
  <c r="H311" i="7" a="1"/>
  <c r="H311" i="7" s="1"/>
  <c r="H181" i="7" a="1"/>
  <c r="H181" i="7" s="1"/>
  <c r="G1756" i="7" a="1"/>
  <c r="G1756" i="7" s="1"/>
  <c r="G534" i="7" a="1"/>
  <c r="G534" i="7" s="1"/>
  <c r="H1382" i="7" a="1"/>
  <c r="H1382" i="7" s="1"/>
  <c r="H744" i="7" a="1"/>
  <c r="H744" i="7" s="1"/>
  <c r="G1250" i="7" a="1"/>
  <c r="G1250" i="7" s="1"/>
  <c r="G581" i="7" a="1"/>
  <c r="G581" i="7" s="1"/>
  <c r="G1026" i="7" a="1"/>
  <c r="G1026" i="7" s="1"/>
  <c r="G1582" i="7" a="1"/>
  <c r="G1582" i="7" s="1"/>
  <c r="G1198" i="7" a="1"/>
  <c r="G1198" i="7" s="1"/>
  <c r="G1651" i="7" a="1"/>
  <c r="G1651" i="7" s="1"/>
  <c r="G2485" i="7" a="1"/>
  <c r="G2485" i="7" s="1"/>
  <c r="H1189" i="7" a="1"/>
  <c r="H1189" i="7" s="1"/>
  <c r="G2319" i="7" a="1"/>
  <c r="G2319" i="7" s="1"/>
  <c r="G1261" i="7" a="1"/>
  <c r="G1261" i="7" s="1"/>
  <c r="H1575" i="7" a="1"/>
  <c r="H1575" i="7" s="1"/>
  <c r="H2102" i="7" a="1"/>
  <c r="H2102" i="7" s="1"/>
  <c r="H2168" i="7" a="1"/>
  <c r="H2168" i="7" s="1"/>
  <c r="G2593" i="7" a="1"/>
  <c r="G2593" i="7" s="1"/>
  <c r="H578" i="7" a="1"/>
  <c r="H578" i="7" s="1"/>
  <c r="H696" i="7" a="1"/>
  <c r="H696" i="7" s="1"/>
  <c r="H2144" i="7" a="1"/>
  <c r="H2144" i="7" s="1"/>
  <c r="H1355" i="7" a="1"/>
  <c r="H1355" i="7" s="1"/>
  <c r="H1176" i="7" a="1"/>
  <c r="H1176" i="7" s="1"/>
  <c r="G2355" i="7" a="1"/>
  <c r="G2355" i="7" s="1"/>
  <c r="G2743" i="7" a="1"/>
  <c r="G2743" i="7" s="1"/>
  <c r="H1832" i="7" a="1"/>
  <c r="H1832" i="7" s="1"/>
  <c r="G1477" i="7" a="1"/>
  <c r="G1477" i="7" s="1"/>
  <c r="H2577" i="7" a="1"/>
  <c r="H2577" i="7" s="1"/>
  <c r="G2631" i="7" a="1"/>
  <c r="G2631" i="7" s="1"/>
  <c r="H2201" i="7" a="1"/>
  <c r="H2201" i="7" s="1"/>
  <c r="G2723" i="7" a="1"/>
  <c r="G2723" i="7" s="1"/>
  <c r="H2391" i="7" a="1"/>
  <c r="H2391" i="7" s="1"/>
  <c r="H2680" i="7" a="1"/>
  <c r="H2680" i="7" s="1"/>
  <c r="H505" i="7" a="1"/>
  <c r="H505" i="7" s="1"/>
  <c r="H1213" i="7" a="1"/>
  <c r="H1213" i="7" s="1"/>
  <c r="H2126" i="7" a="1"/>
  <c r="H2126" i="7" s="1"/>
  <c r="H770" i="7" a="1"/>
  <c r="H770" i="7" s="1"/>
  <c r="G2191" i="7" a="1"/>
  <c r="G2191" i="7" s="1"/>
  <c r="G302" i="7" a="1"/>
  <c r="G302" i="7" s="1"/>
  <c r="H2615" i="7" a="1"/>
  <c r="H2615" i="7" s="1"/>
  <c r="H749" i="7" a="1"/>
  <c r="H749" i="7" s="1"/>
  <c r="G2155" i="7" a="1"/>
  <c r="G2155" i="7" s="1"/>
  <c r="H2727" i="7" a="1"/>
  <c r="H2727" i="7" s="1"/>
  <c r="H1479" i="7" a="1"/>
  <c r="H1479" i="7" s="1"/>
  <c r="G1519" i="7" a="1"/>
  <c r="G1519" i="7" s="1"/>
  <c r="H1976" i="7" a="1"/>
  <c r="H1976" i="7" s="1"/>
  <c r="G2493" i="7" a="1"/>
  <c r="G2493" i="7" s="1"/>
  <c r="H2362" i="7" a="1"/>
  <c r="H2362" i="7" s="1"/>
  <c r="G1955" i="7" a="1"/>
  <c r="G1955" i="7" s="1"/>
  <c r="H1879" i="7" a="1"/>
  <c r="H1879" i="7" s="1"/>
  <c r="H2384" i="7" a="1"/>
  <c r="H2384" i="7" s="1"/>
  <c r="G1636" i="7" a="1"/>
  <c r="G1636" i="7" s="1"/>
  <c r="H1347" i="7" a="1"/>
  <c r="H1347" i="7" s="1"/>
  <c r="H1519" i="7" a="1"/>
  <c r="H1519" i="7" s="1"/>
  <c r="G1976" i="7" a="1"/>
  <c r="G1976" i="7" s="1"/>
  <c r="H2493" i="7" a="1"/>
  <c r="H2493" i="7" s="1"/>
  <c r="G1494" i="7" a="1"/>
  <c r="G1494" i="7" s="1"/>
  <c r="H2012" i="7" a="1"/>
  <c r="H2012" i="7" s="1"/>
  <c r="H2565" i="7" a="1"/>
  <c r="H2565" i="7" s="1"/>
  <c r="G1741" i="7" a="1"/>
  <c r="G1741" i="7" s="1"/>
  <c r="H2641" i="7" a="1"/>
  <c r="H2641" i="7" s="1"/>
  <c r="H2491" i="7" a="1"/>
  <c r="H2491" i="7" s="1"/>
  <c r="H2650" i="7" a="1"/>
  <c r="H2650" i="7" s="1"/>
  <c r="G1501" i="7" a="1"/>
  <c r="G1501" i="7" s="1"/>
  <c r="G2590" i="7" a="1"/>
  <c r="G2590" i="7" s="1"/>
  <c r="G2297" i="7" a="1"/>
  <c r="G2297" i="7" s="1"/>
  <c r="G1595" i="7" a="1"/>
  <c r="G1595" i="7" s="1"/>
  <c r="H1526" i="7" a="1"/>
  <c r="H1526" i="7" s="1"/>
  <c r="G2341" i="7" a="1"/>
  <c r="G2341" i="7" s="1"/>
  <c r="G1962" i="7" a="1"/>
  <c r="G1962" i="7" s="1"/>
  <c r="G1628" i="7" a="1"/>
  <c r="G1628" i="7" s="1"/>
  <c r="G1992" i="7" a="1"/>
  <c r="G1992" i="7" s="1"/>
  <c r="G2650" i="7" a="1"/>
  <c r="G2650" i="7" s="1"/>
  <c r="G2566" i="7" a="1"/>
  <c r="G2566" i="7" s="1"/>
  <c r="G2814" i="7" a="1"/>
  <c r="G2814" i="7" s="1"/>
  <c r="H1605" i="7" a="1"/>
  <c r="H1605" i="7" s="1"/>
  <c r="G1755" i="7" a="1"/>
  <c r="G1755" i="7" s="1"/>
  <c r="G2471" i="7" a="1"/>
  <c r="G2471" i="7" s="1"/>
  <c r="H2261" i="7" a="1"/>
  <c r="H2261" i="7" s="1"/>
  <c r="H1821" i="7" a="1"/>
  <c r="H1821" i="7" s="1"/>
  <c r="G1503" i="7" a="1"/>
  <c r="G1503" i="7" s="1"/>
  <c r="H1628" i="7" a="1"/>
  <c r="H1628" i="7" s="1"/>
  <c r="H1992" i="7" a="1"/>
  <c r="H1992" i="7" s="1"/>
  <c r="H2566" i="7" a="1"/>
  <c r="H2566" i="7" s="1"/>
  <c r="H2814" i="7" a="1"/>
  <c r="H2814" i="7" s="1"/>
  <c r="G2368" i="7" a="1"/>
  <c r="G2368" i="7" s="1"/>
  <c r="H2786" i="7" a="1"/>
  <c r="H2786" i="7" s="1"/>
  <c r="G2257" i="7" a="1"/>
  <c r="G2257" i="7" s="1"/>
  <c r="G1325" i="7" a="1"/>
  <c r="G1325" i="7" s="1"/>
  <c r="G1995" i="7" a="1"/>
  <c r="G1995" i="7" s="1"/>
  <c r="H2826" i="7" a="1"/>
  <c r="H2826" i="7" s="1"/>
  <c r="H1562" i="7" a="1"/>
  <c r="H1562" i="7" s="1"/>
  <c r="G2329" i="7" a="1"/>
  <c r="G2329" i="7" s="1"/>
  <c r="G2059" i="7" a="1"/>
  <c r="G2059" i="7" s="1"/>
  <c r="G2492" i="7" a="1"/>
  <c r="G2492" i="7" s="1"/>
  <c r="G1320" i="7" a="1"/>
  <c r="G1320" i="7" s="1"/>
  <c r="H1581" i="7" a="1"/>
  <c r="H1581" i="7" s="1"/>
  <c r="H1725" i="7" a="1"/>
  <c r="H1725" i="7" s="1"/>
  <c r="G1650" i="7" a="1"/>
  <c r="G1650" i="7" s="1"/>
  <c r="H1494" i="7" a="1"/>
  <c r="H1494" i="7" s="1"/>
  <c r="G1853" i="7" a="1"/>
  <c r="G1853" i="7" s="1"/>
  <c r="H2643" i="7" a="1"/>
  <c r="H2643" i="7" s="1"/>
  <c r="G2541" i="7" a="1"/>
  <c r="G2541" i="7" s="1"/>
  <c r="H2255" i="7" a="1"/>
  <c r="H2255" i="7" s="1"/>
  <c r="G2290" i="7" a="1"/>
  <c r="G2290" i="7" s="1"/>
  <c r="G1525" i="7" a="1"/>
  <c r="G1525" i="7" s="1"/>
  <c r="G2826" i="7" a="1"/>
  <c r="G2826" i="7" s="1"/>
  <c r="G1562" i="7" a="1"/>
  <c r="G1562" i="7" s="1"/>
  <c r="H2329" i="7" a="1"/>
  <c r="H2329" i="7" s="1"/>
  <c r="H2059" i="7" a="1"/>
  <c r="H2059" i="7" s="1"/>
  <c r="H2492" i="7" a="1"/>
  <c r="H2492" i="7" s="1"/>
  <c r="H1320" i="7" a="1"/>
  <c r="H1320" i="7" s="1"/>
  <c r="H2633" i="7" a="1"/>
  <c r="H2633" i="7" s="1"/>
  <c r="H1650" i="7" a="1"/>
  <c r="H1650" i="7" s="1"/>
  <c r="G1905" i="7" a="1"/>
  <c r="G1905" i="7" s="1"/>
  <c r="H2358" i="7" a="1"/>
  <c r="H2358" i="7" s="1"/>
  <c r="H2251" i="7" a="1"/>
  <c r="H2251" i="7" s="1"/>
  <c r="H2728" i="7" a="1"/>
  <c r="H2728" i="7" s="1"/>
  <c r="H1692" i="7" a="1"/>
  <c r="H1692" i="7" s="1"/>
  <c r="H1305" i="7" a="1"/>
  <c r="H1305" i="7" s="1"/>
  <c r="H2056" i="7" a="1"/>
  <c r="H2056" i="7" s="1"/>
  <c r="G1309" i="7" a="1"/>
  <c r="G1309" i="7" s="1"/>
  <c r="G1747" i="7" a="1"/>
  <c r="G1747" i="7" s="1"/>
  <c r="G1937" i="7" a="1"/>
  <c r="G1937" i="7" s="1"/>
  <c r="H2035" i="7" a="1"/>
  <c r="H2035" i="7" s="1"/>
  <c r="G1537" i="7" a="1"/>
  <c r="G1537" i="7" s="1"/>
  <c r="H1663" i="7" a="1"/>
  <c r="H1663" i="7" s="1"/>
  <c r="G2565" i="7" a="1"/>
  <c r="G2565" i="7" s="1"/>
  <c r="G1872" i="7" a="1"/>
  <c r="G1872" i="7" s="1"/>
  <c r="G1815" i="7" a="1"/>
  <c r="G1815" i="7" s="1"/>
  <c r="H1806" i="7" a="1"/>
  <c r="H1806" i="7" s="1"/>
  <c r="G2035" i="7" a="1"/>
  <c r="G2035" i="7" s="1"/>
  <c r="G1581" i="7" a="1"/>
  <c r="G1581" i="7" s="1"/>
  <c r="H1905" i="7" a="1"/>
  <c r="H1905" i="7" s="1"/>
  <c r="H1537" i="7" a="1"/>
  <c r="H1537" i="7" s="1"/>
  <c r="G1725" i="7" a="1"/>
  <c r="G1725" i="7" s="1"/>
  <c r="G1663" i="7" a="1"/>
  <c r="G1663" i="7" s="1"/>
  <c r="H1829" i="7" a="1"/>
  <c r="H1829" i="7" s="1"/>
  <c r="H1856" i="7" a="1"/>
  <c r="H1856" i="7" s="1"/>
  <c r="G2296" i="7" a="1"/>
  <c r="G2296" i="7" s="1"/>
  <c r="G2012" i="7" a="1"/>
  <c r="G2012" i="7" s="1"/>
  <c r="G2669" i="7" a="1"/>
  <c r="G2669" i="7" s="1"/>
  <c r="H1350" i="7" a="1"/>
  <c r="H1350" i="7" s="1"/>
  <c r="G2190" i="7" a="1"/>
  <c r="G2190" i="7" s="1"/>
  <c r="G2533" i="7" a="1"/>
  <c r="G2533" i="7" s="1"/>
  <c r="G2722" i="7" a="1"/>
  <c r="G2722" i="7" s="1"/>
  <c r="H1530" i="7" a="1"/>
  <c r="H1530" i="7" s="1"/>
  <c r="H2637" i="7" a="1"/>
  <c r="H2637" i="7" s="1"/>
  <c r="H2229" i="7" a="1"/>
  <c r="H2229" i="7" s="1"/>
  <c r="H2758" i="7" a="1"/>
  <c r="H2758" i="7" s="1"/>
  <c r="H1831" i="7" a="1"/>
  <c r="H1831" i="7" s="1"/>
  <c r="G2651" i="7" a="1"/>
  <c r="G2651" i="7" s="1"/>
  <c r="G2758" i="7" a="1"/>
  <c r="G2758" i="7" s="1"/>
  <c r="G2250" i="7" a="1"/>
  <c r="G2250" i="7" s="1"/>
  <c r="G2276" i="7" a="1"/>
  <c r="G2276" i="7" s="1"/>
  <c r="H2440" i="7" a="1"/>
  <c r="H2440" i="7" s="1"/>
  <c r="G2238" i="7" a="1"/>
  <c r="G2238" i="7" s="1"/>
  <c r="H1868" i="7" a="1"/>
  <c r="H1868" i="7" s="1"/>
  <c r="H2200" i="7" a="1"/>
  <c r="H2200" i="7" s="1"/>
  <c r="H2350" i="7" a="1"/>
  <c r="H2350" i="7" s="1"/>
  <c r="H2295" i="7" a="1"/>
  <c r="H2295" i="7" s="1"/>
  <c r="G2742" i="7" a="1"/>
  <c r="G2742" i="7" s="1"/>
  <c r="H1915" i="7" a="1"/>
  <c r="H1915" i="7" s="1"/>
  <c r="H2765" i="7" a="1"/>
  <c r="H2765" i="7" s="1"/>
  <c r="H2579" i="7" a="1"/>
  <c r="H2579" i="7" s="1"/>
  <c r="H2742" i="7" a="1"/>
  <c r="H2742" i="7" s="1"/>
  <c r="H2759" i="7" a="1"/>
  <c r="H2759" i="7" s="1"/>
  <c r="H1413" i="7" a="1"/>
  <c r="H1413" i="7" s="1"/>
  <c r="G1746" i="7" a="1"/>
  <c r="G1746" i="7" s="1"/>
  <c r="G2735" i="7" a="1"/>
  <c r="G2735" i="7" s="1"/>
  <c r="H1117" i="7" a="1"/>
  <c r="H1117" i="7" s="1"/>
  <c r="H893" i="7" a="1"/>
  <c r="H893" i="7" s="1"/>
  <c r="G1256" i="7" a="1"/>
  <c r="G1256" i="7" s="1"/>
  <c r="H2564" i="7" a="1"/>
  <c r="H2564" i="7" s="1"/>
  <c r="H2180" i="7" a="1"/>
  <c r="H2180" i="7" s="1"/>
  <c r="H2096" i="7" a="1"/>
  <c r="H2096" i="7" s="1"/>
  <c r="G1572" i="7" a="1"/>
  <c r="G1572" i="7" s="1"/>
  <c r="G1364" i="7" a="1"/>
  <c r="G1364" i="7" s="1"/>
  <c r="G2093" i="7" a="1"/>
  <c r="G2093" i="7" s="1"/>
  <c r="G1594" i="7" a="1"/>
  <c r="G1594" i="7" s="1"/>
  <c r="G2078" i="7" a="1"/>
  <c r="G2078" i="7" s="1"/>
  <c r="H1723" i="7" a="1"/>
  <c r="H1723" i="7" s="1"/>
  <c r="G1518" i="7" a="1"/>
  <c r="G1518" i="7" s="1"/>
  <c r="H1852" i="7" a="1"/>
  <c r="H1852" i="7" s="1"/>
  <c r="G1644" i="7" a="1"/>
  <c r="G1644" i="7" s="1"/>
  <c r="H2563" i="7" a="1"/>
  <c r="H2563" i="7" s="1"/>
  <c r="H785" i="7" a="1"/>
  <c r="H785" i="7" s="1"/>
  <c r="G1903" i="7" a="1"/>
  <c r="G1903" i="7" s="1"/>
  <c r="G1493" i="7" a="1"/>
  <c r="G1493" i="7" s="1"/>
  <c r="H1197" i="7" a="1"/>
  <c r="H1197" i="7" s="1"/>
  <c r="H986" i="7" a="1"/>
  <c r="H986" i="7" s="1"/>
  <c r="H1089" i="7" a="1"/>
  <c r="H1089" i="7" s="1"/>
  <c r="G1192" i="7" a="1"/>
  <c r="G1192" i="7" s="1"/>
  <c r="G2366" i="7" a="1"/>
  <c r="G2366" i="7" s="1"/>
  <c r="G896" i="7" a="1"/>
  <c r="G896" i="7" s="1"/>
  <c r="H1365" i="7" a="1"/>
  <c r="H1365" i="7" s="1"/>
  <c r="H1346" i="7" a="1"/>
  <c r="H1346" i="7" s="1"/>
  <c r="H1909" i="7" a="1"/>
  <c r="H1909" i="7" s="1"/>
  <c r="H1855" i="7" a="1"/>
  <c r="H1855" i="7" s="1"/>
  <c r="G1724" i="7" a="1"/>
  <c r="G1724" i="7" s="1"/>
  <c r="H1985" i="7" a="1"/>
  <c r="H1985" i="7" s="1"/>
  <c r="H2002" i="7" a="1"/>
  <c r="H2002" i="7" s="1"/>
  <c r="G1279" i="7" a="1"/>
  <c r="G1279" i="7" s="1"/>
  <c r="G1184" i="7" a="1"/>
  <c r="G1184" i="7" s="1"/>
  <c r="G2823" i="7" a="1"/>
  <c r="G2823" i="7" s="1"/>
  <c r="H1518" i="7" a="1"/>
  <c r="H1518" i="7" s="1"/>
  <c r="G1852" i="7" a="1"/>
  <c r="G1852" i="7" s="1"/>
  <c r="H1644" i="7" a="1"/>
  <c r="H1644" i="7" s="1"/>
  <c r="G2563" i="7" a="1"/>
  <c r="G2563" i="7" s="1"/>
  <c r="G785" i="7" a="1"/>
  <c r="G785" i="7" s="1"/>
  <c r="H1903" i="7" a="1"/>
  <c r="H1903" i="7" s="1"/>
  <c r="H1397" i="7" a="1"/>
  <c r="H1397" i="7" s="1"/>
  <c r="H1087" i="7" a="1"/>
  <c r="H1087" i="7" s="1"/>
  <c r="G1197" i="7" a="1"/>
  <c r="G1197" i="7" s="1"/>
  <c r="G1254" i="7" a="1"/>
  <c r="G1254" i="7" s="1"/>
  <c r="H2670" i="7" a="1"/>
  <c r="H2670" i="7" s="1"/>
  <c r="H1791" i="7" a="1"/>
  <c r="H1791" i="7" s="1"/>
  <c r="H2413" i="7" a="1"/>
  <c r="H2413" i="7" s="1"/>
  <c r="G780" i="7" a="1"/>
  <c r="G780" i="7" s="1"/>
  <c r="H1335" i="7" a="1"/>
  <c r="H1335" i="7" s="1"/>
  <c r="H2040" i="7" a="1"/>
  <c r="H2040" i="7" s="1"/>
  <c r="H1690" i="7" a="1"/>
  <c r="H1690" i="7" s="1"/>
  <c r="H2453" i="7" a="1"/>
  <c r="H2453" i="7" s="1"/>
  <c r="H2068" i="7" a="1"/>
  <c r="H2068" i="7" s="1"/>
  <c r="G2468" i="7" a="1"/>
  <c r="G2468" i="7" s="1"/>
  <c r="H1930" i="7" a="1"/>
  <c r="H1930" i="7" s="1"/>
  <c r="H1525" i="7" a="1"/>
  <c r="H1525" i="7" s="1"/>
  <c r="G2421" i="7" a="1"/>
  <c r="G2421" i="7" s="1"/>
  <c r="H1412" i="7" a="1"/>
  <c r="H1412" i="7" s="1"/>
  <c r="G1116" i="7" a="1"/>
  <c r="G1116" i="7" s="1"/>
  <c r="H1293" i="7" a="1"/>
  <c r="H1293" i="7" s="1"/>
  <c r="H1524" i="7" a="1"/>
  <c r="H1524" i="7" s="1"/>
  <c r="H2694" i="7" a="1"/>
  <c r="H2694" i="7" s="1"/>
  <c r="H2339" i="7" a="1"/>
  <c r="H2339" i="7" s="1"/>
  <c r="H2472" i="7" a="1"/>
  <c r="H2472" i="7" s="1"/>
  <c r="G1317" i="7" a="1"/>
  <c r="G1317" i="7" s="1"/>
  <c r="H2338" i="7" a="1"/>
  <c r="H2338" i="7" s="1"/>
  <c r="G2033" i="7" a="1"/>
  <c r="G2033" i="7" s="1"/>
  <c r="H1021" i="7" a="1"/>
  <c r="H1021" i="7" s="1"/>
  <c r="H2254" i="7" a="1"/>
  <c r="H2254" i="7" s="1"/>
  <c r="G1627" i="7" a="1"/>
  <c r="G1627" i="7" s="1"/>
  <c r="G2489" i="7" a="1"/>
  <c r="G2489" i="7" s="1"/>
  <c r="G1580" i="7" a="1"/>
  <c r="G1580" i="7" s="1"/>
  <c r="H1454" i="7" a="1"/>
  <c r="H1454" i="7" s="1"/>
  <c r="H2725" i="7" a="1"/>
  <c r="H2725" i="7" s="1"/>
  <c r="H1437" i="7" a="1"/>
  <c r="H1437" i="7" s="1"/>
  <c r="G1087" i="7" a="1"/>
  <c r="G1087" i="7" s="1"/>
  <c r="G1324" i="7" a="1"/>
  <c r="G1324" i="7" s="1"/>
  <c r="G2506" i="7" a="1"/>
  <c r="G2506" i="7" s="1"/>
  <c r="H1636" i="7" a="1"/>
  <c r="H1636" i="7" s="1"/>
  <c r="H1338" i="7" a="1"/>
  <c r="H1338" i="7" s="1"/>
  <c r="G1304" i="7" a="1"/>
  <c r="G1304" i="7" s="1"/>
  <c r="H1143" i="7" a="1"/>
  <c r="H1143" i="7" s="1"/>
  <c r="H2587" i="7" a="1"/>
  <c r="H2587" i="7" s="1"/>
  <c r="H829" i="7" a="1"/>
  <c r="H829" i="7" s="1"/>
  <c r="H1156" i="7" a="1"/>
  <c r="H1156" i="7" s="1"/>
  <c r="H844" i="7" a="1"/>
  <c r="H844" i="7" s="1"/>
  <c r="G2153" i="7" a="1"/>
  <c r="G2153" i="7" s="1"/>
  <c r="H1790" i="7" a="1"/>
  <c r="H1790" i="7" s="1"/>
  <c r="G2481" i="7" a="1"/>
  <c r="G2481" i="7" s="1"/>
  <c r="G1203" i="7" a="1"/>
  <c r="G1203" i="7" s="1"/>
  <c r="H1478" i="7" a="1"/>
  <c r="H1478" i="7" s="1"/>
  <c r="H1595" i="7" a="1"/>
  <c r="H1595" i="7" s="1"/>
  <c r="H2744" i="7" a="1"/>
  <c r="H2744" i="7" s="1"/>
  <c r="G1524" i="7" a="1"/>
  <c r="G1524" i="7" s="1"/>
  <c r="G2694" i="7" a="1"/>
  <c r="G2694" i="7" s="1"/>
  <c r="G2339" i="7" a="1"/>
  <c r="G2339" i="7" s="1"/>
  <c r="G2472" i="7" a="1"/>
  <c r="G2472" i="7" s="1"/>
  <c r="H1317" i="7" a="1"/>
  <c r="H1317" i="7" s="1"/>
  <c r="G2338" i="7" a="1"/>
  <c r="G2338" i="7" s="1"/>
  <c r="H2033" i="7" a="1"/>
  <c r="H2033" i="7" s="1"/>
  <c r="G1021" i="7" a="1"/>
  <c r="G1021" i="7" s="1"/>
  <c r="G2254" i="7" a="1"/>
  <c r="G2254" i="7" s="1"/>
  <c r="H1627" i="7" a="1"/>
  <c r="H1627" i="7" s="1"/>
  <c r="H2489" i="7" a="1"/>
  <c r="H2489" i="7" s="1"/>
  <c r="H1580" i="7" a="1"/>
  <c r="H1580" i="7" s="1"/>
  <c r="G1454" i="7" a="1"/>
  <c r="G1454" i="7" s="1"/>
  <c r="H2258" i="7" a="1"/>
  <c r="H2258" i="7" s="1"/>
  <c r="G1437" i="7" a="1"/>
  <c r="G1437" i="7" s="1"/>
  <c r="G1363" i="7" a="1"/>
  <c r="G1363" i="7" s="1"/>
  <c r="H1324" i="7" a="1"/>
  <c r="H1324" i="7" s="1"/>
  <c r="H1729" i="7" a="1"/>
  <c r="H1729" i="7" s="1"/>
  <c r="G1813" i="7" a="1"/>
  <c r="G1813" i="7" s="1"/>
  <c r="H1254" i="7" a="1"/>
  <c r="H1254" i="7" s="1"/>
  <c r="H1060" i="7" a="1"/>
  <c r="H1060" i="7" s="1"/>
  <c r="H1962" i="7" a="1"/>
  <c r="H1962" i="7" s="1"/>
  <c r="G1064" i="7" a="1"/>
  <c r="G1064" i="7" s="1"/>
  <c r="H2473" i="7" a="1"/>
  <c r="H2473" i="7" s="1"/>
  <c r="H1159" i="7" a="1"/>
  <c r="H1159" i="7" s="1"/>
  <c r="H794" i="7" a="1"/>
  <c r="H794" i="7" s="1"/>
  <c r="G1306" i="7" a="1"/>
  <c r="G1306" i="7" s="1"/>
  <c r="G2149" i="7" a="1"/>
  <c r="G2149" i="7" s="1"/>
  <c r="G1001" i="7" a="1"/>
  <c r="G1001" i="7" s="1"/>
  <c r="H2490" i="7" a="1"/>
  <c r="H2490" i="7" s="1"/>
  <c r="H2539" i="7" a="1"/>
  <c r="H2539" i="7" s="1"/>
  <c r="H1871" i="7" a="1"/>
  <c r="H1871" i="7" s="1"/>
  <c r="G1662" i="7" a="1"/>
  <c r="G1662" i="7" s="1"/>
  <c r="H1804" i="7" a="1"/>
  <c r="H1804" i="7" s="1"/>
  <c r="H2690" i="7" a="1"/>
  <c r="H2690" i="7" s="1"/>
  <c r="H997" i="7" a="1"/>
  <c r="H997" i="7" s="1"/>
  <c r="G2206" i="7" a="1"/>
  <c r="G2206" i="7" s="1"/>
  <c r="G1960" i="7" a="1"/>
  <c r="G1960" i="7" s="1"/>
  <c r="G1229" i="7" a="1"/>
  <c r="G1229" i="7" s="1"/>
  <c r="G1442" i="7" a="1"/>
  <c r="G1442" i="7" s="1"/>
  <c r="H2024" i="7" a="1"/>
  <c r="H2024" i="7" s="1"/>
  <c r="G1431" i="7" a="1"/>
  <c r="G1431" i="7" s="1"/>
  <c r="H816" i="7" a="1"/>
  <c r="H816" i="7" s="1"/>
  <c r="H808" i="7" a="1"/>
  <c r="H808" i="7" s="1"/>
  <c r="H1904" i="7" a="1"/>
  <c r="H1904" i="7" s="1"/>
  <c r="H963" i="7" a="1"/>
  <c r="H963" i="7" s="1"/>
  <c r="H2392" i="7" a="1"/>
  <c r="H2392" i="7" s="1"/>
  <c r="H2452" i="7" a="1"/>
  <c r="H2452" i="7" s="1"/>
  <c r="G2731" i="7" a="1"/>
  <c r="G2731" i="7" s="1"/>
  <c r="H1055" i="7" a="1"/>
  <c r="H1055" i="7" s="1"/>
  <c r="G2315" i="7" a="1"/>
  <c r="G2315" i="7" s="1"/>
  <c r="H2536" i="7" a="1"/>
  <c r="H2536" i="7" s="1"/>
  <c r="G2469" i="7" a="1"/>
  <c r="G2469" i="7" s="1"/>
  <c r="H880" i="7" a="1"/>
  <c r="H880" i="7" s="1"/>
  <c r="G1502" i="7" a="1"/>
  <c r="G1502" i="7" s="1"/>
  <c r="G1014" i="7" a="1"/>
  <c r="G1014" i="7" s="1"/>
  <c r="H1499" i="7" a="1"/>
  <c r="H1499" i="7" s="1"/>
  <c r="G2490" i="7" a="1"/>
  <c r="G2490" i="7" s="1"/>
  <c r="G2539" i="7" a="1"/>
  <c r="G2539" i="7" s="1"/>
  <c r="G1871" i="7" a="1"/>
  <c r="G1871" i="7" s="1"/>
  <c r="H1662" i="7" a="1"/>
  <c r="H1662" i="7" s="1"/>
  <c r="G1804" i="7" a="1"/>
  <c r="G1804" i="7" s="1"/>
  <c r="G2690" i="7" a="1"/>
  <c r="G2690" i="7" s="1"/>
  <c r="G997" i="7" a="1"/>
  <c r="G997" i="7" s="1"/>
  <c r="H2673" i="7" a="1"/>
  <c r="H2673" i="7" s="1"/>
  <c r="H2206" i="7" a="1"/>
  <c r="H2206" i="7" s="1"/>
  <c r="H1960" i="7" a="1"/>
  <c r="H1960" i="7" s="1"/>
  <c r="H1229" i="7" a="1"/>
  <c r="H1229" i="7" s="1"/>
  <c r="H2532" i="7" a="1"/>
  <c r="H2532" i="7" s="1"/>
  <c r="H2746" i="7" a="1"/>
  <c r="H2746" i="7" s="1"/>
  <c r="H2267" i="7" a="1"/>
  <c r="H2267" i="7" s="1"/>
  <c r="H2640" i="7" a="1"/>
  <c r="H2640" i="7" s="1"/>
  <c r="H1042" i="7" a="1"/>
  <c r="H1042" i="7" s="1"/>
  <c r="H2018" i="7" a="1"/>
  <c r="H2018" i="7" s="1"/>
  <c r="G821" i="7" a="1"/>
  <c r="G821" i="7" s="1"/>
  <c r="H2519" i="7" a="1"/>
  <c r="H2519" i="7" s="1"/>
  <c r="G2397" i="7" a="1"/>
  <c r="G2397" i="7" s="1"/>
  <c r="G1745" i="7" a="1"/>
  <c r="G1745" i="7" s="1"/>
  <c r="H1720" i="7" a="1"/>
  <c r="H1720" i="7" s="1"/>
  <c r="H817" i="7" a="1"/>
  <c r="H817" i="7" s="1"/>
  <c r="G980" i="7" a="1"/>
  <c r="G980" i="7" s="1"/>
  <c r="G2369" i="7" a="1"/>
  <c r="G2369" i="7" s="1"/>
  <c r="H1134" i="7" a="1"/>
  <c r="H1134" i="7" s="1"/>
  <c r="G1953" i="7" a="1"/>
  <c r="G1953" i="7" s="1"/>
  <c r="G651" i="7" a="1"/>
  <c r="G651" i="7" s="1"/>
  <c r="G1814" i="7" a="1"/>
  <c r="G1814" i="7" s="1"/>
  <c r="G1645" i="7" a="1"/>
  <c r="G1645" i="7" s="1"/>
  <c r="H1573" i="7" a="1"/>
  <c r="H1573" i="7" s="1"/>
  <c r="H1740" i="7" a="1"/>
  <c r="H1740" i="7" s="1"/>
  <c r="G1025" i="7" a="1"/>
  <c r="G1025" i="7" s="1"/>
  <c r="H1319" i="7" a="1"/>
  <c r="H1319" i="7" s="1"/>
  <c r="H1249" i="7" a="1"/>
  <c r="H1249" i="7" s="1"/>
  <c r="G918" i="7" a="1"/>
  <c r="G918" i="7" s="1"/>
  <c r="H1389" i="7" a="1"/>
  <c r="H1389" i="7" s="1"/>
  <c r="H1974" i="7" a="1"/>
  <c r="H1974" i="7" s="1"/>
  <c r="G1536" i="7" a="1"/>
  <c r="G1536" i="7" s="1"/>
  <c r="G1978" i="7" a="1"/>
  <c r="G1978" i="7" s="1"/>
  <c r="H2099" i="7" a="1"/>
  <c r="H2099" i="7" s="1"/>
  <c r="H2444" i="7" a="1"/>
  <c r="H2444" i="7" s="1"/>
  <c r="H1314" i="7" a="1"/>
  <c r="H1314" i="7" s="1"/>
  <c r="H1150" i="7" a="1"/>
  <c r="H1150" i="7" s="1"/>
  <c r="H1328" i="7" a="1"/>
  <c r="H1328" i="7" s="1"/>
  <c r="G1072" i="7" a="1"/>
  <c r="G1072" i="7" s="1"/>
  <c r="H2328" i="7" a="1"/>
  <c r="H2328" i="7" s="1"/>
  <c r="G897" i="7" a="1"/>
  <c r="G897" i="7" s="1"/>
  <c r="G1036" i="7" a="1"/>
  <c r="G1036" i="7" s="1"/>
  <c r="G761" i="7" a="1"/>
  <c r="G761" i="7" s="1"/>
  <c r="H1145" i="7" a="1"/>
  <c r="H1145" i="7" s="1"/>
  <c r="G1401" i="7" a="1"/>
  <c r="G1401" i="7" s="1"/>
  <c r="G847" i="7" a="1"/>
  <c r="G847" i="7" s="1"/>
  <c r="G1432" i="7" a="1"/>
  <c r="G1432" i="7" s="1"/>
  <c r="G2562" i="7" a="1"/>
  <c r="G2562" i="7" s="1"/>
  <c r="H1953" i="7" a="1"/>
  <c r="H1953" i="7" s="1"/>
  <c r="H651" i="7" a="1"/>
  <c r="H651" i="7" s="1"/>
  <c r="H1814" i="7" a="1"/>
  <c r="H1814" i="7" s="1"/>
  <c r="H1645" i="7" a="1"/>
  <c r="H1645" i="7" s="1"/>
  <c r="G1573" i="7" a="1"/>
  <c r="G1573" i="7" s="1"/>
  <c r="G1740" i="7" a="1"/>
  <c r="G1740" i="7" s="1"/>
  <c r="H1025" i="7" a="1"/>
  <c r="H1025" i="7" s="1"/>
  <c r="G1319" i="7" a="1"/>
  <c r="G1319" i="7" s="1"/>
  <c r="G1249" i="7" a="1"/>
  <c r="G1249" i="7" s="1"/>
  <c r="H918" i="7" a="1"/>
  <c r="H918" i="7" s="1"/>
  <c r="G1389" i="7" a="1"/>
  <c r="G1389" i="7" s="1"/>
  <c r="G1974" i="7" a="1"/>
  <c r="G1974" i="7" s="1"/>
  <c r="H1536" i="7" a="1"/>
  <c r="H1536" i="7" s="1"/>
  <c r="H1493" i="7" a="1"/>
  <c r="H1493" i="7" s="1"/>
  <c r="H2631" i="7" a="1"/>
  <c r="H2631" i="7" s="1"/>
  <c r="G2099" i="7" a="1"/>
  <c r="G2099" i="7" s="1"/>
  <c r="H1073" i="7" a="1"/>
  <c r="H1073" i="7" s="1"/>
  <c r="H2317" i="7" a="1"/>
  <c r="H2317" i="7" s="1"/>
  <c r="G2589" i="7" a="1"/>
  <c r="G2589" i="7" s="1"/>
  <c r="G2236" i="7" a="1"/>
  <c r="G2236" i="7" s="1"/>
  <c r="H2733" i="7" a="1"/>
  <c r="H2733" i="7" s="1"/>
  <c r="H1517" i="7" a="1"/>
  <c r="H1517" i="7" s="1"/>
  <c r="H654" i="7" a="1"/>
  <c r="H654" i="7" s="1"/>
  <c r="H1252" i="7" a="1"/>
  <c r="H1252" i="7" s="1"/>
  <c r="H661" i="7" a="1"/>
  <c r="H661" i="7" s="1"/>
  <c r="H1776" i="7" a="1"/>
  <c r="H1776" i="7" s="1"/>
  <c r="G2170" i="7" a="1"/>
  <c r="G2170" i="7" s="1"/>
  <c r="H1603" i="7" a="1"/>
  <c r="H1603" i="7" s="1"/>
  <c r="G2733" i="7" a="1"/>
  <c r="G2733" i="7" s="1"/>
  <c r="G1517" i="7" a="1"/>
  <c r="G1517" i="7" s="1"/>
  <c r="G2253" i="7" a="1"/>
  <c r="G2253" i="7" s="1"/>
  <c r="H990" i="7" a="1"/>
  <c r="H990" i="7" s="1"/>
  <c r="H663" i="7" a="1"/>
  <c r="H663" i="7" s="1"/>
  <c r="H1006" i="7" a="1"/>
  <c r="H1006" i="7" s="1"/>
  <c r="H2575" i="7" a="1"/>
  <c r="H2575" i="7" s="1"/>
  <c r="H2273" i="7" a="1"/>
  <c r="H2273" i="7" s="1"/>
  <c r="H1939" i="7" a="1"/>
  <c r="H1939" i="7" s="1"/>
  <c r="H1212" i="7" a="1"/>
  <c r="H1212" i="7" s="1"/>
  <c r="G961" i="7" a="1"/>
  <c r="G961" i="7" s="1"/>
  <c r="H1175" i="7" a="1"/>
  <c r="H1175" i="7" s="1"/>
  <c r="G2351" i="7" a="1"/>
  <c r="G2351" i="7" s="1"/>
  <c r="G2188" i="7" a="1"/>
  <c r="G2188" i="7" s="1"/>
  <c r="H1344" i="7" a="1"/>
  <c r="H1344" i="7" s="1"/>
  <c r="G966" i="7" a="1"/>
  <c r="G966" i="7" s="1"/>
  <c r="G2273" i="7" a="1"/>
  <c r="G2273" i="7" s="1"/>
  <c r="H1282" i="7" a="1"/>
  <c r="H1282" i="7" s="1"/>
  <c r="G2719" i="7" a="1"/>
  <c r="G2719" i="7" s="1"/>
  <c r="H1748" i="7" a="1"/>
  <c r="H1748" i="7" s="1"/>
  <c r="H911" i="7" a="1"/>
  <c r="H911" i="7" s="1"/>
  <c r="G2530" i="7" a="1"/>
  <c r="G2530" i="7" s="1"/>
  <c r="H892" i="7" a="1"/>
  <c r="H892" i="7" s="1"/>
  <c r="G1961" i="7" a="1"/>
  <c r="G1961" i="7" s="1"/>
  <c r="H2227" i="7" a="1"/>
  <c r="H2227" i="7" s="1"/>
  <c r="H1961" i="7" a="1"/>
  <c r="H1961" i="7" s="1"/>
  <c r="H1331" i="7" a="1"/>
  <c r="H1331" i="7" s="1"/>
  <c r="H837" i="7" a="1"/>
  <c r="H837" i="7" s="1"/>
  <c r="H2141" i="7" a="1"/>
  <c r="H2141" i="7" s="1"/>
  <c r="G2755" i="7" a="1"/>
  <c r="G2755" i="7" s="1"/>
  <c r="G1476" i="7" a="1"/>
  <c r="G1476" i="7" s="1"/>
  <c r="H993" i="7" a="1"/>
  <c r="H993" i="7" s="1"/>
  <c r="H771" i="7" a="1"/>
  <c r="H771" i="7" s="1"/>
  <c r="H2198" i="7" a="1"/>
  <c r="H2198" i="7" s="1"/>
  <c r="H2347" i="7" a="1"/>
  <c r="H2347" i="7" s="1"/>
  <c r="H1714" i="7" a="1"/>
  <c r="H1714" i="7" s="1"/>
  <c r="H685" i="7" a="1"/>
  <c r="H685" i="7" s="1"/>
  <c r="H145" i="7" a="1"/>
  <c r="H145" i="7" s="1"/>
  <c r="H1337" i="7" a="1"/>
  <c r="H1337" i="7" s="1"/>
  <c r="H1803" i="7" a="1"/>
  <c r="H1803" i="7" s="1"/>
  <c r="H220" i="7" a="1"/>
  <c r="H220" i="7" s="1"/>
  <c r="G905" i="7" a="1"/>
  <c r="G905" i="7" s="1"/>
  <c r="H1036" i="7" a="1"/>
  <c r="H1036" i="7" s="1"/>
  <c r="H2224" i="7" a="1"/>
  <c r="H2224" i="7" s="1"/>
  <c r="H1901" i="7" a="1"/>
  <c r="H1901" i="7" s="1"/>
  <c r="G1318" i="7" a="1"/>
  <c r="G1318" i="7" s="1"/>
  <c r="G565" i="7" a="1"/>
  <c r="G565" i="7" s="1"/>
  <c r="H1741" i="7" a="1"/>
  <c r="H1741" i="7" s="1"/>
  <c r="H1279" i="7" a="1"/>
  <c r="H1279" i="7" s="1"/>
  <c r="H359" i="7" a="1"/>
  <c r="H359" i="7" s="1"/>
  <c r="H1594" i="7" a="1"/>
  <c r="H1594" i="7" s="1"/>
  <c r="H944" i="7" a="1"/>
  <c r="H944" i="7" s="1"/>
  <c r="H2530" i="7" a="1"/>
  <c r="H2530" i="7" s="1"/>
  <c r="H336" i="7" a="1"/>
  <c r="H336" i="7" s="1"/>
  <c r="H1788" i="7" a="1"/>
  <c r="H1788" i="7" s="1"/>
  <c r="H1263" i="7" a="1"/>
  <c r="H1263" i="7" s="1"/>
  <c r="H2366" i="7" a="1"/>
  <c r="H2366" i="7" s="1"/>
  <c r="H564" i="7" a="1"/>
  <c r="H564" i="7" s="1"/>
  <c r="G845" i="7" a="1"/>
  <c r="G845" i="7" s="1"/>
  <c r="H584" i="7" a="1"/>
  <c r="H584" i="7" s="1"/>
  <c r="G468" i="7" a="1"/>
  <c r="G468" i="7" s="1"/>
  <c r="H1007" i="7" a="1"/>
  <c r="H1007" i="7" s="1"/>
  <c r="H759" i="7" a="1"/>
  <c r="H759" i="7" s="1"/>
  <c r="H2079" i="7" a="1"/>
  <c r="H2079" i="7" s="1"/>
  <c r="G2151" i="7" a="1"/>
  <c r="G2151" i="7" s="1"/>
  <c r="G414" i="7" a="1"/>
  <c r="G414" i="7" s="1"/>
  <c r="H514" i="7" a="1"/>
  <c r="H514" i="7" s="1"/>
  <c r="G1491" i="7" a="1"/>
  <c r="G1491" i="7" s="1"/>
  <c r="G70" i="7" a="1"/>
  <c r="G70" i="7" s="1"/>
  <c r="G1500" i="7" a="1"/>
  <c r="G1500" i="7" s="1"/>
  <c r="H1987" i="7" a="1"/>
  <c r="H1987" i="7" s="1"/>
  <c r="G1743" i="7" a="1"/>
  <c r="G1743" i="7" s="1"/>
  <c r="G171" i="7" a="1"/>
  <c r="G171" i="7" s="1"/>
  <c r="G214" i="7" a="1"/>
  <c r="G214" i="7" s="1"/>
  <c r="G1646" i="7" a="1"/>
  <c r="G1646" i="7" s="1"/>
  <c r="G1440" i="7" a="1"/>
  <c r="G1440" i="7" s="1"/>
  <c r="G1248" i="7" a="1"/>
  <c r="G1248" i="7" s="1"/>
  <c r="G132" i="7" a="1"/>
  <c r="G132" i="7" s="1"/>
  <c r="H2734" i="7" a="1"/>
  <c r="H2734" i="7" s="1"/>
  <c r="G1647" i="7" a="1"/>
  <c r="G1647" i="7" s="1"/>
  <c r="G1361" i="7" a="1"/>
  <c r="G1361" i="7" s="1"/>
  <c r="G1975" i="7" a="1"/>
  <c r="G1975" i="7" s="1"/>
  <c r="G2537" i="7" a="1"/>
  <c r="G2537" i="7" s="1"/>
  <c r="H2488" i="7" a="1"/>
  <c r="H2488" i="7" s="1"/>
  <c r="G1957" i="7" a="1"/>
  <c r="G1957" i="7" s="1"/>
  <c r="G1578" i="7" a="1"/>
  <c r="G1578" i="7" s="1"/>
  <c r="G1516" i="7" a="1"/>
  <c r="G1516" i="7" s="1"/>
  <c r="H1642" i="7" a="1"/>
  <c r="H1642" i="7" s="1"/>
  <c r="G2479" i="7" a="1"/>
  <c r="G2479" i="7" s="1"/>
  <c r="H1248" i="7" a="1"/>
  <c r="H1248" i="7" s="1"/>
  <c r="H1361" i="7" a="1"/>
  <c r="H1361" i="7" s="1"/>
  <c r="G405" i="7" a="1"/>
  <c r="G405" i="7" s="1"/>
  <c r="H339" i="7" a="1"/>
  <c r="H339" i="7" s="1"/>
  <c r="H855" i="7" a="1"/>
  <c r="H855" i="7" s="1"/>
  <c r="G1009" i="7" a="1"/>
  <c r="G1009" i="7" s="1"/>
  <c r="H698" i="7" a="1"/>
  <c r="H698" i="7" s="1"/>
  <c r="G2652" i="7" a="1"/>
  <c r="G2652" i="7" s="1"/>
  <c r="G2730" i="7" a="1"/>
  <c r="G2730" i="7" s="1"/>
  <c r="H2743" i="7" a="1"/>
  <c r="H2743" i="7" s="1"/>
  <c r="H617" i="7" a="1"/>
  <c r="H617" i="7" s="1"/>
  <c r="H265" i="7" a="1"/>
  <c r="H265" i="7" s="1"/>
  <c r="H1116" i="7" a="1"/>
  <c r="H1116" i="7" s="1"/>
  <c r="H1476" i="7" a="1"/>
  <c r="H1476" i="7" s="1"/>
  <c r="G2585" i="7" a="1"/>
  <c r="G2585" i="7" s="1"/>
  <c r="H1144" i="7" a="1"/>
  <c r="H1144" i="7" s="1"/>
  <c r="H182" i="7" a="1"/>
  <c r="H182" i="7" s="1"/>
  <c r="G2508" i="7" a="1"/>
  <c r="G2508" i="7" s="1"/>
  <c r="H2421" i="7" a="1"/>
  <c r="H2421" i="7" s="1"/>
  <c r="G190" i="7" a="1"/>
  <c r="G190" i="7" s="1"/>
  <c r="H2515" i="7" a="1"/>
  <c r="H2515" i="7" s="1"/>
  <c r="H611" i="7" a="1"/>
  <c r="H611" i="7" s="1"/>
  <c r="H2534" i="7" a="1"/>
  <c r="H2534" i="7" s="1"/>
  <c r="H1366" i="7" a="1"/>
  <c r="H1366" i="7" s="1"/>
  <c r="H1395" i="7" a="1"/>
  <c r="H1395" i="7" s="1"/>
  <c r="G2729" i="7" a="1"/>
  <c r="G2729" i="7" s="1"/>
  <c r="G1571" i="7" a="1"/>
  <c r="G1571" i="7" s="1"/>
  <c r="H1592" i="7" a="1"/>
  <c r="H1592" i="7" s="1"/>
  <c r="H2535" i="7" a="1"/>
  <c r="H2535" i="7" s="1"/>
  <c r="H1660" i="7" a="1"/>
  <c r="H1660" i="7" s="1"/>
  <c r="G1738" i="7" a="1"/>
  <c r="G1738" i="7" s="1"/>
  <c r="G1430" i="7" a="1"/>
  <c r="G1430" i="7" s="1"/>
  <c r="H954" i="7" a="1"/>
  <c r="H954" i="7" s="1"/>
  <c r="G201" i="7" a="1"/>
  <c r="G201" i="7" s="1"/>
  <c r="H2689" i="7" a="1"/>
  <c r="H2689" i="7" s="1"/>
  <c r="H226" i="7" a="1"/>
  <c r="H226" i="7" s="1"/>
  <c r="H1034" i="7" a="1"/>
  <c r="H1034" i="7" s="1"/>
  <c r="G240" i="7" a="1"/>
  <c r="G240" i="7" s="1"/>
  <c r="G916" i="7" a="1"/>
  <c r="G916" i="7" s="1"/>
  <c r="G597" i="7" a="1"/>
  <c r="G597" i="7" s="1"/>
  <c r="H1183" i="7" a="1"/>
  <c r="H1183" i="7" s="1"/>
  <c r="H2363" i="7" a="1"/>
  <c r="H2363" i="7" s="1"/>
  <c r="G582" i="7" a="1"/>
  <c r="G582" i="7" s="1"/>
  <c r="H1259" i="7" a="1"/>
  <c r="H1259" i="7" s="1"/>
  <c r="G2488" i="7" a="1"/>
  <c r="G2488" i="7" s="1"/>
  <c r="G1012" i="7" a="1"/>
  <c r="G1012" i="7" s="1"/>
  <c r="G1642" i="7" a="1"/>
  <c r="G1642" i="7" s="1"/>
  <c r="H1813" i="7" a="1"/>
  <c r="H1813" i="7" s="1"/>
  <c r="H1491" i="7" a="1"/>
  <c r="H1491" i="7" s="1"/>
  <c r="G343" i="7" a="1"/>
  <c r="G343" i="7" s="1"/>
  <c r="H292" i="7" a="1"/>
  <c r="H292" i="7" s="1"/>
  <c r="G2096" i="7" a="1"/>
  <c r="G2096" i="7" s="1"/>
  <c r="H306" i="7" a="1"/>
  <c r="H306" i="7" s="1"/>
  <c r="G603" i="7" a="1"/>
  <c r="G603" i="7" s="1"/>
  <c r="G725" i="7" a="1"/>
  <c r="G725" i="7" s="1"/>
  <c r="G476" i="7" a="1"/>
  <c r="G476" i="7" s="1"/>
  <c r="H710" i="7" a="1"/>
  <c r="H710" i="7" s="1"/>
  <c r="H2147" i="7" a="1"/>
  <c r="H2147" i="7" s="1"/>
  <c r="H1853" i="7" a="1"/>
  <c r="H1853" i="7" s="1"/>
  <c r="G1307" i="7" a="1"/>
  <c r="G1307" i="7" s="1"/>
  <c r="H2092" i="7" a="1"/>
  <c r="H2092" i="7" s="1"/>
  <c r="H711" i="7" a="1"/>
  <c r="H711" i="7" s="1"/>
  <c r="H1379" i="7" a="1"/>
  <c r="H1379" i="7" s="1"/>
  <c r="H2263" i="7" a="1"/>
  <c r="H2263" i="7" s="1"/>
  <c r="G1752" i="7" a="1"/>
  <c r="G1752" i="7" s="1"/>
  <c r="H729" i="7" a="1"/>
  <c r="H729" i="7" s="1"/>
  <c r="H2353" i="7" a="1"/>
  <c r="H2353" i="7" s="1"/>
  <c r="H886" i="7" a="1"/>
  <c r="H886" i="7" s="1"/>
  <c r="G650" i="7" a="1"/>
  <c r="G650" i="7" s="1"/>
  <c r="H2562" i="7" a="1"/>
  <c r="H2562" i="7" s="1"/>
  <c r="H1181" i="7" a="1"/>
  <c r="H1181" i="7" s="1"/>
  <c r="G895" i="7" a="1"/>
  <c r="G895" i="7" s="1"/>
  <c r="H805" i="7" a="1"/>
  <c r="H805" i="7" s="1"/>
  <c r="H1680" i="7" a="1"/>
  <c r="H1680" i="7" s="1"/>
  <c r="H1033" i="7" a="1"/>
  <c r="H1033" i="7" s="1"/>
  <c r="H777" i="7" a="1"/>
  <c r="H777" i="7" s="1"/>
  <c r="H1142" i="7" a="1"/>
  <c r="H1142" i="7" s="1"/>
  <c r="H721" i="7" a="1"/>
  <c r="H721" i="7" s="1"/>
  <c r="G1065" i="7" a="1"/>
  <c r="G1065" i="7" s="1"/>
  <c r="H1571" i="7" a="1"/>
  <c r="H1571" i="7" s="1"/>
  <c r="G1592" i="7" a="1"/>
  <c r="G1592" i="7" s="1"/>
  <c r="G2535" i="7" a="1"/>
  <c r="G2535" i="7" s="1"/>
  <c r="G1660" i="7" a="1"/>
  <c r="G1660" i="7" s="1"/>
  <c r="H1738" i="7" a="1"/>
  <c r="H1738" i="7" s="1"/>
  <c r="H1430" i="7" a="1"/>
  <c r="H1430" i="7" s="1"/>
  <c r="G954" i="7" a="1"/>
  <c r="G954" i="7" s="1"/>
  <c r="H201" i="7" a="1"/>
  <c r="H201" i="7" s="1"/>
  <c r="G2689" i="7" a="1"/>
  <c r="G2689" i="7" s="1"/>
  <c r="G226" i="7" a="1"/>
  <c r="G226" i="7" s="1"/>
  <c r="G1034" i="7" a="1"/>
  <c r="G1034" i="7" s="1"/>
  <c r="H240" i="7" a="1"/>
  <c r="H240" i="7" s="1"/>
  <c r="H916" i="7" a="1"/>
  <c r="H916" i="7" s="1"/>
  <c r="H597" i="7" a="1"/>
  <c r="H597" i="7" s="1"/>
  <c r="G1183" i="7" a="1"/>
  <c r="G1183" i="7" s="1"/>
  <c r="G2363" i="7" a="1"/>
  <c r="G2363" i="7" s="1"/>
  <c r="H582" i="7" a="1"/>
  <c r="H582" i="7" s="1"/>
  <c r="G1259" i="7" a="1"/>
  <c r="G1259" i="7" s="1"/>
  <c r="H2151" i="7" a="1"/>
  <c r="H2151" i="7" s="1"/>
  <c r="G1987" i="7" a="1"/>
  <c r="G1987" i="7" s="1"/>
  <c r="G2734" i="7" a="1"/>
  <c r="G2734" i="7" s="1"/>
  <c r="H1578" i="7" a="1"/>
  <c r="H1578" i="7" s="1"/>
  <c r="H371" i="7" a="1"/>
  <c r="H371" i="7" s="1"/>
  <c r="H1908" i="7" a="1"/>
  <c r="H1908" i="7" s="1"/>
  <c r="G2058" i="7" a="1"/>
  <c r="G2058" i="7" s="1"/>
  <c r="G497" i="7" a="1"/>
  <c r="G497" i="7" s="1"/>
  <c r="H2638" i="7" a="1"/>
  <c r="H2638" i="7" s="1"/>
  <c r="H1334" i="7" a="1"/>
  <c r="H1334" i="7" s="1"/>
  <c r="H2589" i="7" a="1"/>
  <c r="H2589" i="7" s="1"/>
  <c r="G2395" i="7" a="1"/>
  <c r="G2395" i="7" s="1"/>
  <c r="G1534" i="7" a="1"/>
  <c r="G1534" i="7" s="1"/>
  <c r="H1088" i="7" a="1"/>
  <c r="H1088" i="7" s="1"/>
  <c r="H206" i="7" a="1"/>
  <c r="H206" i="7" s="1"/>
  <c r="H2262" i="7" a="1"/>
  <c r="H2262" i="7" s="1"/>
  <c r="H800" i="7" a="1"/>
  <c r="H800" i="7" s="1"/>
  <c r="G2240" i="7" a="1"/>
  <c r="G2240" i="7" s="1"/>
  <c r="G441" i="7" a="1"/>
  <c r="G441" i="7" s="1"/>
  <c r="H2309" i="7" a="1"/>
  <c r="H2309" i="7" s="1"/>
  <c r="G589" i="7" a="1"/>
  <c r="G589" i="7" s="1"/>
  <c r="G354" i="7" a="1"/>
  <c r="G354" i="7" s="1"/>
  <c r="H2042" i="7" a="1"/>
  <c r="H2042" i="7" s="1"/>
  <c r="G1202" i="7" a="1"/>
  <c r="G1202" i="7" s="1"/>
  <c r="H2760" i="7" a="1"/>
  <c r="H2760" i="7" s="1"/>
  <c r="H931" i="7" a="1"/>
  <c r="H931" i="7" s="1"/>
  <c r="G894" i="7" a="1"/>
  <c r="G894" i="7" s="1"/>
  <c r="G632" i="7" a="1"/>
  <c r="G632" i="7" s="1"/>
  <c r="H1180" i="7" a="1"/>
  <c r="H1180" i="7" s="1"/>
  <c r="G446" i="7" a="1"/>
  <c r="G446" i="7" s="1"/>
  <c r="G2560" i="7" a="1"/>
  <c r="G2560" i="7" s="1"/>
  <c r="G2364" i="7" a="1"/>
  <c r="G2364" i="7" s="1"/>
  <c r="G298" i="7" a="1"/>
  <c r="G298" i="7" s="1"/>
  <c r="H2336" i="7" a="1"/>
  <c r="H2336" i="7" s="1"/>
  <c r="G1255" i="7" a="1"/>
  <c r="G1255" i="7" s="1"/>
  <c r="G2467" i="7" a="1"/>
  <c r="G2467" i="7" s="1"/>
  <c r="H418" i="7" a="1"/>
  <c r="H418" i="7" s="1"/>
  <c r="G1990" i="7" a="1"/>
  <c r="G1990" i="7" s="1"/>
  <c r="H2337" i="7" a="1"/>
  <c r="H2337" i="7" s="1"/>
  <c r="H2178" i="7" a="1"/>
  <c r="H2178" i="7" s="1"/>
  <c r="G2313" i="7" a="1"/>
  <c r="G2313" i="7" s="1"/>
  <c r="H2772" i="7" a="1"/>
  <c r="H2772" i="7" s="1"/>
  <c r="G431" i="7" a="1"/>
  <c r="G431" i="7" s="1"/>
  <c r="G778" i="7" a="1"/>
  <c r="G778" i="7" s="1"/>
  <c r="H1633" i="7" a="1"/>
  <c r="H1633" i="7" s="1"/>
  <c r="H96" i="7" a="1"/>
  <c r="H96" i="7" s="1"/>
  <c r="H621" i="7" a="1"/>
  <c r="H621" i="7" s="1"/>
  <c r="H400" i="7" a="1"/>
  <c r="H400" i="7" s="1"/>
  <c r="H1722" i="7" a="1"/>
  <c r="H1722" i="7" s="1"/>
  <c r="H2518" i="7" a="1"/>
  <c r="H2518" i="7" s="1"/>
  <c r="H1363" i="7" a="1"/>
  <c r="H1363" i="7" s="1"/>
  <c r="H1498" i="7" a="1"/>
  <c r="H1498" i="7" s="1"/>
  <c r="H961" i="7" a="1"/>
  <c r="H961" i="7" s="1"/>
  <c r="H1068" i="7" a="1"/>
  <c r="H1068" i="7" s="1"/>
  <c r="H1496" i="7" a="1"/>
  <c r="H1496" i="7" s="1"/>
  <c r="H2065" i="7" a="1"/>
  <c r="H2065" i="7" s="1"/>
  <c r="H845" i="7" a="1"/>
  <c r="H845" i="7" s="1"/>
  <c r="G759" i="7" a="1"/>
  <c r="G759" i="7" s="1"/>
  <c r="G2079" i="7" a="1"/>
  <c r="G2079" i="7" s="1"/>
  <c r="H70" i="7" a="1"/>
  <c r="H70" i="7" s="1"/>
  <c r="H214" i="7" a="1"/>
  <c r="H214" i="7" s="1"/>
  <c r="H1261" i="7" a="1"/>
  <c r="H1261" i="7" s="1"/>
  <c r="H2471" i="7" a="1"/>
  <c r="H2471" i="7" s="1"/>
  <c r="G1429" i="7" a="1"/>
  <c r="G1429" i="7" s="1"/>
  <c r="H366" i="7" a="1"/>
  <c r="H366" i="7" s="1"/>
  <c r="H1133" i="7" a="1"/>
  <c r="H1133" i="7" s="1"/>
  <c r="H2583" i="7" a="1"/>
  <c r="H2583" i="7" s="1"/>
  <c r="G2097" i="7" a="1"/>
  <c r="G2097" i="7" s="1"/>
  <c r="G1305" i="7" a="1"/>
  <c r="G1305" i="7" s="1"/>
  <c r="H276" i="7" a="1"/>
  <c r="H276" i="7" s="1"/>
  <c r="G639" i="7" a="1"/>
  <c r="G639" i="7" s="1"/>
  <c r="H1775" i="7" a="1"/>
  <c r="H1775" i="7" s="1"/>
  <c r="G1816" i="7" a="1"/>
  <c r="G1816" i="7" s="1"/>
  <c r="H2260" i="7" a="1"/>
  <c r="H2260" i="7" s="1"/>
  <c r="G2509" i="7" a="1"/>
  <c r="G2509" i="7" s="1"/>
  <c r="G570" i="7" a="1"/>
  <c r="G570" i="7" s="1"/>
  <c r="H821" i="7" a="1"/>
  <c r="H821" i="7" s="1"/>
  <c r="H802" i="7" a="1"/>
  <c r="H802" i="7" s="1"/>
  <c r="H2222" i="7" a="1"/>
  <c r="H2222" i="7" s="1"/>
  <c r="H2091" i="7" a="1"/>
  <c r="H2091" i="7" s="1"/>
  <c r="H290" i="7" a="1"/>
  <c r="H290" i="7" s="1"/>
  <c r="H198" i="7" a="1"/>
  <c r="H198" i="7" s="1"/>
  <c r="H1035" i="7" a="1"/>
  <c r="H1035" i="7" s="1"/>
  <c r="G136" i="7" a="1"/>
  <c r="G136" i="7" s="1"/>
  <c r="H684" i="7" a="1"/>
  <c r="H684" i="7" s="1"/>
  <c r="H521" i="7" a="1"/>
  <c r="H521" i="7" s="1"/>
  <c r="G2419" i="7" a="1"/>
  <c r="G2419" i="7" s="1"/>
  <c r="H2671" i="7" a="1"/>
  <c r="H2671" i="7" s="1"/>
  <c r="H533" i="7" a="1"/>
  <c r="H533" i="7" s="1"/>
  <c r="H446" i="7" a="1"/>
  <c r="H446" i="7" s="1"/>
  <c r="H2560" i="7" a="1"/>
  <c r="H2560" i="7" s="1"/>
  <c r="H2364" i="7" a="1"/>
  <c r="H2364" i="7" s="1"/>
  <c r="H298" i="7" a="1"/>
  <c r="H298" i="7" s="1"/>
  <c r="G2336" i="7" a="1"/>
  <c r="G2336" i="7" s="1"/>
  <c r="H1255" i="7" a="1"/>
  <c r="H1255" i="7" s="1"/>
  <c r="H2467" i="7" a="1"/>
  <c r="H2467" i="7" s="1"/>
  <c r="G418" i="7" a="1"/>
  <c r="G418" i="7" s="1"/>
  <c r="H1990" i="7" a="1"/>
  <c r="H1990" i="7" s="1"/>
  <c r="G2337" i="7" a="1"/>
  <c r="G2337" i="7" s="1"/>
  <c r="G2178" i="7" a="1"/>
  <c r="G2178" i="7" s="1"/>
  <c r="H2313" i="7" a="1"/>
  <c r="H2313" i="7" s="1"/>
  <c r="G2772" i="7" a="1"/>
  <c r="G2772" i="7" s="1"/>
  <c r="H431" i="7" a="1"/>
  <c r="H431" i="7" s="1"/>
  <c r="H778" i="7" a="1"/>
  <c r="H778" i="7" s="1"/>
  <c r="G1633" i="7" a="1"/>
  <c r="G1633" i="7" s="1"/>
  <c r="G96" i="7" a="1"/>
  <c r="G96" i="7" s="1"/>
  <c r="G621" i="7" a="1"/>
  <c r="G621" i="7" s="1"/>
  <c r="G400" i="7" a="1"/>
  <c r="G400" i="7" s="1"/>
  <c r="G1722" i="7" a="1"/>
  <c r="G1722" i="7" s="1"/>
  <c r="H2037" i="7" a="1"/>
  <c r="H2037" i="7" s="1"/>
  <c r="G1498" i="7" a="1"/>
  <c r="G1498" i="7" s="1"/>
  <c r="H1982" i="7" a="1"/>
  <c r="H1982" i="7" s="1"/>
  <c r="H874" i="7" a="1"/>
  <c r="H874" i="7" s="1"/>
  <c r="H468" i="7" a="1"/>
  <c r="H468" i="7" s="1"/>
  <c r="G514" i="7" a="1"/>
  <c r="G514" i="7" s="1"/>
  <c r="H171" i="7" a="1"/>
  <c r="H171" i="7" s="1"/>
  <c r="H1440" i="7" a="1"/>
  <c r="H1440" i="7" s="1"/>
  <c r="H1975" i="7" a="1"/>
  <c r="H1975" i="7" s="1"/>
  <c r="H2379" i="7" a="1"/>
  <c r="H2379" i="7" s="1"/>
  <c r="G743" i="7" a="1"/>
  <c r="G743" i="7" s="1"/>
  <c r="G1482" i="7" a="1"/>
  <c r="G1482" i="7" s="1"/>
  <c r="G587" i="7" a="1"/>
  <c r="G587" i="7" s="1"/>
  <c r="H1591" i="7" a="1"/>
  <c r="H1591" i="7" s="1"/>
  <c r="H740" i="7" a="1"/>
  <c r="H740" i="7" s="1"/>
  <c r="G1399" i="7" a="1"/>
  <c r="G1399" i="7" s="1"/>
  <c r="H258" i="7" a="1"/>
  <c r="H258" i="7" s="1"/>
  <c r="H575" i="7" a="1"/>
  <c r="H575" i="7" s="1"/>
  <c r="H135" i="7" a="1"/>
  <c r="H135" i="7" s="1"/>
  <c r="H2115" i="7" a="1"/>
  <c r="H2115" i="7" s="1"/>
  <c r="G2365" i="7" a="1"/>
  <c r="G2365" i="7" s="1"/>
  <c r="G282" i="7" a="1"/>
  <c r="G282" i="7" s="1"/>
  <c r="H2111" i="7" a="1"/>
  <c r="H2111" i="7" s="1"/>
  <c r="H1327" i="7" a="1"/>
  <c r="H1327" i="7" s="1"/>
  <c r="G1767" i="7" a="1"/>
  <c r="G1767" i="7" s="1"/>
  <c r="H2150" i="7" a="1"/>
  <c r="H2150" i="7" s="1"/>
  <c r="H715" i="7" a="1"/>
  <c r="H715" i="7" s="1"/>
  <c r="H624" i="7" a="1"/>
  <c r="H624" i="7" s="1"/>
  <c r="H1418" i="7" a="1"/>
  <c r="H1418" i="7" s="1"/>
  <c r="H175" i="7" a="1"/>
  <c r="H175" i="7" s="1"/>
  <c r="H1059" i="7" a="1"/>
  <c r="H1059" i="7" s="1"/>
  <c r="G2538" i="7" a="1"/>
  <c r="G2538" i="7" s="1"/>
  <c r="G2316" i="7" a="1"/>
  <c r="G2316" i="7" s="1"/>
  <c r="G2649" i="7" a="1"/>
  <c r="G2649" i="7" s="1"/>
  <c r="G364" i="7" a="1"/>
  <c r="G364" i="7" s="1"/>
  <c r="H1228" i="7" a="1"/>
  <c r="H1228" i="7" s="1"/>
  <c r="G60" i="7" a="1"/>
  <c r="G60" i="7" s="1"/>
  <c r="H1625" i="7" a="1"/>
  <c r="H1625" i="7" s="1"/>
  <c r="H1900" i="7" a="1"/>
  <c r="H1900" i="7" s="1"/>
  <c r="H2466" i="7" a="1"/>
  <c r="H2466" i="7" s="1"/>
  <c r="H2561" i="7" a="1"/>
  <c r="H2561" i="7" s="1"/>
  <c r="G85" i="7" a="1"/>
  <c r="G85" i="7" s="1"/>
  <c r="G1316" i="7" a="1"/>
  <c r="G1316" i="7" s="1"/>
  <c r="G1811" i="7" a="1"/>
  <c r="G1811" i="7" s="1"/>
  <c r="H2030" i="7" a="1"/>
  <c r="H2030" i="7" s="1"/>
  <c r="H783" i="7" a="1"/>
  <c r="H783" i="7" s="1"/>
  <c r="G1802" i="7" a="1"/>
  <c r="G1802" i="7" s="1"/>
  <c r="G2822" i="7" a="1"/>
  <c r="G2822" i="7" s="1"/>
  <c r="H1643" i="7" a="1"/>
  <c r="H1643" i="7" s="1"/>
  <c r="H932" i="7" a="1"/>
  <c r="H932" i="7" s="1"/>
  <c r="G2367" i="7" a="1"/>
  <c r="G2367" i="7" s="1"/>
  <c r="G161" i="7" a="1"/>
  <c r="G161" i="7" s="1"/>
  <c r="H1303" i="7" a="1"/>
  <c r="H1303" i="7" s="1"/>
  <c r="H1206" i="7" a="1"/>
  <c r="H1206" i="7" s="1"/>
  <c r="G79" i="7" a="1"/>
  <c r="G79" i="7" s="1"/>
  <c r="H1070" i="7" a="1"/>
  <c r="H1070" i="7" s="1"/>
  <c r="H2324" i="7" a="1"/>
  <c r="H2324" i="7" s="1"/>
  <c r="G1007" i="7" a="1"/>
  <c r="G1007" i="7" s="1"/>
  <c r="H414" i="7" a="1"/>
  <c r="H414" i="7" s="1"/>
  <c r="H1500" i="7" a="1"/>
  <c r="H1500" i="7" s="1"/>
  <c r="H132" i="7" a="1"/>
  <c r="H132" i="7" s="1"/>
  <c r="H459" i="7" a="1"/>
  <c r="H459" i="7" s="1"/>
  <c r="G456" i="7" a="1"/>
  <c r="G456" i="7" s="1"/>
  <c r="G2239" i="7" a="1"/>
  <c r="G2239" i="7" s="1"/>
  <c r="H387" i="7" a="1"/>
  <c r="H387" i="7" s="1"/>
  <c r="H1959" i="7" a="1"/>
  <c r="H1959" i="7" s="1"/>
  <c r="G1452" i="7" a="1"/>
  <c r="G1452" i="7" s="1"/>
  <c r="G2007" i="7" a="1"/>
  <c r="G2007" i="7" s="1"/>
  <c r="H127" i="7" a="1"/>
  <c r="H127" i="7" s="1"/>
  <c r="H2265" i="7" a="1"/>
  <c r="H2265" i="7" s="1"/>
  <c r="H390" i="7" a="1"/>
  <c r="H390" i="7" s="1"/>
  <c r="H2722" i="7" a="1"/>
  <c r="H2722" i="7" s="1"/>
  <c r="H1158" i="7" a="1"/>
  <c r="H1158" i="7" s="1"/>
  <c r="H2434" i="7" a="1"/>
  <c r="H2434" i="7" s="1"/>
  <c r="H1826" i="7" a="1"/>
  <c r="H1826" i="7" s="1"/>
  <c r="G1950" i="7" a="1"/>
  <c r="G1950" i="7" s="1"/>
  <c r="H2016" i="7" a="1"/>
  <c r="H2016" i="7" s="1"/>
  <c r="H814" i="7" a="1"/>
  <c r="H814" i="7" s="1"/>
  <c r="H279" i="7" a="1"/>
  <c r="H279" i="7" s="1"/>
  <c r="H792" i="7" a="1"/>
  <c r="H792" i="7" s="1"/>
  <c r="G1063" i="7" a="1"/>
  <c r="G1063" i="7" s="1"/>
  <c r="G216" i="7" a="1"/>
  <c r="G216" i="7" s="1"/>
  <c r="H1927" i="7" a="1"/>
  <c r="H1927" i="7" s="1"/>
  <c r="G1869" i="7" a="1"/>
  <c r="G1869" i="7" s="1"/>
  <c r="H1001" i="7" a="1"/>
  <c r="H1001" i="7" s="1"/>
  <c r="H301" i="7" a="1"/>
  <c r="H301" i="7" s="1"/>
  <c r="H853" i="7" a="1"/>
  <c r="H853" i="7" s="1"/>
  <c r="G395" i="7" a="1"/>
  <c r="G395" i="7" s="1"/>
  <c r="H2649" i="7" a="1"/>
  <c r="H2649" i="7" s="1"/>
  <c r="H364" i="7" a="1"/>
  <c r="H364" i="7" s="1"/>
  <c r="G1228" i="7" a="1"/>
  <c r="G1228" i="7" s="1"/>
  <c r="H60" i="7" a="1"/>
  <c r="H60" i="7" s="1"/>
  <c r="G1625" i="7" a="1"/>
  <c r="G1625" i="7" s="1"/>
  <c r="G1900" i="7" a="1"/>
  <c r="G1900" i="7" s="1"/>
  <c r="G2466" i="7" a="1"/>
  <c r="G2466" i="7" s="1"/>
  <c r="G2561" i="7" a="1"/>
  <c r="G2561" i="7" s="1"/>
  <c r="H85" i="7" a="1"/>
  <c r="H85" i="7" s="1"/>
  <c r="H1316" i="7" a="1"/>
  <c r="H1316" i="7" s="1"/>
  <c r="H1811" i="7" a="1"/>
  <c r="H1811" i="7" s="1"/>
  <c r="G2030" i="7" a="1"/>
  <c r="G2030" i="7" s="1"/>
  <c r="G783" i="7" a="1"/>
  <c r="G783" i="7" s="1"/>
  <c r="H1802" i="7" a="1"/>
  <c r="H1802" i="7" s="1"/>
  <c r="G1643" i="7" a="1"/>
  <c r="G1643" i="7" s="1"/>
  <c r="G932" i="7" a="1"/>
  <c r="G932" i="7" s="1"/>
  <c r="H2367" i="7" a="1"/>
  <c r="H2367" i="7" s="1"/>
  <c r="H161" i="7" a="1"/>
  <c r="H161" i="7" s="1"/>
  <c r="G1303" i="7" a="1"/>
  <c r="G1303" i="7" s="1"/>
  <c r="G1206" i="7" a="1"/>
  <c r="G1206" i="7" s="1"/>
  <c r="H79" i="7" a="1"/>
  <c r="H79" i="7" s="1"/>
  <c r="H1523" i="7" a="1"/>
  <c r="H1523" i="7" s="1"/>
  <c r="G1070" i="7" a="1"/>
  <c r="G1070" i="7" s="1"/>
  <c r="G2324" i="7" a="1"/>
  <c r="G2324" i="7" s="1"/>
  <c r="H1489" i="7" a="1"/>
  <c r="H1489" i="7" s="1"/>
  <c r="G2202" i="7" a="1"/>
  <c r="G2202" i="7" s="1"/>
  <c r="G584" i="7" a="1"/>
  <c r="G584" i="7" s="1"/>
  <c r="H1743" i="7" a="1"/>
  <c r="H1743" i="7" s="1"/>
  <c r="H1646" i="7" a="1"/>
  <c r="H1646" i="7" s="1"/>
  <c r="H1647" i="7" a="1"/>
  <c r="H1647" i="7" s="1"/>
  <c r="H2217" i="7" a="1"/>
  <c r="H2217" i="7" s="1"/>
  <c r="G1489" i="7" a="1"/>
  <c r="G1489" i="7" s="1"/>
  <c r="H1182" i="7" a="1"/>
  <c r="H1182" i="7" s="1"/>
  <c r="G995" i="7" a="1"/>
  <c r="G995" i="7" s="1"/>
  <c r="H312" i="7" a="1"/>
  <c r="H312" i="7" s="1"/>
  <c r="H716" i="7" a="1"/>
  <c r="H716" i="7" s="1"/>
  <c r="H815" i="7" a="1"/>
  <c r="H815" i="7" s="1"/>
  <c r="G2311" i="7" a="1"/>
  <c r="G2311" i="7" s="1"/>
  <c r="H2015" i="7" a="1"/>
  <c r="H2015" i="7" s="1"/>
  <c r="G1015" i="7" a="1"/>
  <c r="G1015" i="7" s="1"/>
  <c r="H1326" i="7" a="1"/>
  <c r="H1326" i="7" s="1"/>
  <c r="H1634" i="7" a="1"/>
  <c r="H1634" i="7" s="1"/>
  <c r="G274" i="7" a="1"/>
  <c r="G274" i="7" s="1"/>
  <c r="H1789" i="7" a="1"/>
  <c r="H1789" i="7" s="1"/>
  <c r="G2204" i="7" a="1"/>
  <c r="G2204" i="7" s="1"/>
  <c r="H1726" i="7" a="1"/>
  <c r="H1726" i="7" s="1"/>
  <c r="G119" i="7" a="1"/>
  <c r="G119" i="7" s="1"/>
  <c r="H1342" i="7" a="1"/>
  <c r="H1342" i="7" s="1"/>
  <c r="G479" i="7" a="1"/>
  <c r="G479" i="7" s="1"/>
  <c r="G2647" i="7" a="1"/>
  <c r="G2647" i="7" s="1"/>
  <c r="H2521" i="7" a="1"/>
  <c r="H2521" i="7" s="1"/>
  <c r="G568" i="7" a="1"/>
  <c r="G568" i="7" s="1"/>
  <c r="H2599" i="7" a="1"/>
  <c r="H2599" i="7" s="1"/>
  <c r="G535" i="7" a="1"/>
  <c r="G535" i="7" s="1"/>
  <c r="H2672" i="7" a="1"/>
  <c r="H2672" i="7" s="1"/>
  <c r="H2574" i="7" a="1"/>
  <c r="H2574" i="7" s="1"/>
  <c r="H579" i="7" a="1"/>
  <c r="H579" i="7" s="1"/>
  <c r="G2718" i="7" a="1"/>
  <c r="G2718" i="7" s="1"/>
  <c r="H648" i="7" a="1"/>
  <c r="H648" i="7" s="1"/>
  <c r="H748" i="7" a="1"/>
  <c r="H748" i="7" s="1"/>
  <c r="H2717" i="7" a="1"/>
  <c r="H2717" i="7" s="1"/>
  <c r="H2607" i="7" a="1"/>
  <c r="H2607" i="7" s="1"/>
  <c r="H660" i="7" a="1"/>
  <c r="H660" i="7" s="1"/>
  <c r="H1302" i="7" a="1"/>
  <c r="H1302" i="7" s="1"/>
  <c r="H1828" i="7" a="1"/>
  <c r="H1828" i="7" s="1"/>
  <c r="H2000" i="7" a="1"/>
  <c r="H2000" i="7" s="1"/>
  <c r="G2532" i="7" a="1"/>
  <c r="G2532" i="7" s="1"/>
  <c r="G2271" i="7" a="1"/>
  <c r="G2271" i="7" s="1"/>
  <c r="H2345" i="7" a="1"/>
  <c r="H2345" i="7" s="1"/>
  <c r="G2235" i="7" a="1"/>
  <c r="G2235" i="7" s="1"/>
  <c r="H1174" i="7" a="1"/>
  <c r="H1174" i="7" s="1"/>
  <c r="H1251" i="7" a="1"/>
  <c r="H1251" i="7" s="1"/>
  <c r="H1865" i="7" a="1"/>
  <c r="H1865" i="7" s="1"/>
  <c r="G2648" i="7" a="1"/>
  <c r="G2648" i="7" s="1"/>
  <c r="H1414" i="7" a="1"/>
  <c r="H1414" i="7" s="1"/>
  <c r="H1910" i="7" a="1"/>
  <c r="H1910" i="7" s="1"/>
  <c r="H2573" i="7" a="1"/>
  <c r="H2573" i="7" s="1"/>
  <c r="H974" i="7" a="1"/>
  <c r="H974" i="7" s="1"/>
  <c r="H2315" i="7" a="1"/>
  <c r="H2315" i="7" s="1"/>
  <c r="H1669" i="7" a="1"/>
  <c r="H1669" i="7" s="1"/>
  <c r="H2688" i="7" a="1"/>
  <c r="H2688" i="7" s="1"/>
  <c r="H1958" i="7" a="1"/>
  <c r="H1958" i="7" s="1"/>
  <c r="H1911" i="7" a="1"/>
  <c r="H1911" i="7" s="1"/>
  <c r="H1071" i="7" a="1"/>
  <c r="H1071" i="7" s="1"/>
  <c r="H1746" i="7" a="1"/>
  <c r="H1746" i="7" s="1"/>
  <c r="H117" i="7" a="1"/>
  <c r="H117" i="7" s="1"/>
  <c r="H2196" i="7" a="1"/>
  <c r="H2196" i="7" s="1"/>
  <c r="G1669" i="7" a="1"/>
  <c r="G1669" i="7" s="1"/>
  <c r="G2688" i="7" a="1"/>
  <c r="G2688" i="7" s="1"/>
  <c r="G1958" i="7" a="1"/>
  <c r="G1958" i="7" s="1"/>
  <c r="H769" i="7" a="1"/>
  <c r="H769" i="7" s="1"/>
  <c r="H2312" i="7" a="1"/>
  <c r="H2312" i="7" s="1"/>
  <c r="H2571" i="7" a="1"/>
  <c r="H2571" i="7" s="1"/>
  <c r="G1474" i="7" a="1"/>
  <c r="G1474" i="7" s="1"/>
  <c r="H2271" i="7" a="1"/>
  <c r="H2271" i="7" s="1"/>
  <c r="H869" i="7" a="1"/>
  <c r="H869" i="7" s="1"/>
  <c r="H2128" i="7" a="1"/>
  <c r="H2128" i="7" s="1"/>
  <c r="H2385" i="7" a="1"/>
  <c r="H2385" i="7" s="1"/>
  <c r="G964" i="7" a="1"/>
  <c r="G964" i="7" s="1"/>
  <c r="H2112" i="7" a="1"/>
  <c r="H2112" i="7" s="1"/>
  <c r="H1760" i="7" a="1"/>
  <c r="H1760" i="7" s="1"/>
  <c r="G977" i="7" a="1"/>
  <c r="G977" i="7" s="1"/>
  <c r="H2460" i="7" a="1"/>
  <c r="H2460" i="7" s="1"/>
  <c r="H124" i="7" a="1"/>
  <c r="H124" i="7" s="1"/>
  <c r="H2632" i="7" a="1"/>
  <c r="H2632" i="7" s="1"/>
  <c r="H1215" i="7" a="1"/>
  <c r="H1215" i="7" s="1"/>
  <c r="H76" i="7" a="1"/>
  <c r="H76" i="7" s="1"/>
  <c r="H2113" i="7" a="1"/>
  <c r="H2113" i="7" s="1"/>
  <c r="H506" i="7" a="1"/>
  <c r="H506" i="7" s="1"/>
  <c r="H1527" i="7" a="1"/>
  <c r="H1527" i="7" s="1"/>
  <c r="G303" i="7" a="1"/>
  <c r="G303" i="7" s="1"/>
  <c r="H2349" i="7" a="1"/>
  <c r="H2349" i="7" s="1"/>
  <c r="G2754" i="7" a="1"/>
  <c r="G2754" i="7" s="1"/>
  <c r="H1257" i="7" a="1"/>
  <c r="H1257" i="7" s="1"/>
  <c r="H1995" i="7" a="1"/>
  <c r="H1995" i="7" s="1"/>
  <c r="H642" i="7" a="1"/>
  <c r="H642" i="7" s="1"/>
  <c r="H2225" i="7" a="1"/>
  <c r="H2225" i="7" s="1"/>
  <c r="H2685" i="7" a="1"/>
  <c r="H2685" i="7" s="1"/>
  <c r="H695" i="7" a="1"/>
  <c r="H695" i="7" s="1"/>
  <c r="G2251" i="7" a="1"/>
  <c r="G2251" i="7" s="1"/>
  <c r="H303" i="7" a="1"/>
  <c r="H303" i="7" s="1"/>
  <c r="G2349" i="7" a="1"/>
  <c r="G2349" i="7" s="1"/>
  <c r="H2754" i="7" a="1"/>
  <c r="H2754" i="7" s="1"/>
  <c r="H2755" i="7" a="1"/>
  <c r="H2755" i="7" s="1"/>
  <c r="G2587" i="7" a="1"/>
  <c r="G2587" i="7" s="1"/>
  <c r="H2041" i="7" a="1"/>
  <c r="H2041" i="7" s="1"/>
  <c r="G2528" i="7" a="1"/>
  <c r="G2528" i="7" s="1"/>
  <c r="H2719" i="7" a="1"/>
  <c r="H2719" i="7" s="1"/>
  <c r="H2586" i="7" a="1"/>
  <c r="H2586" i="7" s="1"/>
  <c r="H991" i="7" a="1"/>
  <c r="H991" i="7" s="1"/>
  <c r="H700" i="7" a="1"/>
  <c r="H700" i="7" s="1"/>
  <c r="H470" i="7" a="1"/>
  <c r="H470" i="7" s="1"/>
  <c r="G396" i="7" a="1"/>
  <c r="G396" i="7" s="1"/>
  <c r="H22" i="7" a="1"/>
  <c r="H22" i="7" s="1"/>
  <c r="H712" i="7" a="1"/>
  <c r="H712" i="7" s="1"/>
  <c r="H722" i="7" a="1"/>
  <c r="H722" i="7" s="1"/>
  <c r="H15" i="7" a="1"/>
  <c r="H15" i="7" s="1"/>
  <c r="G1446" i="7" a="1"/>
  <c r="G1446" i="7" s="1"/>
  <c r="H2359" i="7" a="1"/>
  <c r="H2359" i="7" s="1"/>
  <c r="H1572" i="7" a="1"/>
  <c r="H1572" i="7" s="1"/>
  <c r="H809" i="7" a="1"/>
  <c r="H809" i="7" s="1"/>
  <c r="H2634" i="7" a="1"/>
  <c r="H2634" i="7" s="1"/>
  <c r="G566" i="7" a="1"/>
  <c r="G566" i="7" s="1"/>
  <c r="H2361" i="7" a="1"/>
  <c r="H2361" i="7" s="1"/>
  <c r="H2749" i="7" a="1"/>
  <c r="H2749" i="7" s="1"/>
  <c r="G1405" i="7" a="1"/>
  <c r="G1405" i="7" s="1"/>
  <c r="H1044" i="7" a="1"/>
  <c r="H1044" i="7" s="1"/>
  <c r="H2486" i="7" a="1"/>
  <c r="H2486" i="7" s="1"/>
  <c r="H2121" i="7" a="1"/>
  <c r="H2121" i="7" s="1"/>
  <c r="G2478" i="7" a="1"/>
  <c r="G2478" i="7" s="1"/>
  <c r="H1687" i="7" a="1"/>
  <c r="H1687" i="7" s="1"/>
  <c r="H318" i="7" a="1"/>
  <c r="H318" i="7" s="1"/>
  <c r="H1781" i="7" a="1"/>
  <c r="H1781" i="7" s="1"/>
  <c r="H466" i="7" a="1"/>
  <c r="H466" i="7" s="1"/>
  <c r="G51" i="7" a="1"/>
  <c r="G51" i="7" s="1"/>
  <c r="G1027" i="7" a="1"/>
  <c r="G1027" i="7" s="1"/>
  <c r="H360" i="7" a="1"/>
  <c r="H360" i="7" s="1"/>
  <c r="H1415" i="7" a="1"/>
  <c r="H1415" i="7" s="1"/>
  <c r="H563" i="7" a="1"/>
  <c r="H563" i="7" s="1"/>
  <c r="H1912" i="7" a="1"/>
  <c r="H1912" i="7" s="1"/>
  <c r="H2219" i="7" a="1"/>
  <c r="H2219" i="7" s="1"/>
  <c r="H2130" i="7" a="1"/>
  <c r="H2130" i="7" s="1"/>
  <c r="H152" i="7" a="1"/>
  <c r="H152" i="7" s="1"/>
  <c r="H1944" i="7" a="1"/>
  <c r="H1944" i="7" s="1"/>
  <c r="H632" i="7" a="1"/>
  <c r="H632" i="7" s="1"/>
  <c r="H221" i="7" a="1"/>
  <c r="H221" i="7" s="1"/>
  <c r="G2092" i="7" a="1"/>
  <c r="G2092" i="7" s="1"/>
  <c r="H1422" i="7" a="1"/>
  <c r="H1422" i="7" s="1"/>
  <c r="H1694" i="7" a="1"/>
  <c r="H1694" i="7" s="1"/>
  <c r="H786" i="7" a="1"/>
  <c r="H786" i="7" s="1"/>
  <c r="G1253" i="7" a="1"/>
  <c r="G1253" i="7" s="1"/>
  <c r="H1023" i="7" a="1"/>
  <c r="H1023" i="7" s="1"/>
  <c r="H1038" i="7" a="1"/>
  <c r="H1038" i="7" s="1"/>
  <c r="G2624" i="7" a="1"/>
  <c r="G2624" i="7" s="1"/>
  <c r="H1823" i="7" a="1"/>
  <c r="H1823" i="7" s="1"/>
  <c r="G1906" i="7" a="1"/>
  <c r="G1906" i="7" s="1"/>
  <c r="H2592" i="7" a="1"/>
  <c r="H2592" i="7" s="1"/>
  <c r="G1211" i="7" a="1"/>
  <c r="G1211" i="7" s="1"/>
  <c r="G1321" i="7" a="1"/>
  <c r="G1321" i="7" s="1"/>
  <c r="H1495" i="7" a="1"/>
  <c r="H1495" i="7" s="1"/>
  <c r="G2656" i="7" a="1"/>
  <c r="G2656" i="7" s="1"/>
  <c r="G2403" i="7" a="1"/>
  <c r="G2403" i="7" s="1"/>
  <c r="H1497" i="7" a="1"/>
  <c r="H1497" i="7" s="1"/>
  <c r="H1196" i="7" a="1"/>
  <c r="H1196" i="7" s="1"/>
  <c r="G1652" i="7" a="1"/>
  <c r="G1652" i="7" s="1"/>
  <c r="H1631" i="7" a="1"/>
  <c r="H1631" i="7" s="1"/>
  <c r="G1069" i="7" a="1"/>
  <c r="G1069" i="7" s="1"/>
  <c r="H1318" i="7" a="1"/>
  <c r="H1318" i="7" s="1"/>
  <c r="G585" i="7" a="1"/>
  <c r="G585" i="7" s="1"/>
  <c r="H2619" i="7" a="1"/>
  <c r="H2619" i="7" s="1"/>
  <c r="G1188" i="7" a="1"/>
  <c r="G1188" i="7" s="1"/>
  <c r="H1378" i="7" a="1"/>
  <c r="H1378" i="7" s="1"/>
  <c r="H284" i="7" a="1"/>
  <c r="H284" i="7" s="1"/>
  <c r="H948" i="7" a="1"/>
  <c r="H948" i="7" s="1"/>
  <c r="H2296" i="7" a="1"/>
  <c r="H2296" i="7" s="1"/>
  <c r="H935" i="7" a="1"/>
  <c r="H935" i="7" s="1"/>
  <c r="H731" i="7" a="1"/>
  <c r="H731" i="7" s="1"/>
  <c r="H280" i="7" a="1"/>
  <c r="H280" i="7" s="1"/>
  <c r="H1048" i="7" a="1"/>
  <c r="H1048" i="7" s="1"/>
  <c r="H594" i="7" a="1"/>
  <c r="H594" i="7" s="1"/>
  <c r="H901" i="7" a="1"/>
  <c r="H901" i="7" s="1"/>
  <c r="G553" i="7" a="1"/>
  <c r="G553" i="7" s="1"/>
  <c r="H2494" i="7" a="1"/>
  <c r="H2494" i="7" s="1"/>
  <c r="H2679" i="7" a="1"/>
  <c r="H2679" i="7" s="1"/>
  <c r="H2266" i="7" a="1"/>
  <c r="H2266" i="7" s="1"/>
  <c r="H277" i="7" a="1"/>
  <c r="H277" i="7" s="1"/>
  <c r="G1750" i="7" a="1"/>
  <c r="G1750" i="7" s="1"/>
  <c r="H291" i="7" a="1"/>
  <c r="H291" i="7" s="1"/>
  <c r="H2751" i="7" a="1"/>
  <c r="H2751" i="7" s="1"/>
  <c r="H307" i="7" a="1"/>
  <c r="H307" i="7" s="1"/>
  <c r="H489" i="7" a="1"/>
  <c r="H489" i="7" s="1"/>
  <c r="G745" i="7" a="1"/>
  <c r="G745" i="7" s="1"/>
  <c r="H1941" i="7" a="1"/>
  <c r="H1941" i="7" s="1"/>
  <c r="H2529" i="7" a="1"/>
  <c r="H2529" i="7" s="1"/>
  <c r="H718" i="7" a="1"/>
  <c r="H718" i="7" s="1"/>
  <c r="H372" i="7" a="1"/>
  <c r="H372" i="7" s="1"/>
  <c r="H2257" i="7" a="1"/>
  <c r="H2257" i="7" s="1"/>
  <c r="G786" i="7" a="1"/>
  <c r="G786" i="7" s="1"/>
  <c r="H1253" i="7" a="1"/>
  <c r="H1253" i="7" s="1"/>
  <c r="G1023" i="7" a="1"/>
  <c r="G1023" i="7" s="1"/>
  <c r="G1038" i="7" a="1"/>
  <c r="G1038" i="7" s="1"/>
  <c r="H2624" i="7" a="1"/>
  <c r="H2624" i="7" s="1"/>
  <c r="G1823" i="7" a="1"/>
  <c r="G1823" i="7" s="1"/>
  <c r="H1906" i="7" a="1"/>
  <c r="H1906" i="7" s="1"/>
  <c r="G2592" i="7" a="1"/>
  <c r="G2592" i="7" s="1"/>
  <c r="H1211" i="7" a="1"/>
  <c r="H1211" i="7" s="1"/>
  <c r="H1321" i="7" a="1"/>
  <c r="H1321" i="7" s="1"/>
  <c r="G1495" i="7" a="1"/>
  <c r="G1495" i="7" s="1"/>
  <c r="H2656" i="7" a="1"/>
  <c r="H2656" i="7" s="1"/>
  <c r="H2403" i="7" a="1"/>
  <c r="H2403" i="7" s="1"/>
  <c r="G1497" i="7" a="1"/>
  <c r="G1497" i="7" s="1"/>
  <c r="G1196" i="7" a="1"/>
  <c r="G1196" i="7" s="1"/>
  <c r="G2817" i="7" a="1"/>
  <c r="G2817" i="7" s="1"/>
  <c r="H1652" i="7" a="1"/>
  <c r="H1652" i="7" s="1"/>
  <c r="G1631" i="7" a="1"/>
  <c r="G1631" i="7" s="1"/>
  <c r="H1069" i="7" a="1"/>
  <c r="H1069" i="7" s="1"/>
  <c r="H1608" i="7" a="1"/>
  <c r="H1608" i="7" s="1"/>
  <c r="G2186" i="7" a="1"/>
  <c r="G2186" i="7" s="1"/>
  <c r="H732" i="7" a="1"/>
  <c r="H732" i="7" s="1"/>
  <c r="H2588" i="7" a="1"/>
  <c r="H2588" i="7" s="1"/>
  <c r="H1186" i="7" a="1"/>
  <c r="H1186" i="7" s="1"/>
  <c r="H2576" i="7" a="1"/>
  <c r="H2576" i="7" s="1"/>
  <c r="H2369" i="7" a="1"/>
  <c r="H2369" i="7" s="1"/>
  <c r="H282" i="7" a="1"/>
  <c r="H282" i="7" s="1"/>
  <c r="H988" i="7" a="1"/>
  <c r="H988" i="7" s="1"/>
  <c r="H1266" i="7" a="1"/>
  <c r="H1266" i="7" s="1"/>
  <c r="G2100" i="7" a="1"/>
  <c r="G2100" i="7" s="1"/>
  <c r="H2591" i="7" a="1"/>
  <c r="H2591" i="7" s="1"/>
  <c r="H810" i="7" a="1"/>
  <c r="H810" i="7" s="1"/>
  <c r="G2545" i="7" a="1"/>
  <c r="G2545" i="7" s="1"/>
  <c r="H1833" i="7" a="1"/>
  <c r="H1833" i="7" s="1"/>
  <c r="G2543" i="7" a="1"/>
  <c r="G2543" i="7" s="1"/>
  <c r="H313" i="7" a="1"/>
  <c r="H313" i="7" s="1"/>
  <c r="H879" i="7" a="1"/>
  <c r="H879" i="7" s="1"/>
  <c r="H606" i="7" a="1"/>
  <c r="H606" i="7" s="1"/>
  <c r="H2268" i="7" a="1"/>
  <c r="H2268" i="7" s="1"/>
  <c r="H2459" i="7" a="1"/>
  <c r="H2459" i="7" s="1"/>
  <c r="H136" i="7" a="1"/>
  <c r="H136" i="7" s="1"/>
  <c r="H325" i="7" a="1"/>
  <c r="H325" i="7" s="1"/>
  <c r="H1294" i="7" a="1"/>
  <c r="H1294" i="7" s="1"/>
  <c r="H1268" i="7" a="1"/>
  <c r="H1268" i="7" s="1"/>
  <c r="H2137" i="7" a="1"/>
  <c r="H2137" i="7" s="1"/>
  <c r="H1416" i="7" a="1"/>
  <c r="H1416" i="7" s="1"/>
  <c r="H1040" i="7" a="1"/>
  <c r="H1040" i="7" s="1"/>
  <c r="H1860" i="7" a="1"/>
  <c r="H1860" i="7" s="1"/>
  <c r="H2005" i="7" a="1"/>
  <c r="H2005" i="7" s="1"/>
  <c r="H44" i="7" a="1"/>
  <c r="H44" i="7" s="1"/>
  <c r="H2097" i="7" a="1"/>
  <c r="H2097" i="7" s="1"/>
  <c r="H1576" i="7" a="1"/>
  <c r="H1576" i="7" s="1"/>
  <c r="H1993" i="7" a="1"/>
  <c r="H1993" i="7" s="1"/>
  <c r="H1492" i="7" a="1"/>
  <c r="H1492" i="7" s="1"/>
  <c r="H1688" i="7" a="1"/>
  <c r="H1688" i="7" s="1"/>
  <c r="H2779" i="7" a="1"/>
  <c r="H2779" i="7" s="1"/>
  <c r="G2013" i="7" a="1"/>
  <c r="G2013" i="7" s="1"/>
  <c r="G1857" i="7" a="1"/>
  <c r="G1857" i="7" s="1"/>
  <c r="G2567" i="7" a="1"/>
  <c r="G2567" i="7" s="1"/>
  <c r="H1312" i="7" a="1"/>
  <c r="H1312" i="7" s="1"/>
  <c r="H1540" i="7" a="1"/>
  <c r="H1540" i="7" s="1"/>
  <c r="G2094" i="7" a="1"/>
  <c r="G2094" i="7" s="1"/>
  <c r="G2331" i="7" a="1"/>
  <c r="G2331" i="7" s="1"/>
  <c r="H1067" i="7" a="1"/>
  <c r="H1067" i="7" s="1"/>
  <c r="H1260" i="7" a="1"/>
  <c r="H1260" i="7" s="1"/>
  <c r="H1728" i="7" a="1"/>
  <c r="H1728" i="7" s="1"/>
  <c r="H1297" i="7" a="1"/>
  <c r="H1297" i="7" s="1"/>
  <c r="G1458" i="7" a="1"/>
  <c r="G1458" i="7" s="1"/>
  <c r="G2185" i="7" a="1"/>
  <c r="G2185" i="7" s="1"/>
  <c r="H610" i="7" a="1"/>
  <c r="H610" i="7" s="1"/>
  <c r="H1332" i="7" a="1"/>
  <c r="H1332" i="7" s="1"/>
  <c r="H1271" i="7" a="1"/>
  <c r="H1271" i="7" s="1"/>
  <c r="G2496" i="7" a="1"/>
  <c r="G2496" i="7" s="1"/>
  <c r="H857" i="7" a="1"/>
  <c r="H857" i="7" s="1"/>
  <c r="H207" i="7" a="1"/>
  <c r="H207" i="7" s="1"/>
  <c r="H522" i="7" a="1"/>
  <c r="H522" i="7" s="1"/>
  <c r="G228" i="7" a="1"/>
  <c r="G228" i="7" s="1"/>
  <c r="G1433" i="7" a="1"/>
  <c r="G1433" i="7" s="1"/>
  <c r="H1401" i="7" a="1"/>
  <c r="H1401" i="7" s="1"/>
  <c r="G275" i="7" a="1"/>
  <c r="G275" i="7" s="1"/>
  <c r="H1274" i="7" a="1"/>
  <c r="H1274" i="7" s="1"/>
  <c r="H878" i="7" a="1"/>
  <c r="H878" i="7" s="1"/>
  <c r="G1773" i="7" a="1"/>
  <c r="G1773" i="7" s="1"/>
  <c r="H2218" i="7" a="1"/>
  <c r="H2218" i="7" s="1"/>
  <c r="G2095" i="7" a="1"/>
  <c r="G2095" i="7" s="1"/>
  <c r="H48" i="7" a="1"/>
  <c r="H48" i="7" s="1"/>
  <c r="H795" i="7" a="1"/>
  <c r="H795" i="7" s="1"/>
  <c r="H425" i="7" a="1"/>
  <c r="H425" i="7" s="1"/>
  <c r="G1520" i="7" a="1"/>
  <c r="G1520" i="7" s="1"/>
  <c r="H2526" i="7" a="1"/>
  <c r="H2526" i="7" s="1"/>
  <c r="H367" i="7" a="1"/>
  <c r="H367" i="7" s="1"/>
  <c r="H687" i="7" a="1"/>
  <c r="H687" i="7" s="1"/>
  <c r="H780" i="7" a="1"/>
  <c r="H780" i="7" s="1"/>
  <c r="H1345" i="7" a="1"/>
  <c r="H1345" i="7" s="1"/>
  <c r="G406" i="7" a="1"/>
  <c r="G406" i="7" s="1"/>
  <c r="G1435" i="7" a="1"/>
  <c r="G1435" i="7" s="1"/>
  <c r="H2463" i="7" a="1"/>
  <c r="H2463" i="7" s="1"/>
  <c r="H1333" i="7" a="1"/>
  <c r="H1333" i="7" s="1"/>
  <c r="G1576" i="7" a="1"/>
  <c r="G1576" i="7" s="1"/>
  <c r="G1993" i="7" a="1"/>
  <c r="G1993" i="7" s="1"/>
  <c r="G1492" i="7" a="1"/>
  <c r="G1492" i="7" s="1"/>
  <c r="G1688" i="7" a="1"/>
  <c r="G1688" i="7" s="1"/>
  <c r="H2176" i="7" a="1"/>
  <c r="H2176" i="7" s="1"/>
  <c r="G2779" i="7" a="1"/>
  <c r="G2779" i="7" s="1"/>
  <c r="H2013" i="7" a="1"/>
  <c r="H2013" i="7" s="1"/>
  <c r="H1857" i="7" a="1"/>
  <c r="H1857" i="7" s="1"/>
  <c r="H2567" i="7" a="1"/>
  <c r="H2567" i="7" s="1"/>
  <c r="G1312" i="7" a="1"/>
  <c r="G1312" i="7" s="1"/>
  <c r="G1540" i="7" a="1"/>
  <c r="G1540" i="7" s="1"/>
  <c r="H2094" i="7" a="1"/>
  <c r="H2094" i="7" s="1"/>
  <c r="H2331" i="7" a="1"/>
  <c r="H2331" i="7" s="1"/>
  <c r="G1067" i="7" a="1"/>
  <c r="G1067" i="7" s="1"/>
  <c r="G1260" i="7" a="1"/>
  <c r="G1260" i="7" s="1"/>
  <c r="G1728" i="7" a="1"/>
  <c r="G1728" i="7" s="1"/>
  <c r="H576" i="7" a="1"/>
  <c r="H576" i="7" s="1"/>
  <c r="H2223" i="7" a="1"/>
  <c r="H2223" i="7" s="1"/>
  <c r="H2730" i="7" a="1"/>
  <c r="H2730" i="7" s="1"/>
  <c r="H139" i="7" a="1"/>
  <c r="H139" i="7" s="1"/>
  <c r="H1933" i="7" a="1"/>
  <c r="H1933" i="7" s="1"/>
  <c r="H947" i="7" a="1"/>
  <c r="H947" i="7" s="1"/>
  <c r="H2635" i="7" a="1"/>
  <c r="H2635" i="7" s="1"/>
  <c r="G344" i="7" a="1"/>
  <c r="G344" i="7" s="1"/>
  <c r="H1163" i="7" a="1"/>
  <c r="H1163" i="7" s="1"/>
  <c r="G762" i="7" a="1"/>
  <c r="G762" i="7" s="1"/>
  <c r="H129" i="7" a="1"/>
  <c r="H129" i="7" s="1"/>
  <c r="H302" i="7" a="1"/>
  <c r="H302" i="7" s="1"/>
  <c r="H2122" i="7" a="1"/>
  <c r="H2122" i="7" s="1"/>
  <c r="G1201" i="7" a="1"/>
  <c r="G1201" i="7" s="1"/>
  <c r="H2462" i="7" a="1"/>
  <c r="H2462" i="7" s="1"/>
  <c r="H153" i="7" a="1"/>
  <c r="H153" i="7" s="1"/>
  <c r="H1502" i="7" a="1"/>
  <c r="H1502" i="7" s="1"/>
  <c r="G569" i="7" a="1"/>
  <c r="G569" i="7" s="1"/>
  <c r="H1187" i="7" a="1"/>
  <c r="H1187" i="7" s="1"/>
  <c r="H882" i="7" a="1"/>
  <c r="H882" i="7" s="1"/>
  <c r="H1503" i="7" a="1"/>
  <c r="H1503" i="7" s="1"/>
  <c r="G2544" i="7" a="1"/>
  <c r="G2544" i="7" s="1"/>
  <c r="H612" i="7" a="1"/>
  <c r="H612" i="7" s="1"/>
  <c r="H391" i="7" a="1"/>
  <c r="H391" i="7" s="1"/>
  <c r="G1574" i="7" a="1"/>
  <c r="G1574" i="7" s="1"/>
  <c r="G1648" i="7" a="1"/>
  <c r="G1648" i="7" s="1"/>
  <c r="G2154" i="7" a="1"/>
  <c r="G2154" i="7" s="1"/>
  <c r="H1504" i="7" a="1"/>
  <c r="H1504" i="7" s="1"/>
  <c r="H1528" i="7" a="1"/>
  <c r="H1528" i="7" s="1"/>
  <c r="H1818" i="7" a="1"/>
  <c r="H1818" i="7" s="1"/>
  <c r="H2237" i="7" a="1"/>
  <c r="H2237" i="7" s="1"/>
  <c r="G1938" i="7" a="1"/>
  <c r="G1938" i="7" s="1"/>
  <c r="G1666" i="7" a="1"/>
  <c r="G1666" i="7" s="1"/>
  <c r="H2474" i="7" a="1"/>
  <c r="H2474" i="7" s="1"/>
  <c r="H1598" i="7" a="1"/>
  <c r="H1598" i="7" s="1"/>
  <c r="H1963" i="7" a="1"/>
  <c r="H1963" i="7" s="1"/>
  <c r="H2318" i="7" a="1"/>
  <c r="H2318" i="7" s="1"/>
  <c r="H1258" i="7" a="1"/>
  <c r="H1258" i="7" s="1"/>
  <c r="H1283" i="7" a="1"/>
  <c r="H1283" i="7" s="1"/>
  <c r="H2495" i="7" a="1"/>
  <c r="H2495" i="7" s="1"/>
  <c r="H1604" i="7" a="1"/>
  <c r="H1604" i="7" s="1"/>
  <c r="G1584" i="7" a="1"/>
  <c r="G1584" i="7" s="1"/>
  <c r="G1207" i="7" a="1"/>
  <c r="G1207" i="7" s="1"/>
  <c r="H898" i="7" a="1"/>
  <c r="H898" i="7" s="1"/>
  <c r="H1074" i="7" a="1"/>
  <c r="H1074" i="7" s="1"/>
  <c r="G2216" i="7" a="1"/>
  <c r="G2216" i="7" s="1"/>
  <c r="G1323" i="7" a="1"/>
  <c r="G1323" i="7" s="1"/>
  <c r="H2741" i="7" a="1"/>
  <c r="H2741" i="7" s="1"/>
  <c r="H909" i="7" a="1"/>
  <c r="H909" i="7" s="1"/>
  <c r="H183" i="7" a="1"/>
  <c r="H183" i="7" s="1"/>
  <c r="H742" i="7" a="1"/>
  <c r="H742" i="7" s="1"/>
  <c r="H1348" i="7" a="1"/>
  <c r="H1348" i="7" s="1"/>
  <c r="H1999" i="7" a="1"/>
  <c r="H1999" i="7" s="1"/>
  <c r="H2523" i="7" a="1"/>
  <c r="H2523" i="7" s="1"/>
  <c r="H719" i="7" a="1"/>
  <c r="H719" i="7" s="1"/>
  <c r="H1678" i="7" a="1"/>
  <c r="H1678" i="7" s="1"/>
  <c r="H1343" i="7" a="1"/>
  <c r="H1343" i="7" s="1"/>
  <c r="H66" i="7" a="1"/>
  <c r="H66" i="7" s="1"/>
  <c r="H293" i="7" a="1"/>
  <c r="H293" i="7" s="1"/>
  <c r="G133" i="7" a="1"/>
  <c r="G133" i="7" s="1"/>
  <c r="H713" i="7" a="1"/>
  <c r="H713" i="7" s="1"/>
  <c r="H723" i="7" a="1"/>
  <c r="H723" i="7" s="1"/>
  <c r="H1724" i="7" a="1"/>
  <c r="H1724" i="7" s="1"/>
  <c r="H2043" i="7" a="1"/>
  <c r="H2043" i="7" s="1"/>
  <c r="H1408" i="7" a="1"/>
  <c r="H1408" i="7" s="1"/>
  <c r="H859" i="7" a="1"/>
  <c r="H859" i="7" s="1"/>
  <c r="H1137" i="7" a="1"/>
  <c r="H1137" i="7" s="1"/>
  <c r="H266" i="7" a="1"/>
  <c r="H266" i="7" s="1"/>
  <c r="G345" i="7" a="1"/>
  <c r="G345" i="7" s="1"/>
  <c r="H2027" i="7" a="1"/>
  <c r="H2027" i="7" s="1"/>
  <c r="H806" i="7" a="1"/>
  <c r="H806" i="7" s="1"/>
  <c r="H316" i="7" a="1"/>
  <c r="H316" i="7" s="1"/>
  <c r="H2316" i="7" a="1"/>
  <c r="H2316" i="7" s="1"/>
  <c r="G588" i="7" a="1"/>
  <c r="G588" i="7" s="1"/>
  <c r="H2360" i="7" a="1"/>
  <c r="H2360" i="7" s="1"/>
  <c r="H1727" i="7" a="1"/>
  <c r="H1727" i="7" s="1"/>
  <c r="H965" i="7" a="1"/>
  <c r="H965" i="7" s="1"/>
  <c r="H1005" i="7" a="1"/>
  <c r="H1005" i="7" s="1"/>
  <c r="H619" i="7" a="1"/>
  <c r="H619" i="7" s="1"/>
  <c r="H1417" i="7" a="1"/>
  <c r="H1417" i="7" s="1"/>
  <c r="H263" i="7" a="1"/>
  <c r="H263" i="7" s="1"/>
  <c r="H1825" i="7" a="1"/>
  <c r="H1825" i="7" s="1"/>
  <c r="G2158" i="7" a="1"/>
  <c r="G2158" i="7" s="1"/>
  <c r="H895" i="7" a="1"/>
  <c r="H895" i="7" s="1"/>
  <c r="H388" i="7" a="1"/>
  <c r="H388" i="7" s="1"/>
  <c r="H2676" i="7" a="1"/>
  <c r="H2676" i="7" s="1"/>
  <c r="H1574" i="7" a="1"/>
  <c r="H1574" i="7" s="1"/>
  <c r="H1648" i="7" a="1"/>
  <c r="H1648" i="7" s="1"/>
  <c r="H2154" i="7" a="1"/>
  <c r="H2154" i="7" s="1"/>
  <c r="G1504" i="7" a="1"/>
  <c r="G1504" i="7" s="1"/>
  <c r="G1528" i="7" a="1"/>
  <c r="G1528" i="7" s="1"/>
  <c r="G1818" i="7" a="1"/>
  <c r="G1818" i="7" s="1"/>
  <c r="G2237" i="7" a="1"/>
  <c r="G2237" i="7" s="1"/>
  <c r="H1938" i="7" a="1"/>
  <c r="H1938" i="7" s="1"/>
  <c r="H1666" i="7" a="1"/>
  <c r="H1666" i="7" s="1"/>
  <c r="G2474" i="7" a="1"/>
  <c r="G2474" i="7" s="1"/>
  <c r="G1598" i="7" a="1"/>
  <c r="G1598" i="7" s="1"/>
  <c r="G1963" i="7" a="1"/>
  <c r="G1963" i="7" s="1"/>
  <c r="G2318" i="7" a="1"/>
  <c r="G2318" i="7" s="1"/>
  <c r="G1258" i="7" a="1"/>
  <c r="G1258" i="7" s="1"/>
  <c r="G1283" i="7" a="1"/>
  <c r="G1283" i="7" s="1"/>
  <c r="G2495" i="7" a="1"/>
  <c r="G2495" i="7" s="1"/>
  <c r="G1604" i="7" a="1"/>
  <c r="G1604" i="7" s="1"/>
  <c r="H1584" i="7" a="1"/>
  <c r="H1584" i="7" s="1"/>
  <c r="H1207" i="7" a="1"/>
  <c r="H1207" i="7" s="1"/>
  <c r="G898" i="7" a="1"/>
  <c r="G898" i="7" s="1"/>
  <c r="G1074" i="7" a="1"/>
  <c r="G1074" i="7" s="1"/>
  <c r="H2216" i="7" a="1"/>
  <c r="H2216" i="7" s="1"/>
  <c r="H1323" i="7" a="1"/>
  <c r="H1323" i="7" s="1"/>
  <c r="G2741" i="7" a="1"/>
  <c r="G2741" i="7" s="1"/>
  <c r="G909" i="7" a="1"/>
  <c r="G909" i="7" s="1"/>
  <c r="H2036" i="7" a="1"/>
  <c r="H2036" i="7" s="1"/>
  <c r="H1090" i="7" a="1"/>
  <c r="H1090" i="7" s="1"/>
  <c r="H2365" i="7" a="1"/>
  <c r="H2365" i="7" s="1"/>
  <c r="G1876" i="7" a="1"/>
  <c r="G1876" i="7" s="1"/>
  <c r="G1308" i="7" a="1"/>
  <c r="G1308" i="7" s="1"/>
  <c r="G42" i="7" a="1"/>
  <c r="G42" i="7" s="1"/>
  <c r="H2465" i="7" a="1"/>
  <c r="H2465" i="7" s="1"/>
  <c r="H2442" i="7" a="1"/>
  <c r="H2442" i="7" s="1"/>
  <c r="H1501" i="7" a="1"/>
  <c r="H1501" i="7" s="1"/>
  <c r="H1037" i="7" a="1"/>
  <c r="H1037" i="7" s="1"/>
  <c r="H565" i="7" a="1"/>
  <c r="H565" i="7" s="1"/>
  <c r="H570" i="7" a="1"/>
  <c r="H570" i="7" s="1"/>
  <c r="H2729" i="7" a="1"/>
  <c r="H2729" i="7" s="1"/>
  <c r="H2531" i="7" a="1"/>
  <c r="H2531" i="7" s="1"/>
  <c r="G2672" i="7" a="1"/>
  <c r="G2672" i="7" s="1"/>
  <c r="G191" i="7" a="1"/>
  <c r="G191" i="7" s="1"/>
  <c r="H595" i="7" a="1"/>
  <c r="H595" i="7" s="1"/>
  <c r="G2101" i="7" a="1"/>
  <c r="G2101" i="7" s="1"/>
  <c r="G1956" i="7" a="1"/>
  <c r="G1956" i="7" s="1"/>
  <c r="G936" i="7" a="1"/>
  <c r="G936" i="7" s="1"/>
  <c r="H1383" i="7" a="1"/>
  <c r="H1383" i="7" s="1"/>
  <c r="H305" i="7" a="1"/>
  <c r="H305" i="7" s="1"/>
  <c r="H2691" i="7" a="1"/>
  <c r="H2691" i="7" s="1"/>
  <c r="H1815" i="7" a="1"/>
  <c r="H1815" i="7" s="1"/>
  <c r="G477" i="7" a="1"/>
  <c r="G477" i="7" s="1"/>
  <c r="H2538" i="7" a="1"/>
  <c r="H2538" i="7" s="1"/>
  <c r="H613" i="7" a="1"/>
  <c r="H613" i="7" s="1"/>
  <c r="H537" i="7" a="1"/>
  <c r="H537" i="7" s="1"/>
  <c r="H686" i="7" a="1"/>
  <c r="H686" i="7" s="1"/>
  <c r="H2123" i="7" a="1"/>
  <c r="H2123" i="7" s="1"/>
  <c r="H1092" i="7" a="1"/>
  <c r="H1092" i="7" s="1"/>
  <c r="H2644" i="7" a="1"/>
  <c r="H2644" i="7" s="1"/>
  <c r="H460" i="7" a="1"/>
  <c r="H460" i="7" s="1"/>
  <c r="H866" i="7" a="1"/>
  <c r="H866" i="7" s="1"/>
  <c r="H877" i="7" a="1"/>
  <c r="H877" i="7" s="1"/>
  <c r="G999" i="7" a="1"/>
  <c r="G999" i="7" s="1"/>
  <c r="H1914" i="7" a="1"/>
  <c r="H1914" i="7" s="1"/>
  <c r="H1385" i="7" a="1"/>
  <c r="H1385" i="7" s="1"/>
  <c r="H199" i="7" a="1"/>
  <c r="H199" i="7" s="1"/>
  <c r="H2103" i="7" a="1"/>
  <c r="H2103" i="7" s="1"/>
  <c r="G1977" i="7" a="1"/>
  <c r="G1977" i="7" s="1"/>
  <c r="G1744" i="7" a="1"/>
  <c r="G1744" i="7" s="1"/>
  <c r="H1153" i="7" a="1"/>
  <c r="H1153" i="7" s="1"/>
  <c r="G2487" i="7" a="1"/>
  <c r="G2487" i="7" s="1"/>
  <c r="H1367" i="7" a="1"/>
  <c r="H1367" i="7" s="1"/>
  <c r="H2371" i="7" a="1"/>
  <c r="H2371" i="7" s="1"/>
  <c r="G2298" i="7" a="1"/>
  <c r="G2298" i="7" s="1"/>
  <c r="G2654" i="7" a="1"/>
  <c r="G2654" i="7" s="1"/>
  <c r="G2782" i="7" a="1"/>
  <c r="G2782" i="7" s="1"/>
  <c r="H2537" i="7" a="1"/>
  <c r="H2537" i="7" s="1"/>
  <c r="G2098" i="7" a="1"/>
  <c r="G2098" i="7" s="1"/>
  <c r="H2636" i="7" a="1"/>
  <c r="H2636" i="7" s="1"/>
  <c r="G1981" i="7" a="1"/>
  <c r="G1981" i="7" s="1"/>
  <c r="G1436" i="7" a="1"/>
  <c r="G1436" i="7" s="1"/>
  <c r="G1758" i="7" a="1"/>
  <c r="G1758" i="7" s="1"/>
  <c r="G1011" i="7" a="1"/>
  <c r="G1011" i="7" s="1"/>
  <c r="G1153" i="7" a="1"/>
  <c r="G1153" i="7" s="1"/>
  <c r="H2098" i="7" a="1"/>
  <c r="H2098" i="7" s="1"/>
  <c r="H101" i="7" a="1"/>
  <c r="H101" i="7" s="1"/>
  <c r="H415" i="7" a="1"/>
  <c r="H415" i="7" s="1"/>
  <c r="H1907" i="7" a="1"/>
  <c r="H1907" i="7" s="1"/>
  <c r="H680" i="7" a="1"/>
  <c r="H680" i="7" s="1"/>
  <c r="H1120" i="7" a="1"/>
  <c r="H1120" i="7" s="1"/>
  <c r="H727" i="7" a="1"/>
  <c r="H727" i="7" s="1"/>
  <c r="H1978" i="7" a="1"/>
  <c r="H1978" i="7" s="1"/>
  <c r="H469" i="7" a="1"/>
  <c r="H469" i="7" s="1"/>
  <c r="H411" i="7" a="1"/>
  <c r="H411" i="7" s="1"/>
  <c r="H299" i="7" a="1"/>
  <c r="H299" i="7" s="1"/>
  <c r="H227" i="7" a="1"/>
  <c r="H227" i="7" s="1"/>
  <c r="H283" i="7" a="1"/>
  <c r="H283" i="7" s="1"/>
  <c r="H442" i="7" a="1"/>
  <c r="H442" i="7" s="1"/>
  <c r="H781" i="7" a="1"/>
  <c r="H781" i="7" s="1"/>
  <c r="H443" i="7" a="1"/>
  <c r="H443" i="7" s="1"/>
  <c r="G1522" i="7" a="1"/>
  <c r="G1522" i="7" s="1"/>
  <c r="H97" i="7" a="1"/>
  <c r="H97" i="7" s="1"/>
  <c r="H120" i="7" a="1"/>
  <c r="H120" i="7" s="1"/>
  <c r="H1039" i="7" a="1"/>
  <c r="H1039" i="7" s="1"/>
  <c r="H38" i="7" a="1"/>
  <c r="H38" i="7" s="1"/>
  <c r="H419" i="7" a="1"/>
  <c r="H419" i="7" s="1"/>
  <c r="H2253" i="7" a="1"/>
  <c r="H2253" i="7" s="1"/>
  <c r="H652" i="7" a="1"/>
  <c r="H652" i="7" s="1"/>
  <c r="G62" i="7" a="1"/>
  <c r="G62" i="7" s="1"/>
  <c r="H960" i="7" a="1"/>
  <c r="H960" i="7" s="1"/>
  <c r="H1108" i="7" a="1"/>
  <c r="H1108" i="7" s="1"/>
  <c r="H2450" i="7" a="1"/>
  <c r="H2450" i="7" s="1"/>
  <c r="G2427" i="7" a="1"/>
  <c r="G2427" i="7" s="1"/>
  <c r="H2299" i="7" a="1"/>
  <c r="H2299" i="7" s="1"/>
  <c r="G401" i="7" a="1"/>
  <c r="G401" i="7" s="1"/>
  <c r="H217" i="7" a="1"/>
  <c r="H217" i="7" s="1"/>
  <c r="G417" i="7" a="1"/>
  <c r="G417" i="7" s="1"/>
  <c r="G138" i="7" a="1"/>
  <c r="G138" i="7" s="1"/>
  <c r="G583" i="7" a="1"/>
  <c r="G583" i="7" s="1"/>
  <c r="G515" i="7" a="1"/>
  <c r="G515" i="7" s="1"/>
  <c r="H141" i="7" a="1"/>
  <c r="H141" i="7" s="1"/>
  <c r="H1816" i="7" a="1"/>
  <c r="H1816" i="7" s="1"/>
  <c r="H2272" i="7" a="1"/>
  <c r="H2272" i="7" s="1"/>
  <c r="H1988" i="7" a="1"/>
  <c r="H1988" i="7" s="1"/>
  <c r="H717" i="7" a="1"/>
  <c r="H717" i="7" s="1"/>
  <c r="G101" i="7" a="1"/>
  <c r="G101" i="7" s="1"/>
  <c r="G415" i="7" a="1"/>
  <c r="G415" i="7" s="1"/>
  <c r="G680" i="7" a="1"/>
  <c r="G680" i="7" s="1"/>
  <c r="H2374" i="7" a="1"/>
  <c r="H2374" i="7" s="1"/>
  <c r="G727" i="7" a="1"/>
  <c r="G727" i="7" s="1"/>
  <c r="G469" i="7" a="1"/>
  <c r="G469" i="7" s="1"/>
  <c r="G411" i="7" a="1"/>
  <c r="G411" i="7" s="1"/>
  <c r="G299" i="7" a="1"/>
  <c r="G299" i="7" s="1"/>
  <c r="G227" i="7" a="1"/>
  <c r="G227" i="7" s="1"/>
  <c r="G283" i="7" a="1"/>
  <c r="G283" i="7" s="1"/>
  <c r="G442" i="7" a="1"/>
  <c r="G442" i="7" s="1"/>
  <c r="G781" i="7" a="1"/>
  <c r="G781" i="7" s="1"/>
  <c r="G443" i="7" a="1"/>
  <c r="G443" i="7" s="1"/>
  <c r="G2102" i="7" a="1"/>
  <c r="G2102" i="7" s="1"/>
  <c r="H1522" i="7" a="1"/>
  <c r="H1522" i="7" s="1"/>
  <c r="G97" i="7" a="1"/>
  <c r="G97" i="7" s="1"/>
  <c r="H2668" i="7" a="1"/>
  <c r="H2668" i="7" s="1"/>
  <c r="H2211" i="7" a="1"/>
  <c r="H2211" i="7" s="1"/>
  <c r="G2475" i="7" a="1"/>
  <c r="G2475" i="7" s="1"/>
  <c r="H202" i="7" a="1"/>
  <c r="H202" i="7" s="1"/>
  <c r="H1819" i="7" a="1"/>
  <c r="H1819" i="7" s="1"/>
  <c r="H16" i="7" a="1"/>
  <c r="H16" i="7" s="1"/>
  <c r="H1957" i="7" a="1"/>
  <c r="H1957" i="7" s="1"/>
  <c r="H21" i="7" a="1"/>
  <c r="H21" i="7" s="1"/>
  <c r="H215" i="7" a="1"/>
  <c r="H215" i="7" s="1"/>
  <c r="H1222" i="7" a="1"/>
  <c r="H1222" i="7" s="1"/>
  <c r="G40" i="7" a="1"/>
  <c r="G40" i="7" s="1"/>
  <c r="H2061" i="7" a="1"/>
  <c r="H2061" i="7" s="1"/>
  <c r="H172" i="7" a="1"/>
  <c r="H172" i="7" s="1"/>
  <c r="H1717" i="7" a="1"/>
  <c r="H1717" i="7" s="1"/>
  <c r="G2667" i="7" a="1"/>
  <c r="G2667" i="7" s="1"/>
  <c r="H933" i="7" a="1"/>
  <c r="H933" i="7" s="1"/>
  <c r="H807" i="7" a="1"/>
  <c r="H807" i="7" s="1"/>
  <c r="H23" i="7" a="1"/>
  <c r="H23" i="7" s="1"/>
  <c r="H1482" i="7" a="1"/>
  <c r="H1482" i="7" s="1"/>
  <c r="G2371" i="7" a="1"/>
  <c r="G2371" i="7" s="1"/>
  <c r="G1119" i="7" a="1"/>
  <c r="G1119" i="7" s="1"/>
  <c r="G2036" i="7" a="1"/>
  <c r="G2036" i="7" s="1"/>
  <c r="H598" i="7" a="1"/>
  <c r="H598" i="7" s="1"/>
  <c r="G1653" i="7" a="1"/>
  <c r="G1653" i="7" s="1"/>
  <c r="H1281" i="7" a="1"/>
  <c r="H1281" i="7" s="1"/>
  <c r="H605" i="7" a="1"/>
  <c r="H605" i="7" s="1"/>
  <c r="H27" i="7" a="1"/>
  <c r="H27" i="7" s="1"/>
  <c r="H2525" i="7" a="1"/>
  <c r="H2525" i="7" s="1"/>
  <c r="H2387" i="7" a="1"/>
  <c r="H2387" i="7" s="1"/>
  <c r="H1192" i="7" a="1"/>
  <c r="H1192" i="7" s="1"/>
  <c r="H2430" i="7" a="1"/>
  <c r="H2430" i="7" s="1"/>
  <c r="H741" i="7" a="1"/>
  <c r="H741" i="7" s="1"/>
  <c r="H2298" i="7" a="1"/>
  <c r="H2298" i="7" s="1"/>
  <c r="H1119" i="7" a="1"/>
  <c r="H1119" i="7" s="1"/>
  <c r="G1749" i="7" a="1"/>
  <c r="G1749" i="7" s="1"/>
  <c r="G598" i="7" a="1"/>
  <c r="G598" i="7" s="1"/>
  <c r="H1653" i="7" a="1"/>
  <c r="H1653" i="7" s="1"/>
  <c r="G1281" i="7" a="1"/>
  <c r="G1281" i="7" s="1"/>
  <c r="G605" i="7" a="1"/>
  <c r="G605" i="7" s="1"/>
  <c r="G2668" i="7" a="1"/>
  <c r="G2668" i="7" s="1"/>
  <c r="G2211" i="7" a="1"/>
  <c r="G2211" i="7" s="1"/>
  <c r="H2475" i="7" a="1"/>
  <c r="H2475" i="7" s="1"/>
  <c r="G202" i="7" a="1"/>
  <c r="G202" i="7" s="1"/>
  <c r="G1819" i="7" a="1"/>
  <c r="G1819" i="7" s="1"/>
  <c r="G16" i="7" a="1"/>
  <c r="G16" i="7" s="1"/>
  <c r="G21" i="7" a="1"/>
  <c r="G21" i="7" s="1"/>
  <c r="G215" i="7" a="1"/>
  <c r="G215" i="7" s="1"/>
  <c r="G1222" i="7" a="1"/>
  <c r="G1222" i="7" s="1"/>
  <c r="H40" i="7" a="1"/>
  <c r="H40" i="7" s="1"/>
  <c r="G2061" i="7" a="1"/>
  <c r="G2061" i="7" s="1"/>
  <c r="G172" i="7" a="1"/>
  <c r="G172" i="7" s="1"/>
  <c r="H2667" i="7" a="1"/>
  <c r="H2667" i="7" s="1"/>
  <c r="G120" i="7" a="1"/>
  <c r="G120" i="7" s="1"/>
  <c r="G38" i="7" a="1"/>
  <c r="G38" i="7" s="1"/>
  <c r="G419" i="7" a="1"/>
  <c r="G419" i="7" s="1"/>
  <c r="G652" i="7" a="1"/>
  <c r="G652" i="7" s="1"/>
  <c r="H62" i="7" a="1"/>
  <c r="H62" i="7" s="1"/>
  <c r="G960" i="7" a="1"/>
  <c r="G960" i="7" s="1"/>
  <c r="H401" i="7" a="1"/>
  <c r="H401" i="7" s="1"/>
  <c r="H850" i="7" a="1"/>
  <c r="H850" i="7" s="1"/>
  <c r="H2458" i="7" a="1"/>
  <c r="H2458" i="7" s="1"/>
  <c r="H959" i="7" a="1"/>
  <c r="H959" i="7" s="1"/>
  <c r="H1223" i="7" a="1"/>
  <c r="H1223" i="7" s="1"/>
  <c r="H416" i="7" a="1"/>
  <c r="H416" i="7" s="1"/>
  <c r="H71" i="7" a="1"/>
  <c r="H71" i="7" s="1"/>
  <c r="H2373" i="7" a="1"/>
  <c r="H2373" i="7" s="1"/>
  <c r="H2479" i="7" a="1"/>
  <c r="H2479" i="7" s="1"/>
  <c r="G959" i="7" a="1"/>
  <c r="G959" i="7" s="1"/>
  <c r="G416" i="7" a="1"/>
  <c r="G416" i="7" s="1"/>
  <c r="G2299" i="7" a="1"/>
  <c r="G2299" i="7" s="1"/>
  <c r="H2398" i="7" a="1"/>
  <c r="H2398" i="7" s="1"/>
  <c r="G2552" i="7" a="1"/>
  <c r="G2552" i="7" s="1"/>
  <c r="H1372" i="7" a="1"/>
  <c r="H1372" i="7" s="1"/>
  <c r="G2320" i="7" a="1"/>
  <c r="G2320" i="7" s="1"/>
  <c r="H1977" i="7" a="1"/>
  <c r="H1977" i="7" s="1"/>
  <c r="H2654" i="7" a="1"/>
  <c r="H2654" i="7" s="1"/>
  <c r="H1749" i="7" a="1"/>
  <c r="H1749" i="7" s="1"/>
  <c r="G217" i="7" a="1"/>
  <c r="G217" i="7" s="1"/>
  <c r="H417" i="7" a="1"/>
  <c r="H417" i="7" s="1"/>
  <c r="H2669" i="7" a="1"/>
  <c r="H2669" i="7" s="1"/>
  <c r="H138" i="7" a="1"/>
  <c r="H138" i="7" s="1"/>
  <c r="H365" i="7" a="1"/>
  <c r="H365" i="7" s="1"/>
  <c r="H2344" i="7" a="1"/>
  <c r="H2344" i="7" s="1"/>
  <c r="H583" i="7" a="1"/>
  <c r="H583" i="7" s="1"/>
  <c r="H515" i="7" a="1"/>
  <c r="H515" i="7" s="1"/>
  <c r="H634" i="7" a="1"/>
  <c r="H634" i="7" s="1"/>
  <c r="H2487" i="7" a="1"/>
  <c r="H2487" i="7" s="1"/>
  <c r="G365" i="7" a="1"/>
  <c r="G365" i="7" s="1"/>
  <c r="G71" i="7" a="1"/>
  <c r="G71" i="7" s="1"/>
  <c r="G634" i="7" a="1"/>
  <c r="G634" i="7" s="1"/>
  <c r="H1794" i="7" a="1"/>
  <c r="H1794" i="7" s="1"/>
  <c r="G2542" i="7" a="1"/>
  <c r="G2542" i="7" s="1"/>
  <c r="H1058" i="7" a="1"/>
  <c r="H1058" i="7" s="1"/>
  <c r="H1744" i="7" a="1"/>
  <c r="H1744" i="7" s="1"/>
  <c r="H720" i="7" a="1"/>
  <c r="H720" i="7" s="1"/>
  <c r="G137" i="7" a="1"/>
  <c r="G137" i="7" s="1"/>
  <c r="G899" i="7" a="1"/>
  <c r="G899" i="7" s="1"/>
  <c r="H2789" i="7" a="1"/>
  <c r="H2789" i="7" s="1"/>
  <c r="H2782" i="7" a="1"/>
  <c r="H2782" i="7" s="1"/>
  <c r="G2557" i="7" a="1"/>
  <c r="G2557" i="7" s="1"/>
  <c r="H2569" i="7" a="1"/>
  <c r="H2569" i="7" s="1"/>
  <c r="H1649" i="7" a="1"/>
  <c r="H1649" i="7" s="1"/>
  <c r="H1965" i="7" a="1"/>
  <c r="H1965" i="7" s="1"/>
  <c r="G41" i="7" a="1"/>
  <c r="G41" i="7" s="1"/>
  <c r="H1577" i="7" a="1"/>
  <c r="H1577" i="7" s="1"/>
  <c r="H2250" i="7" a="1"/>
  <c r="H2250" i="7" s="1"/>
  <c r="G231" i="7" a="1"/>
  <c r="G231" i="7" s="1"/>
  <c r="H1529" i="7" a="1"/>
  <c r="H1529" i="7" s="1"/>
  <c r="H63" i="7" a="1"/>
  <c r="H63" i="7" s="1"/>
  <c r="H679" i="7" a="1"/>
  <c r="H679" i="7" s="1"/>
  <c r="H623" i="7" a="1"/>
  <c r="H623" i="7" s="1"/>
  <c r="H86" i="7" a="1"/>
  <c r="H86" i="7" s="1"/>
  <c r="H1488" i="7" a="1"/>
  <c r="H1488" i="7" s="1"/>
  <c r="H162" i="7" a="1"/>
  <c r="H162" i="7" s="1"/>
  <c r="H1599" i="7" a="1"/>
  <c r="H1599" i="7" s="1"/>
  <c r="H2568" i="7" a="1"/>
  <c r="H2568" i="7" s="1"/>
  <c r="H1686" i="7" a="1"/>
  <c r="H1686" i="7" s="1"/>
  <c r="G61" i="7" a="1"/>
  <c r="G61" i="7" s="1"/>
  <c r="H1820" i="7" a="1"/>
  <c r="H1820" i="7" s="1"/>
  <c r="H958" i="7" a="1"/>
  <c r="H958" i="7" s="1"/>
  <c r="H159" i="7" a="1"/>
  <c r="H159" i="7" s="1"/>
  <c r="H41" i="7" a="1"/>
  <c r="H41" i="7" s="1"/>
  <c r="G1577" i="7" a="1"/>
  <c r="G1577" i="7" s="1"/>
  <c r="H231" i="7" a="1"/>
  <c r="H231" i="7" s="1"/>
  <c r="G63" i="7" a="1"/>
  <c r="G63" i="7" s="1"/>
  <c r="G679" i="7" a="1"/>
  <c r="G679" i="7" s="1"/>
  <c r="G623" i="7" a="1"/>
  <c r="G623" i="7" s="1"/>
  <c r="G86" i="7" a="1"/>
  <c r="G86" i="7" s="1"/>
  <c r="H2706" i="7" a="1"/>
  <c r="H2706" i="7" s="1"/>
  <c r="G1488" i="7" a="1"/>
  <c r="G1488" i="7" s="1"/>
  <c r="G162" i="7" a="1"/>
  <c r="G162" i="7" s="1"/>
  <c r="G2568" i="7" a="1"/>
  <c r="G2568" i="7" s="1"/>
  <c r="H61" i="7" a="1"/>
  <c r="H61" i="7" s="1"/>
  <c r="G958" i="7" a="1"/>
  <c r="G958" i="7" s="1"/>
  <c r="G159" i="7" a="1"/>
  <c r="G159" i="7" s="1"/>
  <c r="G2344" i="7" a="1"/>
  <c r="G2344" i="7" s="1"/>
  <c r="G2373" i="7" a="1"/>
  <c r="G2373" i="7" s="1"/>
  <c r="H2161" i="7" a="1"/>
  <c r="H2161" i="7" s="1"/>
  <c r="G1441" i="7" a="1"/>
  <c r="G1441" i="7" s="1"/>
  <c r="H1869" i="7" a="1"/>
  <c r="H1869" i="7" s="1"/>
  <c r="H1072" i="7" a="1"/>
  <c r="H1072" i="7" s="1"/>
  <c r="G2103" i="7" a="1"/>
  <c r="G2103" i="7" s="1"/>
  <c r="G1367" i="7" a="1"/>
  <c r="G1367" i="7" s="1"/>
  <c r="H2557" i="7" a="1"/>
  <c r="H2557" i="7" s="1"/>
  <c r="G1090" i="7" a="1"/>
  <c r="G1090" i="7" s="1"/>
  <c r="G1649" i="7" a="1"/>
  <c r="G1649" i="7" s="1"/>
  <c r="H2119" i="7" a="1"/>
  <c r="H2119" i="7" s="1"/>
  <c r="G2695" i="7" a="1"/>
  <c r="G2695" i="7" s="1"/>
  <c r="G1480" i="7" a="1"/>
  <c r="G1480" i="7" s="1"/>
  <c r="H1420" i="7" a="1"/>
  <c r="H1420" i="7" s="1"/>
  <c r="H2682" i="7" a="1"/>
  <c r="H2682" i="7" s="1"/>
  <c r="H987" i="7" a="1"/>
  <c r="H987" i="7" s="1"/>
  <c r="H1398" i="7" a="1"/>
  <c r="H1398" i="7" s="1"/>
  <c r="H1364" i="7" a="1"/>
  <c r="H1364" i="7" s="1"/>
  <c r="H1453" i="7" a="1"/>
  <c r="H1453" i="7" s="1"/>
  <c r="H580" i="7" a="1"/>
  <c r="H580" i="7" s="1"/>
  <c r="G2241" i="7" a="1"/>
  <c r="G2241" i="7" s="1"/>
  <c r="H2001" i="7" a="1"/>
  <c r="H2001" i="7" s="1"/>
  <c r="G2540" i="7" a="1"/>
  <c r="G2540" i="7" s="1"/>
  <c r="H87" i="7" a="1"/>
  <c r="H87" i="7" s="1"/>
  <c r="H2585" i="7" a="1"/>
  <c r="H2585" i="7" s="1"/>
  <c r="H1916" i="7" a="1"/>
  <c r="H1916" i="7" s="1"/>
  <c r="H913" i="7" a="1"/>
  <c r="H913" i="7" s="1"/>
  <c r="H697" i="7" a="1"/>
  <c r="H697" i="7" s="1"/>
  <c r="H232" i="7" a="1"/>
  <c r="H232" i="7" s="1"/>
  <c r="H1778" i="7" a="1"/>
  <c r="H1778" i="7" s="1"/>
  <c r="H398" i="7" a="1"/>
  <c r="H398" i="7" s="1"/>
  <c r="H750" i="7" a="1"/>
  <c r="H750" i="7" s="1"/>
  <c r="H2580" i="7" a="1"/>
  <c r="H2580" i="7" s="1"/>
  <c r="H1780" i="7" a="1"/>
  <c r="H1780" i="7" s="1"/>
  <c r="H1848" i="7" a="1"/>
  <c r="H1848" i="7" s="1"/>
  <c r="H1872" i="7" a="1"/>
  <c r="H1872" i="7" s="1"/>
  <c r="H2724" i="7" a="1"/>
  <c r="H2724" i="7" s="1"/>
  <c r="H1718" i="7" a="1"/>
  <c r="H1718" i="7" s="1"/>
  <c r="H772" i="7" a="1"/>
  <c r="H772" i="7" s="1"/>
  <c r="H2129" i="7" a="1"/>
  <c r="H2129" i="7" s="1"/>
  <c r="H811" i="7" a="1"/>
  <c r="H811" i="7" s="1"/>
  <c r="H2708" i="7" a="1"/>
  <c r="H2708" i="7" s="1"/>
  <c r="H1179" i="7" a="1"/>
  <c r="H1179" i="7" s="1"/>
  <c r="H662" i="7" a="1"/>
  <c r="H662" i="7" s="1"/>
  <c r="G2252" i="7" a="1"/>
  <c r="G2252" i="7" s="1"/>
  <c r="H262" i="7" a="1"/>
  <c r="H262" i="7" s="1"/>
  <c r="H1917" i="7" a="1"/>
  <c r="H1917" i="7" s="1"/>
  <c r="H867" i="7" a="1"/>
  <c r="H867" i="7" s="1"/>
  <c r="H2406" i="7" a="1"/>
  <c r="H2406" i="7" s="1"/>
  <c r="H119" i="7" a="1"/>
  <c r="H119" i="7" s="1"/>
  <c r="H420" i="7" a="1"/>
  <c r="H420" i="7" s="1"/>
  <c r="H397" i="7" a="1"/>
  <c r="H397" i="7" s="1"/>
  <c r="H2143" i="7" a="1"/>
  <c r="H2143" i="7" s="1"/>
  <c r="H2149" i="7" a="1"/>
  <c r="H2149" i="7" s="1"/>
  <c r="G968" i="7" a="1"/>
  <c r="G968" i="7" s="1"/>
  <c r="H2522" i="7" a="1"/>
  <c r="H2522" i="7" s="1"/>
  <c r="H2252" i="7" a="1"/>
  <c r="H2252" i="7" s="1"/>
  <c r="H1533" i="7" a="1"/>
  <c r="H1533" i="7" s="1"/>
  <c r="H1256" i="7" a="1"/>
  <c r="H1256" i="7" s="1"/>
  <c r="H294" i="7" a="1"/>
  <c r="H294" i="7" s="1"/>
  <c r="G1521" i="7" a="1"/>
  <c r="G1521" i="7" s="1"/>
  <c r="H664" i="7" a="1"/>
  <c r="H664" i="7" s="1"/>
  <c r="H1721" i="7" a="1"/>
  <c r="H1721" i="7" s="1"/>
  <c r="H714" i="7" a="1"/>
  <c r="H714" i="7" s="1"/>
  <c r="H2352" i="7" a="1"/>
  <c r="H2352" i="7" s="1"/>
  <c r="H1354" i="7" a="1"/>
  <c r="H1354" i="7" s="1"/>
  <c r="G2536" i="7" a="1"/>
  <c r="G2536" i="7" s="1"/>
  <c r="G2594" i="7" a="1"/>
  <c r="G2594" i="7" s="1"/>
  <c r="G963" i="7" a="1"/>
  <c r="G963" i="7" s="1"/>
  <c r="H865" i="7" a="1"/>
  <c r="H865" i="7" s="1"/>
  <c r="H1041" i="7" a="1"/>
  <c r="H1041" i="7" s="1"/>
  <c r="G2515" i="7" a="1"/>
  <c r="G2515" i="7" s="1"/>
  <c r="H1336" i="7" a="1"/>
  <c r="H1336" i="7" s="1"/>
  <c r="H125" i="7" a="1"/>
  <c r="H125" i="7" s="1"/>
  <c r="H174" i="7" a="1"/>
  <c r="H174" i="7" s="1"/>
  <c r="H190" i="7" a="1"/>
  <c r="H190" i="7" s="1"/>
  <c r="H1752" i="7" a="1"/>
  <c r="H1752" i="7" s="1"/>
  <c r="H989" i="7" a="1"/>
  <c r="H989" i="7" s="1"/>
  <c r="H2581" i="7" a="1"/>
  <c r="H2581" i="7" s="1"/>
  <c r="H1942" i="7" a="1"/>
  <c r="H1942" i="7" s="1"/>
  <c r="H77" i="7" a="1"/>
  <c r="H77" i="7" s="1"/>
  <c r="G2655" i="7" a="1"/>
  <c r="G2655" i="7" s="1"/>
  <c r="H1693" i="7" a="1"/>
  <c r="H1693" i="7" s="1"/>
  <c r="G2193" i="7" a="1"/>
  <c r="G2193" i="7" s="1"/>
  <c r="H2639" i="7" a="1"/>
  <c r="H2639" i="7" s="1"/>
  <c r="H386" i="7" a="1"/>
  <c r="H386" i="7" s="1"/>
  <c r="H2124" i="7" a="1"/>
  <c r="H2124" i="7" s="1"/>
  <c r="H216" i="7" a="1"/>
  <c r="H216" i="7" s="1"/>
  <c r="H1607" i="7" a="1"/>
  <c r="H1607" i="7" s="1"/>
  <c r="H2322" i="7" a="1"/>
  <c r="H2322" i="7" s="1"/>
  <c r="G2357" i="7" a="1"/>
  <c r="G2357" i="7" s="1"/>
  <c r="H2726" i="7" a="1"/>
  <c r="H2726" i="7" s="1"/>
  <c r="G2725" i="7" a="1"/>
  <c r="G2725" i="7" s="1"/>
  <c r="H2170" i="7" a="1"/>
  <c r="H2170" i="7" s="1"/>
  <c r="H2297" i="7" a="1"/>
  <c r="H2297" i="7" s="1"/>
  <c r="H118" i="7" a="1"/>
  <c r="H118" i="7" s="1"/>
  <c r="H2745" i="7" a="1"/>
  <c r="H2745" i="7" s="1"/>
  <c r="H304" i="7" a="1"/>
  <c r="H304" i="7" s="1"/>
  <c r="H1964" i="7" a="1"/>
  <c r="H1964" i="7" s="1"/>
  <c r="H2593" i="7" a="1"/>
  <c r="H2593" i="7" s="1"/>
  <c r="H1075" i="7" a="1"/>
  <c r="H1075" i="7" s="1"/>
  <c r="H166" i="7" a="1"/>
  <c r="H166" i="7" s="1"/>
  <c r="H2357" i="7" a="1"/>
  <c r="H2357" i="7" s="1"/>
  <c r="G2258" i="7" a="1"/>
  <c r="G2258" i="7" s="1"/>
  <c r="G2745" i="7" a="1"/>
  <c r="G2745" i="7" s="1"/>
  <c r="G304" i="7" a="1"/>
  <c r="G304" i="7" s="1"/>
  <c r="G1964" i="7" a="1"/>
  <c r="G1964" i="7" s="1"/>
  <c r="H500" i="7" a="1"/>
  <c r="H500" i="7" s="1"/>
  <c r="H1391" i="7" a="1"/>
  <c r="H1391" i="7" s="1"/>
  <c r="H739" i="7" a="1"/>
  <c r="H739" i="7" s="1"/>
  <c r="H2578" i="7" a="1"/>
  <c r="H2578" i="7" s="1"/>
  <c r="G500" i="7" a="1"/>
  <c r="G500" i="7" s="1"/>
  <c r="G2175" i="7" a="1"/>
  <c r="G2175" i="7" s="1"/>
  <c r="H1516" i="7" a="1"/>
  <c r="H1516" i="7" s="1"/>
  <c r="H1262" i="7" a="1"/>
  <c r="H1262" i="7" s="1"/>
  <c r="H1428" i="7" a="1"/>
  <c r="H1428" i="7" s="1"/>
  <c r="H2319" i="7" a="1"/>
  <c r="H2319" i="7" s="1"/>
  <c r="H995" i="7" a="1"/>
  <c r="H995" i="7" s="1"/>
  <c r="H507" i="7" a="1"/>
  <c r="H507" i="7" s="1"/>
  <c r="H1442" i="7" a="1"/>
  <c r="H1442" i="7" s="1"/>
  <c r="H2231" i="7" a="1"/>
  <c r="H2231" i="7" s="1"/>
  <c r="G2632" i="7" a="1"/>
  <c r="G2632" i="7" s="1"/>
  <c r="E39" i="10"/>
  <c r="E40" i="10"/>
  <c r="E42" i="10"/>
  <c r="G2621" i="7" a="1"/>
  <c r="G2621" i="7" s="1"/>
  <c r="G353" i="7" a="1"/>
  <c r="G353" i="7" s="1"/>
  <c r="G1806" i="7" a="1"/>
  <c r="G1806" i="7" s="1"/>
  <c r="G2498" i="7" a="1"/>
  <c r="G2498" i="7" s="1"/>
  <c r="G410" i="7" a="1"/>
  <c r="G410" i="7" s="1"/>
  <c r="G1674" i="7" a="1"/>
  <c r="G1674" i="7" s="1"/>
  <c r="G33" i="7" a="1"/>
  <c r="G33" i="7" s="1"/>
  <c r="G2551" i="7" a="1"/>
  <c r="G2551" i="7" s="1"/>
  <c r="G1264" i="7" a="1"/>
  <c r="G1264" i="7" s="1"/>
  <c r="G2291" i="7" a="1"/>
  <c r="G2291" i="7" s="1"/>
  <c r="G2732" i="7" a="1"/>
  <c r="G2732" i="7" s="1"/>
  <c r="G157" i="7" a="1"/>
  <c r="G157" i="7" s="1"/>
  <c r="G2343" i="7" a="1"/>
  <c r="G2343" i="7" s="1"/>
  <c r="G1448" i="7" a="1"/>
  <c r="G1448" i="7" s="1"/>
  <c r="G238" i="7" a="1"/>
  <c r="G238" i="7" s="1"/>
  <c r="G2661" i="7" a="1"/>
  <c r="G2661" i="7" s="1"/>
  <c r="G100" i="7" a="1"/>
  <c r="G100" i="7" s="1"/>
  <c r="G2073" i="7" a="1"/>
  <c r="G2073" i="7" s="1"/>
  <c r="G1381" i="7" a="1"/>
  <c r="G1381" i="7" s="1"/>
  <c r="G1115" i="7" a="1"/>
  <c r="G1115" i="7" s="1"/>
  <c r="G378" i="7" a="1"/>
  <c r="G378" i="7" s="1"/>
  <c r="G1029" i="7" a="1"/>
  <c r="G1029" i="7" s="1"/>
  <c r="G434" i="7" a="1"/>
  <c r="G434" i="7" s="1"/>
  <c r="G58" i="7" a="1"/>
  <c r="G58" i="7" s="1"/>
  <c r="G2407" i="7" a="1"/>
  <c r="G2407" i="7" s="1"/>
  <c r="G1220" i="7" a="1"/>
  <c r="G1220" i="7" s="1"/>
  <c r="H100" i="7" a="1"/>
  <c r="H100" i="7" s="1"/>
  <c r="H499" i="7" a="1"/>
  <c r="H499" i="7" s="1"/>
  <c r="H1444" i="7" a="1"/>
  <c r="H1444" i="7" s="1"/>
  <c r="H196" i="7" a="1"/>
  <c r="H196" i="7" s="1"/>
  <c r="H536" i="7" a="1"/>
  <c r="H536" i="7" s="1"/>
  <c r="H894" i="7" a="1"/>
  <c r="H894" i="7" s="1"/>
  <c r="H1098" i="7" a="1"/>
  <c r="H1098" i="7" s="1"/>
  <c r="H1469" i="7" a="1"/>
  <c r="H1469" i="7" s="1"/>
  <c r="H150" i="7" a="1"/>
  <c r="H150" i="7" s="1"/>
  <c r="H501" i="7" a="1"/>
  <c r="H501" i="7" s="1"/>
  <c r="H751" i="7" a="1"/>
  <c r="H751" i="7" s="1"/>
  <c r="H55" i="7" a="1"/>
  <c r="H55" i="7" s="1"/>
  <c r="H434" i="7" a="1"/>
  <c r="H434" i="7" s="1"/>
  <c r="H827" i="7" a="1"/>
  <c r="H827" i="7" s="1"/>
  <c r="H1619" i="7" a="1"/>
  <c r="H1619" i="7" s="1"/>
  <c r="H230" i="7" a="1"/>
  <c r="H230" i="7" s="1"/>
  <c r="H455" i="7" a="1"/>
  <c r="H455" i="7" s="1"/>
  <c r="H592" i="7" a="1"/>
  <c r="H592" i="7" s="1"/>
  <c r="H978" i="7" a="1"/>
  <c r="H978" i="7" s="1"/>
  <c r="H1155" i="7" a="1"/>
  <c r="H1155" i="7" s="1"/>
  <c r="H33" i="7" a="1"/>
  <c r="H33" i="7" s="1"/>
  <c r="H239" i="7" a="1"/>
  <c r="H239" i="7" s="1"/>
  <c r="G2404" i="7" a="1"/>
  <c r="G2404" i="7" s="1"/>
  <c r="G2546" i="7" a="1"/>
  <c r="G2546" i="7" s="1"/>
  <c r="G593" i="7" a="1"/>
  <c r="G593" i="7" s="1"/>
  <c r="G513" i="7" a="1"/>
  <c r="G513" i="7" s="1"/>
  <c r="G1563" i="7" a="1"/>
  <c r="G1563" i="7" s="1"/>
  <c r="G1597" i="7" a="1"/>
  <c r="G1597" i="7" s="1"/>
  <c r="G2340" i="7" a="1"/>
  <c r="G2340" i="7" s="1"/>
  <c r="G2031" i="7" a="1"/>
  <c r="G2031" i="7" s="1"/>
  <c r="G239" i="7" a="1"/>
  <c r="G239" i="7" s="1"/>
  <c r="G347" i="7" a="1"/>
  <c r="G347" i="7" s="1"/>
  <c r="G2619" i="7" a="1"/>
  <c r="G2619" i="7" s="1"/>
  <c r="G2736" i="7" a="1"/>
  <c r="G2736" i="7" s="1"/>
  <c r="G1469" i="7" a="1"/>
  <c r="G1469" i="7" s="1"/>
  <c r="G1341" i="7" a="1"/>
  <c r="G1341" i="7" s="1"/>
  <c r="G2212" i="7" a="1"/>
  <c r="G2212" i="7" s="1"/>
  <c r="G841" i="7" a="1"/>
  <c r="G841" i="7" s="1"/>
  <c r="G2517" i="7" a="1"/>
  <c r="G2517" i="7" s="1"/>
  <c r="G2243" i="7" a="1"/>
  <c r="G2243" i="7" s="1"/>
  <c r="G148" i="7" a="1"/>
  <c r="G148" i="7" s="1"/>
  <c r="G2549" i="7" a="1"/>
  <c r="G2549" i="7" s="1"/>
  <c r="G57" i="7" a="1"/>
  <c r="G57" i="7" s="1"/>
  <c r="G1450" i="7" a="1"/>
  <c r="G1450" i="7" s="1"/>
  <c r="G241" i="7" a="1"/>
  <c r="G241" i="7" s="1"/>
  <c r="G1098" i="7" a="1"/>
  <c r="G1098" i="7" s="1"/>
  <c r="G1774" i="7" a="1"/>
  <c r="G1774" i="7" s="1"/>
  <c r="G1675" i="7" a="1"/>
  <c r="G1675" i="7" s="1"/>
  <c r="G556" i="7" a="1"/>
  <c r="G556" i="7" s="1"/>
  <c r="H140" i="7" a="1"/>
  <c r="H140" i="7" s="1"/>
  <c r="H321" i="7" a="1"/>
  <c r="H321" i="7" s="1"/>
  <c r="H512" i="7" a="1"/>
  <c r="H512" i="7" s="1"/>
  <c r="H755" i="7" a="1"/>
  <c r="H755" i="7" s="1"/>
  <c r="H1267" i="7" a="1"/>
  <c r="H1267" i="7" s="1"/>
  <c r="H211" i="7" a="1"/>
  <c r="H211" i="7" s="1"/>
  <c r="H395" i="7" a="1"/>
  <c r="H395" i="7" s="1"/>
  <c r="H756" i="7" a="1"/>
  <c r="H756" i="7" s="1"/>
  <c r="H902" i="7" a="1"/>
  <c r="H902" i="7" s="1"/>
  <c r="H1160" i="7" a="1"/>
  <c r="H1160" i="7" s="1"/>
  <c r="H1531" i="7" a="1"/>
  <c r="H1531" i="7" s="1"/>
  <c r="H347" i="7" a="1"/>
  <c r="H347" i="7" s="1"/>
  <c r="H757" i="7" a="1"/>
  <c r="H757" i="7" s="1"/>
  <c r="H332" i="7" a="1"/>
  <c r="H332" i="7" s="1"/>
  <c r="H639" i="7" a="1"/>
  <c r="H639" i="7" s="1"/>
  <c r="H835" i="7" a="1"/>
  <c r="H835" i="7" s="1"/>
  <c r="H1015" i="7" a="1"/>
  <c r="H1015" i="7" s="1"/>
  <c r="H1233" i="7" a="1"/>
  <c r="H1233" i="7" s="1"/>
  <c r="H1675" i="7" a="1"/>
  <c r="H1675" i="7" s="1"/>
  <c r="H238" i="7" a="1"/>
  <c r="H238" i="7" s="1"/>
  <c r="H476" i="7" a="1"/>
  <c r="H476" i="7" s="1"/>
  <c r="H1190" i="7" a="1"/>
  <c r="H1190" i="7" s="1"/>
  <c r="H1433" i="7" a="1"/>
  <c r="H1433" i="7" s="1"/>
  <c r="H49" i="7" a="1"/>
  <c r="H49" i="7" s="1"/>
  <c r="H456" i="7" a="1"/>
  <c r="H456" i="7" s="1"/>
  <c r="G2615" i="7" a="1"/>
  <c r="G2615" i="7" s="1"/>
  <c r="G572" i="7" a="1"/>
  <c r="G572" i="7" s="1"/>
  <c r="G197" i="7" a="1"/>
  <c r="G197" i="7" s="1"/>
  <c r="G1972" i="7" a="1"/>
  <c r="G1972" i="7" s="1"/>
  <c r="G2160" i="7" a="1"/>
  <c r="G2160" i="7" s="1"/>
  <c r="G2342" i="7" a="1"/>
  <c r="G2342" i="7" s="1"/>
  <c r="G81" i="7" a="1"/>
  <c r="G81" i="7" s="1"/>
  <c r="G2514" i="7" a="1"/>
  <c r="G2514" i="7" s="1"/>
  <c r="G2303" i="7" a="1"/>
  <c r="G2303" i="7" s="1"/>
  <c r="G1967" i="7" a="1"/>
  <c r="G1967" i="7" s="1"/>
  <c r="G68" i="7" a="1"/>
  <c r="G68" i="7" s="1"/>
  <c r="G230" i="7" a="1"/>
  <c r="G230" i="7" s="1"/>
  <c r="G69" i="7" a="1"/>
  <c r="G69" i="7" s="1"/>
  <c r="G80" i="7" a="1"/>
  <c r="G80" i="7" s="1"/>
  <c r="G1566" i="7" a="1"/>
  <c r="G1566" i="7" s="1"/>
  <c r="G608" i="7" a="1"/>
  <c r="G608" i="7" s="1"/>
  <c r="G2500" i="7" a="1"/>
  <c r="G2500" i="7" s="1"/>
  <c r="G179" i="7" a="1"/>
  <c r="G179" i="7" s="1"/>
  <c r="G447" i="7" a="1"/>
  <c r="G447" i="7" s="1"/>
  <c r="G2601" i="7" a="1"/>
  <c r="G2601" i="7" s="1"/>
  <c r="G1447" i="7" a="1"/>
  <c r="G1447" i="7" s="1"/>
  <c r="G1561" i="7" a="1"/>
  <c r="G1561" i="7" s="1"/>
  <c r="G445" i="7" a="1"/>
  <c r="G445" i="7" s="1"/>
  <c r="G2147" i="7" a="1"/>
  <c r="G2147" i="7" s="1"/>
  <c r="G2006" i="7" a="1"/>
  <c r="G2006" i="7" s="1"/>
  <c r="G1292" i="7" a="1"/>
  <c r="G1292" i="7" s="1"/>
  <c r="G1971" i="7" a="1"/>
  <c r="G1971" i="7" s="1"/>
  <c r="G2321" i="7" a="1"/>
  <c r="G2321" i="7" s="1"/>
  <c r="G1233" i="7" a="1"/>
  <c r="G1233" i="7" s="1"/>
  <c r="H148" i="7" a="1"/>
  <c r="H148" i="7" s="1"/>
  <c r="H535" i="7" a="1"/>
  <c r="H535" i="7" s="1"/>
  <c r="H762" i="7" a="1"/>
  <c r="H762" i="7" s="1"/>
  <c r="H1289" i="7" a="1"/>
  <c r="H1289" i="7" s="1"/>
  <c r="H243" i="7" a="1"/>
  <c r="H243" i="7" s="1"/>
  <c r="H572" i="7" a="1"/>
  <c r="H572" i="7" s="1"/>
  <c r="H763" i="7" a="1"/>
  <c r="H763" i="7" s="1"/>
  <c r="H1202" i="7" a="1"/>
  <c r="H1202" i="7" s="1"/>
  <c r="H1553" i="7" a="1"/>
  <c r="H1553" i="7" s="1"/>
  <c r="H340" i="7" a="1"/>
  <c r="H340" i="7" s="1"/>
  <c r="H843" i="7" a="1"/>
  <c r="H843" i="7" s="1"/>
  <c r="H1031" i="7" a="1"/>
  <c r="H1031" i="7" s="1"/>
  <c r="H1439" i="7" a="1"/>
  <c r="H1439" i="7" s="1"/>
  <c r="H317" i="7" a="1"/>
  <c r="H317" i="7" s="1"/>
  <c r="H828" i="7" a="1"/>
  <c r="H828" i="7" s="1"/>
  <c r="H1448" i="7" a="1"/>
  <c r="H1448" i="7" s="1"/>
  <c r="H57" i="7" a="1"/>
  <c r="H57" i="7" s="1"/>
  <c r="H326" i="7" a="1"/>
  <c r="H326" i="7" s="1"/>
  <c r="H477" i="7" a="1"/>
  <c r="H477" i="7" s="1"/>
  <c r="G2618" i="7" a="1"/>
  <c r="G2618" i="7" s="1"/>
  <c r="G607" i="7" a="1"/>
  <c r="G607" i="7" s="1"/>
  <c r="G1016" i="7" a="1"/>
  <c r="G1016" i="7" s="1"/>
  <c r="G99" i="7" a="1"/>
  <c r="G99" i="7" s="1"/>
  <c r="G1754" i="7" a="1"/>
  <c r="G1754" i="7" s="1"/>
  <c r="G1850" i="7" a="1"/>
  <c r="G1850" i="7" s="1"/>
  <c r="G2008" i="7" a="1"/>
  <c r="G2008" i="7" s="1"/>
  <c r="G1671" i="7" a="1"/>
  <c r="G1671" i="7" s="1"/>
  <c r="G1600" i="7" a="1"/>
  <c r="G1600" i="7" s="1"/>
  <c r="G1017" i="7" a="1"/>
  <c r="G1017" i="7" s="1"/>
  <c r="G1269" i="7" a="1"/>
  <c r="G1269" i="7" s="1"/>
  <c r="G2075" i="7" a="1"/>
  <c r="G2075" i="7" s="1"/>
  <c r="G755" i="7" a="1"/>
  <c r="G755" i="7" s="1"/>
  <c r="G1330" i="7" a="1"/>
  <c r="G1330" i="7" s="1"/>
  <c r="G1601" i="7" a="1"/>
  <c r="G1601" i="7" s="1"/>
  <c r="G498" i="7" a="1"/>
  <c r="G498" i="7" s="1"/>
  <c r="G2550" i="7" a="1"/>
  <c r="G2550" i="7" s="1"/>
  <c r="G1565" i="7" a="1"/>
  <c r="G1565" i="7" s="1"/>
  <c r="G571" i="7" a="1"/>
  <c r="G571" i="7" s="1"/>
  <c r="G609" i="7" a="1"/>
  <c r="G609" i="7" s="1"/>
  <c r="G2609" i="7" a="1"/>
  <c r="G2609" i="7" s="1"/>
  <c r="G2410" i="7" a="1"/>
  <c r="G2410" i="7" s="1"/>
  <c r="G2354" i="7" a="1"/>
  <c r="G2354" i="7" s="1"/>
  <c r="G1380" i="7" a="1"/>
  <c r="G1380" i="7" s="1"/>
  <c r="G2799" i="7" a="1"/>
  <c r="G2799" i="7" s="1"/>
  <c r="G338" i="7" a="1"/>
  <c r="G338" i="7" s="1"/>
  <c r="G1951" i="7" a="1"/>
  <c r="G1951" i="7" s="1"/>
  <c r="G155" i="7" a="1"/>
  <c r="G155" i="7" s="1"/>
  <c r="G502" i="7" a="1"/>
  <c r="G502" i="7" s="1"/>
  <c r="G1340" i="7" a="1"/>
  <c r="G1340" i="7" s="1"/>
  <c r="G2074" i="7" a="1"/>
  <c r="G2074" i="7" s="1"/>
  <c r="G940" i="7" a="1"/>
  <c r="G940" i="7" s="1"/>
  <c r="H337" i="7" a="1"/>
  <c r="H337" i="7" s="1"/>
  <c r="H832" i="7" a="1"/>
  <c r="H832" i="7" s="1"/>
  <c r="H1311" i="7" a="1"/>
  <c r="H1311" i="7" s="1"/>
  <c r="H29" i="7" a="1"/>
  <c r="H29" i="7" s="1"/>
  <c r="H338" i="7" a="1"/>
  <c r="H338" i="7" s="1"/>
  <c r="H589" i="7" a="1"/>
  <c r="H589" i="7" s="1"/>
  <c r="H779" i="7" a="1"/>
  <c r="H779" i="7" s="1"/>
  <c r="H945" i="7" a="1"/>
  <c r="H945" i="7" s="1"/>
  <c r="H1561" i="7" a="1"/>
  <c r="H1561" i="7" s="1"/>
  <c r="H384" i="7" a="1"/>
  <c r="H384" i="7" s="1"/>
  <c r="H590" i="7" a="1"/>
  <c r="H590" i="7" s="1"/>
  <c r="H348" i="7" a="1"/>
  <c r="H348" i="7" s="1"/>
  <c r="H502" i="7" a="1"/>
  <c r="H502" i="7" s="1"/>
  <c r="H655" i="7" a="1"/>
  <c r="H655" i="7" s="1"/>
  <c r="H889" i="7" a="1"/>
  <c r="H889" i="7" s="1"/>
  <c r="H1063" i="7" a="1"/>
  <c r="H1063" i="7" s="1"/>
  <c r="H1284" i="7" a="1"/>
  <c r="H1284" i="7" s="1"/>
  <c r="H64" i="7" a="1"/>
  <c r="H64" i="7" s="1"/>
  <c r="H333" i="7" a="1"/>
  <c r="H333" i="7" s="1"/>
  <c r="H836" i="7" a="1"/>
  <c r="H836" i="7" s="1"/>
  <c r="H1016" i="7" a="1"/>
  <c r="H1016" i="7" s="1"/>
  <c r="H1307" i="7" a="1"/>
  <c r="H1307" i="7" s="1"/>
  <c r="H65" i="7" a="1"/>
  <c r="H65" i="7" s="1"/>
  <c r="H334" i="7" a="1"/>
  <c r="H334" i="7" s="1"/>
  <c r="G2617" i="7" a="1"/>
  <c r="G2617" i="7" s="1"/>
  <c r="G1983" i="7" a="1"/>
  <c r="G1983" i="7" s="1"/>
  <c r="G35" i="7" a="1"/>
  <c r="G35" i="7" s="1"/>
  <c r="G943" i="7" a="1"/>
  <c r="G943" i="7" s="1"/>
  <c r="G2611" i="7" a="1"/>
  <c r="G2611" i="7" s="1"/>
  <c r="G176" i="7" a="1"/>
  <c r="G176" i="7" s="1"/>
  <c r="G1602" i="7" a="1"/>
  <c r="G1602" i="7" s="1"/>
  <c r="G1368" i="7" a="1"/>
  <c r="G1368" i="7" s="1"/>
  <c r="G1190" i="7" a="1"/>
  <c r="G1190" i="7" s="1"/>
  <c r="G1707" i="7" a="1"/>
  <c r="G1707" i="7" s="1"/>
  <c r="G1313" i="7" a="1"/>
  <c r="G1313" i="7" s="1"/>
  <c r="G2137" i="7" a="1"/>
  <c r="G2137" i="7" s="1"/>
  <c r="G1621" i="7" a="1"/>
  <c r="G1621" i="7" s="1"/>
  <c r="G586" i="7" a="1"/>
  <c r="G586" i="7" s="1"/>
  <c r="G2356" i="7" a="1"/>
  <c r="G2356" i="7" s="1"/>
  <c r="G2245" i="7" a="1"/>
  <c r="G2245" i="7" s="1"/>
  <c r="G906" i="7" a="1"/>
  <c r="G906" i="7" s="1"/>
  <c r="G708" i="7" a="1"/>
  <c r="G708" i="7" s="1"/>
  <c r="G2437" i="7" a="1"/>
  <c r="G2437" i="7" s="1"/>
  <c r="G1031" i="7" a="1"/>
  <c r="G1031" i="7" s="1"/>
  <c r="G838" i="7" a="1"/>
  <c r="G838" i="7" s="1"/>
  <c r="G2011" i="7" a="1"/>
  <c r="G2011" i="7" s="1"/>
  <c r="G1672" i="7" a="1"/>
  <c r="G1672" i="7" s="1"/>
  <c r="G658" i="7" a="1"/>
  <c r="G658" i="7" s="1"/>
  <c r="G2146" i="7" a="1"/>
  <c r="G2146" i="7" s="1"/>
  <c r="G1013" i="7" a="1"/>
  <c r="G1013" i="7" s="1"/>
  <c r="G432" i="7" a="1"/>
  <c r="G432" i="7" s="1"/>
  <c r="G707" i="7" a="1"/>
  <c r="G707" i="7" s="1"/>
  <c r="G150" i="7" a="1"/>
  <c r="G150" i="7" s="1"/>
  <c r="G211" i="7" a="1"/>
  <c r="G211" i="7" s="1"/>
  <c r="G934" i="7" a="1"/>
  <c r="G934" i="7" s="1"/>
  <c r="G2737" i="7" a="1"/>
  <c r="G2737" i="7" s="1"/>
  <c r="G2148" i="7" a="1"/>
  <c r="G2148" i="7" s="1"/>
  <c r="G1050" i="7" a="1"/>
  <c r="G1050" i="7" s="1"/>
  <c r="H179" i="7" a="1"/>
  <c r="H179" i="7" s="1"/>
  <c r="H345" i="7" a="1"/>
  <c r="H345" i="7" s="1"/>
  <c r="H571" i="7" a="1"/>
  <c r="H571" i="7" s="1"/>
  <c r="H840" i="7" a="1"/>
  <c r="H840" i="7" s="1"/>
  <c r="H1097" i="7" a="1"/>
  <c r="H1097" i="7" s="1"/>
  <c r="H1371" i="7" a="1"/>
  <c r="H1371" i="7" s="1"/>
  <c r="H69" i="7" a="1"/>
  <c r="H69" i="7" s="1"/>
  <c r="H346" i="7" a="1"/>
  <c r="H346" i="7" s="1"/>
  <c r="H432" i="7" a="1"/>
  <c r="H432" i="7" s="1"/>
  <c r="H609" i="7" a="1"/>
  <c r="H609" i="7" s="1"/>
  <c r="H825" i="7" a="1"/>
  <c r="H825" i="7" s="1"/>
  <c r="H1013" i="7" a="1"/>
  <c r="H1013" i="7" s="1"/>
  <c r="H197" i="7" a="1"/>
  <c r="H197" i="7" s="1"/>
  <c r="H433" i="7" a="1"/>
  <c r="H433" i="7" s="1"/>
  <c r="H603" i="7" a="1"/>
  <c r="H603" i="7" s="1"/>
  <c r="H151" i="7" a="1"/>
  <c r="H151" i="7" s="1"/>
  <c r="H705" i="7" a="1"/>
  <c r="H705" i="7" s="1"/>
  <c r="H896" i="7" a="1"/>
  <c r="H896" i="7" s="1"/>
  <c r="H1292" i="7" a="1"/>
  <c r="H1292" i="7" s="1"/>
  <c r="H80" i="7" a="1"/>
  <c r="H80" i="7" s="1"/>
  <c r="H341" i="7" a="1"/>
  <c r="H341" i="7" s="1"/>
  <c r="H640" i="7" a="1"/>
  <c r="H640" i="7" s="1"/>
  <c r="H1032" i="7" a="1"/>
  <c r="H1032" i="7" s="1"/>
  <c r="H1534" i="7" a="1"/>
  <c r="H1534" i="7" s="1"/>
  <c r="H81" i="7" a="1"/>
  <c r="H81" i="7" s="1"/>
  <c r="H342" i="7" a="1"/>
  <c r="H342" i="7" s="1"/>
  <c r="H568" i="7" a="1"/>
  <c r="H568" i="7" s="1"/>
  <c r="G2798" i="7" a="1"/>
  <c r="G2798" i="7" s="1"/>
  <c r="G2767" i="7" a="1"/>
  <c r="G2767" i="7" s="1"/>
  <c r="G978" i="7" a="1"/>
  <c r="G978" i="7" s="1"/>
  <c r="G1757" i="7" a="1"/>
  <c r="G1757" i="7" s="1"/>
  <c r="G1559" i="7" a="1"/>
  <c r="G1559" i="7" s="1"/>
  <c r="G2613" i="7" a="1"/>
  <c r="G2613" i="7" s="1"/>
  <c r="G413" i="7" a="1"/>
  <c r="G413" i="7" s="1"/>
  <c r="G1470" i="7" a="1"/>
  <c r="G1470" i="7" s="1"/>
  <c r="G2288" i="7" a="1"/>
  <c r="G2288" i="7" s="1"/>
  <c r="G54" i="7" a="1"/>
  <c r="G54" i="7" s="1"/>
  <c r="G2162" i="7" a="1"/>
  <c r="G2162" i="7" s="1"/>
  <c r="G758" i="7" a="1"/>
  <c r="G758" i="7" s="1"/>
  <c r="G1567" i="7" a="1"/>
  <c r="G1567" i="7" s="1"/>
  <c r="G2285" i="7" a="1"/>
  <c r="G2285" i="7" s="1"/>
  <c r="G346" i="7" a="1"/>
  <c r="G346" i="7" s="1"/>
  <c r="G979" i="7" a="1"/>
  <c r="G979" i="7" s="1"/>
  <c r="G59" i="7" a="1"/>
  <c r="G59" i="7" s="1"/>
  <c r="G2323" i="7" a="1"/>
  <c r="G2323" i="7" s="1"/>
  <c r="G2141" i="7" a="1"/>
  <c r="G2141" i="7" s="1"/>
  <c r="G458" i="7" a="1"/>
  <c r="G458" i="7" s="1"/>
  <c r="G1030" i="7" a="1"/>
  <c r="G1030" i="7" s="1"/>
  <c r="G1267" i="7" a="1"/>
  <c r="G1267" i="7" s="1"/>
  <c r="G2400" i="7" a="1"/>
  <c r="G2400" i="7" s="1"/>
  <c r="G67" i="7" a="1"/>
  <c r="G67" i="7" s="1"/>
  <c r="G499" i="7" a="1"/>
  <c r="G499" i="7" s="1"/>
  <c r="G1708" i="7" a="1"/>
  <c r="G1708" i="7" s="1"/>
  <c r="G478" i="7" a="1"/>
  <c r="G478" i="7" s="1"/>
  <c r="G1409" i="7" a="1"/>
  <c r="G1409" i="7" s="1"/>
  <c r="G435" i="7" a="1"/>
  <c r="G435" i="7" s="1"/>
  <c r="G842" i="7" a="1"/>
  <c r="G842" i="7" s="1"/>
  <c r="G779" i="7" a="1"/>
  <c r="G779" i="7" s="1"/>
  <c r="G1291" i="7" a="1"/>
  <c r="G1291" i="7" s="1"/>
  <c r="H353" i="7" a="1"/>
  <c r="H353" i="7" s="1"/>
  <c r="H588" i="7" a="1"/>
  <c r="H588" i="7" s="1"/>
  <c r="H1113" i="7" a="1"/>
  <c r="H1113" i="7" s="1"/>
  <c r="H1402" i="7" a="1"/>
  <c r="H1402" i="7" s="1"/>
  <c r="H354" i="7" a="1"/>
  <c r="H354" i="7" s="1"/>
  <c r="H637" i="7" a="1"/>
  <c r="H637" i="7" s="1"/>
  <c r="H841" i="7" a="1"/>
  <c r="H841" i="7" s="1"/>
  <c r="H1029" i="7" a="1"/>
  <c r="H1029" i="7" s="1"/>
  <c r="H1290" i="7" a="1"/>
  <c r="H1290" i="7" s="1"/>
  <c r="H30" i="7" a="1"/>
  <c r="H30" i="7" s="1"/>
  <c r="H447" i="7" a="1"/>
  <c r="H447" i="7" s="1"/>
  <c r="H834" i="7" a="1"/>
  <c r="H834" i="7" s="1"/>
  <c r="H229" i="7" a="1"/>
  <c r="H229" i="7" s="1"/>
  <c r="H903" i="7" a="1"/>
  <c r="H903" i="7" s="1"/>
  <c r="H1154" i="7" a="1"/>
  <c r="H1154" i="7" s="1"/>
  <c r="H1329" i="7" a="1"/>
  <c r="H1329" i="7" s="1"/>
  <c r="H1549" i="7" a="1"/>
  <c r="H1549" i="7" s="1"/>
  <c r="H349" i="7" a="1"/>
  <c r="H349" i="7" s="1"/>
  <c r="H672" i="7" a="1"/>
  <c r="H672" i="7" s="1"/>
  <c r="H890" i="7" a="1"/>
  <c r="H890" i="7" s="1"/>
  <c r="H1064" i="7" a="1"/>
  <c r="H1064" i="7" s="1"/>
  <c r="H1330" i="7" a="1"/>
  <c r="H1330" i="7" s="1"/>
  <c r="H1542" i="7" a="1"/>
  <c r="H1542" i="7" s="1"/>
  <c r="H137" i="7" a="1"/>
  <c r="H137" i="7" s="1"/>
  <c r="H350" i="7" a="1"/>
  <c r="H350" i="7" s="1"/>
  <c r="H641" i="7" a="1"/>
  <c r="H641" i="7" s="1"/>
  <c r="G2159" i="7" a="1"/>
  <c r="G2159" i="7" s="1"/>
  <c r="G457" i="7" a="1"/>
  <c r="G457" i="7" s="1"/>
  <c r="G2213" i="7" a="1"/>
  <c r="G2213" i="7" s="1"/>
  <c r="G1327" i="7" a="1"/>
  <c r="G1327" i="7" s="1"/>
  <c r="G1204" i="7" a="1"/>
  <c r="G1204" i="7" s="1"/>
  <c r="G1329" i="7" a="1"/>
  <c r="G1329" i="7" s="1"/>
  <c r="G2452" i="7" a="1"/>
  <c r="G2452" i="7" s="1"/>
  <c r="G156" i="7" a="1"/>
  <c r="G156" i="7" s="1"/>
  <c r="G339" i="7" a="1"/>
  <c r="G339" i="7" s="1"/>
  <c r="G1837" i="7" a="1"/>
  <c r="G1837" i="7" s="1"/>
  <c r="G1881" i="7" a="1"/>
  <c r="G1881" i="7" s="1"/>
  <c r="G641" i="7" a="1"/>
  <c r="G641" i="7" s="1"/>
  <c r="G945" i="7" a="1"/>
  <c r="G945" i="7" s="1"/>
  <c r="G1560" i="7" a="1"/>
  <c r="G1560" i="7" s="1"/>
  <c r="G1290" i="7" a="1"/>
  <c r="G1290" i="7" s="1"/>
  <c r="G243" i="7" a="1"/>
  <c r="G243" i="7" s="1"/>
  <c r="G1443" i="7" a="1"/>
  <c r="G1443" i="7" s="1"/>
  <c r="G1553" i="7" a="1"/>
  <c r="G1553" i="7" s="1"/>
  <c r="G976" i="7" a="1"/>
  <c r="G976" i="7" s="1"/>
  <c r="G384" i="7" a="1"/>
  <c r="G384" i="7" s="1"/>
  <c r="G351" i="7" a="1"/>
  <c r="G351" i="7" s="1"/>
  <c r="G2761" i="7" a="1"/>
  <c r="G2761" i="7" s="1"/>
  <c r="G1310" i="7" a="1"/>
  <c r="G1310" i="7" s="1"/>
  <c r="G229" i="7" a="1"/>
  <c r="G229" i="7" s="1"/>
  <c r="G433" i="7" a="1"/>
  <c r="G433" i="7" s="1"/>
  <c r="H52" i="7" a="1"/>
  <c r="H52" i="7" s="1"/>
  <c r="H242" i="7" a="1"/>
  <c r="H242" i="7" s="1"/>
  <c r="H374" i="7" a="1"/>
  <c r="H374" i="7" s="1"/>
  <c r="G590" i="7" a="1"/>
  <c r="G590" i="7" s="1"/>
  <c r="G1032" i="7" a="1"/>
  <c r="G1032" i="7" s="1"/>
  <c r="G178" i="7" a="1"/>
  <c r="G178" i="7" s="1"/>
  <c r="G2516" i="7" a="1"/>
  <c r="G2516" i="7" s="1"/>
  <c r="G2326" i="7" a="1"/>
  <c r="G2326" i="7" s="1"/>
  <c r="G1676" i="7" a="1"/>
  <c r="G1676" i="7" s="1"/>
  <c r="G592" i="7" a="1"/>
  <c r="G592" i="7" s="1"/>
  <c r="G1549" i="7" a="1"/>
  <c r="G1549" i="7" s="1"/>
  <c r="G2131" i="7" a="1"/>
  <c r="G2131" i="7" s="1"/>
  <c r="G412" i="7" a="1"/>
  <c r="G412" i="7" s="1"/>
  <c r="G380" i="7" a="1"/>
  <c r="G380" i="7" s="1"/>
  <c r="G242" i="7" a="1"/>
  <c r="G242" i="7" s="1"/>
  <c r="G55" i="7" a="1"/>
  <c r="G55" i="7" s="1"/>
  <c r="G536" i="7" a="1"/>
  <c r="G536" i="7" s="1"/>
  <c r="G2139" i="7" a="1"/>
  <c r="G2139" i="7" s="1"/>
  <c r="G1620" i="7" a="1"/>
  <c r="G1620" i="7" s="1"/>
  <c r="G1066" i="7" a="1"/>
  <c r="G1066" i="7" s="1"/>
  <c r="G2157" i="7" a="1"/>
  <c r="G2157" i="7" s="1"/>
  <c r="G2612" i="7" a="1"/>
  <c r="G2612" i="7" s="1"/>
  <c r="G1154" i="7" a="1"/>
  <c r="G1154" i="7" s="1"/>
  <c r="G645" i="7" a="1"/>
  <c r="G645" i="7" s="1"/>
  <c r="G672" i="7" a="1"/>
  <c r="G672" i="7" s="1"/>
  <c r="G382" i="7" a="1"/>
  <c r="G382" i="7" s="1"/>
  <c r="G1049" i="7" a="1"/>
  <c r="G1049" i="7" s="1"/>
  <c r="G2133" i="7" a="1"/>
  <c r="G2133" i="7" s="1"/>
  <c r="G2408" i="7" a="1"/>
  <c r="G2408" i="7" s="1"/>
  <c r="G1596" i="7" a="1"/>
  <c r="G1596" i="7" s="1"/>
  <c r="G2010" i="7" a="1"/>
  <c r="G2010" i="7" s="1"/>
  <c r="G1673" i="7" a="1"/>
  <c r="G1673" i="7" s="1"/>
  <c r="G455" i="7" a="1"/>
  <c r="G455" i="7" s="1"/>
  <c r="G1556" i="7" a="1"/>
  <c r="G1556" i="7" s="1"/>
  <c r="G436" i="7" a="1"/>
  <c r="G436" i="7" s="1"/>
  <c r="G1564" i="7" a="1"/>
  <c r="G1564" i="7" s="1"/>
  <c r="H68" i="7" a="1"/>
  <c r="H68" i="7" s="1"/>
  <c r="H382" i="7" a="1"/>
  <c r="H382" i="7" s="1"/>
  <c r="H644" i="7" a="1"/>
  <c r="H644" i="7" s="1"/>
  <c r="H1201" i="7" a="1"/>
  <c r="H1201" i="7" s="1"/>
  <c r="H1436" i="7" a="1"/>
  <c r="H1436" i="7" s="1"/>
  <c r="H383" i="7" a="1"/>
  <c r="H383" i="7" s="1"/>
  <c r="H513" i="7" a="1"/>
  <c r="H513" i="7" s="1"/>
  <c r="H1380" i="7" a="1"/>
  <c r="H1380" i="7" s="1"/>
  <c r="H142" i="7" a="1"/>
  <c r="H142" i="7" s="1"/>
  <c r="H315" i="7" a="1"/>
  <c r="H315" i="7" s="1"/>
  <c r="H743" i="7" a="1"/>
  <c r="H743" i="7" s="1"/>
  <c r="H31" i="7" a="1"/>
  <c r="H31" i="7" s="1"/>
  <c r="H410" i="7" a="1"/>
  <c r="H410" i="7" s="1"/>
  <c r="H977" i="7" a="1"/>
  <c r="H977" i="7" s="1"/>
  <c r="H1204" i="7" a="1"/>
  <c r="H1204" i="7" s="1"/>
  <c r="H1404" i="7" a="1"/>
  <c r="H1404" i="7" s="1"/>
  <c r="H191" i="7" a="1"/>
  <c r="H191" i="7" s="1"/>
  <c r="H586" i="7" a="1"/>
  <c r="H586" i="7" s="1"/>
  <c r="H752" i="7" a="1"/>
  <c r="H752" i="7" s="1"/>
  <c r="H904" i="7" a="1"/>
  <c r="H904" i="7" s="1"/>
  <c r="H1564" i="7" a="1"/>
  <c r="H1564" i="7" s="1"/>
  <c r="H412" i="7" a="1"/>
  <c r="H412" i="7" s="1"/>
  <c r="H608" i="7" a="1"/>
  <c r="H608" i="7" s="1"/>
  <c r="H176" i="7" a="1"/>
  <c r="H176" i="7" s="1"/>
  <c r="H905" i="7" a="1"/>
  <c r="H905" i="7" s="1"/>
  <c r="H1368" i="7" a="1"/>
  <c r="H1368" i="7" s="1"/>
  <c r="H50" i="7" a="1"/>
  <c r="H50" i="7" s="1"/>
  <c r="H846" i="7" a="1"/>
  <c r="H846" i="7" s="1"/>
  <c r="H1050" i="7" a="1"/>
  <c r="H1050" i="7" s="1"/>
  <c r="H1340" i="7" a="1"/>
  <c r="H1340" i="7" s="1"/>
  <c r="H99" i="7" a="1"/>
  <c r="H99" i="7" s="1"/>
  <c r="H241" i="7" a="1"/>
  <c r="H241" i="7" s="1"/>
  <c r="H445" i="7" a="1"/>
  <c r="H445" i="7" s="1"/>
  <c r="H900" i="7" a="1"/>
  <c r="H900" i="7" s="1"/>
  <c r="H1341" i="7" a="1"/>
  <c r="H1341" i="7" s="1"/>
  <c r="H1567" i="7" a="1"/>
  <c r="H1567" i="7" s="1"/>
  <c r="H1705" i="7" a="1"/>
  <c r="H1705" i="7" s="1"/>
  <c r="H1880" i="7" a="1"/>
  <c r="H1880" i="7" s="1"/>
  <c r="H2071" i="7" a="1"/>
  <c r="H2071" i="7" s="1"/>
  <c r="H2516" i="7" a="1"/>
  <c r="H2516" i="7" s="1"/>
  <c r="H1548" i="7" a="1"/>
  <c r="H1548" i="7" s="1"/>
  <c r="H2429" i="7" a="1"/>
  <c r="H2429" i="7" s="1"/>
  <c r="H2613" i="7" a="1"/>
  <c r="H2613" i="7" s="1"/>
  <c r="H396" i="7" a="1"/>
  <c r="H396" i="7" s="1"/>
  <c r="H378" i="7" a="1"/>
  <c r="H378" i="7" s="1"/>
  <c r="H934" i="7" a="1"/>
  <c r="H934" i="7" s="1"/>
  <c r="H1184" i="7" a="1"/>
  <c r="H1184" i="7" s="1"/>
  <c r="H58" i="7" a="1"/>
  <c r="H58" i="7" s="1"/>
  <c r="H208" i="7" a="1"/>
  <c r="H208" i="7" s="1"/>
  <c r="H413" i="7" a="1"/>
  <c r="H413" i="7" s="1"/>
  <c r="H708" i="7" a="1"/>
  <c r="H708" i="7" s="1"/>
  <c r="H1065" i="7" a="1"/>
  <c r="H1065" i="7" s="1"/>
  <c r="H1544" i="7" a="1"/>
  <c r="H1544" i="7" s="1"/>
  <c r="H458" i="7" a="1"/>
  <c r="H458" i="7" s="1"/>
  <c r="H1066" i="7" a="1"/>
  <c r="H1066" i="7" s="1"/>
  <c r="H1615" i="7" a="1"/>
  <c r="H1615" i="7" s="1"/>
  <c r="H1940" i="7" a="1"/>
  <c r="H1940" i="7" s="1"/>
  <c r="H2397" i="7" a="1"/>
  <c r="H2397" i="7" s="1"/>
  <c r="H2540" i="7" a="1"/>
  <c r="H2540" i="7" s="1"/>
  <c r="H2766" i="7" a="1"/>
  <c r="H2766" i="7" s="1"/>
  <c r="H1597" i="7" a="1"/>
  <c r="H1597" i="7" s="1"/>
  <c r="H2437" i="7" a="1"/>
  <c r="H2437" i="7" s="1"/>
  <c r="H2621" i="7" a="1"/>
  <c r="H2621" i="7" s="1"/>
  <c r="H2731" i="7" a="1"/>
  <c r="H2731" i="7" s="1"/>
  <c r="H1707" i="7" a="1"/>
  <c r="H1707" i="7" s="1"/>
  <c r="H566" i="7" a="1"/>
  <c r="H566" i="7" s="1"/>
  <c r="H567" i="7" a="1"/>
  <c r="H567" i="7" s="1"/>
  <c r="H435" i="7" a="1"/>
  <c r="H435" i="7" s="1"/>
  <c r="H429" i="7" a="1"/>
  <c r="H429" i="7" s="1"/>
  <c r="H569" i="7" a="1"/>
  <c r="H569" i="7" s="1"/>
  <c r="H891" i="7" a="1"/>
  <c r="H891" i="7" s="1"/>
  <c r="H1369" i="7" a="1"/>
  <c r="H1369" i="7" s="1"/>
  <c r="H1558" i="7" a="1"/>
  <c r="H1558" i="7" s="1"/>
  <c r="H147" i="7" a="1"/>
  <c r="H147" i="7" s="1"/>
  <c r="H320" i="7" a="1"/>
  <c r="H320" i="7" s="1"/>
  <c r="H479" i="7" a="1"/>
  <c r="H479" i="7" s="1"/>
  <c r="H754" i="7" a="1"/>
  <c r="H754" i="7" s="1"/>
  <c r="H936" i="7" a="1"/>
  <c r="H936" i="7" s="1"/>
  <c r="H1096" i="7" a="1"/>
  <c r="H1096" i="7" s="1"/>
  <c r="H1370" i="7" a="1"/>
  <c r="H1370" i="7" s="1"/>
  <c r="H1967" i="7" a="1"/>
  <c r="H1967" i="7" s="1"/>
  <c r="H2279" i="7" a="1"/>
  <c r="H2279" i="7" s="1"/>
  <c r="H2405" i="7" a="1"/>
  <c r="H2405" i="7" s="1"/>
  <c r="H1664" i="7" a="1"/>
  <c r="H1664" i="7" s="1"/>
  <c r="H1850" i="7" a="1"/>
  <c r="H1850" i="7" s="1"/>
  <c r="H2159" i="7" a="1"/>
  <c r="H2159" i="7" s="1"/>
  <c r="H2469" i="7" a="1"/>
  <c r="H2469" i="7" s="1"/>
  <c r="H2737" i="7" a="1"/>
  <c r="H2737" i="7" s="1"/>
  <c r="H1747" i="7" a="1"/>
  <c r="H1747" i="7" s="1"/>
  <c r="H2653" i="7" a="1"/>
  <c r="H2653" i="7" s="1"/>
  <c r="H1617" i="7" a="1"/>
  <c r="H1617" i="7" s="1"/>
  <c r="H2153" i="7" a="1"/>
  <c r="H2153" i="7" s="1"/>
  <c r="H2431" i="7" a="1"/>
  <c r="H2431" i="7" s="1"/>
  <c r="H1618" i="7" a="1"/>
  <c r="H1618" i="7" s="1"/>
  <c r="H2075" i="7" a="1"/>
  <c r="H2075" i="7" s="1"/>
  <c r="H2608" i="7" a="1"/>
  <c r="H2608" i="7" s="1"/>
  <c r="H1971" i="7" a="1"/>
  <c r="H1971" i="7" s="1"/>
  <c r="H2354" i="7" a="1"/>
  <c r="H2354" i="7" s="1"/>
  <c r="H1972" i="7" a="1"/>
  <c r="H1972" i="7" s="1"/>
  <c r="H2355" i="7" a="1"/>
  <c r="H2355" i="7" s="1"/>
  <c r="H2241" i="7" a="1"/>
  <c r="H2241" i="7" s="1"/>
  <c r="H2435" i="7" a="1"/>
  <c r="H2435" i="7" s="1"/>
  <c r="H2481" i="7" a="1"/>
  <c r="H2481" i="7" s="1"/>
  <c r="H758" i="7" a="1"/>
  <c r="H758" i="7" s="1"/>
  <c r="H745" i="7" a="1"/>
  <c r="H745" i="7" s="1"/>
  <c r="H497" i="7" a="1"/>
  <c r="H497" i="7" s="1"/>
  <c r="H979" i="7" a="1"/>
  <c r="H979" i="7" s="1"/>
  <c r="H1220" i="7" a="1"/>
  <c r="H1220" i="7" s="1"/>
  <c r="H1405" i="7" a="1"/>
  <c r="H1405" i="7" s="1"/>
  <c r="H146" i="7" a="1"/>
  <c r="H146" i="7" s="1"/>
  <c r="H343" i="7" a="1"/>
  <c r="H343" i="7" s="1"/>
  <c r="H436" i="7" a="1"/>
  <c r="H436" i="7" s="1"/>
  <c r="H587" i="7" a="1"/>
  <c r="H587" i="7" s="1"/>
  <c r="H753" i="7" a="1"/>
  <c r="H753" i="7" s="1"/>
  <c r="H899" i="7" a="1"/>
  <c r="H899" i="7" s="1"/>
  <c r="H1157" i="7" a="1"/>
  <c r="H1157" i="7" s="1"/>
  <c r="H1566" i="7" a="1"/>
  <c r="H1566" i="7" s="1"/>
  <c r="H155" i="7" a="1"/>
  <c r="H155" i="7" s="1"/>
  <c r="H344" i="7" a="1"/>
  <c r="H344" i="7" s="1"/>
  <c r="H534" i="7" a="1"/>
  <c r="H534" i="7" s="1"/>
  <c r="H761" i="7" a="1"/>
  <c r="H761" i="7" s="1"/>
  <c r="H943" i="7" a="1"/>
  <c r="H943" i="7" s="1"/>
  <c r="H1407" i="7" a="1"/>
  <c r="H1407" i="7" s="1"/>
  <c r="H1981" i="7" a="1"/>
  <c r="H1981" i="7" s="1"/>
  <c r="H2286" i="7" a="1"/>
  <c r="H2286" i="7" s="1"/>
  <c r="H2436" i="7" a="1"/>
  <c r="H2436" i="7" s="1"/>
  <c r="H2604" i="7" a="1"/>
  <c r="H2604" i="7" s="1"/>
  <c r="H1672" i="7" a="1"/>
  <c r="H1672" i="7" s="1"/>
  <c r="H1881" i="7" a="1"/>
  <c r="H1881" i="7" s="1"/>
  <c r="H2303" i="7" a="1"/>
  <c r="H2303" i="7" s="1"/>
  <c r="H2509" i="7" a="1"/>
  <c r="H2509" i="7" s="1"/>
  <c r="H2652" i="7" a="1"/>
  <c r="H2652" i="7" s="1"/>
  <c r="H2767" i="7" a="1"/>
  <c r="H2767" i="7" s="1"/>
  <c r="H1949" i="7" a="1"/>
  <c r="H1949" i="7" s="1"/>
  <c r="H2136" i="7" a="1"/>
  <c r="H2136" i="7" s="1"/>
  <c r="H2478" i="7" a="1"/>
  <c r="H2478" i="7" s="1"/>
  <c r="H2661" i="7" a="1"/>
  <c r="H2661" i="7" s="1"/>
  <c r="H888" i="7" a="1"/>
  <c r="H888" i="7" s="1"/>
  <c r="H1674" i="7" a="1"/>
  <c r="H1674" i="7" s="1"/>
  <c r="H1943" i="7" a="1"/>
  <c r="H1943" i="7" s="1"/>
  <c r="H1676" i="7" a="1"/>
  <c r="H1676" i="7" s="1"/>
  <c r="H2283" i="7" a="1"/>
  <c r="H2283" i="7" s="1"/>
  <c r="H2480" i="7" a="1"/>
  <c r="H2480" i="7" s="1"/>
  <c r="H2616" i="7" a="1"/>
  <c r="H2616" i="7" s="1"/>
  <c r="H1593" i="7" a="1"/>
  <c r="H1593" i="7" s="1"/>
  <c r="H1774" i="7" a="1"/>
  <c r="H1774" i="7" s="1"/>
  <c r="H2003" i="7" a="1"/>
  <c r="H2003" i="7" s="1"/>
  <c r="H1751" i="7" a="1"/>
  <c r="H1751" i="7" s="1"/>
  <c r="H149" i="7" a="1"/>
  <c r="H149" i="7" s="1"/>
  <c r="H228" i="7" a="1"/>
  <c r="H228" i="7" s="1"/>
  <c r="H940" i="7" a="1"/>
  <c r="H940" i="7" s="1"/>
  <c r="H897" i="7" a="1"/>
  <c r="H897" i="7" s="1"/>
  <c r="H1264" i="7" a="1"/>
  <c r="H1264" i="7" s="1"/>
  <c r="H1434" i="7" a="1"/>
  <c r="H1434" i="7" s="1"/>
  <c r="H154" i="7" a="1"/>
  <c r="H154" i="7" s="1"/>
  <c r="H351" i="7" a="1"/>
  <c r="H351" i="7" s="1"/>
  <c r="H444" i="7" a="1"/>
  <c r="H444" i="7" s="1"/>
  <c r="H593" i="7" a="1"/>
  <c r="H593" i="7" s="1"/>
  <c r="H760" i="7" a="1"/>
  <c r="H760" i="7" s="1"/>
  <c r="H906" i="7" a="1"/>
  <c r="H906" i="7" s="1"/>
  <c r="H1185" i="7" a="1"/>
  <c r="H1185" i="7" s="1"/>
  <c r="H35" i="7" a="1"/>
  <c r="H35" i="7" s="1"/>
  <c r="H352" i="7" a="1"/>
  <c r="H352" i="7" s="1"/>
  <c r="H607" i="7" a="1"/>
  <c r="H607" i="7" s="1"/>
  <c r="H831" i="7" a="1"/>
  <c r="H831" i="7" s="1"/>
  <c r="H1288" i="7" a="1"/>
  <c r="H1288" i="7" s="1"/>
  <c r="H1435" i="7" a="1"/>
  <c r="H1435" i="7" s="1"/>
  <c r="H1409" i="7" a="1"/>
  <c r="H1409" i="7" s="1"/>
  <c r="H2006" i="7" a="1"/>
  <c r="H2006" i="7" s="1"/>
  <c r="H2142" i="7" a="1"/>
  <c r="H2142" i="7" s="1"/>
  <c r="H2468" i="7" a="1"/>
  <c r="H2468" i="7" s="1"/>
  <c r="H2612" i="7" a="1"/>
  <c r="H2612" i="7" s="1"/>
  <c r="H1062" i="7" a="1"/>
  <c r="H1062" i="7" s="1"/>
  <c r="H1955" i="7" a="1"/>
  <c r="H1955" i="7" s="1"/>
  <c r="H2199" i="7" a="1"/>
  <c r="H2199" i="7" s="1"/>
  <c r="H2517" i="7" a="1"/>
  <c r="H2517" i="7" s="1"/>
  <c r="H1115" i="7" a="1"/>
  <c r="H1115" i="7" s="1"/>
  <c r="H1956" i="7" a="1"/>
  <c r="H1956" i="7" s="1"/>
  <c r="H2152" i="7" a="1"/>
  <c r="H2152" i="7" s="1"/>
  <c r="H1046" i="7" a="1"/>
  <c r="H1046" i="7" s="1"/>
  <c r="H1708" i="7" a="1"/>
  <c r="H1708" i="7" s="1"/>
  <c r="H1950" i="7" a="1"/>
  <c r="H1950" i="7" s="1"/>
  <c r="H2245" i="7" a="1"/>
  <c r="H2245" i="7" s="1"/>
  <c r="H2761" i="7" a="1"/>
  <c r="H2761" i="7" s="1"/>
  <c r="H1701" i="7" a="1"/>
  <c r="H1701" i="7" s="1"/>
  <c r="H1951" i="7" a="1"/>
  <c r="H1951" i="7" s="1"/>
  <c r="H2146" i="7" a="1"/>
  <c r="H2146" i="7" s="1"/>
  <c r="H2290" i="7" a="1"/>
  <c r="H2290" i="7" s="1"/>
  <c r="H375" i="7" a="1"/>
  <c r="H375" i="7" s="1"/>
  <c r="H1093" i="7" a="1"/>
  <c r="H1093" i="7" s="1"/>
  <c r="H707" i="7" a="1"/>
  <c r="H707" i="7" s="1"/>
  <c r="H1009" i="7" a="1"/>
  <c r="H1009" i="7" s="1"/>
  <c r="H1286" i="7" a="1"/>
  <c r="H1286" i="7" s="1"/>
  <c r="H1441" i="7" a="1"/>
  <c r="H1441" i="7" s="1"/>
  <c r="H457" i="7" a="1"/>
  <c r="H457" i="7" s="1"/>
  <c r="H635" i="7" a="1"/>
  <c r="H635" i="7" s="1"/>
  <c r="H942" i="7" a="1"/>
  <c r="H942" i="7" s="1"/>
  <c r="H1406" i="7" a="1"/>
  <c r="H1406" i="7" s="1"/>
  <c r="H51" i="7" a="1"/>
  <c r="H51" i="7" s="1"/>
  <c r="H178" i="7" a="1"/>
  <c r="H178" i="7" s="1"/>
  <c r="H394" i="7" a="1"/>
  <c r="H394" i="7" s="1"/>
  <c r="H636" i="7" a="1"/>
  <c r="H636" i="7" s="1"/>
  <c r="H839" i="7" a="1"/>
  <c r="H839" i="7" s="1"/>
  <c r="H1801" i="7" a="1"/>
  <c r="H1801" i="7" s="1"/>
  <c r="H2031" i="7" a="1"/>
  <c r="H2031" i="7" s="1"/>
  <c r="H2158" i="7" a="1"/>
  <c r="H2158" i="7" s="1"/>
  <c r="H2302" i="7" a="1"/>
  <c r="H2302" i="7" s="1"/>
  <c r="H1754" i="7" a="1"/>
  <c r="H1754" i="7" s="1"/>
  <c r="H2026" i="7" a="1"/>
  <c r="H2026" i="7" s="1"/>
  <c r="H2326" i="7" a="1"/>
  <c r="H2326" i="7" s="1"/>
  <c r="H2541" i="7" a="1"/>
  <c r="H2541" i="7" s="1"/>
  <c r="H2684" i="7" a="1"/>
  <c r="H2684" i="7" s="1"/>
  <c r="H1269" i="7" a="1"/>
  <c r="H1269" i="7" s="1"/>
  <c r="H1969" i="7" a="1"/>
  <c r="H1969" i="7" s="1"/>
  <c r="H2160" i="7" a="1"/>
  <c r="H2160" i="7" s="1"/>
  <c r="H2343" i="7" a="1"/>
  <c r="H2343" i="7" s="1"/>
  <c r="H2542" i="7" a="1"/>
  <c r="H2542" i="7" s="1"/>
  <c r="H2732" i="7" a="1"/>
  <c r="H2732" i="7" s="1"/>
  <c r="H1970" i="7" a="1"/>
  <c r="H1970" i="7" s="1"/>
  <c r="H2320" i="7" a="1"/>
  <c r="H2320" i="7" s="1"/>
  <c r="H2543" i="7" a="1"/>
  <c r="H2543" i="7" s="1"/>
  <c r="H1709" i="7" a="1"/>
  <c r="H1709" i="7" s="1"/>
  <c r="H1983" i="7" a="1"/>
  <c r="H1983" i="7" s="1"/>
  <c r="H2162" i="7" a="1"/>
  <c r="H2162" i="7" s="1"/>
  <c r="H2647" i="7" a="1"/>
  <c r="H2647" i="7" s="1"/>
  <c r="H1620" i="7" a="1"/>
  <c r="H1620" i="7" s="1"/>
  <c r="H1838" i="7" a="1"/>
  <c r="H1838" i="7" s="1"/>
  <c r="H2239" i="7" a="1"/>
  <c r="H2239" i="7" s="1"/>
  <c r="H2545" i="7" a="1"/>
  <c r="H2545" i="7" s="1"/>
  <c r="H2240" i="7" a="1"/>
  <c r="H2240" i="7" s="1"/>
  <c r="H2482" i="7" a="1"/>
  <c r="H2482" i="7" s="1"/>
  <c r="H2657" i="7" a="1"/>
  <c r="H2657" i="7" s="1"/>
  <c r="H1373" i="7" a="1"/>
  <c r="H1373" i="7" s="1"/>
  <c r="H2157" i="7" a="1"/>
  <c r="H2157" i="7" s="1"/>
  <c r="H2340" i="7" a="1"/>
  <c r="H2340" i="7" s="1"/>
  <c r="H2547" i="7" a="1"/>
  <c r="H2547" i="7" s="1"/>
  <c r="H1470" i="7" a="1"/>
  <c r="H1470" i="7" s="1"/>
  <c r="H2047" i="7" a="1"/>
  <c r="H2047" i="7" s="1"/>
  <c r="H704" i="7" a="1"/>
  <c r="H704" i="7" s="1"/>
  <c r="H1374" i="7" a="1"/>
  <c r="H1374" i="7" s="1"/>
  <c r="H1017" i="7" a="1"/>
  <c r="H1017" i="7" s="1"/>
  <c r="H1308" i="7" a="1"/>
  <c r="H1308" i="7" s="1"/>
  <c r="H177" i="7" a="1"/>
  <c r="H177" i="7" s="1"/>
  <c r="H380" i="7" a="1"/>
  <c r="H380" i="7" s="1"/>
  <c r="H478" i="7" a="1"/>
  <c r="H478" i="7" s="1"/>
  <c r="H830" i="7" a="1"/>
  <c r="H830" i="7" s="1"/>
  <c r="H1265" i="7" a="1"/>
  <c r="H1265" i="7" s="1"/>
  <c r="H1450" i="7" a="1"/>
  <c r="H1450" i="7" s="1"/>
  <c r="H59" i="7" a="1"/>
  <c r="H59" i="7" s="1"/>
  <c r="H209" i="7" a="1"/>
  <c r="H209" i="7" s="1"/>
  <c r="H643" i="7" a="1"/>
  <c r="H643" i="7" s="1"/>
  <c r="H847" i="7" a="1"/>
  <c r="H847" i="7" s="1"/>
  <c r="H1310" i="7" a="1"/>
  <c r="H1310" i="7" s="1"/>
  <c r="H1596" i="7" a="1"/>
  <c r="H1596" i="7" s="1"/>
  <c r="H2045" i="7" a="1"/>
  <c r="H2045" i="7" s="1"/>
  <c r="H2651" i="7" a="1"/>
  <c r="H2651" i="7" s="1"/>
  <c r="H2342" i="7" a="1"/>
  <c r="H2342" i="7" s="1"/>
  <c r="H2549" i="7" a="1"/>
  <c r="H2549" i="7" s="1"/>
  <c r="H1313" i="7" a="1"/>
  <c r="H1313" i="7" s="1"/>
  <c r="H1835" i="7" a="1"/>
  <c r="H1835" i="7" s="1"/>
  <c r="H2008" i="7" a="1"/>
  <c r="H2008" i="7" s="1"/>
  <c r="H2236" i="7" a="1"/>
  <c r="H2236" i="7" s="1"/>
  <c r="H2550" i="7" a="1"/>
  <c r="H2550" i="7" s="1"/>
  <c r="H1291" i="7" a="1"/>
  <c r="H1291" i="7" s="1"/>
  <c r="H2551" i="7" a="1"/>
  <c r="H2551" i="7" s="1"/>
  <c r="H2321" i="7" a="1"/>
  <c r="H2321" i="7" s="1"/>
  <c r="H2655" i="7" a="1"/>
  <c r="H2655" i="7" s="1"/>
  <c r="H1014" i="7" a="1"/>
  <c r="H1014" i="7" s="1"/>
  <c r="H2553" i="7" a="1"/>
  <c r="H2553" i="7" s="1"/>
  <c r="H2763" i="7" a="1"/>
  <c r="H2763" i="7" s="1"/>
  <c r="H1602" i="7" a="1"/>
  <c r="H1602" i="7" s="1"/>
  <c r="H2132" i="7" a="1"/>
  <c r="H2132" i="7" s="1"/>
  <c r="H2498" i="7" a="1"/>
  <c r="H2498" i="7" s="1"/>
  <c r="H2356" i="7" a="1"/>
  <c r="H2356" i="7" s="1"/>
  <c r="H2606" i="7" a="1"/>
  <c r="H2606" i="7" s="1"/>
  <c r="H1565" i="7" a="1"/>
  <c r="H1565" i="7" s="1"/>
  <c r="H645" i="7" a="1"/>
  <c r="H645" i="7" s="1"/>
  <c r="H842" i="7" a="1"/>
  <c r="H842" i="7" s="1"/>
  <c r="H1563" i="7" a="1"/>
  <c r="H1563" i="7" s="1"/>
  <c r="H1556" i="7" a="1"/>
  <c r="H1556" i="7" s="1"/>
  <c r="H1049" i="7" a="1"/>
  <c r="H1049" i="7" s="1"/>
  <c r="H1339" i="7" a="1"/>
  <c r="H1339" i="7" s="1"/>
  <c r="H34" i="7" a="1"/>
  <c r="H34" i="7" s="1"/>
  <c r="H393" i="7" a="1"/>
  <c r="H393" i="7" s="1"/>
  <c r="H498" i="7" a="1"/>
  <c r="H498" i="7" s="1"/>
  <c r="H658" i="7" a="1"/>
  <c r="H658" i="7" s="1"/>
  <c r="H838" i="7" a="1"/>
  <c r="H838" i="7" s="1"/>
  <c r="H980" i="7" a="1"/>
  <c r="H980" i="7" s="1"/>
  <c r="H1309" i="7" a="1"/>
  <c r="H1309" i="7" s="1"/>
  <c r="H67" i="7" a="1"/>
  <c r="H67" i="7" s="1"/>
  <c r="H701" i="7" a="1"/>
  <c r="H701" i="7" s="1"/>
  <c r="H1559" i="7" a="1"/>
  <c r="H1559" i="7" s="1"/>
  <c r="H1671" i="7" a="1"/>
  <c r="H1671" i="7" s="1"/>
  <c r="H1841" i="7" a="1"/>
  <c r="H1841" i="7" s="1"/>
  <c r="H2341" i="7" a="1"/>
  <c r="H2341" i="7" s="1"/>
  <c r="H1538" i="7" a="1"/>
  <c r="H1538" i="7" s="1"/>
  <c r="H2243" i="7" a="1"/>
  <c r="H2243" i="7" s="1"/>
  <c r="H2390" i="7" a="1"/>
  <c r="H2390" i="7" s="1"/>
  <c r="H1560" i="7" a="1"/>
  <c r="H1560" i="7" s="1"/>
  <c r="H1843" i="7" a="1"/>
  <c r="H1843" i="7" s="1"/>
  <c r="H2399" i="7" a="1"/>
  <c r="H2399" i="7" s="1"/>
  <c r="H2768" i="7" a="1"/>
  <c r="H2768" i="7" s="1"/>
  <c r="H1381" i="7" a="1"/>
  <c r="H1381" i="7" s="1"/>
  <c r="H2028" i="7" a="1"/>
  <c r="H2028" i="7" s="1"/>
  <c r="H2400" i="7" a="1"/>
  <c r="H2400" i="7" s="1"/>
  <c r="H2798" i="7" a="1"/>
  <c r="H2798" i="7" s="1"/>
  <c r="H1773" i="7" a="1"/>
  <c r="H1773" i="7" s="1"/>
  <c r="H2029" i="7" a="1"/>
  <c r="H2029" i="7" s="1"/>
  <c r="H2202" i="7" a="1"/>
  <c r="H2202" i="7" s="1"/>
  <c r="H2393" i="7" a="1"/>
  <c r="H2393" i="7" s="1"/>
  <c r="H2544" i="7" a="1"/>
  <c r="H2544" i="7" s="1"/>
  <c r="H2762" i="7" a="1"/>
  <c r="H2762" i="7" s="1"/>
  <c r="H1188" i="7" a="1"/>
  <c r="H1188" i="7" s="1"/>
  <c r="H1878" i="7" a="1"/>
  <c r="H1878" i="7" s="1"/>
  <c r="H2276" i="7" a="1"/>
  <c r="H2276" i="7" s="1"/>
  <c r="H2433" i="7" a="1"/>
  <c r="H2433" i="7" s="1"/>
  <c r="H2601" i="7" a="1"/>
  <c r="H2601" i="7" s="1"/>
  <c r="H2785" i="7" a="1"/>
  <c r="H2785" i="7" s="1"/>
  <c r="H1621" i="7" a="1"/>
  <c r="H1621" i="7" s="1"/>
  <c r="H1839" i="7" a="1"/>
  <c r="H1839" i="7" s="1"/>
  <c r="H2140" i="7" a="1"/>
  <c r="H2140" i="7" s="1"/>
  <c r="H2514" i="7" a="1"/>
  <c r="H2514" i="7" s="1"/>
  <c r="H2025" i="7" a="1"/>
  <c r="H2025" i="7" s="1"/>
  <c r="H2404" i="7" a="1"/>
  <c r="H2404" i="7" s="1"/>
  <c r="H2611" i="7" a="1"/>
  <c r="H2611" i="7" s="1"/>
  <c r="H1673" i="7" a="1"/>
  <c r="H1673" i="7" s="1"/>
  <c r="H2046" i="7" a="1"/>
  <c r="H2046" i="7" s="1"/>
  <c r="H2438" i="7" a="1"/>
  <c r="H2438" i="7" s="1"/>
  <c r="H2407" i="7" a="1"/>
  <c r="H2407" i="7" s="1"/>
  <c r="H1837" i="7" a="1"/>
  <c r="H1837" i="7" s="1"/>
  <c r="H2073" i="7" a="1"/>
  <c r="H2073" i="7" s="1"/>
  <c r="H2496" i="7" a="1"/>
  <c r="H2496" i="7" s="1"/>
  <c r="H2799" i="7" a="1"/>
  <c r="H2799" i="7" s="1"/>
  <c r="H1937" i="7" a="1"/>
  <c r="H1937" i="7" s="1"/>
  <c r="H2402" i="7" a="1"/>
  <c r="H2402" i="7" s="1"/>
  <c r="H976" i="7" a="1"/>
  <c r="H976" i="7" s="1"/>
  <c r="H2410" i="7" a="1"/>
  <c r="H2410" i="7" s="1"/>
  <c r="H1203" i="7" a="1"/>
  <c r="H1203" i="7" s="1"/>
  <c r="H2395" i="7" a="1"/>
  <c r="H2395" i="7" s="1"/>
  <c r="H2288" i="7" a="1"/>
  <c r="H2288" i="7" s="1"/>
  <c r="H2686" i="7" a="1"/>
  <c r="H2686" i="7" s="1"/>
  <c r="H2552" i="7" a="1"/>
  <c r="H2552" i="7" s="1"/>
  <c r="H939" i="7" a="1"/>
  <c r="H939" i="7" s="1"/>
  <c r="H1952" i="7" a="1"/>
  <c r="H1952" i="7" s="1"/>
  <c r="H1403" i="7" a="1"/>
  <c r="H1403" i="7" s="1"/>
  <c r="H2148" i="7" a="1"/>
  <c r="H2148" i="7" s="1"/>
  <c r="H2546" i="7" a="1"/>
  <c r="H2546" i="7" s="1"/>
  <c r="H1704" i="7" a="1"/>
  <c r="H1704" i="7" s="1"/>
  <c r="H1600" i="7" a="1"/>
  <c r="H1600" i="7" s="1"/>
  <c r="H2156" i="7" a="1"/>
  <c r="H2156" i="7" s="1"/>
  <c r="H2213" i="7" a="1"/>
  <c r="H2213" i="7" s="1"/>
  <c r="H2044" i="7" a="1"/>
  <c r="H2044" i="7" s="1"/>
  <c r="H2614" i="7" a="1"/>
  <c r="H2614" i="7" s="1"/>
  <c r="H1877" i="7" a="1"/>
  <c r="H1877" i="7" s="1"/>
  <c r="H1438" i="7" a="1"/>
  <c r="H1438" i="7" s="1"/>
  <c r="H1703" i="7" a="1"/>
  <c r="H1703" i="7" s="1"/>
  <c r="H2204" i="7" a="1"/>
  <c r="H2204" i="7" s="1"/>
  <c r="H2610" i="7" a="1"/>
  <c r="H2610" i="7" s="1"/>
  <c r="H1840" i="7" a="1"/>
  <c r="H1840" i="7" s="1"/>
  <c r="H2285" i="7" a="1"/>
  <c r="H2285" i="7" s="1"/>
  <c r="H2736" i="7" a="1"/>
  <c r="H2736" i="7" s="1"/>
  <c r="H2609" i="7" a="1"/>
  <c r="H2609" i="7" s="1"/>
  <c r="H2618" i="7" a="1"/>
  <c r="H2618" i="7" s="1"/>
  <c r="H1465" i="7" a="1"/>
  <c r="H1465" i="7" s="1"/>
  <c r="H2695" i="7" a="1"/>
  <c r="H2695" i="7" s="1"/>
  <c r="H2797" i="7" a="1"/>
  <c r="H2797" i="7" s="1"/>
  <c r="H2067" i="7" a="1"/>
  <c r="H2067" i="7" s="1"/>
  <c r="H2687" i="7" a="1"/>
  <c r="H2687" i="7" s="1"/>
  <c r="H1601" i="7" a="1"/>
  <c r="H1601" i="7" s="1"/>
  <c r="H2155" i="7" a="1"/>
  <c r="H2155" i="7" s="1"/>
  <c r="H2212" i="7" a="1"/>
  <c r="H2212" i="7" s="1"/>
  <c r="H1954" i="7" a="1"/>
  <c r="H1954" i="7" s="1"/>
  <c r="H2238" i="7" a="1"/>
  <c r="H2238" i="7" s="1"/>
  <c r="H2617" i="7" a="1"/>
  <c r="H2617" i="7" s="1"/>
  <c r="H2483" i="7" a="1"/>
  <c r="H2483" i="7" s="1"/>
  <c r="H2401" i="7" a="1"/>
  <c r="H2401" i="7" s="1"/>
  <c r="H1750" i="7" a="1"/>
  <c r="H1750" i="7" s="1"/>
  <c r="H2284" i="7" a="1"/>
  <c r="H2284" i="7" s="1"/>
  <c r="H2735" i="7" a="1"/>
  <c r="H2735" i="7" s="1"/>
  <c r="H2323" i="7" a="1"/>
  <c r="H2323" i="7" s="1"/>
  <c r="H2764" i="7" a="1"/>
  <c r="H2764" i="7" s="1"/>
  <c r="H2070" i="7" a="1"/>
  <c r="H2070" i="7" s="1"/>
  <c r="H2074" i="7" a="1"/>
  <c r="H2074" i="7" s="1"/>
  <c r="H2408" i="7" a="1"/>
  <c r="H2408" i="7" s="1"/>
  <c r="H2291" i="7" a="1"/>
  <c r="H2291" i="7" s="1"/>
  <c r="G2720" i="7" a="1"/>
  <c r="G2720" i="7" s="1"/>
  <c r="G2256" i="7" a="1"/>
  <c r="G2256" i="7" s="1"/>
  <c r="G2682" i="7" a="1"/>
  <c r="G2682" i="7" s="1"/>
  <c r="G2386" i="7" a="1"/>
  <c r="G2386" i="7" s="1"/>
  <c r="H281" i="7" a="1"/>
  <c r="H281" i="7" s="1"/>
  <c r="H683" i="7" a="1"/>
  <c r="H683" i="7" s="1"/>
  <c r="H929" i="7" a="1"/>
  <c r="H929" i="7" s="1"/>
  <c r="H1230" i="7" a="1"/>
  <c r="H1230" i="7" s="1"/>
  <c r="H389" i="7" a="1"/>
  <c r="H389" i="7" s="1"/>
  <c r="H669" i="7" a="1"/>
  <c r="H669" i="7" s="1"/>
  <c r="H585" i="7" a="1"/>
  <c r="H585" i="7" s="1"/>
  <c r="H1000" i="7" a="1"/>
  <c r="H1000" i="7" s="1"/>
  <c r="H774" i="7" a="1"/>
  <c r="H774" i="7" s="1"/>
  <c r="G2180" i="7" a="1"/>
  <c r="G2180" i="7" s="1"/>
  <c r="G2534" i="7" a="1"/>
  <c r="G2534" i="7" s="1"/>
  <c r="G2266" i="7" a="1"/>
  <c r="G2266" i="7" s="1"/>
  <c r="G2713" i="7" a="1"/>
  <c r="G2713" i="7" s="1"/>
  <c r="G965" i="7" a="1"/>
  <c r="G965" i="7" s="1"/>
  <c r="H508" i="7" a="1"/>
  <c r="H508" i="7" s="1"/>
  <c r="H95" i="7" a="1"/>
  <c r="H95" i="7" s="1"/>
  <c r="H441" i="7" a="1"/>
  <c r="H441" i="7" s="1"/>
  <c r="H1432" i="7" a="1"/>
  <c r="H1432" i="7" s="1"/>
  <c r="H797" i="7" a="1"/>
  <c r="H797" i="7" s="1"/>
  <c r="H994" i="7" a="1"/>
  <c r="H994" i="7" s="1"/>
  <c r="H270" i="7" a="1"/>
  <c r="H270" i="7" s="1"/>
  <c r="H730" i="7" a="1"/>
  <c r="H730" i="7" s="1"/>
  <c r="G2756" i="7" a="1"/>
  <c r="G2756" i="7" s="1"/>
  <c r="G1003" i="7" a="1"/>
  <c r="G1003" i="7" s="1"/>
  <c r="G2259" i="7" a="1"/>
  <c r="G2259" i="7" s="1"/>
  <c r="H1004" i="7" a="1"/>
  <c r="H1004" i="7" s="1"/>
  <c r="H1460" i="7" a="1"/>
  <c r="H1460" i="7" s="1"/>
  <c r="H930" i="7" a="1"/>
  <c r="H930" i="7" s="1"/>
  <c r="H1691" i="7" a="1"/>
  <c r="H1691" i="7" s="1"/>
  <c r="H626" i="7" a="1"/>
  <c r="H626" i="7" s="1"/>
  <c r="G969" i="7" a="1"/>
  <c r="G969" i="7" s="1"/>
  <c r="G2571" i="7" a="1"/>
  <c r="G2571" i="7" s="1"/>
  <c r="G2529" i="7" a="1"/>
  <c r="G2529" i="7" s="1"/>
  <c r="G1691" i="7" a="1"/>
  <c r="G1691" i="7" s="1"/>
  <c r="H1028" i="7" a="1"/>
  <c r="H1028" i="7" s="1"/>
  <c r="H424" i="7" a="1"/>
  <c r="H424" i="7" s="1"/>
  <c r="H1231" i="7" a="1"/>
  <c r="H1231" i="7" s="1"/>
  <c r="H173" i="7" a="1"/>
  <c r="H173" i="7" s="1"/>
  <c r="H803" i="7" a="1"/>
  <c r="H803" i="7" s="1"/>
  <c r="H510" i="7" a="1"/>
  <c r="H510" i="7" s="1"/>
  <c r="H1520" i="7" a="1"/>
  <c r="H1520" i="7" s="1"/>
  <c r="G2269" i="7" a="1"/>
  <c r="G2269" i="7" s="1"/>
  <c r="G2780" i="7" a="1"/>
  <c r="G2780" i="7" s="1"/>
  <c r="H1246" i="7" a="1"/>
  <c r="H1246" i="7" s="1"/>
  <c r="H509" i="7" a="1"/>
  <c r="H509" i="7" s="1"/>
  <c r="H1463" i="7" a="1"/>
  <c r="H1463" i="7" s="1"/>
  <c r="H875" i="7" a="1"/>
  <c r="H875" i="7" s="1"/>
  <c r="G1980" i="7" a="1"/>
  <c r="G1980" i="7" s="1"/>
  <c r="G300" i="7" a="1"/>
  <c r="G300" i="7" s="1"/>
  <c r="G1506" i="7" a="1"/>
  <c r="G1506" i="7" s="1"/>
  <c r="H195" i="7" a="1"/>
  <c r="H195" i="7" s="1"/>
  <c r="H128" i="7" a="1"/>
  <c r="H128" i="7" s="1"/>
  <c r="G508" i="7" a="1"/>
  <c r="G508" i="7" s="1"/>
  <c r="G2636" i="7" a="1"/>
  <c r="G2636" i="7" s="1"/>
  <c r="G2524" i="7" a="1"/>
  <c r="G2524" i="7" s="1"/>
  <c r="G2260" i="7" a="1"/>
  <c r="G2260" i="7" s="1"/>
  <c r="G2747" i="7" a="1"/>
  <c r="G2747" i="7" s="1"/>
  <c r="H273" i="7" a="1"/>
  <c r="H273" i="7" s="1"/>
  <c r="H653" i="7" a="1"/>
  <c r="H653" i="7" s="1"/>
  <c r="H488" i="7" a="1"/>
  <c r="H488" i="7" s="1"/>
  <c r="H300" i="7" a="1"/>
  <c r="H300" i="7" s="1"/>
  <c r="H804" i="7" a="1"/>
  <c r="H804" i="7" s="1"/>
  <c r="H1611" i="7" a="1"/>
  <c r="H1611" i="7" s="1"/>
  <c r="H392" i="7" a="1"/>
  <c r="H392" i="7" s="1"/>
  <c r="H665" i="7" a="1"/>
  <c r="H665" i="7" s="1"/>
  <c r="H237" i="7" a="1"/>
  <c r="H237" i="7" s="1"/>
  <c r="H405" i="7" a="1"/>
  <c r="H405" i="7" s="1"/>
  <c r="H666" i="7" a="1"/>
  <c r="H666" i="7" s="1"/>
  <c r="H1506" i="7" a="1"/>
  <c r="H1506" i="7" s="1"/>
  <c r="H1027" i="7" a="1"/>
  <c r="H1027" i="7" s="1"/>
  <c r="H2221" i="7" a="1"/>
  <c r="H2221" i="7" s="1"/>
  <c r="H2381" i="7" a="1"/>
  <c r="H2381" i="7" s="1"/>
  <c r="H2675" i="7" a="1"/>
  <c r="H2675" i="7" s="1"/>
  <c r="H1786" i="7" a="1"/>
  <c r="H1786" i="7" s="1"/>
  <c r="H2723" i="7" a="1"/>
  <c r="H2723" i="7" s="1"/>
  <c r="H864" i="7" a="1"/>
  <c r="H864" i="7" s="1"/>
  <c r="H1045" i="7" a="1"/>
  <c r="H1045" i="7" s="1"/>
  <c r="H562" i="7" a="1"/>
  <c r="H562" i="7" s="1"/>
  <c r="H131" i="7" a="1"/>
  <c r="H131" i="7" s="1"/>
  <c r="H288" i="7" a="1"/>
  <c r="H288" i="7" s="1"/>
  <c r="H725" i="7" a="1"/>
  <c r="H725" i="7" s="1"/>
  <c r="H1349" i="7" a="1"/>
  <c r="H1349" i="7" s="1"/>
  <c r="H1745" i="7" a="1"/>
  <c r="H1745" i="7" s="1"/>
  <c r="H2110" i="7" a="1"/>
  <c r="H2110" i="7" s="1"/>
  <c r="H2264" i="7" a="1"/>
  <c r="H2264" i="7" s="1"/>
  <c r="H1867" i="7" a="1"/>
  <c r="H1867" i="7" s="1"/>
  <c r="H1351" i="7" a="1"/>
  <c r="H1351" i="7" s="1"/>
  <c r="H1399" i="7" a="1"/>
  <c r="H1399" i="7" s="1"/>
  <c r="H130" i="7" a="1"/>
  <c r="H130" i="7" s="1"/>
  <c r="H224" i="7" a="1"/>
  <c r="H224" i="7" s="1"/>
  <c r="H724" i="7" a="1"/>
  <c r="H724" i="7" s="1"/>
  <c r="H2118" i="7" a="1"/>
  <c r="H2118" i="7" s="1"/>
  <c r="H2596" i="7" a="1"/>
  <c r="H2596" i="7" s="1"/>
  <c r="H2120" i="7" a="1"/>
  <c r="H2120" i="7" s="1"/>
  <c r="H881" i="7" a="1"/>
  <c r="H881" i="7" s="1"/>
  <c r="H1913" i="7" a="1"/>
  <c r="H1913" i="7" s="1"/>
  <c r="H2594" i="7" a="1"/>
  <c r="H2594" i="7" s="1"/>
  <c r="H2780" i="7" a="1"/>
  <c r="H2780" i="7" s="1"/>
  <c r="H1824" i="7" a="1"/>
  <c r="H1824" i="7" s="1"/>
  <c r="H2101" i="7" a="1"/>
  <c r="H2101" i="7" s="1"/>
  <c r="H2721" i="7" a="1"/>
  <c r="H2721" i="7" s="1"/>
  <c r="H1429" i="7" a="1"/>
  <c r="H1429" i="7" s="1"/>
  <c r="H78" i="7" a="1"/>
  <c r="H78" i="7" s="1"/>
  <c r="H1377" i="7" a="1"/>
  <c r="H1377" i="7" s="1"/>
  <c r="H992" i="7" a="1"/>
  <c r="H992" i="7" s="1"/>
  <c r="H1054" i="7" a="1"/>
  <c r="H1054" i="7" s="1"/>
  <c r="H2185" i="7" a="1"/>
  <c r="H2185" i="7" s="1"/>
  <c r="H1922" i="7" a="1"/>
  <c r="H1922" i="7" s="1"/>
  <c r="H2114" i="7" a="1"/>
  <c r="H2114" i="7" s="1"/>
  <c r="H2711" i="7" a="1"/>
  <c r="H2711" i="7" s="1"/>
  <c r="H873" i="7" a="1"/>
  <c r="H873" i="7" s="1"/>
  <c r="H2386" i="7" a="1"/>
  <c r="H2386" i="7" s="1"/>
  <c r="H649" i="7" a="1"/>
  <c r="H649" i="7" s="1"/>
  <c r="H1002" i="7" a="1"/>
  <c r="H1002" i="7" s="1"/>
  <c r="H1400" i="7" a="1"/>
  <c r="H1400" i="7" s="1"/>
  <c r="H170" i="7" a="1"/>
  <c r="H170" i="7" s="1"/>
  <c r="H1689" i="7" a="1"/>
  <c r="H1689" i="7" s="1"/>
  <c r="H2311" i="7" a="1"/>
  <c r="H2311" i="7" s="1"/>
  <c r="H2335" i="7" a="1"/>
  <c r="H2335" i="7" s="1"/>
  <c r="H169" i="7" a="1"/>
  <c r="H169" i="7" s="1"/>
  <c r="H776" i="7" a="1"/>
  <c r="H776" i="7" s="1"/>
  <c r="H1199" i="7" a="1"/>
  <c r="H1199" i="7" s="1"/>
  <c r="H996" i="7" a="1"/>
  <c r="H996" i="7" s="1"/>
  <c r="H1304" i="7" a="1"/>
  <c r="H1304" i="7" s="1"/>
  <c r="H1521" i="7" a="1"/>
  <c r="H1521" i="7" s="1"/>
  <c r="H2476" i="7" a="1"/>
  <c r="H2476" i="7" s="1"/>
  <c r="H1352" i="7" a="1"/>
  <c r="H1352" i="7" s="1"/>
  <c r="H1795" i="7" a="1"/>
  <c r="H1795" i="7" s="1"/>
  <c r="H2314" i="7" a="1"/>
  <c r="H2314" i="7" s="1"/>
  <c r="H999" i="7" a="1"/>
  <c r="H999" i="7" s="1"/>
  <c r="H2023" i="7" a="1"/>
  <c r="H2023" i="7" s="1"/>
  <c r="H2756" i="7" a="1"/>
  <c r="H2756" i="7" s="1"/>
  <c r="H2116" i="7" a="1"/>
  <c r="H2116" i="7" s="1"/>
  <c r="H2794" i="7" a="1"/>
  <c r="H2794" i="7" s="1"/>
  <c r="H2783" i="7" a="1"/>
  <c r="H2783" i="7" s="1"/>
  <c r="H2678" i="7" a="1"/>
  <c r="H2678" i="7" s="1"/>
  <c r="H1353" i="7" a="1"/>
  <c r="H1353" i="7" s="1"/>
  <c r="H775" i="7" a="1"/>
  <c r="H775" i="7" s="1"/>
  <c r="H650" i="7" a="1"/>
  <c r="H650" i="7" s="1"/>
  <c r="H406" i="7" a="1"/>
  <c r="H406" i="7" s="1"/>
  <c r="H1003" i="7" a="1"/>
  <c r="H1003" i="7" s="1"/>
  <c r="H2333" i="7" a="1"/>
  <c r="H2333" i="7" s="1"/>
  <c r="H2058" i="7" a="1"/>
  <c r="H2058" i="7" s="1"/>
  <c r="H2351" i="7" a="1"/>
  <c r="H2351" i="7" s="1"/>
  <c r="H2368" i="7" a="1"/>
  <c r="H2368" i="7" s="1"/>
  <c r="H2777" i="7" a="1"/>
  <c r="H2777" i="7" s="1"/>
  <c r="H2022" i="7" a="1"/>
  <c r="H2022" i="7" s="1"/>
  <c r="H2186" i="7" a="1"/>
  <c r="H2186" i="7" s="1"/>
  <c r="H2528" i="7" a="1"/>
  <c r="H2528" i="7" s="1"/>
  <c r="H2747" i="7" a="1"/>
  <c r="H2747" i="7" s="1"/>
  <c r="H2269" i="7" a="1"/>
  <c r="H2269" i="7" s="1"/>
  <c r="H1799" i="7" a="1"/>
  <c r="H1799" i="7" s="1"/>
  <c r="H2256" i="7" a="1"/>
  <c r="H2256" i="7" s="1"/>
  <c r="H1980" i="7" a="1"/>
  <c r="H1980" i="7" s="1"/>
  <c r="H1876" i="7" a="1"/>
  <c r="H1876" i="7" s="1"/>
  <c r="H876" i="7" a="1"/>
  <c r="H876" i="7" s="1"/>
  <c r="H1458" i="7" a="1"/>
  <c r="H1458" i="7" s="1"/>
  <c r="H233" i="7" a="1"/>
  <c r="H233" i="7" s="1"/>
  <c r="H863" i="7" a="1"/>
  <c r="H863" i="7" s="1"/>
  <c r="H1325" i="7" a="1"/>
  <c r="H1325" i="7" s="1"/>
  <c r="H2597" i="7" a="1"/>
  <c r="H2597" i="7" s="1"/>
  <c r="H2715" i="7" a="1"/>
  <c r="H2715" i="7" s="1"/>
  <c r="H2259" i="7" a="1"/>
  <c r="H2259" i="7" s="1"/>
  <c r="H2590" i="7" a="1"/>
  <c r="H2590" i="7" s="1"/>
  <c r="H2270" i="7" a="1"/>
  <c r="H2270" i="7" s="1"/>
  <c r="H1612" i="7" a="1"/>
  <c r="H1612" i="7" s="1"/>
  <c r="H1431" i="7" a="1"/>
  <c r="H1431" i="7" s="1"/>
  <c r="H2125" i="7" a="1"/>
  <c r="H2125" i="7" s="1"/>
  <c r="H2584" i="7" a="1"/>
  <c r="H2584" i="7" s="1"/>
  <c r="H1695" i="7" a="1"/>
  <c r="H1695" i="7" s="1"/>
  <c r="H1792" i="7" a="1"/>
  <c r="H1792" i="7" s="1"/>
  <c r="H2117" i="7" a="1"/>
  <c r="H2117" i="7" s="1"/>
  <c r="H2642" i="7" a="1"/>
  <c r="H2642" i="7" s="1"/>
  <c r="H1767" i="7" a="1"/>
  <c r="H1767" i="7" s="1"/>
  <c r="H2226" i="7" a="1"/>
  <c r="H2226" i="7" s="1"/>
  <c r="H1734" i="7" a="1"/>
  <c r="H1734" i="7" s="1"/>
  <c r="H2720" i="7" a="1"/>
  <c r="H2720" i="7" s="1"/>
  <c r="H2718" i="7" a="1"/>
  <c r="H2718" i="7" s="1"/>
  <c r="H1931" i="7" a="1"/>
  <c r="H1931" i="7" s="1"/>
  <c r="H2419" i="7" a="1"/>
  <c r="H2419" i="7" s="1"/>
  <c r="H2778" i="7" a="1"/>
  <c r="H2778" i="7" s="1"/>
  <c r="H1830" i="7" a="1"/>
  <c r="H1830" i="7" s="1"/>
  <c r="C22" i="10"/>
  <c r="D31" i="9"/>
  <c r="I31" i="9" s="1"/>
  <c r="G41" i="10"/>
  <c r="G42" i="10"/>
  <c r="G52" i="10"/>
  <c r="G53" i="10"/>
  <c r="K39" i="10"/>
  <c r="H553" i="7" s="1" a="1"/>
  <c r="H553" i="7" s="1"/>
  <c r="K42" i="10"/>
  <c r="H1998" i="7" s="1" a="1"/>
  <c r="H1998" i="7" s="1"/>
  <c r="G54" i="10"/>
  <c r="G50" i="10"/>
  <c r="G40" i="10"/>
  <c r="G51" i="10"/>
  <c r="R52" i="9"/>
  <c r="G39" i="10"/>
  <c r="G43" i="10"/>
  <c r="K53" i="10"/>
  <c r="H11" i="10"/>
  <c r="F46" i="9"/>
  <c r="G43" i="9" s="1"/>
  <c r="S52" i="9"/>
  <c r="E11" i="10"/>
  <c r="Q11" i="10"/>
  <c r="M41" i="9"/>
  <c r="Q55" i="9"/>
  <c r="F320" i="7"/>
  <c r="F226" i="7"/>
  <c r="F1063" i="7"/>
  <c r="F190" i="7"/>
  <c r="F376" i="7"/>
  <c r="F742" i="7"/>
  <c r="F445" i="7"/>
  <c r="F1401" i="7"/>
  <c r="F65" i="7"/>
  <c r="F741" i="7"/>
  <c r="F137" i="7"/>
  <c r="F140" i="7"/>
  <c r="F500" i="7"/>
  <c r="F138" i="7"/>
  <c r="F28" i="7"/>
  <c r="F343" i="7"/>
  <c r="F141" i="7"/>
  <c r="F496" i="7"/>
  <c r="F229" i="7"/>
  <c r="F344" i="7"/>
  <c r="F778" i="7"/>
  <c r="F52" i="7"/>
  <c r="F51" i="7"/>
  <c r="F444" i="7"/>
  <c r="F53" i="7"/>
  <c r="F1951" i="7"/>
  <c r="F155" i="7"/>
  <c r="F567" i="7"/>
  <c r="F456" i="7"/>
  <c r="F228" i="7"/>
  <c r="F227" i="7"/>
  <c r="F145" i="7"/>
  <c r="F100" i="7"/>
  <c r="F152" i="7"/>
  <c r="F588" i="7"/>
  <c r="F66" i="7"/>
  <c r="F568" i="7"/>
  <c r="F903" i="7"/>
  <c r="F321" i="7"/>
  <c r="F151" i="7"/>
  <c r="F457" i="7"/>
  <c r="F476" i="7"/>
  <c r="F458" i="7"/>
  <c r="E50" i="10"/>
  <c r="F825" i="7"/>
  <c r="F97" i="7"/>
  <c r="F342" i="7"/>
  <c r="F1046" i="7"/>
  <c r="F743" i="7"/>
  <c r="F479" i="7"/>
  <c r="F432" i="7"/>
  <c r="F569" i="7"/>
  <c r="F332" i="7"/>
  <c r="F35" i="7"/>
  <c r="F905" i="7"/>
  <c r="F333" i="7"/>
  <c r="F64" i="7"/>
  <c r="F67" i="7"/>
  <c r="F11" i="9"/>
  <c r="L11" i="9"/>
  <c r="N11" i="10"/>
  <c r="E41" i="9"/>
  <c r="E45" i="9"/>
  <c r="G11" i="9"/>
  <c r="M11" i="9"/>
  <c r="E42" i="9"/>
  <c r="T53" i="9"/>
  <c r="E44" i="9"/>
  <c r="E43" i="9"/>
  <c r="O55" i="9"/>
  <c r="E53" i="9"/>
  <c r="E52" i="9"/>
  <c r="E55" i="9"/>
  <c r="E56" i="9"/>
  <c r="S54" i="9"/>
  <c r="Q52" i="9"/>
  <c r="O53" i="9"/>
  <c r="Q53" i="9"/>
  <c r="S53" i="9"/>
  <c r="P53" i="9"/>
  <c r="D33" i="9"/>
  <c r="I33" i="9" s="1"/>
  <c r="J43" i="9"/>
  <c r="E54" i="10"/>
  <c r="E52" i="10"/>
  <c r="M44" i="9"/>
  <c r="F2208" i="7" s="1"/>
  <c r="N41" i="9"/>
  <c r="F191" i="7" s="1"/>
  <c r="P45" i="9"/>
  <c r="K44" i="9"/>
  <c r="K45" i="9"/>
  <c r="N42" i="9"/>
  <c r="F2655" i="7" s="1"/>
  <c r="R53" i="9"/>
  <c r="O54" i="9"/>
  <c r="J42" i="9"/>
  <c r="D32" i="9"/>
  <c r="I32" i="9" s="1"/>
  <c r="E51" i="10"/>
  <c r="P52" i="9"/>
  <c r="O52" i="9"/>
  <c r="D34" i="9"/>
  <c r="I34" i="9" s="1"/>
  <c r="J44" i="9"/>
  <c r="T52" i="9"/>
  <c r="H2456" i="7" l="1" a="1"/>
  <c r="H2456" i="7" s="1"/>
  <c r="G2183" i="7" a="1"/>
  <c r="G2183" i="7" s="1"/>
  <c r="H1149" i="7" a="1"/>
  <c r="H1149" i="7" s="1"/>
  <c r="H1486" i="7" a="1"/>
  <c r="H1486" i="7" s="1"/>
  <c r="H1394" i="7" a="1"/>
  <c r="H1394" i="7" s="1"/>
  <c r="G1771" i="7" a="1"/>
  <c r="G1771" i="7" s="1"/>
  <c r="G2209" i="7" a="1"/>
  <c r="G2209" i="7" s="1"/>
  <c r="H1219" i="7" a="1"/>
  <c r="H1219" i="7" s="1"/>
  <c r="F847" i="7"/>
  <c r="H2504" i="7" a="1"/>
  <c r="H2504" i="7" s="1"/>
  <c r="F2456" i="7"/>
  <c r="H1771" i="7" a="1"/>
  <c r="H1771" i="7" s="1"/>
  <c r="H1447" i="7" a="1"/>
  <c r="H1447" i="7" s="1"/>
  <c r="H1011" i="7" a="1"/>
  <c r="H1011" i="7" s="1"/>
  <c r="H2377" i="7" a="1"/>
  <c r="H2377" i="7" s="1"/>
  <c r="G2504" i="7" a="1"/>
  <c r="G2504" i="7" s="1"/>
  <c r="G1486" i="7" a="1"/>
  <c r="G1486" i="7" s="1"/>
  <c r="G956" i="7" a="1"/>
  <c r="G956" i="7" s="1"/>
  <c r="H1514" i="7" a="1"/>
  <c r="H1514" i="7" s="1"/>
  <c r="G1684" i="7" a="1"/>
  <c r="G1684" i="7" s="1"/>
  <c r="F241" i="7"/>
  <c r="F1149" i="7"/>
  <c r="F2829" i="7"/>
  <c r="H1764" i="7" a="1"/>
  <c r="H1764" i="7" s="1"/>
  <c r="H984" i="7" a="1"/>
  <c r="H984" i="7" s="1"/>
  <c r="H2775" i="7" a="1"/>
  <c r="H2775" i="7" s="1"/>
  <c r="H1640" i="7" a="1"/>
  <c r="H1640" i="7" s="1"/>
  <c r="H2416" i="7" a="1"/>
  <c r="H2416" i="7" s="1"/>
  <c r="H861" i="7" a="1"/>
  <c r="H861" i="7" s="1"/>
  <c r="H1936" i="7" a="1"/>
  <c r="H1936" i="7" s="1"/>
  <c r="G2775" i="7" a="1"/>
  <c r="G2775" i="7" s="1"/>
  <c r="H2209" i="7" a="1"/>
  <c r="H2209" i="7" s="1"/>
  <c r="G1514" i="7" a="1"/>
  <c r="G1514" i="7" s="1"/>
  <c r="H1278" i="7" a="1"/>
  <c r="H1278" i="7" s="1"/>
  <c r="H871" i="7" a="1"/>
  <c r="H871" i="7" s="1"/>
  <c r="H2090" i="7" a="1"/>
  <c r="H2090" i="7" s="1"/>
  <c r="H1684" i="7" a="1"/>
  <c r="H1684" i="7" s="1"/>
  <c r="G1149" i="7" a="1"/>
  <c r="G1149" i="7" s="1"/>
  <c r="H2427" i="7" a="1"/>
  <c r="H2427" i="7" s="1"/>
  <c r="H1425" i="7" a="1"/>
  <c r="H1425" i="7" s="1"/>
  <c r="F570" i="7"/>
  <c r="F956" i="7"/>
  <c r="H2064" i="7" a="1"/>
  <c r="H2064" i="7" s="1"/>
  <c r="H2055" i="7" a="1"/>
  <c r="H2055" i="7" s="1"/>
  <c r="H2810" i="7" a="1"/>
  <c r="H2810" i="7" s="1"/>
  <c r="H2183" i="7" a="1"/>
  <c r="H2183" i="7" s="1"/>
  <c r="G2055" i="7" a="1"/>
  <c r="G2055" i="7" s="1"/>
  <c r="G2090" i="7" a="1"/>
  <c r="G2090" i="7" s="1"/>
  <c r="H2011" i="7" a="1"/>
  <c r="H2011" i="7" s="1"/>
  <c r="H956" i="7" a="1"/>
  <c r="H956" i="7" s="1"/>
  <c r="H2135" i="7" a="1"/>
  <c r="H2135" i="7" s="1"/>
  <c r="G2064" i="7" a="1"/>
  <c r="G2064" i="7" s="1"/>
  <c r="H2512" i="7" a="1"/>
  <c r="H2512" i="7" s="1"/>
  <c r="H2021" i="7" a="1"/>
  <c r="H2021" i="7" s="1"/>
  <c r="H1510" i="7" a="1"/>
  <c r="H1510" i="7" s="1"/>
  <c r="G1278" i="7" a="1"/>
  <c r="G1278" i="7" s="1"/>
  <c r="H1106" i="7" a="1"/>
  <c r="H1106" i="7" s="1"/>
  <c r="G1219" i="7" a="1"/>
  <c r="G1219" i="7" s="1"/>
  <c r="G2425" i="7" a="1"/>
  <c r="G2425" i="7" s="1"/>
  <c r="H2448" i="7" a="1"/>
  <c r="H2448" i="7" s="1"/>
  <c r="F1538" i="7"/>
  <c r="H1758" i="7" a="1"/>
  <c r="H1758" i="7" s="1"/>
  <c r="G2810" i="7" a="1"/>
  <c r="G2810" i="7" s="1"/>
  <c r="F945" i="7"/>
  <c r="H2182" i="7" a="1"/>
  <c r="H2182" i="7" s="1"/>
  <c r="G2377" i="7" a="1"/>
  <c r="G2377" i="7" s="1"/>
  <c r="G1510" i="7" a="1"/>
  <c r="G1510" i="7" s="1"/>
  <c r="H923" i="7" a="1"/>
  <c r="H923" i="7" s="1"/>
  <c r="G1394" i="7" a="1"/>
  <c r="G1394" i="7" s="1"/>
  <c r="G2021" i="7" a="1"/>
  <c r="G2021" i="7" s="1"/>
  <c r="G1640" i="7" a="1"/>
  <c r="G1640" i="7" s="1"/>
  <c r="G2416" i="7" a="1"/>
  <c r="G2416" i="7" s="1"/>
  <c r="G984" i="7" a="1"/>
  <c r="G984" i="7" s="1"/>
  <c r="G1360" i="7" a="1"/>
  <c r="G1360" i="7" s="1"/>
  <c r="G2456" i="7" a="1"/>
  <c r="G2456" i="7" s="1"/>
  <c r="G871" i="7" a="1"/>
  <c r="G871" i="7" s="1"/>
  <c r="G1388" i="7" a="1"/>
  <c r="G1388" i="7" s="1"/>
  <c r="G861" i="7" a="1"/>
  <c r="G861" i="7" s="1"/>
  <c r="G1810" i="7" a="1"/>
  <c r="G1810" i="7" s="1"/>
  <c r="G1425" i="7" a="1"/>
  <c r="G1425" i="7" s="1"/>
  <c r="G2448" i="7" a="1"/>
  <c r="G2448" i="7" s="1"/>
  <c r="G1864" i="7" a="1"/>
  <c r="G1864" i="7" s="1"/>
  <c r="G1998" i="7" a="1"/>
  <c r="G1998" i="7" s="1"/>
  <c r="G1847" i="7" a="1"/>
  <c r="G1847" i="7" s="1"/>
  <c r="G1085" i="7" a="1"/>
  <c r="G1085" i="7" s="1"/>
  <c r="G923" i="7" a="1"/>
  <c r="G923" i="7" s="1"/>
  <c r="G1106" i="7" a="1"/>
  <c r="G1106" i="7" s="1"/>
  <c r="G1936" i="7" a="1"/>
  <c r="G1936" i="7" s="1"/>
  <c r="H1085" i="7" a="1"/>
  <c r="H1085" i="7" s="1"/>
  <c r="H1847" i="7" a="1"/>
  <c r="H1847" i="7" s="1"/>
  <c r="H1360" i="7" a="1"/>
  <c r="H1360" i="7" s="1"/>
  <c r="G2512" i="7" a="1"/>
  <c r="G2512" i="7" s="1"/>
  <c r="H1810" i="7" a="1"/>
  <c r="H1810" i="7" s="1"/>
  <c r="H1864" i="7" a="1"/>
  <c r="H1864" i="7" s="1"/>
  <c r="H2173" i="7" a="1"/>
  <c r="H2173" i="7" s="1"/>
  <c r="H1388" i="7" a="1"/>
  <c r="H1388" i="7" s="1"/>
  <c r="F2154" i="7"/>
  <c r="F553" i="7"/>
  <c r="H2701" i="7" a="1"/>
  <c r="H2701" i="7" s="1"/>
  <c r="H1101" i="7" a="1"/>
  <c r="H1101" i="7" s="1"/>
  <c r="H2134" i="7" a="1"/>
  <c r="H2134" i="7" s="1"/>
  <c r="H1218" i="7" a="1"/>
  <c r="H1218" i="7" s="1"/>
  <c r="F322" i="7"/>
  <c r="F355" i="7"/>
  <c r="F823" i="7"/>
  <c r="H1446" i="7" a="1"/>
  <c r="H1446" i="7" s="1"/>
  <c r="H2629" i="7" a="1"/>
  <c r="H2629" i="7" s="1"/>
  <c r="F700" i="7"/>
  <c r="H2376" i="7" a="1"/>
  <c r="H2376" i="7" s="1"/>
  <c r="G1770" i="7" a="1"/>
  <c r="G1770" i="7" s="1"/>
  <c r="F230" i="7"/>
  <c r="H473" i="7" a="1"/>
  <c r="H473" i="7" s="1"/>
  <c r="G1218" i="7" a="1"/>
  <c r="G1218" i="7" s="1"/>
  <c r="G355" i="7" a="1"/>
  <c r="G355" i="7" s="1"/>
  <c r="H2172" i="7" a="1"/>
  <c r="H2172" i="7" s="1"/>
  <c r="H819" i="7" a="1"/>
  <c r="H819" i="7" s="1"/>
  <c r="G2083" i="7" a="1"/>
  <c r="G2083" i="7" s="1"/>
  <c r="G2172" i="7" a="1"/>
  <c r="G2172" i="7" s="1"/>
  <c r="F2826" i="7"/>
  <c r="F317" i="7"/>
  <c r="H1683" i="7" a="1"/>
  <c r="H1683" i="7" s="1"/>
  <c r="H2664" i="7" a="1"/>
  <c r="H2664" i="7" s="1"/>
  <c r="H2626" i="7" a="1"/>
  <c r="H2626" i="7" s="1"/>
  <c r="F501" i="7"/>
  <c r="F645" i="7"/>
  <c r="F827" i="7"/>
  <c r="F608" i="7"/>
  <c r="F1060" i="7"/>
  <c r="F433" i="7"/>
  <c r="F446" i="7"/>
  <c r="F477" i="7"/>
  <c r="G1101" i="7" a="1"/>
  <c r="G1101" i="7" s="1"/>
  <c r="G2701" i="7" a="1"/>
  <c r="G2701" i="7" s="1"/>
  <c r="H2511" i="7" a="1"/>
  <c r="H2511" i="7" s="1"/>
  <c r="G2503" i="7" a="1"/>
  <c r="G2503" i="7" s="1"/>
  <c r="H259" i="7" a="1"/>
  <c r="H259" i="7" s="1"/>
  <c r="H737" i="7" a="1"/>
  <c r="H737" i="7" s="1"/>
  <c r="G1387" i="7" a="1"/>
  <c r="G1387" i="7" s="1"/>
  <c r="H2083" i="7" a="1"/>
  <c r="H2083" i="7" s="1"/>
  <c r="H630" i="7" a="1"/>
  <c r="H630" i="7" s="1"/>
  <c r="G322" i="7" a="1"/>
  <c r="G322" i="7" s="1"/>
  <c r="H2774" i="7" a="1"/>
  <c r="H2774" i="7" s="1"/>
  <c r="H1485" i="7" a="1"/>
  <c r="H1485" i="7" s="1"/>
  <c r="H1846" i="7" a="1"/>
  <c r="H1846" i="7" s="1"/>
  <c r="H2455" i="7" a="1"/>
  <c r="H2455" i="7" s="1"/>
  <c r="H823" i="7" a="1"/>
  <c r="H823" i="7" s="1"/>
  <c r="G2511" i="7" a="1"/>
  <c r="G2511" i="7" s="1"/>
  <c r="G2629" i="7" a="1"/>
  <c r="G2629" i="7" s="1"/>
  <c r="G677" i="7" a="1"/>
  <c r="G677" i="7" s="1"/>
  <c r="H2424" i="7" a="1"/>
  <c r="H2424" i="7" s="1"/>
  <c r="G2664" i="7" a="1"/>
  <c r="G2664" i="7" s="1"/>
  <c r="F632" i="7"/>
  <c r="F395" i="7"/>
  <c r="F352" i="7"/>
  <c r="G2248" i="7" a="1"/>
  <c r="G2248" i="7" s="1"/>
  <c r="G1639" i="7" a="1"/>
  <c r="G1639" i="7" s="1"/>
  <c r="G1393" i="7" a="1"/>
  <c r="G1393" i="7" s="1"/>
  <c r="H1715" i="7" a="1"/>
  <c r="H1715" i="7" s="1"/>
  <c r="H677" i="7" a="1"/>
  <c r="H677" i="7" s="1"/>
  <c r="G1277" i="7" a="1"/>
  <c r="G1277" i="7" s="1"/>
  <c r="H2375" i="7" a="1"/>
  <c r="H2375" i="7" s="1"/>
  <c r="G192" i="7" a="1"/>
  <c r="G192" i="7" s="1"/>
  <c r="G1683" i="7" a="1"/>
  <c r="G1683" i="7" s="1"/>
  <c r="G1424" i="7" a="1"/>
  <c r="G1424" i="7" s="1"/>
  <c r="G737" i="7" a="1"/>
  <c r="G737" i="7" s="1"/>
  <c r="G328" i="7" a="1"/>
  <c r="G328" i="7" s="1"/>
  <c r="H550" i="7" a="1"/>
  <c r="H550" i="7" s="1"/>
  <c r="H2809" i="7" a="1"/>
  <c r="H2809" i="7" s="1"/>
  <c r="H328" i="7" a="1"/>
  <c r="H328" i="7" s="1"/>
  <c r="G550" i="7" a="1"/>
  <c r="G550" i="7" s="1"/>
  <c r="G2376" i="7" a="1"/>
  <c r="G2376" i="7" s="1"/>
  <c r="G259" i="7" a="1"/>
  <c r="G259" i="7" s="1"/>
  <c r="H463" i="7" a="1"/>
  <c r="H463" i="7" s="1"/>
  <c r="G1735" i="7" a="1"/>
  <c r="G1735" i="7" s="1"/>
  <c r="G1513" i="7" a="1"/>
  <c r="G1513" i="7" s="1"/>
  <c r="G463" i="7" a="1"/>
  <c r="G463" i="7" s="1"/>
  <c r="H1735" i="7" a="1"/>
  <c r="H1735" i="7" s="1"/>
  <c r="G2233" i="7" a="1"/>
  <c r="G2233" i="7" s="1"/>
  <c r="G2415" i="7" a="1"/>
  <c r="G2415" i="7" s="1"/>
  <c r="G2455" i="7" a="1"/>
  <c r="G2455" i="7" s="1"/>
  <c r="G473" i="7" a="1"/>
  <c r="G473" i="7" s="1"/>
  <c r="G1105" i="7" a="1"/>
  <c r="G1105" i="7" s="1"/>
  <c r="H529" i="7" a="1"/>
  <c r="H529" i="7" s="1"/>
  <c r="H1863" i="7" a="1"/>
  <c r="H1863" i="7" s="1"/>
  <c r="G407" i="7" a="1"/>
  <c r="G407" i="7" s="1"/>
  <c r="H2415" i="7" a="1"/>
  <c r="H2415" i="7" s="1"/>
  <c r="H2233" i="7" a="1"/>
  <c r="H2233" i="7" s="1"/>
  <c r="G1715" i="7" a="1"/>
  <c r="G1715" i="7" s="1"/>
  <c r="G630" i="7" a="1"/>
  <c r="G630" i="7" s="1"/>
  <c r="G529" i="7" a="1"/>
  <c r="G529" i="7" s="1"/>
  <c r="G1863" i="7" a="1"/>
  <c r="G1863" i="7" s="1"/>
  <c r="H407" i="7" a="1"/>
  <c r="H407" i="7" s="1"/>
  <c r="G2447" i="7" a="1"/>
  <c r="G2447" i="7" s="1"/>
  <c r="H1359" i="7" a="1"/>
  <c r="H1359" i="7" s="1"/>
  <c r="H601" i="7" a="1"/>
  <c r="H601" i="7" s="1"/>
  <c r="H187" i="7" a="1"/>
  <c r="H187" i="7" s="1"/>
  <c r="G1084" i="7" a="1"/>
  <c r="G1084" i="7" s="1"/>
  <c r="G2774" i="7" a="1"/>
  <c r="G2774" i="7" s="1"/>
  <c r="G2281" i="7" a="1"/>
  <c r="G2281" i="7" s="1"/>
  <c r="G1359" i="7" a="1"/>
  <c r="G1359" i="7" s="1"/>
  <c r="G601" i="7" a="1"/>
  <c r="G601" i="7" s="1"/>
  <c r="G187" i="7" a="1"/>
  <c r="G187" i="7" s="1"/>
  <c r="H1084" i="7" a="1"/>
  <c r="H1084" i="7" s="1"/>
  <c r="G2809" i="7" a="1"/>
  <c r="G2809" i="7" s="1"/>
  <c r="H355" i="7" a="1"/>
  <c r="H355" i="7" s="1"/>
  <c r="H1387" i="7" a="1"/>
  <c r="H1387" i="7" s="1"/>
  <c r="H1763" i="7" a="1"/>
  <c r="H1763" i="7" s="1"/>
  <c r="H1513" i="7" a="1"/>
  <c r="H1513" i="7" s="1"/>
  <c r="G2424" i="7" a="1"/>
  <c r="G2424" i="7" s="1"/>
  <c r="G1485" i="7" a="1"/>
  <c r="G1485" i="7" s="1"/>
  <c r="F589" i="7"/>
  <c r="F315" i="7"/>
  <c r="F702" i="7"/>
  <c r="F1441" i="7"/>
  <c r="F751" i="7"/>
  <c r="F334" i="7"/>
  <c r="F345" i="7"/>
  <c r="F533" i="7"/>
  <c r="F1264" i="7"/>
  <c r="F641" i="7"/>
  <c r="F536" i="7"/>
  <c r="F2611" i="7"/>
  <c r="F377" i="7"/>
  <c r="H1424" i="7" a="1"/>
  <c r="H1424" i="7" s="1"/>
  <c r="H2281" i="7" a="1"/>
  <c r="H2281" i="7" s="1"/>
  <c r="H1770" i="7" a="1"/>
  <c r="H1770" i="7" s="1"/>
  <c r="H192" i="7" a="1"/>
  <c r="H192" i="7" s="1"/>
  <c r="G823" i="7" a="1"/>
  <c r="G823" i="7" s="1"/>
  <c r="H2248" i="7" a="1"/>
  <c r="H2248" i="7" s="1"/>
  <c r="G2089" i="7" a="1"/>
  <c r="G2089" i="7" s="1"/>
  <c r="H2447" i="7" a="1"/>
  <c r="H2447" i="7" s="1"/>
  <c r="G1148" i="7" a="1"/>
  <c r="G1148" i="7" s="1"/>
  <c r="H1148" i="7" a="1"/>
  <c r="H1148" i="7" s="1"/>
  <c r="H322" i="7" a="1"/>
  <c r="H322" i="7" s="1"/>
  <c r="H1277" i="7" a="1"/>
  <c r="H1277" i="7" s="1"/>
  <c r="H1105" i="7" a="1"/>
  <c r="H1105" i="7" s="1"/>
  <c r="G2182" i="7" a="1"/>
  <c r="G2182" i="7" s="1"/>
  <c r="H2208" i="7" a="1"/>
  <c r="H2208" i="7" s="1"/>
  <c r="F313" i="7"/>
  <c r="F384" i="7"/>
  <c r="F497" i="7"/>
  <c r="F2204" i="7"/>
  <c r="F2828" i="7"/>
  <c r="H1757" i="7" a="1"/>
  <c r="H1757" i="7" s="1"/>
  <c r="G1846" i="7" a="1"/>
  <c r="G1846" i="7" s="1"/>
  <c r="H2089" i="7" a="1"/>
  <c r="H2089" i="7" s="1"/>
  <c r="H1639" i="7" a="1"/>
  <c r="H1639" i="7" s="1"/>
  <c r="H1393" i="7" a="1"/>
  <c r="H1393" i="7" s="1"/>
  <c r="H2503" i="7" a="1"/>
  <c r="H2503" i="7" s="1"/>
  <c r="G819" i="7" a="1"/>
  <c r="G819" i="7" s="1"/>
  <c r="G2208" i="7" a="1"/>
  <c r="G2208" i="7" s="1"/>
  <c r="H2506" i="7" a="1"/>
  <c r="H2506" i="7" s="1"/>
  <c r="G2626" i="7" a="1"/>
  <c r="G2626" i="7" s="1"/>
  <c r="F1559" i="7"/>
  <c r="F2407" i="7"/>
  <c r="F2323" i="7"/>
  <c r="F2209" i="7"/>
  <c r="F2730" i="7"/>
  <c r="F760" i="7"/>
  <c r="F2647" i="7"/>
  <c r="F2291" i="7"/>
  <c r="F1546" i="7"/>
  <c r="F2544" i="7"/>
  <c r="F891" i="7"/>
  <c r="F2403" i="7"/>
  <c r="H2280" i="7" a="1"/>
  <c r="H2280" i="7" s="1"/>
  <c r="F1540" i="7"/>
  <c r="F2338" i="7"/>
  <c r="F2046" i="7"/>
  <c r="F2284" i="7"/>
  <c r="F1938" i="7"/>
  <c r="H2207" i="7" a="1"/>
  <c r="H2207" i="7" s="1"/>
  <c r="F2045" i="7"/>
  <c r="F2827" i="7"/>
  <c r="F1308" i="7"/>
  <c r="H1934" i="7" a="1"/>
  <c r="H1934" i="7" s="1"/>
  <c r="H1358" i="7" a="1"/>
  <c r="H1358" i="7" s="1"/>
  <c r="H1996" i="7" a="1"/>
  <c r="H1996" i="7" s="1"/>
  <c r="H1682" i="7" a="1"/>
  <c r="H1682" i="7" s="1"/>
  <c r="H1512" i="7" a="1"/>
  <c r="H1512" i="7" s="1"/>
  <c r="G1769" i="7" a="1"/>
  <c r="G1769" i="7" s="1"/>
  <c r="G2700" i="7" a="1"/>
  <c r="G2700" i="7" s="1"/>
  <c r="G2628" i="7" a="1"/>
  <c r="G2628" i="7" s="1"/>
  <c r="H1808" i="7" a="1"/>
  <c r="H1808" i="7" s="1"/>
  <c r="G2181" i="7" a="1"/>
  <c r="G2181" i="7" s="1"/>
  <c r="H1484" i="7" a="1"/>
  <c r="H1484" i="7" s="1"/>
  <c r="H2171" i="7" a="1"/>
  <c r="H2171" i="7" s="1"/>
  <c r="H2292" i="7" a="1"/>
  <c r="H2292" i="7" s="1"/>
  <c r="H2510" i="7" a="1"/>
  <c r="H2510" i="7" s="1"/>
  <c r="G2510" i="7" a="1"/>
  <c r="G2510" i="7" s="1"/>
  <c r="H2773" i="7" a="1"/>
  <c r="H2773" i="7" s="1"/>
  <c r="H1713" i="7" a="1"/>
  <c r="H1713" i="7" s="1"/>
  <c r="G2207" i="7" a="1"/>
  <c r="G2207" i="7" s="1"/>
  <c r="H1508" i="7" a="1"/>
  <c r="H1508" i="7" s="1"/>
  <c r="H2247" i="7" a="1"/>
  <c r="H2247" i="7" s="1"/>
  <c r="H2628" i="7" a="1"/>
  <c r="H2628" i="7" s="1"/>
  <c r="G1996" i="7" a="1"/>
  <c r="G1996" i="7" s="1"/>
  <c r="H2019" i="7" a="1"/>
  <c r="H2019" i="7" s="1"/>
  <c r="G2280" i="7" a="1"/>
  <c r="G2280" i="7" s="1"/>
  <c r="G2773" i="7" a="1"/>
  <c r="G2773" i="7" s="1"/>
  <c r="H1862" i="7" a="1"/>
  <c r="H1862" i="7" s="1"/>
  <c r="G2232" i="7" a="1"/>
  <c r="G2232" i="7" s="1"/>
  <c r="G1484" i="7" a="1"/>
  <c r="G1484" i="7" s="1"/>
  <c r="F2700" i="7"/>
  <c r="F2243" i="7"/>
  <c r="F2602" i="7"/>
  <c r="H2422" i="7" a="1"/>
  <c r="H2422" i="7" s="1"/>
  <c r="H2425" i="7" a="1"/>
  <c r="H2425" i="7" s="1"/>
  <c r="H2700" i="7" a="1"/>
  <c r="H2700" i="7" s="1"/>
  <c r="H1769" i="7" a="1"/>
  <c r="H1769" i="7" s="1"/>
  <c r="G2702" i="7" a="1"/>
  <c r="G2702" i="7" s="1"/>
  <c r="G2292" i="7" a="1"/>
  <c r="G2292" i="7" s="1"/>
  <c r="F2147" i="7"/>
  <c r="H1104" i="7" a="1"/>
  <c r="H1104" i="7" s="1"/>
  <c r="G2019" i="7" a="1"/>
  <c r="G2019" i="7" s="1"/>
  <c r="G2423" i="7" a="1"/>
  <c r="G2423" i="7" s="1"/>
  <c r="G1713" i="7" a="1"/>
  <c r="G1713" i="7" s="1"/>
  <c r="G2808" i="7" a="1"/>
  <c r="G2808" i="7" s="1"/>
  <c r="G2414" i="7" a="1"/>
  <c r="G2414" i="7" s="1"/>
  <c r="H2062" i="7" a="1"/>
  <c r="H2062" i="7" s="1"/>
  <c r="G1862" i="7" a="1"/>
  <c r="G1862" i="7" s="1"/>
  <c r="G1638" i="7" a="1"/>
  <c r="G1638" i="7" s="1"/>
  <c r="G2502" i="7" a="1"/>
  <c r="G2502" i="7" s="1"/>
  <c r="H2446" i="7" a="1"/>
  <c r="H2446" i="7" s="1"/>
  <c r="H1638" i="7" a="1"/>
  <c r="H1638" i="7" s="1"/>
  <c r="G2062" i="7" a="1"/>
  <c r="G2062" i="7" s="1"/>
  <c r="G2446" i="7" a="1"/>
  <c r="G2446" i="7" s="1"/>
  <c r="G2454" i="7" a="1"/>
  <c r="G2454" i="7" s="1"/>
  <c r="H1845" i="7" a="1"/>
  <c r="H1845" i="7" s="1"/>
  <c r="G2171" i="7" a="1"/>
  <c r="G2171" i="7" s="1"/>
  <c r="G1508" i="7" a="1"/>
  <c r="G1508" i="7" s="1"/>
  <c r="G1845" i="7" a="1"/>
  <c r="G1845" i="7" s="1"/>
  <c r="G2053" i="7" a="1"/>
  <c r="G2053" i="7" s="1"/>
  <c r="G1733" i="7" a="1"/>
  <c r="G1733" i="7" s="1"/>
  <c r="G1934" i="7" a="1"/>
  <c r="G1934" i="7" s="1"/>
  <c r="G1358" i="7" a="1"/>
  <c r="G1358" i="7" s="1"/>
  <c r="H2053" i="7" a="1"/>
  <c r="H2053" i="7" s="1"/>
  <c r="H2808" i="7" a="1"/>
  <c r="H2808" i="7" s="1"/>
  <c r="H2414" i="7" a="1"/>
  <c r="H2414" i="7" s="1"/>
  <c r="H2181" i="7" a="1"/>
  <c r="H2181" i="7" s="1"/>
  <c r="G2247" i="7" a="1"/>
  <c r="G2247" i="7" s="1"/>
  <c r="G2375" i="7" a="1"/>
  <c r="G2375" i="7" s="1"/>
  <c r="H1733" i="7" a="1"/>
  <c r="H1733" i="7" s="1"/>
  <c r="G1682" i="7" a="1"/>
  <c r="G1682" i="7" s="1"/>
  <c r="H2423" i="7" a="1"/>
  <c r="H2423" i="7" s="1"/>
  <c r="F1312" i="7"/>
  <c r="H2009" i="7" a="1"/>
  <c r="H2009" i="7" s="1"/>
  <c r="H2702" i="7" a="1"/>
  <c r="H2702" i="7" s="1"/>
  <c r="F1313" i="7"/>
  <c r="F1536" i="7"/>
  <c r="F2517" i="7"/>
  <c r="F1361" i="7"/>
  <c r="G1512" i="7" a="1"/>
  <c r="G1512" i="7" s="1"/>
  <c r="H2454" i="7" a="1"/>
  <c r="H2454" i="7" s="1"/>
  <c r="H1756" i="7" a="1"/>
  <c r="H1756" i="7" s="1"/>
  <c r="G1808" i="7" a="1"/>
  <c r="G1808" i="7" s="1"/>
  <c r="H2232" i="7" a="1"/>
  <c r="H2232" i="7" s="1"/>
  <c r="F2825" i="7"/>
  <c r="F2509" i="7"/>
  <c r="F2515" i="7"/>
  <c r="F2686" i="7"/>
  <c r="F2138" i="7"/>
  <c r="F1557" i="7"/>
  <c r="F2292" i="7"/>
  <c r="F1808" i="7"/>
  <c r="F1446" i="7"/>
  <c r="F901" i="7"/>
  <c r="F2043" i="7"/>
  <c r="F2433" i="7"/>
  <c r="F2549" i="7"/>
  <c r="F1950" i="7"/>
  <c r="F1201" i="7"/>
  <c r="F2316" i="7"/>
  <c r="F845" i="7"/>
  <c r="F1359" i="7"/>
  <c r="F1749" i="7"/>
  <c r="F2150" i="7"/>
  <c r="F2737" i="7"/>
  <c r="F739" i="7"/>
  <c r="F886" i="7"/>
  <c r="F1946" i="7"/>
  <c r="F2689" i="7"/>
  <c r="F1269" i="7"/>
  <c r="F1671" i="7"/>
  <c r="F895" i="7"/>
  <c r="F1360" i="7"/>
  <c r="F1187" i="7"/>
  <c r="F1007" i="7"/>
  <c r="F830" i="7"/>
  <c r="F846" i="7"/>
  <c r="F2288" i="7"/>
  <c r="F1965" i="7"/>
  <c r="F1408" i="7"/>
  <c r="F1339" i="7"/>
  <c r="F2202" i="7"/>
  <c r="F2131" i="7"/>
  <c r="F2289" i="7"/>
  <c r="F2542" i="7"/>
  <c r="F1372" i="7"/>
  <c r="F834" i="7"/>
  <c r="F2025" i="7"/>
  <c r="F2760" i="7"/>
  <c r="F1544" i="7"/>
  <c r="F1803" i="7"/>
  <c r="F2479" i="7"/>
  <c r="F2454" i="7"/>
  <c r="F2684" i="7"/>
  <c r="F944" i="7"/>
  <c r="F1598" i="7"/>
  <c r="F2003" i="7"/>
  <c r="F1957" i="7"/>
  <c r="F2159" i="7"/>
  <c r="H1844" i="7" a="1"/>
  <c r="H1844" i="7" s="1"/>
  <c r="H2697" i="7" a="1"/>
  <c r="H2697" i="7" s="1"/>
  <c r="G1217" i="7" a="1"/>
  <c r="G1217" i="7" s="1"/>
  <c r="H2179" i="7" a="1"/>
  <c r="H2179" i="7" s="1"/>
  <c r="H2693" i="7" a="1"/>
  <c r="H2693" i="7" s="1"/>
  <c r="H1732" i="7" a="1"/>
  <c r="H1732" i="7" s="1"/>
  <c r="H1392" i="7" a="1"/>
  <c r="H1392" i="7" s="1"/>
  <c r="G2230" i="7" a="1"/>
  <c r="G2230" i="7" s="1"/>
  <c r="F1266" i="7"/>
  <c r="F2824" i="7"/>
  <c r="F1602" i="7"/>
  <c r="F2496" i="7"/>
  <c r="F2621" i="7"/>
  <c r="H1755" i="7" a="1"/>
  <c r="H1755" i="7" s="1"/>
  <c r="G2244" i="7" a="1"/>
  <c r="G2244" i="7" s="1"/>
  <c r="G2277" i="7" a="1"/>
  <c r="G2277" i="7" s="1"/>
  <c r="H2085" i="7" a="1"/>
  <c r="H2085" i="7" s="1"/>
  <c r="G2060" i="7" a="1"/>
  <c r="G2060" i="7" s="1"/>
  <c r="G2625" i="7" a="1"/>
  <c r="G2625" i="7" s="1"/>
  <c r="G1276" i="7" a="1"/>
  <c r="G1276" i="7" s="1"/>
  <c r="H1932" i="7" a="1"/>
  <c r="H1932" i="7" s="1"/>
  <c r="G2660" i="7" a="1"/>
  <c r="G2660" i="7" s="1"/>
  <c r="F2395" i="7"/>
  <c r="F902" i="7"/>
  <c r="F906" i="7"/>
  <c r="F1366" i="7"/>
  <c r="F1292" i="7"/>
  <c r="F2615" i="7"/>
  <c r="F2075" i="7"/>
  <c r="F1450" i="7"/>
  <c r="F1971" i="7"/>
  <c r="H2205" i="7" a="1"/>
  <c r="H2205" i="7" s="1"/>
  <c r="H1217" i="7" a="1"/>
  <c r="H1217" i="7" s="1"/>
  <c r="G1844" i="7" a="1"/>
  <c r="G1844" i="7" s="1"/>
  <c r="H824" i="7" a="1"/>
  <c r="H824" i="7" s="1"/>
  <c r="H2372" i="7" a="1"/>
  <c r="H2372" i="7" s="1"/>
  <c r="H2060" i="7" a="1"/>
  <c r="H2060" i="7" s="1"/>
  <c r="H2230" i="7" a="1"/>
  <c r="H2230" i="7" s="1"/>
  <c r="H820" i="7" a="1"/>
  <c r="H820" i="7" s="1"/>
  <c r="G955" i="7" a="1"/>
  <c r="G955" i="7" s="1"/>
  <c r="H2502" i="7" a="1"/>
  <c r="H2502" i="7" s="1"/>
  <c r="F2434" i="7"/>
  <c r="F1566" i="7"/>
  <c r="F1115" i="7"/>
  <c r="F1402" i="7"/>
  <c r="F2729" i="7"/>
  <c r="F2478" i="7"/>
  <c r="F2450" i="7"/>
  <c r="F1550" i="7"/>
  <c r="F2693" i="7"/>
  <c r="F2322" i="7"/>
  <c r="F2007" i="7"/>
  <c r="F2495" i="7"/>
  <c r="F2606" i="7"/>
  <c r="F2027" i="7"/>
  <c r="F2132" i="7"/>
  <c r="F1545" i="7"/>
  <c r="F1435" i="7"/>
  <c r="F2387" i="7"/>
  <c r="H2499" i="7" a="1"/>
  <c r="H2499" i="7" s="1"/>
  <c r="G2205" i="7" a="1"/>
  <c r="G2205" i="7" s="1"/>
  <c r="H2169" i="7" a="1"/>
  <c r="H2169" i="7" s="1"/>
  <c r="H983" i="7" a="1"/>
  <c r="H983" i="7" s="1"/>
  <c r="H2289" i="7" a="1"/>
  <c r="H2289" i="7" s="1"/>
  <c r="H2007" i="7" a="1"/>
  <c r="H2007" i="7" s="1"/>
  <c r="H1712" i="7" a="1"/>
  <c r="H1712" i="7" s="1"/>
  <c r="G2507" i="7" a="1"/>
  <c r="G2507" i="7" s="1"/>
  <c r="G1932" i="7" a="1"/>
  <c r="G1932" i="7" s="1"/>
  <c r="G2179" i="7" a="1"/>
  <c r="G2179" i="7" s="1"/>
  <c r="G2499" i="7" a="1"/>
  <c r="G2499" i="7" s="1"/>
  <c r="H1807" i="7" a="1"/>
  <c r="H1807" i="7" s="1"/>
  <c r="H1276" i="7" a="1"/>
  <c r="H1276" i="7" s="1"/>
  <c r="H2451" i="7" a="1"/>
  <c r="H2451" i="7" s="1"/>
  <c r="H2622" i="7" a="1"/>
  <c r="H2622" i="7" s="1"/>
  <c r="H2051" i="7" a="1"/>
  <c r="H2051" i="7" s="1"/>
  <c r="H2660" i="7" a="1"/>
  <c r="H2660" i="7" s="1"/>
  <c r="H2277" i="7" a="1"/>
  <c r="H2277" i="7" s="1"/>
  <c r="G2085" i="7" a="1"/>
  <c r="G2085" i="7" s="1"/>
  <c r="G2697" i="7" a="1"/>
  <c r="G2697" i="7" s="1"/>
  <c r="G2242" i="7" a="1"/>
  <c r="G2242" i="7" s="1"/>
  <c r="G1392" i="7" a="1"/>
  <c r="G1392" i="7" s="1"/>
  <c r="G1732" i="7" a="1"/>
  <c r="G1732" i="7" s="1"/>
  <c r="G1712" i="7" a="1"/>
  <c r="G1712" i="7" s="1"/>
  <c r="G2805" i="7" a="1"/>
  <c r="G2805" i="7" s="1"/>
  <c r="G1357" i="7" a="1"/>
  <c r="G1357" i="7" s="1"/>
  <c r="H1147" i="7" a="1"/>
  <c r="H1147" i="7" s="1"/>
  <c r="G1637" i="7" a="1"/>
  <c r="G1637" i="7" s="1"/>
  <c r="H860" i="7" a="1"/>
  <c r="H860" i="7" s="1"/>
  <c r="H1483" i="7" a="1"/>
  <c r="H1483" i="7" s="1"/>
  <c r="H2017" i="7" a="1"/>
  <c r="H2017" i="7" s="1"/>
  <c r="H2770" i="7" a="1"/>
  <c r="H2770" i="7" s="1"/>
  <c r="G2169" i="7" a="1"/>
  <c r="G2169" i="7" s="1"/>
  <c r="G824" i="7" a="1"/>
  <c r="G824" i="7" s="1"/>
  <c r="G983" i="7" a="1"/>
  <c r="G983" i="7" s="1"/>
  <c r="H2507" i="7" a="1"/>
  <c r="H2507" i="7" s="1"/>
  <c r="H2805" i="7" a="1"/>
  <c r="H2805" i="7" s="1"/>
  <c r="H1357" i="7" a="1"/>
  <c r="H1357" i="7" s="1"/>
  <c r="G1147" i="7" a="1"/>
  <c r="G1147" i="7" s="1"/>
  <c r="H1637" i="7" a="1"/>
  <c r="H1637" i="7" s="1"/>
  <c r="G860" i="7" a="1"/>
  <c r="G860" i="7" s="1"/>
  <c r="G1483" i="7" a="1"/>
  <c r="G1483" i="7" s="1"/>
  <c r="G2017" i="7" a="1"/>
  <c r="G2017" i="7" s="1"/>
  <c r="G2770" i="7" a="1"/>
  <c r="G2770" i="7" s="1"/>
  <c r="H1507" i="7" a="1"/>
  <c r="H1507" i="7" s="1"/>
  <c r="H1994" i="7" a="1"/>
  <c r="H1994" i="7" s="1"/>
  <c r="G2451" i="7" a="1"/>
  <c r="G2451" i="7" s="1"/>
  <c r="H1861" i="7" a="1"/>
  <c r="H1861" i="7" s="1"/>
  <c r="G1507" i="7" a="1"/>
  <c r="G1507" i="7" s="1"/>
  <c r="G1104" i="7" a="1"/>
  <c r="G1104" i="7" s="1"/>
  <c r="G2289" i="7" a="1"/>
  <c r="G2289" i="7" s="1"/>
  <c r="G1861" i="7" a="1"/>
  <c r="G1861" i="7" s="1"/>
  <c r="G1100" i="7" a="1"/>
  <c r="G1100" i="7" s="1"/>
  <c r="G1807" i="7" a="1"/>
  <c r="G1807" i="7" s="1"/>
  <c r="G922" i="7" a="1"/>
  <c r="G922" i="7" s="1"/>
  <c r="G1768" i="7" a="1"/>
  <c r="G1768" i="7" s="1"/>
  <c r="H870" i="7" a="1"/>
  <c r="H870" i="7" s="1"/>
  <c r="G1083" i="7" a="1"/>
  <c r="G1083" i="7" s="1"/>
  <c r="G820" i="7" a="1"/>
  <c r="G820" i="7" s="1"/>
  <c r="G1681" i="7" a="1"/>
  <c r="G1681" i="7" s="1"/>
  <c r="G2443" i="7" a="1"/>
  <c r="G2443" i="7" s="1"/>
  <c r="H922" i="7" a="1"/>
  <c r="H922" i="7" s="1"/>
  <c r="H1768" i="7" a="1"/>
  <c r="H1768" i="7" s="1"/>
  <c r="G870" i="7" a="1"/>
  <c r="G870" i="7" s="1"/>
  <c r="G1994" i="7" a="1"/>
  <c r="G1994" i="7" s="1"/>
  <c r="H2244" i="7" a="1"/>
  <c r="H2244" i="7" s="1"/>
  <c r="H1386" i="7" a="1"/>
  <c r="H1386" i="7" s="1"/>
  <c r="H1423" i="7" a="1"/>
  <c r="H1423" i="7" s="1"/>
  <c r="G2084" i="7" a="1"/>
  <c r="G2084" i="7" s="1"/>
  <c r="G2051" i="7" a="1"/>
  <c r="G2051" i="7" s="1"/>
  <c r="G2420" i="7" a="1"/>
  <c r="G2420" i="7" s="1"/>
  <c r="G1386" i="7" a="1"/>
  <c r="G1386" i="7" s="1"/>
  <c r="G1423" i="7" a="1"/>
  <c r="G1423" i="7" s="1"/>
  <c r="H2084" i="7" a="1"/>
  <c r="H2084" i="7" s="1"/>
  <c r="H2625" i="7" a="1"/>
  <c r="H2625" i="7" s="1"/>
  <c r="H1083" i="7" a="1"/>
  <c r="H1083" i="7" s="1"/>
  <c r="F2240" i="7"/>
  <c r="F2390" i="7"/>
  <c r="H2443" i="7" a="1"/>
  <c r="H2443" i="7" s="1"/>
  <c r="H1681" i="7" a="1"/>
  <c r="H1681" i="7" s="1"/>
  <c r="G2372" i="7" a="1"/>
  <c r="G2372" i="7" s="1"/>
  <c r="G2693" i="7" a="1"/>
  <c r="G2693" i="7" s="1"/>
  <c r="G2622" i="7" a="1"/>
  <c r="G2622" i="7" s="1"/>
  <c r="H955" i="7" a="1"/>
  <c r="H955" i="7" s="1"/>
  <c r="F1807" i="7"/>
  <c r="H2131" i="7" a="1"/>
  <c r="H2131" i="7" s="1"/>
  <c r="H1100" i="7" a="1"/>
  <c r="H1100" i="7" s="1"/>
  <c r="H1445" i="7" a="1"/>
  <c r="H1445" i="7" s="1"/>
  <c r="H1010" i="7" a="1"/>
  <c r="H1010" i="7" s="1"/>
  <c r="F736" i="7"/>
  <c r="F2409" i="7"/>
  <c r="F2500" i="7"/>
  <c r="F981" i="7"/>
  <c r="F2658" i="7"/>
  <c r="F2275" i="7"/>
  <c r="F411" i="7"/>
  <c r="F779" i="7"/>
  <c r="F2695" i="7"/>
  <c r="F2769" i="7"/>
  <c r="F2048" i="7"/>
  <c r="F323" i="7"/>
  <c r="F1981" i="7"/>
  <c r="F904" i="7"/>
  <c r="F1099" i="7"/>
  <c r="F2354" i="7"/>
  <c r="F1146" i="7"/>
  <c r="F2696" i="7"/>
  <c r="F2659" i="7"/>
  <c r="F2644" i="7"/>
  <c r="F554" i="7"/>
  <c r="F1291" i="7"/>
  <c r="F2073" i="7"/>
  <c r="F394" i="7"/>
  <c r="F1262" i="7"/>
  <c r="F2405" i="7"/>
  <c r="F1710" i="7"/>
  <c r="F1405" i="7"/>
  <c r="F2618" i="7"/>
  <c r="F656" i="7"/>
  <c r="F2656" i="7"/>
  <c r="F1468" i="7"/>
  <c r="F1445" i="7"/>
  <c r="F1114" i="7"/>
  <c r="F1016" i="7"/>
  <c r="F2614" i="7"/>
  <c r="F1328" i="7"/>
  <c r="F2130" i="7"/>
  <c r="F2691" i="7"/>
  <c r="G44" i="9"/>
  <c r="F1374" i="7"/>
  <c r="F2702" i="7"/>
  <c r="F936" i="7"/>
  <c r="F2482" i="7"/>
  <c r="F900" i="7"/>
  <c r="F1563" i="7"/>
  <c r="F340" i="7"/>
  <c r="F1800" i="7"/>
  <c r="F1667" i="7"/>
  <c r="F2400" i="7"/>
  <c r="F348" i="7"/>
  <c r="F703" i="7"/>
  <c r="F2146" i="7"/>
  <c r="F80" i="7"/>
  <c r="F1466" i="7"/>
  <c r="F1358" i="7"/>
  <c r="F502" i="7"/>
  <c r="F1880" i="7"/>
  <c r="F2514" i="7"/>
  <c r="F2144" i="7"/>
  <c r="F606" i="7"/>
  <c r="F1050" i="7"/>
  <c r="F1939" i="7"/>
  <c r="F1260" i="7"/>
  <c r="H2696" i="7" a="1"/>
  <c r="H2696" i="7" s="1"/>
  <c r="F940" i="7"/>
  <c r="F977" i="7"/>
  <c r="F1091" i="7"/>
  <c r="F2609" i="7"/>
  <c r="F2736" i="7"/>
  <c r="F758" i="7"/>
  <c r="F1670" i="7"/>
  <c r="F642" i="7"/>
  <c r="F2393" i="7"/>
  <c r="F1029" i="7"/>
  <c r="H920" i="7" a="1"/>
  <c r="H920" i="7" s="1"/>
  <c r="F1707" i="7"/>
  <c r="F1963" i="7"/>
  <c r="F1599" i="7"/>
  <c r="F30" i="7"/>
  <c r="F2389" i="7"/>
  <c r="F49" i="7"/>
  <c r="F1708" i="7"/>
  <c r="F1597" i="7"/>
  <c r="F139" i="7"/>
  <c r="F1436" i="7"/>
  <c r="F748" i="7"/>
  <c r="F2287" i="7"/>
  <c r="F1154" i="7"/>
  <c r="F1620" i="7"/>
  <c r="F1754" i="7"/>
  <c r="F2511" i="7"/>
  <c r="F1330" i="7"/>
  <c r="F635" i="7"/>
  <c r="F2613" i="7"/>
  <c r="F2653" i="7"/>
  <c r="F1268" i="7"/>
  <c r="F844" i="7"/>
  <c r="H408" i="7" a="1"/>
  <c r="H408" i="7" s="1"/>
  <c r="H260" i="7" a="1"/>
  <c r="H260" i="7" s="1"/>
  <c r="F634" i="7"/>
  <c r="F153" i="7"/>
  <c r="F1751" i="7"/>
  <c r="F1153" i="7"/>
  <c r="F2798" i="7"/>
  <c r="F434" i="7"/>
  <c r="H474" i="7" a="1"/>
  <c r="H474" i="7" s="1"/>
  <c r="F2768" i="7"/>
  <c r="F2274" i="7"/>
  <c r="F2134" i="7"/>
  <c r="F314" i="7"/>
  <c r="F1848" i="7"/>
  <c r="F1968" i="7"/>
  <c r="F1367" i="7"/>
  <c r="F1444" i="7"/>
  <c r="F1215" i="7"/>
  <c r="F1846" i="7"/>
  <c r="F1378" i="7"/>
  <c r="F1964" i="7"/>
  <c r="F2616" i="7"/>
  <c r="F1031" i="7"/>
  <c r="F1615" i="7"/>
  <c r="F1543" i="7"/>
  <c r="F1403" i="7"/>
  <c r="G2659" i="7" a="1"/>
  <c r="G2659" i="7" s="1"/>
  <c r="F828" i="7"/>
  <c r="F1664" i="7"/>
  <c r="F2552" i="7"/>
  <c r="F2153" i="7"/>
  <c r="F1014" i="7"/>
  <c r="F591" i="7"/>
  <c r="F2430" i="7"/>
  <c r="F2427" i="7"/>
  <c r="F2281" i="7"/>
  <c r="F762" i="7"/>
  <c r="F146" i="7"/>
  <c r="F2546" i="7"/>
  <c r="F1758" i="7"/>
  <c r="F744" i="7"/>
  <c r="F532" i="7"/>
  <c r="F2654" i="7"/>
  <c r="F887" i="7"/>
  <c r="F890" i="7"/>
  <c r="F1047" i="7"/>
  <c r="F2767" i="7"/>
  <c r="F899" i="7"/>
  <c r="F2343" i="7"/>
  <c r="F2155" i="7"/>
  <c r="F2047" i="7"/>
  <c r="F2406" i="7"/>
  <c r="F1558" i="7"/>
  <c r="F1837" i="7"/>
  <c r="F1048" i="7"/>
  <c r="F353" i="7"/>
  <c r="F1066" i="7"/>
  <c r="F1528" i="7"/>
  <c r="H2449" i="7" a="1"/>
  <c r="H2449" i="7" s="1"/>
  <c r="H2659" i="7" a="1"/>
  <c r="H2659" i="7" s="1"/>
  <c r="H1099" i="7" a="1"/>
  <c r="H1099" i="7" s="1"/>
  <c r="G2203" i="7" a="1"/>
  <c r="G2203" i="7" s="1"/>
  <c r="G1099" i="7" a="1"/>
  <c r="G1099" i="7" s="1"/>
  <c r="H818" i="7" a="1"/>
  <c r="H818" i="7" s="1"/>
  <c r="F934" i="7"/>
  <c r="B22" i="10" a="1"/>
  <c r="B22" i="10" s="1"/>
  <c r="D22" i="10" s="1"/>
  <c r="G2161" i="7" a="1"/>
  <c r="G2161" i="7" s="1"/>
  <c r="H2004" i="7" a="1"/>
  <c r="H2004" i="7" s="1"/>
  <c r="H2420" i="7" a="1"/>
  <c r="H2420" i="7" s="1"/>
  <c r="H1753" i="7" a="1"/>
  <c r="H1753" i="7" s="1"/>
  <c r="H2127" i="7" a="1"/>
  <c r="H2127" i="7" s="1"/>
  <c r="H156" i="7" a="1"/>
  <c r="H156" i="7" s="1"/>
  <c r="H1443" i="7" a="1"/>
  <c r="H1443" i="7" s="1"/>
  <c r="H1008" i="7" a="1"/>
  <c r="H1008" i="7" s="1"/>
  <c r="F2645" i="7"/>
  <c r="F2391" i="7"/>
  <c r="F2453" i="7"/>
  <c r="F1956" i="7"/>
  <c r="F1437" i="7"/>
  <c r="F2429" i="7"/>
  <c r="F1013" i="7"/>
  <c r="F2139" i="7"/>
  <c r="F1565" i="7"/>
  <c r="F2004" i="7"/>
  <c r="F1365" i="7"/>
  <c r="F745" i="7"/>
  <c r="F1369" i="7"/>
  <c r="F1284" i="7"/>
  <c r="F2766" i="7"/>
  <c r="F1845" i="7"/>
  <c r="F605" i="7"/>
  <c r="F2071" i="7"/>
  <c r="F1773" i="7"/>
  <c r="F98" i="7"/>
  <c r="F1061" i="7"/>
  <c r="F1204" i="7"/>
  <c r="F1941" i="7"/>
  <c r="F2064" i="7"/>
  <c r="F1030" i="7"/>
  <c r="F1668" i="7"/>
  <c r="F2469" i="7"/>
  <c r="F1952" i="7"/>
  <c r="F1833" i="7"/>
  <c r="F1600" i="7"/>
  <c r="H2203" i="7" a="1"/>
  <c r="H2203" i="7" s="1"/>
  <c r="F470" i="7"/>
  <c r="F1186" i="7"/>
  <c r="F2764" i="7"/>
  <c r="F935" i="7"/>
  <c r="F975" i="7"/>
  <c r="F1755" i="7"/>
  <c r="F1338" i="7"/>
  <c r="F1011" i="7"/>
  <c r="F2200" i="7"/>
  <c r="F2619" i="7"/>
  <c r="H133" i="7" a="1"/>
  <c r="H133" i="7" s="1"/>
  <c r="H2500" i="7" a="1"/>
  <c r="H2500" i="7" s="1"/>
  <c r="H143" i="7" a="1"/>
  <c r="H143" i="7" s="1"/>
  <c r="F2610" i="7"/>
  <c r="F346" i="7"/>
  <c r="F1443" i="7"/>
  <c r="F335" i="7"/>
  <c r="F1188" i="7"/>
  <c r="F2237" i="7"/>
  <c r="F2643" i="7"/>
  <c r="F2550" i="7"/>
  <c r="F192" i="7"/>
  <c r="F1310" i="7"/>
  <c r="F1747" i="7"/>
  <c r="F2135" i="7"/>
  <c r="F1006" i="7"/>
  <c r="F63" i="7"/>
  <c r="F1704" i="7"/>
  <c r="F1447" i="7"/>
  <c r="F1098" i="7"/>
  <c r="F178" i="7"/>
  <c r="F2318" i="7"/>
  <c r="F1944" i="7"/>
  <c r="G2769" i="7" a="1"/>
  <c r="G2769" i="7" s="1"/>
  <c r="F429" i="7"/>
  <c r="F1467" i="7"/>
  <c r="F176" i="7"/>
  <c r="F2543" i="7"/>
  <c r="F829" i="7"/>
  <c r="F753" i="7"/>
  <c r="F2157" i="7"/>
  <c r="F1064" i="7"/>
  <c r="F413" i="7"/>
  <c r="F655" i="7"/>
  <c r="F1185" i="7"/>
  <c r="F1340" i="7"/>
  <c r="F2398" i="7"/>
  <c r="F2024" i="7"/>
  <c r="F1005" i="7"/>
  <c r="F325" i="7"/>
  <c r="F2388" i="7"/>
  <c r="F942" i="7"/>
  <c r="F637" i="7"/>
  <c r="F831" i="7"/>
  <c r="F1551" i="7"/>
  <c r="F754" i="7"/>
  <c r="F1961" i="7"/>
  <c r="G41" i="9"/>
  <c r="G53" i="9"/>
  <c r="F1659" i="7"/>
  <c r="F1841" i="7"/>
  <c r="F2601" i="7"/>
  <c r="F1617" i="7"/>
  <c r="F2510" i="7"/>
  <c r="F1090" i="7"/>
  <c r="F571" i="7"/>
  <c r="F2009" i="7"/>
  <c r="F1748" i="7"/>
  <c r="F2688" i="7"/>
  <c r="F2432" i="7"/>
  <c r="F156" i="7"/>
  <c r="F2731" i="7"/>
  <c r="F1524" i="7"/>
  <c r="F1616" i="7"/>
  <c r="H1710" i="7" a="1"/>
  <c r="H1710" i="7" s="1"/>
  <c r="H2409" i="7" a="1"/>
  <c r="H2409" i="7" s="1"/>
  <c r="H2769" i="7" a="1"/>
  <c r="H2769" i="7" s="1"/>
  <c r="H1842" i="7" a="1"/>
  <c r="H1842" i="7" s="1"/>
  <c r="F1656" i="7"/>
  <c r="F1233" i="7"/>
  <c r="F1152" i="7"/>
  <c r="F1556" i="7"/>
  <c r="F2548" i="7"/>
  <c r="F1341" i="7"/>
  <c r="F2657" i="7"/>
  <c r="F2006" i="7"/>
  <c r="F2002" i="7"/>
  <c r="F239" i="7"/>
  <c r="F2687" i="7"/>
  <c r="F2512" i="7"/>
  <c r="F498" i="7"/>
  <c r="F478" i="7"/>
  <c r="F1531" i="7"/>
  <c r="F1834" i="7"/>
  <c r="F2005" i="7"/>
  <c r="F2162" i="7"/>
  <c r="F657" i="7"/>
  <c r="F2158" i="7"/>
  <c r="F534" i="7"/>
  <c r="F209" i="7"/>
  <c r="F590" i="7"/>
  <c r="F396" i="7"/>
  <c r="F1553" i="7"/>
  <c r="F81" i="7"/>
  <c r="F1552" i="7"/>
  <c r="F1542" i="7"/>
  <c r="F1541" i="7"/>
  <c r="F327" i="7"/>
  <c r="F933" i="7"/>
  <c r="F2211" i="7"/>
  <c r="F447" i="7"/>
  <c r="F1596" i="7"/>
  <c r="F1092" i="7"/>
  <c r="F1404" i="7"/>
  <c r="F378" i="7"/>
  <c r="F1750" i="7"/>
  <c r="F761" i="7"/>
  <c r="F763" i="7"/>
  <c r="F636" i="7"/>
  <c r="F31" i="7"/>
  <c r="F566" i="7"/>
  <c r="F2341" i="7"/>
  <c r="F2301" i="7"/>
  <c r="F704" i="7"/>
  <c r="F1527" i="7"/>
  <c r="F2201" i="7"/>
  <c r="F32" i="7"/>
  <c r="F1665" i="7"/>
  <c r="F1844" i="7"/>
  <c r="F316" i="7"/>
  <c r="F2648" i="7"/>
  <c r="F2762" i="7"/>
  <c r="F2397" i="7"/>
  <c r="F1878" i="7"/>
  <c r="F898" i="7"/>
  <c r="F2137" i="7"/>
  <c r="F1364" i="7"/>
  <c r="F2540" i="7"/>
  <c r="F2044" i="7"/>
  <c r="F1564" i="7"/>
  <c r="F454" i="7"/>
  <c r="F1368" i="7"/>
  <c r="F29" i="7"/>
  <c r="F443" i="7"/>
  <c r="F2339" i="7"/>
  <c r="F499" i="7"/>
  <c r="F1699" i="7"/>
  <c r="F1554" i="7"/>
  <c r="F318" i="7"/>
  <c r="F1288" i="7"/>
  <c r="F2033" i="7"/>
  <c r="F2286" i="7"/>
  <c r="F1847" i="7"/>
  <c r="F2763" i="7"/>
  <c r="F1954" i="7"/>
  <c r="F2161" i="7"/>
  <c r="F1433" i="7"/>
  <c r="F1329" i="7"/>
  <c r="F2607" i="7"/>
  <c r="F2499" i="7"/>
  <c r="F68" i="7"/>
  <c r="F2303" i="7"/>
  <c r="F2516" i="7"/>
  <c r="F513" i="7"/>
  <c r="F2545" i="7"/>
  <c r="F149" i="7"/>
  <c r="F148" i="7"/>
  <c r="F1529" i="7"/>
  <c r="F1470" i="7"/>
  <c r="F2031" i="7"/>
  <c r="F1669" i="7"/>
  <c r="F142" i="7"/>
  <c r="F658" i="7"/>
  <c r="F1949" i="7"/>
  <c r="F840" i="7"/>
  <c r="F1970" i="7"/>
  <c r="F643" i="7"/>
  <c r="F838" i="7"/>
  <c r="F1709" i="7"/>
  <c r="F1882" i="7"/>
  <c r="F1407" i="7"/>
  <c r="F889" i="7"/>
  <c r="F841" i="7"/>
  <c r="F1757" i="7"/>
  <c r="F2683" i="7"/>
  <c r="F242" i="7"/>
  <c r="F1666" i="7"/>
  <c r="F1160" i="7"/>
  <c r="F337" i="7"/>
  <c r="F2320" i="7"/>
  <c r="H604" i="7" a="1"/>
  <c r="H604" i="7" s="1"/>
  <c r="G1710" i="7" a="1"/>
  <c r="G1710" i="7" s="1"/>
  <c r="G1146" i="7" a="1"/>
  <c r="G1146" i="7" s="1"/>
  <c r="G1679" i="7" a="1"/>
  <c r="G1679" i="7" s="1"/>
  <c r="G1384" i="7" a="1"/>
  <c r="G1384" i="7" s="1"/>
  <c r="G1509" i="7" a="1"/>
  <c r="G1509" i="7" s="1"/>
  <c r="H2275" i="7" a="1"/>
  <c r="H2275" i="7" s="1"/>
  <c r="G464" i="7" a="1"/>
  <c r="G464" i="7" s="1"/>
  <c r="H1505" i="7" a="1"/>
  <c r="H1505" i="7" s="1"/>
  <c r="G2497" i="7" a="1"/>
  <c r="G2497" i="7" s="1"/>
  <c r="G2014" i="7" a="1"/>
  <c r="G2014" i="7" s="1"/>
  <c r="G818" i="7" a="1"/>
  <c r="G818" i="7" s="1"/>
  <c r="G260" i="7" a="1"/>
  <c r="G260" i="7" s="1"/>
  <c r="G408" i="7" a="1"/>
  <c r="G408" i="7" s="1"/>
  <c r="H188" i="7" a="1"/>
  <c r="H188" i="7" s="1"/>
  <c r="H1082" i="7" a="1"/>
  <c r="H1082" i="7" s="1"/>
  <c r="H602" i="7" a="1"/>
  <c r="H602" i="7" s="1"/>
  <c r="G1481" i="7" a="1"/>
  <c r="G1481" i="7" s="1"/>
  <c r="G1991" i="7" a="1"/>
  <c r="G1991" i="7" s="1"/>
  <c r="H1730" i="7" a="1"/>
  <c r="H1730" i="7" s="1"/>
  <c r="H953" i="7" a="1"/>
  <c r="H953" i="7" s="1"/>
  <c r="H1275" i="7" a="1"/>
  <c r="H1275" i="7" s="1"/>
  <c r="G676" i="7" a="1"/>
  <c r="G676" i="7" s="1"/>
  <c r="G1505" i="7" a="1"/>
  <c r="G1505" i="7" s="1"/>
  <c r="H464" i="7" a="1"/>
  <c r="H464" i="7" s="1"/>
  <c r="G2048" i="7" a="1"/>
  <c r="G2048" i="7" s="1"/>
  <c r="G1421" i="7" a="1"/>
  <c r="G1421" i="7" s="1"/>
  <c r="G188" i="7" a="1"/>
  <c r="G188" i="7" s="1"/>
  <c r="G1082" i="7" a="1"/>
  <c r="G1082" i="7" s="1"/>
  <c r="G602" i="7" a="1"/>
  <c r="G602" i="7" s="1"/>
  <c r="H1481" i="7" a="1"/>
  <c r="H1481" i="7" s="1"/>
  <c r="H1991" i="7" a="1"/>
  <c r="H1991" i="7" s="1"/>
  <c r="G1730" i="7" a="1"/>
  <c r="G1730" i="7" s="1"/>
  <c r="G953" i="7" a="1"/>
  <c r="G953" i="7" s="1"/>
  <c r="G1275" i="7" a="1"/>
  <c r="G1275" i="7" s="1"/>
  <c r="H676" i="7" a="1"/>
  <c r="H676" i="7" s="1"/>
  <c r="H2418" i="7" a="1"/>
  <c r="H2418" i="7" s="1"/>
  <c r="G2275" i="7" a="1"/>
  <c r="G2275" i="7" s="1"/>
  <c r="H2080" i="7" a="1"/>
  <c r="H2080" i="7" s="1"/>
  <c r="G736" i="7" a="1"/>
  <c r="G736" i="7" s="1"/>
  <c r="G868" i="7" a="1"/>
  <c r="G868" i="7" s="1"/>
  <c r="G2057" i="7" a="1"/>
  <c r="G2057" i="7" s="1"/>
  <c r="H858" i="7" a="1"/>
  <c r="H858" i="7" s="1"/>
  <c r="H1356" i="7" a="1"/>
  <c r="H1356" i="7" s="1"/>
  <c r="H2370" i="7" a="1"/>
  <c r="H2370" i="7" s="1"/>
  <c r="H1635" i="7" a="1"/>
  <c r="H1635" i="7" s="1"/>
  <c r="H1805" i="7" a="1"/>
  <c r="H1805" i="7" s="1"/>
  <c r="H2658" i="7" a="1"/>
  <c r="H2658" i="7" s="1"/>
  <c r="H631" i="7" a="1"/>
  <c r="H631" i="7" s="1"/>
  <c r="G1929" i="7" a="1"/>
  <c r="G1929" i="7" s="1"/>
  <c r="H2228" i="7" a="1"/>
  <c r="H2228" i="7" s="1"/>
  <c r="H551" i="7" a="1"/>
  <c r="H551" i="7" s="1"/>
  <c r="G2418" i="7" a="1"/>
  <c r="G2418" i="7" s="1"/>
  <c r="G1842" i="7" a="1"/>
  <c r="G1842" i="7" s="1"/>
  <c r="G2620" i="7" a="1"/>
  <c r="G2620" i="7" s="1"/>
  <c r="G858" i="7" a="1"/>
  <c r="G858" i="7" s="1"/>
  <c r="G1356" i="7" a="1"/>
  <c r="G1356" i="7" s="1"/>
  <c r="G2370" i="7" a="1"/>
  <c r="G2370" i="7" s="1"/>
  <c r="G1635" i="7" a="1"/>
  <c r="G1635" i="7" s="1"/>
  <c r="G1805" i="7" a="1"/>
  <c r="G1805" i="7" s="1"/>
  <c r="G2658" i="7" a="1"/>
  <c r="G2658" i="7" s="1"/>
  <c r="G631" i="7" a="1"/>
  <c r="G631" i="7" s="1"/>
  <c r="H1929" i="7" a="1"/>
  <c r="H1929" i="7" s="1"/>
  <c r="G2228" i="7" a="1"/>
  <c r="G2228" i="7" s="1"/>
  <c r="G551" i="7" a="1"/>
  <c r="G551" i="7" s="1"/>
  <c r="H1384" i="7" a="1"/>
  <c r="H1384" i="7" s="1"/>
  <c r="G2409" i="7" a="1"/>
  <c r="G2409" i="7" s="1"/>
  <c r="G329" i="7" a="1"/>
  <c r="G329" i="7" s="1"/>
  <c r="G1859" i="7" a="1"/>
  <c r="G1859" i="7" s="1"/>
  <c r="G2081" i="7" a="1"/>
  <c r="G2081" i="7" s="1"/>
  <c r="H2804" i="7" a="1"/>
  <c r="H2804" i="7" s="1"/>
  <c r="G530" i="7" a="1"/>
  <c r="G530" i="7" s="1"/>
  <c r="G2623" i="7" a="1"/>
  <c r="G2623" i="7" s="1"/>
  <c r="H2177" i="7" a="1"/>
  <c r="H2177" i="7" s="1"/>
  <c r="H2242" i="7" a="1"/>
  <c r="H2242" i="7" s="1"/>
  <c r="G1216" i="7" a="1"/>
  <c r="G1216" i="7" s="1"/>
  <c r="G2692" i="7" a="1"/>
  <c r="G2692" i="7" s="1"/>
  <c r="G2441" i="7" a="1"/>
  <c r="G2441" i="7" s="1"/>
  <c r="H1859" i="7" a="1"/>
  <c r="H1859" i="7" s="1"/>
  <c r="H2081" i="7" a="1"/>
  <c r="H2081" i="7" s="1"/>
  <c r="G2804" i="7" a="1"/>
  <c r="G2804" i="7" s="1"/>
  <c r="H530" i="7" a="1"/>
  <c r="H530" i="7" s="1"/>
  <c r="H2623" i="7" a="1"/>
  <c r="H2623" i="7" s="1"/>
  <c r="G2177" i="7" a="1"/>
  <c r="G2177" i="7" s="1"/>
  <c r="H1679" i="7" a="1"/>
  <c r="H1679" i="7" s="1"/>
  <c r="H1509" i="7" a="1"/>
  <c r="H1509" i="7" s="1"/>
  <c r="G143" i="7" a="1"/>
  <c r="G143" i="7" s="1"/>
  <c r="G1766" i="7" a="1"/>
  <c r="G1766" i="7" s="1"/>
  <c r="H1421" i="7" a="1"/>
  <c r="H1421" i="7" s="1"/>
  <c r="G920" i="7" a="1"/>
  <c r="G920" i="7" s="1"/>
  <c r="G2696" i="7" a="1"/>
  <c r="G2696" i="7" s="1"/>
  <c r="H1216" i="7" a="1"/>
  <c r="H1216" i="7" s="1"/>
  <c r="G2698" i="7" a="1"/>
  <c r="G2698" i="7" s="1"/>
  <c r="H2620" i="7" a="1"/>
  <c r="H2620" i="7" s="1"/>
  <c r="H2698" i="7" a="1"/>
  <c r="H2698" i="7" s="1"/>
  <c r="G2080" i="7" a="1"/>
  <c r="G2080" i="7" s="1"/>
  <c r="H2057" i="7" a="1"/>
  <c r="H2057" i="7" s="1"/>
  <c r="H1766" i="7" a="1"/>
  <c r="H1766" i="7" s="1"/>
  <c r="G323" i="7" a="1"/>
  <c r="G323" i="7" s="1"/>
  <c r="G981" i="7" a="1"/>
  <c r="G981" i="7" s="1"/>
  <c r="H2692" i="7" a="1"/>
  <c r="H2692" i="7" s="1"/>
  <c r="G193" i="7" a="1"/>
  <c r="G193" i="7" s="1"/>
  <c r="H1146" i="7" a="1"/>
  <c r="H1146" i="7" s="1"/>
  <c r="H736" i="7" a="1"/>
  <c r="H736" i="7" s="1"/>
  <c r="H193" i="7" a="1"/>
  <c r="H193" i="7" s="1"/>
  <c r="H2497" i="7" a="1"/>
  <c r="H2497" i="7" s="1"/>
  <c r="H868" i="7" a="1"/>
  <c r="H868" i="7" s="1"/>
  <c r="H323" i="7" a="1"/>
  <c r="H323" i="7" s="1"/>
  <c r="H2287" i="7" a="1"/>
  <c r="H2287" i="7" s="1"/>
  <c r="G2287" i="7" a="1"/>
  <c r="G2287" i="7" s="1"/>
  <c r="H329" i="7" a="1"/>
  <c r="H329" i="7" s="1"/>
  <c r="H2048" i="7" a="1"/>
  <c r="H2048" i="7" s="1"/>
  <c r="H981" i="7" a="1"/>
  <c r="H981" i="7" s="1"/>
  <c r="G474" i="7" a="1"/>
  <c r="G474" i="7" s="1"/>
  <c r="H554" i="7" a="1"/>
  <c r="H554" i="7" s="1"/>
  <c r="F474" i="7"/>
  <c r="F2203" i="7"/>
  <c r="F1032" i="7"/>
  <c r="F932" i="7"/>
  <c r="F328" i="7"/>
  <c r="F2279" i="7"/>
  <c r="F593" i="7"/>
  <c r="F382" i="7"/>
  <c r="F937" i="7"/>
  <c r="F1969" i="7"/>
  <c r="F2438" i="7"/>
  <c r="F843" i="7"/>
  <c r="F1535" i="7"/>
  <c r="F1096" i="7"/>
  <c r="F1307" i="7"/>
  <c r="F1539" i="7"/>
  <c r="F1183" i="7"/>
  <c r="F1942" i="7"/>
  <c r="F436" i="7"/>
  <c r="F2399" i="7"/>
  <c r="F435" i="7"/>
  <c r="F393" i="7"/>
  <c r="F2353" i="7"/>
  <c r="F54" i="7"/>
  <c r="F99" i="7"/>
  <c r="F238" i="7"/>
  <c r="F1434" i="7"/>
  <c r="F609" i="7"/>
  <c r="F2197" i="7"/>
  <c r="F1150" i="7"/>
  <c r="F2030" i="7"/>
  <c r="F2285" i="7"/>
  <c r="F1601" i="7"/>
  <c r="F1674" i="7"/>
  <c r="H1772" i="7" a="1"/>
  <c r="H1772" i="7" s="1"/>
  <c r="F1960" i="7"/>
  <c r="F1945" i="7"/>
  <c r="F351" i="7"/>
  <c r="F2735" i="7"/>
  <c r="F1937" i="7"/>
  <c r="F2437" i="7"/>
  <c r="F2402" i="7"/>
  <c r="F1947" i="7"/>
  <c r="F57" i="7"/>
  <c r="F2326" i="7"/>
  <c r="F644" i="7"/>
  <c r="F1219" i="7"/>
  <c r="F837" i="7"/>
  <c r="F2435" i="7"/>
  <c r="F1706" i="7"/>
  <c r="F2410" i="7"/>
  <c r="F2698" i="7"/>
  <c r="F1267" i="7"/>
  <c r="F1148" i="7"/>
  <c r="F354" i="7"/>
  <c r="F341" i="7"/>
  <c r="F1983" i="7"/>
  <c r="F2072" i="7"/>
  <c r="F1548" i="7"/>
  <c r="F2151" i="7"/>
  <c r="F2455" i="7"/>
  <c r="F2067" i="7"/>
  <c r="F2242" i="7"/>
  <c r="F1095" i="7"/>
  <c r="F1094" i="7"/>
  <c r="F2212" i="7"/>
  <c r="F2480" i="7"/>
  <c r="F1769" i="7"/>
  <c r="F2599" i="7"/>
  <c r="F750" i="7"/>
  <c r="F2026" i="7"/>
  <c r="F2617" i="7"/>
  <c r="F143" i="7"/>
  <c r="F833" i="7"/>
  <c r="F1534" i="7"/>
  <c r="F1701" i="7"/>
  <c r="F1537" i="7"/>
  <c r="F1756" i="7"/>
  <c r="F1839" i="7"/>
  <c r="F1879" i="7"/>
  <c r="F2519" i="7"/>
  <c r="F749" i="7"/>
  <c r="F2726" i="7"/>
  <c r="F639" i="7"/>
  <c r="F1409" i="7"/>
  <c r="H862" i="7" a="1"/>
  <c r="H862" i="7" s="1"/>
  <c r="F1838" i="7"/>
  <c r="F1203" i="7"/>
  <c r="F896" i="7"/>
  <c r="F2160" i="7"/>
  <c r="F1286" i="7"/>
  <c r="F2408" i="7"/>
  <c r="F2786" i="7"/>
  <c r="F1804" i="7"/>
  <c r="F349" i="7"/>
  <c r="F2205" i="7"/>
  <c r="F2394" i="7"/>
  <c r="F1406" i="7"/>
  <c r="F1380" i="7"/>
  <c r="F2396" i="7"/>
  <c r="F312" i="7"/>
  <c r="F1593" i="7"/>
  <c r="F2734" i="7"/>
  <c r="F1936" i="7"/>
  <c r="F1018" i="7"/>
  <c r="F1658" i="7"/>
  <c r="F472" i="7"/>
  <c r="F1532" i="7"/>
  <c r="F2603" i="7"/>
  <c r="F1100" i="7"/>
  <c r="F1774" i="7"/>
  <c r="F374" i="7"/>
  <c r="F586" i="7"/>
  <c r="F147" i="7"/>
  <c r="F2553" i="7"/>
  <c r="F1089" i="7"/>
  <c r="F2468" i="7"/>
  <c r="F2277" i="7"/>
  <c r="F2276" i="7"/>
  <c r="F473" i="7"/>
  <c r="F1972" i="7"/>
  <c r="F587" i="7"/>
  <c r="F1619" i="7"/>
  <c r="F1220" i="7"/>
  <c r="F2207" i="7"/>
  <c r="F2452" i="7"/>
  <c r="F2239" i="7"/>
  <c r="F2340" i="7"/>
  <c r="F383" i="7"/>
  <c r="F1184" i="7"/>
  <c r="F1621" i="7"/>
  <c r="F1442" i="7"/>
  <c r="F175" i="7"/>
  <c r="F1698" i="7"/>
  <c r="F455" i="7"/>
  <c r="H1151" i="7" a="1"/>
  <c r="H1151" i="7" s="1"/>
  <c r="F511" i="7"/>
  <c r="F2236" i="7"/>
  <c r="F1560" i="7"/>
  <c r="F1097" i="7"/>
  <c r="H2417" i="7" a="1"/>
  <c r="H2417" i="7" s="1"/>
  <c r="H1280" i="7" a="1"/>
  <c r="H1280" i="7" s="1"/>
  <c r="F2784" i="7"/>
  <c r="F2539" i="7"/>
  <c r="F1373" i="7"/>
  <c r="F640" i="7"/>
  <c r="F1159" i="7"/>
  <c r="F1381" i="7"/>
  <c r="F2551" i="7"/>
  <c r="F737" i="7"/>
  <c r="F1216" i="7"/>
  <c r="F2604" i="7"/>
  <c r="F978" i="7"/>
  <c r="F888" i="7"/>
  <c r="F740" i="7"/>
  <c r="F1326" i="7"/>
  <c r="F2273" i="7"/>
  <c r="F832" i="7"/>
  <c r="F2074" i="7"/>
  <c r="F494" i="7"/>
  <c r="F2451" i="7"/>
  <c r="F893" i="7"/>
  <c r="F1062" i="7"/>
  <c r="F2136" i="7"/>
  <c r="F2029" i="7"/>
  <c r="F835" i="7"/>
  <c r="F373" i="7"/>
  <c r="F955" i="7"/>
  <c r="F2620" i="7"/>
  <c r="F350" i="7"/>
  <c r="F2547" i="7"/>
  <c r="F939" i="7"/>
  <c r="F412" i="7"/>
  <c r="F2608" i="7"/>
  <c r="F1595" i="7"/>
  <c r="F592" i="7"/>
  <c r="F1805" i="7"/>
  <c r="F2797" i="7"/>
  <c r="F2652" i="7"/>
  <c r="F58" i="7"/>
  <c r="F699" i="7"/>
  <c r="F2761" i="7"/>
  <c r="F1151" i="7"/>
  <c r="F2513" i="7"/>
  <c r="F1849" i="7"/>
  <c r="F2210" i="7"/>
  <c r="F738" i="7"/>
  <c r="F409" i="7"/>
  <c r="F957" i="7"/>
  <c r="F2703" i="7"/>
  <c r="F324" i="7"/>
  <c r="F1362" i="7"/>
  <c r="F144" i="7"/>
  <c r="F2282" i="7"/>
  <c r="F475" i="7"/>
  <c r="F633" i="7"/>
  <c r="F604" i="7"/>
  <c r="F1772" i="7"/>
  <c r="F826" i="7"/>
  <c r="F2063" i="7"/>
  <c r="F2699" i="7"/>
  <c r="F330" i="7"/>
  <c r="F1962" i="7"/>
  <c r="F1842" i="7"/>
  <c r="F2141" i="7"/>
  <c r="F672" i="7"/>
  <c r="F1309" i="7"/>
  <c r="F2701" i="7"/>
  <c r="F1801" i="7"/>
  <c r="F2156" i="7"/>
  <c r="F240" i="7"/>
  <c r="F2728" i="7"/>
  <c r="F2069" i="7"/>
  <c r="F1010" i="7"/>
  <c r="F1265" i="7"/>
  <c r="F2198" i="7"/>
  <c r="F976" i="7"/>
  <c r="F179" i="7"/>
  <c r="F2068" i="7"/>
  <c r="F1375" i="7"/>
  <c r="F1448" i="7"/>
  <c r="F338" i="7"/>
  <c r="F1943" i="7"/>
  <c r="F755" i="7"/>
  <c r="F701" i="7"/>
  <c r="F1158" i="7"/>
  <c r="F69" i="7"/>
  <c r="F759" i="7"/>
  <c r="F1012" i="7"/>
  <c r="F1311" i="7"/>
  <c r="F1314" i="7"/>
  <c r="F1017" i="7"/>
  <c r="F55" i="7"/>
  <c r="F2612" i="7"/>
  <c r="F979" i="7"/>
  <c r="F2727" i="7"/>
  <c r="F1771" i="7"/>
  <c r="F1449" i="7"/>
  <c r="F208" i="7"/>
  <c r="F1182" i="7"/>
  <c r="F2066" i="7"/>
  <c r="F1525" i="7"/>
  <c r="F1218" i="7"/>
  <c r="F243" i="7"/>
  <c r="F50" i="7"/>
  <c r="F1155" i="7"/>
  <c r="F1673" i="7"/>
  <c r="F2342" i="7"/>
  <c r="F1705" i="7"/>
  <c r="F1530" i="7"/>
  <c r="F2008" i="7"/>
  <c r="F2244" i="7"/>
  <c r="F1562" i="7"/>
  <c r="F1015" i="7"/>
  <c r="F2799" i="7"/>
  <c r="F2404" i="7"/>
  <c r="F1147" i="7"/>
  <c r="F2605" i="7"/>
  <c r="F2010" i="7"/>
  <c r="F1840" i="7"/>
  <c r="F1363" i="7"/>
  <c r="G2168" i="7" a="1"/>
  <c r="G2168" i="7" s="1"/>
  <c r="H561" i="7" a="1"/>
  <c r="H561" i="7" s="1"/>
  <c r="H2133" i="7" a="1"/>
  <c r="H2133" i="7" s="1"/>
  <c r="H134" i="7" a="1"/>
  <c r="H134" i="7" s="1"/>
  <c r="H2428" i="7" a="1"/>
  <c r="H2428" i="7" s="1"/>
  <c r="H1759" i="7" a="1"/>
  <c r="H1759" i="7" s="1"/>
  <c r="H1765" i="7" a="1"/>
  <c r="H1765" i="7" s="1"/>
  <c r="H1012" i="7" a="1"/>
  <c r="H1012" i="7" s="1"/>
  <c r="H157" i="7" a="1"/>
  <c r="H157" i="7" s="1"/>
  <c r="H2010" i="7" a="1"/>
  <c r="H2010" i="7" s="1"/>
  <c r="H555" i="7" a="1"/>
  <c r="H555" i="7" s="1"/>
  <c r="H1449" i="7" a="1"/>
  <c r="H1449" i="7" s="1"/>
  <c r="H556" i="7" a="1"/>
  <c r="H556" i="7" s="1"/>
  <c r="F2690" i="7"/>
  <c r="F2765" i="7"/>
  <c r="F2148" i="7"/>
  <c r="F1290" i="7"/>
  <c r="F1285" i="7"/>
  <c r="F56" i="7"/>
  <c r="F1371" i="7"/>
  <c r="F1700" i="7"/>
  <c r="F380" i="7"/>
  <c r="F836" i="7"/>
  <c r="F2600" i="7"/>
  <c r="F556" i="7"/>
  <c r="F2477" i="7"/>
  <c r="F752" i="7"/>
  <c r="F1948" i="7"/>
  <c r="F2337" i="7"/>
  <c r="F1594" i="7"/>
  <c r="F430" i="7"/>
  <c r="F2497" i="7"/>
  <c r="F495" i="7"/>
  <c r="F2145" i="7"/>
  <c r="F1289" i="7"/>
  <c r="F1967" i="7"/>
  <c r="F1217" i="7"/>
  <c r="F705" i="7"/>
  <c r="F375" i="7"/>
  <c r="F1144" i="7"/>
  <c r="F1806" i="7"/>
  <c r="F1439" i="7"/>
  <c r="F211" i="7"/>
  <c r="F1759" i="7"/>
  <c r="F555" i="7"/>
  <c r="F1438" i="7"/>
  <c r="F2483" i="7"/>
  <c r="F2152" i="7"/>
  <c r="F2428" i="7"/>
  <c r="F938" i="7"/>
  <c r="F1662" i="7"/>
  <c r="F2280" i="7"/>
  <c r="F2245" i="7"/>
  <c r="F34" i="7"/>
  <c r="F747" i="7"/>
  <c r="F1802" i="7"/>
  <c r="F1202" i="7"/>
  <c r="F2290" i="7"/>
  <c r="F1263" i="7"/>
  <c r="F1661" i="7"/>
  <c r="F471" i="7"/>
  <c r="F2796" i="7"/>
  <c r="F607" i="7"/>
  <c r="F2133" i="7"/>
  <c r="F1156" i="7"/>
  <c r="F381" i="7"/>
  <c r="F1881" i="7"/>
  <c r="F941" i="7"/>
  <c r="F2070" i="7"/>
  <c r="F2541" i="7"/>
  <c r="F2065" i="7"/>
  <c r="F707" i="7"/>
  <c r="F1327" i="7"/>
  <c r="F1189" i="7"/>
  <c r="F2650" i="7"/>
  <c r="F1093" i="7"/>
  <c r="F1113" i="7"/>
  <c r="F193" i="7"/>
  <c r="F2324" i="7"/>
  <c r="F336" i="7"/>
  <c r="F892" i="7"/>
  <c r="F1065" i="7"/>
  <c r="F1955" i="7"/>
  <c r="F2431" i="7"/>
  <c r="F1958" i="7"/>
  <c r="F157" i="7"/>
  <c r="F1663" i="7"/>
  <c r="F572" i="7"/>
  <c r="F1261" i="7"/>
  <c r="F757" i="7"/>
  <c r="F1059" i="7"/>
  <c r="F177" i="7"/>
  <c r="F1145" i="7"/>
  <c r="F1836" i="7"/>
  <c r="F1157" i="7"/>
  <c r="F2401" i="7"/>
  <c r="F1850" i="7"/>
  <c r="F347" i="7"/>
  <c r="F2028" i="7"/>
  <c r="F2302" i="7"/>
  <c r="F1618" i="7"/>
  <c r="F1370" i="7"/>
  <c r="F33" i="7"/>
  <c r="F1877" i="7"/>
  <c r="F1049" i="7"/>
  <c r="F2660" i="7"/>
  <c r="F2694" i="7"/>
  <c r="F2481" i="7"/>
  <c r="F2498" i="7"/>
  <c r="F894" i="7"/>
  <c r="F1966" i="7"/>
  <c r="F2199" i="7"/>
  <c r="F1959" i="7"/>
  <c r="F1672" i="7"/>
  <c r="F931" i="7"/>
  <c r="F2646" i="7"/>
  <c r="F1982" i="7"/>
  <c r="F2140" i="7"/>
  <c r="F2785" i="7"/>
  <c r="F2278" i="7"/>
  <c r="F2283" i="7"/>
  <c r="F1009" i="7"/>
  <c r="F1676" i="7"/>
  <c r="F339" i="7"/>
  <c r="F2032" i="7"/>
  <c r="F154" i="7"/>
  <c r="F2143" i="7"/>
  <c r="F842" i="7"/>
  <c r="F2206" i="7"/>
  <c r="F1702" i="7"/>
  <c r="F2321" i="7"/>
  <c r="F2649" i="7"/>
  <c r="F897" i="7"/>
  <c r="F1547" i="7"/>
  <c r="F1526" i="7"/>
  <c r="F535" i="7"/>
  <c r="F1703" i="7"/>
  <c r="F2692" i="7"/>
  <c r="F2733" i="7"/>
  <c r="F1465" i="7"/>
  <c r="F1379" i="7"/>
  <c r="F1760" i="7"/>
  <c r="F1533" i="7"/>
  <c r="F512" i="7"/>
  <c r="F59" i="7"/>
  <c r="F1843" i="7"/>
  <c r="F196" i="7"/>
  <c r="F1660" i="7"/>
  <c r="F2356" i="7"/>
  <c r="F1567" i="7"/>
  <c r="F2392" i="7"/>
  <c r="F379" i="7"/>
  <c r="F1675" i="7"/>
  <c r="F1835" i="7"/>
  <c r="F1953" i="7"/>
  <c r="F1008" i="7"/>
  <c r="F319" i="7"/>
  <c r="F2235" i="7"/>
  <c r="F1657" i="7"/>
  <c r="F756" i="7"/>
  <c r="F1101" i="7"/>
  <c r="F603" i="7"/>
  <c r="F746" i="7"/>
  <c r="F431" i="7"/>
  <c r="F980" i="7"/>
  <c r="F1940" i="7"/>
  <c r="F1561" i="7"/>
  <c r="F1549" i="7"/>
  <c r="F671" i="7"/>
  <c r="F1770" i="7"/>
  <c r="F708" i="7"/>
  <c r="F2238" i="7"/>
  <c r="F2142" i="7"/>
  <c r="F326" i="7"/>
  <c r="F197" i="7"/>
  <c r="F2149" i="7"/>
  <c r="F2732" i="7"/>
  <c r="F943" i="7"/>
  <c r="F2436" i="7"/>
  <c r="F1753" i="7"/>
  <c r="F410" i="7"/>
  <c r="F150" i="7"/>
  <c r="F2355" i="7"/>
  <c r="F2213" i="7"/>
  <c r="F1555" i="7"/>
  <c r="F2685" i="7"/>
  <c r="F1469" i="7"/>
  <c r="F2319" i="7"/>
  <c r="F2651" i="7"/>
  <c r="F1287" i="7"/>
  <c r="F2325" i="7"/>
  <c r="F839" i="7"/>
  <c r="F2697" i="7"/>
  <c r="F2001" i="7"/>
  <c r="F1440" i="7"/>
  <c r="F2317" i="7"/>
  <c r="F2661" i="7"/>
  <c r="F1752" i="7"/>
  <c r="F210" i="7"/>
  <c r="F2241" i="7"/>
  <c r="F2467" i="7"/>
  <c r="F1655" i="7"/>
  <c r="F2011" i="7"/>
  <c r="F329" i="7"/>
  <c r="F1190" i="7"/>
  <c r="F706" i="7"/>
  <c r="F331" i="7"/>
  <c r="F824" i="7"/>
  <c r="F638" i="7"/>
  <c r="H1362" i="7" a="1"/>
  <c r="H1362" i="7" s="1"/>
  <c r="H144" i="7" a="1"/>
  <c r="H144" i="7" s="1"/>
  <c r="H826" i="7" a="1"/>
  <c r="H826" i="7" s="1"/>
  <c r="H2703" i="7" a="1"/>
  <c r="H2703" i="7" s="1"/>
  <c r="G2703" i="7" a="1"/>
  <c r="G2703" i="7" s="1"/>
  <c r="H324" i="7" a="1"/>
  <c r="H324" i="7" s="1"/>
  <c r="H2063" i="7" a="1"/>
  <c r="H2063" i="7" s="1"/>
  <c r="H633" i="7" a="1"/>
  <c r="H633" i="7" s="1"/>
  <c r="H475" i="7" a="1"/>
  <c r="H475" i="7" s="1"/>
  <c r="G872" i="7" a="1"/>
  <c r="G872" i="7" s="1"/>
  <c r="H2020" i="7" a="1"/>
  <c r="H2020" i="7" s="1"/>
  <c r="H2282" i="7" a="1"/>
  <c r="H2282" i="7" s="1"/>
  <c r="H2665" i="7" a="1"/>
  <c r="H2665" i="7" s="1"/>
  <c r="H822" i="7" a="1"/>
  <c r="H822" i="7" s="1"/>
  <c r="H985" i="7" a="1"/>
  <c r="H985" i="7" s="1"/>
  <c r="G2811" i="7" a="1"/>
  <c r="G2811" i="7" s="1"/>
  <c r="G1515" i="7" a="1"/>
  <c r="G1515" i="7" s="1"/>
  <c r="H1716" i="7" a="1"/>
  <c r="H1716" i="7" s="1"/>
  <c r="H1736" i="7" a="1"/>
  <c r="H1736" i="7" s="1"/>
  <c r="H2054" i="7" a="1"/>
  <c r="H2054" i="7" s="1"/>
  <c r="H1935" i="7" a="1"/>
  <c r="H1935" i="7" s="1"/>
  <c r="G2417" i="7" a="1"/>
  <c r="G2417" i="7" s="1"/>
  <c r="G1280" i="7" a="1"/>
  <c r="G1280" i="7" s="1"/>
  <c r="G2020" i="7" a="1"/>
  <c r="G2020" i="7" s="1"/>
  <c r="G2282" i="7" a="1"/>
  <c r="G2282" i="7" s="1"/>
  <c r="G2665" i="7" a="1"/>
  <c r="G2665" i="7" s="1"/>
  <c r="G822" i="7" a="1"/>
  <c r="G822" i="7" s="1"/>
  <c r="G985" i="7" a="1"/>
  <c r="G985" i="7" s="1"/>
  <c r="H2811" i="7" a="1"/>
  <c r="H2811" i="7" s="1"/>
  <c r="H1515" i="7" a="1"/>
  <c r="H1515" i="7" s="1"/>
  <c r="G1716" i="7" a="1"/>
  <c r="G1716" i="7" s="1"/>
  <c r="G1736" i="7" a="1"/>
  <c r="G1736" i="7" s="1"/>
  <c r="G2054" i="7" a="1"/>
  <c r="G2054" i="7" s="1"/>
  <c r="G1935" i="7" a="1"/>
  <c r="G1935" i="7" s="1"/>
  <c r="G2210" i="7" a="1"/>
  <c r="G2210" i="7" s="1"/>
  <c r="H1866" i="7" a="1"/>
  <c r="H1866" i="7" s="1"/>
  <c r="G2174" i="7" a="1"/>
  <c r="G2174" i="7" s="1"/>
  <c r="H1849" i="7" a="1"/>
  <c r="H1849" i="7" s="1"/>
  <c r="H2776" i="7" a="1"/>
  <c r="H2776" i="7" s="1"/>
  <c r="G1086" i="7" a="1"/>
  <c r="G1086" i="7" s="1"/>
  <c r="H2505" i="7" a="1"/>
  <c r="H2505" i="7" s="1"/>
  <c r="H1107" i="7" a="1"/>
  <c r="H1107" i="7" s="1"/>
  <c r="G2082" i="7" a="1"/>
  <c r="G2082" i="7" s="1"/>
  <c r="G2063" i="7" a="1"/>
  <c r="G2063" i="7" s="1"/>
  <c r="G144" i="7" a="1"/>
  <c r="G144" i="7" s="1"/>
  <c r="G604" i="7" a="1"/>
  <c r="G604" i="7" s="1"/>
  <c r="G826" i="7" a="1"/>
  <c r="G826" i="7" s="1"/>
  <c r="G1866" i="7" a="1"/>
  <c r="G1866" i="7" s="1"/>
  <c r="H2174" i="7" a="1"/>
  <c r="H2174" i="7" s="1"/>
  <c r="G1849" i="7" a="1"/>
  <c r="G1849" i="7" s="1"/>
  <c r="G2776" i="7" a="1"/>
  <c r="G2776" i="7" s="1"/>
  <c r="H1086" i="7" a="1"/>
  <c r="H1086" i="7" s="1"/>
  <c r="G2505" i="7" a="1"/>
  <c r="G2505" i="7" s="1"/>
  <c r="G1107" i="7" a="1"/>
  <c r="G1107" i="7" s="1"/>
  <c r="H2082" i="7" a="1"/>
  <c r="H2082" i="7" s="1"/>
  <c r="H2508" i="7" a="1"/>
  <c r="H2508" i="7" s="1"/>
  <c r="G862" i="7" a="1"/>
  <c r="G862" i="7" s="1"/>
  <c r="G1151" i="7" a="1"/>
  <c r="G1151" i="7" s="1"/>
  <c r="G738" i="7" a="1"/>
  <c r="G738" i="7" s="1"/>
  <c r="H1103" i="7" a="1"/>
  <c r="H1103" i="7" s="1"/>
  <c r="G1390" i="7" a="1"/>
  <c r="G1390" i="7" s="1"/>
  <c r="H1396" i="7" a="1"/>
  <c r="H1396" i="7" s="1"/>
  <c r="H1685" i="7" a="1"/>
  <c r="H1685" i="7" s="1"/>
  <c r="G633" i="7" a="1"/>
  <c r="G633" i="7" s="1"/>
  <c r="G1103" i="7" a="1"/>
  <c r="G1103" i="7" s="1"/>
  <c r="H1390" i="7" a="1"/>
  <c r="H1390" i="7" s="1"/>
  <c r="G1396" i="7" a="1"/>
  <c r="G1396" i="7" s="1"/>
  <c r="G1685" i="7" a="1"/>
  <c r="G1685" i="7" s="1"/>
  <c r="H2699" i="7" a="1"/>
  <c r="H2699" i="7" s="1"/>
  <c r="G324" i="7" a="1"/>
  <c r="G324" i="7" s="1"/>
  <c r="G1772" i="7" a="1"/>
  <c r="G1772" i="7" s="1"/>
  <c r="H2426" i="7" a="1"/>
  <c r="H2426" i="7" s="1"/>
  <c r="H2234" i="7" a="1"/>
  <c r="H2234" i="7" s="1"/>
  <c r="G1427" i="7" a="1"/>
  <c r="G1427" i="7" s="1"/>
  <c r="H2627" i="7" a="1"/>
  <c r="H2627" i="7" s="1"/>
  <c r="H924" i="7" a="1"/>
  <c r="H924" i="7" s="1"/>
  <c r="G1487" i="7" a="1"/>
  <c r="G1487" i="7" s="1"/>
  <c r="G1641" i="7" a="1"/>
  <c r="G1641" i="7" s="1"/>
  <c r="G2378" i="7" a="1"/>
  <c r="G2378" i="7" s="1"/>
  <c r="H1487" i="7" a="1"/>
  <c r="H1487" i="7" s="1"/>
  <c r="H409" i="7" a="1"/>
  <c r="H409" i="7" s="1"/>
  <c r="H1997" i="7" a="1"/>
  <c r="H1997" i="7" s="1"/>
  <c r="H531" i="7" a="1"/>
  <c r="H531" i="7" s="1"/>
  <c r="H2249" i="7" a="1"/>
  <c r="H2249" i="7" s="1"/>
  <c r="H261" i="7" a="1"/>
  <c r="H261" i="7" s="1"/>
  <c r="H2666" i="7" a="1"/>
  <c r="H2666" i="7" s="1"/>
  <c r="G1511" i="7" a="1"/>
  <c r="G1511" i="7" s="1"/>
  <c r="H1641" i="7" a="1"/>
  <c r="H1641" i="7" s="1"/>
  <c r="H2378" i="7" a="1"/>
  <c r="H2378" i="7" s="1"/>
  <c r="G409" i="7" a="1"/>
  <c r="G409" i="7" s="1"/>
  <c r="G1997" i="7" a="1"/>
  <c r="G1997" i="7" s="1"/>
  <c r="G531" i="7" a="1"/>
  <c r="G531" i="7" s="1"/>
  <c r="G2249" i="7" a="1"/>
  <c r="G2249" i="7" s="1"/>
  <c r="G261" i="7" a="1"/>
  <c r="G261" i="7" s="1"/>
  <c r="G2666" i="7" a="1"/>
  <c r="G2666" i="7" s="1"/>
  <c r="H1427" i="7" a="1"/>
  <c r="H1427" i="7" s="1"/>
  <c r="G924" i="7" a="1"/>
  <c r="G924" i="7" s="1"/>
  <c r="H1221" i="7" a="1"/>
  <c r="H1221" i="7" s="1"/>
  <c r="H2088" i="7" a="1"/>
  <c r="H2088" i="7" s="1"/>
  <c r="G2627" i="7" a="1"/>
  <c r="G2627" i="7" s="1"/>
  <c r="G1221" i="7" a="1"/>
  <c r="G1221" i="7" s="1"/>
  <c r="G2088" i="7" a="1"/>
  <c r="G2088" i="7" s="1"/>
  <c r="G189" i="7" a="1"/>
  <c r="G189" i="7" s="1"/>
  <c r="H194" i="7" a="1"/>
  <c r="H194" i="7" s="1"/>
  <c r="H330" i="7" a="1"/>
  <c r="H330" i="7" s="1"/>
  <c r="G2184" i="7" a="1"/>
  <c r="G2184" i="7" s="1"/>
  <c r="H189" i="7" a="1"/>
  <c r="H189" i="7" s="1"/>
  <c r="H2184" i="7" a="1"/>
  <c r="H2184" i="7" s="1"/>
  <c r="H1511" i="7" a="1"/>
  <c r="H1511" i="7" s="1"/>
  <c r="H2086" i="7" a="1"/>
  <c r="H2086" i="7" s="1"/>
  <c r="G1812" i="7" a="1"/>
  <c r="G1812" i="7" s="1"/>
  <c r="G194" i="7" a="1"/>
  <c r="G194" i="7" s="1"/>
  <c r="G2449" i="7" a="1"/>
  <c r="G2449" i="7" s="1"/>
  <c r="G1362" i="7" a="1"/>
  <c r="G1362" i="7" s="1"/>
  <c r="G2426" i="7" a="1"/>
  <c r="G2426" i="7" s="1"/>
  <c r="G2234" i="7" a="1"/>
  <c r="G2234" i="7" s="1"/>
  <c r="H1812" i="7" a="1"/>
  <c r="H1812" i="7" s="1"/>
  <c r="H552" i="7" a="1"/>
  <c r="H552" i="7" s="1"/>
  <c r="H2630" i="7" a="1"/>
  <c r="H2630" i="7" s="1"/>
  <c r="H465" i="7" a="1"/>
  <c r="H465" i="7" s="1"/>
  <c r="H678" i="7" a="1"/>
  <c r="H678" i="7" s="1"/>
  <c r="H2087" i="7" a="1"/>
  <c r="H2087" i="7" s="1"/>
  <c r="G2513" i="7" a="1"/>
  <c r="G2513" i="7" s="1"/>
  <c r="G465" i="7" a="1"/>
  <c r="G465" i="7" s="1"/>
  <c r="G678" i="7" a="1"/>
  <c r="G678" i="7" s="1"/>
  <c r="G2087" i="7" a="1"/>
  <c r="G2087" i="7" s="1"/>
  <c r="H2513" i="7" a="1"/>
  <c r="H2513" i="7" s="1"/>
  <c r="G2086" i="7" a="1"/>
  <c r="G2086" i="7" s="1"/>
  <c r="G330" i="7" a="1"/>
  <c r="G330" i="7" s="1"/>
  <c r="G552" i="7" a="1"/>
  <c r="G552" i="7" s="1"/>
  <c r="G2630" i="7" a="1"/>
  <c r="G2630" i="7" s="1"/>
  <c r="H872" i="7" a="1"/>
  <c r="H872" i="7" s="1"/>
  <c r="H957" i="7" a="1"/>
  <c r="H957" i="7" s="1"/>
  <c r="G2699" i="7" a="1"/>
  <c r="G2699" i="7" s="1"/>
  <c r="G957" i="7" a="1"/>
  <c r="G957" i="7" s="1"/>
  <c r="H2210" i="7" a="1"/>
  <c r="H2210" i="7" s="1"/>
  <c r="G475" i="7" a="1"/>
  <c r="G475" i="7" s="1"/>
  <c r="H738" i="7" a="1"/>
  <c r="H738" i="7" s="1"/>
  <c r="G55" i="9"/>
  <c r="G45" i="9"/>
  <c r="G54" i="9"/>
  <c r="G2705" i="7" a="1"/>
  <c r="G2705" i="7" s="1"/>
  <c r="G2215" i="7" a="1"/>
  <c r="G2215" i="7" s="1"/>
  <c r="G212" i="7" a="1"/>
  <c r="G212" i="7" s="1"/>
  <c r="G2214" i="7" a="1"/>
  <c r="G2214" i="7" s="1"/>
  <c r="G2662" i="7" a="1"/>
  <c r="G2662" i="7" s="1"/>
  <c r="G358" i="7" a="1"/>
  <c r="G358" i="7" s="1"/>
  <c r="G2165" i="7" a="1"/>
  <c r="G2165" i="7" s="1"/>
  <c r="G357" i="7" a="1"/>
  <c r="G357" i="7" s="1"/>
  <c r="G1711" i="7" a="1"/>
  <c r="G1711" i="7" s="1"/>
  <c r="G2457" i="7" a="1"/>
  <c r="G2457" i="7" s="1"/>
  <c r="G2164" i="7" a="1"/>
  <c r="G2164" i="7" s="1"/>
  <c r="G2034" i="7" a="1"/>
  <c r="G2034" i="7" s="1"/>
  <c r="G1568" i="7" a="1"/>
  <c r="G1568" i="7" s="1"/>
  <c r="H1410" i="7" a="1"/>
  <c r="H1410" i="7" s="1"/>
  <c r="H1411" i="7" a="1"/>
  <c r="H1411" i="7" s="1"/>
  <c r="G1761" i="7" a="1"/>
  <c r="G1761" i="7" s="1"/>
  <c r="G480" i="7" a="1"/>
  <c r="G480" i="7" s="1"/>
  <c r="G1315" i="7" a="1"/>
  <c r="G1315" i="7" s="1"/>
  <c r="G356" i="7" a="1"/>
  <c r="G356" i="7" s="1"/>
  <c r="G1809" i="7" a="1"/>
  <c r="G1809" i="7" s="1"/>
  <c r="G1102" i="7" a="1"/>
  <c r="G1102" i="7" s="1"/>
  <c r="G646" i="7" a="1"/>
  <c r="G646" i="7" s="1"/>
  <c r="G2439" i="7" a="1"/>
  <c r="G2439" i="7" s="1"/>
  <c r="G1883" i="7" a="1"/>
  <c r="G1883" i="7" s="1"/>
  <c r="G1851" i="7" a="1"/>
  <c r="G1851" i="7" s="1"/>
  <c r="G907" i="7" a="1"/>
  <c r="G907" i="7" s="1"/>
  <c r="H982" i="7" a="1"/>
  <c r="H982" i="7" s="1"/>
  <c r="H557" i="7" a="1"/>
  <c r="H557" i="7" s="1"/>
  <c r="H158" i="7" a="1"/>
  <c r="H158" i="7" s="1"/>
  <c r="G1270" i="7" a="1"/>
  <c r="G1270" i="7" s="1"/>
  <c r="G2166" i="7" a="1"/>
  <c r="G2166" i="7" s="1"/>
  <c r="G1884" i="7" a="1"/>
  <c r="G1884" i="7" s="1"/>
  <c r="G503" i="7" a="1"/>
  <c r="G503" i="7" s="1"/>
  <c r="G2411" i="7" a="1"/>
  <c r="G2411" i="7" s="1"/>
  <c r="G1411" i="7" a="1"/>
  <c r="G1411" i="7" s="1"/>
  <c r="G2167" i="7" a="1"/>
  <c r="G2167" i="7" s="1"/>
  <c r="G848" i="7" a="1"/>
  <c r="G848" i="7" s="1"/>
  <c r="G1019" i="7" a="1"/>
  <c r="G1019" i="7" s="1"/>
  <c r="G1973" i="7" a="1"/>
  <c r="G1973" i="7" s="1"/>
  <c r="G1762" i="7" a="1"/>
  <c r="G1762" i="7" s="1"/>
  <c r="H764" i="7" a="1"/>
  <c r="H764" i="7" s="1"/>
  <c r="H647" i="7" a="1"/>
  <c r="H647" i="7" s="1"/>
  <c r="H1270" i="7" a="1"/>
  <c r="H1270" i="7" s="1"/>
  <c r="H503" i="7" a="1"/>
  <c r="H503" i="7" s="1"/>
  <c r="G982" i="7" a="1"/>
  <c r="G982" i="7" s="1"/>
  <c r="G2554" i="7" a="1"/>
  <c r="G2554" i="7" s="1"/>
  <c r="G2246" i="7" a="1"/>
  <c r="G2246" i="7" s="1"/>
  <c r="G573" i="7" a="1"/>
  <c r="G573" i="7" s="1"/>
  <c r="G2049" i="7" a="1"/>
  <c r="G2049" i="7" s="1"/>
  <c r="G849" i="7" a="1"/>
  <c r="G849" i="7" s="1"/>
  <c r="G385" i="7" a="1"/>
  <c r="G385" i="7" s="1"/>
  <c r="G1410" i="7" a="1"/>
  <c r="G1410" i="7" s="1"/>
  <c r="G2293" i="7" a="1"/>
  <c r="G2293" i="7" s="1"/>
  <c r="G2327" i="7" a="1"/>
  <c r="G2327" i="7" s="1"/>
  <c r="G647" i="7" a="1"/>
  <c r="G647" i="7" s="1"/>
  <c r="G2739" i="7" a="1"/>
  <c r="G2739" i="7" s="1"/>
  <c r="G2294" i="7" a="1"/>
  <c r="G2294" i="7" s="1"/>
  <c r="H1569" i="7" a="1"/>
  <c r="H1569" i="7" s="1"/>
  <c r="H356" i="7" a="1"/>
  <c r="H356" i="7" s="1"/>
  <c r="H1315" i="7" a="1"/>
  <c r="H1315" i="7" s="1"/>
  <c r="G2740" i="7" a="1"/>
  <c r="G2740" i="7" s="1"/>
  <c r="G2738" i="7" a="1"/>
  <c r="G2738" i="7" s="1"/>
  <c r="G2520" i="7" a="1"/>
  <c r="G2520" i="7" s="1"/>
  <c r="G764" i="7" a="1"/>
  <c r="G764" i="7" s="1"/>
  <c r="G2470" i="7" a="1"/>
  <c r="G2470" i="7" s="1"/>
  <c r="G1191" i="7" a="1"/>
  <c r="G1191" i="7" s="1"/>
  <c r="H848" i="7" a="1"/>
  <c r="H848" i="7" s="1"/>
  <c r="H212" i="7" a="1"/>
  <c r="H212" i="7" s="1"/>
  <c r="H646" i="7" a="1"/>
  <c r="H646" i="7" s="1"/>
  <c r="H385" i="7" a="1"/>
  <c r="H385" i="7" s="1"/>
  <c r="G2484" i="7" a="1"/>
  <c r="G2484" i="7" s="1"/>
  <c r="G2787" i="7" a="1"/>
  <c r="G2787" i="7" s="1"/>
  <c r="G908" i="7" a="1"/>
  <c r="G908" i="7" s="1"/>
  <c r="G557" i="7" a="1"/>
  <c r="G557" i="7" s="1"/>
  <c r="G946" i="7" a="1"/>
  <c r="G946" i="7" s="1"/>
  <c r="G2304" i="7" a="1"/>
  <c r="G2304" i="7" s="1"/>
  <c r="G437" i="7" a="1"/>
  <c r="G437" i="7" s="1"/>
  <c r="G2704" i="7" a="1"/>
  <c r="G2704" i="7" s="1"/>
  <c r="G1569" i="7" a="1"/>
  <c r="G1569" i="7" s="1"/>
  <c r="G1570" i="7" a="1"/>
  <c r="G1570" i="7" s="1"/>
  <c r="G1162" i="7" a="1"/>
  <c r="G1162" i="7" s="1"/>
  <c r="G2663" i="7" a="1"/>
  <c r="G2663" i="7" s="1"/>
  <c r="G709" i="7" a="1"/>
  <c r="G709" i="7" s="1"/>
  <c r="G1677" i="7" a="1"/>
  <c r="G1677" i="7" s="1"/>
  <c r="G158" i="7" a="1"/>
  <c r="G158" i="7" s="1"/>
  <c r="G2163" i="7" a="1"/>
  <c r="G2163" i="7" s="1"/>
  <c r="G1451" i="7" a="1"/>
  <c r="G1451" i="7" s="1"/>
  <c r="G1376" i="7" a="1"/>
  <c r="G1376" i="7" s="1"/>
  <c r="G1161" i="7" a="1"/>
  <c r="G1161" i="7" s="1"/>
  <c r="G2076" i="7" a="1"/>
  <c r="G2076" i="7" s="1"/>
  <c r="H908" i="7" a="1"/>
  <c r="H908" i="7" s="1"/>
  <c r="H573" i="7" a="1"/>
  <c r="H573" i="7" s="1"/>
  <c r="H849" i="7" a="1"/>
  <c r="H849" i="7" s="1"/>
  <c r="H1102" i="7" a="1"/>
  <c r="H1102" i="7" s="1"/>
  <c r="H709" i="7" a="1"/>
  <c r="H709" i="7" s="1"/>
  <c r="H357" i="7" a="1"/>
  <c r="H357" i="7" s="1"/>
  <c r="H1376" i="7" a="1"/>
  <c r="H1376" i="7" s="1"/>
  <c r="H907" i="7" a="1"/>
  <c r="H907" i="7" s="1"/>
  <c r="H1191" i="7" a="1"/>
  <c r="H1191" i="7" s="1"/>
  <c r="H946" i="7" a="1"/>
  <c r="H946" i="7" s="1"/>
  <c r="H1761" i="7" a="1"/>
  <c r="H1761" i="7" s="1"/>
  <c r="H2304" i="7" a="1"/>
  <c r="H2304" i="7" s="1"/>
  <c r="H2470" i="7" a="1"/>
  <c r="H2470" i="7" s="1"/>
  <c r="H1884" i="7" a="1"/>
  <c r="H1884" i="7" s="1"/>
  <c r="H2246" i="7" a="1"/>
  <c r="H2246" i="7" s="1"/>
  <c r="H1568" i="7" a="1"/>
  <c r="H1568" i="7" s="1"/>
  <c r="H2163" i="7" a="1"/>
  <c r="H2163" i="7" s="1"/>
  <c r="H2457" i="7" a="1"/>
  <c r="H2457" i="7" s="1"/>
  <c r="H1711" i="7" a="1"/>
  <c r="H1711" i="7" s="1"/>
  <c r="H2164" i="7" a="1"/>
  <c r="H2164" i="7" s="1"/>
  <c r="H2167" i="7" a="1"/>
  <c r="H2167" i="7" s="1"/>
  <c r="H2327" i="7" a="1"/>
  <c r="H2327" i="7" s="1"/>
  <c r="H2439" i="7" a="1"/>
  <c r="H2439" i="7" s="1"/>
  <c r="H2739" i="7" a="1"/>
  <c r="H2739" i="7" s="1"/>
  <c r="H2704" i="7" a="1"/>
  <c r="H2704" i="7" s="1"/>
  <c r="H2294" i="7" a="1"/>
  <c r="H2294" i="7" s="1"/>
  <c r="H1162" i="7" a="1"/>
  <c r="H1162" i="7" s="1"/>
  <c r="H358" i="7" a="1"/>
  <c r="H358" i="7" s="1"/>
  <c r="H1161" i="7" a="1"/>
  <c r="H1161" i="7" s="1"/>
  <c r="H2520" i="7" a="1"/>
  <c r="H2520" i="7" s="1"/>
  <c r="H2740" i="7" a="1"/>
  <c r="H2740" i="7" s="1"/>
  <c r="H1570" i="7" a="1"/>
  <c r="H1570" i="7" s="1"/>
  <c r="H1973" i="7" a="1"/>
  <c r="H1973" i="7" s="1"/>
  <c r="H2165" i="7" a="1"/>
  <c r="H2165" i="7" s="1"/>
  <c r="H2555" i="7" a="1"/>
  <c r="H2555" i="7" s="1"/>
  <c r="H2034" i="7" a="1"/>
  <c r="H2034" i="7" s="1"/>
  <c r="H480" i="7" a="1"/>
  <c r="H480" i="7" s="1"/>
  <c r="H1451" i="7" a="1"/>
  <c r="H1451" i="7" s="1"/>
  <c r="H1809" i="7" a="1"/>
  <c r="H1809" i="7" s="1"/>
  <c r="H2166" i="7" a="1"/>
  <c r="H2166" i="7" s="1"/>
  <c r="H2484" i="7" a="1"/>
  <c r="H2484" i="7" s="1"/>
  <c r="H1762" i="7" a="1"/>
  <c r="H1762" i="7" s="1"/>
  <c r="H2215" i="7" a="1"/>
  <c r="H2215" i="7" s="1"/>
  <c r="H2738" i="7" a="1"/>
  <c r="H2738" i="7" s="1"/>
  <c r="H1677" i="7" a="1"/>
  <c r="H1677" i="7" s="1"/>
  <c r="H437" i="7" a="1"/>
  <c r="H437" i="7" s="1"/>
  <c r="H1019" i="7" a="1"/>
  <c r="H1019" i="7" s="1"/>
  <c r="H2214" i="7" a="1"/>
  <c r="H2214" i="7" s="1"/>
  <c r="H2662" i="7" a="1"/>
  <c r="H2662" i="7" s="1"/>
  <c r="H2663" i="7" a="1"/>
  <c r="H2663" i="7" s="1"/>
  <c r="H2076" i="7" a="1"/>
  <c r="H2076" i="7" s="1"/>
  <c r="H2705" i="7" a="1"/>
  <c r="H2705" i="7" s="1"/>
  <c r="H1851" i="7" a="1"/>
  <c r="H1851" i="7" s="1"/>
  <c r="H2049" i="7" a="1"/>
  <c r="H2049" i="7" s="1"/>
  <c r="H2554" i="7" a="1"/>
  <c r="H2554" i="7" s="1"/>
  <c r="H2293" i="7" a="1"/>
  <c r="H2293" i="7" s="1"/>
  <c r="H2411" i="7" a="1"/>
  <c r="H2411" i="7" s="1"/>
  <c r="H2787" i="7" a="1"/>
  <c r="H2787" i="7" s="1"/>
  <c r="H1883" i="7" a="1"/>
  <c r="H1883" i="7" s="1"/>
  <c r="H1452" i="7" a="1"/>
  <c r="H1452" i="7" s="1"/>
  <c r="H165" i="7" a="1"/>
  <c r="H165" i="7" s="1"/>
  <c r="H558" i="7" a="1"/>
  <c r="H558" i="7" s="1"/>
  <c r="H111" i="7" a="1"/>
  <c r="H111" i="7" s="1"/>
  <c r="H559" i="7" a="1"/>
  <c r="H559" i="7" s="1"/>
  <c r="H560" i="7" a="1"/>
  <c r="H560" i="7" s="1"/>
  <c r="G2173" i="7" a="1"/>
  <c r="G2173" i="7" s="1"/>
  <c r="H1022" i="7" a="1"/>
  <c r="H1022" i="7" s="1"/>
  <c r="H1777" i="7" a="1"/>
  <c r="H1777" i="7" s="1"/>
  <c r="H1783" i="7" a="1"/>
  <c r="H1783" i="7" s="1"/>
  <c r="H185" i="7" a="1"/>
  <c r="H185" i="7" s="1"/>
  <c r="H2095" i="7" a="1"/>
  <c r="H2095" i="7" s="1"/>
  <c r="H2014" i="7" a="1"/>
  <c r="H2014" i="7" s="1"/>
  <c r="H2441" i="7" a="1"/>
  <c r="H2441" i="7" s="1"/>
  <c r="G22" i="9"/>
  <c r="G52" i="9"/>
  <c r="G42" i="9"/>
  <c r="F1866" i="7"/>
  <c r="G56" i="9"/>
  <c r="E55" i="10"/>
  <c r="F659" i="7"/>
  <c r="F358" i="7"/>
  <c r="F849" i="7"/>
  <c r="F2554" i="7"/>
  <c r="F2622" i="7"/>
  <c r="F2520" i="7"/>
  <c r="F573" i="7"/>
  <c r="F2164" i="7"/>
  <c r="F709" i="7"/>
  <c r="F2167" i="7"/>
  <c r="F2163" i="7"/>
  <c r="F2740" i="7"/>
  <c r="F908" i="7"/>
  <c r="F2663" i="7"/>
  <c r="F1568" i="7"/>
  <c r="F1677" i="7"/>
  <c r="F503" i="7"/>
  <c r="F557" i="7"/>
  <c r="F2411" i="7"/>
  <c r="F1809" i="7"/>
  <c r="F982" i="7"/>
  <c r="F2484" i="7"/>
  <c r="F1102" i="7"/>
  <c r="F2705" i="7"/>
  <c r="F646" i="7"/>
  <c r="F1161" i="7"/>
  <c r="F2787" i="7"/>
  <c r="F2739" i="7"/>
  <c r="F356" i="7"/>
  <c r="F907" i="7"/>
  <c r="F2662" i="7"/>
  <c r="F1973" i="7"/>
  <c r="F1762" i="7"/>
  <c r="F1411" i="7"/>
  <c r="F1711" i="7"/>
  <c r="F946" i="7"/>
  <c r="F1570" i="7"/>
  <c r="F1761" i="7"/>
  <c r="F2166" i="7"/>
  <c r="F2457" i="7"/>
  <c r="F2049" i="7"/>
  <c r="F1376" i="7"/>
  <c r="F2076" i="7"/>
  <c r="F2555" i="7"/>
  <c r="F357" i="7"/>
  <c r="F1270" i="7"/>
  <c r="F2304" i="7"/>
  <c r="F2704" i="7"/>
  <c r="F1162" i="7"/>
  <c r="F2165" i="7"/>
  <c r="F2215" i="7"/>
  <c r="F385" i="7"/>
  <c r="F1569" i="7"/>
  <c r="F158" i="7"/>
  <c r="F2439" i="7"/>
  <c r="F2738" i="7"/>
  <c r="F480" i="7"/>
  <c r="F1019" i="7"/>
  <c r="F2327" i="7"/>
  <c r="F647" i="7"/>
  <c r="F1884" i="7"/>
  <c r="F848" i="7"/>
  <c r="F1851" i="7"/>
  <c r="F212" i="7"/>
  <c r="F1410" i="7"/>
  <c r="F764" i="7"/>
  <c r="F1451" i="7"/>
  <c r="F2034" i="7"/>
  <c r="F1883" i="7"/>
  <c r="F2470" i="7"/>
  <c r="F2293" i="7"/>
  <c r="F2214" i="7"/>
  <c r="F1315" i="7"/>
  <c r="F2294" i="7"/>
  <c r="F1191" i="7"/>
  <c r="F437" i="7"/>
  <c r="F2246" i="7"/>
  <c r="F388" i="7"/>
  <c r="F2263" i="7"/>
  <c r="F625" i="7"/>
  <c r="F1391" i="7"/>
  <c r="F1998" i="7"/>
  <c r="F220" i="7"/>
  <c r="F2635" i="7"/>
  <c r="F2819" i="7"/>
  <c r="F2346" i="7"/>
  <c r="F1246" i="7"/>
  <c r="F1108" i="7"/>
  <c r="F302" i="7"/>
  <c r="F2789" i="7"/>
  <c r="F1298" i="7"/>
  <c r="F862" i="7"/>
  <c r="F1622" i="7"/>
  <c r="F2379" i="7"/>
  <c r="F1499" i="7"/>
  <c r="F297" i="7"/>
  <c r="F1131" i="7"/>
  <c r="F264" i="7"/>
  <c r="F2369" i="7"/>
  <c r="F2812" i="7"/>
  <c r="F2507" i="7"/>
  <c r="F1141" i="7"/>
  <c r="F1274" i="7"/>
  <c r="F1813" i="7"/>
  <c r="F2675" i="7"/>
  <c r="F2102" i="7"/>
  <c r="F1933" i="7"/>
  <c r="F1856" i="7"/>
  <c r="F994" i="7"/>
  <c r="F1734" i="7"/>
  <c r="F1034" i="7"/>
  <c r="F771" i="7"/>
  <c r="F1522" i="7"/>
  <c r="F2443" i="7"/>
  <c r="F256" i="7"/>
  <c r="F2623" i="7"/>
  <c r="F1916" i="7"/>
  <c r="F2128" i="7"/>
  <c r="F853" i="7"/>
  <c r="F786" i="7"/>
  <c r="F852" i="7"/>
  <c r="F2463" i="7"/>
  <c r="F2756" i="7"/>
  <c r="F1861" i="7"/>
  <c r="F1086" i="7"/>
  <c r="F130" i="7"/>
  <c r="F1177" i="7"/>
  <c r="F399" i="7"/>
  <c r="F997" i="7"/>
  <c r="F695" i="7"/>
  <c r="F1033" i="7"/>
  <c r="F667" i="7"/>
  <c r="F793" i="7"/>
  <c r="F2491" i="7"/>
  <c r="F2226" i="7"/>
  <c r="F18" i="7"/>
  <c r="F82" i="7"/>
  <c r="F1464" i="7"/>
  <c r="F1496" i="7"/>
  <c r="F1519" i="7"/>
  <c r="F2227" i="7"/>
  <c r="F1139" i="7"/>
  <c r="F1903" i="7"/>
  <c r="F684" i="7"/>
  <c r="F23" i="7"/>
  <c r="F1683" i="7"/>
  <c r="F2597" i="7"/>
  <c r="F2813" i="7"/>
  <c r="F1689" i="7"/>
  <c r="F1648" i="7"/>
  <c r="F1193" i="7"/>
  <c r="F1684" i="7"/>
  <c r="F1112" i="7"/>
  <c r="F1614" i="7"/>
  <c r="F159" i="7"/>
  <c r="F1252" i="7"/>
  <c r="F2820" i="7"/>
  <c r="F1987" i="7"/>
  <c r="F544" i="7"/>
  <c r="F1053" i="7"/>
  <c r="F1573" i="7"/>
  <c r="F1867" i="7"/>
  <c r="F367" i="7"/>
  <c r="F785" i="7"/>
  <c r="F77" i="7"/>
  <c r="F398" i="7"/>
  <c r="F423" i="7"/>
  <c r="F1493" i="7"/>
  <c r="F1208" i="7"/>
  <c r="F2630" i="7"/>
  <c r="F1235" i="7"/>
  <c r="F303" i="7"/>
  <c r="F620" i="7"/>
  <c r="F1993" i="7"/>
  <c r="F2753" i="7"/>
  <c r="F2628" i="7"/>
  <c r="F1176" i="7"/>
  <c r="F1483" i="7"/>
  <c r="F1868" i="7"/>
  <c r="F909" i="7"/>
  <c r="F2803" i="7"/>
  <c r="F794" i="7"/>
  <c r="F2718" i="7"/>
  <c r="F2581" i="7"/>
  <c r="F2709" i="7"/>
  <c r="F1510" i="7"/>
  <c r="F419" i="7"/>
  <c r="F286" i="7"/>
  <c r="F1503" i="7"/>
  <c r="F696" i="7"/>
  <c r="F273" i="7"/>
  <c r="F1421" i="7"/>
  <c r="F2125" i="7"/>
  <c r="F543" i="7"/>
  <c r="F1105" i="7"/>
  <c r="F420" i="7"/>
  <c r="F47" i="7"/>
  <c r="F1039" i="7"/>
  <c r="F967" i="7"/>
  <c r="F2822" i="7"/>
  <c r="F1277" i="7"/>
  <c r="F2532" i="7"/>
  <c r="F2528" i="7"/>
  <c r="F96" i="7"/>
  <c r="F729" i="7"/>
  <c r="F2638" i="7"/>
  <c r="F2122" i="7"/>
  <c r="F1085" i="7"/>
  <c r="F465" i="7"/>
  <c r="F2366" i="7"/>
  <c r="F526" i="7"/>
  <c r="F276" i="7"/>
  <c r="F132" i="7"/>
  <c r="F2576" i="7"/>
  <c r="F622" i="7"/>
  <c r="F1612" i="7"/>
  <c r="F1830" i="7"/>
  <c r="F873" i="7"/>
  <c r="F685" i="7"/>
  <c r="F280" i="7"/>
  <c r="F2714" i="7"/>
  <c r="F563" i="7"/>
  <c r="F1870" i="7"/>
  <c r="F1768" i="7"/>
  <c r="F579" i="7"/>
  <c r="F365" i="7"/>
  <c r="F2747" i="7"/>
  <c r="F60" i="7"/>
  <c r="F1081" i="7"/>
  <c r="F1637" i="7"/>
  <c r="F1279" i="7"/>
  <c r="F113" i="7"/>
  <c r="F1417" i="7"/>
  <c r="F1872" i="7"/>
  <c r="F1349" i="7"/>
  <c r="F1580" i="7"/>
  <c r="F725" i="7"/>
  <c r="F562" i="7"/>
  <c r="F525" i="7"/>
  <c r="F2257" i="7"/>
  <c r="F1170" i="7"/>
  <c r="F1632" i="7"/>
  <c r="F731" i="7"/>
  <c r="F2723" i="7"/>
  <c r="F961" i="7"/>
  <c r="F219" i="7"/>
  <c r="F795" i="7"/>
  <c r="F618" i="7"/>
  <c r="F2593" i="7"/>
  <c r="F1003" i="7"/>
  <c r="F235" i="7"/>
  <c r="F1054" i="7"/>
  <c r="F1180" i="7"/>
  <c r="F651" i="7"/>
  <c r="F1197" i="7"/>
  <c r="F963" i="7"/>
  <c r="F187" i="7"/>
  <c r="F2333" i="7"/>
  <c r="F1253" i="7"/>
  <c r="F1172" i="7"/>
  <c r="F368" i="7"/>
  <c r="F1930" i="7"/>
  <c r="F2385" i="7"/>
  <c r="F1516" i="7"/>
  <c r="F2518" i="7"/>
  <c r="F1729" i="7"/>
  <c r="F2721" i="7"/>
  <c r="F127" i="7"/>
  <c r="F2448" i="7"/>
  <c r="F439" i="7"/>
  <c r="F966" i="7"/>
  <c r="F1228" i="7"/>
  <c r="F2189" i="7"/>
  <c r="F2795" i="7"/>
  <c r="F670" i="7"/>
  <c r="F2642" i="7"/>
  <c r="F1492" i="7"/>
  <c r="F1690" i="7"/>
  <c r="F2299" i="7"/>
  <c r="F1249" i="7"/>
  <c r="F1484" i="7"/>
  <c r="F1511" i="7"/>
  <c r="F79" i="7"/>
  <c r="F652" i="7"/>
  <c r="F551" i="7"/>
  <c r="F865" i="7"/>
  <c r="F817" i="7"/>
  <c r="F2363" i="7"/>
  <c r="F136" i="7"/>
  <c r="F1198" i="7"/>
  <c r="F424" i="7"/>
  <c r="F2331" i="7"/>
  <c r="F1127" i="7"/>
  <c r="F773" i="7"/>
  <c r="F1696" i="7"/>
  <c r="F2526" i="7"/>
  <c r="F2587" i="7"/>
  <c r="F1739" i="7"/>
  <c r="F918" i="7"/>
  <c r="F654" i="7"/>
  <c r="F1820" i="7"/>
  <c r="F1211" i="7"/>
  <c r="F626" i="7"/>
  <c r="F391" i="7"/>
  <c r="F2057" i="7"/>
  <c r="F2373" i="7"/>
  <c r="F1633" i="7"/>
  <c r="F799" i="7"/>
  <c r="F1639" i="7"/>
  <c r="F2724" i="7"/>
  <c r="F2817" i="7"/>
  <c r="F491" i="7"/>
  <c r="F2472" i="7"/>
  <c r="F669" i="7"/>
  <c r="F1353" i="7"/>
  <c r="F1686" i="7"/>
  <c r="F796" i="7"/>
  <c r="F868" i="7"/>
  <c r="F266" i="7"/>
  <c r="F1257" i="7"/>
  <c r="F1419" i="7"/>
  <c r="F304" i="7"/>
  <c r="F237" i="7"/>
  <c r="F2425" i="7"/>
  <c r="F129" i="7"/>
  <c r="F2717" i="7"/>
  <c r="F619" i="7"/>
  <c r="F2269" i="7"/>
  <c r="F1035" i="7"/>
  <c r="F372" i="7"/>
  <c r="F1641" i="7"/>
  <c r="F292" i="7"/>
  <c r="F1863" i="7"/>
  <c r="F1488" i="7"/>
  <c r="F810" i="7"/>
  <c r="F877" i="7"/>
  <c r="F2818" i="7"/>
  <c r="F818" i="7"/>
  <c r="F953" i="7"/>
  <c r="F529" i="7"/>
  <c r="F1990" i="7"/>
  <c r="F577" i="7"/>
  <c r="F1110" i="7"/>
  <c r="F2381" i="7"/>
  <c r="F2194" i="7"/>
  <c r="F2218" i="7"/>
  <c r="F2534" i="7"/>
  <c r="F173" i="7"/>
  <c r="F2446" i="7"/>
  <c r="F995" i="7"/>
  <c r="F1393" i="7"/>
  <c r="F2313" i="7"/>
  <c r="F1463" i="7"/>
  <c r="F919" i="7"/>
  <c r="F2191" i="7"/>
  <c r="F2310" i="7"/>
  <c r="F2059" i="7"/>
  <c r="F363" i="7"/>
  <c r="F1693" i="7"/>
  <c r="F1175" i="7"/>
  <c r="F2268" i="7"/>
  <c r="F1495" i="7"/>
  <c r="F309" i="7"/>
  <c r="F204" i="7"/>
  <c r="F1640" i="7"/>
  <c r="F306" i="7"/>
  <c r="F770" i="7"/>
  <c r="F468" i="7"/>
  <c r="F1682" i="7"/>
  <c r="F2371" i="7"/>
  <c r="F1348" i="7"/>
  <c r="F728" i="7"/>
  <c r="F2061" i="7"/>
  <c r="F1688" i="7"/>
  <c r="F2536" i="7"/>
  <c r="F1645" i="7"/>
  <c r="F2530" i="7"/>
  <c r="F2527" i="7"/>
  <c r="F1864" i="7"/>
  <c r="F2755" i="7"/>
  <c r="F872" i="7"/>
  <c r="F2598" i="7"/>
  <c r="F271" i="7"/>
  <c r="F2583" i="7"/>
  <c r="F688" i="7"/>
  <c r="F128" i="7"/>
  <c r="F776" i="7"/>
  <c r="F2060" i="7"/>
  <c r="F133" i="7"/>
  <c r="F991" i="7"/>
  <c r="F2679" i="7"/>
  <c r="F860" i="7"/>
  <c r="F464" i="7"/>
  <c r="F1140" i="7"/>
  <c r="F1824" i="7"/>
  <c r="F216" i="7"/>
  <c r="F2116" i="7"/>
  <c r="F859" i="7"/>
  <c r="F989" i="7"/>
  <c r="F1424" i="7"/>
  <c r="F992" i="7"/>
  <c r="F441" i="7"/>
  <c r="F269" i="7"/>
  <c r="F1432" i="7"/>
  <c r="F1582" i="7"/>
  <c r="F2670" i="7"/>
  <c r="F1581" i="7"/>
  <c r="F1743" i="7"/>
  <c r="F403" i="7"/>
  <c r="F76" i="7"/>
  <c r="F223" i="7"/>
  <c r="F1874" i="7"/>
  <c r="F2637" i="7"/>
  <c r="F2531" i="7"/>
  <c r="F692" i="7"/>
  <c r="F19" i="7"/>
  <c r="F74" i="7"/>
  <c r="F278" i="7"/>
  <c r="F2375" i="7"/>
  <c r="F195" i="7"/>
  <c r="F205" i="7"/>
  <c r="F1931" i="7"/>
  <c r="F1323" i="7"/>
  <c r="F2573" i="7"/>
  <c r="F27" i="7"/>
  <c r="F2680" i="7"/>
  <c r="F2185" i="7"/>
  <c r="F119" i="7"/>
  <c r="F804" i="7"/>
  <c r="F1509" i="7"/>
  <c r="F1921" i="7"/>
  <c r="F772" i="7"/>
  <c r="F2754" i="7"/>
  <c r="F2107" i="7"/>
  <c r="F1399" i="7"/>
  <c r="F1230" i="7"/>
  <c r="F126" i="7"/>
  <c r="F1787" i="7"/>
  <c r="F2682" i="7"/>
  <c r="F1920" i="7"/>
  <c r="F2101" i="7"/>
  <c r="F2674" i="7"/>
  <c r="F1745" i="7"/>
  <c r="F218" i="7"/>
  <c r="F2225" i="7"/>
  <c r="F261" i="7"/>
  <c r="F972" i="7"/>
  <c r="F1735" i="7"/>
  <c r="F2460" i="7"/>
  <c r="F1491" i="7"/>
  <c r="F172" i="7"/>
  <c r="F876" i="7"/>
  <c r="F1133" i="7"/>
  <c r="F2748" i="7"/>
  <c r="F878" i="7"/>
  <c r="F2265" i="7"/>
  <c r="F924" i="7"/>
  <c r="F649" i="7"/>
  <c r="F2120" i="7"/>
  <c r="F469" i="7"/>
  <c r="F2311" i="7"/>
  <c r="F124" i="7"/>
  <c r="F2474" i="7"/>
  <c r="F486" i="7"/>
  <c r="F2124" i="7"/>
  <c r="F1044" i="7"/>
  <c r="F2493" i="7"/>
  <c r="F727" i="7"/>
  <c r="F1129" i="7"/>
  <c r="F1797" i="7"/>
  <c r="F806" i="7"/>
  <c r="F118" i="7"/>
  <c r="F1248" i="7"/>
  <c r="F1613" i="7"/>
  <c r="F1026" i="7"/>
  <c r="F1999" i="7"/>
  <c r="F1979" i="7"/>
  <c r="F1869" i="7"/>
  <c r="F1042" i="7"/>
  <c r="F2461" i="7"/>
  <c r="F2000" i="7"/>
  <c r="F274" i="7"/>
  <c r="F2585" i="7"/>
  <c r="F1789" i="7"/>
  <c r="F505" i="7"/>
  <c r="F549" i="7"/>
  <c r="F2421" i="7"/>
  <c r="F2794" i="7"/>
  <c r="F1822" i="7"/>
  <c r="F775" i="7"/>
  <c r="F207" i="7"/>
  <c r="F2260" i="7"/>
  <c r="F487" i="7"/>
  <c r="F2449" i="7"/>
  <c r="F2793" i="7"/>
  <c r="F1482" i="7"/>
  <c r="F294" i="7"/>
  <c r="F289" i="7"/>
  <c r="F1818" i="7"/>
  <c r="F1490" i="7"/>
  <c r="F265" i="7"/>
  <c r="F1728" i="7"/>
  <c r="F2671" i="7"/>
  <c r="F1037" i="7"/>
  <c r="F2118" i="7"/>
  <c r="F2578" i="7"/>
  <c r="F2179" i="7"/>
  <c r="F1935" i="7"/>
  <c r="F2300" i="7"/>
  <c r="F1078" i="7"/>
  <c r="F861" i="7"/>
  <c r="F2106" i="7"/>
  <c r="F95" i="7"/>
  <c r="F2422" i="7"/>
  <c r="F1038" i="7"/>
  <c r="F1427" i="7"/>
  <c r="F2570" i="7"/>
  <c r="F1923" i="7"/>
  <c r="F1142" i="7"/>
  <c r="F1823" i="7"/>
  <c r="F2465" i="7"/>
  <c r="F857" i="7"/>
  <c r="F1644" i="7"/>
  <c r="F2584" i="7"/>
  <c r="F421" i="7"/>
  <c r="F135" i="7"/>
  <c r="F2711" i="7"/>
  <c r="F1083" i="7"/>
  <c r="F666" i="7"/>
  <c r="F867" i="7"/>
  <c r="F202" i="7"/>
  <c r="F2681" i="7"/>
  <c r="F260" i="7"/>
  <c r="F875" i="7"/>
  <c r="F2383" i="7"/>
  <c r="F801" i="7"/>
  <c r="F999" i="7"/>
  <c r="F2335" i="7"/>
  <c r="F2042" i="7"/>
  <c r="F224" i="7"/>
  <c r="F217" i="7"/>
  <c r="F2039" i="7"/>
  <c r="F310" i="7"/>
  <c r="F1649" i="7"/>
  <c r="F2129" i="7"/>
  <c r="F2223" i="7"/>
  <c r="F1732" i="7"/>
  <c r="F1992" i="7"/>
  <c r="F401" i="7"/>
  <c r="F1695" i="7"/>
  <c r="F2632" i="7"/>
  <c r="F1934" i="7"/>
  <c r="F1523" i="7"/>
  <c r="F2362" i="7"/>
  <c r="F922" i="7"/>
  <c r="F805" i="7"/>
  <c r="F369" i="7"/>
  <c r="F585" i="7"/>
  <c r="F1000" i="7"/>
  <c r="F1592" i="7"/>
  <c r="F2494" i="7"/>
  <c r="F724" i="7"/>
  <c r="F2126" i="7"/>
  <c r="F2219" i="7"/>
  <c r="F925" i="7"/>
  <c r="F996" i="7"/>
  <c r="F2103" i="7"/>
  <c r="F2334" i="7"/>
  <c r="F451" i="7"/>
  <c r="F1634" i="7"/>
  <c r="F732" i="7"/>
  <c r="F427" i="7"/>
  <c r="F1281" i="7"/>
  <c r="F2596" i="7"/>
  <c r="F1027" i="7"/>
  <c r="F1733" i="7"/>
  <c r="F621" i="7"/>
  <c r="F2719" i="7"/>
  <c r="F2127" i="7"/>
  <c r="F1915" i="7"/>
  <c r="F598" i="7"/>
  <c r="F307" i="7"/>
  <c r="F2533" i="7"/>
  <c r="F46" i="7"/>
  <c r="F290" i="7"/>
  <c r="F1138" i="7"/>
  <c r="F733" i="7"/>
  <c r="F2423" i="7"/>
  <c r="F530" i="7"/>
  <c r="F295" i="7"/>
  <c r="F1458" i="7"/>
  <c r="F1826" i="7"/>
  <c r="F550" i="7"/>
  <c r="F1726" i="7"/>
  <c r="F1518" i="7"/>
  <c r="F279" i="7"/>
  <c r="F2105" i="7"/>
  <c r="F1485" i="7"/>
  <c r="F1791" i="7"/>
  <c r="F206" i="7"/>
  <c r="F1871" i="7"/>
  <c r="F425" i="7"/>
  <c r="F1169" i="7"/>
  <c r="F2190" i="7"/>
  <c r="F2258" i="7"/>
  <c r="F1520" i="7"/>
  <c r="F863" i="7"/>
  <c r="F552" i="7"/>
  <c r="F1859" i="7"/>
  <c r="F92" i="7"/>
  <c r="F115" i="7"/>
  <c r="F89" i="7"/>
  <c r="F507" i="7"/>
  <c r="F117" i="7"/>
  <c r="F612" i="7"/>
  <c r="F2099" i="7"/>
  <c r="F122" i="7"/>
  <c r="F1630" i="7"/>
  <c r="F1343" i="7"/>
  <c r="F912" i="7"/>
  <c r="F165" i="7"/>
  <c r="F1654" i="7"/>
  <c r="F974" i="7"/>
  <c r="F1799" i="7"/>
  <c r="F467" i="7"/>
  <c r="F521" i="7"/>
  <c r="F1489" i="7"/>
  <c r="F85" i="7"/>
  <c r="F2332" i="7"/>
  <c r="F780" i="7"/>
  <c r="F1243" i="7"/>
  <c r="F371" i="7"/>
  <c r="F1459" i="7"/>
  <c r="F459" i="7"/>
  <c r="F428" i="7"/>
  <c r="F927" i="7"/>
  <c r="F72" i="7"/>
  <c r="F1832" i="7"/>
  <c r="F2636" i="7"/>
  <c r="F2639" i="7"/>
  <c r="F1896" i="7"/>
  <c r="F2119" i="7"/>
  <c r="F1855" i="7"/>
  <c r="F248" i="7"/>
  <c r="F44" i="7"/>
  <c r="F2414" i="7"/>
  <c r="F2445" i="7"/>
  <c r="F1494" i="7"/>
  <c r="F2816" i="7"/>
  <c r="F1996" i="7"/>
  <c r="F1744" i="7"/>
  <c r="F920" i="7"/>
  <c r="F168" i="7"/>
  <c r="F1976" i="7"/>
  <c r="F1337" i="7"/>
  <c r="F2502" i="7"/>
  <c r="F1200" i="7"/>
  <c r="F1282" i="7"/>
  <c r="F1980" i="7"/>
  <c r="F2111" i="7"/>
  <c r="F1572" i="7"/>
  <c r="F1831" i="7"/>
  <c r="F531" i="7"/>
  <c r="F225" i="7"/>
  <c r="F180" i="7"/>
  <c r="F2743" i="7"/>
  <c r="F2168" i="7"/>
  <c r="F400" i="7"/>
  <c r="F1692" i="7"/>
  <c r="F1422" i="7"/>
  <c r="F2804" i="7"/>
  <c r="F88" i="7"/>
  <c r="F2489" i="7"/>
  <c r="F1223" i="7"/>
  <c r="F1862" i="7"/>
  <c r="F523" i="7"/>
  <c r="F1250" i="7"/>
  <c r="F2192" i="7"/>
  <c r="F1651" i="7"/>
  <c r="F2720" i="7"/>
  <c r="F1786" i="7"/>
  <c r="F1388" i="7"/>
  <c r="F1741" i="7"/>
  <c r="F582" i="7"/>
  <c r="F2052" i="7"/>
  <c r="F697" i="7"/>
  <c r="F1429" i="7"/>
  <c r="F1713" i="7"/>
  <c r="F1305" i="7"/>
  <c r="F1763" i="7"/>
  <c r="F575" i="7"/>
  <c r="F234" i="7"/>
  <c r="F442" i="7"/>
  <c r="F1587" i="7"/>
  <c r="F777" i="7"/>
  <c r="F2169" i="7"/>
  <c r="F1272" i="7"/>
  <c r="F2233" i="7"/>
  <c r="F1989" i="7"/>
  <c r="F1584" i="7"/>
  <c r="F2023" i="7"/>
  <c r="F2476" i="7"/>
  <c r="F1069" i="7"/>
  <c r="F161" i="7"/>
  <c r="F926" i="7"/>
  <c r="F48" i="7"/>
  <c r="F194" i="7"/>
  <c r="F1237" i="7"/>
  <c r="F2016" i="7"/>
  <c r="F559" i="7"/>
  <c r="F1022" i="7"/>
  <c r="F438" i="7"/>
  <c r="F1857" i="7"/>
  <c r="F2036" i="7"/>
  <c r="F1386" i="7"/>
  <c r="F2666" i="7"/>
  <c r="F2344" i="7"/>
  <c r="F2805" i="7"/>
  <c r="F103" i="7"/>
  <c r="F2015" i="7"/>
  <c r="F1625" i="7"/>
  <c r="F1779" i="7"/>
  <c r="F1387" i="7"/>
  <c r="F73" i="7"/>
  <c r="F1273" i="7"/>
  <c r="F2247" i="7"/>
  <c r="F1457" i="7"/>
  <c r="F542" i="7"/>
  <c r="F1894" i="7"/>
  <c r="F2084" i="7"/>
  <c r="F2416" i="7"/>
  <c r="F182" i="7"/>
  <c r="F660" i="7"/>
  <c r="F13" i="7"/>
  <c r="F1195" i="7"/>
  <c r="F911" i="7"/>
  <c r="F1124" i="7"/>
  <c r="F2092" i="7"/>
  <c r="F850" i="7"/>
  <c r="F676" i="7"/>
  <c r="F1294" i="7"/>
  <c r="F2503" i="7"/>
  <c r="F110" i="7"/>
  <c r="F1276" i="7"/>
  <c r="F1073" i="7"/>
  <c r="F414" i="7"/>
  <c r="F791" i="7"/>
  <c r="F2558" i="7"/>
  <c r="F1716" i="7"/>
  <c r="F1225" i="7"/>
  <c r="F2566" i="7"/>
  <c r="F2080" i="7"/>
  <c r="F1984" i="7"/>
  <c r="F1239" i="7"/>
  <c r="F518" i="7"/>
  <c r="F1385" i="7"/>
  <c r="F674" i="7"/>
  <c r="F1678" i="7"/>
  <c r="F1413" i="7"/>
  <c r="F2078" i="7"/>
  <c r="F2745" i="7"/>
  <c r="F2501" i="7"/>
  <c r="F1780" i="7"/>
  <c r="F2091" i="7"/>
  <c r="F1118" i="7"/>
  <c r="F1383" i="7"/>
  <c r="F2490" i="7"/>
  <c r="F1905" i="7"/>
  <c r="F2562" i="7"/>
  <c r="F986" i="7"/>
  <c r="F854" i="7"/>
  <c r="F1320" i="7"/>
  <c r="F2415" i="7"/>
  <c r="F914" i="7"/>
  <c r="F1241" i="7"/>
  <c r="F201" i="7"/>
  <c r="F2412" i="7"/>
  <c r="F1719" i="7"/>
  <c r="F1605" i="7"/>
  <c r="F167" i="7"/>
  <c r="F1908" i="7"/>
  <c r="F87" i="7"/>
  <c r="F1891" i="7"/>
  <c r="F648" i="7"/>
  <c r="F1607" i="7"/>
  <c r="F361" i="7"/>
  <c r="F1196" i="7"/>
  <c r="F916" i="7"/>
  <c r="F2035" i="7"/>
  <c r="F485" i="7"/>
  <c r="F2096" i="7"/>
  <c r="F460" i="7"/>
  <c r="F86" i="7"/>
  <c r="F1722" i="7"/>
  <c r="F673" i="7"/>
  <c r="F613" i="7"/>
  <c r="F1072" i="7"/>
  <c r="F2560" i="7"/>
  <c r="F1628" i="7"/>
  <c r="F677" i="7"/>
  <c r="F2175" i="7"/>
  <c r="F1679" i="7"/>
  <c r="F483" i="7"/>
  <c r="F1988" i="7"/>
  <c r="F258" i="7"/>
  <c r="F1626" i="7"/>
  <c r="F185" i="7"/>
  <c r="F790" i="7"/>
  <c r="F2079" i="7"/>
  <c r="F679" i="7"/>
  <c r="F2742" i="7"/>
  <c r="F1902" i="7"/>
  <c r="F2809" i="7"/>
  <c r="F1222" i="7"/>
  <c r="F1720" i="7"/>
  <c r="F415" i="7"/>
  <c r="F2561" i="7"/>
  <c r="F40" i="7"/>
  <c r="F1070" i="7"/>
  <c r="F1164" i="7"/>
  <c r="F2771" i="7"/>
  <c r="F718" i="7"/>
  <c r="F362" i="7"/>
  <c r="F1384" i="7"/>
  <c r="F2013" i="7"/>
  <c r="F1909" i="7"/>
  <c r="F39" i="7"/>
  <c r="F2801" i="7"/>
  <c r="F2306" i="7"/>
  <c r="F1985" i="7"/>
  <c r="F1318" i="7"/>
  <c r="F1890" i="7"/>
  <c r="F2329" i="7"/>
  <c r="F105" i="7"/>
  <c r="F1452" i="7"/>
  <c r="F2486" i="7"/>
  <c r="F984" i="7"/>
  <c r="F710" i="7"/>
  <c r="F1472" i="7"/>
  <c r="F784" i="7"/>
  <c r="F246" i="7"/>
  <c r="F985" i="7"/>
  <c r="F108" i="7"/>
  <c r="F1020" i="7"/>
  <c r="F1885" i="7"/>
  <c r="F2811" i="7"/>
  <c r="F2488" i="7"/>
  <c r="F2807" i="7"/>
  <c r="F2523" i="7"/>
  <c r="F1234" i="7"/>
  <c r="F1480" i="7"/>
  <c r="F2328" i="7"/>
  <c r="F519" i="7"/>
  <c r="F2081" i="7"/>
  <c r="F2359" i="7"/>
  <c r="F987" i="7"/>
  <c r="F2775" i="7"/>
  <c r="F1051" i="7"/>
  <c r="F2440" i="7"/>
  <c r="F1717" i="7"/>
  <c r="F2249" i="7"/>
  <c r="F615" i="7"/>
  <c r="F788" i="7"/>
  <c r="F714" i="7"/>
  <c r="F2095" i="7"/>
  <c r="F360" i="7"/>
  <c r="F2774" i="7"/>
  <c r="F2330" i="7"/>
  <c r="F948" i="7"/>
  <c r="F1610" i="7"/>
  <c r="F112" i="7"/>
  <c r="F1319" i="7"/>
  <c r="F610" i="7"/>
  <c r="F1575" i="7"/>
  <c r="F160" i="7"/>
  <c r="F106" i="7"/>
  <c r="F1911" i="7"/>
  <c r="F2559" i="7"/>
  <c r="F1475" i="7"/>
  <c r="F1900" i="7"/>
  <c r="F37" i="7"/>
  <c r="F2053" i="7"/>
  <c r="F1415" i="7"/>
  <c r="F2252" i="7"/>
  <c r="F560" i="7"/>
  <c r="F2471" i="7"/>
  <c r="F678" i="7"/>
  <c r="F1714" i="7"/>
  <c r="F1052" i="7"/>
  <c r="F1571" i="7"/>
  <c r="F539" i="7"/>
  <c r="F111" i="7"/>
  <c r="F1023" i="7"/>
  <c r="F2094" i="7"/>
  <c r="F2051" i="7"/>
  <c r="F2217" i="7"/>
  <c r="F251" i="7"/>
  <c r="F2358" i="7"/>
  <c r="F1810" i="7"/>
  <c r="F1782" i="7"/>
  <c r="F181" i="7"/>
  <c r="F2668" i="7"/>
  <c r="F1904" i="7"/>
  <c r="F107" i="7"/>
  <c r="F481" i="7"/>
  <c r="F2505" i="7"/>
  <c r="F2090" i="7"/>
  <c r="F484" i="7"/>
  <c r="F1479" i="7"/>
  <c r="F2174" i="7"/>
  <c r="F1907" i="7"/>
  <c r="F164" i="7"/>
  <c r="F1345" i="7"/>
  <c r="F253" i="7"/>
  <c r="F247" i="7"/>
  <c r="F2741" i="7"/>
  <c r="F2522" i="7"/>
  <c r="F1207" i="7"/>
  <c r="F1886" i="7"/>
  <c r="F1167" i="7"/>
  <c r="F2569" i="7"/>
  <c r="F1119" i="7"/>
  <c r="F1317" i="7"/>
  <c r="F2557" i="7"/>
  <c r="F2746" i="7"/>
  <c r="F102" i="7"/>
  <c r="F1897" i="7"/>
  <c r="F584" i="7"/>
  <c r="F1925" i="7"/>
  <c r="F83" i="7"/>
  <c r="F257" i="7"/>
  <c r="F819" i="7"/>
  <c r="F813" i="7"/>
  <c r="F1792" i="7"/>
  <c r="F2196" i="7"/>
  <c r="F1004" i="7"/>
  <c r="F910" i="7"/>
  <c r="F952" i="7"/>
  <c r="F1650" i="7"/>
  <c r="F797" i="7"/>
  <c r="F453" i="7"/>
  <c r="F713" i="7"/>
  <c r="F62" i="7"/>
  <c r="F1624" i="7"/>
  <c r="F2382" i="7"/>
  <c r="F1718" i="7"/>
  <c r="F1631" i="7"/>
  <c r="F2314" i="7"/>
  <c r="F1420" i="7"/>
  <c r="F693" i="7"/>
  <c r="F2669" i="7"/>
  <c r="F1873" i="7"/>
  <c r="F407" i="7"/>
  <c r="F1764" i="7"/>
  <c r="F1194" i="7"/>
  <c r="F768" i="7"/>
  <c r="F1929" i="7"/>
  <c r="F1134" i="7"/>
  <c r="F1790" i="7"/>
  <c r="F61" i="7"/>
  <c r="F2364" i="7"/>
  <c r="F2232" i="7"/>
  <c r="F2676" i="7"/>
  <c r="F1914" i="7"/>
  <c r="F249" i="7"/>
  <c r="F2664" i="7"/>
  <c r="F1240" i="7"/>
  <c r="F1036" i="7"/>
  <c r="F2538" i="7"/>
  <c r="F874" i="7"/>
  <c r="F1347" i="7"/>
  <c r="F1212" i="7"/>
  <c r="F2266" i="7"/>
  <c r="F950" i="7"/>
  <c r="F1817" i="7"/>
  <c r="F1681" i="7"/>
  <c r="F949" i="7"/>
  <c r="F2114" i="7"/>
  <c r="F1321" i="7"/>
  <c r="F94" i="7"/>
  <c r="F1975" i="7"/>
  <c r="F2173" i="7"/>
  <c r="F1357" i="7"/>
  <c r="F574" i="7"/>
  <c r="F1178" i="7"/>
  <c r="F1040" i="7"/>
  <c r="F2802" i="7"/>
  <c r="F2195" i="7"/>
  <c r="F2271" i="7"/>
  <c r="F408" i="7"/>
  <c r="F2780" i="7"/>
  <c r="F2568" i="7"/>
  <c r="F711" i="7"/>
  <c r="F1231" i="7"/>
  <c r="F386" i="7"/>
  <c r="F1731" i="7"/>
  <c r="F928" i="7"/>
  <c r="F2182" i="7"/>
  <c r="F1895" i="7"/>
  <c r="F2357" i="7"/>
  <c r="F958" i="7"/>
  <c r="F125" i="7"/>
  <c r="F2193" i="7"/>
  <c r="F296" i="7"/>
  <c r="F1109" i="7"/>
  <c r="F2712" i="7"/>
  <c r="F199" i="7"/>
  <c r="F2750" i="7"/>
  <c r="F2377" i="7"/>
  <c r="F1932" i="7"/>
  <c r="F2248" i="7"/>
  <c r="F812" i="7"/>
  <c r="F2117" i="7"/>
  <c r="F2751" i="7"/>
  <c r="F624" i="7"/>
  <c r="F1742" i="7"/>
  <c r="F1332" i="7"/>
  <c r="F1299" i="7"/>
  <c r="F1738" i="7"/>
  <c r="F1296" i="7"/>
  <c r="F545" i="7"/>
  <c r="F2582" i="7"/>
  <c r="F1986" i="7"/>
  <c r="F1079" i="7"/>
  <c r="F1514" i="7"/>
  <c r="F1721" i="7"/>
  <c r="F2778" i="7"/>
  <c r="F2556" i="7"/>
  <c r="F1574" i="7"/>
  <c r="F2170" i="7"/>
  <c r="F1117" i="7"/>
  <c r="F2100" i="7"/>
  <c r="F2595" i="7"/>
  <c r="F1827" i="7"/>
  <c r="F2108" i="7"/>
  <c r="F884" i="7"/>
  <c r="F1077" i="7"/>
  <c r="F1865" i="7"/>
  <c r="F281" i="7"/>
  <c r="F2040" i="7"/>
  <c r="F450" i="7"/>
  <c r="F1130" i="7"/>
  <c r="F1724" i="7"/>
  <c r="F2757" i="7"/>
  <c r="F1334" i="7"/>
  <c r="F2267" i="7"/>
  <c r="F287" i="7"/>
  <c r="F1025" i="7"/>
  <c r="F2386" i="7"/>
  <c r="F1506" i="7"/>
  <c r="F1302" i="7"/>
  <c r="F2367" i="7"/>
  <c r="F971" i="7"/>
  <c r="F2376" i="7"/>
  <c r="F1128" i="7"/>
  <c r="F698" i="7"/>
  <c r="F510" i="7"/>
  <c r="F1652" i="7"/>
  <c r="F1588" i="7"/>
  <c r="F2492" i="7"/>
  <c r="F970" i="7"/>
  <c r="F1793" i="7"/>
  <c r="F650" i="7"/>
  <c r="F2444" i="7"/>
  <c r="F24" i="7"/>
  <c r="F1043" i="7"/>
  <c r="F2759" i="7"/>
  <c r="F962" i="7"/>
  <c r="F1088" i="7"/>
  <c r="F2577" i="7"/>
  <c r="F2710" i="7"/>
  <c r="F1647" i="7"/>
  <c r="F2180" i="7"/>
  <c r="F189" i="7"/>
  <c r="F623" i="7"/>
  <c r="F390" i="7"/>
  <c r="F2231" i="7"/>
  <c r="F880" i="7"/>
  <c r="F1740" i="7"/>
  <c r="F275" i="7"/>
  <c r="F2256" i="7"/>
  <c r="F282" i="7"/>
  <c r="F1247" i="7"/>
  <c r="F402" i="7"/>
  <c r="F596" i="7"/>
  <c r="F1723" i="7"/>
  <c r="F1397" i="7"/>
  <c r="F2183" i="7"/>
  <c r="F1106" i="7"/>
  <c r="F2188" i="7"/>
  <c r="F1635" i="7"/>
  <c r="F954" i="7"/>
  <c r="F2673" i="7"/>
  <c r="F2228" i="7"/>
  <c r="F1210" i="7"/>
  <c r="F734" i="7"/>
  <c r="F1798" i="7"/>
  <c r="F1517" i="7"/>
  <c r="F1505" i="7"/>
  <c r="F291" i="7"/>
  <c r="F449" i="7"/>
  <c r="F2462" i="7"/>
  <c r="F2524" i="7"/>
  <c r="F721" i="7"/>
  <c r="F263" i="7"/>
  <c r="F2473" i="7"/>
  <c r="F131" i="7"/>
  <c r="F1171" i="7"/>
  <c r="F864" i="7"/>
  <c r="F2821" i="7"/>
  <c r="F1918" i="7"/>
  <c r="F2466" i="7"/>
  <c r="F262" i="7"/>
  <c r="F2758" i="7"/>
  <c r="F1788" i="7"/>
  <c r="F305" i="7"/>
  <c r="F689" i="7"/>
  <c r="F1280" i="7"/>
  <c r="F2779" i="7"/>
  <c r="F581" i="7"/>
  <c r="F990" i="7"/>
  <c r="F1694" i="7"/>
  <c r="F2777" i="7"/>
  <c r="F662" i="7"/>
  <c r="F960" i="7"/>
  <c r="F1507" i="7"/>
  <c r="F426" i="7"/>
  <c r="F22" i="7"/>
  <c r="F1045" i="7"/>
  <c r="F2297" i="7"/>
  <c r="F2181" i="7"/>
  <c r="F2641" i="7"/>
  <c r="F564" i="7"/>
  <c r="F1825" i="7"/>
  <c r="F169" i="7"/>
  <c r="F687" i="7"/>
  <c r="F2110" i="7"/>
  <c r="F561" i="7"/>
  <c r="F1643" i="7"/>
  <c r="F1687" i="7"/>
  <c r="F1579" i="7"/>
  <c r="F1765" i="7"/>
  <c r="F1304" i="7"/>
  <c r="F2370" i="7"/>
  <c r="F1137" i="7"/>
  <c r="F2348" i="7"/>
  <c r="F2230" i="7"/>
  <c r="F422" i="7"/>
  <c r="F2508" i="7"/>
  <c r="F123" i="7"/>
  <c r="F2580" i="7"/>
  <c r="F284" i="7"/>
  <c r="F617" i="7"/>
  <c r="F2419" i="7"/>
  <c r="F2261" i="7"/>
  <c r="F2021" i="7"/>
  <c r="F2019" i="7"/>
  <c r="F1730" i="7"/>
  <c r="F973" i="7"/>
  <c r="F1646" i="7"/>
  <c r="F1398" i="7"/>
  <c r="F1254" i="7"/>
  <c r="F1002" i="7"/>
  <c r="F2104" i="7"/>
  <c r="F993" i="7"/>
  <c r="F929" i="7"/>
  <c r="F601" i="7"/>
  <c r="F2823" i="7"/>
  <c r="F2384" i="7"/>
  <c r="F1258" i="7"/>
  <c r="F114" i="7"/>
  <c r="F866" i="7"/>
  <c r="F2713" i="7"/>
  <c r="F2814" i="7"/>
  <c r="F1080" i="7"/>
  <c r="F1501" i="7"/>
  <c r="F665" i="7"/>
  <c r="F134" i="7"/>
  <c r="F885" i="7"/>
  <c r="F2525" i="7"/>
  <c r="F2234" i="7"/>
  <c r="F405" i="7"/>
  <c r="F2590" i="7"/>
  <c r="F664" i="7"/>
  <c r="F1924" i="7"/>
  <c r="F25" i="7"/>
  <c r="F599" i="7"/>
  <c r="F288" i="7"/>
  <c r="F203" i="7"/>
  <c r="F1928" i="7"/>
  <c r="F1430" i="7"/>
  <c r="F1515" i="7"/>
  <c r="F1325" i="7"/>
  <c r="F186" i="7"/>
  <c r="F2594" i="7"/>
  <c r="F389" i="7"/>
  <c r="F2017" i="7"/>
  <c r="F2459" i="7"/>
  <c r="F1502" i="7"/>
  <c r="F2109" i="7"/>
  <c r="F1513" i="7"/>
  <c r="F2592" i="7"/>
  <c r="F1913" i="7"/>
  <c r="F1303" i="7"/>
  <c r="F2350" i="7"/>
  <c r="F120" i="7"/>
  <c r="F489" i="7"/>
  <c r="F1394" i="7"/>
  <c r="F188" i="7"/>
  <c r="F285" i="7"/>
  <c r="F930" i="7"/>
  <c r="F1352" i="7"/>
  <c r="F628" i="7"/>
  <c r="F2264" i="7"/>
  <c r="F2575" i="7"/>
  <c r="F1426" i="7"/>
  <c r="F2062" i="7"/>
  <c r="F631" i="7"/>
  <c r="F171" i="7"/>
  <c r="F2187" i="7"/>
  <c r="F1058" i="7"/>
  <c r="F546" i="7"/>
  <c r="F1087" i="7"/>
  <c r="F268" i="7"/>
  <c r="F2022" i="7"/>
  <c r="F2113" i="7"/>
  <c r="F2351" i="7"/>
  <c r="F1795" i="7"/>
  <c r="F1638" i="7"/>
  <c r="F1697" i="7"/>
  <c r="F283" i="7"/>
  <c r="F1583" i="7"/>
  <c r="F1354" i="7"/>
  <c r="F522" i="7"/>
  <c r="F1636" i="7"/>
  <c r="F1590" i="7"/>
  <c r="F1135" i="7"/>
  <c r="F2112" i="7"/>
  <c r="F2586" i="7"/>
  <c r="F1173" i="7"/>
  <c r="F392" i="7"/>
  <c r="F597" i="7"/>
  <c r="F2633" i="7"/>
  <c r="F809" i="7"/>
  <c r="F1425" i="7"/>
  <c r="F2776" i="7"/>
  <c r="F1229" i="7"/>
  <c r="F1611" i="7"/>
  <c r="F1500" i="7"/>
  <c r="F807" i="7"/>
  <c r="F798" i="7"/>
  <c r="F1283" i="7"/>
  <c r="F1107" i="7"/>
  <c r="F1521" i="7"/>
  <c r="F1423" i="7"/>
  <c r="F1322" i="7"/>
  <c r="F506" i="7"/>
  <c r="F1306" i="7"/>
  <c r="F1335" i="7"/>
  <c r="F2020" i="7"/>
  <c r="F690" i="7"/>
  <c r="F1199" i="7"/>
  <c r="F1508" i="7"/>
  <c r="F2426" i="7"/>
  <c r="F1301" i="7"/>
  <c r="F998" i="7"/>
  <c r="F2783" i="7"/>
  <c r="F1875" i="7"/>
  <c r="F602" i="7"/>
  <c r="F1860" i="7"/>
  <c r="F1461" i="7"/>
  <c r="F1041" i="7"/>
  <c r="F2572" i="7"/>
  <c r="F1977" i="7"/>
  <c r="F1056" i="7"/>
  <c r="F2262" i="7"/>
  <c r="F2678" i="7"/>
  <c r="F1589" i="7"/>
  <c r="F267" i="7"/>
  <c r="F170" i="7"/>
  <c r="F1736" i="7"/>
  <c r="F2220" i="7"/>
  <c r="F1351" i="7"/>
  <c r="F1181" i="7"/>
  <c r="F2374" i="7"/>
  <c r="F2591" i="7"/>
  <c r="F300" i="7"/>
  <c r="F968" i="7"/>
  <c r="F1785" i="7"/>
  <c r="F2629" i="7"/>
  <c r="F1737" i="7"/>
  <c r="F1995" i="7"/>
  <c r="F1255" i="7"/>
  <c r="F2121" i="7"/>
  <c r="F1487" i="7"/>
  <c r="F1829" i="7"/>
  <c r="F1821" i="7"/>
  <c r="F1001" i="7"/>
  <c r="F2418" i="7"/>
  <c r="F2058" i="7"/>
  <c r="F91" i="7"/>
  <c r="F1591" i="7"/>
  <c r="F364" i="7"/>
  <c r="F548" i="7"/>
  <c r="F822" i="7"/>
  <c r="F2475" i="7"/>
  <c r="F668" i="7"/>
  <c r="F466" i="7"/>
  <c r="F2224" i="7"/>
  <c r="F2055" i="7"/>
  <c r="F879" i="7"/>
  <c r="F964" i="7"/>
  <c r="F2631" i="7"/>
  <c r="F1978" i="7"/>
  <c r="F2634" i="7"/>
  <c r="F627" i="7"/>
  <c r="F2115" i="7"/>
  <c r="F2229" i="7"/>
  <c r="F1213" i="7"/>
  <c r="F2815" i="7"/>
  <c r="F366" i="7"/>
  <c r="F1585" i="7"/>
  <c r="F488" i="7"/>
  <c r="F1691" i="7"/>
  <c r="F1794" i="7"/>
  <c r="F233" i="7"/>
  <c r="F815" i="7"/>
  <c r="F1324" i="7"/>
  <c r="F600" i="7"/>
  <c r="F2184" i="7"/>
  <c r="F565" i="7"/>
  <c r="F259" i="7"/>
  <c r="F2749" i="7"/>
  <c r="F1512" i="7"/>
  <c r="F858" i="7"/>
  <c r="F43" i="7"/>
  <c r="F121" i="7"/>
  <c r="F222" i="7"/>
  <c r="F1685" i="7"/>
  <c r="F2368" i="7"/>
  <c r="F2420" i="7"/>
  <c r="F800" i="7"/>
  <c r="F1396" i="7"/>
  <c r="F293" i="7"/>
  <c r="F583" i="7"/>
  <c r="F174" i="7"/>
  <c r="F504" i="7"/>
  <c r="F1057" i="7"/>
  <c r="F2588" i="7"/>
  <c r="F1111" i="7"/>
  <c r="F232" i="7"/>
  <c r="F1460" i="7"/>
  <c r="F20" i="7"/>
  <c r="F2259" i="7"/>
  <c r="F2312" i="7"/>
  <c r="F2372" i="7"/>
  <c r="F45" i="7"/>
  <c r="F2589" i="7"/>
  <c r="F215" i="7"/>
  <c r="F653" i="7"/>
  <c r="F2640" i="7"/>
  <c r="F2722" i="7"/>
  <c r="F1214" i="7"/>
  <c r="F1350" i="7"/>
  <c r="F576" i="7"/>
  <c r="F2186" i="7"/>
  <c r="F802" i="7"/>
  <c r="F1084" i="7"/>
  <c r="F2535" i="7"/>
  <c r="F2464" i="7"/>
  <c r="F1462" i="7"/>
  <c r="F299" i="7"/>
  <c r="F1300" i="7"/>
  <c r="F951" i="7"/>
  <c r="F2571" i="7"/>
  <c r="F629" i="7"/>
  <c r="F1746" i="7"/>
  <c r="F2336" i="7"/>
  <c r="F1395" i="7"/>
  <c r="F311" i="7"/>
  <c r="F1927" i="7"/>
  <c r="F2506" i="7"/>
  <c r="F969" i="7"/>
  <c r="F1991" i="7"/>
  <c r="F1828" i="7"/>
  <c r="F2672" i="7"/>
  <c r="F2424" i="7"/>
  <c r="F1796" i="7"/>
  <c r="F509" i="7"/>
  <c r="F272" i="7"/>
  <c r="F1917" i="7"/>
  <c r="F2447" i="7"/>
  <c r="F2255" i="7"/>
  <c r="F1174" i="7"/>
  <c r="F308" i="7"/>
  <c r="F1725" i="7"/>
  <c r="F2716" i="7"/>
  <c r="F547" i="7"/>
  <c r="F2222" i="7"/>
  <c r="F1766" i="7"/>
  <c r="F90" i="7"/>
  <c r="F78" i="7"/>
  <c r="F722" i="7"/>
  <c r="F1024" i="7"/>
  <c r="F882" i="7"/>
  <c r="F683" i="7"/>
  <c r="F730" i="7"/>
  <c r="F723" i="7"/>
  <c r="F116" i="7"/>
  <c r="F580" i="7"/>
  <c r="F1028" i="7"/>
  <c r="F301" i="7"/>
  <c r="F769" i="7"/>
  <c r="F270" i="7"/>
  <c r="F2041" i="7"/>
  <c r="F686" i="7"/>
  <c r="F2579" i="7"/>
  <c r="F870" i="7"/>
  <c r="F1498" i="7"/>
  <c r="F236" i="7"/>
  <c r="F1876" i="7"/>
  <c r="F1251" i="7"/>
  <c r="F1504" i="7"/>
  <c r="F691" i="7"/>
  <c r="F2537" i="7"/>
  <c r="F2270" i="7"/>
  <c r="F2349" i="7"/>
  <c r="F1259" i="7"/>
  <c r="F1653" i="7"/>
  <c r="F452" i="7"/>
  <c r="F1143" i="7"/>
  <c r="F814" i="7"/>
  <c r="F1767" i="7"/>
  <c r="F1132" i="7"/>
  <c r="F1428" i="7"/>
  <c r="F871" i="7"/>
  <c r="F75" i="7"/>
  <c r="F1179" i="7"/>
  <c r="F1232" i="7"/>
  <c r="F1418" i="7"/>
  <c r="F661" i="7"/>
  <c r="F808" i="7"/>
  <c r="F1256" i="7"/>
  <c r="F2417" i="7"/>
  <c r="F694" i="7"/>
  <c r="F2365" i="7"/>
  <c r="F2018" i="7"/>
  <c r="F2677" i="7"/>
  <c r="F1400" i="7"/>
  <c r="F595" i="7"/>
  <c r="F811" i="7"/>
  <c r="F1392" i="7"/>
  <c r="F881" i="7"/>
  <c r="F2752" i="7"/>
  <c r="F923" i="7"/>
  <c r="F965" i="7"/>
  <c r="F726" i="7"/>
  <c r="F2054" i="7"/>
  <c r="F821" i="7"/>
  <c r="F1997" i="7"/>
  <c r="F528" i="7"/>
  <c r="F820" i="7"/>
  <c r="F2529" i="7"/>
  <c r="F1136" i="7"/>
  <c r="F2352" i="7"/>
  <c r="F1852" i="7"/>
  <c r="F1166" i="7"/>
  <c r="F2564" i="7"/>
  <c r="F221" i="7"/>
  <c r="F1431" i="7"/>
  <c r="F1922" i="7"/>
  <c r="F1819" i="7"/>
  <c r="F1586" i="7"/>
  <c r="F2665" i="7"/>
  <c r="F516" i="7"/>
  <c r="F1727" i="7"/>
  <c r="F1919" i="7"/>
  <c r="F959" i="7"/>
  <c r="F1377" i="7"/>
  <c r="F2378" i="7"/>
  <c r="F1125" i="7"/>
  <c r="F869" i="7"/>
  <c r="F370" i="7"/>
  <c r="F1126" i="7"/>
  <c r="F2782" i="7"/>
  <c r="F921" i="7"/>
  <c r="F2715" i="7"/>
  <c r="F26" i="7"/>
  <c r="F515" i="7"/>
  <c r="F663" i="7"/>
  <c r="F183" i="7"/>
  <c r="F2087" i="7"/>
  <c r="F735" i="7"/>
  <c r="F2309" i="7"/>
  <c r="F11" i="7"/>
  <c r="F1776" i="7"/>
  <c r="F578" i="7"/>
  <c r="F1297" i="7"/>
  <c r="F1604" i="7"/>
  <c r="F1926" i="7"/>
  <c r="F482" i="7"/>
  <c r="F1812" i="7"/>
  <c r="F17" i="7"/>
  <c r="F1606" i="7"/>
  <c r="F1642" i="7"/>
  <c r="F716" i="7"/>
  <c r="F1055" i="7"/>
  <c r="F490" i="7"/>
  <c r="F2123" i="7"/>
  <c r="F2567" i="7"/>
  <c r="F1577" i="7"/>
  <c r="F1477" i="7"/>
  <c r="F1163" i="7"/>
  <c r="F2221" i="7"/>
  <c r="F774" i="7"/>
  <c r="F440" i="7"/>
  <c r="F2380" i="7"/>
  <c r="F2725" i="7"/>
  <c r="F21" i="7"/>
  <c r="F524" i="7"/>
  <c r="F231" i="7"/>
  <c r="F1578" i="7"/>
  <c r="F1168" i="7"/>
  <c r="F816" i="7"/>
  <c r="F883" i="7"/>
  <c r="F2574" i="7"/>
  <c r="F2298" i="7"/>
  <c r="F1994" i="7"/>
  <c r="F1342" i="7"/>
  <c r="F1227" i="7"/>
  <c r="F2781" i="7"/>
  <c r="F493" i="7"/>
  <c r="F2056" i="7"/>
  <c r="F1497" i="7"/>
  <c r="F527" i="7"/>
  <c r="F1454" i="7"/>
  <c r="F1416" i="7"/>
  <c r="F1206" i="7"/>
  <c r="F492" i="7"/>
  <c r="F558" i="7"/>
  <c r="F2176" i="7"/>
  <c r="F2098" i="7"/>
  <c r="F93" i="7"/>
  <c r="F250" i="7"/>
  <c r="F277" i="7"/>
  <c r="F803" i="7"/>
  <c r="F1486" i="7"/>
  <c r="F1356" i="7"/>
  <c r="F2295" i="7"/>
  <c r="F2083" i="7"/>
  <c r="F1609" i="7"/>
  <c r="F1082" i="7"/>
  <c r="F2086" i="7"/>
  <c r="F1336" i="7"/>
  <c r="F298" i="7"/>
  <c r="F630" i="7"/>
  <c r="F1278" i="7"/>
  <c r="F508" i="7"/>
  <c r="F406" i="7"/>
  <c r="F2315" i="7"/>
  <c r="F1355" i="7"/>
  <c r="F2272" i="7"/>
  <c r="F2791" i="7"/>
  <c r="F404" i="7"/>
  <c r="F109" i="7"/>
  <c r="F1775" i="7"/>
  <c r="F2790" i="7"/>
  <c r="F2504" i="7"/>
  <c r="F15" i="7"/>
  <c r="F184" i="7"/>
  <c r="F2563" i="7"/>
  <c r="F783" i="7"/>
  <c r="F2806" i="7"/>
  <c r="F1242" i="7"/>
  <c r="F397" i="7"/>
  <c r="F2441" i="7"/>
  <c r="F782" i="7"/>
  <c r="F70" i="7"/>
  <c r="F2413" i="7"/>
  <c r="F2360" i="7"/>
  <c r="F1629" i="7"/>
  <c r="F1910" i="7"/>
  <c r="F611" i="7"/>
  <c r="F163" i="7"/>
  <c r="F1236" i="7"/>
  <c r="F1104" i="7"/>
  <c r="F1116" i="7"/>
  <c r="F359" i="7"/>
  <c r="F1165" i="7"/>
  <c r="F1331" i="7"/>
  <c r="F1815" i="7"/>
  <c r="F2085" i="7"/>
  <c r="F1295" i="7"/>
  <c r="F614" i="7"/>
  <c r="F84" i="7"/>
  <c r="F1474" i="7"/>
  <c r="F540" i="7"/>
  <c r="F1783" i="7"/>
  <c r="F1781" i="7"/>
  <c r="F1344" i="7"/>
  <c r="F675" i="7"/>
  <c r="F2485" i="7"/>
  <c r="F1245" i="7"/>
  <c r="F1067" i="7"/>
  <c r="F2667" i="7"/>
  <c r="F2216" i="7"/>
  <c r="F200" i="7"/>
  <c r="F1814" i="7"/>
  <c r="F1382" i="7"/>
  <c r="F1333" i="7"/>
  <c r="F789" i="7"/>
  <c r="F1777" i="7"/>
  <c r="F1816" i="7"/>
  <c r="F2093" i="7"/>
  <c r="F1893" i="7"/>
  <c r="F1221" i="7"/>
  <c r="F855" i="7"/>
  <c r="F1476" i="7"/>
  <c r="F1209" i="7"/>
  <c r="F2707" i="7"/>
  <c r="F2307" i="7"/>
  <c r="F16" i="7"/>
  <c r="F2792" i="7"/>
  <c r="F1912" i="7"/>
  <c r="F245" i="7"/>
  <c r="F717" i="7"/>
  <c r="F2772" i="7"/>
  <c r="F1075" i="7"/>
  <c r="F1071" i="7"/>
  <c r="F14" i="7"/>
  <c r="F2770" i="7"/>
  <c r="F2788" i="7"/>
  <c r="F1414" i="7"/>
  <c r="F1068" i="7"/>
  <c r="F541" i="7"/>
  <c r="F1471" i="7"/>
  <c r="F38" i="7"/>
  <c r="F1888" i="7"/>
  <c r="F1854" i="7"/>
  <c r="F917" i="7"/>
  <c r="F463" i="7"/>
  <c r="F1316" i="7"/>
  <c r="F1899" i="7"/>
  <c r="F2038" i="7"/>
  <c r="F2308" i="7"/>
  <c r="F520" i="7"/>
  <c r="F2347" i="7"/>
  <c r="F1121" i="7"/>
  <c r="F1680" i="7"/>
  <c r="F2442" i="7"/>
  <c r="F2744" i="7"/>
  <c r="F787" i="7"/>
  <c r="F1123" i="7"/>
  <c r="F781" i="7"/>
  <c r="F462" i="7"/>
  <c r="F461" i="7"/>
  <c r="F36" i="7"/>
  <c r="F42" i="7"/>
  <c r="F1271" i="7"/>
  <c r="F1784" i="7"/>
  <c r="F2361" i="7"/>
  <c r="F418" i="7"/>
  <c r="F2088" i="7"/>
  <c r="F851" i="7"/>
  <c r="F2773" i="7"/>
  <c r="F1224" i="7"/>
  <c r="F2521" i="7"/>
  <c r="F856" i="7"/>
  <c r="F1811" i="7"/>
  <c r="F1712" i="7"/>
  <c r="F2810" i="7"/>
  <c r="F1627" i="7"/>
  <c r="F1122" i="7"/>
  <c r="F2012" i="7"/>
  <c r="F2800" i="7"/>
  <c r="F1226" i="7"/>
  <c r="F2178" i="7"/>
  <c r="F1892" i="7"/>
  <c r="F198" i="7"/>
  <c r="F2706" i="7"/>
  <c r="F2077" i="7"/>
  <c r="F1608" i="7"/>
  <c r="F765" i="7"/>
  <c r="F104" i="7"/>
  <c r="F387" i="7"/>
  <c r="F616" i="7"/>
  <c r="F1778" i="7"/>
  <c r="F2626" i="7"/>
  <c r="F792" i="7"/>
  <c r="F913" i="7"/>
  <c r="F537" i="7"/>
  <c r="F1120" i="7"/>
  <c r="F2565" i="7"/>
  <c r="F1456" i="7"/>
  <c r="F2082" i="7"/>
  <c r="F680" i="7"/>
  <c r="F720" i="7"/>
  <c r="F712" i="7"/>
  <c r="F719" i="7"/>
  <c r="F2296" i="7"/>
  <c r="F2305" i="7"/>
  <c r="F766" i="7"/>
  <c r="F2097" i="7"/>
  <c r="F514" i="7"/>
  <c r="F1238" i="7"/>
  <c r="F1076" i="7"/>
  <c r="F1623" i="7"/>
  <c r="F2172" i="7"/>
  <c r="F1021" i="7"/>
  <c r="F1205" i="7"/>
  <c r="F2089" i="7"/>
  <c r="F1293" i="7"/>
  <c r="F1389" i="7"/>
  <c r="F1853" i="7"/>
  <c r="F2345" i="7"/>
  <c r="F12" i="7"/>
  <c r="F1346" i="7"/>
  <c r="F214" i="7"/>
  <c r="F213" i="7"/>
  <c r="F715" i="7"/>
  <c r="F2708" i="7"/>
  <c r="F417" i="7"/>
  <c r="F448" i="7"/>
  <c r="F2250" i="7"/>
  <c r="F2458" i="7"/>
  <c r="F2253" i="7"/>
  <c r="F2014" i="7"/>
  <c r="F2251" i="7"/>
  <c r="F947" i="7"/>
  <c r="F983" i="7"/>
  <c r="F2487" i="7"/>
  <c r="F2171" i="7"/>
  <c r="F1858" i="7"/>
  <c r="F1898" i="7"/>
  <c r="F1244" i="7"/>
  <c r="F166" i="7"/>
  <c r="F2050" i="7"/>
  <c r="F255" i="7"/>
  <c r="F2254" i="7"/>
  <c r="F162" i="7"/>
  <c r="F1275" i="7"/>
  <c r="F517" i="7"/>
  <c r="F2625" i="7"/>
  <c r="F41" i="7"/>
  <c r="F71" i="7"/>
  <c r="F1103" i="7"/>
  <c r="F1453" i="7"/>
  <c r="F594" i="7"/>
  <c r="F1455" i="7"/>
  <c r="F2808" i="7"/>
  <c r="F988" i="7"/>
  <c r="F1481" i="7"/>
  <c r="F1412" i="7"/>
  <c r="F244" i="7"/>
  <c r="F1473" i="7"/>
  <c r="F2624" i="7"/>
  <c r="F682" i="7"/>
  <c r="F252" i="7"/>
  <c r="F1901" i="7"/>
  <c r="F1887" i="7"/>
  <c r="F1576" i="7"/>
  <c r="F681" i="7"/>
  <c r="F416" i="7"/>
  <c r="F1603" i="7"/>
  <c r="F1390" i="7"/>
  <c r="F2627" i="7"/>
  <c r="F1074" i="7"/>
  <c r="F1478" i="7"/>
  <c r="F1715" i="7"/>
  <c r="F1192" i="7"/>
  <c r="F101" i="7"/>
  <c r="F2037" i="7"/>
  <c r="F915" i="7"/>
  <c r="F1974" i="7"/>
  <c r="F1906" i="7"/>
  <c r="F1889" i="7"/>
  <c r="F254" i="7"/>
  <c r="F2177" i="7"/>
  <c r="F538" i="7"/>
  <c r="F767" i="7"/>
  <c r="B22" i="9" a="1"/>
  <c r="B22" i="9" s="1"/>
  <c r="E22" i="9"/>
  <c r="F22" i="9"/>
  <c r="K42" i="9"/>
  <c r="P42" i="9" s="1"/>
  <c r="P44" i="9"/>
  <c r="O44" i="9"/>
  <c r="K43" i="9"/>
  <c r="O43" i="9" s="1"/>
  <c r="K41" i="9"/>
  <c r="H22" i="9" l="1"/>
  <c r="O42" i="9"/>
  <c r="O41" i="9"/>
  <c r="I2829" i="7" s="1"/>
  <c r="P41" i="9"/>
  <c r="P43" i="9"/>
  <c r="I1866" i="7" s="1"/>
  <c r="I2524" i="7" l="1"/>
  <c r="I2827" i="7"/>
  <c r="I2828" i="7"/>
  <c r="I996" i="7"/>
  <c r="I2825" i="7"/>
  <c r="I2165" i="7"/>
  <c r="I2826" i="7"/>
  <c r="I2370" i="7"/>
  <c r="I2449" i="7"/>
  <c r="I2234" i="7"/>
  <c r="I908" i="7"/>
  <c r="I1024" i="7"/>
  <c r="I2824" i="7"/>
  <c r="I2163" i="7"/>
  <c r="I822" i="7"/>
  <c r="I2378" i="7"/>
  <c r="I1851" i="7"/>
  <c r="I695" i="7"/>
  <c r="I1685" i="7"/>
  <c r="I2662" i="7"/>
  <c r="I503" i="7"/>
  <c r="I2739" i="7"/>
  <c r="I1257" i="7"/>
  <c r="I505" i="7"/>
  <c r="I531" i="7"/>
  <c r="I421" i="7"/>
  <c r="I2738" i="7"/>
  <c r="I118" i="7"/>
  <c r="I2020" i="7"/>
  <c r="I1161" i="7"/>
  <c r="I2184" i="7"/>
  <c r="I294" i="7"/>
  <c r="I1487" i="7"/>
  <c r="I2555" i="7"/>
  <c r="I1569" i="7"/>
  <c r="I2580" i="7"/>
  <c r="I1411" i="7"/>
  <c r="I764" i="7"/>
  <c r="I1102" i="7"/>
  <c r="I2426" i="7"/>
  <c r="I1641" i="7"/>
  <c r="I1280" i="7"/>
  <c r="I1255" i="7"/>
  <c r="I357" i="7"/>
  <c r="I2630" i="7"/>
  <c r="I2294" i="7"/>
  <c r="I876" i="7"/>
  <c r="I2422" i="7"/>
  <c r="I1741" i="7"/>
  <c r="I2439" i="7"/>
  <c r="I1826" i="7"/>
  <c r="I2457" i="7"/>
  <c r="I2535" i="7"/>
  <c r="I2417" i="7"/>
  <c r="I125" i="7"/>
  <c r="I2823" i="7"/>
  <c r="I2520" i="7"/>
  <c r="I646" i="7"/>
  <c r="I1484" i="7"/>
  <c r="I800" i="7"/>
  <c r="I369" i="7"/>
  <c r="I232" i="7"/>
  <c r="I968" i="7"/>
  <c r="I2054" i="7"/>
  <c r="I1736" i="7"/>
  <c r="I2554" i="7"/>
  <c r="I2705" i="7"/>
  <c r="I1643" i="7"/>
  <c r="I286" i="7"/>
  <c r="I1396" i="7"/>
  <c r="I116" i="7"/>
  <c r="I1427" i="7"/>
  <c r="I1995" i="7"/>
  <c r="I651" i="7"/>
  <c r="I2104" i="7"/>
  <c r="I212" i="7"/>
  <c r="I963" i="7"/>
  <c r="I924" i="7"/>
  <c r="I2470" i="7"/>
  <c r="I1213" i="7"/>
  <c r="I2508" i="7"/>
  <c r="I2721" i="7"/>
  <c r="I1935" i="7"/>
  <c r="I261" i="7"/>
  <c r="I298" i="7"/>
  <c r="I2369" i="7"/>
  <c r="I1136" i="7"/>
  <c r="I2365" i="7"/>
  <c r="I1735" i="7"/>
  <c r="I2374" i="7"/>
  <c r="I1921" i="7"/>
  <c r="I2680" i="7"/>
  <c r="I1931" i="7"/>
  <c r="I974" i="7"/>
  <c r="I2715" i="7"/>
  <c r="I1494" i="7"/>
  <c r="I920" i="7"/>
  <c r="I1497" i="7"/>
  <c r="I2751" i="7"/>
  <c r="I2100" i="7"/>
  <c r="I2462" i="7"/>
  <c r="I878" i="7"/>
  <c r="I1133" i="7"/>
  <c r="I585" i="7"/>
  <c r="I1523" i="7"/>
  <c r="I2223" i="7"/>
  <c r="I195" i="7"/>
  <c r="I1508" i="7"/>
  <c r="I292" i="7"/>
  <c r="I1038" i="7"/>
  <c r="I2372" i="7"/>
  <c r="I1460" i="7"/>
  <c r="I440" i="7"/>
  <c r="I121" i="7"/>
  <c r="I2749" i="7"/>
  <c r="I277" i="7"/>
  <c r="I2634" i="7"/>
  <c r="I2817" i="7"/>
  <c r="I2373" i="7"/>
  <c r="I1211" i="7"/>
  <c r="I2230" i="7"/>
  <c r="I1036" i="7"/>
  <c r="I22" i="7"/>
  <c r="I2795" i="7"/>
  <c r="I1979" i="7"/>
  <c r="I2128" i="7"/>
  <c r="I1507" i="7"/>
  <c r="I1495" i="7"/>
  <c r="I307" i="7"/>
  <c r="I1169" i="7"/>
  <c r="I172" i="7"/>
  <c r="I602" i="7"/>
  <c r="I1925" i="7"/>
  <c r="I819" i="7"/>
  <c r="I1246" i="7"/>
  <c r="I1727" i="7"/>
  <c r="I44" i="7"/>
  <c r="I1996" i="7"/>
  <c r="I1337" i="7"/>
  <c r="I23" i="7"/>
  <c r="I2265" i="7"/>
  <c r="I236" i="7"/>
  <c r="I2494" i="7"/>
  <c r="I1992" i="7"/>
  <c r="I1056" i="7"/>
  <c r="I217" i="7"/>
  <c r="I1083" i="7"/>
  <c r="I372" i="7"/>
  <c r="I2465" i="7"/>
  <c r="I2300" i="7"/>
  <c r="I1642" i="7"/>
  <c r="I583" i="7"/>
  <c r="I2421" i="7"/>
  <c r="I305" i="7"/>
  <c r="I1730" i="7"/>
  <c r="I2419" i="7"/>
  <c r="I2526" i="7"/>
  <c r="I874" i="7"/>
  <c r="I684" i="7"/>
  <c r="I1492" i="7"/>
  <c r="I2777" i="7"/>
  <c r="I1794" i="7"/>
  <c r="I2528" i="7"/>
  <c r="I734" i="7"/>
  <c r="I363" i="7"/>
  <c r="I1400" i="7"/>
  <c r="I732" i="7"/>
  <c r="I1491" i="7"/>
  <c r="I723" i="7"/>
  <c r="I2637" i="7"/>
  <c r="I2332" i="7"/>
  <c r="I2636" i="7"/>
  <c r="I1744" i="7"/>
  <c r="I21" i="7"/>
  <c r="I2781" i="7"/>
  <c r="I2628" i="7"/>
  <c r="I686" i="7"/>
  <c r="I2101" i="7"/>
  <c r="I690" i="7"/>
  <c r="I2681" i="7"/>
  <c r="I885" i="7"/>
  <c r="I1462" i="7"/>
  <c r="I2259" i="7"/>
  <c r="I1490" i="7"/>
  <c r="I2420" i="7"/>
  <c r="I1356" i="7"/>
  <c r="I1253" i="7"/>
  <c r="I405" i="7"/>
  <c r="I2384" i="7"/>
  <c r="I1933" i="7"/>
  <c r="I1254" i="7"/>
  <c r="I61" i="7"/>
  <c r="I654" i="7"/>
  <c r="I1177" i="7"/>
  <c r="I1825" i="7"/>
  <c r="I2642" i="7"/>
  <c r="I2189" i="7"/>
  <c r="I2538" i="7"/>
  <c r="I1505" i="7"/>
  <c r="I818" i="7"/>
  <c r="I2596" i="7"/>
  <c r="I1520" i="7"/>
  <c r="I2121" i="7"/>
  <c r="I1351" i="7"/>
  <c r="I2678" i="7"/>
  <c r="I1323" i="7"/>
  <c r="I1108" i="7"/>
  <c r="I1126" i="7"/>
  <c r="I735" i="7"/>
  <c r="I1282" i="7"/>
  <c r="I524" i="7"/>
  <c r="I2219" i="7"/>
  <c r="I1732" i="7"/>
  <c r="I2672" i="7"/>
  <c r="I1823" i="7"/>
  <c r="I2186" i="7"/>
  <c r="I1037" i="7"/>
  <c r="I2588" i="7"/>
  <c r="I222" i="7"/>
  <c r="I2779" i="7"/>
  <c r="I442" i="7"/>
  <c r="I1171" i="7"/>
  <c r="I406" i="7"/>
  <c r="I2713" i="7"/>
  <c r="I994" i="7"/>
  <c r="I1137" i="7"/>
  <c r="I652" i="7"/>
  <c r="I960" i="7"/>
  <c r="I1694" i="7"/>
  <c r="I1797" i="7"/>
  <c r="I1488" i="7"/>
  <c r="I1458" i="7"/>
  <c r="I724" i="7"/>
  <c r="I2629" i="7"/>
  <c r="I2375" i="7"/>
  <c r="I1998" i="7"/>
  <c r="I302" i="7"/>
  <c r="I1644" i="7"/>
  <c r="I2782" i="7"/>
  <c r="I293" i="7"/>
  <c r="I43" i="7"/>
  <c r="I2117" i="7"/>
  <c r="I1514" i="7"/>
  <c r="I469" i="7"/>
  <c r="I1498" i="7"/>
  <c r="I1649" i="7"/>
  <c r="I2383" i="7"/>
  <c r="I619" i="7"/>
  <c r="I1818" i="7"/>
  <c r="I2333" i="7"/>
  <c r="I273" i="7"/>
  <c r="I929" i="7"/>
  <c r="I1914" i="7"/>
  <c r="I564" i="7"/>
  <c r="I1869" i="7"/>
  <c r="I2379" i="7"/>
  <c r="I94" i="7"/>
  <c r="I1106" i="7"/>
  <c r="I1504" i="7"/>
  <c r="I598" i="7"/>
  <c r="I1791" i="7"/>
  <c r="I1726" i="7"/>
  <c r="I2041" i="7"/>
  <c r="I1920" i="7"/>
  <c r="I2591" i="7"/>
  <c r="I2185" i="7"/>
  <c r="I308" i="7"/>
  <c r="I299" i="7"/>
  <c r="I1422" i="7"/>
  <c r="I565" i="7"/>
  <c r="I806" i="7"/>
  <c r="I1355" i="7"/>
  <c r="I794" i="7"/>
  <c r="I2103" i="7"/>
  <c r="I882" i="7"/>
  <c r="I401" i="7"/>
  <c r="I1501" i="7"/>
  <c r="I2464" i="7"/>
  <c r="I2640" i="7"/>
  <c r="I2179" i="7"/>
  <c r="I2671" i="7"/>
  <c r="I1057" i="7"/>
  <c r="I207" i="7"/>
  <c r="I2794" i="7"/>
  <c r="I1930" i="7"/>
  <c r="I266" i="7"/>
  <c r="I1686" i="7"/>
  <c r="I2021" i="7"/>
  <c r="I284" i="7"/>
  <c r="I1315" i="7"/>
  <c r="I2214" i="7"/>
  <c r="I2327" i="7"/>
  <c r="I627" i="7"/>
  <c r="I1852" i="7"/>
  <c r="I1728" i="7"/>
  <c r="I2447" i="7"/>
  <c r="I265" i="7"/>
  <c r="I820" i="7"/>
  <c r="I982" i="7"/>
  <c r="I2034" i="7"/>
  <c r="I709" i="7"/>
  <c r="I1973" i="7"/>
  <c r="I727" i="7"/>
  <c r="I2298" i="7"/>
  <c r="I2716" i="7"/>
  <c r="I1738" i="7"/>
  <c r="I1586" i="7"/>
  <c r="I595" i="7"/>
  <c r="I1683" i="7"/>
  <c r="I848" i="7"/>
  <c r="I437" i="7"/>
  <c r="I1568" i="7"/>
  <c r="I2164" i="7"/>
  <c r="I1191" i="7"/>
  <c r="I1410" i="7"/>
  <c r="I358" i="7"/>
  <c r="I946" i="7"/>
  <c r="I907" i="7"/>
  <c r="I2229" i="7"/>
  <c r="I233" i="7"/>
  <c r="I662" i="7"/>
  <c r="I817" i="7"/>
  <c r="I2348" i="7"/>
  <c r="I2724" i="7"/>
  <c r="I281" i="7"/>
  <c r="I1516" i="7"/>
  <c r="I883" i="7"/>
  <c r="I215" i="7"/>
  <c r="I419" i="7"/>
  <c r="I584" i="7"/>
  <c r="I170" i="7"/>
  <c r="I2579" i="7"/>
  <c r="I2475" i="7"/>
  <c r="I600" i="7"/>
  <c r="I2725" i="7"/>
  <c r="I26" i="7"/>
  <c r="I1792" i="7"/>
  <c r="I19" i="7"/>
  <c r="I1399" i="7"/>
  <c r="I972" i="7"/>
  <c r="I1485" i="7"/>
  <c r="I2594" i="7"/>
  <c r="I993" i="7"/>
  <c r="I2411" i="7"/>
  <c r="I366" i="7"/>
  <c r="I2331" i="7"/>
  <c r="I263" i="7"/>
  <c r="I1819" i="7"/>
  <c r="I1993" i="7"/>
  <c r="I1977" i="7"/>
  <c r="I990" i="7"/>
  <c r="I2057" i="7"/>
  <c r="I259" i="7"/>
  <c r="I2312" i="7"/>
  <c r="I1376" i="7"/>
  <c r="I1883" i="7"/>
  <c r="I1999" i="7"/>
  <c r="I687" i="7"/>
  <c r="I1639" i="7"/>
  <c r="I2821" i="7"/>
  <c r="I1377" i="7"/>
  <c r="I1991" i="7"/>
  <c r="I270" i="7"/>
  <c r="I1994" i="7"/>
  <c r="I863" i="7"/>
  <c r="I1884" i="7"/>
  <c r="I2076" i="7"/>
  <c r="I2663" i="7"/>
  <c r="I573" i="7"/>
  <c r="I480" i="7"/>
  <c r="I849" i="7"/>
  <c r="I2246" i="7"/>
  <c r="I2215" i="7"/>
  <c r="I291" i="7"/>
  <c r="I1129" i="7"/>
  <c r="I423" i="7"/>
  <c r="I1690" i="7"/>
  <c r="I2363" i="7"/>
  <c r="I2587" i="7"/>
  <c r="I669" i="7"/>
  <c r="I2758" i="7"/>
  <c r="I490" i="7"/>
  <c r="I1078" i="7"/>
  <c r="I129" i="7"/>
  <c r="I999" i="7"/>
  <c r="I772" i="7"/>
  <c r="I91" i="7"/>
  <c r="I879" i="7"/>
  <c r="I77" i="7"/>
  <c r="I2380" i="7"/>
  <c r="I927" i="7"/>
  <c r="I2635" i="7"/>
  <c r="I205" i="7"/>
  <c r="I1695" i="7"/>
  <c r="I1821" i="7"/>
  <c r="I965" i="7"/>
  <c r="I173" i="7"/>
  <c r="I693" i="7"/>
  <c r="I385" i="7"/>
  <c r="I1162" i="7"/>
  <c r="I1978" i="7"/>
  <c r="I1731" i="7"/>
  <c r="I2631" i="7"/>
  <c r="I775" i="7"/>
  <c r="I2525" i="7"/>
  <c r="I1199" i="7"/>
  <c r="I1934" i="7"/>
  <c r="I731" i="7"/>
  <c r="I2123" i="7"/>
  <c r="I371" i="7"/>
  <c r="I202" i="7"/>
  <c r="I1860" i="7"/>
  <c r="I726" i="7"/>
  <c r="I1352" i="7"/>
  <c r="I489" i="7"/>
  <c r="I1019" i="7"/>
  <c r="I557" i="7"/>
  <c r="I2740" i="7"/>
  <c r="I2622" i="7"/>
  <c r="I2293" i="7"/>
  <c r="I2787" i="7"/>
  <c r="I1711" i="7"/>
  <c r="I647" i="7"/>
  <c r="I2704" i="7"/>
  <c r="I1044" i="7"/>
  <c r="I1079" i="7"/>
  <c r="I2000" i="7"/>
  <c r="I2299" i="7"/>
  <c r="I1687" i="7"/>
  <c r="I1820" i="7"/>
  <c r="I868" i="7"/>
  <c r="I449" i="7"/>
  <c r="I689" i="7"/>
  <c r="I400" i="7"/>
  <c r="I1111" i="7"/>
  <c r="I1350" i="7"/>
  <c r="I2531" i="7"/>
  <c r="I548" i="7"/>
  <c r="I2120" i="7"/>
  <c r="I1786" i="7"/>
  <c r="I1482" i="7"/>
  <c r="I1125" i="7"/>
  <c r="I625" i="7"/>
  <c r="I27" i="7"/>
  <c r="I922" i="7"/>
  <c r="I282" i="7"/>
  <c r="I623" i="7"/>
  <c r="I2049" i="7"/>
  <c r="I2575" i="7"/>
  <c r="I1591" i="7"/>
  <c r="I1592" i="7"/>
  <c r="I135" i="7"/>
  <c r="I2111" i="7"/>
  <c r="I549" i="7"/>
  <c r="I875" i="7"/>
  <c r="I1142" i="7"/>
  <c r="I1918" i="7"/>
  <c r="I2473" i="7"/>
  <c r="I134" i="7"/>
  <c r="I2110" i="7"/>
  <c r="I2105" i="7"/>
  <c r="I2674" i="7"/>
  <c r="I1181" i="7"/>
  <c r="I1589" i="7"/>
  <c r="I1250" i="7"/>
  <c r="I486" i="7"/>
  <c r="I964" i="7"/>
  <c r="I925" i="7"/>
  <c r="I1230" i="7"/>
  <c r="I2042" i="7"/>
  <c r="I663" i="7"/>
  <c r="I2260" i="7"/>
  <c r="I2673" i="7"/>
  <c r="I2814" i="7"/>
  <c r="I264" i="7"/>
  <c r="I2472" i="7"/>
  <c r="I2351" i="7"/>
  <c r="I1684" i="7"/>
  <c r="I2349" i="7"/>
  <c r="I821" i="7"/>
  <c r="I2107" i="7"/>
  <c r="I2573" i="7"/>
  <c r="I1875" i="7"/>
  <c r="I2192" i="7"/>
  <c r="I1429" i="7"/>
  <c r="I1042" i="7"/>
  <c r="I2336" i="7"/>
  <c r="I1746" i="7"/>
  <c r="I1512" i="7"/>
  <c r="I1729" i="7"/>
  <c r="I1197" i="7"/>
  <c r="I2425" i="7"/>
  <c r="I2461" i="7"/>
  <c r="I47" i="7"/>
  <c r="I685" i="7"/>
  <c r="I272" i="7"/>
  <c r="I274" i="7"/>
  <c r="I1742" i="7"/>
  <c r="I1248" i="7"/>
  <c r="I730" i="7"/>
  <c r="I509" i="7"/>
  <c r="I493" i="7"/>
  <c r="I797" i="7"/>
  <c r="I491" i="7"/>
  <c r="I2019" i="7"/>
  <c r="I617" i="7"/>
  <c r="I1249" i="7"/>
  <c r="I1324" i="7"/>
  <c r="I1077" i="7"/>
  <c r="I1212" i="7"/>
  <c r="I1763" i="7"/>
  <c r="I1210" i="7"/>
  <c r="I206" i="7"/>
  <c r="I2018" i="7"/>
  <c r="I2748" i="7"/>
  <c r="I126" i="7"/>
  <c r="I2754" i="7"/>
  <c r="I2262" i="7"/>
  <c r="I1874" i="7"/>
  <c r="I666" i="7"/>
  <c r="I2311" i="7"/>
  <c r="I90" i="7"/>
  <c r="I1509" i="7"/>
  <c r="I428" i="7"/>
  <c r="I2106" i="7"/>
  <c r="I1692" i="7"/>
  <c r="I1789" i="7"/>
  <c r="I2448" i="7"/>
  <c r="I1765" i="7"/>
  <c r="I561" i="7"/>
  <c r="I1231" i="7"/>
  <c r="I670" i="7"/>
  <c r="I464" i="7"/>
  <c r="I1587" i="7"/>
  <c r="I870" i="7"/>
  <c r="I2783" i="7"/>
  <c r="I1395" i="7"/>
  <c r="I17" i="7"/>
  <c r="I1055" i="7"/>
  <c r="I1299" i="7"/>
  <c r="I2055" i="7"/>
  <c r="I1001" i="7"/>
  <c r="I547" i="7"/>
  <c r="I2335" i="7"/>
  <c r="I527" i="7"/>
  <c r="I2518" i="7"/>
  <c r="I114" i="7"/>
  <c r="I1761" i="7"/>
  <c r="I2304" i="7"/>
  <c r="I1923" i="7"/>
  <c r="I221" i="7"/>
  <c r="I2166" i="7"/>
  <c r="I2484" i="7"/>
  <c r="I2181" i="7"/>
  <c r="I813" i="7"/>
  <c r="I2255" i="7"/>
  <c r="I668" i="7"/>
  <c r="I2778" i="7"/>
  <c r="I858" i="7"/>
  <c r="I804" i="7"/>
  <c r="I1590" i="7"/>
  <c r="I2256" i="7"/>
  <c r="I1519" i="7"/>
  <c r="I368" i="7"/>
  <c r="I622" i="7"/>
  <c r="I1232" i="7"/>
  <c r="I814" i="7"/>
  <c r="I811" i="7"/>
  <c r="I1785" i="7"/>
  <c r="I1301" i="7"/>
  <c r="I220" i="7"/>
  <c r="I2639" i="7"/>
  <c r="I2574" i="7"/>
  <c r="I1493" i="7"/>
  <c r="I303" i="7"/>
  <c r="I2224" i="7"/>
  <c r="I2225" i="7"/>
  <c r="I1766" i="7"/>
  <c r="I1796" i="7"/>
  <c r="I1630" i="7"/>
  <c r="I2717" i="7"/>
  <c r="I1300" i="7"/>
  <c r="I861" i="7"/>
  <c r="I289" i="7"/>
  <c r="I2368" i="7"/>
  <c r="I127" i="7"/>
  <c r="I1419" i="7"/>
  <c r="I1141" i="7"/>
  <c r="I1353" i="7"/>
  <c r="I1579" i="7"/>
  <c r="I2641" i="7"/>
  <c r="I966" i="7"/>
  <c r="I1585" i="7"/>
  <c r="I2527" i="7"/>
  <c r="I995" i="7"/>
  <c r="I649" i="7"/>
  <c r="I1325" i="7"/>
  <c r="I452" i="7"/>
  <c r="I683" i="7"/>
  <c r="I2572" i="7"/>
  <c r="I224" i="7"/>
  <c r="I869" i="7"/>
  <c r="I1084" i="7"/>
  <c r="I1831" i="7"/>
  <c r="I1227" i="7"/>
  <c r="I624" i="7"/>
  <c r="I488" i="7"/>
  <c r="I2753" i="7"/>
  <c r="I805" i="7"/>
  <c r="I2424" i="7"/>
  <c r="I969" i="7"/>
  <c r="I2711" i="7"/>
  <c r="I1214" i="7"/>
  <c r="I2118" i="7"/>
  <c r="I582" i="7"/>
  <c r="I262" i="7"/>
  <c r="I1336" i="7"/>
  <c r="I2023" i="7"/>
  <c r="I796" i="7"/>
  <c r="I123" i="7"/>
  <c r="I667" i="7"/>
  <c r="I865" i="7"/>
  <c r="I2232" i="7"/>
  <c r="I971" i="7"/>
  <c r="I2752" i="7"/>
  <c r="I1787" i="7"/>
  <c r="I1431" i="7"/>
  <c r="I2819" i="7"/>
  <c r="I1799" i="7"/>
  <c r="I1459" i="7"/>
  <c r="I1926" i="7"/>
  <c r="I1200" i="7"/>
  <c r="I2582" i="7"/>
  <c r="I954" i="7"/>
  <c r="I124" i="7"/>
  <c r="I2334" i="7"/>
  <c r="I218" i="7"/>
  <c r="I2632" i="7"/>
  <c r="I2222" i="7"/>
  <c r="I1725" i="7"/>
  <c r="I278" i="7"/>
  <c r="I801" i="7"/>
  <c r="I2570" i="7"/>
  <c r="I95" i="7"/>
  <c r="I2589" i="7"/>
  <c r="I2793" i="7"/>
  <c r="I1822" i="7"/>
  <c r="I697" i="7"/>
  <c r="I799" i="7"/>
  <c r="I1304" i="7"/>
  <c r="I950" i="7"/>
  <c r="I2297" i="7"/>
  <c r="I1026" i="7"/>
  <c r="I2815" i="7"/>
  <c r="I506" i="7"/>
  <c r="I544" i="7"/>
  <c r="I1871" i="7"/>
  <c r="I2677" i="7"/>
  <c r="I451" i="7"/>
  <c r="I2418" i="7"/>
  <c r="I1737" i="7"/>
  <c r="I300" i="7"/>
  <c r="I2039" i="7"/>
  <c r="I1391" i="7"/>
  <c r="I311" i="7"/>
  <c r="I1919" i="7"/>
  <c r="I653" i="7"/>
  <c r="I504" i="7"/>
  <c r="I1862" i="7"/>
  <c r="I2056" i="7"/>
  <c r="I1176" i="7"/>
  <c r="I1632" i="7"/>
  <c r="I2718" i="7"/>
  <c r="I364" i="7"/>
  <c r="I1028" i="7"/>
  <c r="I78" i="7"/>
  <c r="I2129" i="7"/>
  <c r="I1917" i="7"/>
  <c r="I2506" i="7"/>
  <c r="I521" i="7"/>
  <c r="I2269" i="7"/>
  <c r="I1489" i="7"/>
  <c r="I2722" i="7"/>
  <c r="I2385" i="7"/>
  <c r="I1127" i="7"/>
  <c r="I1178" i="7"/>
  <c r="I1691" i="7"/>
  <c r="I1697" i="7"/>
  <c r="I2350" i="7"/>
  <c r="I2460" i="7"/>
  <c r="I1461" i="7"/>
  <c r="I2309" i="7"/>
  <c r="I2445" i="7"/>
  <c r="I174" i="7"/>
  <c r="I816" i="7"/>
  <c r="I1651" i="7"/>
  <c r="I815" i="7"/>
  <c r="I1483" i="7"/>
  <c r="I1635" i="7"/>
  <c r="I2126" i="7"/>
  <c r="I1000" i="7"/>
  <c r="I2362" i="7"/>
  <c r="I998" i="7"/>
  <c r="I223" i="7"/>
  <c r="I1927" i="7"/>
  <c r="I1863" i="7"/>
  <c r="I2571" i="7"/>
  <c r="I45" i="7"/>
  <c r="I20" i="7"/>
  <c r="I225" i="7"/>
  <c r="I1788" i="7"/>
  <c r="I2466" i="7"/>
  <c r="I721" i="7"/>
  <c r="I304" i="7"/>
  <c r="I453" i="7"/>
  <c r="I1764" i="7"/>
  <c r="I1633" i="7"/>
  <c r="I422" i="7"/>
  <c r="I1696" i="7"/>
  <c r="I1228" i="7"/>
  <c r="I1613" i="7"/>
  <c r="I620" i="7"/>
  <c r="I2313" i="7"/>
  <c r="I733" i="7"/>
  <c r="I301" i="7"/>
  <c r="I122" i="7"/>
  <c r="I2196" i="7"/>
  <c r="I921" i="7"/>
  <c r="I802" i="7"/>
  <c r="I2221" i="7"/>
  <c r="I523" i="7"/>
  <c r="I2720" i="7"/>
  <c r="I1180" i="7"/>
  <c r="I580" i="7"/>
  <c r="I1174" i="7"/>
  <c r="I74" i="7"/>
  <c r="I1828" i="7"/>
  <c r="I867" i="7"/>
  <c r="I543" i="7"/>
  <c r="I2584" i="7"/>
  <c r="I578" i="7"/>
  <c r="I774" i="7"/>
  <c r="I1278" i="7"/>
  <c r="I2493" i="7"/>
  <c r="I1035" i="7"/>
  <c r="I1398" i="7"/>
  <c r="I1739" i="7"/>
  <c r="I1809" i="7"/>
  <c r="I1570" i="7"/>
  <c r="I1677" i="7"/>
  <c r="I2167" i="7"/>
  <c r="I1270" i="7"/>
  <c r="I1451" i="7"/>
  <c r="I1762" i="7"/>
  <c r="I158" i="7"/>
  <c r="I356" i="7"/>
  <c r="I2115" i="7"/>
  <c r="I545" i="7"/>
  <c r="I296" i="7"/>
  <c r="I79" i="7"/>
  <c r="I997" i="7"/>
  <c r="I2261" i="7"/>
  <c r="I297" i="7"/>
  <c r="I1172" i="7"/>
  <c r="I2585" i="7"/>
  <c r="I487" i="7"/>
  <c r="I2578" i="7"/>
  <c r="I857" i="7"/>
  <c r="I260" i="7"/>
  <c r="I769" i="7"/>
  <c r="I2474" i="7"/>
  <c r="I88" i="7"/>
  <c r="I2119" i="7"/>
  <c r="I629" i="7"/>
  <c r="I267" i="7"/>
  <c r="I691" i="7"/>
  <c r="I1132" i="7"/>
  <c r="I1045" i="7"/>
  <c r="I1039" i="7"/>
  <c r="I1349" i="7"/>
  <c r="I1636" i="7"/>
  <c r="I2367" i="7"/>
  <c r="I2679" i="7"/>
  <c r="I403" i="7"/>
  <c r="I2444" i="7"/>
  <c r="I992" i="7"/>
  <c r="I2190" i="7"/>
  <c r="I1859" i="7"/>
  <c r="I2270" i="7"/>
  <c r="I1428" i="7"/>
  <c r="I577" i="7"/>
  <c r="I2191" i="7"/>
  <c r="I1740" i="7"/>
  <c r="I2124" i="7"/>
  <c r="I93" i="7"/>
  <c r="I424" i="7"/>
  <c r="I2812" i="7"/>
  <c r="I1924" i="7"/>
  <c r="I1647" i="7"/>
  <c r="I2776" i="7"/>
  <c r="I283" i="7"/>
  <c r="I1292" i="7"/>
  <c r="I115" i="7"/>
  <c r="I621" i="7"/>
  <c r="I2423" i="7"/>
  <c r="I2534" i="7"/>
  <c r="I2180" i="7"/>
  <c r="I468" i="7"/>
  <c r="I2272" i="7"/>
  <c r="I581" i="7"/>
  <c r="I408" i="7"/>
  <c r="I391" i="7"/>
  <c r="I1510" i="7"/>
  <c r="I729" i="7"/>
  <c r="I113" i="7"/>
  <c r="I133" i="7"/>
  <c r="I1521" i="7"/>
  <c r="I1645" i="7"/>
  <c r="I1581" i="7"/>
  <c r="I2183" i="7"/>
  <c r="I1279" i="7"/>
  <c r="I2577" i="7"/>
  <c r="I465" i="7"/>
  <c r="I203" i="7"/>
  <c r="I1105" i="7"/>
  <c r="I237" i="7"/>
  <c r="I62" i="7"/>
  <c r="I1002" i="7"/>
  <c r="I1861" i="7"/>
  <c r="I793" i="7"/>
  <c r="I2195" i="7"/>
  <c r="I426" i="7"/>
  <c r="I1109" i="7"/>
  <c r="I439" i="7"/>
  <c r="I777" i="7"/>
  <c r="I131" i="7"/>
  <c r="I235" i="7"/>
  <c r="I2593" i="7"/>
  <c r="I525" i="7"/>
  <c r="I1640" i="7"/>
  <c r="I930" i="7"/>
  <c r="I563" i="7"/>
  <c r="I962" i="7"/>
  <c r="I970" i="7"/>
  <c r="I510" i="7"/>
  <c r="I1990" i="7"/>
  <c r="I1334" i="7"/>
  <c r="I1138" i="7"/>
  <c r="I1767" i="7"/>
  <c r="I881" i="7"/>
  <c r="I2537" i="7"/>
  <c r="I1251" i="7"/>
  <c r="I1179" i="7"/>
  <c r="I269" i="7"/>
  <c r="I2536" i="7"/>
  <c r="I1423" i="7"/>
  <c r="I1795" i="7"/>
  <c r="I1397" i="7"/>
  <c r="I1081" i="7"/>
  <c r="I1830" i="7"/>
  <c r="I1652" i="7"/>
  <c r="I1302" i="7"/>
  <c r="I2757" i="7"/>
  <c r="I2709" i="7"/>
  <c r="I2507" i="7"/>
  <c r="I1522" i="7"/>
  <c r="I626" i="7"/>
  <c r="I136" i="7"/>
  <c r="I551" i="7"/>
  <c r="I2597" i="7"/>
  <c r="I2712" i="7"/>
  <c r="I1867" i="7"/>
  <c r="I1486" i="7"/>
  <c r="I187" i="7"/>
  <c r="I404" i="7"/>
  <c r="I618" i="7"/>
  <c r="I1682" i="7"/>
  <c r="I2264" i="7"/>
  <c r="I2268" i="7"/>
  <c r="I2059" i="7"/>
  <c r="I919" i="7"/>
  <c r="I2446" i="7"/>
  <c r="I2194" i="7"/>
  <c r="I1928" i="7"/>
  <c r="I2590" i="7"/>
  <c r="I75" i="7"/>
  <c r="I1915" i="7"/>
  <c r="I1733" i="7"/>
  <c r="I550" i="7"/>
  <c r="I1876" i="7"/>
  <c r="I92" i="7"/>
  <c r="I441" i="7"/>
  <c r="I268" i="7"/>
  <c r="I1582" i="7"/>
  <c r="I1140" i="7"/>
  <c r="I1723" i="7"/>
  <c r="I2747" i="7"/>
  <c r="I1043" i="7"/>
  <c r="I1085" i="7"/>
  <c r="I1506" i="7"/>
  <c r="I1130" i="7"/>
  <c r="I2581" i="7"/>
  <c r="I601" i="7"/>
  <c r="I1916" i="7"/>
  <c r="I1086" i="7"/>
  <c r="I18" i="7"/>
  <c r="I2227" i="7"/>
  <c r="I2182" i="7"/>
  <c r="I1614" i="7"/>
  <c r="I812" i="7"/>
  <c r="I2233" i="7"/>
  <c r="I2476" i="7"/>
  <c r="I1003" i="7"/>
  <c r="I1798" i="7"/>
  <c r="I631" i="7"/>
  <c r="I204" i="7"/>
  <c r="I285" i="7"/>
  <c r="I1088" i="7"/>
  <c r="I1463" i="7"/>
  <c r="I2459" i="7"/>
  <c r="I186" i="7"/>
  <c r="I953" i="7"/>
  <c r="I117" i="7"/>
  <c r="I46" i="7"/>
  <c r="I1143" i="7"/>
  <c r="I1259" i="7"/>
  <c r="I427" i="7"/>
  <c r="I2352" i="7"/>
  <c r="I290" i="7"/>
  <c r="I807" i="7"/>
  <c r="I1087" i="7"/>
  <c r="I1283" i="7"/>
  <c r="I2633" i="7"/>
  <c r="I1580" i="7"/>
  <c r="I390" i="7"/>
  <c r="I1612" i="7"/>
  <c r="I389" i="7"/>
  <c r="I2822" i="7"/>
  <c r="I2040" i="7"/>
  <c r="I1004" i="7"/>
  <c r="I2102" i="7"/>
  <c r="I1790" i="7"/>
  <c r="I130" i="7"/>
  <c r="I2114" i="7"/>
  <c r="I2271" i="7"/>
  <c r="I1689" i="7"/>
  <c r="I1252" i="7"/>
  <c r="I1305" i="7"/>
  <c r="I1989" i="7"/>
  <c r="I2315" i="7"/>
  <c r="I2188" i="7"/>
  <c r="I219" i="7"/>
  <c r="I402" i="7"/>
  <c r="I628" i="7"/>
  <c r="I1693" i="7"/>
  <c r="I120" i="7"/>
  <c r="I2592" i="7"/>
  <c r="I526" i="7"/>
  <c r="I2381" i="7"/>
  <c r="I288" i="7"/>
  <c r="I530" i="7"/>
  <c r="I2533" i="7"/>
  <c r="I923" i="7"/>
  <c r="I1027" i="7"/>
  <c r="I694" i="7"/>
  <c r="I507" i="7"/>
  <c r="I1638" i="7"/>
  <c r="I1335" i="7"/>
  <c r="I1424" i="7"/>
  <c r="I597" i="7"/>
  <c r="I1247" i="7"/>
  <c r="I1870" i="7"/>
  <c r="I650" i="7"/>
  <c r="I2376" i="7"/>
  <c r="I1025" i="7"/>
  <c r="I1503" i="7"/>
  <c r="I952" i="7"/>
  <c r="I1734" i="7"/>
  <c r="I973" i="7"/>
  <c r="I1347" i="7"/>
  <c r="I1464" i="7"/>
  <c r="I1511" i="7"/>
  <c r="I1648" i="7"/>
  <c r="I2377" i="7"/>
  <c r="I234" i="7"/>
  <c r="I864" i="7"/>
  <c r="I1054" i="7"/>
  <c r="I926" i="7"/>
  <c r="I961" i="7"/>
  <c r="I1426" i="7"/>
  <c r="I880" i="7"/>
  <c r="I1394" i="7"/>
  <c r="I2310" i="7"/>
  <c r="I1513" i="7"/>
  <c r="I2017" i="7"/>
  <c r="I1110" i="7"/>
  <c r="I967" i="7"/>
  <c r="I1418" i="7"/>
  <c r="I552" i="7"/>
  <c r="I2719" i="7"/>
  <c r="I279" i="7"/>
  <c r="I1256" i="7"/>
  <c r="I89" i="7"/>
  <c r="I1997" i="7"/>
  <c r="I808" i="7"/>
  <c r="I425" i="7"/>
  <c r="I810" i="7"/>
  <c r="I2109" i="7"/>
  <c r="I1768" i="7"/>
  <c r="I2228" i="7"/>
  <c r="I630" i="7"/>
  <c r="I2820" i="7"/>
  <c r="I1496" i="7"/>
  <c r="I771" i="7"/>
  <c r="I696" i="7"/>
  <c r="I1793" i="7"/>
  <c r="I2257" i="7"/>
  <c r="I860" i="7"/>
  <c r="I2112" i="7"/>
  <c r="I1322" i="7"/>
  <c r="I1040" i="7"/>
  <c r="I1198" i="7"/>
  <c r="I2676" i="7"/>
  <c r="I1134" i="7"/>
  <c r="I1420" i="7"/>
  <c r="I1258" i="7"/>
  <c r="I2108" i="7"/>
  <c r="I1724" i="7"/>
  <c r="I877" i="7"/>
  <c r="I96" i="7"/>
  <c r="I2492" i="7"/>
  <c r="I1913" i="7"/>
  <c r="I1175" i="7"/>
  <c r="I306" i="7"/>
  <c r="I2187" i="7"/>
  <c r="I216" i="7"/>
  <c r="I798" i="7"/>
  <c r="I76" i="7"/>
  <c r="I2113" i="7"/>
  <c r="I2598" i="7"/>
  <c r="I2586" i="7"/>
  <c r="I2364" i="7"/>
  <c r="I407" i="7"/>
  <c r="I2675" i="7"/>
  <c r="I862" i="7"/>
  <c r="I665" i="7"/>
  <c r="I664" i="7"/>
  <c r="I1277" i="7"/>
  <c r="I698" i="7"/>
  <c r="I132" i="7"/>
  <c r="I2710" i="7"/>
  <c r="I2231" i="7"/>
  <c r="I596" i="7"/>
  <c r="I392" i="7"/>
  <c r="I2116" i="7"/>
  <c r="I2670" i="7"/>
  <c r="I728" i="7"/>
  <c r="I1864" i="7"/>
  <c r="I2583" i="7"/>
  <c r="I989" i="7"/>
  <c r="I522" i="7"/>
  <c r="I991" i="7"/>
  <c r="I2060" i="7"/>
  <c r="I1354" i="7"/>
  <c r="I1500" i="7"/>
  <c r="I1425" i="7"/>
  <c r="I1688" i="7"/>
  <c r="I1306" i="7"/>
  <c r="I688" i="7"/>
  <c r="I872" i="7"/>
  <c r="I2022" i="7"/>
  <c r="I562" i="7"/>
  <c r="I1872" i="7"/>
  <c r="I275" i="7"/>
  <c r="I365" i="7"/>
  <c r="I2714" i="7"/>
  <c r="I24" i="7"/>
  <c r="I1502" i="7"/>
  <c r="I2122" i="7"/>
  <c r="I1430" i="7"/>
  <c r="I599" i="7"/>
  <c r="I287" i="7"/>
  <c r="I2125" i="7"/>
  <c r="I1865" i="7"/>
  <c r="I1827" i="7"/>
  <c r="I1499" i="7"/>
  <c r="I2382" i="7"/>
  <c r="I2669" i="7"/>
  <c r="I1929" i="7"/>
  <c r="I2463" i="7"/>
  <c r="I918" i="7"/>
  <c r="I2266" i="7"/>
  <c r="I1357" i="7"/>
  <c r="I1139" i="7"/>
  <c r="I928" i="7"/>
  <c r="I2193" i="7"/>
  <c r="I2750" i="7"/>
  <c r="I367" i="7"/>
  <c r="I803" i="7"/>
  <c r="I1584" i="7"/>
  <c r="I48" i="7"/>
  <c r="I1170" i="7"/>
  <c r="I1517" i="7"/>
  <c r="I2723" i="7"/>
  <c r="I2062" i="7"/>
  <c r="I1637" i="7"/>
  <c r="I189" i="7"/>
  <c r="I280" i="7"/>
  <c r="I1303" i="7"/>
  <c r="I276" i="7"/>
  <c r="I2218" i="7"/>
  <c r="I1515" i="7"/>
  <c r="I2818" i="7"/>
  <c r="I661" i="7"/>
  <c r="I871" i="7"/>
  <c r="I2127" i="7"/>
  <c r="I1653" i="7"/>
  <c r="I1281" i="7"/>
  <c r="I1634" i="7"/>
  <c r="I2529" i="7"/>
  <c r="I528" i="7"/>
  <c r="I2258" i="7"/>
  <c r="I1392" i="7"/>
  <c r="I1518" i="7"/>
  <c r="I295" i="7"/>
  <c r="I2058" i="7"/>
  <c r="I1829" i="7"/>
  <c r="I1745" i="7"/>
  <c r="I2682" i="7"/>
  <c r="I722" i="7"/>
  <c r="I2220" i="7"/>
  <c r="I119" i="7"/>
  <c r="I1041" i="7"/>
  <c r="I310" i="7"/>
  <c r="I692" i="7"/>
  <c r="I2263" i="7"/>
  <c r="I1922" i="7"/>
  <c r="I1654" i="7"/>
  <c r="I467" i="7"/>
  <c r="I951" i="7"/>
  <c r="I370" i="7"/>
  <c r="I1832" i="7"/>
  <c r="I576" i="7"/>
  <c r="I2816" i="7"/>
  <c r="I168" i="7"/>
  <c r="I1980" i="7"/>
  <c r="I776" i="7"/>
  <c r="I271" i="7"/>
  <c r="I1611" i="7"/>
  <c r="I2530" i="7"/>
  <c r="I2061" i="7"/>
  <c r="I1743" i="7"/>
  <c r="I1107" i="7"/>
  <c r="I1229" i="7"/>
  <c r="I1824" i="7"/>
  <c r="I1058" i="7"/>
  <c r="I171" i="7"/>
  <c r="I770" i="7"/>
  <c r="I309" i="7"/>
  <c r="I188" i="7"/>
  <c r="I873" i="7"/>
  <c r="I2576" i="7"/>
  <c r="I2366" i="7"/>
  <c r="I2638" i="7"/>
  <c r="I2532" i="7"/>
  <c r="I2386" i="7"/>
  <c r="I2267" i="7"/>
  <c r="I1421" i="7"/>
  <c r="I1080" i="7"/>
  <c r="I2595" i="7"/>
  <c r="I1650" i="7"/>
  <c r="I1631" i="7"/>
  <c r="I1173" i="7"/>
  <c r="I128" i="7"/>
  <c r="I1583" i="7"/>
  <c r="I2755" i="7"/>
  <c r="I809" i="7"/>
  <c r="I546" i="7"/>
  <c r="I1135" i="7"/>
  <c r="I1432" i="7"/>
  <c r="I859" i="7"/>
  <c r="I1348" i="7"/>
  <c r="I725" i="7"/>
  <c r="I1417" i="7"/>
  <c r="I60" i="7"/>
  <c r="I579" i="7"/>
  <c r="I2759" i="7"/>
  <c r="I1393" i="7"/>
  <c r="I1588" i="7"/>
  <c r="I1128" i="7"/>
  <c r="I529" i="7"/>
  <c r="I25" i="7"/>
  <c r="I420" i="7"/>
  <c r="I450" i="7"/>
  <c r="I884" i="7"/>
  <c r="I866" i="7"/>
  <c r="I1131" i="7"/>
  <c r="I2314" i="7"/>
  <c r="I1873" i="7"/>
  <c r="I1646" i="7"/>
  <c r="I2756" i="7"/>
  <c r="I773" i="7"/>
  <c r="I2226" i="7"/>
  <c r="I169" i="7"/>
  <c r="I2780" i="7"/>
  <c r="I2813" i="7"/>
  <c r="I1112" i="7"/>
  <c r="I1932" i="7"/>
  <c r="I492" i="7"/>
  <c r="I1082" i="7"/>
  <c r="I508" i="7"/>
  <c r="I466" i="7"/>
  <c r="I1868" i="7"/>
  <c r="I795" i="7"/>
  <c r="I2371" i="7"/>
  <c r="I2701" i="7"/>
  <c r="I642" i="7"/>
  <c r="I430" i="7"/>
  <c r="I1701" i="7"/>
  <c r="I2692" i="7"/>
  <c r="I2237" i="7"/>
  <c r="I2733" i="7"/>
  <c r="I2766" i="7"/>
  <c r="I66" i="7"/>
  <c r="I2074" i="7"/>
  <c r="I746" i="7"/>
  <c r="I846" i="7"/>
  <c r="I1562" i="7"/>
  <c r="I1444" i="7"/>
  <c r="I2479" i="7"/>
  <c r="I1404" i="7"/>
  <c r="I1018" i="7"/>
  <c r="I152" i="7"/>
  <c r="I1092" i="7"/>
  <c r="I330" i="7"/>
  <c r="I1753" i="7"/>
  <c r="I2686" i="7"/>
  <c r="I100" i="7"/>
  <c r="I1599" i="7"/>
  <c r="I1754" i="7"/>
  <c r="I410" i="7"/>
  <c r="I1676" i="7"/>
  <c r="I1204" i="7"/>
  <c r="I1113" i="7"/>
  <c r="I1158" i="7"/>
  <c r="I1185" i="7"/>
  <c r="I2137" i="7"/>
  <c r="I1532" i="7"/>
  <c r="I2451" i="7"/>
  <c r="I756" i="7"/>
  <c r="I1061" i="7"/>
  <c r="I2455" i="7"/>
  <c r="I2610" i="7"/>
  <c r="I33" i="7"/>
  <c r="I633" i="7"/>
  <c r="I1312" i="7"/>
  <c r="I1847" i="7"/>
  <c r="I2067" i="7"/>
  <c r="I1596" i="7"/>
  <c r="I567" i="7"/>
  <c r="I976" i="7"/>
  <c r="I155" i="7"/>
  <c r="I1064" i="7"/>
  <c r="I753" i="7"/>
  <c r="I2242" i="7"/>
  <c r="I2048" i="7"/>
  <c r="I644" i="7"/>
  <c r="I1146" i="7"/>
  <c r="I1558" i="7"/>
  <c r="I2514" i="7"/>
  <c r="I1364" i="7"/>
  <c r="I703" i="7"/>
  <c r="I1094" i="7"/>
  <c r="I1100" i="7"/>
  <c r="I1062" i="7"/>
  <c r="I888" i="7"/>
  <c r="I2141" i="7"/>
  <c r="I50" i="7"/>
  <c r="I2072" i="7"/>
  <c r="I348" i="7"/>
  <c r="I2500" i="7"/>
  <c r="I2007" i="7"/>
  <c r="I1261" i="7"/>
  <c r="I2343" i="7"/>
  <c r="I1358" i="7"/>
  <c r="I354" i="7"/>
  <c r="I2736" i="7"/>
  <c r="I1620" i="7"/>
  <c r="I1949" i="7"/>
  <c r="I2155" i="7"/>
  <c r="I2278" i="7"/>
  <c r="I2401" i="7"/>
  <c r="I2650" i="7"/>
  <c r="I342" i="7"/>
  <c r="I741" i="7"/>
  <c r="I2002" i="7"/>
  <c r="I2547" i="7"/>
  <c r="I737" i="7"/>
  <c r="I1756" i="7"/>
  <c r="I1800" i="7"/>
  <c r="I847" i="7"/>
  <c r="I1269" i="7"/>
  <c r="I1947" i="7"/>
  <c r="I2317" i="7"/>
  <c r="I1770" i="7"/>
  <c r="I1368" i="7"/>
  <c r="I593" i="7"/>
  <c r="I1602" i="7"/>
  <c r="I554" i="7"/>
  <c r="I2239" i="7"/>
  <c r="I338" i="7"/>
  <c r="I1804" i="7"/>
  <c r="I1443" i="7"/>
  <c r="I2456" i="7"/>
  <c r="I2340" i="7"/>
  <c r="I412" i="7"/>
  <c r="I937" i="7"/>
  <c r="I2432" i="7"/>
  <c r="I2010" i="7"/>
  <c r="I555" i="7"/>
  <c r="I2131" i="7"/>
  <c r="I383" i="7"/>
  <c r="I1046" i="7"/>
  <c r="I704" i="7"/>
  <c r="I241" i="7"/>
  <c r="I1969" i="7"/>
  <c r="I1284" i="7"/>
  <c r="I2291" i="7"/>
  <c r="I2208" i="7"/>
  <c r="I156" i="7"/>
  <c r="I2608" i="7"/>
  <c r="I2438" i="7"/>
  <c r="I2467" i="7"/>
  <c r="I2162" i="7"/>
  <c r="I1707" i="7"/>
  <c r="I1545" i="7"/>
  <c r="I1671" i="7"/>
  <c r="I755" i="7"/>
  <c r="I29" i="7"/>
  <c r="I2607" i="7"/>
  <c r="I1553" i="7"/>
  <c r="I144" i="7"/>
  <c r="I2063" i="7"/>
  <c r="I2355" i="7"/>
  <c r="I332" i="7"/>
  <c r="I1535" i="7"/>
  <c r="I1328" i="7"/>
  <c r="I2389" i="7"/>
  <c r="I831" i="7"/>
  <c r="I1013" i="7"/>
  <c r="I322" i="7"/>
  <c r="I1758" i="7"/>
  <c r="I1150" i="7"/>
  <c r="I2005" i="7"/>
  <c r="I1365" i="7"/>
  <c r="I1849" i="7"/>
  <c r="I413" i="7"/>
  <c r="I1805" i="7"/>
  <c r="I1655" i="7"/>
  <c r="I895" i="7"/>
  <c r="I2549" i="7"/>
  <c r="I1834" i="7"/>
  <c r="I1807" i="7"/>
  <c r="I1528" i="7"/>
  <c r="I443" i="7"/>
  <c r="I1666" i="7"/>
  <c r="I1531" i="7"/>
  <c r="I590" i="7"/>
  <c r="I1539" i="7"/>
  <c r="I2798" i="7"/>
  <c r="I329" i="7"/>
  <c r="I754" i="7"/>
  <c r="I1183" i="7"/>
  <c r="I495" i="7"/>
  <c r="I1526" i="7"/>
  <c r="I2652" i="7"/>
  <c r="I1953" i="7"/>
  <c r="I2428" i="7"/>
  <c r="I350" i="7"/>
  <c r="I2429" i="7"/>
  <c r="I1621" i="7"/>
  <c r="I1961" i="7"/>
  <c r="I1160" i="7"/>
  <c r="I1675" i="7"/>
  <c r="I2407" i="7"/>
  <c r="I1433" i="7"/>
  <c r="I336" i="7"/>
  <c r="I498" i="7"/>
  <c r="I470" i="7"/>
  <c r="I2546" i="7"/>
  <c r="I353" i="7"/>
  <c r="I178" i="7"/>
  <c r="I140" i="7"/>
  <c r="I1534" i="7"/>
  <c r="I1154" i="7"/>
  <c r="I500" i="7"/>
  <c r="I901" i="7"/>
  <c r="I1955" i="7"/>
  <c r="I1326" i="7"/>
  <c r="I1006" i="7"/>
  <c r="I1011" i="7"/>
  <c r="I2548" i="7"/>
  <c r="I2693" i="7"/>
  <c r="I35" i="7"/>
  <c r="I1540" i="7"/>
  <c r="I394" i="7"/>
  <c r="I454" i="7"/>
  <c r="I1801" i="7"/>
  <c r="I497" i="7"/>
  <c r="I2001" i="7"/>
  <c r="I1546" i="7"/>
  <c r="I891" i="7"/>
  <c r="I328" i="7"/>
  <c r="I655" i="7"/>
  <c r="I905" i="7"/>
  <c r="I556" i="7"/>
  <c r="I2550" i="7"/>
  <c r="I2552" i="7"/>
  <c r="I2199" i="7"/>
  <c r="I97" i="7"/>
  <c r="I2031" i="7"/>
  <c r="I63" i="7"/>
  <c r="I1148" i="7"/>
  <c r="I334" i="7"/>
  <c r="I1401" i="7"/>
  <c r="I54" i="7"/>
  <c r="I2207" i="7"/>
  <c r="I1759" i="7"/>
  <c r="I1525" i="7"/>
  <c r="I2496" i="7"/>
  <c r="I657" i="7"/>
  <c r="I1848" i="7"/>
  <c r="I1329" i="7"/>
  <c r="I1957" i="7"/>
  <c r="I2541" i="7"/>
  <c r="I671" i="7"/>
  <c r="I1311" i="7"/>
  <c r="I1808" i="7"/>
  <c r="I2601" i="7"/>
  <c r="I2703" i="7"/>
  <c r="I2301" i="7"/>
  <c r="I1879" i="7"/>
  <c r="I1264" i="7"/>
  <c r="I2065" i="7"/>
  <c r="I2342" i="7"/>
  <c r="I2551" i="7"/>
  <c r="I1012" i="7"/>
  <c r="I445" i="7"/>
  <c r="I1381" i="7"/>
  <c r="I1966" i="7"/>
  <c r="I347" i="7"/>
  <c r="I2154" i="7"/>
  <c r="I836" i="7"/>
  <c r="I2762" i="7"/>
  <c r="I1450" i="7"/>
  <c r="I2408" i="7"/>
  <c r="I377" i="7"/>
  <c r="I707" i="7"/>
  <c r="I938" i="7"/>
  <c r="I1438" i="7"/>
  <c r="I2353" i="7"/>
  <c r="I479" i="7"/>
  <c r="I2322" i="7"/>
  <c r="I432" i="7"/>
  <c r="I2656" i="7"/>
  <c r="I1595" i="7"/>
  <c r="I2645" i="7"/>
  <c r="I1838" i="7"/>
  <c r="I49" i="7"/>
  <c r="I2326" i="7"/>
  <c r="I1749" i="7"/>
  <c r="I980" i="7"/>
  <c r="I2431" i="7"/>
  <c r="I604" i="7"/>
  <c r="I1096" i="7"/>
  <c r="I1016" i="7"/>
  <c r="I2698" i="7"/>
  <c r="I592" i="7"/>
  <c r="I2516" i="7"/>
  <c r="I1375" i="7"/>
  <c r="I2729" i="7"/>
  <c r="I2437" i="7"/>
  <c r="I1289" i="7"/>
  <c r="I1541" i="7"/>
  <c r="I889" i="7"/>
  <c r="I1285" i="7"/>
  <c r="I2026" i="7"/>
  <c r="I2338" i="7"/>
  <c r="I1448" i="7"/>
  <c r="I2145" i="7"/>
  <c r="I1290" i="7"/>
  <c r="I1524" i="7"/>
  <c r="I2150" i="7"/>
  <c r="I823" i="7"/>
  <c r="I1363" i="7"/>
  <c r="I1547" i="7"/>
  <c r="I2277" i="7"/>
  <c r="I2620" i="7"/>
  <c r="I192" i="7"/>
  <c r="I1190" i="7"/>
  <c r="I209" i="7"/>
  <c r="I945" i="7"/>
  <c r="I1670" i="7"/>
  <c r="I979" i="7"/>
  <c r="I934" i="7"/>
  <c r="I2647" i="7"/>
  <c r="I1565" i="7"/>
  <c r="I331" i="7"/>
  <c r="I1542" i="7"/>
  <c r="I433" i="7"/>
  <c r="I779" i="7"/>
  <c r="I2139" i="7"/>
  <c r="I1050" i="7"/>
  <c r="I1468" i="7"/>
  <c r="I138" i="7"/>
  <c r="I58" i="7"/>
  <c r="I2003" i="7"/>
  <c r="I317" i="7"/>
  <c r="I1698" i="7"/>
  <c r="I2356" i="7"/>
  <c r="I434" i="7"/>
  <c r="I477" i="7"/>
  <c r="I435" i="7"/>
  <c r="I1403" i="7"/>
  <c r="I2339" i="7"/>
  <c r="I2737" i="7"/>
  <c r="I2687" i="7"/>
  <c r="I1971" i="7"/>
  <c r="I2204" i="7"/>
  <c r="I455" i="7"/>
  <c r="I2004" i="7"/>
  <c r="I2761" i="7"/>
  <c r="I1437" i="7"/>
  <c r="I900" i="7"/>
  <c r="I68" i="7"/>
  <c r="I1660" i="7"/>
  <c r="I2148" i="7"/>
  <c r="I1939" i="7"/>
  <c r="I2512" i="7"/>
  <c r="I1556" i="7"/>
  <c r="I1944" i="7"/>
  <c r="I2644" i="7"/>
  <c r="I824" i="7"/>
  <c r="I2158" i="7"/>
  <c r="I1268" i="7"/>
  <c r="I175" i="7"/>
  <c r="I834" i="7"/>
  <c r="I2654" i="7"/>
  <c r="I320" i="7"/>
  <c r="I2302" i="7"/>
  <c r="I2799" i="7"/>
  <c r="I179" i="7"/>
  <c r="I1946" i="7"/>
  <c r="I2213" i="7"/>
  <c r="I2453" i="7"/>
  <c r="I1380" i="7"/>
  <c r="I1751" i="7"/>
  <c r="I2454" i="7"/>
  <c r="I31" i="7"/>
  <c r="I2290" i="7"/>
  <c r="I760" i="7"/>
  <c r="I572" i="7"/>
  <c r="I2404" i="7"/>
  <c r="I1555" i="7"/>
  <c r="I608" i="7"/>
  <c r="I2614" i="7"/>
  <c r="I474" i="7"/>
  <c r="I553" i="7"/>
  <c r="I838" i="7"/>
  <c r="I1964" i="7"/>
  <c r="I1341" i="7"/>
  <c r="I2008" i="7"/>
  <c r="I2659" i="7"/>
  <c r="I740" i="7"/>
  <c r="I1709" i="7"/>
  <c r="I1469" i="7"/>
  <c r="I1566" i="7"/>
  <c r="I511" i="7"/>
  <c r="I1937" i="7"/>
  <c r="I2616" i="7"/>
  <c r="I436" i="7"/>
  <c r="I1466" i="7"/>
  <c r="I702" i="7"/>
  <c r="I2734" i="7"/>
  <c r="I607" i="7"/>
  <c r="I1750" i="7"/>
  <c r="I1467" i="7"/>
  <c r="I153" i="7"/>
  <c r="I1265" i="7"/>
  <c r="I1772" i="7"/>
  <c r="I2316" i="7"/>
  <c r="I1557" i="7"/>
  <c r="I904" i="7"/>
  <c r="I978" i="7"/>
  <c r="I2394" i="7"/>
  <c r="I1959" i="7"/>
  <c r="I2238" i="7"/>
  <c r="I1291" i="7"/>
  <c r="I2469" i="7"/>
  <c r="I2205" i="7"/>
  <c r="I977" i="7"/>
  <c r="I568" i="7"/>
  <c r="I591" i="7"/>
  <c r="I825" i="7"/>
  <c r="I2604" i="7"/>
  <c r="I335" i="7"/>
  <c r="I1950" i="7"/>
  <c r="I378" i="7"/>
  <c r="I2286" i="7"/>
  <c r="I1203" i="7"/>
  <c r="I757" i="7"/>
  <c r="I1340" i="7"/>
  <c r="I2483" i="7"/>
  <c r="I739" i="7"/>
  <c r="I384" i="7"/>
  <c r="I2066" i="7"/>
  <c r="I1550" i="7"/>
  <c r="I32" i="7"/>
  <c r="I2435" i="7"/>
  <c r="I1699" i="7"/>
  <c r="I640" i="7"/>
  <c r="I2130" i="7"/>
  <c r="I315" i="7"/>
  <c r="I2760" i="7"/>
  <c r="I1101" i="7"/>
  <c r="I494" i="7"/>
  <c r="I1015" i="7"/>
  <c r="I339" i="7"/>
  <c r="I1708" i="7"/>
  <c r="I634" i="7"/>
  <c r="I2539" i="7"/>
  <c r="I1563" i="7"/>
  <c r="I1657" i="7"/>
  <c r="I499" i="7"/>
  <c r="I701" i="7"/>
  <c r="I67" i="7"/>
  <c r="I1439" i="7"/>
  <c r="I513" i="7"/>
  <c r="I1747" i="7"/>
  <c r="I1842" i="7"/>
  <c r="I2142" i="7"/>
  <c r="I931" i="7"/>
  <c r="I99" i="7"/>
  <c r="I1945" i="7"/>
  <c r="I142" i="7"/>
  <c r="I447" i="7"/>
  <c r="I1663" i="7"/>
  <c r="I2030" i="7"/>
  <c r="I243" i="7"/>
  <c r="I1378" i="7"/>
  <c r="I1030" i="7"/>
  <c r="I2403" i="7"/>
  <c r="I672" i="7"/>
  <c r="I2495" i="7"/>
  <c r="I2146" i="7"/>
  <c r="I1091" i="7"/>
  <c r="I2024" i="7"/>
  <c r="I2433" i="7"/>
  <c r="I643" i="7"/>
  <c r="I51" i="7"/>
  <c r="I1144" i="7"/>
  <c r="I476" i="7"/>
  <c r="I1803" i="7"/>
  <c r="I1099" i="7"/>
  <c r="I151" i="7"/>
  <c r="I636" i="7"/>
  <c r="I2767" i="7"/>
  <c r="I1704" i="7"/>
  <c r="I2033" i="7"/>
  <c r="I2618" i="7"/>
  <c r="I2763" i="7"/>
  <c r="I2609" i="7"/>
  <c r="I763" i="7"/>
  <c r="I1266" i="7"/>
  <c r="I1005" i="7"/>
  <c r="I609" i="7"/>
  <c r="I2133" i="7"/>
  <c r="I645" i="7"/>
  <c r="I899" i="7"/>
  <c r="I80" i="7"/>
  <c r="I2515" i="7"/>
  <c r="I1314" i="7"/>
  <c r="I2657" i="7"/>
  <c r="I2287" i="7"/>
  <c r="I1593" i="7"/>
  <c r="I2544" i="7"/>
  <c r="I2391" i="7"/>
  <c r="I2285" i="7"/>
  <c r="I1802" i="7"/>
  <c r="I1710" i="7"/>
  <c r="I2027" i="7"/>
  <c r="I352" i="7"/>
  <c r="I835" i="7"/>
  <c r="I1981" i="7"/>
  <c r="I2025" i="7"/>
  <c r="I1145" i="7"/>
  <c r="I1441" i="7"/>
  <c r="I2206" i="7"/>
  <c r="I762" i="7"/>
  <c r="I2553" i="7"/>
  <c r="I141" i="7"/>
  <c r="I1844" i="7"/>
  <c r="I2599" i="7"/>
  <c r="I1407" i="7"/>
  <c r="I758" i="7"/>
  <c r="I1956" i="7"/>
  <c r="I705" i="7"/>
  <c r="I656" i="7"/>
  <c r="I2319" i="7"/>
  <c r="I936" i="7"/>
  <c r="I1837" i="7"/>
  <c r="I1098" i="7"/>
  <c r="I1147" i="7"/>
  <c r="I2046" i="7"/>
  <c r="I1153" i="7"/>
  <c r="I496" i="7"/>
  <c r="I2029" i="7"/>
  <c r="I2044" i="7"/>
  <c r="I2658" i="7"/>
  <c r="I1060" i="7"/>
  <c r="I586" i="7"/>
  <c r="I1836" i="7"/>
  <c r="I34" i="7"/>
  <c r="I2810" i="7"/>
  <c r="I1712" i="7"/>
  <c r="I1222" i="7"/>
  <c r="I2809" i="7"/>
  <c r="I1902" i="7"/>
  <c r="I2521" i="7"/>
  <c r="I2742" i="7"/>
  <c r="I679" i="7"/>
  <c r="I2773" i="7"/>
  <c r="I2079" i="7"/>
  <c r="I851" i="7"/>
  <c r="I2088" i="7"/>
  <c r="I418" i="7"/>
  <c r="I1720" i="7"/>
  <c r="I1892" i="7"/>
  <c r="I2771" i="7"/>
  <c r="I2178" i="7"/>
  <c r="I1164" i="7"/>
  <c r="I1811" i="7"/>
  <c r="I1226" i="7"/>
  <c r="I1070" i="7"/>
  <c r="I2800" i="7"/>
  <c r="I40" i="7"/>
  <c r="I2012" i="7"/>
  <c r="I2561" i="7"/>
  <c r="I1122" i="7"/>
  <c r="I856" i="7"/>
  <c r="I1224" i="7"/>
  <c r="I415" i="7"/>
  <c r="I1627" i="7"/>
  <c r="I790" i="7"/>
  <c r="I185" i="7"/>
  <c r="I2092" i="7"/>
  <c r="I258" i="7"/>
  <c r="I1295" i="7"/>
  <c r="I1124" i="7"/>
  <c r="I2085" i="7"/>
  <c r="I1815" i="7"/>
  <c r="I1195" i="7"/>
  <c r="I1331" i="7"/>
  <c r="I13" i="7"/>
  <c r="I483" i="7"/>
  <c r="I1165" i="7"/>
  <c r="I36" i="7"/>
  <c r="I461" i="7"/>
  <c r="I677" i="7"/>
  <c r="I1628" i="7"/>
  <c r="I1123" i="7"/>
  <c r="I787" i="7"/>
  <c r="I613" i="7"/>
  <c r="I359" i="7"/>
  <c r="I182" i="7"/>
  <c r="I1116" i="7"/>
  <c r="I2416" i="7"/>
  <c r="I673" i="7"/>
  <c r="I1236" i="7"/>
  <c r="I1894" i="7"/>
  <c r="I1680" i="7"/>
  <c r="I1457" i="7"/>
  <c r="I1910" i="7"/>
  <c r="I2247" i="7"/>
  <c r="I460" i="7"/>
  <c r="I1629" i="7"/>
  <c r="I1273" i="7"/>
  <c r="I2360" i="7"/>
  <c r="I520" i="7"/>
  <c r="I73" i="7"/>
  <c r="I2413" i="7"/>
  <c r="I1387" i="7"/>
  <c r="I1779" i="7"/>
  <c r="I463" i="7"/>
  <c r="I782" i="7"/>
  <c r="I2441" i="7"/>
  <c r="I2015" i="7"/>
  <c r="I397" i="7"/>
  <c r="I1242" i="7"/>
  <c r="I2805" i="7"/>
  <c r="I1891" i="7"/>
  <c r="I2806" i="7"/>
  <c r="I2344" i="7"/>
  <c r="I783" i="7"/>
  <c r="I2666" i="7"/>
  <c r="I2563" i="7"/>
  <c r="I1386" i="7"/>
  <c r="I184" i="7"/>
  <c r="I1605" i="7"/>
  <c r="I2036" i="7"/>
  <c r="I15" i="7"/>
  <c r="I2504" i="7"/>
  <c r="I438" i="7"/>
  <c r="I2790" i="7"/>
  <c r="I1775" i="7"/>
  <c r="I559" i="7"/>
  <c r="I109" i="7"/>
  <c r="I910" i="7"/>
  <c r="I1622" i="7"/>
  <c r="I713" i="7"/>
  <c r="I1274" i="7"/>
  <c r="I14" i="7"/>
  <c r="I1813" i="7"/>
  <c r="I1718" i="7"/>
  <c r="I1856" i="7"/>
  <c r="I914" i="7"/>
  <c r="I1071" i="7"/>
  <c r="I1034" i="7"/>
  <c r="I2443" i="7"/>
  <c r="I1194" i="7"/>
  <c r="I256" i="7"/>
  <c r="I2623" i="7"/>
  <c r="I853" i="7"/>
  <c r="I786" i="7"/>
  <c r="I852" i="7"/>
  <c r="I249" i="7"/>
  <c r="I2664" i="7"/>
  <c r="I1240" i="7"/>
  <c r="I399" i="7"/>
  <c r="I2491" i="7"/>
  <c r="I1817" i="7"/>
  <c r="I1681" i="7"/>
  <c r="I1476" i="7"/>
  <c r="I82" i="7"/>
  <c r="I1321" i="7"/>
  <c r="I855" i="7"/>
  <c r="I1975" i="7"/>
  <c r="I2173" i="7"/>
  <c r="I574" i="7"/>
  <c r="I2078" i="7"/>
  <c r="I2802" i="7"/>
  <c r="I1903" i="7"/>
  <c r="I2568" i="7"/>
  <c r="I2093" i="7"/>
  <c r="I386" i="7"/>
  <c r="I674" i="7"/>
  <c r="I789" i="7"/>
  <c r="I1895" i="7"/>
  <c r="I2357" i="7"/>
  <c r="I958" i="7"/>
  <c r="I1193" i="7"/>
  <c r="I159" i="7"/>
  <c r="I1382" i="7"/>
  <c r="I199" i="7"/>
  <c r="I1987" i="7"/>
  <c r="I1413" i="7"/>
  <c r="I2248" i="7"/>
  <c r="I1053" i="7"/>
  <c r="I1573" i="7"/>
  <c r="I1206" i="7"/>
  <c r="I558" i="7"/>
  <c r="I2176" i="7"/>
  <c r="I2098" i="7"/>
  <c r="I1716" i="7"/>
  <c r="I2169" i="7"/>
  <c r="I791" i="7"/>
  <c r="I2295" i="7"/>
  <c r="I2083" i="7"/>
  <c r="I414" i="7"/>
  <c r="I675" i="7"/>
  <c r="I2086" i="7"/>
  <c r="I1344" i="7"/>
  <c r="I1069" i="7"/>
  <c r="I2503" i="7"/>
  <c r="I161" i="7"/>
  <c r="I614" i="7"/>
  <c r="I909" i="7"/>
  <c r="I194" i="7"/>
  <c r="I2791" i="7"/>
  <c r="I1117" i="7"/>
  <c r="I1237" i="7"/>
  <c r="I540" i="7"/>
  <c r="I1474" i="7"/>
  <c r="I1623" i="7"/>
  <c r="I1294" i="7"/>
  <c r="I676" i="7"/>
  <c r="I2523" i="7"/>
  <c r="I1626" i="7"/>
  <c r="I2361" i="7"/>
  <c r="I1784" i="7"/>
  <c r="I1988" i="7"/>
  <c r="I1271" i="7"/>
  <c r="I911" i="7"/>
  <c r="I42" i="7"/>
  <c r="I1679" i="7"/>
  <c r="I2175" i="7"/>
  <c r="I462" i="7"/>
  <c r="I660" i="7"/>
  <c r="I781" i="7"/>
  <c r="I2560" i="7"/>
  <c r="I1072" i="7"/>
  <c r="I2744" i="7"/>
  <c r="I1104" i="7"/>
  <c r="I2084" i="7"/>
  <c r="I2442" i="7"/>
  <c r="I1722" i="7"/>
  <c r="I163" i="7"/>
  <c r="I542" i="7"/>
  <c r="I611" i="7"/>
  <c r="I86" i="7"/>
  <c r="I1121" i="7"/>
  <c r="I2347" i="7"/>
  <c r="I2096" i="7"/>
  <c r="I485" i="7"/>
  <c r="I2308" i="7"/>
  <c r="I2035" i="7"/>
  <c r="I2038" i="7"/>
  <c r="I916" i="7"/>
  <c r="I1899" i="7"/>
  <c r="I1196" i="7"/>
  <c r="I1316" i="7"/>
  <c r="I70" i="7"/>
  <c r="I361" i="7"/>
  <c r="I1625" i="7"/>
  <c r="I1607" i="7"/>
  <c r="I917" i="7"/>
  <c r="I648" i="7"/>
  <c r="I1854" i="7"/>
  <c r="I103" i="7"/>
  <c r="I1888" i="7"/>
  <c r="I87" i="7"/>
  <c r="I1886" i="7"/>
  <c r="I1974" i="7"/>
  <c r="I1207" i="7"/>
  <c r="I659" i="7"/>
  <c r="I767" i="7"/>
  <c r="I2522" i="7"/>
  <c r="I2037" i="7"/>
  <c r="I2741" i="7"/>
  <c r="I254" i="7"/>
  <c r="I101" i="7"/>
  <c r="I247" i="7"/>
  <c r="I1192" i="7"/>
  <c r="I1889" i="7"/>
  <c r="I253" i="7"/>
  <c r="I1715" i="7"/>
  <c r="I1345" i="7"/>
  <c r="I1478" i="7"/>
  <c r="I164" i="7"/>
  <c r="I1074" i="7"/>
  <c r="I2627" i="7"/>
  <c r="I102" i="7"/>
  <c r="I915" i="7"/>
  <c r="I2746" i="7"/>
  <c r="I2557" i="7"/>
  <c r="I538" i="7"/>
  <c r="I1317" i="7"/>
  <c r="I2177" i="7"/>
  <c r="I1119" i="7"/>
  <c r="I2569" i="7"/>
  <c r="I1167" i="7"/>
  <c r="I1906" i="7"/>
  <c r="I1907" i="7"/>
  <c r="I2811" i="7"/>
  <c r="I766" i="7"/>
  <c r="I1479" i="7"/>
  <c r="I416" i="7"/>
  <c r="I1885" i="7"/>
  <c r="I2305" i="7"/>
  <c r="I1020" i="7"/>
  <c r="I2296" i="7"/>
  <c r="I108" i="7"/>
  <c r="I719" i="7"/>
  <c r="I681" i="7"/>
  <c r="I985" i="7"/>
  <c r="I246" i="7"/>
  <c r="I784" i="7"/>
  <c r="I2082" i="7"/>
  <c r="I1456" i="7"/>
  <c r="I984" i="7"/>
  <c r="I2565" i="7"/>
  <c r="I2486" i="7"/>
  <c r="I1120" i="7"/>
  <c r="I1452" i="7"/>
  <c r="I105" i="7"/>
  <c r="I913" i="7"/>
  <c r="I2329" i="7"/>
  <c r="I792" i="7"/>
  <c r="I1890" i="7"/>
  <c r="I2626" i="7"/>
  <c r="I1318" i="7"/>
  <c r="I1778" i="7"/>
  <c r="I1985" i="7"/>
  <c r="I616" i="7"/>
  <c r="I1810" i="7"/>
  <c r="I2358" i="7"/>
  <c r="I2306" i="7"/>
  <c r="I2801" i="7"/>
  <c r="I104" i="7"/>
  <c r="I1909" i="7"/>
  <c r="I1608" i="7"/>
  <c r="I2013" i="7"/>
  <c r="I2077" i="7"/>
  <c r="I594" i="7"/>
  <c r="I1384" i="7"/>
  <c r="I2706" i="7"/>
  <c r="I362" i="7"/>
  <c r="I198" i="7"/>
  <c r="I718" i="7"/>
  <c r="I1166" i="7"/>
  <c r="I388" i="7"/>
  <c r="I2564" i="7"/>
  <c r="I1897" i="7"/>
  <c r="I1103" i="7"/>
  <c r="I2099" i="7"/>
  <c r="I257" i="7"/>
  <c r="I1714" i="7"/>
  <c r="I912" i="7"/>
  <c r="I165" i="7"/>
  <c r="I2346" i="7"/>
  <c r="I560" i="7"/>
  <c r="I2665" i="7"/>
  <c r="I162" i="7"/>
  <c r="I2789" i="7"/>
  <c r="I516" i="7"/>
  <c r="I2252" i="7"/>
  <c r="I85" i="7"/>
  <c r="I959" i="7"/>
  <c r="I255" i="7"/>
  <c r="I780" i="7"/>
  <c r="I1243" i="7"/>
  <c r="I2053" i="7"/>
  <c r="I515" i="7"/>
  <c r="I2087" i="7"/>
  <c r="I11" i="7"/>
  <c r="I1896" i="7"/>
  <c r="I1855" i="7"/>
  <c r="I1297" i="7"/>
  <c r="I1604" i="7"/>
  <c r="I2414" i="7"/>
  <c r="I482" i="7"/>
  <c r="I1858" i="7"/>
  <c r="I1812" i="7"/>
  <c r="I1606" i="7"/>
  <c r="I716" i="7"/>
  <c r="I112" i="7"/>
  <c r="I1976" i="7"/>
  <c r="I2567" i="7"/>
  <c r="I1577" i="7"/>
  <c r="I1477" i="7"/>
  <c r="I1163" i="7"/>
  <c r="I1572" i="7"/>
  <c r="I948" i="7"/>
  <c r="I448" i="7"/>
  <c r="I180" i="7"/>
  <c r="I2743" i="7"/>
  <c r="I231" i="7"/>
  <c r="I1578" i="7"/>
  <c r="I1168" i="7"/>
  <c r="I2804" i="7"/>
  <c r="I2489" i="7"/>
  <c r="I1388" i="7"/>
  <c r="I1454" i="7"/>
  <c r="I2052" i="7"/>
  <c r="I1416" i="7"/>
  <c r="I1713" i="7"/>
  <c r="I785" i="7"/>
  <c r="I1332" i="7"/>
  <c r="I1051" i="7"/>
  <c r="I1296" i="7"/>
  <c r="I1986" i="7"/>
  <c r="I1721" i="7"/>
  <c r="I2556" i="7"/>
  <c r="I2170" i="7"/>
  <c r="I1205" i="7"/>
  <c r="I1021" i="7"/>
  <c r="I514" i="7"/>
  <c r="I2803" i="7"/>
  <c r="I2488" i="7"/>
  <c r="I1480" i="7"/>
  <c r="I1234" i="7"/>
  <c r="I1076" i="7"/>
  <c r="I2807" i="7"/>
  <c r="I2174" i="7"/>
  <c r="I2097" i="7"/>
  <c r="I1390" i="7"/>
  <c r="I1603" i="7"/>
  <c r="I484" i="7"/>
  <c r="I2090" i="7"/>
  <c r="I2505" i="7"/>
  <c r="I712" i="7"/>
  <c r="I720" i="7"/>
  <c r="I1576" i="7"/>
  <c r="I481" i="7"/>
  <c r="I1887" i="7"/>
  <c r="I680" i="7"/>
  <c r="I1472" i="7"/>
  <c r="I710" i="7"/>
  <c r="I107" i="7"/>
  <c r="I1901" i="7"/>
  <c r="I1904" i="7"/>
  <c r="I252" i="7"/>
  <c r="I2668" i="7"/>
  <c r="I682" i="7"/>
  <c r="I537" i="7"/>
  <c r="I181" i="7"/>
  <c r="I2624" i="7"/>
  <c r="I1782" i="7"/>
  <c r="I1473" i="7"/>
  <c r="I244" i="7"/>
  <c r="I1412" i="7"/>
  <c r="I251" i="7"/>
  <c r="I1481" i="7"/>
  <c r="I2217" i="7"/>
  <c r="I387" i="7"/>
  <c r="I988" i="7"/>
  <c r="I2051" i="7"/>
  <c r="I2808" i="7"/>
  <c r="I2094" i="7"/>
  <c r="I1455" i="7"/>
  <c r="I39" i="7"/>
  <c r="I765" i="7"/>
  <c r="I1023" i="7"/>
  <c r="I111" i="7"/>
  <c r="I1453" i="7"/>
  <c r="I539" i="7"/>
  <c r="I612" i="7"/>
  <c r="I1571" i="7"/>
  <c r="I71" i="7"/>
  <c r="I83" i="7"/>
  <c r="I1052" i="7"/>
  <c r="I1343" i="7"/>
  <c r="I41" i="7"/>
  <c r="I2625" i="7"/>
  <c r="I678" i="7"/>
  <c r="I517" i="7"/>
  <c r="I2471" i="7"/>
  <c r="I1275" i="7"/>
  <c r="I38" i="7"/>
  <c r="I1471" i="7"/>
  <c r="I167" i="7"/>
  <c r="I1857" i="7"/>
  <c r="I1719" i="7"/>
  <c r="I1414" i="7"/>
  <c r="I2788" i="7"/>
  <c r="I2016" i="7"/>
  <c r="I2254" i="7"/>
  <c r="I1415" i="7"/>
  <c r="I459" i="7"/>
  <c r="I72" i="7"/>
  <c r="I2050" i="7"/>
  <c r="I183" i="7"/>
  <c r="I37" i="7"/>
  <c r="I1776" i="7"/>
  <c r="I248" i="7"/>
  <c r="I166" i="7"/>
  <c r="I1900" i="7"/>
  <c r="I1244" i="7"/>
  <c r="I1475" i="7"/>
  <c r="I1898" i="7"/>
  <c r="I2559" i="7"/>
  <c r="I1911" i="7"/>
  <c r="I2171" i="7"/>
  <c r="I106" i="7"/>
  <c r="I2487" i="7"/>
  <c r="I160" i="7"/>
  <c r="I983" i="7"/>
  <c r="I1575" i="7"/>
  <c r="I947" i="7"/>
  <c r="I610" i="7"/>
  <c r="I2251" i="7"/>
  <c r="I1319" i="7"/>
  <c r="I2014" i="7"/>
  <c r="I2253" i="7"/>
  <c r="I1610" i="7"/>
  <c r="I2502" i="7"/>
  <c r="I2458" i="7"/>
  <c r="I2250" i="7"/>
  <c r="I2330" i="7"/>
  <c r="I2774" i="7"/>
  <c r="I417" i="7"/>
  <c r="I360" i="7"/>
  <c r="I2708" i="7"/>
  <c r="I2095" i="7"/>
  <c r="I715" i="7"/>
  <c r="I1342" i="7"/>
  <c r="I714" i="7"/>
  <c r="I213" i="7"/>
  <c r="I788" i="7"/>
  <c r="I214" i="7"/>
  <c r="I1223" i="7"/>
  <c r="I615" i="7"/>
  <c r="I1346" i="7"/>
  <c r="I2249" i="7"/>
  <c r="I12" i="7"/>
  <c r="I200" i="7"/>
  <c r="I2566" i="7"/>
  <c r="I575" i="7"/>
  <c r="I2216" i="7"/>
  <c r="I1225" i="7"/>
  <c r="I2667" i="7"/>
  <c r="I250" i="7"/>
  <c r="I1067" i="7"/>
  <c r="I2558" i="7"/>
  <c r="I1245" i="7"/>
  <c r="I2485" i="7"/>
  <c r="I1272" i="7"/>
  <c r="I1609" i="7"/>
  <c r="I1073" i="7"/>
  <c r="I1276" i="7"/>
  <c r="I1781" i="7"/>
  <c r="I110" i="7"/>
  <c r="I1783" i="7"/>
  <c r="I2328" i="7"/>
  <c r="I1908" i="7"/>
  <c r="I541" i="7"/>
  <c r="I1068" i="7"/>
  <c r="I1022" i="7"/>
  <c r="I2412" i="7"/>
  <c r="I1298" i="7"/>
  <c r="I201" i="7"/>
  <c r="I2770" i="7"/>
  <c r="I1241" i="7"/>
  <c r="I1624" i="7"/>
  <c r="I2415" i="7"/>
  <c r="I1075" i="7"/>
  <c r="I768" i="7"/>
  <c r="I1320" i="7"/>
  <c r="I2772" i="7"/>
  <c r="I854" i="7"/>
  <c r="I717" i="7"/>
  <c r="I986" i="7"/>
  <c r="I245" i="7"/>
  <c r="I2562" i="7"/>
  <c r="I1912" i="7"/>
  <c r="I1905" i="7"/>
  <c r="I2792" i="7"/>
  <c r="I2490" i="7"/>
  <c r="I16" i="7"/>
  <c r="I1383" i="7"/>
  <c r="I1033" i="7"/>
  <c r="I2307" i="7"/>
  <c r="I1118" i="7"/>
  <c r="I2707" i="7"/>
  <c r="I2091" i="7"/>
  <c r="I1209" i="7"/>
  <c r="I1780" i="7"/>
  <c r="I2501" i="7"/>
  <c r="I949" i="7"/>
  <c r="I2745" i="7"/>
  <c r="I1221" i="7"/>
  <c r="I1893" i="7"/>
  <c r="I711" i="7"/>
  <c r="I1678" i="7"/>
  <c r="I1816" i="7"/>
  <c r="I1777" i="7"/>
  <c r="I1385" i="7"/>
  <c r="I518" i="7"/>
  <c r="I1333" i="7"/>
  <c r="I1239" i="7"/>
  <c r="I1984" i="7"/>
  <c r="I1814" i="7"/>
  <c r="I2080" i="7"/>
  <c r="I2168" i="7"/>
  <c r="I1717" i="7"/>
  <c r="I2345" i="7"/>
  <c r="I398" i="7"/>
  <c r="I2440" i="7"/>
  <c r="I1853" i="7"/>
  <c r="I1389" i="7"/>
  <c r="I2775" i="7"/>
  <c r="I1208" i="7"/>
  <c r="I1235" i="7"/>
  <c r="I1293" i="7"/>
  <c r="I1574" i="7"/>
  <c r="I987" i="7"/>
  <c r="I2089" i="7"/>
  <c r="I2359" i="7"/>
  <c r="I2081" i="7"/>
  <c r="I519" i="7"/>
  <c r="I2172" i="7"/>
  <c r="I850" i="7"/>
  <c r="I84" i="7"/>
  <c r="I1238" i="7"/>
  <c r="I1965" i="7"/>
  <c r="I431" i="7"/>
  <c r="I1703" i="7"/>
  <c r="I2688" i="7"/>
  <c r="I2390" i="7"/>
  <c r="I1619" i="7"/>
  <c r="I1537" i="7"/>
  <c r="I1201" i="7"/>
  <c r="I943" i="7"/>
  <c r="I2699" i="7"/>
  <c r="I1032" i="7"/>
  <c r="I2605" i="7"/>
  <c r="I324" i="7"/>
  <c r="I2542" i="7"/>
  <c r="I587" i="7"/>
  <c r="I2477" i="7"/>
  <c r="I932" i="7"/>
  <c r="I1186" i="7"/>
  <c r="I1152" i="7"/>
  <c r="I69" i="7"/>
  <c r="I2730" i="7"/>
  <c r="I1220" i="7"/>
  <c r="I906" i="7"/>
  <c r="I940" i="7"/>
  <c r="I1065" i="7"/>
  <c r="I2006" i="7"/>
  <c r="I351" i="7"/>
  <c r="I2283" i="7"/>
  <c r="I827" i="7"/>
  <c r="I340" i="7"/>
  <c r="I2047" i="7"/>
  <c r="I2395" i="7"/>
  <c r="I588" i="7"/>
  <c r="I2702" i="7"/>
  <c r="I2430" i="7"/>
  <c r="I1658" i="7"/>
  <c r="I1360" i="7"/>
  <c r="I1434" i="7"/>
  <c r="I1970" i="7"/>
  <c r="I837" i="7"/>
  <c r="I828" i="7"/>
  <c r="I472" i="7"/>
  <c r="I1962" i="7"/>
  <c r="I176" i="7"/>
  <c r="I150" i="7"/>
  <c r="I1215" i="7"/>
  <c r="I2288" i="7"/>
  <c r="I1090" i="7"/>
  <c r="I145" i="7"/>
  <c r="I2032" i="7"/>
  <c r="I2406" i="7"/>
  <c r="I2735" i="7"/>
  <c r="I502" i="7"/>
  <c r="I227" i="7"/>
  <c r="I154" i="7"/>
  <c r="I1059" i="7"/>
  <c r="I228" i="7"/>
  <c r="I456" i="7"/>
  <c r="I2143" i="7"/>
  <c r="I2603" i="7"/>
  <c r="I1155" i="7"/>
  <c r="I2427" i="7"/>
  <c r="I1880" i="7"/>
  <c r="I64" i="7"/>
  <c r="I193" i="7"/>
  <c r="I2209" i="7"/>
  <c r="I1951" i="7"/>
  <c r="I1846" i="7"/>
  <c r="I2281" i="7"/>
  <c r="I1618" i="7"/>
  <c r="I409" i="7"/>
  <c r="I53" i="7"/>
  <c r="I2511" i="7"/>
  <c r="I1661" i="7"/>
  <c r="I411" i="7"/>
  <c r="I1806" i="7"/>
  <c r="I238" i="7"/>
  <c r="I1757" i="7"/>
  <c r="I1845" i="7"/>
  <c r="I2323" i="7"/>
  <c r="I1936" i="7"/>
  <c r="I2436" i="7"/>
  <c r="I2785" i="7"/>
  <c r="I139" i="7"/>
  <c r="I903" i="7"/>
  <c r="I1548" i="7"/>
  <c r="I240" i="7"/>
  <c r="I157" i="7"/>
  <c r="I1366" i="7"/>
  <c r="I2151" i="7"/>
  <c r="I2244" i="7"/>
  <c r="I1615" i="7"/>
  <c r="I2075" i="7"/>
  <c r="I2402" i="7"/>
  <c r="I137" i="7"/>
  <c r="I941" i="7"/>
  <c r="I1594" i="7"/>
  <c r="I65" i="7"/>
  <c r="I981" i="7"/>
  <c r="I429" i="7"/>
  <c r="I1440" i="7"/>
  <c r="I30" i="7"/>
  <c r="I2643" i="7"/>
  <c r="I1839" i="7"/>
  <c r="I2452" i="7"/>
  <c r="I1379" i="7"/>
  <c r="I1850" i="7"/>
  <c r="I1674" i="7"/>
  <c r="I349" i="7"/>
  <c r="I1182" i="7"/>
  <c r="I2284" i="7"/>
  <c r="I2661" i="7"/>
  <c r="I382" i="7"/>
  <c r="I2280" i="7"/>
  <c r="I2132" i="7"/>
  <c r="I1372" i="7"/>
  <c r="I1760" i="7"/>
  <c r="I2318" i="7"/>
  <c r="I2683" i="7"/>
  <c r="I1752" i="7"/>
  <c r="I2600" i="7"/>
  <c r="I1943" i="7"/>
  <c r="I2727" i="7"/>
  <c r="I1543" i="7"/>
  <c r="I887" i="7"/>
  <c r="I210" i="7"/>
  <c r="I1662" i="7"/>
  <c r="I1549" i="7"/>
  <c r="I742" i="7"/>
  <c r="I2241" i="7"/>
  <c r="I242" i="7"/>
  <c r="I1840" i="7"/>
  <c r="I2482" i="7"/>
  <c r="I894" i="7"/>
  <c r="I1533" i="7"/>
  <c r="I1369" i="7"/>
  <c r="I1309" i="7"/>
  <c r="I2337" i="7"/>
  <c r="I843" i="7"/>
  <c r="I57" i="7"/>
  <c r="I446" i="7"/>
  <c r="I569" i="7"/>
  <c r="I1066" i="7"/>
  <c r="I2602" i="7"/>
  <c r="I1338" i="7"/>
  <c r="I56" i="7"/>
  <c r="I956" i="7"/>
  <c r="I2519" i="7"/>
  <c r="I2613" i="7"/>
  <c r="I2210" i="7"/>
  <c r="I2731" i="7"/>
  <c r="I2028" i="7"/>
  <c r="I376" i="7"/>
  <c r="I1435" i="7"/>
  <c r="I380" i="7"/>
  <c r="I749" i="7"/>
  <c r="I1551" i="7"/>
  <c r="I1559" i="7"/>
  <c r="I373" i="7"/>
  <c r="I1307" i="7"/>
  <c r="I897" i="7"/>
  <c r="I2764" i="7"/>
  <c r="I396" i="7"/>
  <c r="I744" i="7"/>
  <c r="I512" i="7"/>
  <c r="I2726" i="7"/>
  <c r="I1157" i="7"/>
  <c r="I2011" i="7"/>
  <c r="I2159" i="7"/>
  <c r="I1361" i="7"/>
  <c r="I639" i="7"/>
  <c r="I2653" i="7"/>
  <c r="I2797" i="7"/>
  <c r="I478" i="7"/>
  <c r="I2499" i="7"/>
  <c r="I2387" i="7"/>
  <c r="I1942" i="7"/>
  <c r="I532" i="7"/>
  <c r="I845" i="7"/>
  <c r="I1063" i="7"/>
  <c r="I535" i="7"/>
  <c r="I1835" i="7"/>
  <c r="I1843" i="7"/>
  <c r="I2393" i="7"/>
  <c r="I1446" i="7"/>
  <c r="I1564" i="7"/>
  <c r="I1948" i="7"/>
  <c r="I473" i="7"/>
  <c r="I2202" i="7"/>
  <c r="I1972" i="7"/>
  <c r="I1188" i="7"/>
  <c r="I839" i="7"/>
  <c r="I1093" i="7"/>
  <c r="I208" i="7"/>
  <c r="I841" i="7"/>
  <c r="I2273" i="7"/>
  <c r="I325" i="7"/>
  <c r="I833" i="7"/>
  <c r="I341" i="7"/>
  <c r="I2481" i="7"/>
  <c r="I892" i="7"/>
  <c r="I896" i="7"/>
  <c r="I2410" i="7"/>
  <c r="I635" i="7"/>
  <c r="I2043" i="7"/>
  <c r="I830" i="7"/>
  <c r="I759" i="7"/>
  <c r="I316" i="7"/>
  <c r="I2203" i="7"/>
  <c r="I2694" i="7"/>
  <c r="I2695" i="7"/>
  <c r="I1771" i="7"/>
  <c r="I1233" i="7"/>
  <c r="I1308" i="7"/>
  <c r="I637" i="7"/>
  <c r="I2201" i="7"/>
  <c r="I2135" i="7"/>
  <c r="I2279" i="7"/>
  <c r="I1952" i="7"/>
  <c r="I1374" i="7"/>
  <c r="I1465" i="7"/>
  <c r="I1216" i="7"/>
  <c r="I2045" i="7"/>
  <c r="I211" i="7"/>
  <c r="I1445" i="7"/>
  <c r="I1833" i="7"/>
  <c r="I2289" i="7"/>
  <c r="I2156" i="7"/>
  <c r="I1530" i="7"/>
  <c r="I2434" i="7"/>
  <c r="I2070" i="7"/>
  <c r="I2397" i="7"/>
  <c r="I1552" i="7"/>
  <c r="I570" i="7"/>
  <c r="I1705" i="7"/>
  <c r="I2405" i="7"/>
  <c r="I2240" i="7"/>
  <c r="I939" i="7"/>
  <c r="I2398" i="7"/>
  <c r="I1664" i="7"/>
  <c r="I1267" i="7"/>
  <c r="I81" i="7"/>
  <c r="I314" i="7"/>
  <c r="I1958" i="7"/>
  <c r="I1597" i="7"/>
  <c r="I1470" i="7"/>
  <c r="I1313" i="7"/>
  <c r="I191" i="7"/>
  <c r="I1262" i="7"/>
  <c r="I2786" i="7"/>
  <c r="I2134" i="7"/>
  <c r="I1841" i="7"/>
  <c r="I1527" i="7"/>
  <c r="I1561" i="7"/>
  <c r="I2073" i="7"/>
  <c r="I2275" i="7"/>
  <c r="I743" i="7"/>
  <c r="I501" i="7"/>
  <c r="I1529" i="7"/>
  <c r="I319" i="7"/>
  <c r="I1159" i="7"/>
  <c r="I1286" i="7"/>
  <c r="I1362" i="7"/>
  <c r="I1940" i="7"/>
  <c r="I2784" i="7"/>
  <c r="I2768" i="7"/>
  <c r="I1544" i="7"/>
  <c r="I2160" i="7"/>
  <c r="I2498" i="7"/>
  <c r="I1327" i="7"/>
  <c r="I1960" i="7"/>
  <c r="I2235" i="7"/>
  <c r="I2197" i="7"/>
  <c r="I902" i="7"/>
  <c r="I745" i="7"/>
  <c r="I641" i="7"/>
  <c r="I2648" i="7"/>
  <c r="I1667" i="7"/>
  <c r="I2649" i="7"/>
  <c r="I2517" i="7"/>
  <c r="I1405" i="7"/>
  <c r="I750" i="7"/>
  <c r="I343" i="7"/>
  <c r="I2161" i="7"/>
  <c r="I1339" i="7"/>
  <c r="I2325" i="7"/>
  <c r="I1449" i="7"/>
  <c r="I2282" i="7"/>
  <c r="I2468" i="7"/>
  <c r="I2612" i="7"/>
  <c r="I955" i="7"/>
  <c r="I28" i="7"/>
  <c r="I738" i="7"/>
  <c r="I2617" i="7"/>
  <c r="I2689" i="7"/>
  <c r="I1560" i="7"/>
  <c r="I59" i="7"/>
  <c r="I2615" i="7"/>
  <c r="I1008" i="7"/>
  <c r="I190" i="7"/>
  <c r="I1184" i="7"/>
  <c r="I143" i="7"/>
  <c r="I706" i="7"/>
  <c r="I2276" i="7"/>
  <c r="I1031" i="7"/>
  <c r="I1408" i="7"/>
  <c r="I1616" i="7"/>
  <c r="I826" i="7"/>
  <c r="I1048" i="7"/>
  <c r="I736" i="7"/>
  <c r="I605" i="7"/>
  <c r="I2497" i="7"/>
  <c r="I2245" i="7"/>
  <c r="I196" i="7"/>
  <c r="I379" i="7"/>
  <c r="I1748" i="7"/>
  <c r="I536" i="7"/>
  <c r="I1567" i="7"/>
  <c r="I935" i="7"/>
  <c r="I534" i="7"/>
  <c r="I699" i="7"/>
  <c r="I844" i="7"/>
  <c r="I2765" i="7"/>
  <c r="I2152" i="7"/>
  <c r="I1151" i="7"/>
  <c r="I393" i="7"/>
  <c r="I1260" i="7"/>
  <c r="I1029" i="7"/>
  <c r="I1187" i="7"/>
  <c r="I1097" i="7"/>
  <c r="I226" i="7"/>
  <c r="I2690" i="7"/>
  <c r="I2478" i="7"/>
  <c r="I1700" i="7"/>
  <c r="I337" i="7"/>
  <c r="I1442" i="7"/>
  <c r="I700" i="7"/>
  <c r="I752" i="7"/>
  <c r="I1310" i="7"/>
  <c r="I2655" i="7"/>
  <c r="I2320" i="7"/>
  <c r="I1371" i="7"/>
  <c r="I2392" i="7"/>
  <c r="I1409" i="7"/>
  <c r="I638" i="7"/>
  <c r="I1189" i="7"/>
  <c r="I2399" i="7"/>
  <c r="I2303" i="7"/>
  <c r="I239" i="7"/>
  <c r="I444" i="7"/>
  <c r="I2388" i="7"/>
  <c r="I566" i="7"/>
  <c r="I2144" i="7"/>
  <c r="I177" i="7"/>
  <c r="I957" i="7"/>
  <c r="I1047" i="7"/>
  <c r="I1447" i="7"/>
  <c r="I197" i="7"/>
  <c r="I2211" i="7"/>
  <c r="I2696" i="7"/>
  <c r="I2621" i="7"/>
  <c r="I1202" i="7"/>
  <c r="I606" i="7"/>
  <c r="I2212" i="7"/>
  <c r="I2685" i="7"/>
  <c r="I1954" i="7"/>
  <c r="I1538" i="7"/>
  <c r="I52" i="7"/>
  <c r="I886" i="7"/>
  <c r="I312" i="7"/>
  <c r="I942" i="7"/>
  <c r="I571" i="7"/>
  <c r="I2480" i="7"/>
  <c r="I2769" i="7"/>
  <c r="I2684" i="7"/>
  <c r="I2540" i="7"/>
  <c r="I1882" i="7"/>
  <c r="I1774" i="7"/>
  <c r="I658" i="7"/>
  <c r="I2200" i="7"/>
  <c r="I2796" i="7"/>
  <c r="I2697" i="7"/>
  <c r="I2198" i="7"/>
  <c r="I761" i="7"/>
  <c r="I2691" i="7"/>
  <c r="I2354" i="7"/>
  <c r="I1149" i="7"/>
  <c r="I395" i="7"/>
  <c r="I533" i="7"/>
  <c r="I1672" i="7"/>
  <c r="I2341" i="7"/>
  <c r="I1669" i="7"/>
  <c r="I1617" i="7"/>
  <c r="I832" i="7"/>
  <c r="I2153" i="7"/>
  <c r="I1968" i="7"/>
  <c r="I1881" i="7"/>
  <c r="I708" i="7"/>
  <c r="I1536" i="7"/>
  <c r="I318" i="7"/>
  <c r="I1218" i="7"/>
  <c r="I230" i="7"/>
  <c r="I890" i="7"/>
  <c r="I1755" i="7"/>
  <c r="I333" i="7"/>
  <c r="I1673" i="7"/>
  <c r="I2700" i="7"/>
  <c r="I1554" i="7"/>
  <c r="I1706" i="7"/>
  <c r="I1007" i="7"/>
  <c r="I1009" i="7"/>
  <c r="I2147" i="7"/>
  <c r="I1115" i="7"/>
  <c r="I840" i="7"/>
  <c r="I2274" i="7"/>
  <c r="I2660" i="7"/>
  <c r="I603" i="7"/>
  <c r="I148" i="7"/>
  <c r="I751" i="7"/>
  <c r="I1049" i="7"/>
  <c r="I2400" i="7"/>
  <c r="I1665" i="7"/>
  <c r="I1877" i="7"/>
  <c r="I1373" i="7"/>
  <c r="I149" i="7"/>
  <c r="I632" i="7"/>
  <c r="I1017" i="7"/>
  <c r="I975" i="7"/>
  <c r="I1600" i="7"/>
  <c r="I1656" i="7"/>
  <c r="I2545" i="7"/>
  <c r="I1219" i="7"/>
  <c r="I1370" i="7"/>
  <c r="I2543" i="7"/>
  <c r="I2509" i="7"/>
  <c r="I2450" i="7"/>
  <c r="I893" i="7"/>
  <c r="I1095" i="7"/>
  <c r="I1659" i="7"/>
  <c r="I471" i="7"/>
  <c r="I1367" i="7"/>
  <c r="I2292" i="7"/>
  <c r="I2728" i="7"/>
  <c r="I1359" i="7"/>
  <c r="I1668" i="7"/>
  <c r="I355" i="7"/>
  <c r="I381" i="7"/>
  <c r="I313" i="7"/>
  <c r="I1963" i="7"/>
  <c r="I1436" i="7"/>
  <c r="I1156" i="7"/>
  <c r="I2409" i="7"/>
  <c r="I1406" i="7"/>
  <c r="I326" i="7"/>
  <c r="I458" i="7"/>
  <c r="I1263" i="7"/>
  <c r="I1114" i="7"/>
  <c r="I2243" i="7"/>
  <c r="I1288" i="7"/>
  <c r="I345" i="7"/>
  <c r="I1014" i="7"/>
  <c r="I2069" i="7"/>
  <c r="I829" i="7"/>
  <c r="I1878" i="7"/>
  <c r="I1010" i="7"/>
  <c r="I457" i="7"/>
  <c r="I2606" i="7"/>
  <c r="I1983" i="7"/>
  <c r="I2396" i="7"/>
  <c r="I321" i="7"/>
  <c r="I2149" i="7"/>
  <c r="I589" i="7"/>
  <c r="I2646" i="7"/>
  <c r="I748" i="7"/>
  <c r="I2157" i="7"/>
  <c r="I2510" i="7"/>
  <c r="I475" i="7"/>
  <c r="I2611" i="7"/>
  <c r="I2064" i="7"/>
  <c r="I98" i="7"/>
  <c r="I1982" i="7"/>
  <c r="I778" i="7"/>
  <c r="I346" i="7"/>
  <c r="I898" i="7"/>
  <c r="I1941" i="7"/>
  <c r="I344" i="7"/>
  <c r="I1402" i="7"/>
  <c r="I2732" i="7"/>
  <c r="I2140" i="7"/>
  <c r="I842" i="7"/>
  <c r="I2009" i="7"/>
  <c r="I147" i="7"/>
  <c r="I1217" i="7"/>
  <c r="I2321" i="7"/>
  <c r="I327" i="7"/>
  <c r="I747" i="7"/>
  <c r="I1967" i="7"/>
  <c r="I375" i="7"/>
  <c r="I2619" i="7"/>
  <c r="I2513" i="7"/>
  <c r="I55" i="7"/>
  <c r="I2236" i="7"/>
  <c r="I1287" i="7"/>
  <c r="I2071" i="7"/>
  <c r="I2651" i="7"/>
  <c r="I1089" i="7"/>
  <c r="I2324" i="7"/>
  <c r="I1330" i="7"/>
  <c r="I2136" i="7"/>
  <c r="I933" i="7"/>
  <c r="I229" i="7"/>
  <c r="I1769" i="7"/>
  <c r="I374" i="7"/>
  <c r="I2068" i="7"/>
  <c r="I2138" i="7"/>
  <c r="I1601" i="7"/>
  <c r="I1938" i="7"/>
  <c r="I323" i="7"/>
  <c r="I1598" i="7"/>
  <c r="I944" i="7"/>
  <c r="I1702" i="7"/>
  <c r="I146" i="7"/>
  <c r="I1773" i="7"/>
  <c r="C22" i="9" a="1"/>
  <c r="C22" i="9" s="1"/>
  <c r="D22" i="9" s="1"/>
  <c r="I22"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<sst xmlns="http://schemas.openxmlformats.org/spreadsheetml/2006/main" count="39851" uniqueCount="12101">
  <si>
    <t xml:space="preserve">
Fichier de référence Ségur Numérique - Couloir Hôpital
V8.0</t>
  </si>
  <si>
    <t>Cette base regroupe les établissements éligibles aux financement Ségur, SONS et SUN-ES, associé à leur activité combinée. 
L'onglet "Act. Combinée par FINESS PMSI" associé à chaque FINESS PMSI la somme des activités combinées ainsi que les forfaits Ségur associés.
L'onglet "BDD de Référence", détaille les établissements avec leurs FINESS Géographique, PMSI, juridique et l'activité combinée par site.
L'onglet "Simulations - Consolidés" contient un simulateurs de forfaits</t>
  </si>
  <si>
    <t xml:space="preserve">Les établissements n'ayant pas d'activité combinée en 2019 sont enregistrés sur demande avec une activité combinée de 1 avec un forfait de base pour les deux programmes. </t>
  </si>
  <si>
    <t>Version</t>
  </si>
  <si>
    <t>Auteur</t>
  </si>
  <si>
    <t>Date</t>
  </si>
  <si>
    <t>Modification apportée</t>
  </si>
  <si>
    <t>V1.0</t>
  </si>
  <si>
    <t>JB Lapeyrie</t>
  </si>
  <si>
    <t>Création</t>
  </si>
  <si>
    <t>V2.0</t>
  </si>
  <si>
    <t>Intégration plateaux biologie et radiologie + forfaits</t>
  </si>
  <si>
    <t>V3.0</t>
  </si>
  <si>
    <t>Intégration sites dialyse</t>
  </si>
  <si>
    <t>V4.0</t>
  </si>
  <si>
    <t>20/10/2021</t>
  </si>
  <si>
    <t>Intégration de 20 établissements manquants</t>
  </si>
  <si>
    <t>V5.0</t>
  </si>
  <si>
    <t>Intégration d'établissements manquants et prise en compte de fusions</t>
  </si>
  <si>
    <t>V6.0</t>
  </si>
  <si>
    <t xml:space="preserve">-Mise à jour de la base de données de référence sur la base des retours des ARS, dont les plateaux de biologie médicale et imagerie
-Ajout des régions et des départements 
-Affichage des forfaits volet 1 et volet 2 en fonction du choix de la Fenêtre du programme SUN-ES
-Ajout des forfaits du volet 2
-Mise à jour du simulateur </t>
  </si>
  <si>
    <t>V7.0</t>
  </si>
  <si>
    <t>C.Morlière</t>
  </si>
  <si>
    <t>-Mise à jour de la base de données de référence sur la base des retours des ARS
-Mise à jour des forfaits SONS avec ajout de montants de HT et affichage des forfaits deux chiffres après la virgule.</t>
  </si>
  <si>
    <t>V8.0</t>
  </si>
  <si>
    <t>-Mise à jour de la base de données de référence sur la base des retours des ARS
Dernière version de référence pour le programme SONS Vague 1</t>
  </si>
  <si>
    <t>Hôpital - Base de données de référence</t>
  </si>
  <si>
    <t>Cette base a été constituée à partir des bases SAE 2019 et PMSI 2019 fournies respectivement par la DREES et l'ATIH</t>
  </si>
  <si>
    <t>FINESS Géographique</t>
  </si>
  <si>
    <t>FINESS PMSI</t>
  </si>
  <si>
    <t>FINESS Juridique</t>
  </si>
  <si>
    <t>Département</t>
  </si>
  <si>
    <t>Région</t>
  </si>
  <si>
    <t>Catégorie d'établissements</t>
  </si>
  <si>
    <t>Raison sociale</t>
  </si>
  <si>
    <t>Activité combinée</t>
  </si>
  <si>
    <t>Etablissement équipé d'un laboratoire de biologie</t>
  </si>
  <si>
    <t>Etablissement équipé d'un plateau d'imagerie</t>
  </si>
  <si>
    <t>400015236</t>
  </si>
  <si>
    <t>4000015145</t>
  </si>
  <si>
    <t>40</t>
  </si>
  <si>
    <t>Nouvelle-Aquitaine</t>
  </si>
  <si>
    <t>PSPH/EBNL</t>
  </si>
  <si>
    <t xml:space="preserve">GCS DU MARSAN - CLINIQUE DES LANDES </t>
  </si>
  <si>
    <t>920813789</t>
  </si>
  <si>
    <t>750062036</t>
  </si>
  <si>
    <t>75</t>
  </si>
  <si>
    <t>Ile-de-France</t>
  </si>
  <si>
    <t>CH</t>
  </si>
  <si>
    <t>CENTRE POST CURE VERDIER</t>
  </si>
  <si>
    <t>010000024</t>
  </si>
  <si>
    <t>010780054</t>
  </si>
  <si>
    <t>01</t>
  </si>
  <si>
    <t>Auvergne-Rhône-Alpes</t>
  </si>
  <si>
    <t>CH DE FLEYRIAT</t>
  </si>
  <si>
    <t>010780195</t>
  </si>
  <si>
    <t>010000156</t>
  </si>
  <si>
    <t>Privé</t>
  </si>
  <si>
    <t>CLINIQUE CONVERT BOURG-EN-B.</t>
  </si>
  <si>
    <t>010000495</t>
  </si>
  <si>
    <t>010783009</t>
  </si>
  <si>
    <t>CENTRE PSYCHOTHERAPIQUE DE L'AIN</t>
  </si>
  <si>
    <t>330791641</t>
  </si>
  <si>
    <t>330056540</t>
  </si>
  <si>
    <t>33</t>
  </si>
  <si>
    <t>USLD pur</t>
  </si>
  <si>
    <t>EHPAD - USLD LES ARBOUSIERS</t>
  </si>
  <si>
    <t>010005239</t>
  </si>
  <si>
    <t>010008407</t>
  </si>
  <si>
    <t>CH DU HAUT BUGEY - GEOVREISSET</t>
  </si>
  <si>
    <t>770023059</t>
  </si>
  <si>
    <t>440056455</t>
  </si>
  <si>
    <t>44</t>
  </si>
  <si>
    <t>Pays de la Loire</t>
  </si>
  <si>
    <t>SSR POLE SANTE ORGEMONT</t>
  </si>
  <si>
    <t>010000032</t>
  </si>
  <si>
    <t>010780062</t>
  </si>
  <si>
    <t>CH DE BELLEY</t>
  </si>
  <si>
    <t>590067047</t>
  </si>
  <si>
    <t>690051461</t>
  </si>
  <si>
    <t>59</t>
  </si>
  <si>
    <t>Hauts-de-France</t>
  </si>
  <si>
    <t>CENTRE PSYPRO LILLE</t>
  </si>
  <si>
    <t>510025703</t>
  </si>
  <si>
    <t>690044979</t>
  </si>
  <si>
    <t>51</t>
  </si>
  <si>
    <t>Grand Est</t>
  </si>
  <si>
    <t>CENTRE PSYPRO REIMS</t>
  </si>
  <si>
    <t>690051347</t>
  </si>
  <si>
    <t>690045117</t>
  </si>
  <si>
    <t>69</t>
  </si>
  <si>
    <t>IEAJA LYON</t>
  </si>
  <si>
    <t>010780203</t>
  </si>
  <si>
    <t>010010718</t>
  </si>
  <si>
    <t>HÔPITAL PRIVÉ D'AMBERIEU</t>
  </si>
  <si>
    <t>010000065</t>
  </si>
  <si>
    <t>010780096</t>
  </si>
  <si>
    <t>CH DE TREVOUX - MONTPENSIER</t>
  </si>
  <si>
    <t>010009314</t>
  </si>
  <si>
    <t>SSR HOTEL DIEU DE FLEYRIAT</t>
  </si>
  <si>
    <t>010000214</t>
  </si>
  <si>
    <t>010007987</t>
  </si>
  <si>
    <t>CH HAUTEVILLE - UNITE ALBARINE</t>
  </si>
  <si>
    <t>010002129</t>
  </si>
  <si>
    <t>750056335</t>
  </si>
  <si>
    <t>CR LES ARBELLES</t>
  </si>
  <si>
    <t>010010171</t>
  </si>
  <si>
    <t>010011559</t>
  </si>
  <si>
    <t>CLINIQUE DE CHATILLON</t>
  </si>
  <si>
    <t>010780278</t>
  </si>
  <si>
    <t>CRF MANGINI</t>
  </si>
  <si>
    <t>970304580</t>
  </si>
  <si>
    <t>970300216</t>
  </si>
  <si>
    <t>9703</t>
  </si>
  <si>
    <t>Guyane</t>
  </si>
  <si>
    <t>AUTO-DIALYSE - ANTENNE DE ST LAURENT</t>
  </si>
  <si>
    <t>970303350</t>
  </si>
  <si>
    <t>UNITE AUTODIALYSE - ANTENNE DE KOUROU</t>
  </si>
  <si>
    <t>010000115</t>
  </si>
  <si>
    <t>010009132</t>
  </si>
  <si>
    <t>CHIC AIN VAL DE SAONE - PONT VEYLE</t>
  </si>
  <si>
    <t>750064461</t>
  </si>
  <si>
    <t>750066235</t>
  </si>
  <si>
    <t>HDJ HPA SSR ADDICTO PARIS 13</t>
  </si>
  <si>
    <t>440059319</t>
  </si>
  <si>
    <t>440059301</t>
  </si>
  <si>
    <t>SSR CONFLUENT LNA</t>
  </si>
  <si>
    <t>980502280</t>
  </si>
  <si>
    <t>980502298</t>
  </si>
  <si>
    <t>9805</t>
  </si>
  <si>
    <t>Mayotte</t>
  </si>
  <si>
    <t>MDZHADé</t>
  </si>
  <si>
    <t>690050687</t>
  </si>
  <si>
    <t>310021381</t>
  </si>
  <si>
    <t xml:space="preserve">Privé </t>
  </si>
  <si>
    <t xml:space="preserve">CLINIQUE DE GLEIZE </t>
  </si>
  <si>
    <t>010780492</t>
  </si>
  <si>
    <t>360000707</t>
  </si>
  <si>
    <t>CRF ROMANS FERRARI</t>
  </si>
  <si>
    <t>010000198</t>
  </si>
  <si>
    <t>CH HAUTEVILLE - UNITE INTERDEPT</t>
  </si>
  <si>
    <t>010780252</t>
  </si>
  <si>
    <t>CRF L'ORCET</t>
  </si>
  <si>
    <t>010780328</t>
  </si>
  <si>
    <t>010000222</t>
  </si>
  <si>
    <t>SANATORIUM MODERN'HOTEL</t>
  </si>
  <si>
    <t>010780476</t>
  </si>
  <si>
    <t>750005068</t>
  </si>
  <si>
    <t>CENTRE SSR READAPT ADOLESCENTS CHANAY</t>
  </si>
  <si>
    <t>970115002</t>
  </si>
  <si>
    <t>970100491</t>
  </si>
  <si>
    <t>9701</t>
  </si>
  <si>
    <t>Guadeloupe</t>
  </si>
  <si>
    <t>CLINIQUE DE CHOISY HAD ST BARTHELEMY</t>
  </si>
  <si>
    <t>010000180</t>
  </si>
  <si>
    <t>CH HAUTEVILLE - UNITE ESPERANCE</t>
  </si>
  <si>
    <t>010000131</t>
  </si>
  <si>
    <t>CHIC AIN VAL DE SAONE - THOISSEY</t>
  </si>
  <si>
    <t>010000081</t>
  </si>
  <si>
    <t>010780112</t>
  </si>
  <si>
    <t>CH DU PAYS DE GEX</t>
  </si>
  <si>
    <t>010000107</t>
  </si>
  <si>
    <t>010780138</t>
  </si>
  <si>
    <t>CH DE PONT DE VAUX</t>
  </si>
  <si>
    <t>010000099</t>
  </si>
  <si>
    <t>010780120</t>
  </si>
  <si>
    <t>CH DE MEXIMIEUX</t>
  </si>
  <si>
    <t>010789576</t>
  </si>
  <si>
    <t>USLD</t>
  </si>
  <si>
    <t>010780799</t>
  </si>
  <si>
    <t>750721334</t>
  </si>
  <si>
    <t>CRF CHATEAU D'ANGEVILLE</t>
  </si>
  <si>
    <t>010005379</t>
  </si>
  <si>
    <t>HAD AMBERIEU EN BUGEY</t>
  </si>
  <si>
    <t>010786259</t>
  </si>
  <si>
    <t>USLD CH DE NANTUA</t>
  </si>
  <si>
    <t>010789717</t>
  </si>
  <si>
    <t>USLD CH D'OYONNAX</t>
  </si>
  <si>
    <t>010007300</t>
  </si>
  <si>
    <t>010007292</t>
  </si>
  <si>
    <t>CLINIQUE AMBULATOIRE CENDANEG</t>
  </si>
  <si>
    <t>010009702</t>
  </si>
  <si>
    <t>USLD EMILE PELICAND</t>
  </si>
  <si>
    <t>010008852</t>
  </si>
  <si>
    <t>CRF L'ORCET SITE DU CH DE FLEYRIAT</t>
  </si>
  <si>
    <t>010011641</t>
  </si>
  <si>
    <t>CLINIQUE DU SOUFFLE LE PONTET</t>
  </si>
  <si>
    <t>020000162</t>
  </si>
  <si>
    <t>020000063</t>
  </si>
  <si>
    <t>02</t>
  </si>
  <si>
    <t>CH SAINT-QUENTIN</t>
  </si>
  <si>
    <t>020000519</t>
  </si>
  <si>
    <t>020000261</t>
  </si>
  <si>
    <t>CH SOISSONS</t>
  </si>
  <si>
    <t>020000394</t>
  </si>
  <si>
    <t>020000253</t>
  </si>
  <si>
    <t>CH LAON</t>
  </si>
  <si>
    <t>020001061</t>
  </si>
  <si>
    <t>020004404</t>
  </si>
  <si>
    <t>CH CHÂTEAU-THIERRY</t>
  </si>
  <si>
    <t>020000535</t>
  </si>
  <si>
    <t>020000287</t>
  </si>
  <si>
    <t>CH CHAUNY</t>
  </si>
  <si>
    <t>020000543</t>
  </si>
  <si>
    <t>020000295</t>
  </si>
  <si>
    <t>ETS PUB SANTÉ MENTALE DE L'AISNE</t>
  </si>
  <si>
    <t>020010047</t>
  </si>
  <si>
    <t>020001632</t>
  </si>
  <si>
    <t>POLYCLINIQUE ST CLAUDE</t>
  </si>
  <si>
    <t>020000303</t>
  </si>
  <si>
    <t>750814030</t>
  </si>
  <si>
    <t>LA RENAISSANCE SANITAIRE</t>
  </si>
  <si>
    <t>020000915</t>
  </si>
  <si>
    <t>020003620</t>
  </si>
  <si>
    <t>SSR JACQUES FICHEUX SAINT-GOBAIN</t>
  </si>
  <si>
    <t>020001087</t>
  </si>
  <si>
    <t>020004495</t>
  </si>
  <si>
    <t>CH HIRSON</t>
  </si>
  <si>
    <t>020000089</t>
  </si>
  <si>
    <t>020000022</t>
  </si>
  <si>
    <t>CH GUISE</t>
  </si>
  <si>
    <t>020000097</t>
  </si>
  <si>
    <t>020000048</t>
  </si>
  <si>
    <t>CH LA FÈRE</t>
  </si>
  <si>
    <t>020000386</t>
  </si>
  <si>
    <t>020000600</t>
  </si>
  <si>
    <t>CLINIQUE LA ROSERAIE</t>
  </si>
  <si>
    <t>020006664</t>
  </si>
  <si>
    <t>CENTRE PSYCHOTHÉRAPIE CH ST QUENTIN</t>
  </si>
  <si>
    <t>020004156</t>
  </si>
  <si>
    <t>590805065</t>
  </si>
  <si>
    <t>CLINIQUE SAINTE MONIQUE</t>
  </si>
  <si>
    <t>020000246</t>
  </si>
  <si>
    <t>020000071</t>
  </si>
  <si>
    <t>CH VERVINS</t>
  </si>
  <si>
    <t>020000360</t>
  </si>
  <si>
    <t>020014742</t>
  </si>
  <si>
    <t>CLINIQUE SAINT CHRISTOPHE</t>
  </si>
  <si>
    <t>020000105</t>
  </si>
  <si>
    <t>020000055</t>
  </si>
  <si>
    <t>CH LE NOUVION-EN-THIÉRACHE</t>
  </si>
  <si>
    <t>020004677</t>
  </si>
  <si>
    <t>USLD CH SOISSONS</t>
  </si>
  <si>
    <t>020005476</t>
  </si>
  <si>
    <t>USLD CH LAON</t>
  </si>
  <si>
    <t>020003877</t>
  </si>
  <si>
    <t>SSR CH LAON</t>
  </si>
  <si>
    <t>020014767</t>
  </si>
  <si>
    <t>HAD ST QUENTIN</t>
  </si>
  <si>
    <t>020009684</t>
  </si>
  <si>
    <t>020002085</t>
  </si>
  <si>
    <t>USLD MSB BOHAIN-EN-VERMANDOIS</t>
  </si>
  <si>
    <t>020004297</t>
  </si>
  <si>
    <t>020005179</t>
  </si>
  <si>
    <t>HAD ASSOCIATION ANNE MORGAN</t>
  </si>
  <si>
    <t>020010898</t>
  </si>
  <si>
    <t>HAD CHAUNY</t>
  </si>
  <si>
    <t>020002739</t>
  </si>
  <si>
    <t>LITS DE PROXIMITÉ EPSMD AISNE</t>
  </si>
  <si>
    <t>020010310</t>
  </si>
  <si>
    <t>750719361</t>
  </si>
  <si>
    <t>SSR AURORE BUCY-LE-LONG</t>
  </si>
  <si>
    <t>020002051</t>
  </si>
  <si>
    <t>FOYER THÉRAPEUTIQUE EPSM AISNE</t>
  </si>
  <si>
    <t>020014098</t>
  </si>
  <si>
    <t>CENTRE PSYCHOTHÉRAPIQUE EPSMDA HIRSON</t>
  </si>
  <si>
    <t>020002788</t>
  </si>
  <si>
    <t>CENTRE PSYCHOTHÉRAPIQUE EPSMD AISNE</t>
  </si>
  <si>
    <t>020000154</t>
  </si>
  <si>
    <t>HDJ EPSMD SAINT-QUENTIN</t>
  </si>
  <si>
    <t>020016341</t>
  </si>
  <si>
    <t>SSR RENAISSANCE SOISSONS</t>
  </si>
  <si>
    <t>020009494</t>
  </si>
  <si>
    <t>CENTRE EPSMD02 CHAUNY</t>
  </si>
  <si>
    <t>020012605</t>
  </si>
  <si>
    <t>UNITÉ DE PROXIMITÉ CHARLES LASEGUE</t>
  </si>
  <si>
    <t>020004990</t>
  </si>
  <si>
    <t>CENTRE POUR ADOLESCENTS EPSMD AISNE</t>
  </si>
  <si>
    <t>020008793</t>
  </si>
  <si>
    <t>HDJ EPSMD TERGNIER</t>
  </si>
  <si>
    <t>020007183</t>
  </si>
  <si>
    <t>CENTRE BORROMEE EPSM AISNE</t>
  </si>
  <si>
    <t>020012845</t>
  </si>
  <si>
    <t>HDJ EPSMD CROUY</t>
  </si>
  <si>
    <t>020005088</t>
  </si>
  <si>
    <t>HDJ EPSMD LAON</t>
  </si>
  <si>
    <t>020004529</t>
  </si>
  <si>
    <t>HDJ EPSMD HIRSON</t>
  </si>
  <si>
    <t>020003919</t>
  </si>
  <si>
    <t>HDJ EPSMD ÉTAMPES-SUR-MARNE</t>
  </si>
  <si>
    <t>020006151</t>
  </si>
  <si>
    <t>HDJ EPSMD LA FÈRE</t>
  </si>
  <si>
    <t>020016242</t>
  </si>
  <si>
    <t>590799995</t>
  </si>
  <si>
    <t>UDM SANTELYS GUISE</t>
  </si>
  <si>
    <t>030000087</t>
  </si>
  <si>
    <t>030780118</t>
  </si>
  <si>
    <t>03</t>
  </si>
  <si>
    <t>CH JACQUES LACARIN VICHY</t>
  </si>
  <si>
    <t>030000061</t>
  </si>
  <si>
    <t>030780092</t>
  </si>
  <si>
    <t>CH DE MOULINS</t>
  </si>
  <si>
    <t>030000079</t>
  </si>
  <si>
    <t>030780100</t>
  </si>
  <si>
    <t>CH DE MONTLUCON</t>
  </si>
  <si>
    <t>030000160</t>
  </si>
  <si>
    <t>030780282</t>
  </si>
  <si>
    <t>CHS D'AINAY</t>
  </si>
  <si>
    <t>030781116</t>
  </si>
  <si>
    <t>030000426</t>
  </si>
  <si>
    <t>CLINIQUE ST-FRANC ST ANT -DESERTINE</t>
  </si>
  <si>
    <t>030780589</t>
  </si>
  <si>
    <t>CHS YZEURE</t>
  </si>
  <si>
    <t>030780548</t>
  </si>
  <si>
    <t>030000194</t>
  </si>
  <si>
    <t>POLYCLINIQUE PERGOLA - VICHY</t>
  </si>
  <si>
    <t>030785430</t>
  </si>
  <si>
    <t>030785422</t>
  </si>
  <si>
    <t>POLYCLINIQUE ST-ODILON - MOULINS</t>
  </si>
  <si>
    <t>030002208</t>
  </si>
  <si>
    <t>030002158</t>
  </si>
  <si>
    <t>CH DPT COEUR DU BOURBONNAIS TRONGET</t>
  </si>
  <si>
    <t>030000095</t>
  </si>
  <si>
    <t>030780126</t>
  </si>
  <si>
    <t>CH DE BOURBON L'ARCHAMBAULT</t>
  </si>
  <si>
    <t>030000012</t>
  </si>
  <si>
    <t>030180020</t>
  </si>
  <si>
    <t>CH DE NERIS LES BAINS</t>
  </si>
  <si>
    <t>030007942</t>
  </si>
  <si>
    <t>CH DPT COEUR BOURBONNAIS ST POURCAIN</t>
  </si>
  <si>
    <t>030781637</t>
  </si>
  <si>
    <t>SERVICE DE PSYCHIATRIE CHATELARD</t>
  </si>
  <si>
    <t>030783989</t>
  </si>
  <si>
    <t>CENTRE DE PEDOPSYCHIATRIE JEAN BILLAUD</t>
  </si>
  <si>
    <t>040000093</t>
  </si>
  <si>
    <t>040780215</t>
  </si>
  <si>
    <t>04</t>
  </si>
  <si>
    <t>Provence-Alpes-Côte d'Azur</t>
  </si>
  <si>
    <t>CH DE MANOSQUE</t>
  </si>
  <si>
    <t>040000911</t>
  </si>
  <si>
    <t>040788879</t>
  </si>
  <si>
    <t>CH DE DIGNE LES BAINS</t>
  </si>
  <si>
    <t>040787772</t>
  </si>
  <si>
    <t>CHS PSY DIGNE LES BAINS</t>
  </si>
  <si>
    <t>040780405</t>
  </si>
  <si>
    <t>040000168</t>
  </si>
  <si>
    <t>CENTRE DES CARMES</t>
  </si>
  <si>
    <t>040780488</t>
  </si>
  <si>
    <t>040000200</t>
  </si>
  <si>
    <t>CRRF L'EAU VIVE</t>
  </si>
  <si>
    <t>040780389</t>
  </si>
  <si>
    <t>040000192</t>
  </si>
  <si>
    <t>CLINIQUE MEDICALE JEAN GIONO</t>
  </si>
  <si>
    <t>040782021</t>
  </si>
  <si>
    <t>130037815</t>
  </si>
  <si>
    <t>CENTRE LE COUSSON</t>
  </si>
  <si>
    <t>040780470</t>
  </si>
  <si>
    <t>CLINIQUE CHIRURGICALE TOUTES AURES</t>
  </si>
  <si>
    <t>040780520</t>
  </si>
  <si>
    <t>KORIAN LE VERDON</t>
  </si>
  <si>
    <t>040000069</t>
  </si>
  <si>
    <t>EPS SAINT MICHEL DE FORCALQUIER</t>
  </si>
  <si>
    <t>040000119</t>
  </si>
  <si>
    <t>040780231</t>
  </si>
  <si>
    <t>EPS LUMIERE DE RIEZ</t>
  </si>
  <si>
    <t>040000036</t>
  </si>
  <si>
    <t>040780132</t>
  </si>
  <si>
    <t>EPS PIERRE GROUES DE BARCELONNETTE</t>
  </si>
  <si>
    <t>040000044</t>
  </si>
  <si>
    <t>040780140</t>
  </si>
  <si>
    <t>EPS DUCELIA DE CASTELLANE</t>
  </si>
  <si>
    <t>040000028</t>
  </si>
  <si>
    <t>EPS DIEUDONNE COLLOMP DE BANON</t>
  </si>
  <si>
    <t>040000127</t>
  </si>
  <si>
    <t>040780249</t>
  </si>
  <si>
    <t>EPS VALLEE DE LA BLANCHE SEYNE ALPES</t>
  </si>
  <si>
    <t>050000348</t>
  </si>
  <si>
    <t>050002948</t>
  </si>
  <si>
    <t>05</t>
  </si>
  <si>
    <t>CHIC DES ALPES DU SUD SITE DE GAP</t>
  </si>
  <si>
    <t>050000231</t>
  </si>
  <si>
    <t>050000116</t>
  </si>
  <si>
    <t>CH DES ESCARTONS DE BRIANCON</t>
  </si>
  <si>
    <t>050000991</t>
  </si>
  <si>
    <t>050000546</t>
  </si>
  <si>
    <t>CENTRE MÉDICAL CHANT'OURS</t>
  </si>
  <si>
    <t>050000090</t>
  </si>
  <si>
    <t>050006931</t>
  </si>
  <si>
    <t>CLINIQUE DES HAUTES-ALPES</t>
  </si>
  <si>
    <t>050000256</t>
  </si>
  <si>
    <t>050000124</t>
  </si>
  <si>
    <t>CH D'EMBRUN</t>
  </si>
  <si>
    <t>050000041</t>
  </si>
  <si>
    <t>CENTRE RHONE - AZUR BRIANCON</t>
  </si>
  <si>
    <t>050000132</t>
  </si>
  <si>
    <t>050007145</t>
  </si>
  <si>
    <t>CH BUECH DURANCE</t>
  </si>
  <si>
    <t>040000135</t>
  </si>
  <si>
    <t>CHIC DES ALPES DU SUD SITE DE SISTERON</t>
  </si>
  <si>
    <t>050001064</t>
  </si>
  <si>
    <t>050000561</t>
  </si>
  <si>
    <t>LA DURANCE</t>
  </si>
  <si>
    <t>050000488</t>
  </si>
  <si>
    <t>050000678</t>
  </si>
  <si>
    <t>CENTRE DE CURE LES ACACIAS</t>
  </si>
  <si>
    <t>050000637</t>
  </si>
  <si>
    <t>050001163</t>
  </si>
  <si>
    <t>CENTRE MÉDICAL D'ALTITUDE MONTJOY</t>
  </si>
  <si>
    <t>050000058</t>
  </si>
  <si>
    <t>050000033</t>
  </si>
  <si>
    <t>CENTRE MÉDICAL RIO VERT</t>
  </si>
  <si>
    <t>050000066</t>
  </si>
  <si>
    <t>050000082</t>
  </si>
  <si>
    <t>CENTRE MÉDICAL LA SOURCE</t>
  </si>
  <si>
    <t>050002351</t>
  </si>
  <si>
    <t>CENTRE RHONE AZUR-GAP</t>
  </si>
  <si>
    <t>050000371</t>
  </si>
  <si>
    <t>050003508</t>
  </si>
  <si>
    <t>MAISON D'ENFANTS JEUNES POUSSES</t>
  </si>
  <si>
    <t>050000298</t>
  </si>
  <si>
    <t>050000496</t>
  </si>
  <si>
    <t>MAISON D'ENFANTS LA GUISANE</t>
  </si>
  <si>
    <t>050000306</t>
  </si>
  <si>
    <t>050000538</t>
  </si>
  <si>
    <t>MAISON D'ENFANTS LES HIRONDELLES</t>
  </si>
  <si>
    <t>050000454</t>
  </si>
  <si>
    <t>050000645</t>
  </si>
  <si>
    <t>MAISON D'ENFANTS LE FUTUR ANTERIEUR</t>
  </si>
  <si>
    <t>050007533</t>
  </si>
  <si>
    <t>130784127</t>
  </si>
  <si>
    <t>CLCC</t>
  </si>
  <si>
    <t>INSTITUT PAOLI CALMETTES RADIOTH GAP</t>
  </si>
  <si>
    <t>050000330</t>
  </si>
  <si>
    <t>CHABRE COURT SEJOUR SSR</t>
  </si>
  <si>
    <t>050003748</t>
  </si>
  <si>
    <t>LE CORTO MALTESE PSY INFANTO JUVENILE</t>
  </si>
  <si>
    <t>050000223</t>
  </si>
  <si>
    <t>050000108</t>
  </si>
  <si>
    <t>CH AIGUILLES QUEYRAS</t>
  </si>
  <si>
    <t>050007285</t>
  </si>
  <si>
    <t>ATELIER THERAPEUTIQUE ESPACES VERTS</t>
  </si>
  <si>
    <t>050005271</t>
  </si>
  <si>
    <t>HDJ LES ISLES PSY INF JUV</t>
  </si>
  <si>
    <t>050005263</t>
  </si>
  <si>
    <t>HDJ PSY INF JUV PRAMBULLE</t>
  </si>
  <si>
    <t>060785003</t>
  </si>
  <si>
    <t>060785011</t>
  </si>
  <si>
    <t>06</t>
  </si>
  <si>
    <t>CHR/U</t>
  </si>
  <si>
    <t>CHU DE NICE HÔPITAL PASTEUR</t>
  </si>
  <si>
    <t>060789195</t>
  </si>
  <si>
    <t>CHU DE NICE HÔPITAL DE L'ARCHET</t>
  </si>
  <si>
    <t>060000544</t>
  </si>
  <si>
    <t>060780988</t>
  </si>
  <si>
    <t>CH DE CANNES SIMONE VEIL</t>
  </si>
  <si>
    <t>060000510</t>
  </si>
  <si>
    <t>060780954</t>
  </si>
  <si>
    <t>CH D'ANTIBES JUAN LES PINS</t>
  </si>
  <si>
    <t>060780715</t>
  </si>
  <si>
    <t>060000361</t>
  </si>
  <si>
    <t>CLINIQUE SAINT GEORGE</t>
  </si>
  <si>
    <t>060000478</t>
  </si>
  <si>
    <t>060780897</t>
  </si>
  <si>
    <t>CH DE GRASSE</t>
  </si>
  <si>
    <t>060800166</t>
  </si>
  <si>
    <t>060780608</t>
  </si>
  <si>
    <t>HP TZANCK MOUGINS SOPHIA ANTIPOLIS</t>
  </si>
  <si>
    <t>060780517</t>
  </si>
  <si>
    <t>060000239</t>
  </si>
  <si>
    <t>POLYCLINIQUE SAINT-JEAN</t>
  </si>
  <si>
    <t>060780996</t>
  </si>
  <si>
    <t>630786754</t>
  </si>
  <si>
    <t>CHS SAINTE MARIE NICE</t>
  </si>
  <si>
    <t>060000528</t>
  </si>
  <si>
    <t>060780962</t>
  </si>
  <si>
    <t>CENTRE ANTOINE LACASSAGNE</t>
  </si>
  <si>
    <t>060788957</t>
  </si>
  <si>
    <t>CHU DE NICE HÔPITAL DE CIMIEZ</t>
  </si>
  <si>
    <t>060791811</t>
  </si>
  <si>
    <t>060010808</t>
  </si>
  <si>
    <t>HÔPITAL PRIVÉ GERIATRIQUE LES SOURCES</t>
  </si>
  <si>
    <t>060780491</t>
  </si>
  <si>
    <t>060790797</t>
  </si>
  <si>
    <t>INSTITUT ARNAULT TZANCK</t>
  </si>
  <si>
    <t>060002102</t>
  </si>
  <si>
    <t>060791761</t>
  </si>
  <si>
    <t>CH LA PALMOSA DE MENTON</t>
  </si>
  <si>
    <t>060780947</t>
  </si>
  <si>
    <t>060800174</t>
  </si>
  <si>
    <t>HÔPITAUX PEDIATRIQUES NICE CHU LENVAL</t>
  </si>
  <si>
    <t>060021417</t>
  </si>
  <si>
    <t>060000221</t>
  </si>
  <si>
    <t>HÔPITAL PRIVÉ CANNES OXFORD</t>
  </si>
  <si>
    <t>060780756</t>
  </si>
  <si>
    <t>060000403</t>
  </si>
  <si>
    <t>CLINIQUE SANTA MARIA</t>
  </si>
  <si>
    <t>060781200</t>
  </si>
  <si>
    <t>060000635</t>
  </si>
  <si>
    <t>CLINIQUE SAINT ANTOINE</t>
  </si>
  <si>
    <t>060789674</t>
  </si>
  <si>
    <t>CENTRE HELIO MARIN VALLAURIS</t>
  </si>
  <si>
    <t>060785243</t>
  </si>
  <si>
    <t>060001484</t>
  </si>
  <si>
    <t>HAD NICE ET REGION</t>
  </si>
  <si>
    <t>060780723</t>
  </si>
  <si>
    <t>060004959</t>
  </si>
  <si>
    <t>CLINIQUE DU PARC IMPERIAL</t>
  </si>
  <si>
    <t>060781374</t>
  </si>
  <si>
    <t>060000718</t>
  </si>
  <si>
    <t>INSTITUT POLYCLINIQUE DE CANNES</t>
  </si>
  <si>
    <t>060800182</t>
  </si>
  <si>
    <t>060002912</t>
  </si>
  <si>
    <t>UNITÉ DIETETIQUE COTE D AZUR</t>
  </si>
  <si>
    <t>060794013</t>
  </si>
  <si>
    <t>CENTRE CARDIO MEDICO CHIRURGICAL TZANCK</t>
  </si>
  <si>
    <t>060780277</t>
  </si>
  <si>
    <t>920030269</t>
  </si>
  <si>
    <t>MAISON DE REPOS STE BRIGITTE</t>
  </si>
  <si>
    <t>060005469</t>
  </si>
  <si>
    <t>OLIVERAIE DES CAYRONS</t>
  </si>
  <si>
    <t>060780442</t>
  </si>
  <si>
    <t>060000213</t>
  </si>
  <si>
    <t>CLINIQUE SAINT FRANCOIS</t>
  </si>
  <si>
    <t>060780145</t>
  </si>
  <si>
    <t>060000049</t>
  </si>
  <si>
    <t>CENTRE ST DOMINIQUE</t>
  </si>
  <si>
    <t>060798881</t>
  </si>
  <si>
    <t>060798873</t>
  </si>
  <si>
    <t>MAISON DE CONVALESCENCE LA SERENA</t>
  </si>
  <si>
    <t>060791860</t>
  </si>
  <si>
    <t>CENTRE D'HEMODIALYSE A TZANCK</t>
  </si>
  <si>
    <t>060780459</t>
  </si>
  <si>
    <t>CLINIQUE ORSAC MONTFLEURI</t>
  </si>
  <si>
    <t>060780392</t>
  </si>
  <si>
    <t>060000205</t>
  </si>
  <si>
    <t>POLE ANTIBES SAINT JEAN</t>
  </si>
  <si>
    <t>060790177</t>
  </si>
  <si>
    <t>CHU DE NICE CTRE CONVALESCENCE TENDE</t>
  </si>
  <si>
    <t>060780590</t>
  </si>
  <si>
    <t>060000270</t>
  </si>
  <si>
    <t>CLINIQUE DU PALAIS</t>
  </si>
  <si>
    <t>060780558</t>
  </si>
  <si>
    <t>750720575</t>
  </si>
  <si>
    <t>LES CADRANS SOLAIRES</t>
  </si>
  <si>
    <t>060781929</t>
  </si>
  <si>
    <t>060000858</t>
  </si>
  <si>
    <t>CLINIQUE LA COSTIERE</t>
  </si>
  <si>
    <t>060794021</t>
  </si>
  <si>
    <t>CH DE CANNES CENTRE DE MOYEN SEJOUR</t>
  </si>
  <si>
    <t>060791746</t>
  </si>
  <si>
    <t>060024627</t>
  </si>
  <si>
    <t>CLINIQUE DE L'ESTAGNOL</t>
  </si>
  <si>
    <t>060000296</t>
  </si>
  <si>
    <t>060780640</t>
  </si>
  <si>
    <t>LA MAISON DU MINEUR</t>
  </si>
  <si>
    <t>060780541</t>
  </si>
  <si>
    <t>060000262</t>
  </si>
  <si>
    <t>MAISON DE SANTÉ LA GRANGEA</t>
  </si>
  <si>
    <t>060780525</t>
  </si>
  <si>
    <t>060000247</t>
  </si>
  <si>
    <t>CLINIQUE LE VAL D ESTREILLES</t>
  </si>
  <si>
    <t>060780343</t>
  </si>
  <si>
    <t>060000171</t>
  </si>
  <si>
    <t>E3S SAINT JEAN</t>
  </si>
  <si>
    <t>060780665</t>
  </si>
  <si>
    <t>060000312</t>
  </si>
  <si>
    <t>CLINIQUE LE MERIDIEN</t>
  </si>
  <si>
    <t>060021201</t>
  </si>
  <si>
    <t>060000155</t>
  </si>
  <si>
    <t>ATLANTIS</t>
  </si>
  <si>
    <t>060780186</t>
  </si>
  <si>
    <t>060006939</t>
  </si>
  <si>
    <t>MAISON DE CONVALESCENCE LAURIERS ROSES</t>
  </si>
  <si>
    <t>060790862</t>
  </si>
  <si>
    <t>060001997</t>
  </si>
  <si>
    <t>CLINIQUE MEDICALE LE CALME</t>
  </si>
  <si>
    <t>060021094</t>
  </si>
  <si>
    <t>060024619</t>
  </si>
  <si>
    <t>CLINIQUE VILLA ROMAINE</t>
  </si>
  <si>
    <t>060780350</t>
  </si>
  <si>
    <t>KORIAN LES HELLENIDES</t>
  </si>
  <si>
    <t>060000551</t>
  </si>
  <si>
    <t>060781010</t>
  </si>
  <si>
    <t>USLD POLE SANTE VALLAURIS GOLFE JUAN</t>
  </si>
  <si>
    <t>060780749</t>
  </si>
  <si>
    <t>060000395</t>
  </si>
  <si>
    <t>CLINIQUE SAINT LUC</t>
  </si>
  <si>
    <t>060000486</t>
  </si>
  <si>
    <t>060780905</t>
  </si>
  <si>
    <t>CH SAINT ELOI DE SOSPEL</t>
  </si>
  <si>
    <t>060019213</t>
  </si>
  <si>
    <t>060005188</t>
  </si>
  <si>
    <t>USLD DOLCE FARNIENTE</t>
  </si>
  <si>
    <t>060790680</t>
  </si>
  <si>
    <t>CH DE GRASSE CENTRE DE LONG SEJOUR</t>
  </si>
  <si>
    <t>060006558</t>
  </si>
  <si>
    <t>060798865</t>
  </si>
  <si>
    <t>HAD ARNAULT TZANCK</t>
  </si>
  <si>
    <t>060792736</t>
  </si>
  <si>
    <t>060790540</t>
  </si>
  <si>
    <t>AGAHTIR AUTODIALYSE NICE</t>
  </si>
  <si>
    <t>060021276</t>
  </si>
  <si>
    <t>AGAHTIR CENTRE D'HEMODIALYSE</t>
  </si>
  <si>
    <t>060010949</t>
  </si>
  <si>
    <t>AGAHTIR UDM ANTIBES</t>
  </si>
  <si>
    <t>060010899</t>
  </si>
  <si>
    <t>INSTITUT UNIVERSITAIRE FACE ET COU</t>
  </si>
  <si>
    <t>060015328</t>
  </si>
  <si>
    <t>060015278</t>
  </si>
  <si>
    <t>MECS LES AIRELLES</t>
  </si>
  <si>
    <t>060000304</t>
  </si>
  <si>
    <t>060780657</t>
  </si>
  <si>
    <t>CH DE BREIL SUR ROYA</t>
  </si>
  <si>
    <t>060022845</t>
  </si>
  <si>
    <t>UNITÉ DIALYSE MEDICALISEE INST TZANCK</t>
  </si>
  <si>
    <t>060000411</t>
  </si>
  <si>
    <t>060780780</t>
  </si>
  <si>
    <t>CH DU PAYS DE LA ROUDOULE PUGET</t>
  </si>
  <si>
    <t>060023694</t>
  </si>
  <si>
    <t>060023686</t>
  </si>
  <si>
    <t>HDJ CERES</t>
  </si>
  <si>
    <t>060001625</t>
  </si>
  <si>
    <t>060006889</t>
  </si>
  <si>
    <t>CENTRE JEAN CHANTON ROQUEBILLIERE</t>
  </si>
  <si>
    <t>060792090</t>
  </si>
  <si>
    <t>AGAHTIR DIALYSE DOMICILE NICE</t>
  </si>
  <si>
    <t>060792900</t>
  </si>
  <si>
    <t>A TZANCK AUTODIALYSE MOUGINS</t>
  </si>
  <si>
    <t>060000494</t>
  </si>
  <si>
    <t>060780921</t>
  </si>
  <si>
    <t>CH SAINT LAZARE DE TENDE</t>
  </si>
  <si>
    <t>060019957</t>
  </si>
  <si>
    <t>CMP LE SHOAN</t>
  </si>
  <si>
    <t>060000163</t>
  </si>
  <si>
    <t>060780327</t>
  </si>
  <si>
    <t>CH SAINT MAUR SAINT ETIENNE TINEE</t>
  </si>
  <si>
    <t>060019676</t>
  </si>
  <si>
    <t>AGAHTIR AUTODIALYSE GRASSE</t>
  </si>
  <si>
    <t>060801016</t>
  </si>
  <si>
    <t>AGAHTIR AUTODIALYSE MANDELIEU</t>
  </si>
  <si>
    <t>060000536</t>
  </si>
  <si>
    <t>HÔPITAL SAINT ANTOINE</t>
  </si>
  <si>
    <t>060788320</t>
  </si>
  <si>
    <t>CMP ADULTE</t>
  </si>
  <si>
    <t>060792850</t>
  </si>
  <si>
    <t>070000179</t>
  </si>
  <si>
    <t>070780358</t>
  </si>
  <si>
    <t>07</t>
  </si>
  <si>
    <t>CH ARDECHE NORD</t>
  </si>
  <si>
    <t>070000609</t>
  </si>
  <si>
    <t>070005566</t>
  </si>
  <si>
    <t>CH D'AUBENAS</t>
  </si>
  <si>
    <t>070780424</t>
  </si>
  <si>
    <t>070000245</t>
  </si>
  <si>
    <t>CLINIQUE PASTEUR</t>
  </si>
  <si>
    <t>070780317</t>
  </si>
  <si>
    <t>HÔPITAL SAINTE MARIE DE PRIVAS</t>
  </si>
  <si>
    <t>070000013</t>
  </si>
  <si>
    <t>070002878</t>
  </si>
  <si>
    <t>CH DES VALS D'ARDECHE</t>
  </si>
  <si>
    <t>070000047</t>
  </si>
  <si>
    <t>070780127</t>
  </si>
  <si>
    <t>CH VILLENEUVE DE BERG</t>
  </si>
  <si>
    <t>070000484</t>
  </si>
  <si>
    <t>CH BOIS VERT</t>
  </si>
  <si>
    <t>070000195</t>
  </si>
  <si>
    <t>070780374</t>
  </si>
  <si>
    <t>CH DE TOURNON</t>
  </si>
  <si>
    <t>070780168</t>
  </si>
  <si>
    <t>070000088</t>
  </si>
  <si>
    <t>CLINIQUE DU VIVARAIS</t>
  </si>
  <si>
    <t>070784517</t>
  </si>
  <si>
    <t>LONG SÉJOUR CH DE PRIVAS</t>
  </si>
  <si>
    <t>070000070</t>
  </si>
  <si>
    <t>070780150</t>
  </si>
  <si>
    <t>CH DU CHEYLARD</t>
  </si>
  <si>
    <t>070000187</t>
  </si>
  <si>
    <t>070780366</t>
  </si>
  <si>
    <t>CH DE LAMASTRE</t>
  </si>
  <si>
    <t>070780242</t>
  </si>
  <si>
    <t>070000120</t>
  </si>
  <si>
    <t>LA CONDAMINE - SARL CHAPUIS FERNANDE</t>
  </si>
  <si>
    <t>070000062</t>
  </si>
  <si>
    <t>070005558</t>
  </si>
  <si>
    <t>CH DE BOURG ST ANDEOL</t>
  </si>
  <si>
    <t>070000146</t>
  </si>
  <si>
    <t>070004742</t>
  </si>
  <si>
    <t>CH DE LARGENTIERE</t>
  </si>
  <si>
    <t>070000096</t>
  </si>
  <si>
    <t>070780184</t>
  </si>
  <si>
    <t>HÔPITAL DE MOZE</t>
  </si>
  <si>
    <t>070000021</t>
  </si>
  <si>
    <t>070007927</t>
  </si>
  <si>
    <t>CH DE JOYEUSE</t>
  </si>
  <si>
    <t>070000203</t>
  </si>
  <si>
    <t>070780382</t>
  </si>
  <si>
    <t>CH DE SAINT-FELICIEN</t>
  </si>
  <si>
    <t>070780390</t>
  </si>
  <si>
    <t>070000211</t>
  </si>
  <si>
    <t>CH DE SERRIERES</t>
  </si>
  <si>
    <t>070780226</t>
  </si>
  <si>
    <t>750050759</t>
  </si>
  <si>
    <t>CENTRE DE RÉÉDUCATION RESPIRATOIRE DE
FOLCHERAN</t>
  </si>
  <si>
    <t>070000039</t>
  </si>
  <si>
    <t>070780119</t>
  </si>
  <si>
    <t>CH VALLON PONT D'ARC</t>
  </si>
  <si>
    <t>070784897</t>
  </si>
  <si>
    <t>750820680</t>
  </si>
  <si>
    <t>CENTRE DE POST CURE VIRAC</t>
  </si>
  <si>
    <t>070780234</t>
  </si>
  <si>
    <t>750721300</t>
  </si>
  <si>
    <t>CENTRE SSR LE CHATEAU</t>
  </si>
  <si>
    <t>070000112</t>
  </si>
  <si>
    <t>CH LEOPOLD OLLIER</t>
  </si>
  <si>
    <t>070783824</t>
  </si>
  <si>
    <t>MAISON DE CURE DU MONTOULON</t>
  </si>
  <si>
    <t>070006804</t>
  </si>
  <si>
    <t>SSR LEON ROUVEYROL</t>
  </si>
  <si>
    <t>080000425</t>
  </si>
  <si>
    <t>080011174</t>
  </si>
  <si>
    <t>08</t>
  </si>
  <si>
    <t>CHINA-CH CHARLEVILLE - HÔPITAL MANCHESTER</t>
  </si>
  <si>
    <t>080000110</t>
  </si>
  <si>
    <t>CHINA-CH DE SEDAN</t>
  </si>
  <si>
    <t>080000318</t>
  </si>
  <si>
    <t>080000086</t>
  </si>
  <si>
    <t>CH BELAIR</t>
  </si>
  <si>
    <t>080000219</t>
  </si>
  <si>
    <t>080001969</t>
  </si>
  <si>
    <t>CH DE RETHEL</t>
  </si>
  <si>
    <t>080010523</t>
  </si>
  <si>
    <t>CLINQUE DU PARC</t>
  </si>
  <si>
    <t>080010473</t>
  </si>
  <si>
    <t>080010242</t>
  </si>
  <si>
    <t>GCS TERRIT ARDEN NORD SITE CH CHARLEVI</t>
  </si>
  <si>
    <t>080000276</t>
  </si>
  <si>
    <t>CH DE VOUZIERS</t>
  </si>
  <si>
    <t>080000250</t>
  </si>
  <si>
    <t>540019726</t>
  </si>
  <si>
    <t>CRF POUR ADULTES</t>
  </si>
  <si>
    <t>080005960</t>
  </si>
  <si>
    <t>CENTRE DE SANTE-LONG SEJOUR</t>
  </si>
  <si>
    <t>080010267</t>
  </si>
  <si>
    <t>GCS TERRITORIAL ARDENNE NORD</t>
  </si>
  <si>
    <t>080000284</t>
  </si>
  <si>
    <t>CHINA-CH DE FUMAY</t>
  </si>
  <si>
    <t>080000268</t>
  </si>
  <si>
    <t>MAISON DE REPOS ET DE CONVALESCENCE
SAINT JULIEN</t>
  </si>
  <si>
    <t>080000136</t>
  </si>
  <si>
    <t>CLINIQUE DE LA POINTE</t>
  </si>
  <si>
    <t>080000300</t>
  </si>
  <si>
    <t>CHINA-CH DE NOUZONVILLE</t>
  </si>
  <si>
    <t>080008279</t>
  </si>
  <si>
    <t>HAD GHSA RETHEL-VOUZIERS</t>
  </si>
  <si>
    <t>080002140</t>
  </si>
  <si>
    <t>CRF POUR ENFANTS</t>
  </si>
  <si>
    <t>080010465</t>
  </si>
  <si>
    <t>GCS TERRIT ARDEN NORD SITE CH SEDAN</t>
  </si>
  <si>
    <t>090000175</t>
  </si>
  <si>
    <t>090781774</t>
  </si>
  <si>
    <t>09</t>
  </si>
  <si>
    <t>Occitanie</t>
  </si>
  <si>
    <t>CHIVAL SITE FOIX</t>
  </si>
  <si>
    <t>090000183</t>
  </si>
  <si>
    <t>090781816</t>
  </si>
  <si>
    <t>CH ARIEGE COUSERANS SITE ST LIZIER</t>
  </si>
  <si>
    <t>090001629</t>
  </si>
  <si>
    <t>CHIVAL SITE LAVELANET</t>
  </si>
  <si>
    <t>090000019</t>
  </si>
  <si>
    <t>090180019</t>
  </si>
  <si>
    <t>CH ST LOUIS AX LES THERMES</t>
  </si>
  <si>
    <t>090002841</t>
  </si>
  <si>
    <t>CHIVAL SSR SITE PAMIERS</t>
  </si>
  <si>
    <t>090783473</t>
  </si>
  <si>
    <t>CMP/CATTP PAMIERS CHAC</t>
  </si>
  <si>
    <t>090003146</t>
  </si>
  <si>
    <t>CMP ADULTES SAINT-GIRONS CHAC</t>
  </si>
  <si>
    <t>090000217</t>
  </si>
  <si>
    <t>090782251</t>
  </si>
  <si>
    <t>Public</t>
  </si>
  <si>
    <t>C.H. (EX H.L.) TARASCON SUR ARIEGE</t>
  </si>
  <si>
    <t>100000090</t>
  </si>
  <si>
    <t>100000017</t>
  </si>
  <si>
    <t>10</t>
  </si>
  <si>
    <t>CH DE TROYES</t>
  </si>
  <si>
    <t>100000199</t>
  </si>
  <si>
    <t>100006279</t>
  </si>
  <si>
    <t>CH DE ROMILLY/SEINE</t>
  </si>
  <si>
    <t>100000124</t>
  </si>
  <si>
    <t>100009075</t>
  </si>
  <si>
    <t>POLYCLINIQUE MONTIER LA CELLE</t>
  </si>
  <si>
    <t>100010818</t>
  </si>
  <si>
    <t>100010792</t>
  </si>
  <si>
    <t>GCS ES CLINIQUE DE CHAMPAGNE</t>
  </si>
  <si>
    <t>100006493</t>
  </si>
  <si>
    <t>SECTION MOYEN SEJOUR - CH DE TROYES</t>
  </si>
  <si>
    <t>100000108</t>
  </si>
  <si>
    <t>100000033</t>
  </si>
  <si>
    <t>EPSMA</t>
  </si>
  <si>
    <t>100007285</t>
  </si>
  <si>
    <t>100011287</t>
  </si>
  <si>
    <t>CRF INSTITUT ASCLEPIADE</t>
  </si>
  <si>
    <t>100010362</t>
  </si>
  <si>
    <t>100010347</t>
  </si>
  <si>
    <t>GCS PLAT AVAL TERR CHAMP SUD CRF PAST</t>
  </si>
  <si>
    <t>100010545</t>
  </si>
  <si>
    <t>310025010</t>
  </si>
  <si>
    <t>CLINIQUE KORIAN</t>
  </si>
  <si>
    <t>100000140</t>
  </si>
  <si>
    <t>100000058</t>
  </si>
  <si>
    <t>CH DE BAR-SUR-SEINE</t>
  </si>
  <si>
    <t>100000116</t>
  </si>
  <si>
    <t>100000041</t>
  </si>
  <si>
    <t>CH DE BAR SUR AUBE</t>
  </si>
  <si>
    <t>510000177</t>
  </si>
  <si>
    <t>CH DE SEZANNE</t>
  </si>
  <si>
    <t>100000801</t>
  </si>
  <si>
    <t>HL DE NOGENT-SUR-SEINE</t>
  </si>
  <si>
    <t>100000082</t>
  </si>
  <si>
    <t>100001148</t>
  </si>
  <si>
    <t>CLINIQUE PAYS DE SEINE</t>
  </si>
  <si>
    <t>100010578</t>
  </si>
  <si>
    <t>HAD GCS PATCS - TROYES</t>
  </si>
  <si>
    <t>100009364</t>
  </si>
  <si>
    <t>MCO COMTE HENRI - CH DE TROYES</t>
  </si>
  <si>
    <t>100009380</t>
  </si>
  <si>
    <t>UNITÉ D'ALCOOLOGIE JEAN SCHIFFER</t>
  </si>
  <si>
    <t>100000157</t>
  </si>
  <si>
    <t>CLINIQUE DES URSULINES</t>
  </si>
  <si>
    <t>100005404</t>
  </si>
  <si>
    <t>CENTRE DE POST CURE</t>
  </si>
  <si>
    <t>100007699</t>
  </si>
  <si>
    <t>HAD GHAM</t>
  </si>
  <si>
    <t>100002351</t>
  </si>
  <si>
    <t>100000561</t>
  </si>
  <si>
    <t>CLINIQUE DE CHAMPAGNE</t>
  </si>
  <si>
    <t>100010933</t>
  </si>
  <si>
    <t>GCS PATCS CRRF PASTEUR 2</t>
  </si>
  <si>
    <t>100006451</t>
  </si>
  <si>
    <t>HDJ CENTRE PC - UATP DE ROMILLY/SEINE</t>
  </si>
  <si>
    <t>100005388</t>
  </si>
  <si>
    <t>CATTP - HDJ ADULTES TROYES-NORD</t>
  </si>
  <si>
    <t>100002468</t>
  </si>
  <si>
    <t>CENTRE DE JOUR</t>
  </si>
  <si>
    <t>100002559</t>
  </si>
  <si>
    <t>CMP-CATTP-HÔPITAL DE JOUR- CH BRIENNE</t>
  </si>
  <si>
    <t>100005487</t>
  </si>
  <si>
    <t>HDJ CMP - CATTP ENFANTS</t>
  </si>
  <si>
    <t>110000023</t>
  </si>
  <si>
    <t>110780061</t>
  </si>
  <si>
    <t>11</t>
  </si>
  <si>
    <t>CH CARCASSONNE</t>
  </si>
  <si>
    <t>110000056</t>
  </si>
  <si>
    <t>110780137</t>
  </si>
  <si>
    <t>CH NARBONNE HOTEL DIEU</t>
  </si>
  <si>
    <t>110780228</t>
  </si>
  <si>
    <t>110000114</t>
  </si>
  <si>
    <t>POLYCLINIQUE LE LANGUEDOC</t>
  </si>
  <si>
    <t>110780483</t>
  </si>
  <si>
    <t>110000155</t>
  </si>
  <si>
    <t>CLINIQUE MONTREAL</t>
  </si>
  <si>
    <t>110000247</t>
  </si>
  <si>
    <t>110780772</t>
  </si>
  <si>
    <t>CH LEZIGNAN CORBIERES</t>
  </si>
  <si>
    <t>110000049</t>
  </si>
  <si>
    <t>110780087</t>
  </si>
  <si>
    <t>CH JEAN PIERRE CASSABEL</t>
  </si>
  <si>
    <t>110003118</t>
  </si>
  <si>
    <t>110007341</t>
  </si>
  <si>
    <t>CLINIQUE DU SUD</t>
  </si>
  <si>
    <t>110785516</t>
  </si>
  <si>
    <t>110786324</t>
  </si>
  <si>
    <t>CLINIQUE ARAGOU LES TILLEULS</t>
  </si>
  <si>
    <t>110781283</t>
  </si>
  <si>
    <t>USLD PECH DALCY CH NARBONNE LA COUPE</t>
  </si>
  <si>
    <t>110780202</t>
  </si>
  <si>
    <t>310021316</t>
  </si>
  <si>
    <t>MAISON DE REPOS ET DE CONVALESCENCE CHT
LA VERNEDE</t>
  </si>
  <si>
    <t>110004942</t>
  </si>
  <si>
    <t>310021324</t>
  </si>
  <si>
    <t>SSR LES QUATRE FONTAINES</t>
  </si>
  <si>
    <t>110000189</t>
  </si>
  <si>
    <t>110780707</t>
  </si>
  <si>
    <t>CH LIMOUX QUILLAN SITE DE LIMOUX</t>
  </si>
  <si>
    <t>110780152</t>
  </si>
  <si>
    <t>110000064</t>
  </si>
  <si>
    <t>CLINIQUE DE MIREMONT</t>
  </si>
  <si>
    <t>110786746</t>
  </si>
  <si>
    <t>SSR LIMOUX ARAGOU LES TILLEULS</t>
  </si>
  <si>
    <t>110780194</t>
  </si>
  <si>
    <t>330050899</t>
  </si>
  <si>
    <t>CLINIQUE SOINS DE SUITE CHRISTINA</t>
  </si>
  <si>
    <t>110005394</t>
  </si>
  <si>
    <t>HAD KORIAN PAYS DES QUATRE VENTS</t>
  </si>
  <si>
    <t>110000262</t>
  </si>
  <si>
    <t>110781010</t>
  </si>
  <si>
    <t>CH FRANCIS VALS</t>
  </si>
  <si>
    <t>110007630</t>
  </si>
  <si>
    <t>110008810</t>
  </si>
  <si>
    <t>SSR CENTRE DE LORDAT</t>
  </si>
  <si>
    <t>110781291</t>
  </si>
  <si>
    <t>CLINIQUE PSYCHIATRIQUE SAINTE THERESE</t>
  </si>
  <si>
    <t>110780236</t>
  </si>
  <si>
    <t>CH LIMOUX QUILLAN SITE DE QUILLAN</t>
  </si>
  <si>
    <t>110006137</t>
  </si>
  <si>
    <t>USLD LES RIVES D'ODE</t>
  </si>
  <si>
    <t>110005246</t>
  </si>
  <si>
    <t>SSR GERIATRIE CH NARBONNE</t>
  </si>
  <si>
    <t>110002946</t>
  </si>
  <si>
    <t>CLINIQUE LES OLIVIERS</t>
  </si>
  <si>
    <t>110007259</t>
  </si>
  <si>
    <t>UDM</t>
  </si>
  <si>
    <t>110785383</t>
  </si>
  <si>
    <t>CENTRE DE RÉADAPTATION POST CURE LEON
CASSAN</t>
  </si>
  <si>
    <t>110005048</t>
  </si>
  <si>
    <t>HAD LES GENETS</t>
  </si>
  <si>
    <t>110785482</t>
  </si>
  <si>
    <t>CMP MARCOU CARCASSONNE EST 3</t>
  </si>
  <si>
    <t>110002953</t>
  </si>
  <si>
    <t>CH NARBONNE HJ PSY ADULTE PSYCHOTIQUE</t>
  </si>
  <si>
    <t>110006392</t>
  </si>
  <si>
    <t>HDJ PSY ADULTES LEZIGNAN</t>
  </si>
  <si>
    <t>110004397</t>
  </si>
  <si>
    <t>CLINIQUE VERDEAU PAILLES PSY GENERALE</t>
  </si>
  <si>
    <t>110004371</t>
  </si>
  <si>
    <t>HDJ A VOCATION GERIATRIQUE</t>
  </si>
  <si>
    <t>110004272</t>
  </si>
  <si>
    <t>UDASPA ASM</t>
  </si>
  <si>
    <t>110786555</t>
  </si>
  <si>
    <t>HDJ ADULTES LIMOUX ASM</t>
  </si>
  <si>
    <t>110785532</t>
  </si>
  <si>
    <t>INTERSECTEUR PSY INF JUV CARCA ASM</t>
  </si>
  <si>
    <t>110006376</t>
  </si>
  <si>
    <t>HDJ PSY ADULTES CASTELNAUDARY ASM</t>
  </si>
  <si>
    <t>110788114</t>
  </si>
  <si>
    <t>CH NARBONNE HJ BROSSOLETTE</t>
  </si>
  <si>
    <t>110787256</t>
  </si>
  <si>
    <t>CH NARBONNE HJ ELISE SAUNIER</t>
  </si>
  <si>
    <t>110786738</t>
  </si>
  <si>
    <t>INTERSECTEUR PSY INF JUV LIMOUX ASM</t>
  </si>
  <si>
    <t>110006384</t>
  </si>
  <si>
    <t>HDJ PSYCHIATRIE CASTELNAUDARY ASM</t>
  </si>
  <si>
    <t>120000039</t>
  </si>
  <si>
    <t>120780044</t>
  </si>
  <si>
    <t>12</t>
  </si>
  <si>
    <t>CH DE RODEZ HÔPITAL JACQUES PUEL</t>
  </si>
  <si>
    <t>120000054</t>
  </si>
  <si>
    <t>120780069</t>
  </si>
  <si>
    <t>CH VILLEFRANCHE SITE CHARTREUSE</t>
  </si>
  <si>
    <t>120780283</t>
  </si>
  <si>
    <t>CH SAINTE-MARIE</t>
  </si>
  <si>
    <t>120004668</t>
  </si>
  <si>
    <t>120004619</t>
  </si>
  <si>
    <t>CH EMILE BOREL ST AFFRIQUE</t>
  </si>
  <si>
    <t>120004569</t>
  </si>
  <si>
    <t>120004528</t>
  </si>
  <si>
    <t>CH MILLAU</t>
  </si>
  <si>
    <t>120000070</t>
  </si>
  <si>
    <t>120780085</t>
  </si>
  <si>
    <t>CH PIERRE DELPECH DECAZEVILLE</t>
  </si>
  <si>
    <t>120000096</t>
  </si>
  <si>
    <t>120780101</t>
  </si>
  <si>
    <t>CHIC ESPALION ST LAURENT D'OLT</t>
  </si>
  <si>
    <t>120780143</t>
  </si>
  <si>
    <t>120000112</t>
  </si>
  <si>
    <t>MAISON DE CONVALESCENCE ET REPOS LES
TILLEULS</t>
  </si>
  <si>
    <t>120000153</t>
  </si>
  <si>
    <t>120780291</t>
  </si>
  <si>
    <t>CH MAURICE FENAILLE SEVERAC LE CHATEAU</t>
  </si>
  <si>
    <t>120782263</t>
  </si>
  <si>
    <t>USLD CH VILLEFRANCHE SITE RULHE</t>
  </si>
  <si>
    <t>120780135</t>
  </si>
  <si>
    <t>120000104</t>
  </si>
  <si>
    <t>CENTRE S.S.R. LA CLAUZE</t>
  </si>
  <si>
    <t>120000088</t>
  </si>
  <si>
    <t>120780093</t>
  </si>
  <si>
    <t>CH ETIENNE RIVIE ST GENIEZ D'OLT</t>
  </si>
  <si>
    <t>120783097</t>
  </si>
  <si>
    <t>USLD CH MILLAU</t>
  </si>
  <si>
    <t>120783618</t>
  </si>
  <si>
    <t>120784616</t>
  </si>
  <si>
    <t>UDSMA</t>
  </si>
  <si>
    <t>120783188</t>
  </si>
  <si>
    <t>CH RODEZ SITE LES PEYRIERES OLEMPS</t>
  </si>
  <si>
    <t>120000237</t>
  </si>
  <si>
    <t>120780481</t>
  </si>
  <si>
    <t>CHIC VALLON SALLES LA SOURCE</t>
  </si>
  <si>
    <t>120008248</t>
  </si>
  <si>
    <t>SSR CH VILLEFRANCHE SITE RULHE</t>
  </si>
  <si>
    <t>120786959</t>
  </si>
  <si>
    <t>USLD OLEMPS CH RODEZ</t>
  </si>
  <si>
    <t>120780325</t>
  </si>
  <si>
    <t>SSR SITE ST COME CH MILLAU</t>
  </si>
  <si>
    <t>120007554</t>
  </si>
  <si>
    <t>SSR SITE STE ANNE CH MILLAU</t>
  </si>
  <si>
    <t>130783293</t>
  </si>
  <si>
    <t>130786049</t>
  </si>
  <si>
    <t>13</t>
  </si>
  <si>
    <t>APHM TIMONE ADULTES</t>
  </si>
  <si>
    <t>130780521</t>
  </si>
  <si>
    <t>APHM HÔPITAL NORD</t>
  </si>
  <si>
    <t>130785652</t>
  </si>
  <si>
    <t>130014228</t>
  </si>
  <si>
    <t>HÔPITAL SAINT JOSEPH</t>
  </si>
  <si>
    <t>130000409</t>
  </si>
  <si>
    <t>130041916</t>
  </si>
  <si>
    <t>CHIC SITE D'AIX EN PROVENCE</t>
  </si>
  <si>
    <t>130783236</t>
  </si>
  <si>
    <t>APHM HÔPITAL LA CONCEPTION</t>
  </si>
  <si>
    <t>130001647</t>
  </si>
  <si>
    <t>INSTITUT PAOLI - CALMETTES</t>
  </si>
  <si>
    <t>130043664</t>
  </si>
  <si>
    <t>130002157</t>
  </si>
  <si>
    <t>HÔPITAL EUROPEEN DESBIEF AMBROISE PARE</t>
  </si>
  <si>
    <t>130784051</t>
  </si>
  <si>
    <t>130037823</t>
  </si>
  <si>
    <t>POLYCLINIQUE CLAIRVAL</t>
  </si>
  <si>
    <t>130001225</t>
  </si>
  <si>
    <t>130782634</t>
  </si>
  <si>
    <t>HÔPITAL DU PAYS SALONNAIS</t>
  </si>
  <si>
    <t>130002835</t>
  </si>
  <si>
    <t>130789316</t>
  </si>
  <si>
    <t>CH DE MARTIGUES HÔPITAL DES RAYETTES</t>
  </si>
  <si>
    <t>130784713</t>
  </si>
  <si>
    <t>130038847</t>
  </si>
  <si>
    <t>CLINIQUE BEAUREGARD</t>
  </si>
  <si>
    <t>130781479</t>
  </si>
  <si>
    <t>130000599</t>
  </si>
  <si>
    <t>CLINIQUE LA CASAMANCE</t>
  </si>
  <si>
    <t>130786361</t>
  </si>
  <si>
    <t>130002447</t>
  </si>
  <si>
    <t>POLYCLINIQUE DU PARC RAMBOT</t>
  </si>
  <si>
    <t>130804297</t>
  </si>
  <si>
    <t>APHM HÔPITAL LA TIMONE ENFANTS</t>
  </si>
  <si>
    <t>130002827</t>
  </si>
  <si>
    <t>130789274</t>
  </si>
  <si>
    <t>CH JOSEPH IMBERT D'ARLES</t>
  </si>
  <si>
    <t>130784234</t>
  </si>
  <si>
    <t>APHM HÔPITAUX SUD</t>
  </si>
  <si>
    <t>130000565</t>
  </si>
  <si>
    <t>130781446</t>
  </si>
  <si>
    <t>CH GENERAL D'AUBAGNE</t>
  </si>
  <si>
    <t>130783327</t>
  </si>
  <si>
    <t>130001415</t>
  </si>
  <si>
    <t>CLINIQUE BOUCHARD</t>
  </si>
  <si>
    <t>130782147</t>
  </si>
  <si>
    <t>130000979</t>
  </si>
  <si>
    <t>CLINIQUE GENERALE DE MARIGNANE</t>
  </si>
  <si>
    <t>130810740</t>
  </si>
  <si>
    <t>130007362</t>
  </si>
  <si>
    <t>CLINIQUE AXIUM</t>
  </si>
  <si>
    <t>130786742</t>
  </si>
  <si>
    <t>750810814</t>
  </si>
  <si>
    <t>HÔPITAL D'INSTRUCTION DES ARMÉES LAVERAN</t>
  </si>
  <si>
    <t>130809015</t>
  </si>
  <si>
    <t>130001928</t>
  </si>
  <si>
    <t>CENTRE GERONTOLOGIQUE DEPARTEMENTAL</t>
  </si>
  <si>
    <t>130000235</t>
  </si>
  <si>
    <t>130780554</t>
  </si>
  <si>
    <t>CHS EDOUARD TOULOUSE</t>
  </si>
  <si>
    <t>130000433</t>
  </si>
  <si>
    <t>130781131</t>
  </si>
  <si>
    <t>CHS MONTPERRIN</t>
  </si>
  <si>
    <t>130002215</t>
  </si>
  <si>
    <t>130785512</t>
  </si>
  <si>
    <t>CH GENERAL LA CIOTAT</t>
  </si>
  <si>
    <t>130042526</t>
  </si>
  <si>
    <t>310021399</t>
  </si>
  <si>
    <t>KORIAN LES TROIS TOURS</t>
  </si>
  <si>
    <t>130784606</t>
  </si>
  <si>
    <t>130001860</t>
  </si>
  <si>
    <t>CLINIQUE ST-ROCH MONTFLEURY</t>
  </si>
  <si>
    <t>840000491</t>
  </si>
  <si>
    <t>CHIC SITE DE PERTUIS</t>
  </si>
  <si>
    <t>130785678</t>
  </si>
  <si>
    <t>130002249</t>
  </si>
  <si>
    <t>CLINIQUE VERT COTEAU</t>
  </si>
  <si>
    <t>130783723</t>
  </si>
  <si>
    <t>130001456</t>
  </si>
  <si>
    <t>CLINIQUE JUGE</t>
  </si>
  <si>
    <t>130786445</t>
  </si>
  <si>
    <t>130002488</t>
  </si>
  <si>
    <t>ETOILE MATERNITE CATHOLIQUE</t>
  </si>
  <si>
    <t>130798002</t>
  </si>
  <si>
    <t>130004807</t>
  </si>
  <si>
    <t>CLINIQUE LA LAURANNE</t>
  </si>
  <si>
    <t>130781834</t>
  </si>
  <si>
    <t>130000805</t>
  </si>
  <si>
    <t>CRF NOTRE DAME DE BON VOYAGE</t>
  </si>
  <si>
    <t>130782071</t>
  </si>
  <si>
    <t>130002454</t>
  </si>
  <si>
    <t>CLINIQUE DE L'ETANG DE L'OLIVIER</t>
  </si>
  <si>
    <t>130789357</t>
  </si>
  <si>
    <t>130002843</t>
  </si>
  <si>
    <t>CENTRE LES FEUILLADES</t>
  </si>
  <si>
    <t>130781438</t>
  </si>
  <si>
    <t>130000557</t>
  </si>
  <si>
    <t>CLINIQUE DE PROVENCE BOURBONNE</t>
  </si>
  <si>
    <t>130785983</t>
  </si>
  <si>
    <t>130002306</t>
  </si>
  <si>
    <t>CENTRE SAINT-CHRISTOPHE</t>
  </si>
  <si>
    <t>130784598</t>
  </si>
  <si>
    <t>130001852</t>
  </si>
  <si>
    <t>CLINIQUE SPECIALISEE ST-MARTIN</t>
  </si>
  <si>
    <t>130000516</t>
  </si>
  <si>
    <t>130781339</t>
  </si>
  <si>
    <t>CH LOUIS BRUNET D'ALLAUCH</t>
  </si>
  <si>
    <t>130783764</t>
  </si>
  <si>
    <t>CLINIQUE MON REPOS</t>
  </si>
  <si>
    <t>130785389</t>
  </si>
  <si>
    <t>130002173</t>
  </si>
  <si>
    <t>CLINIQUE CHANTECLER</t>
  </si>
  <si>
    <t>130784903</t>
  </si>
  <si>
    <t>130002041</t>
  </si>
  <si>
    <t>CLINIQUE MÉDICO-CHIRURGICALE LA
PHOCEANNE</t>
  </si>
  <si>
    <t>130789159</t>
  </si>
  <si>
    <t>CENTRE CARDIO-VASCULAIRE VALMANT</t>
  </si>
  <si>
    <t>130784085</t>
  </si>
  <si>
    <t>920030921</t>
  </si>
  <si>
    <t>CLINIQUE L'EMERAUDE</t>
  </si>
  <si>
    <t>130037922</t>
  </si>
  <si>
    <t>HPC RESIDENCE DU PARC</t>
  </si>
  <si>
    <t>130002496</t>
  </si>
  <si>
    <t>130786494</t>
  </si>
  <si>
    <t>CHS VALVERT MARSEILLE</t>
  </si>
  <si>
    <t>130785462</t>
  </si>
  <si>
    <t>130002207</t>
  </si>
  <si>
    <t>CLINIQUE LA CHENAIE</t>
  </si>
  <si>
    <t>130786932</t>
  </si>
  <si>
    <t>130002660</t>
  </si>
  <si>
    <t>CENTRE DE RÉÉDUCATION PAUL CEZANNE</t>
  </si>
  <si>
    <t>130784481</t>
  </si>
  <si>
    <t>130006562</t>
  </si>
  <si>
    <t>CENTRE DE DIALYSE DIAVERUM MARSEILLE</t>
  </si>
  <si>
    <t>130782097</t>
  </si>
  <si>
    <t>130000938</t>
  </si>
  <si>
    <t>CENTRE DE CONVALESCENCE SIBOURG</t>
  </si>
  <si>
    <t>130782451</t>
  </si>
  <si>
    <t>130001118</t>
  </si>
  <si>
    <t>CENTRE LE MEDITERRANEE</t>
  </si>
  <si>
    <t>130790157</t>
  </si>
  <si>
    <t>CH DE MARTIGUES HÔPITAL DU VALLON</t>
  </si>
  <si>
    <t>130780083</t>
  </si>
  <si>
    <t>130000060</t>
  </si>
  <si>
    <t>CLINIQUE MADELEINE REMUZAT</t>
  </si>
  <si>
    <t>130784697</t>
  </si>
  <si>
    <t>130001902</t>
  </si>
  <si>
    <t>MAISON DE CONVALESCENCE SPEC.LES 4
SAISONS</t>
  </si>
  <si>
    <t>130786023</t>
  </si>
  <si>
    <t>130002330</t>
  </si>
  <si>
    <t>CLINIQUE KORIAN CAP FERRIERES</t>
  </si>
  <si>
    <t>130782444</t>
  </si>
  <si>
    <t>130001100</t>
  </si>
  <si>
    <t>CLINIQUE DE SOINS DE SUITE CHATEAU FLORANS</t>
  </si>
  <si>
    <t>130786924</t>
  </si>
  <si>
    <t>CRF VALMANTE</t>
  </si>
  <si>
    <t>130008253</t>
  </si>
  <si>
    <t>130001084</t>
  </si>
  <si>
    <t>CLINIQUE DE VITROLLES</t>
  </si>
  <si>
    <t>130784580</t>
  </si>
  <si>
    <t>CLINIQUE CARDIO-VASCULAIRE LA PROVENCALE</t>
  </si>
  <si>
    <t>130781917</t>
  </si>
  <si>
    <t>130000847</t>
  </si>
  <si>
    <t>CENTRE MÉDICAL PROVENCE AZUR</t>
  </si>
  <si>
    <t>130044753</t>
  </si>
  <si>
    <t>130810336</t>
  </si>
  <si>
    <t>CLINIQUE MONTICELLI VELODROME</t>
  </si>
  <si>
    <t>130786247</t>
  </si>
  <si>
    <t>CLINIQUE DES TROIS-LUCS</t>
  </si>
  <si>
    <t>130043854</t>
  </si>
  <si>
    <t>CRF VALMANTE HÔPITAL EUROPEEN</t>
  </si>
  <si>
    <t>130809981</t>
  </si>
  <si>
    <t>KORIAN MASSILIA LES PINS</t>
  </si>
  <si>
    <t>130783665</t>
  </si>
  <si>
    <t>130043722</t>
  </si>
  <si>
    <t>CLINIQUE DE BONNEVEINE</t>
  </si>
  <si>
    <t>130784291</t>
  </si>
  <si>
    <t>130001696</t>
  </si>
  <si>
    <t>CLINIQUE DES TROIS CYPRES</t>
  </si>
  <si>
    <t>130781925</t>
  </si>
  <si>
    <t>CENTRE CARDIO-VASCULAIRE N.-DAME</t>
  </si>
  <si>
    <t>130781768</t>
  </si>
  <si>
    <t>130000763</t>
  </si>
  <si>
    <t>M.REGIME/ CONVAL.LES PALMIERS</t>
  </si>
  <si>
    <t>130786296</t>
  </si>
  <si>
    <t>130002421</t>
  </si>
  <si>
    <t>CENTRE DE GÉRONTOLOGIE LA PAGERIE</t>
  </si>
  <si>
    <t>130787369</t>
  </si>
  <si>
    <t>130002777</t>
  </si>
  <si>
    <t>CRF LE GRAND LARGE</t>
  </si>
  <si>
    <t>130008048</t>
  </si>
  <si>
    <t>130043169</t>
  </si>
  <si>
    <t>CLINIQUE SAINT MARTIN SUD</t>
  </si>
  <si>
    <t>130017478</t>
  </si>
  <si>
    <t>CLINIQUE DE L'ESCALE</t>
  </si>
  <si>
    <t>130781594</t>
  </si>
  <si>
    <t>130010648</t>
  </si>
  <si>
    <t>MAISON DE CONVALESCENCE ST-MICHEL</t>
  </si>
  <si>
    <t>130781370</t>
  </si>
  <si>
    <t>130000532</t>
  </si>
  <si>
    <t>CLINIQUE JEANNE D'ARC</t>
  </si>
  <si>
    <t>130786015</t>
  </si>
  <si>
    <t>130002322</t>
  </si>
  <si>
    <t>MAISON DE CONVALESCENCE SPEC. VALFLEUR</t>
  </si>
  <si>
    <t>130782162</t>
  </si>
  <si>
    <t>130000987</t>
  </si>
  <si>
    <t>CLINIQUE DE MARTIGUES</t>
  </si>
  <si>
    <t>130008238</t>
  </si>
  <si>
    <t>130044118</t>
  </si>
  <si>
    <t>CLINIQUE LA PHOCEANNE SUD</t>
  </si>
  <si>
    <t>130782493</t>
  </si>
  <si>
    <t>CENTRE DE DIETETIQUE ST-LAURENT</t>
  </si>
  <si>
    <t>130784812</t>
  </si>
  <si>
    <t>130001985</t>
  </si>
  <si>
    <t>CLINIQUE SAINT BARNABE</t>
  </si>
  <si>
    <t>130035793</t>
  </si>
  <si>
    <t>130013139</t>
  </si>
  <si>
    <t>CENTRE MÉDICAL DES ALPILLES</t>
  </si>
  <si>
    <t>130785975</t>
  </si>
  <si>
    <t>310021340</t>
  </si>
  <si>
    <t>CENTRE DE GÉRONTOLOGIE LES OLIVIERS</t>
  </si>
  <si>
    <t>130032758</t>
  </si>
  <si>
    <t>130001514</t>
  </si>
  <si>
    <t>CLINIQUE DE LA POINTE ROUGE USLD</t>
  </si>
  <si>
    <t>130041767</t>
  </si>
  <si>
    <t>130041262</t>
  </si>
  <si>
    <t>EUROMED CARDIO</t>
  </si>
  <si>
    <t>130781065</t>
  </si>
  <si>
    <t>130000417</t>
  </si>
  <si>
    <t>CLINIQUE LA JAUBERTE</t>
  </si>
  <si>
    <t>130784911</t>
  </si>
  <si>
    <t>920030855</t>
  </si>
  <si>
    <t>CLINIQUE DE SOINS DE SUITE LA SALETTE</t>
  </si>
  <si>
    <t>130784549</t>
  </si>
  <si>
    <t>130001811</t>
  </si>
  <si>
    <t>CENTRE DE POST CURE LA BASTIDE</t>
  </si>
  <si>
    <t>130782303</t>
  </si>
  <si>
    <t>KORIAN VALDONNE</t>
  </si>
  <si>
    <t>130781867</t>
  </si>
  <si>
    <t>130000813</t>
  </si>
  <si>
    <t>CLINIQUE DE LA CIOTAT</t>
  </si>
  <si>
    <t>130802143</t>
  </si>
  <si>
    <t>130804396</t>
  </si>
  <si>
    <t>HAD SOINS ASSISTANCE</t>
  </si>
  <si>
    <t>130786973</t>
  </si>
  <si>
    <t>130002702</t>
  </si>
  <si>
    <t>MEDIAZUR</t>
  </si>
  <si>
    <t>130782675</t>
  </si>
  <si>
    <t>130001233</t>
  </si>
  <si>
    <t>CLINIQUE CHIRURGICALE DU DR VIGNOLI</t>
  </si>
  <si>
    <t>130783475</t>
  </si>
  <si>
    <t>690795331</t>
  </si>
  <si>
    <t>MAISON DE REPOS ET DE CONVALESCENCE
L'ANGELUS</t>
  </si>
  <si>
    <t>130038003</t>
  </si>
  <si>
    <t>130029218</t>
  </si>
  <si>
    <t>DIALYSAIX - CENTRE D'HÉMODIALYSE D'AIX EN
PROVENCE</t>
  </si>
  <si>
    <t>130042096</t>
  </si>
  <si>
    <t>130042062</t>
  </si>
  <si>
    <t>GCS CENTRE CARDIO AXIUM RAMBO</t>
  </si>
  <si>
    <t>130001258</t>
  </si>
  <si>
    <t>130028228</t>
  </si>
  <si>
    <t>HÔPITAUX PORTES DE CAMARGUE TARASCON</t>
  </si>
  <si>
    <t>130781255</t>
  </si>
  <si>
    <t>220020739</t>
  </si>
  <si>
    <t>CLINIQUE SAINT-THOMAS</t>
  </si>
  <si>
    <t>130806011</t>
  </si>
  <si>
    <t>750720534</t>
  </si>
  <si>
    <t>MAISON DE SANTÉ SAINT-PAUL</t>
  </si>
  <si>
    <t>130798358</t>
  </si>
  <si>
    <t>USLD DUQUESNE SITE AIX</t>
  </si>
  <si>
    <t>130809809</t>
  </si>
  <si>
    <t>130007156</t>
  </si>
  <si>
    <t>CENTRE D'HEMODIALYSE DE PROVENCE</t>
  </si>
  <si>
    <t>130034531</t>
  </si>
  <si>
    <t>CENTRE DE DIALYSE DIAVERUM ARLES</t>
  </si>
  <si>
    <t>130783152</t>
  </si>
  <si>
    <t>130001365</t>
  </si>
  <si>
    <t>CLINIQUE SPEC. STE ELISABETH</t>
  </si>
  <si>
    <t>130781289</t>
  </si>
  <si>
    <t>POLYCLINIQUE DU PARC RAMBOT LA
PROVENCALE</t>
  </si>
  <si>
    <t>130811102</t>
  </si>
  <si>
    <t>130007487</t>
  </si>
  <si>
    <t>CENTRE DE SOINS PALLIATIFS LA MAISON</t>
  </si>
  <si>
    <t>130021819</t>
  </si>
  <si>
    <t>130021769</t>
  </si>
  <si>
    <t>HAD CLARA SCHUMAN</t>
  </si>
  <si>
    <t>130021488</t>
  </si>
  <si>
    <t>130021439</t>
  </si>
  <si>
    <t>HAD BOUCHES DU RHONE EST</t>
  </si>
  <si>
    <t>130784952</t>
  </si>
  <si>
    <t>MAISON DE REPOS ET DE CONVALESCENCE
FERNANDE BERGER</t>
  </si>
  <si>
    <t>130808314</t>
  </si>
  <si>
    <t>CMP TRINQUETAILLE SECTEUR 13G26</t>
  </si>
  <si>
    <t>130045263</t>
  </si>
  <si>
    <t>LA MAISON VILLA IZOI</t>
  </si>
  <si>
    <t>130046097</t>
  </si>
  <si>
    <t>CLINIQUE PROVENCE VELODROME</t>
  </si>
  <si>
    <t>130806078</t>
  </si>
  <si>
    <t>130016058</t>
  </si>
  <si>
    <t>ATUP AUTODIALYSE MARSEILLE 08</t>
  </si>
  <si>
    <t>130807407</t>
  </si>
  <si>
    <t>CENTRE DE RÉÉDUCATION POUR ALCOOLIQUES
AIX</t>
  </si>
  <si>
    <t>130043318</t>
  </si>
  <si>
    <t>130043300</t>
  </si>
  <si>
    <t>SSR PEDIATRIQUE VAL PRE VERT</t>
  </si>
  <si>
    <t>130034614</t>
  </si>
  <si>
    <t>130006810</t>
  </si>
  <si>
    <t>ADPC UNITE D'AUTODIALYSE MARSEILLE 09</t>
  </si>
  <si>
    <t>130002694</t>
  </si>
  <si>
    <t>CLINIQUE JEAN PAOLI</t>
  </si>
  <si>
    <t>300000049</t>
  </si>
  <si>
    <t>CH BEAUCAIRE</t>
  </si>
  <si>
    <t>130808272</t>
  </si>
  <si>
    <t>CHS VALVERT HJ GASQUY MARSEILLE</t>
  </si>
  <si>
    <t>130035223</t>
  </si>
  <si>
    <t>AUTODIALYSE ACTIPOLE 12</t>
  </si>
  <si>
    <t>130786890</t>
  </si>
  <si>
    <t>130001688</t>
  </si>
  <si>
    <t>HDJ LE RELAIS</t>
  </si>
  <si>
    <t>130807738</t>
  </si>
  <si>
    <t>CHS MONTPERRIN HJ VILLA BLANCHE SALON</t>
  </si>
  <si>
    <t>130008287</t>
  </si>
  <si>
    <t>ADPC UNITE D'AUTODIALYSE MARSEILLE 02</t>
  </si>
  <si>
    <t>130808264</t>
  </si>
  <si>
    <t>CHS VALVERT HJ CATTP AUBIGNANE AUBAGNE</t>
  </si>
  <si>
    <t>130034002</t>
  </si>
  <si>
    <t>DIAVERUM PROVENCE SALON</t>
  </si>
  <si>
    <t>130045057</t>
  </si>
  <si>
    <t>CH MARTIGUES HOP JOUR PSY SECTEUR 24</t>
  </si>
  <si>
    <t>130015498</t>
  </si>
  <si>
    <t>CH MARTIGUES HOP JOUR PSY SECTEUR 23</t>
  </si>
  <si>
    <t>130030109</t>
  </si>
  <si>
    <t>CHS VALVERT HJ FARDELOUP LA CIOTAT</t>
  </si>
  <si>
    <t>130015449</t>
  </si>
  <si>
    <t>CH MARTIGUES HOP JOUR PSY SECTEUR 25</t>
  </si>
  <si>
    <t>130034044</t>
  </si>
  <si>
    <t>DIAVERUM PROVENCE MARIGNANE</t>
  </si>
  <si>
    <t>130043508</t>
  </si>
  <si>
    <t>250002284</t>
  </si>
  <si>
    <t>HDJ SSR ENFANTS SALINS DE BREGILLE</t>
  </si>
  <si>
    <t>130022619</t>
  </si>
  <si>
    <t>130045339</t>
  </si>
  <si>
    <t>HAD SANTÉ SOLIDARITE BOUCHES DU RHONE</t>
  </si>
  <si>
    <t>130036650</t>
  </si>
  <si>
    <t>ATUP AUTODIALYSE MARIGNANE</t>
  </si>
  <si>
    <t>130048341</t>
  </si>
  <si>
    <t>HDJ ST MARTIN SPORT MARSEILLE</t>
  </si>
  <si>
    <t>130034556</t>
  </si>
  <si>
    <t>ATUP AUTODIALYSE MARTIGUES</t>
  </si>
  <si>
    <t>130038433</t>
  </si>
  <si>
    <t>CHS MONTPERRIN HOSPIT ADO OXALIS</t>
  </si>
  <si>
    <t>130784226</t>
  </si>
  <si>
    <t>130804032</t>
  </si>
  <si>
    <t>HÔPITAL HENRI GASTAUT</t>
  </si>
  <si>
    <t>840018691</t>
  </si>
  <si>
    <t>CHS MONTPERRIN HOP DE JOUR REGAIN</t>
  </si>
  <si>
    <t>130808629</t>
  </si>
  <si>
    <t>CHS VALVERT HJ AGORA HELIOS AUBAGNE</t>
  </si>
  <si>
    <t>130035959</t>
  </si>
  <si>
    <t>ADPC UDM MARSEILLE 05</t>
  </si>
  <si>
    <t>130811797</t>
  </si>
  <si>
    <t>DIAVERUM PROVENCE MIRAMAS</t>
  </si>
  <si>
    <t>130044662</t>
  </si>
  <si>
    <t>920030913</t>
  </si>
  <si>
    <t>UNITÉ MEDITERRANEENNE DE NUTRITION</t>
  </si>
  <si>
    <t>130807464</t>
  </si>
  <si>
    <t>CHS MONTPERRIN HJ VILLA MELODIE</t>
  </si>
  <si>
    <t>130806417</t>
  </si>
  <si>
    <t>ADPC UNITE D'AUTODIALYSE AUBAGNE</t>
  </si>
  <si>
    <t>130038045</t>
  </si>
  <si>
    <t>DIAVERUM PROVENCE ISTRES</t>
  </si>
  <si>
    <t>2B0004212</t>
  </si>
  <si>
    <t>UNITE D'AUTODIALYSE ILE ROUSSE</t>
  </si>
  <si>
    <t>130045065</t>
  </si>
  <si>
    <t>CH MARTIGUES HOP JOUR PSY SECTEUR 10</t>
  </si>
  <si>
    <t>2B0004071</t>
  </si>
  <si>
    <t>UNITE D'AUTODIALYSE DE CORTE</t>
  </si>
  <si>
    <t>130043375</t>
  </si>
  <si>
    <t>CHS MONTPERRIN HJ ADO PARADOX SALON</t>
  </si>
  <si>
    <t>130030059</t>
  </si>
  <si>
    <t>CHS VALVERT HJ LES ECOUTILLES AUBAGNE</t>
  </si>
  <si>
    <t>130034093</t>
  </si>
  <si>
    <t>DIAVERUM PROVENCE MARSEILLE</t>
  </si>
  <si>
    <t>130797962</t>
  </si>
  <si>
    <t>HDJ LA CIOTAT</t>
  </si>
  <si>
    <t>130798481</t>
  </si>
  <si>
    <t>CHS MONTPERRIN CPI VITROLLES S7</t>
  </si>
  <si>
    <t>130807480</t>
  </si>
  <si>
    <t>CHS MONTPERRIN HJ ACANTHE S22 GARDANNE</t>
  </si>
  <si>
    <t>130807514</t>
  </si>
  <si>
    <t>CMP RAYNAUD TRETS S17</t>
  </si>
  <si>
    <t>130807787</t>
  </si>
  <si>
    <t>CHS MONTPERRIN CENTRE DE JOUR S8 AIX</t>
  </si>
  <si>
    <t>130786569</t>
  </si>
  <si>
    <t>HDJ CALYPSO</t>
  </si>
  <si>
    <t>130808843</t>
  </si>
  <si>
    <t>920030152</t>
  </si>
  <si>
    <t>USLD MARCEL PAGNOL</t>
  </si>
  <si>
    <t>130796402</t>
  </si>
  <si>
    <t>CMP CATTP DE BARRIOL SECTEUR 13I11</t>
  </si>
  <si>
    <t>130780273</t>
  </si>
  <si>
    <t>130000151</t>
  </si>
  <si>
    <t>MAISON DE SANTE DE SAINTE MARTHE</t>
  </si>
  <si>
    <t>140000209</t>
  </si>
  <si>
    <t>140000100</t>
  </si>
  <si>
    <t>14</t>
  </si>
  <si>
    <t>Normandie</t>
  </si>
  <si>
    <t>CHU COTE DE NACRE - CAEN</t>
  </si>
  <si>
    <t>140000027</t>
  </si>
  <si>
    <t>140000035</t>
  </si>
  <si>
    <t>CH DE LISIEUX</t>
  </si>
  <si>
    <t>140017237</t>
  </si>
  <si>
    <t>140003278</t>
  </si>
  <si>
    <t>CH PRIVÉ ST MARTIN CAEN</t>
  </si>
  <si>
    <t>140016759</t>
  </si>
  <si>
    <t>140003146</t>
  </si>
  <si>
    <t>POLYCLINIQUE DU PARC</t>
  </si>
  <si>
    <t>140000555</t>
  </si>
  <si>
    <t>140000639</t>
  </si>
  <si>
    <t>CLCC FRANÇOIS BACLESSE</t>
  </si>
  <si>
    <t>140024886</t>
  </si>
  <si>
    <t>140000092</t>
  </si>
  <si>
    <t>CH AUNAY-BAYEUX</t>
  </si>
  <si>
    <t>140000233</t>
  </si>
  <si>
    <t>140000118</t>
  </si>
  <si>
    <t>CH DE FALAISE</t>
  </si>
  <si>
    <t>760917773</t>
  </si>
  <si>
    <t>140000852</t>
  </si>
  <si>
    <t>UNITE AUTODIALYSE ASSISTEE ASS ANIDER</t>
  </si>
  <si>
    <t>140000456</t>
  </si>
  <si>
    <t>140000316</t>
  </si>
  <si>
    <t>ETS PUBLIC DE SANTÉ MENTALE</t>
  </si>
  <si>
    <t>140026410</t>
  </si>
  <si>
    <t>140026279</t>
  </si>
  <si>
    <t>CH COTE FLEURIE - SITE DE CRICQUEBOEUF</t>
  </si>
  <si>
    <t>140000373</t>
  </si>
  <si>
    <t>140000159</t>
  </si>
  <si>
    <t>CH DE VIRE</t>
  </si>
  <si>
    <t>140002452</t>
  </si>
  <si>
    <t>140025800</t>
  </si>
  <si>
    <t>CLINIQUE MISERICORDE- CAEN</t>
  </si>
  <si>
    <t>140025255</t>
  </si>
  <si>
    <t>310020383</t>
  </si>
  <si>
    <t>KORIAN COTE NORMANDE - IFS</t>
  </si>
  <si>
    <t>140026709</t>
  </si>
  <si>
    <t>140000415</t>
  </si>
  <si>
    <t>POLYCLINIQUE DE DEAUVILLE-CRICQUEBOEUF</t>
  </si>
  <si>
    <t>140000258</t>
  </si>
  <si>
    <t>POLYCLINIQUE DE DEAUVILLE</t>
  </si>
  <si>
    <t>140012196</t>
  </si>
  <si>
    <t>UNITE SOINS LONGUE DUREE - CHU CAEN</t>
  </si>
  <si>
    <t>140000290</t>
  </si>
  <si>
    <t>140000449</t>
  </si>
  <si>
    <t>CLINIQUE NOTRE-DAME</t>
  </si>
  <si>
    <t>140004383</t>
  </si>
  <si>
    <t>CHR GEORGES CLEMENCEAU - CAEN</t>
  </si>
  <si>
    <t>140000340</t>
  </si>
  <si>
    <t>FONDATION DE LA MISÉRICORDE HÉROUVILLE
SAINT CLAIR</t>
  </si>
  <si>
    <t>140018730</t>
  </si>
  <si>
    <t>140000423</t>
  </si>
  <si>
    <t>POLYCLINIQUE DE LISIEUX</t>
  </si>
  <si>
    <t>140002619</t>
  </si>
  <si>
    <t>HAD CROIX-ROUGE</t>
  </si>
  <si>
    <t>140000076</t>
  </si>
  <si>
    <t>140025123</t>
  </si>
  <si>
    <t>310021126</t>
  </si>
  <si>
    <t>CRF CAEN</t>
  </si>
  <si>
    <t>140017278</t>
  </si>
  <si>
    <t>610787285</t>
  </si>
  <si>
    <t>INSTITUT MEDECINE PHYSIQUE ET READAPTA
TION - LEBISEY</t>
  </si>
  <si>
    <t>140000241</t>
  </si>
  <si>
    <t>CH COTE FLEURIE - SITE D'EQUEMAUVILLE</t>
  </si>
  <si>
    <t>140013830</t>
  </si>
  <si>
    <t>UNITE SOINS LONGUE DUREE - CH FALAISE</t>
  </si>
  <si>
    <t>140000308</t>
  </si>
  <si>
    <t>140000134</t>
  </si>
  <si>
    <t>CH DE PONT L'EVEQUE</t>
  </si>
  <si>
    <t>140017401</t>
  </si>
  <si>
    <t>UNITE SOINS LONGUE DUREE - CH BAYEUX</t>
  </si>
  <si>
    <t>140015975</t>
  </si>
  <si>
    <t>310021092</t>
  </si>
  <si>
    <t>RÉSIDENCE THALATTA</t>
  </si>
  <si>
    <t>140004136</t>
  </si>
  <si>
    <t>UNITÉ PSYCHIATRIQUE - CH BAYEUX</t>
  </si>
  <si>
    <t>140025362</t>
  </si>
  <si>
    <t>SSR SITE HENRY DUNANT - CH BAYEUX</t>
  </si>
  <si>
    <t>140016155</t>
  </si>
  <si>
    <t>140027426</t>
  </si>
  <si>
    <t>HAD BAYEUX</t>
  </si>
  <si>
    <t>140019175</t>
  </si>
  <si>
    <t>930019484</t>
  </si>
  <si>
    <t>CRF MANOIR D' APRIGNY - BAYEUX</t>
  </si>
  <si>
    <t>140027681</t>
  </si>
  <si>
    <t>610787764</t>
  </si>
  <si>
    <t>CMPR LA CLAIRIERE - HEROUVILLE STCLAIR</t>
  </si>
  <si>
    <t>610007312</t>
  </si>
  <si>
    <t>HAD DU CH DE VIRE - SITE DE FLERS</t>
  </si>
  <si>
    <t>140016106</t>
  </si>
  <si>
    <t>HDJ (14 G 07) - EPSM</t>
  </si>
  <si>
    <t>500021282</t>
  </si>
  <si>
    <t>HAD DU CH DE VIRE SITE DE VILLEDIEU</t>
  </si>
  <si>
    <t>500021274</t>
  </si>
  <si>
    <t>HAD DU CH DE VIRE SITE DE MORTAIN</t>
  </si>
  <si>
    <t>140015306</t>
  </si>
  <si>
    <t>HDJ (14 I 02) - EPSM CAEN</t>
  </si>
  <si>
    <t>140030891</t>
  </si>
  <si>
    <t>UNITÉ RADIOTHERAPIE EXTERNE CFB</t>
  </si>
  <si>
    <t>140021924</t>
  </si>
  <si>
    <t>HDJ (14 G 08) - EPSM CAEN</t>
  </si>
  <si>
    <t>140017963</t>
  </si>
  <si>
    <t>HDJ (14 G 03 ) - EPSM CAEN</t>
  </si>
  <si>
    <t>140015330</t>
  </si>
  <si>
    <t>HDJ (14 G 09) - EPSM CAEN</t>
  </si>
  <si>
    <t>140015348</t>
  </si>
  <si>
    <t>HDJ (14 G 02) - EPSM CAEN</t>
  </si>
  <si>
    <t>140018011</t>
  </si>
  <si>
    <t>HDJ (14I01)- CH BAYEUX</t>
  </si>
  <si>
    <t>140018078</t>
  </si>
  <si>
    <t>CATTP (14G05) - CH BAYEUX</t>
  </si>
  <si>
    <t>140015322</t>
  </si>
  <si>
    <t>HDJ (14 G 03) - EPSM CAEN</t>
  </si>
  <si>
    <t>140028754</t>
  </si>
  <si>
    <t>HDJ EQUEMAUVILLE - EPSM</t>
  </si>
  <si>
    <t>140014358</t>
  </si>
  <si>
    <t>140018029</t>
  </si>
  <si>
    <t>HDJ (14I01) - CH BAYEUX</t>
  </si>
  <si>
    <t>140014341</t>
  </si>
  <si>
    <t>MAISON DE JOUR (14 I 02) - EPSM CAEN</t>
  </si>
  <si>
    <t>140017955</t>
  </si>
  <si>
    <t>FERME THERAPEUTHIQUE HDJ - EPSM CAEN</t>
  </si>
  <si>
    <t>140017971</t>
  </si>
  <si>
    <t>HDJ VIRE - EPSM</t>
  </si>
  <si>
    <t>140019282</t>
  </si>
  <si>
    <t>HDJ SMPR CENTRE DE DETENTION-EPSM CAEN</t>
  </si>
  <si>
    <t>140017427</t>
  </si>
  <si>
    <t>HDJ (14 I 03) - EPSM CAEN</t>
  </si>
  <si>
    <t>140022872</t>
  </si>
  <si>
    <t>CMP MDA (14I02) - EPSM CAEN</t>
  </si>
  <si>
    <t>140017419</t>
  </si>
  <si>
    <t>HDJ (14 G 04) - EPSM CAEN</t>
  </si>
  <si>
    <t>140018607</t>
  </si>
  <si>
    <t>ATELIER CAFETERIA (INTERS) - EPSM CAEN</t>
  </si>
  <si>
    <t>140028705</t>
  </si>
  <si>
    <t>ARTHERAPIE INTERSECTORIELLE -EPSM CAEN</t>
  </si>
  <si>
    <t>140017864</t>
  </si>
  <si>
    <t>POLE PSY POST CURE VIRE - EPSM</t>
  </si>
  <si>
    <t>140017989</t>
  </si>
  <si>
    <t>HDJ CONDE - EPSM</t>
  </si>
  <si>
    <t>140018557</t>
  </si>
  <si>
    <t>ATELIER THEATRE(14G02) - EPSM CAEN</t>
  </si>
  <si>
    <t>140027210</t>
  </si>
  <si>
    <t>CENTRE DE SANTÉ MENTALE - UHTRS</t>
  </si>
  <si>
    <t>140032707</t>
  </si>
  <si>
    <t>HDJ HEROUVILLE - CHU CAEN</t>
  </si>
  <si>
    <t>140028721</t>
  </si>
  <si>
    <t>ATELIERS SPORT SANTÉ - EPSM CAEN</t>
  </si>
  <si>
    <t>140018060</t>
  </si>
  <si>
    <t>CATTP (14G04) - EPSM CAEN</t>
  </si>
  <si>
    <t>150000040</t>
  </si>
  <si>
    <t>150780096</t>
  </si>
  <si>
    <t>15</t>
  </si>
  <si>
    <t>CH HENRI MONDOR</t>
  </si>
  <si>
    <t>150780732</t>
  </si>
  <si>
    <t>150000271</t>
  </si>
  <si>
    <t>CENTRE MÉDICO-CHIRURGICAL AURILLAC</t>
  </si>
  <si>
    <t>150000032</t>
  </si>
  <si>
    <t>150780088</t>
  </si>
  <si>
    <t>CH DE SAINT-FLOUR</t>
  </si>
  <si>
    <t>150000164</t>
  </si>
  <si>
    <t>150780468</t>
  </si>
  <si>
    <t>CH DE MAURIAC</t>
  </si>
  <si>
    <t>150000180</t>
  </si>
  <si>
    <t>150780500</t>
  </si>
  <si>
    <t>CH DE MURAT</t>
  </si>
  <si>
    <t>150002608</t>
  </si>
  <si>
    <t>660006370</t>
  </si>
  <si>
    <t>CLINIQUE DU SOUFFLE</t>
  </si>
  <si>
    <t>150780823</t>
  </si>
  <si>
    <t>CH ANNEXE CUEILHES</t>
  </si>
  <si>
    <t>150780708</t>
  </si>
  <si>
    <t>870015336</t>
  </si>
  <si>
    <t>CENTRE MÉDICAL MAURICE DELORT</t>
  </si>
  <si>
    <t>150780120</t>
  </si>
  <si>
    <t>150000065</t>
  </si>
  <si>
    <t>CLINIQUE DU HAUT CANTAL</t>
  </si>
  <si>
    <t>150000149</t>
  </si>
  <si>
    <t>150780393</t>
  </si>
  <si>
    <t>CH PIERRE RAYNAL</t>
  </si>
  <si>
    <t>150782944</t>
  </si>
  <si>
    <t>150002566</t>
  </si>
  <si>
    <t>CENTRE DE RÉADAPTATION DE MAURS</t>
  </si>
  <si>
    <t>150780773</t>
  </si>
  <si>
    <t>SERVICE DE PSYCHIATRIE - CH ST FLOUR</t>
  </si>
  <si>
    <t>150000024</t>
  </si>
  <si>
    <t>150780047</t>
  </si>
  <si>
    <t>CH CONDAT EN FENIERS</t>
  </si>
  <si>
    <t>150002921</t>
  </si>
  <si>
    <t>USLD UNITE PARKINSON D'YDES</t>
  </si>
  <si>
    <t>160000253</t>
  </si>
  <si>
    <t>160000451</t>
  </si>
  <si>
    <t>16</t>
  </si>
  <si>
    <t>CH D'ANGOULEME</t>
  </si>
  <si>
    <t>160013207</t>
  </si>
  <si>
    <t>160001632</t>
  </si>
  <si>
    <t>CENTRE CLINICAL</t>
  </si>
  <si>
    <t>160000303</t>
  </si>
  <si>
    <t>160006037</t>
  </si>
  <si>
    <t>CH HÔPITAUX SUD-CHARENTE - BARBEZIEUX</t>
  </si>
  <si>
    <t>160015368</t>
  </si>
  <si>
    <t>160014411</t>
  </si>
  <si>
    <t>CHIC DU PAYS DE COGNAC</t>
  </si>
  <si>
    <t>160000345</t>
  </si>
  <si>
    <t>160000501</t>
  </si>
  <si>
    <t>CH CAMILLE CLAUDEL - LA COURONNE</t>
  </si>
  <si>
    <t>160000170</t>
  </si>
  <si>
    <t>160000204</t>
  </si>
  <si>
    <t>CLINIQUE SAINT JOSEPH</t>
  </si>
  <si>
    <t>160000188</t>
  </si>
  <si>
    <t>160000121</t>
  </si>
  <si>
    <t>CH DE LA ROCHEFOUCAULD</t>
  </si>
  <si>
    <t>160000311</t>
  </si>
  <si>
    <t>160000485</t>
  </si>
  <si>
    <t>CH CONFOLENS</t>
  </si>
  <si>
    <t>160000337</t>
  </si>
  <si>
    <t>160000493</t>
  </si>
  <si>
    <t>CH DE RUFFEC</t>
  </si>
  <si>
    <t>160002036</t>
  </si>
  <si>
    <t>160009908</t>
  </si>
  <si>
    <t>HAD MUTUALITE 16</t>
  </si>
  <si>
    <t>160009080</t>
  </si>
  <si>
    <t>160001574</t>
  </si>
  <si>
    <t>CRF LES GLAMOTS</t>
  </si>
  <si>
    <t>160000261</t>
  </si>
  <si>
    <t>CHIC DU PAYS DE COGNAC - SSR</t>
  </si>
  <si>
    <t>160000279</t>
  </si>
  <si>
    <t>160000212</t>
  </si>
  <si>
    <t>CLINIQUE DE COGNAC</t>
  </si>
  <si>
    <t>160008231</t>
  </si>
  <si>
    <t>160001038</t>
  </si>
  <si>
    <t>CLINIQUE LA VILLA BLEUE</t>
  </si>
  <si>
    <t>160012209</t>
  </si>
  <si>
    <t>160012191</t>
  </si>
  <si>
    <t>KORIAN LE MAS BLANC - JARNAC</t>
  </si>
  <si>
    <t>160007894</t>
  </si>
  <si>
    <t>HDJ INTERSECTORIEL</t>
  </si>
  <si>
    <t>160016374</t>
  </si>
  <si>
    <t>860012913</t>
  </si>
  <si>
    <t>SSR ANTENNE CRBVTA LES GLAMOTS</t>
  </si>
  <si>
    <t>160007985</t>
  </si>
  <si>
    <t>HDJ INTERSECT - FOYER EN RESEAU</t>
  </si>
  <si>
    <t>160008348</t>
  </si>
  <si>
    <t>HDJ + CMP + CATTP ESPACE WINNICOTT</t>
  </si>
  <si>
    <t>160008017</t>
  </si>
  <si>
    <t>HDJ + CMP + CATTP PATIPATA</t>
  </si>
  <si>
    <t>160007910</t>
  </si>
  <si>
    <t>HDJ + CMP + CATTP DOREMI</t>
  </si>
  <si>
    <t>160007993</t>
  </si>
  <si>
    <t>HDJ + CMP + CATTP CH PEGUY</t>
  </si>
  <si>
    <t>160008025</t>
  </si>
  <si>
    <t>HDJ + CMP + CATTP CHASSENEUIL</t>
  </si>
  <si>
    <t>160007928</t>
  </si>
  <si>
    <t>HDJ PASSEROSES BARBEZIEUX</t>
  </si>
  <si>
    <t>160008033</t>
  </si>
  <si>
    <t>HDJ + CMP + CATTP RUFFEC</t>
  </si>
  <si>
    <t>170000087</t>
  </si>
  <si>
    <t>170024194</t>
  </si>
  <si>
    <t>17</t>
  </si>
  <si>
    <t>HÔPITAL SAINT-LOUIS - LA ROCHELLE</t>
  </si>
  <si>
    <t>170000103</t>
  </si>
  <si>
    <t>170780175</t>
  </si>
  <si>
    <t>CH DE SAINTONGE - SAINTES</t>
  </si>
  <si>
    <t>170000152</t>
  </si>
  <si>
    <t>170780225</t>
  </si>
  <si>
    <t>CH ROCHEFORT</t>
  </si>
  <si>
    <t>170000129</t>
  </si>
  <si>
    <t>170780191</t>
  </si>
  <si>
    <t>CH ROYAN</t>
  </si>
  <si>
    <t>170000038</t>
  </si>
  <si>
    <t>170780050</t>
  </si>
  <si>
    <t>CH JONZAC</t>
  </si>
  <si>
    <t>170000095</t>
  </si>
  <si>
    <t>170780167</t>
  </si>
  <si>
    <t>CH ST-JEAN D'ANGELY</t>
  </si>
  <si>
    <t>170782981</t>
  </si>
  <si>
    <t>HÔPITAL MARIUS LACROIX</t>
  </si>
  <si>
    <t>170780662</t>
  </si>
  <si>
    <t>170024053</t>
  </si>
  <si>
    <t>CENTRE MÉDICO-CHIRURGICAL DE
L'ATLANTIQUE</t>
  </si>
  <si>
    <t>170780563</t>
  </si>
  <si>
    <t>170000251</t>
  </si>
  <si>
    <t>170784110</t>
  </si>
  <si>
    <t>SSR CH LA ROCHELLE</t>
  </si>
  <si>
    <t>170780621</t>
  </si>
  <si>
    <t>170000285</t>
  </si>
  <si>
    <t>POLYCLINIQUE SAINT-GEORGES</t>
  </si>
  <si>
    <t>170780613</t>
  </si>
  <si>
    <t>SA CLINIQUE DU MAIL</t>
  </si>
  <si>
    <t>170780043</t>
  </si>
  <si>
    <t>CRF LA VILLA RICHELIEU</t>
  </si>
  <si>
    <t>170803431</t>
  </si>
  <si>
    <t>CARDIOCEAN SA</t>
  </si>
  <si>
    <t>170780290</t>
  </si>
  <si>
    <t>170000194</t>
  </si>
  <si>
    <t>CLINIQUE VILLA DU PARC</t>
  </si>
  <si>
    <t>170000178</t>
  </si>
  <si>
    <t>170780266</t>
  </si>
  <si>
    <t>CH BOSCAMNANT</t>
  </si>
  <si>
    <t>170780647</t>
  </si>
  <si>
    <t>170000301</t>
  </si>
  <si>
    <t>SA CLINIQUE RICHELIEU</t>
  </si>
  <si>
    <t>170780282</t>
  </si>
  <si>
    <t>170000186</t>
  </si>
  <si>
    <t>CLINIQUE HIPPOCRATE</t>
  </si>
  <si>
    <t>170783146</t>
  </si>
  <si>
    <t>CH JONZAC (CHS)</t>
  </si>
  <si>
    <t>170780100</t>
  </si>
  <si>
    <t>310021357</t>
  </si>
  <si>
    <t>SARL MAISON DE REPOS CHATEAU CLAVETTE</t>
  </si>
  <si>
    <t>170780068</t>
  </si>
  <si>
    <t>170000046</t>
  </si>
  <si>
    <t>CLINIQUE KORIAN MORNAY - ST PIERRE ILE</t>
  </si>
  <si>
    <t>170000061</t>
  </si>
  <si>
    <t>CSS DU CHATEAU MARLONGES - CHAMBON</t>
  </si>
  <si>
    <t>170792220</t>
  </si>
  <si>
    <t>CH SAINTONGE - SSR</t>
  </si>
  <si>
    <t>170802789</t>
  </si>
  <si>
    <t>USLD - CH ROYAN</t>
  </si>
  <si>
    <t>170781199</t>
  </si>
  <si>
    <t>170000400</t>
  </si>
  <si>
    <t>CENTRE ALCOOLOGIQUE ALPHA</t>
  </si>
  <si>
    <t>170000079</t>
  </si>
  <si>
    <t>170780142</t>
  </si>
  <si>
    <t>CH ST-PIERRE D'OLERON</t>
  </si>
  <si>
    <t>170780803</t>
  </si>
  <si>
    <t>170017321</t>
  </si>
  <si>
    <t>CENTRE DE RÉADAPTATION D'OLERON</t>
  </si>
  <si>
    <t>170000111</t>
  </si>
  <si>
    <t>CH ST HONORE - ST-MARTIN-DE-RE</t>
  </si>
  <si>
    <t>170017685</t>
  </si>
  <si>
    <t>HDJ PEDO-PSY LA ROCHELLE</t>
  </si>
  <si>
    <t>170000137</t>
  </si>
  <si>
    <t>170780209</t>
  </si>
  <si>
    <t>CH DUBOIS MEYNARDIE - MARENNES</t>
  </si>
  <si>
    <t>170025266</t>
  </si>
  <si>
    <t>SISA</t>
  </si>
  <si>
    <t>170017594</t>
  </si>
  <si>
    <t>HDJ L'EMBELLIE</t>
  </si>
  <si>
    <t>170784086</t>
  </si>
  <si>
    <t>330785072</t>
  </si>
  <si>
    <t>ETAP</t>
  </si>
  <si>
    <t>170017602</t>
  </si>
  <si>
    <t>HDJ LE VERMENDOIS</t>
  </si>
  <si>
    <t>170017586</t>
  </si>
  <si>
    <t>APPARTEMENTS THERAPEUTIQUES</t>
  </si>
  <si>
    <t>170792212</t>
  </si>
  <si>
    <t>170000988</t>
  </si>
  <si>
    <t>A.D.A. 17 : ANTENNE SAINTES</t>
  </si>
  <si>
    <t>170794929</t>
  </si>
  <si>
    <t>A.D.A. 17 - ANTENNE ROYAN</t>
  </si>
  <si>
    <t>170802656</t>
  </si>
  <si>
    <t>A.D.A.17 : ANTENNE DE ROCHEFORT</t>
  </si>
  <si>
    <t>170804090</t>
  </si>
  <si>
    <t>A.D.A. 17 : ANTENNE ST PIERRE D'O.</t>
  </si>
  <si>
    <t>170021778</t>
  </si>
  <si>
    <t>HDJ PEDOPSYCHIATRIE</t>
  </si>
  <si>
    <t>170020986</t>
  </si>
  <si>
    <t>CMP + HOP DE JOUR PSY ADULT - S4</t>
  </si>
  <si>
    <t>170017644</t>
  </si>
  <si>
    <t>POST URGENCES ST LOUIS</t>
  </si>
  <si>
    <t>170017834</t>
  </si>
  <si>
    <t>CMP INTERMEDE</t>
  </si>
  <si>
    <t>170020994</t>
  </si>
  <si>
    <t>C.A.T.T.P. + HOP JOUR PSY ADULT - S5</t>
  </si>
  <si>
    <t>170785661</t>
  </si>
  <si>
    <t>HDJ + CAMPE + CASPA (CH SAINTONGE)</t>
  </si>
  <si>
    <t>170795165</t>
  </si>
  <si>
    <t>A.D.A. 17 : ANTENNE ST JEAN D'ANGELY</t>
  </si>
  <si>
    <t>170786388</t>
  </si>
  <si>
    <t>HDJ PEDO-PSY ROCHEFORT</t>
  </si>
  <si>
    <t>170017651</t>
  </si>
  <si>
    <t>HDJ PSYCHOGERIATRIE</t>
  </si>
  <si>
    <t>170785059</t>
  </si>
  <si>
    <t>A.D.A. 17 - LA ROCHELLE</t>
  </si>
  <si>
    <t>180000010</t>
  </si>
  <si>
    <t>180000028</t>
  </si>
  <si>
    <t>18</t>
  </si>
  <si>
    <t>Centre-Val de Loire</t>
  </si>
  <si>
    <t>CH BOURGES - JACQUES COEUR</t>
  </si>
  <si>
    <t>180000200</t>
  </si>
  <si>
    <t>180000051</t>
  </si>
  <si>
    <t>CH DE VIERZON</t>
  </si>
  <si>
    <t>180004145</t>
  </si>
  <si>
    <t>180000887</t>
  </si>
  <si>
    <t>HÔPITAL PRIVÉ GUILLAUME DE VARYE</t>
  </si>
  <si>
    <t>180000820</t>
  </si>
  <si>
    <t>180001158</t>
  </si>
  <si>
    <t>CH GEORGES SAND DUN SUR AURON</t>
  </si>
  <si>
    <t>180000283</t>
  </si>
  <si>
    <t>180000069</t>
  </si>
  <si>
    <t>CH SAINT AMAND-MONTROND</t>
  </si>
  <si>
    <t>180000176</t>
  </si>
  <si>
    <t>CH GEORGE SAND BEAUREGARD BOURGES</t>
  </si>
  <si>
    <t>180000184</t>
  </si>
  <si>
    <t>CH GEORGE SAND CHEZAL BENOIT</t>
  </si>
  <si>
    <t>180003287</t>
  </si>
  <si>
    <t>CH DE BOURGES SITE TAILLEGRAIN</t>
  </si>
  <si>
    <t>180003345</t>
  </si>
  <si>
    <t>CH DE VIERZON SITE LA NOUE</t>
  </si>
  <si>
    <t>180000598</t>
  </si>
  <si>
    <t>CENTRE DE RÉADAPTATION GUILLAUME VARYE</t>
  </si>
  <si>
    <t>180003386</t>
  </si>
  <si>
    <t>CH ST AMAND-MONTROND SITE CROIX DUCHET</t>
  </si>
  <si>
    <t>180007825</t>
  </si>
  <si>
    <t>USLD DU CH DE DUN SUR AURON</t>
  </si>
  <si>
    <t>180000358</t>
  </si>
  <si>
    <t>180000739</t>
  </si>
  <si>
    <t>CLINIQUE DES GRAINETIERES</t>
  </si>
  <si>
    <t>180000333</t>
  </si>
  <si>
    <t>180000093</t>
  </si>
  <si>
    <t>CH SANCERRE</t>
  </si>
  <si>
    <t>180000382</t>
  </si>
  <si>
    <t>180008518</t>
  </si>
  <si>
    <t>CLINIQUE DE LA GAILLARDIERE SA</t>
  </si>
  <si>
    <t>180008278</t>
  </si>
  <si>
    <t>KORIAN PAYS DES TROIS PROVINCES</t>
  </si>
  <si>
    <t>190000018</t>
  </si>
  <si>
    <t>190000042</t>
  </si>
  <si>
    <t>19</t>
  </si>
  <si>
    <t>CH DUBOIS BRIVE</t>
  </si>
  <si>
    <t>190000026</t>
  </si>
  <si>
    <t>190000059</t>
  </si>
  <si>
    <t>CH COEUR DE CORREZE</t>
  </si>
  <si>
    <t>190000091</t>
  </si>
  <si>
    <t>190000075</t>
  </si>
  <si>
    <t>CH D'USSEL</t>
  </si>
  <si>
    <t>190000224</t>
  </si>
  <si>
    <t>190000901</t>
  </si>
  <si>
    <t>CENTRE MÉDICO-CHIRURGICAL LES CEDRES
BRIVE</t>
  </si>
  <si>
    <t>190000711</t>
  </si>
  <si>
    <t>190000117</t>
  </si>
  <si>
    <t>CH PAYS EYGURANDE</t>
  </si>
  <si>
    <t>190005694</t>
  </si>
  <si>
    <t>CLINIQUE SAINT JEAN LEZ CEDRES</t>
  </si>
  <si>
    <t>190002493</t>
  </si>
  <si>
    <t>CONVALESCENCE CURE READAPT. DU CHANDOU</t>
  </si>
  <si>
    <t>190000257</t>
  </si>
  <si>
    <t>190001131</t>
  </si>
  <si>
    <t>CLINIQUE SAINT-GERMAIN BRIVE</t>
  </si>
  <si>
    <t>190000034</t>
  </si>
  <si>
    <t>190000067</t>
  </si>
  <si>
    <t>HL DE BORT LES ORGUES</t>
  </si>
  <si>
    <t>190005165</t>
  </si>
  <si>
    <t>190002519</t>
  </si>
  <si>
    <t>USLD CORNIL</t>
  </si>
  <si>
    <t>190010629</t>
  </si>
  <si>
    <t>190010579</t>
  </si>
  <si>
    <t>HAD RELAIS SANTÉ ONCORESE</t>
  </si>
  <si>
    <t>190011601</t>
  </si>
  <si>
    <t>SITE SPECIALISE HENRI LABORIT</t>
  </si>
  <si>
    <t>190005140</t>
  </si>
  <si>
    <t>190002485</t>
  </si>
  <si>
    <t>USLD UZERCHE</t>
  </si>
  <si>
    <t>190011197</t>
  </si>
  <si>
    <t>CENTRE MEDECINE PHYSIQUE ET READAPTATION</t>
  </si>
  <si>
    <t>190011684</t>
  </si>
  <si>
    <t>UNITÉ DE SOINS L'ATRIUM</t>
  </si>
  <si>
    <t>190012682</t>
  </si>
  <si>
    <t>UNITÉ HOSPITALISATION PSY - USSEL</t>
  </si>
  <si>
    <t>190012476</t>
  </si>
  <si>
    <t>CH JEAN-MARIE DAUZIER - SSR - CORNIL</t>
  </si>
  <si>
    <t>190009639</t>
  </si>
  <si>
    <t>HDJ</t>
  </si>
  <si>
    <t>190000125</t>
  </si>
  <si>
    <t>VAL'HORIZON UNITÉ RÉHABILITATION PSY</t>
  </si>
  <si>
    <t>190005975</t>
  </si>
  <si>
    <t>UNITÉ DE SOINS LE CANTOU</t>
  </si>
  <si>
    <t>190005983</t>
  </si>
  <si>
    <t>L'ESCALE</t>
  </si>
  <si>
    <t>190004796</t>
  </si>
  <si>
    <t>UNITÉ TRAITEMENT MAL. ALCOOLIQUE UTMA</t>
  </si>
  <si>
    <t>190009985</t>
  </si>
  <si>
    <t>SSR EN ADDICTOLOGIE</t>
  </si>
  <si>
    <t>190013219</t>
  </si>
  <si>
    <t>CH DUBOIS - SITE CH COEUR CORREZE</t>
  </si>
  <si>
    <t>210987558</t>
  </si>
  <si>
    <t>210780581</t>
  </si>
  <si>
    <t>21</t>
  </si>
  <si>
    <t>Bourgogne-Franche-Comté</t>
  </si>
  <si>
    <t>HÔPITAL LE BOCAGE CHRU DIJON</t>
  </si>
  <si>
    <t>210012670</t>
  </si>
  <si>
    <t>210011367</t>
  </si>
  <si>
    <t>HÔPITAL PRIVÉ DIJON BOURGOGNE</t>
  </si>
  <si>
    <t>210987657</t>
  </si>
  <si>
    <t>210012175</t>
  </si>
  <si>
    <t>HOSPICES CIVILS DE BEAUNE</t>
  </si>
  <si>
    <t>210987731</t>
  </si>
  <si>
    <t>210780417</t>
  </si>
  <si>
    <t>CENTRE GEORGES-FRANCOIS LECLERC</t>
  </si>
  <si>
    <t>210780789</t>
  </si>
  <si>
    <t>210003208</t>
  </si>
  <si>
    <t>CLINIQUE MÉDICO-CHIRURGICALE</t>
  </si>
  <si>
    <t>210987632</t>
  </si>
  <si>
    <t>210780607</t>
  </si>
  <si>
    <t>CH LA CHARTREUSE DIJON</t>
  </si>
  <si>
    <t>210987699</t>
  </si>
  <si>
    <t>210780706</t>
  </si>
  <si>
    <t>CH ROBERT MORLEVAT</t>
  </si>
  <si>
    <t>210011847</t>
  </si>
  <si>
    <t>210011839</t>
  </si>
  <si>
    <t>POLYCLINIQUE DU PARC DREVON</t>
  </si>
  <si>
    <t>210986089</t>
  </si>
  <si>
    <t>CH REG UNIVERSITAIRE DIJ</t>
  </si>
  <si>
    <t>210780292</t>
  </si>
  <si>
    <t>210000105</t>
  </si>
  <si>
    <t>C.R.B. LES ROSIERS</t>
  </si>
  <si>
    <t>210987673</t>
  </si>
  <si>
    <t>210012142</t>
  </si>
  <si>
    <t>CH HCO SITE DE MONTBARD</t>
  </si>
  <si>
    <t>210987665</t>
  </si>
  <si>
    <t>CH HCO SITE DE CHATILLON SUR SEINE</t>
  </si>
  <si>
    <t>210780144</t>
  </si>
  <si>
    <t>750721235</t>
  </si>
  <si>
    <t>CRF DIVIO</t>
  </si>
  <si>
    <t>210780276</t>
  </si>
  <si>
    <t>SSR EDITH CAVELL</t>
  </si>
  <si>
    <t>210987046</t>
  </si>
  <si>
    <t>210987038</t>
  </si>
  <si>
    <t>CENTRE DE CONVALESCENCE</t>
  </si>
  <si>
    <t>210987681</t>
  </si>
  <si>
    <t>CH HCO SITE DE SAULIEU</t>
  </si>
  <si>
    <t>210986741</t>
  </si>
  <si>
    <t>210986733</t>
  </si>
  <si>
    <t>SA MAISON DE JOUVENCE</t>
  </si>
  <si>
    <t>210003059</t>
  </si>
  <si>
    <t>210987400</t>
  </si>
  <si>
    <t>HAD DE LA FEDOSAD</t>
  </si>
  <si>
    <t>210987616</t>
  </si>
  <si>
    <t>CH SEURRE</t>
  </si>
  <si>
    <t>210007399</t>
  </si>
  <si>
    <t>210013231</t>
  </si>
  <si>
    <t>SARL JOUVENCE NUTRITION</t>
  </si>
  <si>
    <t>210013157</t>
  </si>
  <si>
    <t>POLE PSYCHIATRIE SANTÉ MENTALE</t>
  </si>
  <si>
    <t>210987939</t>
  </si>
  <si>
    <t>USLD CH LA CHARTREUSE DIJON</t>
  </si>
  <si>
    <t>210987574</t>
  </si>
  <si>
    <t>CH ARNAY LE DUC</t>
  </si>
  <si>
    <t>250015526</t>
  </si>
  <si>
    <t>210012290</t>
  </si>
  <si>
    <t xml:space="preserve"> UNITE DE DIALYSE BESANCON </t>
  </si>
  <si>
    <t>210987640</t>
  </si>
  <si>
    <t>210780672</t>
  </si>
  <si>
    <t>CH D'AUXONNE</t>
  </si>
  <si>
    <t>210010443</t>
  </si>
  <si>
    <t>210000337</t>
  </si>
  <si>
    <t>CSSR LE RENOUVEAU</t>
  </si>
  <si>
    <t>210987582</t>
  </si>
  <si>
    <t>210780631</t>
  </si>
  <si>
    <t>CH D'IS-SUR-TILLE</t>
  </si>
  <si>
    <t>890008295</t>
  </si>
  <si>
    <t>UNITE DE DIALYSE D'AUXERRE</t>
  </si>
  <si>
    <t>210986840</t>
  </si>
  <si>
    <t>USP LA MIRANDIERE</t>
  </si>
  <si>
    <t>250015534</t>
  </si>
  <si>
    <t>UNITE DE DIALYSE DE MONTBELIARD</t>
  </si>
  <si>
    <t>210986725</t>
  </si>
  <si>
    <t>210986717</t>
  </si>
  <si>
    <t>MAISON DE REPOS LA FOUGERE</t>
  </si>
  <si>
    <t>710010166</t>
  </si>
  <si>
    <t>UNITE DE DIALYSE DE MONTCEAU</t>
  </si>
  <si>
    <t>210001889</t>
  </si>
  <si>
    <t xml:space="preserve">CENTRE DE DIALYSE DE DIJON DREVON </t>
  </si>
  <si>
    <t>010789006</t>
  </si>
  <si>
    <t>UNITE DE DIALYSE BOURG EN BRESSE</t>
  </si>
  <si>
    <t>710970658</t>
  </si>
  <si>
    <t xml:space="preserve">ANTENNE DIALYSE DE MACON </t>
  </si>
  <si>
    <t>700003577</t>
  </si>
  <si>
    <t>UNITE DIALYSE VESOUL ESPACE COLOMBINE</t>
  </si>
  <si>
    <t>210985214</t>
  </si>
  <si>
    <t>SERVICE MÉDICO PSYCHOLOGIQUE RÉGIONAL</t>
  </si>
  <si>
    <t>210987590</t>
  </si>
  <si>
    <t>CH NUITS SAINT GEORGES</t>
  </si>
  <si>
    <t>390786408</t>
  </si>
  <si>
    <t>UNITE DE DIALYSE DE DOLE</t>
  </si>
  <si>
    <t>890973431</t>
  </si>
  <si>
    <t>ANTENNE DIALYSE DE SENS</t>
  </si>
  <si>
    <t>210986360</t>
  </si>
  <si>
    <t xml:space="preserve">ANTENNE DIALYSE DE DIJON </t>
  </si>
  <si>
    <t>210007431</t>
  </si>
  <si>
    <t>CMP CENTRE DE JOUR BEAUCE EN VERGY</t>
  </si>
  <si>
    <t>210780425</t>
  </si>
  <si>
    <t>210781282</t>
  </si>
  <si>
    <t>HDJ POUR ENFANTS</t>
  </si>
  <si>
    <t>210001939</t>
  </si>
  <si>
    <t xml:space="preserve">UNITE DE DIALYSE DIJON BREUCHILLIERE </t>
  </si>
  <si>
    <t>710973504</t>
  </si>
  <si>
    <t>ANTENNE DIALYSE DE CHALON SUR SAONE</t>
  </si>
  <si>
    <t>710974502</t>
  </si>
  <si>
    <t xml:space="preserve"> UNITE DE DIALYSE DE CHALON SAINT REMY  </t>
  </si>
  <si>
    <t>210008512</t>
  </si>
  <si>
    <t>CMP CENTRE DE JOUR</t>
  </si>
  <si>
    <t>890972862</t>
  </si>
  <si>
    <t>ANTENNE DIALYSE D'AUXERRE</t>
  </si>
  <si>
    <t>710974510</t>
  </si>
  <si>
    <t>UNITE DE DIALYSE DE MACON MURGERETS</t>
  </si>
  <si>
    <t>210007456</t>
  </si>
  <si>
    <t>LA FONTAINE AUX BERLINGOTS</t>
  </si>
  <si>
    <t>210010690</t>
  </si>
  <si>
    <t>CENTRE MEDICO PSYCHOLOGIQUE DE JOUR</t>
  </si>
  <si>
    <t>210007571</t>
  </si>
  <si>
    <t>CENTRE DE JOUR ARLEQUIN</t>
  </si>
  <si>
    <t>890003130</t>
  </si>
  <si>
    <t>UNITE DE DIALYSE DE SENS</t>
  </si>
  <si>
    <t>210010666</t>
  </si>
  <si>
    <t>210986204</t>
  </si>
  <si>
    <t>CENTRE DE GUIDANCE INFANTILE CH BEAUNE</t>
  </si>
  <si>
    <t>210010567</t>
  </si>
  <si>
    <t>CENTRE DE JOUR PEDOPSY. LES RONDEAUX</t>
  </si>
  <si>
    <t>210001483</t>
  </si>
  <si>
    <t>UNITE DE DIALYSE DE CHATILLON</t>
  </si>
  <si>
    <t>210010617</t>
  </si>
  <si>
    <t>CENTRE DE JOUR CHATEAU PROST</t>
  </si>
  <si>
    <t>900001728</t>
  </si>
  <si>
    <t xml:space="preserve"> UNITE DE DIALYSE DE BELFORT  </t>
  </si>
  <si>
    <t>210002168</t>
  </si>
  <si>
    <t>CENTRE DE JOUR BACHELARD</t>
  </si>
  <si>
    <t>210002028</t>
  </si>
  <si>
    <t>CENTRE MEDICO PSYCHOLOGIQUE</t>
  </si>
  <si>
    <t>210981809</t>
  </si>
  <si>
    <t>CATTP LA CHARTREUSE MAISON MATISSE</t>
  </si>
  <si>
    <t>210010591</t>
  </si>
  <si>
    <t>CMP/CATTP/HDJ LAMARTINE</t>
  </si>
  <si>
    <t>710974528</t>
  </si>
  <si>
    <t xml:space="preserve">UNITE DE DIALYSE DE MACON CHANAUX </t>
  </si>
  <si>
    <t>220000012</t>
  </si>
  <si>
    <t>220000020</t>
  </si>
  <si>
    <t>22</t>
  </si>
  <si>
    <t>Bretagne</t>
  </si>
  <si>
    <t>CH YVES LE FOLL</t>
  </si>
  <si>
    <t>220000095</t>
  </si>
  <si>
    <t>220000046</t>
  </si>
  <si>
    <t>CH DINAN</t>
  </si>
  <si>
    <t>220000368</t>
  </si>
  <si>
    <t>220000103</t>
  </si>
  <si>
    <t>CH LANNION</t>
  </si>
  <si>
    <t>220022800</t>
  </si>
  <si>
    <t>220000673</t>
  </si>
  <si>
    <t>HÔPITAL PRIVÉ DES COTES D'ARMOR</t>
  </si>
  <si>
    <t>220000343</t>
  </si>
  <si>
    <t>220000079</t>
  </si>
  <si>
    <t>CH GUINGAMP</t>
  </si>
  <si>
    <t>220000541</t>
  </si>
  <si>
    <t>220000152</t>
  </si>
  <si>
    <t>CH PAIMPOL</t>
  </si>
  <si>
    <t>220001259</t>
  </si>
  <si>
    <t>220005045</t>
  </si>
  <si>
    <t>CH TREGUIER</t>
  </si>
  <si>
    <t>220000236</t>
  </si>
  <si>
    <t>220017974</t>
  </si>
  <si>
    <t>CH PLOUGUERNÉVEL</t>
  </si>
  <si>
    <t>220000608</t>
  </si>
  <si>
    <t>220000210</t>
  </si>
  <si>
    <t>CH LE BON SAUVEUR</t>
  </si>
  <si>
    <t>220000467</t>
  </si>
  <si>
    <t>MAISON DE REPOS ET DE CONVALESCENCE
VELLEDA</t>
  </si>
  <si>
    <t>220012884</t>
  </si>
  <si>
    <t>CENTRE DE RÉÉDUCATION TRESTEL</t>
  </si>
  <si>
    <t>220005599</t>
  </si>
  <si>
    <t>220017842</t>
  </si>
  <si>
    <t>POLYCLINIQUE DU PAYS DE RANCE</t>
  </si>
  <si>
    <t>220000327</t>
  </si>
  <si>
    <t>220000699</t>
  </si>
  <si>
    <t>CLINIQUE DU VAL JOSSELIN</t>
  </si>
  <si>
    <t>220000475</t>
  </si>
  <si>
    <t>220020531</t>
  </si>
  <si>
    <t>LES CHATELETS PLOUFRAGAN</t>
  </si>
  <si>
    <t>220000566</t>
  </si>
  <si>
    <t>220021968</t>
  </si>
  <si>
    <t>CHPP SITE LAMBALLE</t>
  </si>
  <si>
    <t>220000616</t>
  </si>
  <si>
    <t>750052037</t>
  </si>
  <si>
    <t>CH ST JEAN DE DIEU</t>
  </si>
  <si>
    <t>220000111</t>
  </si>
  <si>
    <t>220000376</t>
  </si>
  <si>
    <t>POLYCLINIQUE DU TREGOR</t>
  </si>
  <si>
    <t>220000319</t>
  </si>
  <si>
    <t>220000681</t>
  </si>
  <si>
    <t>CLINIQUE LA CERISAIE</t>
  </si>
  <si>
    <t>220019616</t>
  </si>
  <si>
    <t>220019608</t>
  </si>
  <si>
    <t>HAD DU PAYS BRIOCHIN</t>
  </si>
  <si>
    <t>220000574</t>
  </si>
  <si>
    <t>CHPP SITE QUINTIN</t>
  </si>
  <si>
    <t>220019061</t>
  </si>
  <si>
    <t>SSR GERIATRIQUE</t>
  </si>
  <si>
    <t>220020341</t>
  </si>
  <si>
    <t>350000626</t>
  </si>
  <si>
    <t>AUB - HAD DU PAYS DE GUINGAMP</t>
  </si>
  <si>
    <t>220014138</t>
  </si>
  <si>
    <t>CENTRE LONG SEJOUR ROSTRENEN</t>
  </si>
  <si>
    <t>220006423</t>
  </si>
  <si>
    <t>CTRE DE LONG SEJOUR CH PAIMPOL</t>
  </si>
  <si>
    <t>220014708</t>
  </si>
  <si>
    <t>CENTRE DE POST CURE L'AVANCEE ST BRIEUC</t>
  </si>
  <si>
    <t>560006991</t>
  </si>
  <si>
    <t>HOP DE JOUR CMP ENFANTS ADO PONTIVY</t>
  </si>
  <si>
    <t>220000590</t>
  </si>
  <si>
    <t>220000202</t>
  </si>
  <si>
    <t>CENTRE HÉLIO-MARIN DE PLERIN</t>
  </si>
  <si>
    <t>220020119</t>
  </si>
  <si>
    <t>UDM DE PAIMPOL</t>
  </si>
  <si>
    <t>220022149</t>
  </si>
  <si>
    <t>UDM SITE CH GUINGAMP</t>
  </si>
  <si>
    <t>220020101</t>
  </si>
  <si>
    <t>UDM DE LANNION</t>
  </si>
  <si>
    <t>230000820</t>
  </si>
  <si>
    <t>230780041</t>
  </si>
  <si>
    <t>23</t>
  </si>
  <si>
    <t>CH GUERET</t>
  </si>
  <si>
    <t>230780082</t>
  </si>
  <si>
    <t>CENTRE MÉDICAL NATIONAL STE FEYRE</t>
  </si>
  <si>
    <t>230782617</t>
  </si>
  <si>
    <t>920028560</t>
  </si>
  <si>
    <t>CRRF ANDRE LALANDE</t>
  </si>
  <si>
    <t>230000853</t>
  </si>
  <si>
    <t>230780074</t>
  </si>
  <si>
    <t>CH SAINT VAURY</t>
  </si>
  <si>
    <t>230000846</t>
  </si>
  <si>
    <t>230780066</t>
  </si>
  <si>
    <t>CH BERNARD DESPLAS BOURGANEUF</t>
  </si>
  <si>
    <t>230780157</t>
  </si>
  <si>
    <t>230000861</t>
  </si>
  <si>
    <t>CLINIQUE DE LA MARCHE</t>
  </si>
  <si>
    <t>230000960</t>
  </si>
  <si>
    <t>230780520</t>
  </si>
  <si>
    <t>CENTRE HOSPITAL MOYEN SEJOUR
SOUTERRAINE</t>
  </si>
  <si>
    <t>230004657</t>
  </si>
  <si>
    <t>230780058</t>
  </si>
  <si>
    <t>SITE CROIX BLANCHE</t>
  </si>
  <si>
    <t>230000259</t>
  </si>
  <si>
    <t>USLD - CH GUERET</t>
  </si>
  <si>
    <t>230000838</t>
  </si>
  <si>
    <t>CH D'AUBUSSON</t>
  </si>
  <si>
    <t>230780181</t>
  </si>
  <si>
    <t>230000879</t>
  </si>
  <si>
    <t>SA CLINIQUE CHATELGUYON</t>
  </si>
  <si>
    <t>230000952</t>
  </si>
  <si>
    <t>230780512</t>
  </si>
  <si>
    <t>CH MOYEN SEJOUR EVAUX</t>
  </si>
  <si>
    <t>230000663</t>
  </si>
  <si>
    <t>CENTRE SOINS PSYCHOTHERAPIE ADULTES</t>
  </si>
  <si>
    <t>230782245</t>
  </si>
  <si>
    <t>230000655</t>
  </si>
  <si>
    <t>230001356</t>
  </si>
  <si>
    <t>CENTRE SOINS PSYCHOTHER ADULTES BELFONT</t>
  </si>
  <si>
    <t>230781619</t>
  </si>
  <si>
    <t>CENTRE SOINS PSYCHOTHER ADULTES LE BERRY</t>
  </si>
  <si>
    <t>230782252</t>
  </si>
  <si>
    <t>230003287</t>
  </si>
  <si>
    <t>CENTRE SOINS PSYCHOTHER ADULTES
LEMAUPUY</t>
  </si>
  <si>
    <t>230000267</t>
  </si>
  <si>
    <t>CENTRE SOINS PSYCHOTHERAPIE ENFANTS</t>
  </si>
  <si>
    <t>230781601</t>
  </si>
  <si>
    <t>230782344</t>
  </si>
  <si>
    <t>240000489</t>
  </si>
  <si>
    <t>240000117</t>
  </si>
  <si>
    <t>24</t>
  </si>
  <si>
    <t>CH DE PERIGUEUX</t>
  </si>
  <si>
    <t>240000372</t>
  </si>
  <si>
    <t>240000059</t>
  </si>
  <si>
    <t>CH DE BERGERAC</t>
  </si>
  <si>
    <t>240000687</t>
  </si>
  <si>
    <t>240000448</t>
  </si>
  <si>
    <t>CH SARLAT</t>
  </si>
  <si>
    <t>240000190</t>
  </si>
  <si>
    <t>240000596</t>
  </si>
  <si>
    <t>POLYCLINIQUE FRANCHEVILLE</t>
  </si>
  <si>
    <t>240000646</t>
  </si>
  <si>
    <t>240000265</t>
  </si>
  <si>
    <t>FONDATION JOHN BOST</t>
  </si>
  <si>
    <t>240000208</t>
  </si>
  <si>
    <t>240000612</t>
  </si>
  <si>
    <t>240000091</t>
  </si>
  <si>
    <t>240000034</t>
  </si>
  <si>
    <t>CH DE LANMARY</t>
  </si>
  <si>
    <t>240002402</t>
  </si>
  <si>
    <t>240003251</t>
  </si>
  <si>
    <t>CRF LA LANDE</t>
  </si>
  <si>
    <t>240000216</t>
  </si>
  <si>
    <t>240000620</t>
  </si>
  <si>
    <t>CLINIQUE DU PARC</t>
  </si>
  <si>
    <t>240000463</t>
  </si>
  <si>
    <t>240000083</t>
  </si>
  <si>
    <t>CH VAUCLAIRE</t>
  </si>
  <si>
    <t>240000307</t>
  </si>
  <si>
    <t>LE CHATEAU DE BASSY</t>
  </si>
  <si>
    <t>240000539</t>
  </si>
  <si>
    <t>240016055</t>
  </si>
  <si>
    <t>CH LA MEYNARDIE</t>
  </si>
  <si>
    <t>240006734</t>
  </si>
  <si>
    <t>CENTRE D'HEMODIALYSE FRANCHEVILLE</t>
  </si>
  <si>
    <t>240000471</t>
  </si>
  <si>
    <t>240000109</t>
  </si>
  <si>
    <t>CH DE NONTRON</t>
  </si>
  <si>
    <t>240000273</t>
  </si>
  <si>
    <t>CENTRE DE CONVALESCENCE LES FOUGERES</t>
  </si>
  <si>
    <t>240000455</t>
  </si>
  <si>
    <t>240000075</t>
  </si>
  <si>
    <t>CH D'EXCIDEUIL</t>
  </si>
  <si>
    <t>240000174</t>
  </si>
  <si>
    <t>240000042</t>
  </si>
  <si>
    <t>CH DE BELVES</t>
  </si>
  <si>
    <t>240011668</t>
  </si>
  <si>
    <t>HAD CLINIQUE PASTEUR</t>
  </si>
  <si>
    <t>240000414</t>
  </si>
  <si>
    <t>240000067</t>
  </si>
  <si>
    <t>CH DE DOMME</t>
  </si>
  <si>
    <t>240000513</t>
  </si>
  <si>
    <t>240000141</t>
  </si>
  <si>
    <t>CH DE SAINT-ASTIER</t>
  </si>
  <si>
    <t>240000661</t>
  </si>
  <si>
    <t>240000281</t>
  </si>
  <si>
    <t>LA JOIE DE VIVRE</t>
  </si>
  <si>
    <t>240000521</t>
  </si>
  <si>
    <t>CH CHENARD</t>
  </si>
  <si>
    <t>240000505</t>
  </si>
  <si>
    <t>CH DE RIBERAC</t>
  </si>
  <si>
    <t>240015677</t>
  </si>
  <si>
    <t>UNITÉ SEVRAGE COMPLEXE - CH VAUCLAIRE</t>
  </si>
  <si>
    <t>240008318</t>
  </si>
  <si>
    <t>240002428</t>
  </si>
  <si>
    <t>CENTRE LE VERGER DES BALANS</t>
  </si>
  <si>
    <t>240013219</t>
  </si>
  <si>
    <t>240013417</t>
  </si>
  <si>
    <t>ANTENNE UNITE DE DIALYSE FRANCHEVILLE</t>
  </si>
  <si>
    <t>240017046</t>
  </si>
  <si>
    <t>CH VAUCLAIRE - SITE CH PERIGUEUX</t>
  </si>
  <si>
    <t>240008334</t>
  </si>
  <si>
    <t>HDJ POUR ADULTES</t>
  </si>
  <si>
    <t>240014878</t>
  </si>
  <si>
    <t>240013466</t>
  </si>
  <si>
    <t>ANTENNE AUTODIALYSE FRANCHEVILLE</t>
  </si>
  <si>
    <t>240003293</t>
  </si>
  <si>
    <t>240008326</t>
  </si>
  <si>
    <t>240003301</t>
  </si>
  <si>
    <t>250006954</t>
  </si>
  <si>
    <t>250000015</t>
  </si>
  <si>
    <t>25</t>
  </si>
  <si>
    <t>CHRU JEAN MINJOZ</t>
  </si>
  <si>
    <t>250000270</t>
  </si>
  <si>
    <t>250000643</t>
  </si>
  <si>
    <t>CLINIQUE SAINT-VINCENT</t>
  </si>
  <si>
    <t>250000700</t>
  </si>
  <si>
    <t>250000452</t>
  </si>
  <si>
    <t>CHIC HC SITE RIVES DU DOUBS PONTARLIER</t>
  </si>
  <si>
    <t>250011848</t>
  </si>
  <si>
    <t>250017803</t>
  </si>
  <si>
    <t>POLYCLINIQUE DE FRANCHE COMTE</t>
  </si>
  <si>
    <t>250000718</t>
  </si>
  <si>
    <t>250000460</t>
  </si>
  <si>
    <t>CHS NOVILLARS</t>
  </si>
  <si>
    <t>250000759</t>
  </si>
  <si>
    <t>250000569</t>
  </si>
  <si>
    <t>CENTRE DE SOINS TILLEROYES</t>
  </si>
  <si>
    <t>250000882</t>
  </si>
  <si>
    <t>250002839</t>
  </si>
  <si>
    <t>ÉTABLISSEMENT DE SANTÉ DE QUINGEY</t>
  </si>
  <si>
    <t>250000023</t>
  </si>
  <si>
    <t>CHRU SAINT-JACQUES</t>
  </si>
  <si>
    <t>250001252</t>
  </si>
  <si>
    <t>250007788</t>
  </si>
  <si>
    <t>USLD JACQUES WEINMAN AVANNE</t>
  </si>
  <si>
    <t>250000627</t>
  </si>
  <si>
    <t>250000221</t>
  </si>
  <si>
    <t>CH PAUL NAPPEZ MORTEAU</t>
  </si>
  <si>
    <t>250000288</t>
  </si>
  <si>
    <t>CLINIQUE SAINT PIERRE</t>
  </si>
  <si>
    <t>250000635</t>
  </si>
  <si>
    <t>250000239</t>
  </si>
  <si>
    <t>CH SAINTE CROIX BAUME LES DAMES</t>
  </si>
  <si>
    <t>250001237</t>
  </si>
  <si>
    <t>250007598</t>
  </si>
  <si>
    <t>USLD BELLEVAUX</t>
  </si>
  <si>
    <t>250000544</t>
  </si>
  <si>
    <t>CENTRE DE RÉADAPTATION ET RÉÉDUCATION
LES SALINS DE BREGILLE</t>
  </si>
  <si>
    <t>250016003</t>
  </si>
  <si>
    <t>250006335</t>
  </si>
  <si>
    <t>CENTRE DE RÉADAPTATION DE JOUR LES HAUTS
DE CHAZAL</t>
  </si>
  <si>
    <t>250000726</t>
  </si>
  <si>
    <t>250000478</t>
  </si>
  <si>
    <t>CH SAINT LOUIS ORNANS</t>
  </si>
  <si>
    <t>250000619</t>
  </si>
  <si>
    <t>UNITÉ PSY ADULTE LE GRANDVALLIER CHIHC</t>
  </si>
  <si>
    <t>250016045</t>
  </si>
  <si>
    <t>HAD BESANCON</t>
  </si>
  <si>
    <t>250007234</t>
  </si>
  <si>
    <t>USLD PONTARLIER</t>
  </si>
  <si>
    <t>250016037</t>
  </si>
  <si>
    <t>HAD AUDINCOURT</t>
  </si>
  <si>
    <t>250000734</t>
  </si>
  <si>
    <t>CHIC HAUTE COMTE SITE R SALINS MOUTHE</t>
  </si>
  <si>
    <t>250008455</t>
  </si>
  <si>
    <t>CMP CATTP ADULTES ESPACE RENCONTRE</t>
  </si>
  <si>
    <t>250012069</t>
  </si>
  <si>
    <t>HAD PONTARLIER</t>
  </si>
  <si>
    <t>250005196</t>
  </si>
  <si>
    <t>250001013</t>
  </si>
  <si>
    <t>HDJ LA VELOTTE</t>
  </si>
  <si>
    <t>250008109</t>
  </si>
  <si>
    <t>FOYER POST CURE LE COLOMBIER CHS</t>
  </si>
  <si>
    <t>250016466</t>
  </si>
  <si>
    <t>ESPACE ACCUEIL ADO ST JACQUES CHS</t>
  </si>
  <si>
    <t>250011186</t>
  </si>
  <si>
    <t>CATIJ JARDINS CHS NOVILLARS</t>
  </si>
  <si>
    <t>250017308</t>
  </si>
  <si>
    <t>UNITÉ PERE MERE BEBE</t>
  </si>
  <si>
    <t>250016474</t>
  </si>
  <si>
    <t>HDJ CMP ENFANT PONTARLIER CHS NOVILLAR</t>
  </si>
  <si>
    <t>250012838</t>
  </si>
  <si>
    <t>HAD PRE - POST PARTUM BESANÇON</t>
  </si>
  <si>
    <t>250021078</t>
  </si>
  <si>
    <t>250021060</t>
  </si>
  <si>
    <t>CL PAYS DE MONTELIBARD</t>
  </si>
  <si>
    <t>260000013</t>
  </si>
  <si>
    <t>260000021</t>
  </si>
  <si>
    <t>26</t>
  </si>
  <si>
    <t>CH DE VALENCE</t>
  </si>
  <si>
    <t>260000138</t>
  </si>
  <si>
    <t>260000047</t>
  </si>
  <si>
    <t>GR. HOSP. PORTES PROVENCE - MONTELIMAR</t>
  </si>
  <si>
    <t>260000120</t>
  </si>
  <si>
    <t>260016910</t>
  </si>
  <si>
    <t>HÔPITAUX DROME NORD - ROMANS-SUR-ISERE</t>
  </si>
  <si>
    <t>260000823</t>
  </si>
  <si>
    <t>260003264</t>
  </si>
  <si>
    <t>CH DROME-VIVARAIS - SITE DE MONTELEGER</t>
  </si>
  <si>
    <t>260000146</t>
  </si>
  <si>
    <t>260000054</t>
  </si>
  <si>
    <t>CH DE CREST</t>
  </si>
  <si>
    <t>260003017</t>
  </si>
  <si>
    <t>260000781</t>
  </si>
  <si>
    <t>SA CLINIQUE KENNEDY</t>
  </si>
  <si>
    <t>260006267</t>
  </si>
  <si>
    <t>CLINIQUE GENERALE</t>
  </si>
  <si>
    <t>260000195</t>
  </si>
  <si>
    <t>260006770</t>
  </si>
  <si>
    <t>CLINIQUE PNEUMOLOGIE LES RIEUX ATRIR</t>
  </si>
  <si>
    <t>260000203</t>
  </si>
  <si>
    <t>HÔPITAUX DROME NORD - SAINT-VALLIER</t>
  </si>
  <si>
    <t>260017454</t>
  </si>
  <si>
    <t>260016761</t>
  </si>
  <si>
    <t>DIEULEFIT SANTÉ</t>
  </si>
  <si>
    <t>260000260</t>
  </si>
  <si>
    <t>260000377</t>
  </si>
  <si>
    <t>CLINIQUE LA PARISIERE</t>
  </si>
  <si>
    <t>260000682</t>
  </si>
  <si>
    <t>CRF LES BAUMES</t>
  </si>
  <si>
    <t>260000286</t>
  </si>
  <si>
    <t>260000104</t>
  </si>
  <si>
    <t>CH DIE</t>
  </si>
  <si>
    <t>260000153</t>
  </si>
  <si>
    <t>LADAPT CSSR LA BEAUME D'HOSTUN</t>
  </si>
  <si>
    <t>260000237</t>
  </si>
  <si>
    <t>260000088</t>
  </si>
  <si>
    <t>CH DE NYONS</t>
  </si>
  <si>
    <t>260000302</t>
  </si>
  <si>
    <t>260000161</t>
  </si>
  <si>
    <t>ÉTABLISSEMENT MEDICAL LA TEPPE</t>
  </si>
  <si>
    <t>260000278</t>
  </si>
  <si>
    <t>260000096</t>
  </si>
  <si>
    <t>CH BUIS LES BARONNIES</t>
  </si>
  <si>
    <t>260000229</t>
  </si>
  <si>
    <t>GR. HOSP. PORTES PROVENCE - DIEULEFIT</t>
  </si>
  <si>
    <t>260019880</t>
  </si>
  <si>
    <t>CH DROME-VIVARAIS - SITE SAINT-VALLIER</t>
  </si>
  <si>
    <t>260003280</t>
  </si>
  <si>
    <t>CH DROME-VIVARAIS - SITE ROMANS/ISERE</t>
  </si>
  <si>
    <t>260006705</t>
  </si>
  <si>
    <t>CH DROME-VIVARAIS - HDJ/CATTP ADULTES</t>
  </si>
  <si>
    <t>070005046</t>
  </si>
  <si>
    <t>CH DROME-VIVARAIS - HDJ/CMP ADU GUIL.</t>
  </si>
  <si>
    <t>260013800</t>
  </si>
  <si>
    <t>CH DROME-VIVARAIS - HDJ ADULTES TAIN</t>
  </si>
  <si>
    <t>260014378</t>
  </si>
  <si>
    <t>CH DROME-VIVARAIS - HDJ/CMP/CATTP ADU</t>
  </si>
  <si>
    <t>260017520</t>
  </si>
  <si>
    <t>CH DROME-VIVARAIS HDJ/CMP/CATTP ADULTE</t>
  </si>
  <si>
    <t>260021522</t>
  </si>
  <si>
    <t>CH DROME-VIVARAIS CMP/HDJ/CATTP INFANT</t>
  </si>
  <si>
    <t>260010186</t>
  </si>
  <si>
    <t>CH DROME-VIVARAIS - HDJ ENFANTS ROMANS</t>
  </si>
  <si>
    <t>260013818</t>
  </si>
  <si>
    <t>CH DROME-VIVARAIS - HDJ ENFANTS NYONS</t>
  </si>
  <si>
    <t>270000359</t>
  </si>
  <si>
    <t>270023724</t>
  </si>
  <si>
    <t>27</t>
  </si>
  <si>
    <t>CH EVREUX CH EURE-SEINE</t>
  </si>
  <si>
    <t>270000912</t>
  </si>
  <si>
    <t>HÔPITAL LA MUSSE</t>
  </si>
  <si>
    <t>270000458</t>
  </si>
  <si>
    <t>CH VERNON CH EURE-SEINE</t>
  </si>
  <si>
    <t>270000573</t>
  </si>
  <si>
    <t>270000219</t>
  </si>
  <si>
    <t>NOUVEL HÔPITAL DE NAVARRE</t>
  </si>
  <si>
    <t>270000367</t>
  </si>
  <si>
    <t>270000086</t>
  </si>
  <si>
    <t>CH GISORS</t>
  </si>
  <si>
    <t>270000326</t>
  </si>
  <si>
    <t>270000680</t>
  </si>
  <si>
    <t>270000045</t>
  </si>
  <si>
    <t>270000060</t>
  </si>
  <si>
    <t>CH BERNAY</t>
  </si>
  <si>
    <t>270000425</t>
  </si>
  <si>
    <t>270000102</t>
  </si>
  <si>
    <t>CH PONT-AUDEMER</t>
  </si>
  <si>
    <t>270000441</t>
  </si>
  <si>
    <t>270000110</t>
  </si>
  <si>
    <t>CH VERNEUIL-SUR-AVRE</t>
  </si>
  <si>
    <t>270000862</t>
  </si>
  <si>
    <t>270000953</t>
  </si>
  <si>
    <t>CLINIQUE BERGOUIGNAN</t>
  </si>
  <si>
    <t>270025984</t>
  </si>
  <si>
    <t>270029275</t>
  </si>
  <si>
    <t>CLINIQUE DE LA MARE Ô DANS</t>
  </si>
  <si>
    <t>270027279</t>
  </si>
  <si>
    <t>270027881</t>
  </si>
  <si>
    <t>CLINIQUE DES PORTES DE L'EURE</t>
  </si>
  <si>
    <t>270000433</t>
  </si>
  <si>
    <t>SARL ORPEA LE VALLON</t>
  </si>
  <si>
    <t>270000342</t>
  </si>
  <si>
    <t>CLINIQUE DE LA LOVIÈRE</t>
  </si>
  <si>
    <t>270000417</t>
  </si>
  <si>
    <t>760025734</t>
  </si>
  <si>
    <t>CENTRE DE CONVALESCENCE L'HOSTREA</t>
  </si>
  <si>
    <t>270000896</t>
  </si>
  <si>
    <t>CMPR L'ADAPT ARDITTI</t>
  </si>
  <si>
    <t>270000516</t>
  </si>
  <si>
    <t>270000177</t>
  </si>
  <si>
    <t>HL LE NEUBOURG</t>
  </si>
  <si>
    <t>270000870</t>
  </si>
  <si>
    <t>920031770</t>
  </si>
  <si>
    <t>CLINIQUE LES BRUYERES</t>
  </si>
  <si>
    <t>270016058</t>
  </si>
  <si>
    <t>750047367</t>
  </si>
  <si>
    <t>HAD EURE-SEINE</t>
  </si>
  <si>
    <t>270026107</t>
  </si>
  <si>
    <t>USLD CH EURE SEINE</t>
  </si>
  <si>
    <t>270029416</t>
  </si>
  <si>
    <t>HAD CH DE LA RISLE PONT AUDEMER</t>
  </si>
  <si>
    <t>270000474</t>
  </si>
  <si>
    <t>270000136</t>
  </si>
  <si>
    <t>HL SAINT-JACQUES LES ANDELYS</t>
  </si>
  <si>
    <t>270027303</t>
  </si>
  <si>
    <t>UNITÉ PSY HOSP. COURTE DUREE (UPHCD)NH</t>
  </si>
  <si>
    <t>270000482</t>
  </si>
  <si>
    <t>270000144</t>
  </si>
  <si>
    <t>CH PIERRE HURABIELLE BOURG-ACHARD</t>
  </si>
  <si>
    <t>270025794</t>
  </si>
  <si>
    <t>CENTRE D'ACCUEIL ET D'URGENCES (CAC)</t>
  </si>
  <si>
    <t>270024540</t>
  </si>
  <si>
    <t>HDJ ADULTES EVREUX G01 NH NAVARRE</t>
  </si>
  <si>
    <t>270016199</t>
  </si>
  <si>
    <t>APPART THERAPEUTIQUE NH DE NAVARRE</t>
  </si>
  <si>
    <t>270004419</t>
  </si>
  <si>
    <t>HDJ ADULTES VERNON NH NAVARRE</t>
  </si>
  <si>
    <t>270018229</t>
  </si>
  <si>
    <t>HDJ ADULTES VERNEUIL NH NAVARRE</t>
  </si>
  <si>
    <t>270015829</t>
  </si>
  <si>
    <t>SAFT EVREUX NH DE NAVARRE</t>
  </si>
  <si>
    <t>270009327</t>
  </si>
  <si>
    <t>HDJ ADULTES LOUVIERS NH NAVARRE</t>
  </si>
  <si>
    <t>270019888</t>
  </si>
  <si>
    <t>HDJ ADOLESCENTS NH DE NAVARRE</t>
  </si>
  <si>
    <t>270009301</t>
  </si>
  <si>
    <t>HDJ ADULTES BERNAY NH NAVARRE</t>
  </si>
  <si>
    <t>270014350</t>
  </si>
  <si>
    <t>HDJ ENFANTS LOUVIERS NH NAVARRE</t>
  </si>
  <si>
    <t>270007479</t>
  </si>
  <si>
    <t>HDJ ENFANTS VERNON NH NAVARRE</t>
  </si>
  <si>
    <t>270004005</t>
  </si>
  <si>
    <t>HDJ ENFANTS EVREUX NH DE NAVARRE</t>
  </si>
  <si>
    <t>270015548</t>
  </si>
  <si>
    <t>HDJ ENFANTS BERNAY NH NAVARRE</t>
  </si>
  <si>
    <t>270009319</t>
  </si>
  <si>
    <t>HDJ ADULTES SECTEUR 3</t>
  </si>
  <si>
    <t>270012834</t>
  </si>
  <si>
    <t>CMP ENFANT EVREUX ST MICHEL NH NAVARRE</t>
  </si>
  <si>
    <t>280504267</t>
  </si>
  <si>
    <t>280000134</t>
  </si>
  <si>
    <t>28</t>
  </si>
  <si>
    <t>CH CHARTRES LOUIS PASTEUR-LE COUDRAY</t>
  </si>
  <si>
    <t>280000084</t>
  </si>
  <si>
    <t>280000183</t>
  </si>
  <si>
    <t>CH DREUX</t>
  </si>
  <si>
    <t>280000662</t>
  </si>
  <si>
    <t>280500075</t>
  </si>
  <si>
    <t>CH CHATEAUDUN</t>
  </si>
  <si>
    <t>280505777</t>
  </si>
  <si>
    <t>280001199</t>
  </si>
  <si>
    <t>HÔPITAL PRIVÉ D'EURE ET LOIR</t>
  </si>
  <si>
    <t>280502998</t>
  </si>
  <si>
    <t>280000589</t>
  </si>
  <si>
    <t>CH NOGENT LE ROTROU - NOUVEL HÔPITAL</t>
  </si>
  <si>
    <t>280000449</t>
  </si>
  <si>
    <t>POLE MEDICAL MAISON BLANCHE</t>
  </si>
  <si>
    <t>280000050</t>
  </si>
  <si>
    <t>280000142</t>
  </si>
  <si>
    <t>CH BONNEVAL</t>
  </si>
  <si>
    <t>280505223</t>
  </si>
  <si>
    <t>440052041</t>
  </si>
  <si>
    <t>INSTITUT DIABETOLOGIE NUTRITION CENTRE</t>
  </si>
  <si>
    <t>280000266</t>
  </si>
  <si>
    <t>450018106</t>
  </si>
  <si>
    <t>CRF BEAUROUVRE DE BLANDAINVILLE</t>
  </si>
  <si>
    <t>280000043</t>
  </si>
  <si>
    <t>CH CHARTRES - HÔTEL DIEU</t>
  </si>
  <si>
    <t>280505264</t>
  </si>
  <si>
    <t>280006370</t>
  </si>
  <si>
    <t>CLINIQUE LA BOISSIERE</t>
  </si>
  <si>
    <t>280000100</t>
  </si>
  <si>
    <t>280000225</t>
  </si>
  <si>
    <t>CH DE LA LOUPE</t>
  </si>
  <si>
    <t>280000431</t>
  </si>
  <si>
    <t>310021167</t>
  </si>
  <si>
    <t>KORIAN PARC DE GASVILLE</t>
  </si>
  <si>
    <t>280007519</t>
  </si>
  <si>
    <t>CH HENRY EY A BONNEVAL SITE DU COUDRAY</t>
  </si>
  <si>
    <t>280001678</t>
  </si>
  <si>
    <t>370001638</t>
  </si>
  <si>
    <t>ASSAD HAD D'EURE ET LOIR</t>
  </si>
  <si>
    <t>280506015</t>
  </si>
  <si>
    <t>280001264</t>
  </si>
  <si>
    <t>LE C.A.L.M.E. ILLIERS COMBRAY</t>
  </si>
  <si>
    <t>280504689</t>
  </si>
  <si>
    <t>92</t>
  </si>
  <si>
    <t>CLINIQUE NÉPHROLOGIQUE DE MAISON BLANCHE</t>
  </si>
  <si>
    <t>280006263</t>
  </si>
  <si>
    <t>CH HENRI EY-SITE MORANCEZ</t>
  </si>
  <si>
    <t>280000696</t>
  </si>
  <si>
    <t>CH CHARTRES - VAL DE L'EURE</t>
  </si>
  <si>
    <t>280502741</t>
  </si>
  <si>
    <t>280000852</t>
  </si>
  <si>
    <t>A.I.R.B.P IRC CHARTRES</t>
  </si>
  <si>
    <t>280006750</t>
  </si>
  <si>
    <t>HDJ MUTUALISE LA PARENTHESE</t>
  </si>
  <si>
    <t>280006594</t>
  </si>
  <si>
    <t>A.I.R.B.P. IRC NOGENT-LE-ROTROU</t>
  </si>
  <si>
    <t>280503848</t>
  </si>
  <si>
    <t>A.I.R.B.P. IRC - DREUX</t>
  </si>
  <si>
    <t>280504309</t>
  </si>
  <si>
    <t>A.I.R.B.P. IRC CHATEAUDUN</t>
  </si>
  <si>
    <t>280005117</t>
  </si>
  <si>
    <t>CENTRE ACCUEIL THERAPEUTIQUE</t>
  </si>
  <si>
    <t>280005067</t>
  </si>
  <si>
    <t>HDJ BAINS DOUCHESBONNEVAL</t>
  </si>
  <si>
    <t>280505918</t>
  </si>
  <si>
    <t>HÔPITAL JBONNEVAL</t>
  </si>
  <si>
    <t>280005042</t>
  </si>
  <si>
    <t>HDJ ENFANTS-BONNEVAL</t>
  </si>
  <si>
    <t>290004324</t>
  </si>
  <si>
    <t>290000017</t>
  </si>
  <si>
    <t>29</t>
  </si>
  <si>
    <t>CHRU BREST SITE HÔPITAL CAVALE BLANCHE</t>
  </si>
  <si>
    <t>290000025</t>
  </si>
  <si>
    <t>290020700</t>
  </si>
  <si>
    <t>CHIC QUIMPER</t>
  </si>
  <si>
    <t>290000033</t>
  </si>
  <si>
    <t>290021542</t>
  </si>
  <si>
    <t>CH DES PAYS DE MORLAIX</t>
  </si>
  <si>
    <t>290000058</t>
  </si>
  <si>
    <t>CHRU BREST SITE HÔPITAL MORVAN</t>
  </si>
  <si>
    <t>290019777</t>
  </si>
  <si>
    <t>290022508</t>
  </si>
  <si>
    <t>POLYCLINIQUE DE KERAUDREN</t>
  </si>
  <si>
    <t>290000785</t>
  </si>
  <si>
    <t>HÔTEL DIEU PONT-L'ABBE</t>
  </si>
  <si>
    <t>290000173</t>
  </si>
  <si>
    <t>290000041</t>
  </si>
  <si>
    <t>CH FERDINAND GRALL LANDERNEAU</t>
  </si>
  <si>
    <t>290000256</t>
  </si>
  <si>
    <t>CHRU BREST SITE HÔPITAL DE CARHAIX</t>
  </si>
  <si>
    <t>290000140</t>
  </si>
  <si>
    <t>290000447</t>
  </si>
  <si>
    <t>CLINIQUE PASTEUR-SAINT ESPRIT</t>
  </si>
  <si>
    <t>290000181</t>
  </si>
  <si>
    <t>290000074</t>
  </si>
  <si>
    <t>CH DOUARNENEZ</t>
  </si>
  <si>
    <t>290004340</t>
  </si>
  <si>
    <t>CHRU BREST SITE HÔPITAL BOHARS</t>
  </si>
  <si>
    <t>290003953</t>
  </si>
  <si>
    <t>CRF DE TREBOUL</t>
  </si>
  <si>
    <t>290000553</t>
  </si>
  <si>
    <t>CENTRE MÉDICAL LE GUERVENAN</t>
  </si>
  <si>
    <t>290000918</t>
  </si>
  <si>
    <t>290000298</t>
  </si>
  <si>
    <t>EPSM GOURMELEN SITE QUIMPER</t>
  </si>
  <si>
    <t>290000975</t>
  </si>
  <si>
    <t>290000546</t>
  </si>
  <si>
    <t>CHM DE ROSCOFF SITE DE PERHARIDY</t>
  </si>
  <si>
    <t>290000728</t>
  </si>
  <si>
    <t>HÔPITAL D'INSTRUCTION DES ARMÉES
CLERMONT-TONNERRE</t>
  </si>
  <si>
    <t>290000207</t>
  </si>
  <si>
    <t>290000520</t>
  </si>
  <si>
    <t>CLINIQUE ST MICHEL ET STE ANNE</t>
  </si>
  <si>
    <t>290000744</t>
  </si>
  <si>
    <t>290001007</t>
  </si>
  <si>
    <t>CLINIQUE DE PEN AN DALAR</t>
  </si>
  <si>
    <t>290000215</t>
  </si>
  <si>
    <t>290029974</t>
  </si>
  <si>
    <t>POLYCLINIQUE QUIMPER SUD</t>
  </si>
  <si>
    <t>290000827</t>
  </si>
  <si>
    <t>CHM DE ROSCOFF SITE DE TY-YANN</t>
  </si>
  <si>
    <t>290017946</t>
  </si>
  <si>
    <t>CTRE LONG SEJOUR BOHARS - CHRU BREST</t>
  </si>
  <si>
    <t>290004365</t>
  </si>
  <si>
    <t>CHU BREST SITE GUILERS</t>
  </si>
  <si>
    <t>290000066</t>
  </si>
  <si>
    <t>CHIC SITE DE CONCARNEAU</t>
  </si>
  <si>
    <t>290000371</t>
  </si>
  <si>
    <t>CLINIQUE LES GLENAN</t>
  </si>
  <si>
    <t>290036706</t>
  </si>
  <si>
    <t>440055911</t>
  </si>
  <si>
    <t>INSTITUT DE READAPTATION DU CAP HORN</t>
  </si>
  <si>
    <t>290036375</t>
  </si>
  <si>
    <t>HAD DU PONANT SITE CLINIQUE GD LARGE</t>
  </si>
  <si>
    <t>290004142</t>
  </si>
  <si>
    <t>CLINIQUE DU GRAND LARGE</t>
  </si>
  <si>
    <t>290000363</t>
  </si>
  <si>
    <t>CLINIQUE KERFRIDEN</t>
  </si>
  <si>
    <t>290023431</t>
  </si>
  <si>
    <t>290001049</t>
  </si>
  <si>
    <t>CENTRE MÉDICO-CHIRURGICAL BAIE DE MORLAIX</t>
  </si>
  <si>
    <t>290002344</t>
  </si>
  <si>
    <t>440042844</t>
  </si>
  <si>
    <t>CENTRE DE CONVALESCENCE JEAN TANGUY ST
YVI</t>
  </si>
  <si>
    <t>290036466</t>
  </si>
  <si>
    <t>POLE READAPT DE CORNOUAILLE CONCARNEAU</t>
  </si>
  <si>
    <t>290000736</t>
  </si>
  <si>
    <t>290000991</t>
  </si>
  <si>
    <t>CLINIQUE DE L'IROISE</t>
  </si>
  <si>
    <t>290001015</t>
  </si>
  <si>
    <t>290000751</t>
  </si>
  <si>
    <t>CH ST RENAN</t>
  </si>
  <si>
    <t>290000322</t>
  </si>
  <si>
    <t>290000108</t>
  </si>
  <si>
    <t>CH LESNEVEN</t>
  </si>
  <si>
    <t>290024462</t>
  </si>
  <si>
    <t>RESIDENCE DE KERFILY - EPMS GOURMELEN</t>
  </si>
  <si>
    <t>290032838</t>
  </si>
  <si>
    <t>HAD DES PAYS DE MORLAIX</t>
  </si>
  <si>
    <t>290036474</t>
  </si>
  <si>
    <t>POLE READAPT DE CORNOUAILLE QUIMPER</t>
  </si>
  <si>
    <t>290000686</t>
  </si>
  <si>
    <t>CENTRE DE SOINS DE SUITE DE KERAMPIR</t>
  </si>
  <si>
    <t>290000819</t>
  </si>
  <si>
    <t>290001023</t>
  </si>
  <si>
    <t>CLINIQUE KER LENA</t>
  </si>
  <si>
    <t>290000389</t>
  </si>
  <si>
    <t>290000116</t>
  </si>
  <si>
    <t>CH LANMEUR</t>
  </si>
  <si>
    <t>290000413</t>
  </si>
  <si>
    <t>290009752</t>
  </si>
  <si>
    <t>MAISON DE REPOS ET DE CONVALESCENCE ST
JOSEPH QUIMPERLE</t>
  </si>
  <si>
    <t>290025147</t>
  </si>
  <si>
    <t>LONG SEJOUR TY GLAZIK - CHIC QUIMPER</t>
  </si>
  <si>
    <t>290025113</t>
  </si>
  <si>
    <t>LONG SEJOUR TY CREAC'H - CHIC QUIMPER</t>
  </si>
  <si>
    <t>290008853</t>
  </si>
  <si>
    <t>CTRE DE LONG SEJOUR - CH DOUARNENEZ</t>
  </si>
  <si>
    <t>290000983</t>
  </si>
  <si>
    <t>CHM DE ROSCOFF SITE ST LUC</t>
  </si>
  <si>
    <t>290000850</t>
  </si>
  <si>
    <t>920033578</t>
  </si>
  <si>
    <t>STE BRESTOISE DU REIN ARTIFICIEL</t>
  </si>
  <si>
    <t>290000272</t>
  </si>
  <si>
    <t>290000090</t>
  </si>
  <si>
    <t>CH CROZON</t>
  </si>
  <si>
    <t>290000165</t>
  </si>
  <si>
    <t>290030592</t>
  </si>
  <si>
    <t>CLINIQUE DE L'ELORN</t>
  </si>
  <si>
    <t>290030345</t>
  </si>
  <si>
    <t>LA CANOPEE</t>
  </si>
  <si>
    <t>290018282</t>
  </si>
  <si>
    <t>CLINIQUE DE L'ODET</t>
  </si>
  <si>
    <t>290024140</t>
  </si>
  <si>
    <t>HDJ JEAN BART</t>
  </si>
  <si>
    <t>290016716</t>
  </si>
  <si>
    <t>HDJ CMP CATTP MORLAIX</t>
  </si>
  <si>
    <t>290024082</t>
  </si>
  <si>
    <t>HDJ TY GUEN LESNEVEN</t>
  </si>
  <si>
    <t>290030543</t>
  </si>
  <si>
    <t>EPSM GOURMELEN SITE PORZOU</t>
  </si>
  <si>
    <t>290004159</t>
  </si>
  <si>
    <t>CENTRE DE POST CURE ROZ-AR-SCOUR</t>
  </si>
  <si>
    <t>290024090</t>
  </si>
  <si>
    <t>HDJ CMP CATTP HENT TREUZ MORLAIX</t>
  </si>
  <si>
    <t>290034743</t>
  </si>
  <si>
    <t>CMP CATTP LANDIVISIAU</t>
  </si>
  <si>
    <t>290024207</t>
  </si>
  <si>
    <t>HDJ DE CARHAIX-PLOUGUER</t>
  </si>
  <si>
    <t>290016724</t>
  </si>
  <si>
    <t>HDJ CMP CATTP ST POL DE LEON</t>
  </si>
  <si>
    <t>290016807</t>
  </si>
  <si>
    <t>HDJ L'ADRET</t>
  </si>
  <si>
    <t>290030089</t>
  </si>
  <si>
    <t>HDJ TREOUGUY</t>
  </si>
  <si>
    <t>290014935</t>
  </si>
  <si>
    <t>HDJ CMP STERHEOL</t>
  </si>
  <si>
    <t>290030329</t>
  </si>
  <si>
    <t>HDJ L'HERMINE</t>
  </si>
  <si>
    <t>290006121</t>
  </si>
  <si>
    <t>FOYER DE POST CUREAN AVEL VOR</t>
  </si>
  <si>
    <t>290016914</t>
  </si>
  <si>
    <t>HDJ KERHALEG</t>
  </si>
  <si>
    <t>290016880</t>
  </si>
  <si>
    <t>HDJ DE DOUARNENEZ</t>
  </si>
  <si>
    <t>290016773</t>
  </si>
  <si>
    <t>HDJ INTERMEDE</t>
  </si>
  <si>
    <t>290028679</t>
  </si>
  <si>
    <t>MAISON THERAPEUT COLLEGIENS ET LYCEENS</t>
  </si>
  <si>
    <t>290030220</t>
  </si>
  <si>
    <t>HDJ BANINE</t>
  </si>
  <si>
    <t>290030337</t>
  </si>
  <si>
    <t>HDJ ATELIER THERAP QUIMPER</t>
  </si>
  <si>
    <t>290016765</t>
  </si>
  <si>
    <t>HDJ KERMOYSAN</t>
  </si>
  <si>
    <t>290018258</t>
  </si>
  <si>
    <t>HDJ INFANTO-JUVENILE</t>
  </si>
  <si>
    <t>290016708</t>
  </si>
  <si>
    <t>HDJ ENFANTS LE FOLGOET</t>
  </si>
  <si>
    <t>290007905</t>
  </si>
  <si>
    <t>750826307</t>
  </si>
  <si>
    <t>MEACS CROZON</t>
  </si>
  <si>
    <t>290032770</t>
  </si>
  <si>
    <t>APPARTEMENT THÉRAPEUTIQUE LA TOULINE</t>
  </si>
  <si>
    <t>290031186</t>
  </si>
  <si>
    <t>APPARTEMENT THERAPEUTIQUE CAP VERT</t>
  </si>
  <si>
    <t>290016856</t>
  </si>
  <si>
    <t>HDJ SAINT EXUPERY</t>
  </si>
  <si>
    <t>290016831</t>
  </si>
  <si>
    <t>290024314</t>
  </si>
  <si>
    <t>APPARTEMENT THERAPEUTIQUE LES VERDIERS</t>
  </si>
  <si>
    <t>290030295</t>
  </si>
  <si>
    <t>APPARTEMENT THERAPEUTIQUE CADORET</t>
  </si>
  <si>
    <t>290030279</t>
  </si>
  <si>
    <t>APPARTEMENT THERAPEUTIQUE VALMIER</t>
  </si>
  <si>
    <t>290016690</t>
  </si>
  <si>
    <t>HDJ CMP POUR ENFANTS - CARHAIX</t>
  </si>
  <si>
    <t>290016849</t>
  </si>
  <si>
    <t>CAMP BRIEC CHATEAULIN</t>
  </si>
  <si>
    <t>290030287</t>
  </si>
  <si>
    <t>APPARTEMENT THERAPEUTIQUE ST VINCENT</t>
  </si>
  <si>
    <t>290016864</t>
  </si>
  <si>
    <t>HDJ LE LIDAPS À CONCARNEAU</t>
  </si>
  <si>
    <t>290030261</t>
  </si>
  <si>
    <t>CMP / CAMP L'HIPPODROME</t>
  </si>
  <si>
    <t>290030139</t>
  </si>
  <si>
    <t>CMP /CAMP KERARTHUR</t>
  </si>
  <si>
    <t>290030311</t>
  </si>
  <si>
    <t>CAMP ROGER GENTIS</t>
  </si>
  <si>
    <t>2A0000022</t>
  </si>
  <si>
    <t>2A0000014</t>
  </si>
  <si>
    <t>2A</t>
  </si>
  <si>
    <t>Corse</t>
  </si>
  <si>
    <t>CH ND LA MISERICORDE</t>
  </si>
  <si>
    <t>2A0000287</t>
  </si>
  <si>
    <t>2A0000386</t>
  </si>
  <si>
    <t>CH DE CASTELLUCCIO</t>
  </si>
  <si>
    <t>2A0000030</t>
  </si>
  <si>
    <t>2A0000048</t>
  </si>
  <si>
    <t>CRF ET MAISON REPOS FINOSELLO</t>
  </si>
  <si>
    <t>2A0000139</t>
  </si>
  <si>
    <t>2A0000063</t>
  </si>
  <si>
    <t>SA CLINISUD</t>
  </si>
  <si>
    <t>2A0002051</t>
  </si>
  <si>
    <t>2A0000303</t>
  </si>
  <si>
    <t>CRF LES MOLINI</t>
  </si>
  <si>
    <t>2A0000154</t>
  </si>
  <si>
    <t>2A0000204</t>
  </si>
  <si>
    <t>CLINIQUE DU SUD DE LA CORSE</t>
  </si>
  <si>
    <t>2A0023271</t>
  </si>
  <si>
    <t>USLD D' AJACCIO</t>
  </si>
  <si>
    <t>2A0000261</t>
  </si>
  <si>
    <t>2A0000279</t>
  </si>
  <si>
    <t>MAISON DE CONVALESCENCE ILE DE BEAUTE</t>
  </si>
  <si>
    <t>2A0022554</t>
  </si>
  <si>
    <t>2A0000311</t>
  </si>
  <si>
    <t>MAISON DE CONVALESCENCE ET REGIME
VALICELLI</t>
  </si>
  <si>
    <t>2A0000212</t>
  </si>
  <si>
    <t>2A0000170</t>
  </si>
  <si>
    <t>HL DE BONIFACIO</t>
  </si>
  <si>
    <t>2A0002614</t>
  </si>
  <si>
    <t>2A0002606</t>
  </si>
  <si>
    <t>CH DE SARTENE</t>
  </si>
  <si>
    <t>2A0001988</t>
  </si>
  <si>
    <t>2A0001848</t>
  </si>
  <si>
    <t>HAD AJACCIO ET GRAND AJACCIO</t>
  </si>
  <si>
    <t>2B0000012</t>
  </si>
  <si>
    <t>2B0000020</t>
  </si>
  <si>
    <t>2B</t>
  </si>
  <si>
    <t>CH DE BASTIA</t>
  </si>
  <si>
    <t>2B0000145</t>
  </si>
  <si>
    <t>2B0000053</t>
  </si>
  <si>
    <t>POLYCLINIQUE LA RESIDENCE MAYMARD</t>
  </si>
  <si>
    <t>2B0004113</t>
  </si>
  <si>
    <t>2B0000467</t>
  </si>
  <si>
    <t>CLINIQUE SAN ORNELLO</t>
  </si>
  <si>
    <t>2B0000392</t>
  </si>
  <si>
    <t>2B0000129</t>
  </si>
  <si>
    <t>POLYCLINIQUE DE FURIANI</t>
  </si>
  <si>
    <t>2B0000400</t>
  </si>
  <si>
    <t>2B0000137</t>
  </si>
  <si>
    <t>MAISON DE CONVALES.LA PALMOLA</t>
  </si>
  <si>
    <t>2B0003289</t>
  </si>
  <si>
    <t>2B0003198</t>
  </si>
  <si>
    <t>HAD CENTRE RAOUL FRANCOIS MAYMARD</t>
  </si>
  <si>
    <t>2B0000038</t>
  </si>
  <si>
    <t>2B0004246</t>
  </si>
  <si>
    <t>CH CORTE</t>
  </si>
  <si>
    <t>2B0005359</t>
  </si>
  <si>
    <t>2B0005342</t>
  </si>
  <si>
    <t>CH CALVI</t>
  </si>
  <si>
    <t>2B0003016</t>
  </si>
  <si>
    <t>2B0003990</t>
  </si>
  <si>
    <t>CLINIQUE DU CAP</t>
  </si>
  <si>
    <t>2B0005664</t>
  </si>
  <si>
    <t>2B0005656</t>
  </si>
  <si>
    <t>CLINIQUE DE TOGA</t>
  </si>
  <si>
    <t>2B0003917</t>
  </si>
  <si>
    <t>2B0003891</t>
  </si>
  <si>
    <t>CENTRE DE JOUR VILLA SAN ORNELLO</t>
  </si>
  <si>
    <t>2B0000079</t>
  </si>
  <si>
    <t>2B0000046</t>
  </si>
  <si>
    <t>CLINIQUE DR FILIPPI</t>
  </si>
  <si>
    <t>2B0001739</t>
  </si>
  <si>
    <t>2B0001689</t>
  </si>
  <si>
    <t>HAD DE CORSE</t>
  </si>
  <si>
    <t>2B0004089</t>
  </si>
  <si>
    <t>USLD CENTRE HOSPITALIER BASTIA</t>
  </si>
  <si>
    <t>2B0004584</t>
  </si>
  <si>
    <t>UNITE D'AUTODIALYSE DE CATERAGGIO</t>
  </si>
  <si>
    <t>300782117</t>
  </si>
  <si>
    <t>300780038</t>
  </si>
  <si>
    <t>30</t>
  </si>
  <si>
    <t>CHU NIMES CAREMEAU</t>
  </si>
  <si>
    <t>300000023</t>
  </si>
  <si>
    <t>300780046</t>
  </si>
  <si>
    <t>CH ALES CEVENNES</t>
  </si>
  <si>
    <t>300000031</t>
  </si>
  <si>
    <t>300780053</t>
  </si>
  <si>
    <t>CH LOUIS PASTEUR</t>
  </si>
  <si>
    <t>300788502</t>
  </si>
  <si>
    <t>300017985</t>
  </si>
  <si>
    <t>POLYCLINIQUE DU GRAND SUD</t>
  </si>
  <si>
    <t>300780152</t>
  </si>
  <si>
    <t>HÔPITAL PRIVÉ LES FRANCISCAINES</t>
  </si>
  <si>
    <t>300780137</t>
  </si>
  <si>
    <t>920028396</t>
  </si>
  <si>
    <t>NOUVELLE CLINIQUE BONNEFON</t>
  </si>
  <si>
    <t>300782125</t>
  </si>
  <si>
    <t>CENTRE DE SOINS PA SERRE CAVALIER</t>
  </si>
  <si>
    <t>300780251</t>
  </si>
  <si>
    <t>300000189</t>
  </si>
  <si>
    <t>CLINIQUE NEURO-PSYCHIATRIQUE DOMAINE DU
CROS</t>
  </si>
  <si>
    <t>300782141</t>
  </si>
  <si>
    <t>CENTRE MÉDICAL GRAU-DU-ROI CHU NIMES</t>
  </si>
  <si>
    <t>300781465</t>
  </si>
  <si>
    <t>300000726</t>
  </si>
  <si>
    <t>CLINIQUE KENNEDY</t>
  </si>
  <si>
    <t>300780210</t>
  </si>
  <si>
    <t>300000148</t>
  </si>
  <si>
    <t>CLINIQUE BELLE RIVE</t>
  </si>
  <si>
    <t>300780285</t>
  </si>
  <si>
    <t>CLINIQUE VALDEGOUR</t>
  </si>
  <si>
    <t>300000080</t>
  </si>
  <si>
    <t>300780103</t>
  </si>
  <si>
    <t>HOSPIT COMPLETE CH LE MAS CAREIRON</t>
  </si>
  <si>
    <t>300780269</t>
  </si>
  <si>
    <t>300000197</t>
  </si>
  <si>
    <t>CLINIQUE LES SOPHORAS</t>
  </si>
  <si>
    <t>300000064</t>
  </si>
  <si>
    <t>300780087</t>
  </si>
  <si>
    <t>CH UZES</t>
  </si>
  <si>
    <t>300780491</t>
  </si>
  <si>
    <t>340016963</t>
  </si>
  <si>
    <t>MAISON DE REPOS ET DE CONVALESCENCE LES
OLIVIERS</t>
  </si>
  <si>
    <t>300000072</t>
  </si>
  <si>
    <t>300780095</t>
  </si>
  <si>
    <t>CH LE VIGAN</t>
  </si>
  <si>
    <t>300781424</t>
  </si>
  <si>
    <t>300000692</t>
  </si>
  <si>
    <t>CLINIQUE DU MONT DUPLAN</t>
  </si>
  <si>
    <t>300000056</t>
  </si>
  <si>
    <t>300780079</t>
  </si>
  <si>
    <t>CH PONT ST ESPRIT</t>
  </si>
  <si>
    <t>300782364</t>
  </si>
  <si>
    <t>UNITÉ DE SOINS NORMALISES PSYCHIATRIE</t>
  </si>
  <si>
    <t>300780244</t>
  </si>
  <si>
    <t>920031747</t>
  </si>
  <si>
    <t>CLINIQUE DU PONT DU GARD</t>
  </si>
  <si>
    <t>300012358</t>
  </si>
  <si>
    <t>340015171</t>
  </si>
  <si>
    <t>CENTRE MÉDICAL DE L'EGREGORE UGECAM</t>
  </si>
  <si>
    <t>300017209</t>
  </si>
  <si>
    <t>KENVAL INSTITUT DE CANCEROLOGIE</t>
  </si>
  <si>
    <t>300012499</t>
  </si>
  <si>
    <t>USLD LA ROSE DES VENTS CH ALES</t>
  </si>
  <si>
    <t>300013778</t>
  </si>
  <si>
    <t>300013760</t>
  </si>
  <si>
    <t>HAD 3G SANTÉ NÎMES</t>
  </si>
  <si>
    <t>300017423</t>
  </si>
  <si>
    <t>380804542</t>
  </si>
  <si>
    <t>CENTRE MÉDICAL DE L'EGREGORE AUDAVIE</t>
  </si>
  <si>
    <t>300780442</t>
  </si>
  <si>
    <t>300017464</t>
  </si>
  <si>
    <t>MAISON DE REPOS LES CHATAIGNIERS</t>
  </si>
  <si>
    <t>300014040</t>
  </si>
  <si>
    <t>300014024</t>
  </si>
  <si>
    <t>GCS SSR CENTRE REEDUCAT GARD RHODANIEN</t>
  </si>
  <si>
    <t>300781440</t>
  </si>
  <si>
    <t>300000700</t>
  </si>
  <si>
    <t>MAISON DE CONVALESCENCE DOMAINE DU CROS</t>
  </si>
  <si>
    <t>300002128</t>
  </si>
  <si>
    <t>300000247</t>
  </si>
  <si>
    <t>EBNL/PSPH</t>
  </si>
  <si>
    <t>CHATEAU DE COULORGUES</t>
  </si>
  <si>
    <t>300000478</t>
  </si>
  <si>
    <t>300781010</t>
  </si>
  <si>
    <t>CH LES CHATAIGNIERS</t>
  </si>
  <si>
    <t>300780111</t>
  </si>
  <si>
    <t>MAISON DE SANTÉ LA POMAREDE</t>
  </si>
  <si>
    <t>300002169</t>
  </si>
  <si>
    <t>780020715</t>
  </si>
  <si>
    <t>CENTRE SOINS DE SUITE LES CADIÈRES</t>
  </si>
  <si>
    <t>300012309</t>
  </si>
  <si>
    <t>340027937</t>
  </si>
  <si>
    <t>HAD OIKIA NIMES</t>
  </si>
  <si>
    <t>300002508</t>
  </si>
  <si>
    <t>300000213</t>
  </si>
  <si>
    <t>CENTRE DE CHIRURGIE AMBULATOIRE DES
HAUTS D'AVIGNON</t>
  </si>
  <si>
    <t>300012481</t>
  </si>
  <si>
    <t>USLD LES CIGALES CH ALES</t>
  </si>
  <si>
    <t>300780764</t>
  </si>
  <si>
    <t>300000387</t>
  </si>
  <si>
    <t>CENTRE DE POST CURE DU PEYRON</t>
  </si>
  <si>
    <t>300013745</t>
  </si>
  <si>
    <t>HAD OIKIA ALES</t>
  </si>
  <si>
    <t>300017498</t>
  </si>
  <si>
    <t>300000155</t>
  </si>
  <si>
    <t>CLINIQUE AMBULATOIRE DE LA CEZE</t>
  </si>
  <si>
    <t>300012572</t>
  </si>
  <si>
    <t>UNITÉ HOSPITALISATION COMPLETE CH UZES</t>
  </si>
  <si>
    <t>300786274</t>
  </si>
  <si>
    <t>300786266</t>
  </si>
  <si>
    <t>A.R.A.M.A.V.</t>
  </si>
  <si>
    <t>300014453</t>
  </si>
  <si>
    <t>HDJ PSY ADULTES ZARIFIAN</t>
  </si>
  <si>
    <t>300014461</t>
  </si>
  <si>
    <t>HDJ PSY ADULTES TOSQUELLES</t>
  </si>
  <si>
    <t>300014503</t>
  </si>
  <si>
    <t>HDJ PSY ADULTES TONY LAINE</t>
  </si>
  <si>
    <t>300017092</t>
  </si>
  <si>
    <t>HDJ PSY ADULTES ST HIPPOLYTE DU FORT</t>
  </si>
  <si>
    <t>300014495</t>
  </si>
  <si>
    <t>HDJ PSY INFANTO JUV CHEVREFEUILLES</t>
  </si>
  <si>
    <t>300780384</t>
  </si>
  <si>
    <t>CENTRE DE PROTECTION INFANTILE DE
MONTAURY</t>
  </si>
  <si>
    <t>300014487</t>
  </si>
  <si>
    <t>HDJ PSY INFANTO JUV LA MONTAGNETTE</t>
  </si>
  <si>
    <t>300002896</t>
  </si>
  <si>
    <t>300000296</t>
  </si>
  <si>
    <t>SECTION PEDO PSY LE BOSQUET</t>
  </si>
  <si>
    <t>300014479</t>
  </si>
  <si>
    <t>HDJ PSY INFANTO JUV GAMBETTA</t>
  </si>
  <si>
    <t>310783048</t>
  </si>
  <si>
    <t>310781406</t>
  </si>
  <si>
    <t>31</t>
  </si>
  <si>
    <t>HÔPITAL PURPAN CHU TLSE</t>
  </si>
  <si>
    <t>310783055</t>
  </si>
  <si>
    <t>HÔPITAL DE RANGUEIL CHU TOULOUSE</t>
  </si>
  <si>
    <t>310780259</t>
  </si>
  <si>
    <t>310000096</t>
  </si>
  <si>
    <t>SA CLINIQUE PASTEUR</t>
  </si>
  <si>
    <t>310016977</t>
  </si>
  <si>
    <t>HÔPITAUX MERE ET ENFANTS SITE VIGUIER</t>
  </si>
  <si>
    <t>310781000</t>
  </si>
  <si>
    <t>310788880</t>
  </si>
  <si>
    <t>CLINIQUE DES CEDRES</t>
  </si>
  <si>
    <t>310780283</t>
  </si>
  <si>
    <t>310000112</t>
  </si>
  <si>
    <t>NOUVELLE CLINIQUE DE L'UNION</t>
  </si>
  <si>
    <t>310026927</t>
  </si>
  <si>
    <t>310026794</t>
  </si>
  <si>
    <t>CLINIQUE CAPIO LA CROIX DU SUD</t>
  </si>
  <si>
    <t>310026083</t>
  </si>
  <si>
    <t>310026075</t>
  </si>
  <si>
    <t>CLINIQUE SAINT-CYPRIEN RIVE GAUCHE</t>
  </si>
  <si>
    <t>310781505</t>
  </si>
  <si>
    <t>310000492</t>
  </si>
  <si>
    <t>CLINIQUE D'OCCITANIE</t>
  </si>
  <si>
    <t>310782347</t>
  </si>
  <si>
    <t>310789136</t>
  </si>
  <si>
    <t>INSTITUT CLAUDIUS REGAUD</t>
  </si>
  <si>
    <t>310019351</t>
  </si>
  <si>
    <t>HÔPITAL LARREY CHU TLSE</t>
  </si>
  <si>
    <t>310780382</t>
  </si>
  <si>
    <t>310000179</t>
  </si>
  <si>
    <t>CLINIQUE AMBROISE PARE</t>
  </si>
  <si>
    <t>310000310</t>
  </si>
  <si>
    <t>310780671</t>
  </si>
  <si>
    <t>CH COMMINGES PYRENEES SITE PLANCARD</t>
  </si>
  <si>
    <t>310781067</t>
  </si>
  <si>
    <t>310788898</t>
  </si>
  <si>
    <t>HÔPITAL JOSEPH DUCUING</t>
  </si>
  <si>
    <t>310000369</t>
  </si>
  <si>
    <t>310780754</t>
  </si>
  <si>
    <t>CH GERARD MARCHANT</t>
  </si>
  <si>
    <t>310780150</t>
  </si>
  <si>
    <t>310788799</t>
  </si>
  <si>
    <t>CLINIQUE MEDIPOLE GARONNE</t>
  </si>
  <si>
    <t>310025333</t>
  </si>
  <si>
    <t>ONCOPOLE CHU TOULOUSE</t>
  </si>
  <si>
    <t>310780366</t>
  </si>
  <si>
    <t>310000153</t>
  </si>
  <si>
    <t>CLINIQUE MONIE</t>
  </si>
  <si>
    <t>310790472</t>
  </si>
  <si>
    <t>310790464</t>
  </si>
  <si>
    <t>CLINIQUE SAINT ORENS</t>
  </si>
  <si>
    <t>310780390</t>
  </si>
  <si>
    <t>310000187</t>
  </si>
  <si>
    <t>CLINIQUE DE BEAUPUY</t>
  </si>
  <si>
    <t>310022298</t>
  </si>
  <si>
    <t>HÔPITAL GARONNE CHU TOULOUSE</t>
  </si>
  <si>
    <t>310782016</t>
  </si>
  <si>
    <t>310000617</t>
  </si>
  <si>
    <t>CLINIQUE NÉPHROLOGIQUE SAINT EXUPERY</t>
  </si>
  <si>
    <t>310000633</t>
  </si>
  <si>
    <t>ASS AIDE INSUFFISANTS RENAUX</t>
  </si>
  <si>
    <t>310021571</t>
  </si>
  <si>
    <t>310021563</t>
  </si>
  <si>
    <t>CENTRE GERIATRIQUE DES MINIMES</t>
  </si>
  <si>
    <t>310781984</t>
  </si>
  <si>
    <t>310014378</t>
  </si>
  <si>
    <t>CLINIQUES DU MIDI VERDAICH</t>
  </si>
  <si>
    <t>310781141</t>
  </si>
  <si>
    <t>310000435</t>
  </si>
  <si>
    <t>SARL SE CLINIQUE DU DOCTEUR BECQ</t>
  </si>
  <si>
    <t>310780374</t>
  </si>
  <si>
    <t>310000161</t>
  </si>
  <si>
    <t>CHATEAU DE VERNHES</t>
  </si>
  <si>
    <t>310784830</t>
  </si>
  <si>
    <t>CRF LES CEDRES</t>
  </si>
  <si>
    <t>310781133</t>
  </si>
  <si>
    <t>310000427</t>
  </si>
  <si>
    <t>CLINIQUE D'AUFRERY</t>
  </si>
  <si>
    <t>310780143</t>
  </si>
  <si>
    <t>920031754</t>
  </si>
  <si>
    <t>CLINIQUE DU CHATEAU DE SEYSSES</t>
  </si>
  <si>
    <t>310781158</t>
  </si>
  <si>
    <t>920031762</t>
  </si>
  <si>
    <t>SA CLINIQUE MARIGNY</t>
  </si>
  <si>
    <t>310781695</t>
  </si>
  <si>
    <t>CLINIQUE DE LAGARDELLE</t>
  </si>
  <si>
    <t>310786702</t>
  </si>
  <si>
    <t>750043713</t>
  </si>
  <si>
    <t>SSR DOMAINE DE LA CADENE</t>
  </si>
  <si>
    <t>310780234</t>
  </si>
  <si>
    <t>920030871</t>
  </si>
  <si>
    <t>SA CLINIQUE DU CABIROL</t>
  </si>
  <si>
    <t>310780119</t>
  </si>
  <si>
    <t>310000047</t>
  </si>
  <si>
    <t>CLINIQUE DE MONTBERON</t>
  </si>
  <si>
    <t>310013628</t>
  </si>
  <si>
    <t>310786256</t>
  </si>
  <si>
    <t>CH MURET</t>
  </si>
  <si>
    <t>310005459</t>
  </si>
  <si>
    <t>310021886</t>
  </si>
  <si>
    <t>SANTÉ RELAIS DOMICILE</t>
  </si>
  <si>
    <t>310009279</t>
  </si>
  <si>
    <t>CH COMMINGES PYRENEES SITE ENCORE</t>
  </si>
  <si>
    <t>310020938</t>
  </si>
  <si>
    <t>CLINIQUE DE QUINT FONSEGRIVES</t>
  </si>
  <si>
    <t>310780358</t>
  </si>
  <si>
    <t>310000146</t>
  </si>
  <si>
    <t>SA MAISON DE SANTÉ MAILHOL</t>
  </si>
  <si>
    <t>310786389</t>
  </si>
  <si>
    <t>310001433</t>
  </si>
  <si>
    <t>CLINIQUE DES PYRENEES</t>
  </si>
  <si>
    <t>310792635</t>
  </si>
  <si>
    <t>310002191</t>
  </si>
  <si>
    <t>MAISON DE REPOS ET DE CONVALESCENCE LE
MARQUISAT</t>
  </si>
  <si>
    <t>310000336</t>
  </si>
  <si>
    <t>310780713</t>
  </si>
  <si>
    <t>CH REVEL</t>
  </si>
  <si>
    <t>310782396</t>
  </si>
  <si>
    <t>MAISON DE REPOS ET DE CONVALESCENCE LE
VAL DES CYGNES</t>
  </si>
  <si>
    <t>310025077</t>
  </si>
  <si>
    <t>HDJ PSY GEN BOURGEOIS PURPAN CHU TLSE</t>
  </si>
  <si>
    <t>310794094</t>
  </si>
  <si>
    <t>USLD LES JARDINS DES SILOS</t>
  </si>
  <si>
    <t>310794417</t>
  </si>
  <si>
    <t>310002712</t>
  </si>
  <si>
    <t>CENTRE NÉPHROLOGIQUE D'OCCITANIE</t>
  </si>
  <si>
    <t>310781422</t>
  </si>
  <si>
    <t>310781562</t>
  </si>
  <si>
    <t>CENTRE PAUL DOTTIN</t>
  </si>
  <si>
    <t>310781174</t>
  </si>
  <si>
    <t>SA CENTRE CONVALESCENCE MONTVERT</t>
  </si>
  <si>
    <t>310782339</t>
  </si>
  <si>
    <t>CRF LA FONTAINE SALEE CHU TOULOUSE</t>
  </si>
  <si>
    <t>310784558</t>
  </si>
  <si>
    <t>310180013</t>
  </si>
  <si>
    <t>HÔPITAUX LUCHON CTRE REEDUC FONCTION</t>
  </si>
  <si>
    <t>310781125</t>
  </si>
  <si>
    <t>310000419</t>
  </si>
  <si>
    <t>SA CLINIQUE SAINT-ROCH</t>
  </si>
  <si>
    <t>SAS CLINIQUE NÃ‰PHRO SAINT EXUPERY</t>
  </si>
  <si>
    <t>310023007</t>
  </si>
  <si>
    <t>810005678</t>
  </si>
  <si>
    <t>CLINIQUE LA RECOUVRANCE</t>
  </si>
  <si>
    <t>310780481</t>
  </si>
  <si>
    <t>MECSS CASTELNOUVEL</t>
  </si>
  <si>
    <t>310781430</t>
  </si>
  <si>
    <t>310788906</t>
  </si>
  <si>
    <t>CENTRE POST CURE ROUTE NOUVELLE</t>
  </si>
  <si>
    <t>310783097</t>
  </si>
  <si>
    <t>CENTRE DE SANTÉ MENTAL MGEN.ASSOCIATION</t>
  </si>
  <si>
    <t>310783063</t>
  </si>
  <si>
    <t>HÔPITAL LA GRAVE CHU TLSE</t>
  </si>
  <si>
    <t>310787965</t>
  </si>
  <si>
    <t>CENTRE DE RÉÉDUCATION DU MIRAIL</t>
  </si>
  <si>
    <t>310000013</t>
  </si>
  <si>
    <t>HÔPITAUX LUCHON CTRE CONVAL GERONTO</t>
  </si>
  <si>
    <t>310795463</t>
  </si>
  <si>
    <t>310785068</t>
  </si>
  <si>
    <t>CENTRE POST CURE CENTRE APRES</t>
  </si>
  <si>
    <t>310794573</t>
  </si>
  <si>
    <t>CPC AUZEVILLE TOLOSANE CH MARCHANT</t>
  </si>
  <si>
    <t>310792098</t>
  </si>
  <si>
    <t>HDJ SMPR SEYSSES</t>
  </si>
  <si>
    <t>310013008</t>
  </si>
  <si>
    <t>APPART THERAPEU ORLU CH MARCHANT</t>
  </si>
  <si>
    <t>310014329</t>
  </si>
  <si>
    <t>SSR DEFICIENTS VISUELS ET BASSE VISION</t>
  </si>
  <si>
    <t>310787304</t>
  </si>
  <si>
    <t>CENTRE CASSELARDIT VILLA ANCELY CHU TLSE</t>
  </si>
  <si>
    <t>310780895</t>
  </si>
  <si>
    <t>310782446</t>
  </si>
  <si>
    <t>HDJ PSY INF JUV LES AUTANS ARSEAA</t>
  </si>
  <si>
    <t>310011838</t>
  </si>
  <si>
    <t>UN_DIALYSEMEDICALISEECORNEBARRIEU_CNO</t>
  </si>
  <si>
    <t>310794581</t>
  </si>
  <si>
    <t>CENTRE POST CURE RUE MAIGNAN CH
MARCHANT</t>
  </si>
  <si>
    <t>310792874</t>
  </si>
  <si>
    <t>310788997</t>
  </si>
  <si>
    <t>CENTRE ANDRE BOUSQUAIROL</t>
  </si>
  <si>
    <t>310014949</t>
  </si>
  <si>
    <t>HDJ PSY GENERALE MURET CH MARCHANT</t>
  </si>
  <si>
    <t>310788922</t>
  </si>
  <si>
    <t>HDJ PIJ CUGNAUX CH MARCHANT</t>
  </si>
  <si>
    <t>310013289</t>
  </si>
  <si>
    <t>HDJ PSY ADULTE DES ARENES CH MARCHANT</t>
  </si>
  <si>
    <t>310027594</t>
  </si>
  <si>
    <t>HDJ PSY GENERALE CARBONNE CH MARCHANT</t>
  </si>
  <si>
    <t>310026547</t>
  </si>
  <si>
    <t>CMP CATTP PIJ CARBONNE CHS MARCHANT</t>
  </si>
  <si>
    <t>310788781</t>
  </si>
  <si>
    <t>HDJ PSY ADULTE LALANNE CH MARCHANT</t>
  </si>
  <si>
    <t>310018643</t>
  </si>
  <si>
    <t>UNITÉ DE CRISE ET HOSPIT PIJ</t>
  </si>
  <si>
    <t>310013099</t>
  </si>
  <si>
    <t>HDJ PSY ADULTE CONDEAU CH MARCHANT</t>
  </si>
  <si>
    <t>310794540</t>
  </si>
  <si>
    <t>HDJ PSY ADULTES NEGRENEYS CH MARCHANT</t>
  </si>
  <si>
    <t>310015078</t>
  </si>
  <si>
    <t>HDJ PIJ PALOUMERE CH MARCHANT</t>
  </si>
  <si>
    <t>310016621</t>
  </si>
  <si>
    <t>APPART THERAPEU RIMONT CH MARCHANT</t>
  </si>
  <si>
    <t>310020524</t>
  </si>
  <si>
    <t>CENTRE POST CURE ST SERNIN CH MARCHANT</t>
  </si>
  <si>
    <t>310013149</t>
  </si>
  <si>
    <t>HDJ PSY ADULTE PORT SAUVEUR CH MARCHANT</t>
  </si>
  <si>
    <t>310025218</t>
  </si>
  <si>
    <t>CMP CATTP ADULTE CARBONNE CH MARCHANT</t>
  </si>
  <si>
    <t>310022330</t>
  </si>
  <si>
    <t>310022322</t>
  </si>
  <si>
    <t>GCS DIALYSE DU COMMINGES</t>
  </si>
  <si>
    <t>320000086</t>
  </si>
  <si>
    <t>320780117</t>
  </si>
  <si>
    <t>32</t>
  </si>
  <si>
    <t>CH AUCH</t>
  </si>
  <si>
    <t>320000094</t>
  </si>
  <si>
    <t>320780125</t>
  </si>
  <si>
    <t>CH DU GERS</t>
  </si>
  <si>
    <t>320000144</t>
  </si>
  <si>
    <t>320780174</t>
  </si>
  <si>
    <t>CHIC LOMBEZ SAMATAN</t>
  </si>
  <si>
    <t>320784333</t>
  </si>
  <si>
    <t>320000565</t>
  </si>
  <si>
    <t>CRF SAINT - BLANCARD</t>
  </si>
  <si>
    <t>320000102</t>
  </si>
  <si>
    <t>320780133</t>
  </si>
  <si>
    <t>CH DE CONDOM</t>
  </si>
  <si>
    <t>320780067</t>
  </si>
  <si>
    <t>320000052</t>
  </si>
  <si>
    <t>POLYCLINIQUE DE GASCOGNE</t>
  </si>
  <si>
    <t>320000177</t>
  </si>
  <si>
    <t>320780208</t>
  </si>
  <si>
    <t>CH NOGARO</t>
  </si>
  <si>
    <t>320000128</t>
  </si>
  <si>
    <t>320780158</t>
  </si>
  <si>
    <t>CH DE GIMONT</t>
  </si>
  <si>
    <t>320000110</t>
  </si>
  <si>
    <t>320004310</t>
  </si>
  <si>
    <t>EPS LOMAGNE SITE DE FLEURANCE</t>
  </si>
  <si>
    <t>320780109</t>
  </si>
  <si>
    <t>320000078</t>
  </si>
  <si>
    <t>SARL CLINIQUE D'EMBATS</t>
  </si>
  <si>
    <t>320780323</t>
  </si>
  <si>
    <t>750810590</t>
  </si>
  <si>
    <t>CRF DE ROQUETAILLADE</t>
  </si>
  <si>
    <t>320000151</t>
  </si>
  <si>
    <t>320780182</t>
  </si>
  <si>
    <t>CH DE MAUVEZIN</t>
  </si>
  <si>
    <t>320004328</t>
  </si>
  <si>
    <t>HAD GERS</t>
  </si>
  <si>
    <t>320000185</t>
  </si>
  <si>
    <t>320780216</t>
  </si>
  <si>
    <t>CH DE VIC FEZENSAC</t>
  </si>
  <si>
    <t>320000169</t>
  </si>
  <si>
    <t>320780190</t>
  </si>
  <si>
    <t>CH DE MIRANDE</t>
  </si>
  <si>
    <t>320785488</t>
  </si>
  <si>
    <t>ATELIER THERA MARMINOS CH GERS</t>
  </si>
  <si>
    <t>320785462</t>
  </si>
  <si>
    <t>POST CURE PSY CH GERS</t>
  </si>
  <si>
    <t>320785470</t>
  </si>
  <si>
    <t>HDJ LA VILLA CH GERS</t>
  </si>
  <si>
    <t>320785496</t>
  </si>
  <si>
    <t>CMP CATTP ADULTES AUCH</t>
  </si>
  <si>
    <t>330781360</t>
  </si>
  <si>
    <t>330781196</t>
  </si>
  <si>
    <t>GROUPEMENT HOSPITALIER PELLEGRIN - CHU</t>
  </si>
  <si>
    <t>330783648</t>
  </si>
  <si>
    <t>HÔPITAL HAUT-LEVEQUE - CHU</t>
  </si>
  <si>
    <t>330000605</t>
  </si>
  <si>
    <t>330781253</t>
  </si>
  <si>
    <t>CH DE LIBOURNE -R.BOULIN</t>
  </si>
  <si>
    <t>330000340</t>
  </si>
  <si>
    <t>330780552</t>
  </si>
  <si>
    <t>M.S.P.B. BAGATELLE</t>
  </si>
  <si>
    <t>330780479</t>
  </si>
  <si>
    <t>330000274</t>
  </si>
  <si>
    <t>POLYCLINIQUE BX-NORD AQUITAINE</t>
  </si>
  <si>
    <t>330781352</t>
  </si>
  <si>
    <t>HÔPITAL SAINT-ANDRE - CHU</t>
  </si>
  <si>
    <t>330000639</t>
  </si>
  <si>
    <t>330781287</t>
  </si>
  <si>
    <t>CH CHARLES PERRENS</t>
  </si>
  <si>
    <t>330780263</t>
  </si>
  <si>
    <t>330000134</t>
  </si>
  <si>
    <t>POLYCLINIQUE BORDEAUX RIVE DROITE</t>
  </si>
  <si>
    <t>330000555</t>
  </si>
  <si>
    <t>330781204</t>
  </si>
  <si>
    <t>CH D'ARCACHON</t>
  </si>
  <si>
    <t>330780503</t>
  </si>
  <si>
    <t>330000308</t>
  </si>
  <si>
    <t>POLYCLINIQUE SAINT MARTIN</t>
  </si>
  <si>
    <t>330780529</t>
  </si>
  <si>
    <t>330796392</t>
  </si>
  <si>
    <t>CLINIQUE MUTUALISTE</t>
  </si>
  <si>
    <t>330000662</t>
  </si>
  <si>
    <t>330781329</t>
  </si>
  <si>
    <t>INSTITUT BERGONIE</t>
  </si>
  <si>
    <t>330780081</t>
  </si>
  <si>
    <t>330000043</t>
  </si>
  <si>
    <t>CLINIQUE SAINT AUGUSTIN</t>
  </si>
  <si>
    <t>330000647</t>
  </si>
  <si>
    <t>330781295</t>
  </si>
  <si>
    <t>CH DE CADILLAC</t>
  </si>
  <si>
    <t>330782582</t>
  </si>
  <si>
    <t>330000928</t>
  </si>
  <si>
    <t>POLYCLINIQUE JEAN VILLAR</t>
  </si>
  <si>
    <t>330781337</t>
  </si>
  <si>
    <t>HÔPITAL XAVIER ARNOZAN - CHU</t>
  </si>
  <si>
    <t>330000589</t>
  </si>
  <si>
    <t>330027509</t>
  </si>
  <si>
    <t>CH SUD GIRONDE - SITE LANGON</t>
  </si>
  <si>
    <t>330780537</t>
  </si>
  <si>
    <t>330000324</t>
  </si>
  <si>
    <t>CLINIQUE WALLERSTEIN</t>
  </si>
  <si>
    <t>330000571</t>
  </si>
  <si>
    <t>330781220</t>
  </si>
  <si>
    <t>CH DE LA HAUTE GIRONDE</t>
  </si>
  <si>
    <t>330780115</t>
  </si>
  <si>
    <t>330000076</t>
  </si>
  <si>
    <t>CLINIQUE TIVOLI-DUCOS</t>
  </si>
  <si>
    <t>330000332</t>
  </si>
  <si>
    <t>330780545</t>
  </si>
  <si>
    <t>HÔPITAL SUBURBAIN</t>
  </si>
  <si>
    <t>330780495</t>
  </si>
  <si>
    <t>CLINIQUE MUTUALISTE DU MEDOC</t>
  </si>
  <si>
    <t>330781154</t>
  </si>
  <si>
    <t>330055542</t>
  </si>
  <si>
    <t>KORIAN LES GRANDS CHENES</t>
  </si>
  <si>
    <t>330780040</t>
  </si>
  <si>
    <t>330000027</t>
  </si>
  <si>
    <t>NOUVELLE CLINIQUE BEL AIR</t>
  </si>
  <si>
    <t>330781402</t>
  </si>
  <si>
    <t>330000670</t>
  </si>
  <si>
    <t>POLYCLINIQUE DE BORDEAUX - TONDU</t>
  </si>
  <si>
    <t>330000613</t>
  </si>
  <si>
    <t>330781261</t>
  </si>
  <si>
    <t>CH STE FOY LA GRANDE</t>
  </si>
  <si>
    <t>330783721</t>
  </si>
  <si>
    <t>HÔPITAL GARDEROSE</t>
  </si>
  <si>
    <t>330802778</t>
  </si>
  <si>
    <t>CHATEAU LEMOINE READAPTATION</t>
  </si>
  <si>
    <t>330781139</t>
  </si>
  <si>
    <t>CRF LA TOUR DE GASSIES</t>
  </si>
  <si>
    <t>330780206</t>
  </si>
  <si>
    <t>330000126</t>
  </si>
  <si>
    <t>CLINIQUE D'ARCACHON</t>
  </si>
  <si>
    <t>330780750</t>
  </si>
  <si>
    <t>CENTRE DE SOINS DE SUITE ET RÉADAPTATION
LES LAURIERS</t>
  </si>
  <si>
    <t>330780511</t>
  </si>
  <si>
    <t>330000316</t>
  </si>
  <si>
    <t>CLINIQUE SAINTE ANNE</t>
  </si>
  <si>
    <t>330000597</t>
  </si>
  <si>
    <t>CH SUD GIRONDE - SITE LA REOLE</t>
  </si>
  <si>
    <t>330780271</t>
  </si>
  <si>
    <t>330021429</t>
  </si>
  <si>
    <t>CLINIQUE DU SPORT DE BORDEAUX MERIGNAC</t>
  </si>
  <si>
    <t>330057654</t>
  </si>
  <si>
    <t>310024732</t>
  </si>
  <si>
    <t>KORIAN LES FLOTS</t>
  </si>
  <si>
    <t>330024928</t>
  </si>
  <si>
    <t>CENTRE DE RÉÉDUCATION AVICENNE</t>
  </si>
  <si>
    <t>330060658</t>
  </si>
  <si>
    <t>330060641</t>
  </si>
  <si>
    <t>GCS CLINIQUE CHIRURGICALE LIBOURNAIS</t>
  </si>
  <si>
    <t>330780313</t>
  </si>
  <si>
    <t>330000191</t>
  </si>
  <si>
    <t>MAISON DE SANTÉ LES PINS</t>
  </si>
  <si>
    <t>330780354</t>
  </si>
  <si>
    <t>330000225</t>
  </si>
  <si>
    <t>POLYCLINIQUE BORDEAUX CAUDERAN</t>
  </si>
  <si>
    <t>330780776</t>
  </si>
  <si>
    <t>330056839</t>
  </si>
  <si>
    <t>MAISON DE REPOS ET DE CONVALESCENCE
HORIZON 33</t>
  </si>
  <si>
    <t>330781626</t>
  </si>
  <si>
    <t>MAISON DE REPOS LA ROSE DES SABLES</t>
  </si>
  <si>
    <t>330780321</t>
  </si>
  <si>
    <t>330000209</t>
  </si>
  <si>
    <t>CLINIQUE BETHANIE</t>
  </si>
  <si>
    <t>330780743</t>
  </si>
  <si>
    <t>CENTRE DE SOINS DE SUITE ET RÉADAPTATION
CHATEAUNEUF</t>
  </si>
  <si>
    <t>330025958</t>
  </si>
  <si>
    <t>330025859</t>
  </si>
  <si>
    <t>HAD DES VIGNES ET DES RIVIERES</t>
  </si>
  <si>
    <t>330780446</t>
  </si>
  <si>
    <t>330000258</t>
  </si>
  <si>
    <t>C.T.M.R. ST AUGUSTIN</t>
  </si>
  <si>
    <t>330000217</t>
  </si>
  <si>
    <t>330780347</t>
  </si>
  <si>
    <t>MAISON SANTÉ MARIE GALENE</t>
  </si>
  <si>
    <t>330780453</t>
  </si>
  <si>
    <t>CENTRE D'HEMODIALYSE SAINT MARTIN</t>
  </si>
  <si>
    <t>330780784</t>
  </si>
  <si>
    <t>330000431</t>
  </si>
  <si>
    <t>FOYER DE POST CURE MONTALIER</t>
  </si>
  <si>
    <t>330783374</t>
  </si>
  <si>
    <t>CENTRE D'HEMODIALYSE BORDEAUX NORD</t>
  </si>
  <si>
    <t>330781303</t>
  </si>
  <si>
    <t>HÔPITAL D'INSTRUCTION DES ARMÉES ROBERT
PICQUE</t>
  </si>
  <si>
    <t>330802901</t>
  </si>
  <si>
    <t>CLINIQUE DES GRAVIERES</t>
  </si>
  <si>
    <t>330804501</t>
  </si>
  <si>
    <t>330781212</t>
  </si>
  <si>
    <t>CH DE BAZAS</t>
  </si>
  <si>
    <t>330780297</t>
  </si>
  <si>
    <t>330000175</t>
  </si>
  <si>
    <t>MAISON DE SANTÉ ANOUSTE</t>
  </si>
  <si>
    <t>330802752</t>
  </si>
  <si>
    <t>CENTRE JEAN ABADIE - CHU</t>
  </si>
  <si>
    <t>330780487</t>
  </si>
  <si>
    <t>330000282</t>
  </si>
  <si>
    <t>CLINIQUE OPHTALMOLOGIQUE THIERS</t>
  </si>
  <si>
    <t>330005182</t>
  </si>
  <si>
    <t>330792862</t>
  </si>
  <si>
    <t>EHPAD - USLD CENTRE DE SOINS PODENSAC</t>
  </si>
  <si>
    <t>330780560</t>
  </si>
  <si>
    <t>330781386</t>
  </si>
  <si>
    <t>LA PIGNADA</t>
  </si>
  <si>
    <t>330780768</t>
  </si>
  <si>
    <t>L'AJONCIÈRE</t>
  </si>
  <si>
    <t>330781121</t>
  </si>
  <si>
    <t>L'ADAPT CHÂTEAU RAUZÉ</t>
  </si>
  <si>
    <t>330017989</t>
  </si>
  <si>
    <t>CENTRE D'HEMODIALYSE BORDEAUX RIVE
DROITE</t>
  </si>
  <si>
    <t>330780370</t>
  </si>
  <si>
    <t>750034589</t>
  </si>
  <si>
    <t>FONTAINES DE MONJOUS</t>
  </si>
  <si>
    <t>330783960</t>
  </si>
  <si>
    <t>CENTRE DE SANTÉ MENTALE MGEN</t>
  </si>
  <si>
    <t>330781170</t>
  </si>
  <si>
    <t>CENTRE DE RÉADAPTATION ASSOCIATION
RÉNOVATION</t>
  </si>
  <si>
    <t>330781188</t>
  </si>
  <si>
    <t>CRPS TOUR DE GASSIES</t>
  </si>
  <si>
    <t>330055534</t>
  </si>
  <si>
    <t>CLINIQUE D'ORNON</t>
  </si>
  <si>
    <t>740788617</t>
  </si>
  <si>
    <t>920035979</t>
  </si>
  <si>
    <t>CENTRE NEPHROL HEMODIALYSE MONT BLANC</t>
  </si>
  <si>
    <t>750814824</t>
  </si>
  <si>
    <t>920036407</t>
  </si>
  <si>
    <t>CENTRE DE DIALYSE DES BUTTES CHAUMONT ANDRA</t>
  </si>
  <si>
    <t>330781972</t>
  </si>
  <si>
    <t>330000779</t>
  </si>
  <si>
    <t>410007553</t>
  </si>
  <si>
    <t>920033628</t>
  </si>
  <si>
    <t>C.I.R.A.D. - BLOIS (SITE CH DE BLOIS)</t>
  </si>
  <si>
    <t>330783614</t>
  </si>
  <si>
    <t>HDJ DU PARC</t>
  </si>
  <si>
    <t>330803032</t>
  </si>
  <si>
    <t>POLYCLINIQUE MEDICO-PSYCHO. BAZAS</t>
  </si>
  <si>
    <t>330782350</t>
  </si>
  <si>
    <t>330000480</t>
  </si>
  <si>
    <t>HDJ LES PLATANES</t>
  </si>
  <si>
    <t>410005011</t>
  </si>
  <si>
    <t>C.I.R.A.D. - CHEMERY</t>
  </si>
  <si>
    <t>330000266</t>
  </si>
  <si>
    <t>ASSOCIATION AURAD-AQUITAINE</t>
  </si>
  <si>
    <t>330058504</t>
  </si>
  <si>
    <t>330059825</t>
  </si>
  <si>
    <t>CENTRE DE PSYCHIATRIE AMBULATOIRE-CPAC</t>
  </si>
  <si>
    <t>330007410</t>
  </si>
  <si>
    <t>330007386</t>
  </si>
  <si>
    <t>ANTENNE AUTODIALYSE CADDD</t>
  </si>
  <si>
    <t>330780289</t>
  </si>
  <si>
    <t>330790809</t>
  </si>
  <si>
    <t>HDJ OISEAU-LYRE</t>
  </si>
  <si>
    <t>330790106</t>
  </si>
  <si>
    <t>HDJ ET NUIT ADULTES CENTUJEAN</t>
  </si>
  <si>
    <t>330795295</t>
  </si>
  <si>
    <t>330042219</t>
  </si>
  <si>
    <t>HDJ ADULTES CADILLAC</t>
  </si>
  <si>
    <t>410005953</t>
  </si>
  <si>
    <t>C.I.R.A.D. - VENDOME</t>
  </si>
  <si>
    <t>330058355</t>
  </si>
  <si>
    <t>CH LIBOURNE- ANTENNE STE-FOY-LA-GRANDE</t>
  </si>
  <si>
    <t>330008087</t>
  </si>
  <si>
    <t>HDJ ADULTES LA MARGERIDE</t>
  </si>
  <si>
    <t>330008095</t>
  </si>
  <si>
    <t>HDJ ADULTES CLE DES CHAMPS</t>
  </si>
  <si>
    <t>330802364</t>
  </si>
  <si>
    <t>330059106</t>
  </si>
  <si>
    <t>SSR LE HILLOT</t>
  </si>
  <si>
    <t>330008103</t>
  </si>
  <si>
    <t>HDJ ADULTES LE MAGNOLIA</t>
  </si>
  <si>
    <t>330056227</t>
  </si>
  <si>
    <t>330054453</t>
  </si>
  <si>
    <t>ANTENNE AUTODIALYSE CTMR</t>
  </si>
  <si>
    <t>330792565</t>
  </si>
  <si>
    <t>SERVICE DU SOIR</t>
  </si>
  <si>
    <t>330056516</t>
  </si>
  <si>
    <t>330790080</t>
  </si>
  <si>
    <t>HDJ ENFANTS LES BARIES</t>
  </si>
  <si>
    <t>330790098</t>
  </si>
  <si>
    <t>HDJ ENFANTS BX BASTIDE</t>
  </si>
  <si>
    <t>330795303</t>
  </si>
  <si>
    <t>330054461</t>
  </si>
  <si>
    <t>ANTENNE AUTODIALYSE PBNA</t>
  </si>
  <si>
    <t>330008012</t>
  </si>
  <si>
    <t>330042169</t>
  </si>
  <si>
    <t>HDJ ENFANTS PODENSAC</t>
  </si>
  <si>
    <t>330007436</t>
  </si>
  <si>
    <t>400789715</t>
  </si>
  <si>
    <t>330781311</t>
  </si>
  <si>
    <t>HDJ ENFANTS L'ILE VERTE</t>
  </si>
  <si>
    <t>330792391</t>
  </si>
  <si>
    <t>HDJ POUR ENFANTS ST GIRONS</t>
  </si>
  <si>
    <t>330056680</t>
  </si>
  <si>
    <t>330790023</t>
  </si>
  <si>
    <t>HDJ ENFANTS LA DEMI LUNE</t>
  </si>
  <si>
    <t>330040569</t>
  </si>
  <si>
    <t>HDJ ENFANTS AMAZONE</t>
  </si>
  <si>
    <t>330790882</t>
  </si>
  <si>
    <t>HDJ POUR ENFANTS ROCHEREAU</t>
  </si>
  <si>
    <t>340000033</t>
  </si>
  <si>
    <t>340780055</t>
  </si>
  <si>
    <t>34</t>
  </si>
  <si>
    <t>CH BEZIERS</t>
  </si>
  <si>
    <t>340796663</t>
  </si>
  <si>
    <t>340780477</t>
  </si>
  <si>
    <t>HÔPITAL ARNAUD DE VILLENEUVE CHU MPT</t>
  </si>
  <si>
    <t>340785161</t>
  </si>
  <si>
    <t>HÔPITAL LAPEYRONIE CHU MONTPELLIER</t>
  </si>
  <si>
    <t>340782036</t>
  </si>
  <si>
    <t>HÔPITAL ST ELOI CHU MONTPELLIER</t>
  </si>
  <si>
    <t>340780667</t>
  </si>
  <si>
    <t>340000280</t>
  </si>
  <si>
    <t>340015502</t>
  </si>
  <si>
    <t>340000512</t>
  </si>
  <si>
    <t>CLINIQUE LE MILLENAIRE</t>
  </si>
  <si>
    <t>340022979</t>
  </si>
  <si>
    <t>340000306</t>
  </si>
  <si>
    <t>POLYCLINIQUE ST ROCH</t>
  </si>
  <si>
    <t>340000223</t>
  </si>
  <si>
    <t>340011295</t>
  </si>
  <si>
    <t>HÔPITAL ST CLAIR HBT SETE</t>
  </si>
  <si>
    <t>340000207</t>
  </si>
  <si>
    <t>340780493</t>
  </si>
  <si>
    <t>INSTITUT DU CANCER DE MONTPELLIER</t>
  </si>
  <si>
    <t>340782085</t>
  </si>
  <si>
    <t>HÔPITAL GUI DE CHAULIAC CHU MTP</t>
  </si>
  <si>
    <t>340015965</t>
  </si>
  <si>
    <t>340000074</t>
  </si>
  <si>
    <t>SAS POLYCLINIQUE SAINT PRIVAT</t>
  </si>
  <si>
    <t>340780675</t>
  </si>
  <si>
    <t>340000298</t>
  </si>
  <si>
    <t>CLINIQUE CLEMENTVILLE</t>
  </si>
  <si>
    <t>340780485</t>
  </si>
  <si>
    <t>CHS LA COLOMBIERE CHU MONTPELLIER</t>
  </si>
  <si>
    <t>340024314</t>
  </si>
  <si>
    <t>340000272</t>
  </si>
  <si>
    <t>CL ST JEAN SUD DE FRANCE</t>
  </si>
  <si>
    <t>340780642</t>
  </si>
  <si>
    <t>340785856</t>
  </si>
  <si>
    <t>CLINIQUE BEAU SOLEIL</t>
  </si>
  <si>
    <t>340009885</t>
  </si>
  <si>
    <t>340009877</t>
  </si>
  <si>
    <t>POLYCLINIQUE CHAMPEAU</t>
  </si>
  <si>
    <t>340780758</t>
  </si>
  <si>
    <t>340000355</t>
  </si>
  <si>
    <t>CLINIQUE RECH</t>
  </si>
  <si>
    <t>340008275</t>
  </si>
  <si>
    <t>CENTRE ANTONIN BALMES CHU MONTPELLIER</t>
  </si>
  <si>
    <t>340780212</t>
  </si>
  <si>
    <t>340796069</t>
  </si>
  <si>
    <t>CRF STER</t>
  </si>
  <si>
    <t>340780782</t>
  </si>
  <si>
    <t>340000371</t>
  </si>
  <si>
    <t>CLINIQUE STELLA</t>
  </si>
  <si>
    <t>340780717</t>
  </si>
  <si>
    <t>340023225</t>
  </si>
  <si>
    <t>CLINIQUE SAINT- LOUIS</t>
  </si>
  <si>
    <t>340780154</t>
  </si>
  <si>
    <t>340000116</t>
  </si>
  <si>
    <t>POLYCLINIQUE PASTEUR</t>
  </si>
  <si>
    <t>340781608</t>
  </si>
  <si>
    <t>MSM MAS DE ROCHET</t>
  </si>
  <si>
    <t>340780220</t>
  </si>
  <si>
    <t>340796358</t>
  </si>
  <si>
    <t>CH PAUL COSTE FLORET</t>
  </si>
  <si>
    <t>340780741</t>
  </si>
  <si>
    <t>340000348</t>
  </si>
  <si>
    <t>POLYCLINIQUE SAINTE THERESE</t>
  </si>
  <si>
    <t>340780436</t>
  </si>
  <si>
    <t>HÔPITAL ST LOUP HBT AGDE</t>
  </si>
  <si>
    <t>340780121</t>
  </si>
  <si>
    <t>340000082</t>
  </si>
  <si>
    <t>CLINIQUE LA PERGOLA</t>
  </si>
  <si>
    <t>340000231</t>
  </si>
  <si>
    <t>340780535</t>
  </si>
  <si>
    <t>CH POLE DE SANTÉ DE LUNEL</t>
  </si>
  <si>
    <t>340780139</t>
  </si>
  <si>
    <t>340000090</t>
  </si>
  <si>
    <t>CLINIQUE DU DR. CAUSSE</t>
  </si>
  <si>
    <t>340789981</t>
  </si>
  <si>
    <t>340001866</t>
  </si>
  <si>
    <t>CRF FONTFROIDE</t>
  </si>
  <si>
    <t>340782622</t>
  </si>
  <si>
    <t>CENTRE PSYCHOTHERAPIE CAMILLE CLAUDEL</t>
  </si>
  <si>
    <t>340780766</t>
  </si>
  <si>
    <t>CLINIQUE LA LIRONDE</t>
  </si>
  <si>
    <t>340009018</t>
  </si>
  <si>
    <t>340008978</t>
  </si>
  <si>
    <t>CLINIQUE DU PIC SAINT LOUP</t>
  </si>
  <si>
    <t>340000025</t>
  </si>
  <si>
    <t>340022722</t>
  </si>
  <si>
    <t>INSTITUT SAINT PIERRE</t>
  </si>
  <si>
    <t>340019090</t>
  </si>
  <si>
    <t>340019082</t>
  </si>
  <si>
    <t>CRF BOURGÉS</t>
  </si>
  <si>
    <t>340780857</t>
  </si>
  <si>
    <t>340000421</t>
  </si>
  <si>
    <t>CRF LE CASTELET</t>
  </si>
  <si>
    <t>340024512</t>
  </si>
  <si>
    <t>340001825</t>
  </si>
  <si>
    <t>LES JARDINS DE SOPHIA</t>
  </si>
  <si>
    <t>340796051</t>
  </si>
  <si>
    <t>USLD LES PERGOLINES HBT SETE</t>
  </si>
  <si>
    <t>340780931</t>
  </si>
  <si>
    <t>340000454</t>
  </si>
  <si>
    <t>CLINIQUE ST MARTIN DE VIGNOGOUL</t>
  </si>
  <si>
    <t>340780568</t>
  </si>
  <si>
    <t>340000256</t>
  </si>
  <si>
    <t>CLINIQUE DU SOUFFLE LA VALONIE</t>
  </si>
  <si>
    <t>340796093</t>
  </si>
  <si>
    <t>340780816</t>
  </si>
  <si>
    <t>340023209</t>
  </si>
  <si>
    <t>CLINIQUE MUTUALISTE JEAN LEON</t>
  </si>
  <si>
    <t>340782481</t>
  </si>
  <si>
    <t>CENTRE BELLEVUE CHU MONTPELLIER</t>
  </si>
  <si>
    <t>340780196</t>
  </si>
  <si>
    <t>340798123</t>
  </si>
  <si>
    <t>CRF LE VALD'ORB</t>
  </si>
  <si>
    <t>340000215</t>
  </si>
  <si>
    <t>340780519</t>
  </si>
  <si>
    <t>CH LODEVE</t>
  </si>
  <si>
    <t>340798552</t>
  </si>
  <si>
    <t>340798545</t>
  </si>
  <si>
    <t>MAISON DE REPOS ET DE CONVALESCENCE PECH
DU SOLEIL</t>
  </si>
  <si>
    <t>340780444</t>
  </si>
  <si>
    <t>340009893</t>
  </si>
  <si>
    <t>CH BEDARIEUX</t>
  </si>
  <si>
    <t>340797596</t>
  </si>
  <si>
    <t>CENTRE DU MELEZET</t>
  </si>
  <si>
    <t>340010149</t>
  </si>
  <si>
    <t>340010099</t>
  </si>
  <si>
    <t>SAS CLINIQUE SAINT CLEMENT</t>
  </si>
  <si>
    <t>340782002</t>
  </si>
  <si>
    <t>340000629</t>
  </si>
  <si>
    <t>CRF LA PETITE PAIX</t>
  </si>
  <si>
    <t>340780725</t>
  </si>
  <si>
    <t>340000330</t>
  </si>
  <si>
    <t>CLINIQUE VIA DOMITIA POLE DE SANTÉ</t>
  </si>
  <si>
    <t>340780790</t>
  </si>
  <si>
    <t>340000389</t>
  </si>
  <si>
    <t>340001064</t>
  </si>
  <si>
    <t>340013028</t>
  </si>
  <si>
    <t>CENTRE PROPARA</t>
  </si>
  <si>
    <t>340780147</t>
  </si>
  <si>
    <t>340000108</t>
  </si>
  <si>
    <t>POLYCLINIQUE DES 3 VALLEES</t>
  </si>
  <si>
    <t>340000439</t>
  </si>
  <si>
    <t>340780881</t>
  </si>
  <si>
    <t>CENTRE ORTHOPEDIQUE MAGUELONE</t>
  </si>
  <si>
    <t>340016476</t>
  </si>
  <si>
    <t>340016468</t>
  </si>
  <si>
    <t>BEZIERS HAD</t>
  </si>
  <si>
    <t>340024546</t>
  </si>
  <si>
    <t>340000405</t>
  </si>
  <si>
    <t>MAISON DE REPOS ET DE CONVALESCENCE PLEIN SOLEIL</t>
  </si>
  <si>
    <t>340020221</t>
  </si>
  <si>
    <t>340000264</t>
  </si>
  <si>
    <t>AIDER DIALYSE A DOMICILE</t>
  </si>
  <si>
    <t>340009539</t>
  </si>
  <si>
    <t>340009489</t>
  </si>
  <si>
    <t>CENTRE D'HEMODIALYSE AMBULATOIRE SAINT
GUILHEM</t>
  </si>
  <si>
    <t>340017839</t>
  </si>
  <si>
    <t>HAD OIKIA MONTPELLIER</t>
  </si>
  <si>
    <t>340780253</t>
  </si>
  <si>
    <t>340001387</t>
  </si>
  <si>
    <t>MAISON DE REPOS LE COLOMBIER</t>
  </si>
  <si>
    <t>340017771</t>
  </si>
  <si>
    <t>SSR CH BEZIERS</t>
  </si>
  <si>
    <t>340000249</t>
  </si>
  <si>
    <t>340780543</t>
  </si>
  <si>
    <t>CH CLERMONT L'HERAULT</t>
  </si>
  <si>
    <t>340000173</t>
  </si>
  <si>
    <t>340780451</t>
  </si>
  <si>
    <t>CH PEZENAS</t>
  </si>
  <si>
    <t>300017431</t>
  </si>
  <si>
    <t>AIDER SANTÉ UAD UDM GCS PAAC</t>
  </si>
  <si>
    <t>660005216</t>
  </si>
  <si>
    <t>AIDER UAD DE PERPIGNAN</t>
  </si>
  <si>
    <t>340021211</t>
  </si>
  <si>
    <t>HAD CH BEZIERS</t>
  </si>
  <si>
    <t>340019603</t>
  </si>
  <si>
    <t>340019587</t>
  </si>
  <si>
    <t>GCS HEMODIALYSE LAPEYRONIE</t>
  </si>
  <si>
    <t>340017847</t>
  </si>
  <si>
    <t>340018175</t>
  </si>
  <si>
    <t>HAD POLYVALENTE</t>
  </si>
  <si>
    <t>340013119</t>
  </si>
  <si>
    <t>AIDER UAD DE GRABELS</t>
  </si>
  <si>
    <t>340016732</t>
  </si>
  <si>
    <t>HDJ PSY ADULTES SITE PERREAL</t>
  </si>
  <si>
    <t>110005311</t>
  </si>
  <si>
    <t>AIDER UAD DE CARCASSONNE</t>
  </si>
  <si>
    <t>120001748</t>
  </si>
  <si>
    <t>UNITÉ DIALYSE MEDICALISEE MILLAU</t>
  </si>
  <si>
    <t>340008176</t>
  </si>
  <si>
    <t>340780469</t>
  </si>
  <si>
    <t>CENTRE SPEC HAUT LANGUEDOC CH ST PONS</t>
  </si>
  <si>
    <t>340000181</t>
  </si>
  <si>
    <t>CH ST PONS DE THOMIERES</t>
  </si>
  <si>
    <t>480001783</t>
  </si>
  <si>
    <t>AIDER UAD MARVEJOLS</t>
  </si>
  <si>
    <t>340013309</t>
  </si>
  <si>
    <t>AIDER UAD DE CLERMONT L'HERAULT</t>
  </si>
  <si>
    <t>340013499</t>
  </si>
  <si>
    <t>AIDER UAD DE VILLENEUVE LES BEZIERS</t>
  </si>
  <si>
    <t>340787340</t>
  </si>
  <si>
    <t>CMP ADULTES BEDARIEUX</t>
  </si>
  <si>
    <t>340017292</t>
  </si>
  <si>
    <t>DIALYSE ST GUILHEM AGDE</t>
  </si>
  <si>
    <t>340013218</t>
  </si>
  <si>
    <t>AIDER UAD DE GANGES</t>
  </si>
  <si>
    <t>110004413</t>
  </si>
  <si>
    <t>AIDER UAD NARBONNE</t>
  </si>
  <si>
    <t>340787357</t>
  </si>
  <si>
    <t>CMP ADULTES AGDE</t>
  </si>
  <si>
    <t>110004421</t>
  </si>
  <si>
    <t>AIDER UAD LIMOUX</t>
  </si>
  <si>
    <t>480001403</t>
  </si>
  <si>
    <t>AIDER UAD DE MENDE</t>
  </si>
  <si>
    <t>340787829</t>
  </si>
  <si>
    <t>CMP PSY ADULTES PEZENAS</t>
  </si>
  <si>
    <t>660005208</t>
  </si>
  <si>
    <t>AIDER UAD DU BOULOU</t>
  </si>
  <si>
    <t>340013259</t>
  </si>
  <si>
    <t>AIDER UAD DE BEDARIEUX</t>
  </si>
  <si>
    <t>340013358</t>
  </si>
  <si>
    <t>AIDER UAD DE BOUZIGUES</t>
  </si>
  <si>
    <t>660005182</t>
  </si>
  <si>
    <t>AIDER UAD D'ELNE</t>
  </si>
  <si>
    <t>660005190</t>
  </si>
  <si>
    <t>AIDER UAD DE FONT ROMEU</t>
  </si>
  <si>
    <t>340789379</t>
  </si>
  <si>
    <t xml:space="preserve"> LES JARDINS DE SOPHIA  </t>
  </si>
  <si>
    <t>340023258</t>
  </si>
  <si>
    <t>340023241</t>
  </si>
  <si>
    <t>GCS CENTRE AMBRUSSUM</t>
  </si>
  <si>
    <t>350000741</t>
  </si>
  <si>
    <t>350005179</t>
  </si>
  <si>
    <t>35</t>
  </si>
  <si>
    <t>CHRU RENNES SITE PONTCHAILLOU</t>
  </si>
  <si>
    <t>350000147</t>
  </si>
  <si>
    <t>350000022</t>
  </si>
  <si>
    <t>CH SAINT-MALO</t>
  </si>
  <si>
    <t>350000121</t>
  </si>
  <si>
    <t>350000303</t>
  </si>
  <si>
    <t>CH PRIVÉ ST-GREGOIRE</t>
  </si>
  <si>
    <t>350007084</t>
  </si>
  <si>
    <t>CHRU RENNES SITE HÔPITAL SUD</t>
  </si>
  <si>
    <t>350000337</t>
  </si>
  <si>
    <t>350000246</t>
  </si>
  <si>
    <t>CH GUILLAUME REGNIER RENNES</t>
  </si>
  <si>
    <t>350054680</t>
  </si>
  <si>
    <t>POLYCLINIQUE SAINT LAURENT</t>
  </si>
  <si>
    <t>350000154</t>
  </si>
  <si>
    <t>350000030</t>
  </si>
  <si>
    <t>CH FOUGERES</t>
  </si>
  <si>
    <t>350000139</t>
  </si>
  <si>
    <t>350001137</t>
  </si>
  <si>
    <t>CLINIQUE MUTUALISTE LA SAGESSE RENNES</t>
  </si>
  <si>
    <t>350005146</t>
  </si>
  <si>
    <t>350000733</t>
  </si>
  <si>
    <t>HÔPITAL PRIVÉ SEVIGNE</t>
  </si>
  <si>
    <t>350000162</t>
  </si>
  <si>
    <t>350000048</t>
  </si>
  <si>
    <t>CHIRC SITE REDON</t>
  </si>
  <si>
    <t>350005021</t>
  </si>
  <si>
    <t>POLE GERIATRIQUE RENNAIS</t>
  </si>
  <si>
    <t>350000188</t>
  </si>
  <si>
    <t>350000055</t>
  </si>
  <si>
    <t>CH VITRE</t>
  </si>
  <si>
    <t>350002812</t>
  </si>
  <si>
    <t>350023503</t>
  </si>
  <si>
    <t>CRLCC E. MARQUIS</t>
  </si>
  <si>
    <t>350006771</t>
  </si>
  <si>
    <t>CHRU RENNES SITE LA TAUVRAIS</t>
  </si>
  <si>
    <t>350002564</t>
  </si>
  <si>
    <t>350046199</t>
  </si>
  <si>
    <t>POLE MPR SAINT HELIER RENNES</t>
  </si>
  <si>
    <t>350000196</t>
  </si>
  <si>
    <t>350000311</t>
  </si>
  <si>
    <t>CLINIQUE DE LA COTE D'EMERAUDE</t>
  </si>
  <si>
    <t>350042628</t>
  </si>
  <si>
    <t>350042578</t>
  </si>
  <si>
    <t>HAD 35</t>
  </si>
  <si>
    <t>350002200</t>
  </si>
  <si>
    <t>350029948</t>
  </si>
  <si>
    <t>CLINIQUE ST YVES RENNES</t>
  </si>
  <si>
    <t>350000063</t>
  </si>
  <si>
    <t>HÔPITAL ST THOMAS DE VILLENEUVE BAIN DE
BRETAGNE</t>
  </si>
  <si>
    <t>350016135</t>
  </si>
  <si>
    <t>SERVICE DE S.S.R. - CH VITRÉ</t>
  </si>
  <si>
    <t>350002119</t>
  </si>
  <si>
    <t>350000386</t>
  </si>
  <si>
    <t>CLINIQUE DU MOULIN</t>
  </si>
  <si>
    <t>350000436</t>
  </si>
  <si>
    <t>350055166</t>
  </si>
  <si>
    <t>CH DE BROCELIANDE - MONTFORT-SUR-MEU</t>
  </si>
  <si>
    <t>350002176</t>
  </si>
  <si>
    <t>350000402</t>
  </si>
  <si>
    <t>CLINIQUE DE L'ESPERANCE</t>
  </si>
  <si>
    <t>350013629</t>
  </si>
  <si>
    <t>USLD LA BRIANTAIS CH ST MALO</t>
  </si>
  <si>
    <t>350000071</t>
  </si>
  <si>
    <t>HÔPITAL LA PROVIDENCE GARDINER DINARD</t>
  </si>
  <si>
    <t>350044772</t>
  </si>
  <si>
    <t>HAD ST-MALO</t>
  </si>
  <si>
    <t>350032280</t>
  </si>
  <si>
    <t>RESIDENCE DU TERTRE DE JOUE</t>
  </si>
  <si>
    <t>350002234</t>
  </si>
  <si>
    <t>CRRF BEAULIEU RENNES</t>
  </si>
  <si>
    <t>350000444</t>
  </si>
  <si>
    <t>350048518</t>
  </si>
  <si>
    <t>CH DES MARCHES DE BRETAGNE - ANTRAIN</t>
  </si>
  <si>
    <t>350000204</t>
  </si>
  <si>
    <t>350023248</t>
  </si>
  <si>
    <t>CLINIQUE ST JOSEPH COMBOURG</t>
  </si>
  <si>
    <t>350002911</t>
  </si>
  <si>
    <t>MAISON DE REPOS ET DE CONVALESCENCE ST
THOMAS DE VILLENEUVE BAGUER MORVAN</t>
  </si>
  <si>
    <t>350053013</t>
  </si>
  <si>
    <t>CHU RENNES SITE SAINT LAURENT</t>
  </si>
  <si>
    <t>350000279</t>
  </si>
  <si>
    <t>CH SAINT MALO SITE DU ROSAIS</t>
  </si>
  <si>
    <t>350000212</t>
  </si>
  <si>
    <t>350000089</t>
  </si>
  <si>
    <t>CH LA GUERCHE DE BGNE</t>
  </si>
  <si>
    <t>350046751</t>
  </si>
  <si>
    <t>UNITÉ DE DIALYSE MEDICALISEE DE
MONTGERMONT</t>
  </si>
  <si>
    <t>350000410</t>
  </si>
  <si>
    <t>350002291</t>
  </si>
  <si>
    <t>CH DE LA ROCHE AUX FÉES JANZE</t>
  </si>
  <si>
    <t>350032934</t>
  </si>
  <si>
    <t>CENTRE DE DIALYSE DE RENNES</t>
  </si>
  <si>
    <t>350040044</t>
  </si>
  <si>
    <t>CENTRE DIALYSE DE SAINT MALO</t>
  </si>
  <si>
    <t>350006839</t>
  </si>
  <si>
    <t>CENTRE DU BOIS PERRIN</t>
  </si>
  <si>
    <t>560023848</t>
  </si>
  <si>
    <t>UNITÉ DE DIALYSE MEDICALISEE DE LORIENT</t>
  </si>
  <si>
    <t>350000451</t>
  </si>
  <si>
    <t>CH DE BROCELIANDE - ST MEEN LE GRAND</t>
  </si>
  <si>
    <t>350002804</t>
  </si>
  <si>
    <t>CENTRE DE DIALYSE AMBULATOIRE</t>
  </si>
  <si>
    <t>290018563</t>
  </si>
  <si>
    <t>UNITÉ DIALYSE QUIMPER KERRADENNEC AUB</t>
  </si>
  <si>
    <t>350002754</t>
  </si>
  <si>
    <t>CENTRE DE POST CURE LA THÉBAUDAIS</t>
  </si>
  <si>
    <t>350044756</t>
  </si>
  <si>
    <t>350044749</t>
  </si>
  <si>
    <t>MAISON DE SOINS EN ADDICTOLOGIE : PHILAE</t>
  </si>
  <si>
    <t>500021316</t>
  </si>
  <si>
    <t>CENTRE DE DIALYSE D'AVRANCHES</t>
  </si>
  <si>
    <t>290032028</t>
  </si>
  <si>
    <t>UNITÉ DE DIALYSE MEDICALISEE DE BREST</t>
  </si>
  <si>
    <t>220020507</t>
  </si>
  <si>
    <t>CENTRE DE DIALYSE DE LANNION</t>
  </si>
  <si>
    <t>350008579</t>
  </si>
  <si>
    <t>350039673</t>
  </si>
  <si>
    <t>URFMP VERN SUR SEICHE</t>
  </si>
  <si>
    <t>350051199</t>
  </si>
  <si>
    <t>CH REDON SITE UNITE D'HOSPIT LANRUA</t>
  </si>
  <si>
    <t>350002747</t>
  </si>
  <si>
    <t>CENTRE POST CURE L'ESCALE RENNES</t>
  </si>
  <si>
    <t>350040499</t>
  </si>
  <si>
    <t>350040291</t>
  </si>
  <si>
    <t>CH DES PRES BOSGERS CANCALE</t>
  </si>
  <si>
    <t>350000428</t>
  </si>
  <si>
    <t>350002309</t>
  </si>
  <si>
    <t>CH GRAND-FOUGERAY</t>
  </si>
  <si>
    <t>220019558</t>
  </si>
  <si>
    <t>UDM DE SAINT BRIEUC</t>
  </si>
  <si>
    <t>560000473</t>
  </si>
  <si>
    <t>CHIRC SITE CARENTOIR</t>
  </si>
  <si>
    <t>560004004</t>
  </si>
  <si>
    <t>CENTRE DE DIALYSE DE LORIENT</t>
  </si>
  <si>
    <t>350042602</t>
  </si>
  <si>
    <t>CENTRE DE DIALYSE DE FOUGERES</t>
  </si>
  <si>
    <t>290018555</t>
  </si>
  <si>
    <t>UNITÉ D'AUTODIALYSE MORLAIX - AUB</t>
  </si>
  <si>
    <t>290023779</t>
  </si>
  <si>
    <t>CENTRE DE DIALYSE DE CARHAIX</t>
  </si>
  <si>
    <t>350007456</t>
  </si>
  <si>
    <t>SMPR CENTRE PENITENTIAIRE</t>
  </si>
  <si>
    <t>290005131</t>
  </si>
  <si>
    <t>CENTRE DE DIALYSE DE PL-LES-MORLAIX</t>
  </si>
  <si>
    <t>560006348</t>
  </si>
  <si>
    <t>UNITÉ DIALYSE KERIO PONTIVY AUB</t>
  </si>
  <si>
    <t>350042131</t>
  </si>
  <si>
    <t>UNITÉ DIALYSE REDON - AUB</t>
  </si>
  <si>
    <t>350050001</t>
  </si>
  <si>
    <t>UHCD SITE PONTCHAILLOU</t>
  </si>
  <si>
    <t>350043964</t>
  </si>
  <si>
    <t>CENTRE THÉRAPEUTIQUE DE JOUR ADULTES</t>
  </si>
  <si>
    <t>290005230</t>
  </si>
  <si>
    <t>UNITÉ DIALYSE DOUARNENEZ - AUB</t>
  </si>
  <si>
    <t>290030808</t>
  </si>
  <si>
    <t>UNITÉ D'AUTODIALYSE CROZON - AUB</t>
  </si>
  <si>
    <t>290023795</t>
  </si>
  <si>
    <t>UNITÉ D'AUTODIALYSE LE FOLGOET - AUB</t>
  </si>
  <si>
    <t>220021976</t>
  </si>
  <si>
    <t>UDM SITE DE DINAN</t>
  </si>
  <si>
    <t>290029669</t>
  </si>
  <si>
    <t>CENTRE DE DIALYSE DE QUIMPER</t>
  </si>
  <si>
    <t>350049623</t>
  </si>
  <si>
    <t>CENTRE THÉRAPEUTIQUE JANET FRAME</t>
  </si>
  <si>
    <t>350046843</t>
  </si>
  <si>
    <t>CENTRE THÉRAPEUTIQUE DE JOUR LES MORINAIS</t>
  </si>
  <si>
    <t>350030763</t>
  </si>
  <si>
    <t>UNITÉ D'AUTODIALYSE SAINT MALO - AUB</t>
  </si>
  <si>
    <t>350005070</t>
  </si>
  <si>
    <t>HDJ E RENAN</t>
  </si>
  <si>
    <t>350044111</t>
  </si>
  <si>
    <t>CMP CATTP ADULTES ST AUBIN D'AUB</t>
  </si>
  <si>
    <t>350043931</t>
  </si>
  <si>
    <t>HDJ LE GAST</t>
  </si>
  <si>
    <t>290021070</t>
  </si>
  <si>
    <t>UNITÉ D'AUTODIALYSE CONCARNEAU - AUB</t>
  </si>
  <si>
    <t>350005278</t>
  </si>
  <si>
    <t>350023586</t>
  </si>
  <si>
    <t>MAISON SANITAIRE ENFANTS REY LEROUX LA
BOUEXIERE</t>
  </si>
  <si>
    <t>350000360</t>
  </si>
  <si>
    <t>CH DES MARCHES DE BRETAGNE SAINT BRICE</t>
  </si>
  <si>
    <t>290032655</t>
  </si>
  <si>
    <t>UDM DE MELLAC</t>
  </si>
  <si>
    <t>220019848</t>
  </si>
  <si>
    <t>UNITÉ D'AUTODIALYSE LOUDEAC - AUB</t>
  </si>
  <si>
    <t>290005172</t>
  </si>
  <si>
    <t>UNITÉ D'AUTODIALYSE BREST HERMITAGE AUB</t>
  </si>
  <si>
    <t>350052387</t>
  </si>
  <si>
    <t>CTJ CATTP LES COLOMBES</t>
  </si>
  <si>
    <t>350025466</t>
  </si>
  <si>
    <t>HDJ CMP CATTP ADULTES VITRE</t>
  </si>
  <si>
    <t>350044038</t>
  </si>
  <si>
    <t>HDJ CH REDON</t>
  </si>
  <si>
    <t>350041588</t>
  </si>
  <si>
    <t>HDJ NOMINOE</t>
  </si>
  <si>
    <t>350041638</t>
  </si>
  <si>
    <t>HDJ CMP CATTP CTEA FOUGERES</t>
  </si>
  <si>
    <t>350023883</t>
  </si>
  <si>
    <t>HDJ CATTP CMP YSER</t>
  </si>
  <si>
    <t>350039574</t>
  </si>
  <si>
    <t>350023495</t>
  </si>
  <si>
    <t>LA MAISON BLEUE</t>
  </si>
  <si>
    <t>350025508</t>
  </si>
  <si>
    <t>HDJ POINT</t>
  </si>
  <si>
    <t>350044400</t>
  </si>
  <si>
    <t>HDJ ALBATROS</t>
  </si>
  <si>
    <t>220013106</t>
  </si>
  <si>
    <t>UNITÉ DIALYSE BEGARD AUB SANTÉ</t>
  </si>
  <si>
    <t>350044145</t>
  </si>
  <si>
    <t>APPART THERAPEUTIQUE RENNES</t>
  </si>
  <si>
    <t>350044335</t>
  </si>
  <si>
    <t>CPEA CMP CATTP GUICHEN</t>
  </si>
  <si>
    <t>350044244</t>
  </si>
  <si>
    <t>HDJ LA CLAIRIERE VITRE</t>
  </si>
  <si>
    <t>350041059</t>
  </si>
  <si>
    <t>UNITÉ D'AUTODIALYSE DINARD - AUB</t>
  </si>
  <si>
    <t>350025490</t>
  </si>
  <si>
    <t>HDJ CMP CATTP CPEA VILLEJEAN</t>
  </si>
  <si>
    <t>350044392</t>
  </si>
  <si>
    <t>HDJ CMP CATTP ADO CHATILLON</t>
  </si>
  <si>
    <t>350023875</t>
  </si>
  <si>
    <t>HDJ CPEA MONTFORT</t>
  </si>
  <si>
    <t>290023787</t>
  </si>
  <si>
    <t>UNITÉ D'AUTODIALYSE LANDIVISIAU - AUB</t>
  </si>
  <si>
    <t>290025337</t>
  </si>
  <si>
    <t>UNITÉ D'AUTODIALYSE PLONEOUR LANVERN AUB</t>
  </si>
  <si>
    <t>220013155</t>
  </si>
  <si>
    <t>UNITÉ D'AUTODIALYSE SAINT ALBAN - AUB</t>
  </si>
  <si>
    <t>350044228</t>
  </si>
  <si>
    <t>HDJ CMP CATTP COMBOURG</t>
  </si>
  <si>
    <t>290028539</t>
  </si>
  <si>
    <t>UNITÉ D'AUTODIALYSE LANDERNEAU - AUB</t>
  </si>
  <si>
    <t>220013130</t>
  </si>
  <si>
    <t>UNITÉ D'AUTODIALYSE PAIMPOL - AUB</t>
  </si>
  <si>
    <t>350045076</t>
  </si>
  <si>
    <t>HDJ CMP CATTP DINARD</t>
  </si>
  <si>
    <t>350045068</t>
  </si>
  <si>
    <t>HDJ CMP CATTP DOL-DE-BRETAGNE</t>
  </si>
  <si>
    <t>350044046</t>
  </si>
  <si>
    <t>CMP Z.ROUSSIN RENNES</t>
  </si>
  <si>
    <t>350045027</t>
  </si>
  <si>
    <t>APPART THERAPEUTIQUE CH-REDON</t>
  </si>
  <si>
    <t>220016778</t>
  </si>
  <si>
    <t>CENTRE D'ENTRAINEMENT ET REPLI ST BRIEUC</t>
  </si>
  <si>
    <t>360000137</t>
  </si>
  <si>
    <t>360000053</t>
  </si>
  <si>
    <t>36</t>
  </si>
  <si>
    <t>CH CHATEAUROUX</t>
  </si>
  <si>
    <t>360000038</t>
  </si>
  <si>
    <t>360000046</t>
  </si>
  <si>
    <t>CH LA TOUR BLANCHE - ISSOUDUN</t>
  </si>
  <si>
    <t>360000160</t>
  </si>
  <si>
    <t>CH DU BLANC</t>
  </si>
  <si>
    <t>360000129</t>
  </si>
  <si>
    <t>360000269</t>
  </si>
  <si>
    <t>CLINIQUE ST FRANCOIS</t>
  </si>
  <si>
    <t>360002232</t>
  </si>
  <si>
    <t>360000541</t>
  </si>
  <si>
    <t>CENTRE DE CONVALESCENCE ET DIÉTÉTIQUE
MANOIR EN BERRY</t>
  </si>
  <si>
    <t>360000327</t>
  </si>
  <si>
    <t>CH CHATEAUROUX SITE GIREUGNE-ST MAUR</t>
  </si>
  <si>
    <t>360006688</t>
  </si>
  <si>
    <t>360000392</t>
  </si>
  <si>
    <t>CTRE DEPT GERIATRIQUE LES GRANDS CHENE</t>
  </si>
  <si>
    <t>360000145</t>
  </si>
  <si>
    <t>360000061</t>
  </si>
  <si>
    <t>CH LA CHATRE</t>
  </si>
  <si>
    <t>360000210</t>
  </si>
  <si>
    <t>920031036</t>
  </si>
  <si>
    <t>CLINIQUE DU HAUT CLUZEAU</t>
  </si>
  <si>
    <t>360003149</t>
  </si>
  <si>
    <t>CH CHATEAUROUX SSR ZAC DES CHEVALIERS</t>
  </si>
  <si>
    <t>360000202</t>
  </si>
  <si>
    <t>360000103</t>
  </si>
  <si>
    <t>CH CHATILLON SUR INDRE</t>
  </si>
  <si>
    <t>360004618</t>
  </si>
  <si>
    <t>CH ISSOUDUN - SITE LES ARCADES</t>
  </si>
  <si>
    <t>360000178</t>
  </si>
  <si>
    <t>360000087</t>
  </si>
  <si>
    <t>CH SAINT CHARLES DE VALENCAY</t>
  </si>
  <si>
    <t>360000186</t>
  </si>
  <si>
    <t>360000095</t>
  </si>
  <si>
    <t>CH SAINT-ROCH BUZANCAIS</t>
  </si>
  <si>
    <t>360000251</t>
  </si>
  <si>
    <t>360000111</t>
  </si>
  <si>
    <t>CH LEVROUX</t>
  </si>
  <si>
    <t>370000861</t>
  </si>
  <si>
    <t>370000481</t>
  </si>
  <si>
    <t>37</t>
  </si>
  <si>
    <t>CHRU BRETONNEAU - TOURS</t>
  </si>
  <si>
    <t>370004467</t>
  </si>
  <si>
    <t>CHRU TROUSSEAU - CHAMBRAY</t>
  </si>
  <si>
    <t>370007569</t>
  </si>
  <si>
    <t>370007528</t>
  </si>
  <si>
    <t>PÔLE SANTÉ LÉONARD DE VINCI</t>
  </si>
  <si>
    <t>370000093</t>
  </si>
  <si>
    <t>370013468</t>
  </si>
  <si>
    <t>NCT PLUS SITE ALLIANCE</t>
  </si>
  <si>
    <t>370000531</t>
  </si>
  <si>
    <t>370000606</t>
  </si>
  <si>
    <t>CH DU CHINONAIS</t>
  </si>
  <si>
    <t>370000499</t>
  </si>
  <si>
    <t>CHRU CLOCHEVILLE - TOURS</t>
  </si>
  <si>
    <t>370000879</t>
  </si>
  <si>
    <t>370000564</t>
  </si>
  <si>
    <t>CHIC AMBOISE- HÔPITAL ROBERT DEBRÉ</t>
  </si>
  <si>
    <t>370000085</t>
  </si>
  <si>
    <t>NCT PLUS SITE SAINT-GATIEN</t>
  </si>
  <si>
    <t>370000119</t>
  </si>
  <si>
    <t>370013062</t>
  </si>
  <si>
    <t>CLINIQUE DOMAINE DE VONTES</t>
  </si>
  <si>
    <t>370000903</t>
  </si>
  <si>
    <t>370000614</t>
  </si>
  <si>
    <t>CH PAUL MARTINAIS - LOCHES</t>
  </si>
  <si>
    <t>370000580</t>
  </si>
  <si>
    <t>CHIC CHÂTEAU-RENAULT HÔP DR J.DELANEAU</t>
  </si>
  <si>
    <t>370000986</t>
  </si>
  <si>
    <t>370000713</t>
  </si>
  <si>
    <t>CH LOUIS SEVESTRE</t>
  </si>
  <si>
    <t>370000127</t>
  </si>
  <si>
    <t>370000259</t>
  </si>
  <si>
    <t>CLINIQUE RONSARD</t>
  </si>
  <si>
    <t>370009938</t>
  </si>
  <si>
    <t>LNA HAD VAL DE LOIRE</t>
  </si>
  <si>
    <t>370000374</t>
  </si>
  <si>
    <t>MAISON DE RÉADAPTATION FONCTIONNELLE
NEUR BEL AIR</t>
  </si>
  <si>
    <t>370100539</t>
  </si>
  <si>
    <t>370100935</t>
  </si>
  <si>
    <t>MAISON DE RÉADAPTATION FONCTIONNELLE
BOIS GIBERT</t>
  </si>
  <si>
    <t>370000150</t>
  </si>
  <si>
    <t>370000333</t>
  </si>
  <si>
    <t>CLINIQUE VELPEAU</t>
  </si>
  <si>
    <t>370000515</t>
  </si>
  <si>
    <t>CENTRE DE CONVALESCENCE L'ERMITAGE CHRU
TOURS</t>
  </si>
  <si>
    <t>370000218</t>
  </si>
  <si>
    <t>CRF LE CLOS SAINT-VICTOR</t>
  </si>
  <si>
    <t>370102659</t>
  </si>
  <si>
    <t>370013054</t>
  </si>
  <si>
    <t>SERVICE USLD PSY BATIMENT LE CEDRE</t>
  </si>
  <si>
    <t>370001109</t>
  </si>
  <si>
    <t>370002701</t>
  </si>
  <si>
    <t>CH DE LUYNES - ET</t>
  </si>
  <si>
    <t>370000143</t>
  </si>
  <si>
    <t>370000291</t>
  </si>
  <si>
    <t>CLINIQUE NEURO-PSYCHIATRIQUE VAL DE LOIRE</t>
  </si>
  <si>
    <t>370103673</t>
  </si>
  <si>
    <t>ASSAD HAD D'INDRE ET LOIRE</t>
  </si>
  <si>
    <t>370000184</t>
  </si>
  <si>
    <t>940805963</t>
  </si>
  <si>
    <t>MAISON DE REPOS ET DE CONVALESCENCE LE
COURBAT</t>
  </si>
  <si>
    <t>370005050</t>
  </si>
  <si>
    <t>CENTRE PSY.UNIVERSITAIRE-CHRU TOURS</t>
  </si>
  <si>
    <t>370000051</t>
  </si>
  <si>
    <t>370000028</t>
  </si>
  <si>
    <t>CLINIQUE JEANNE D ARC</t>
  </si>
  <si>
    <t>370000341</t>
  </si>
  <si>
    <t>750721391</t>
  </si>
  <si>
    <t>CENTRE POST CURE ALCOOL MALVAU</t>
  </si>
  <si>
    <t>370004301</t>
  </si>
  <si>
    <t>USSR PERSONNES AGEES CH DE LOCHES</t>
  </si>
  <si>
    <t>370001158</t>
  </si>
  <si>
    <t>370004327</t>
  </si>
  <si>
    <t>CH SAINTE MAURE DE TOURAINE</t>
  </si>
  <si>
    <t>370002040</t>
  </si>
  <si>
    <t>370001067</t>
  </si>
  <si>
    <t>A.R.A.U.C.O. CHRU BRETONNEAU</t>
  </si>
  <si>
    <t>180005829</t>
  </si>
  <si>
    <t>A.R.A.U.C.O. BOURGES</t>
  </si>
  <si>
    <t>370102832</t>
  </si>
  <si>
    <t>A.R.A.U.C.O. PÔLE SANTÉ LEONARD VINCI</t>
  </si>
  <si>
    <t>370103152</t>
  </si>
  <si>
    <t>A.R.A.U.C.O. LOCHES</t>
  </si>
  <si>
    <t>180005662</t>
  </si>
  <si>
    <t>A.R.A.U.C.O. VIERZON</t>
  </si>
  <si>
    <t>370100885</t>
  </si>
  <si>
    <t>A.R.A.U.C.O. CHINON</t>
  </si>
  <si>
    <t>180006397</t>
  </si>
  <si>
    <t>A.R.A.U.C.O SAINT-AMAND-MONTROND</t>
  </si>
  <si>
    <t>370104002</t>
  </si>
  <si>
    <t>A.R.A.U.C.O. CHÂTEAU-RENAULT</t>
  </si>
  <si>
    <t>370104572</t>
  </si>
  <si>
    <t>A.R.A.U.C.O JOUÉ-LÈS-TOURS</t>
  </si>
  <si>
    <t>180005811</t>
  </si>
  <si>
    <t>A.R.A.U.C.O. BELLEVILLE</t>
  </si>
  <si>
    <t>370104804</t>
  </si>
  <si>
    <t>A.R.A.U.C.O. NOTRE-DAME-D'OÉ</t>
  </si>
  <si>
    <t>370013286</t>
  </si>
  <si>
    <t>370013278</t>
  </si>
  <si>
    <t>GCS GYNECOLOGIE OBST. EN CHINONAIS -ET</t>
  </si>
  <si>
    <t>380000067</t>
  </si>
  <si>
    <t>380780080</t>
  </si>
  <si>
    <t>38</t>
  </si>
  <si>
    <t>HÔPITAL NORD - CHU38</t>
  </si>
  <si>
    <t>380012658</t>
  </si>
  <si>
    <t>380012609</t>
  </si>
  <si>
    <t>GROUPEMENT HOSPITALIER MUTUALISTE DE
GRENOBLE</t>
  </si>
  <si>
    <t>380000174</t>
  </si>
  <si>
    <t>380781435</t>
  </si>
  <si>
    <t>CH LUCIEN HUSSEL DE VIENNE</t>
  </si>
  <si>
    <t>380000034</t>
  </si>
  <si>
    <t>380780049</t>
  </si>
  <si>
    <t>CH PIERRE OUDOT BOURGOIN JALLIEU</t>
  </si>
  <si>
    <t>380786442</t>
  </si>
  <si>
    <t>380798025</t>
  </si>
  <si>
    <t>CLINIQUE BELLEDONNE</t>
  </si>
  <si>
    <t>380782722</t>
  </si>
  <si>
    <t>HÔPITAL SUD - CHU38</t>
  </si>
  <si>
    <t>380000406</t>
  </si>
  <si>
    <t>380784751</t>
  </si>
  <si>
    <t>CH DE VOIRON</t>
  </si>
  <si>
    <t>380785956</t>
  </si>
  <si>
    <t>380795211</t>
  </si>
  <si>
    <t>380000133</t>
  </si>
  <si>
    <t>380780247</t>
  </si>
  <si>
    <t>CH ALPES ISERE</t>
  </si>
  <si>
    <t>380793810</t>
  </si>
  <si>
    <t>380793802</t>
  </si>
  <si>
    <t>AGDUC</t>
  </si>
  <si>
    <t>380009928</t>
  </si>
  <si>
    <t>CENTRE MÉDICAL ROCHEPLANE LES ANGUISSES</t>
  </si>
  <si>
    <t>380780197</t>
  </si>
  <si>
    <t>380798173</t>
  </si>
  <si>
    <t>CLINIQUE SAINT VINCENT DE PAUL</t>
  </si>
  <si>
    <t>380000042</t>
  </si>
  <si>
    <t>380780056</t>
  </si>
  <si>
    <t>CH YVES TOURAINE</t>
  </si>
  <si>
    <t>380780312</t>
  </si>
  <si>
    <t>CLINIQUE DU GRESIVAUDAN</t>
  </si>
  <si>
    <t>380780296</t>
  </si>
  <si>
    <t>380021550</t>
  </si>
  <si>
    <t>CLINIQUE DU DAUPHINE</t>
  </si>
  <si>
    <t>380000075</t>
  </si>
  <si>
    <t>380780098</t>
  </si>
  <si>
    <t>CH DE TULLINS SITE PERRET</t>
  </si>
  <si>
    <t>380000109</t>
  </si>
  <si>
    <t>380780213</t>
  </si>
  <si>
    <t>CH DE SAINT LAURENT DU PONT</t>
  </si>
  <si>
    <t>380000026</t>
  </si>
  <si>
    <t>380780031</t>
  </si>
  <si>
    <t>CH FABRICE MARCHIOL LA MURE</t>
  </si>
  <si>
    <t>380000091</t>
  </si>
  <si>
    <t>380780171</t>
  </si>
  <si>
    <t>CH DE SAINT MARCELLIN</t>
  </si>
  <si>
    <t>380012799</t>
  </si>
  <si>
    <t>380794297</t>
  </si>
  <si>
    <t>ESMPI SITE BOURGOIN-JALLIEU</t>
  </si>
  <si>
    <t>380000018</t>
  </si>
  <si>
    <t>380780023</t>
  </si>
  <si>
    <t>CH RHUMATOLOGIQUE D'URIAGE</t>
  </si>
  <si>
    <t>380780288</t>
  </si>
  <si>
    <t>380019224</t>
  </si>
  <si>
    <t>CLINIQUE DE CHARTREUSE</t>
  </si>
  <si>
    <t>380005918</t>
  </si>
  <si>
    <t>KORIAN LES GRANGES</t>
  </si>
  <si>
    <t>380017095</t>
  </si>
  <si>
    <t>380017087</t>
  </si>
  <si>
    <t>CRF ST VINCENT DE PAUL</t>
  </si>
  <si>
    <t>380000059</t>
  </si>
  <si>
    <t>380780072</t>
  </si>
  <si>
    <t>CH DE RIVES</t>
  </si>
  <si>
    <t>380020388</t>
  </si>
  <si>
    <t>MEDECINE POLYVALENTE COUBLEVIE</t>
  </si>
  <si>
    <t>380000356</t>
  </si>
  <si>
    <t>380782698</t>
  </si>
  <si>
    <t>CH DE LA TOUR DU PIN</t>
  </si>
  <si>
    <t>380020123</t>
  </si>
  <si>
    <t>380021139</t>
  </si>
  <si>
    <t>CLINIQUE DES COTES DU RHONE</t>
  </si>
  <si>
    <t>380005868</t>
  </si>
  <si>
    <t>ANNEXE DU CTRE DE SOINS DE VIRIEU- SITE DE
BOURGOIN</t>
  </si>
  <si>
    <t>380780379</t>
  </si>
  <si>
    <t>380798249</t>
  </si>
  <si>
    <t>CENTRE HENRI BAZIRE</t>
  </si>
  <si>
    <t>380781138</t>
  </si>
  <si>
    <t>CENTRE DE SOINS DE VIRIEU - SITE DE VIRIEU</t>
  </si>
  <si>
    <t>380798520</t>
  </si>
  <si>
    <t>USLD DELPHINE NEYRET CH BOURGOIN</t>
  </si>
  <si>
    <t>380802512</t>
  </si>
  <si>
    <t>380793265</t>
  </si>
  <si>
    <t>USLD M.PHILIBERT SAINT MARTIN D'HÈRES</t>
  </si>
  <si>
    <t>380781369</t>
  </si>
  <si>
    <t>LE MAS DES CHAMPS - ST PRIM</t>
  </si>
  <si>
    <t>380785840</t>
  </si>
  <si>
    <t>USLD JEAN MOULIN CH BOURGOIN</t>
  </si>
  <si>
    <t>380013037</t>
  </si>
  <si>
    <t>380013011</t>
  </si>
  <si>
    <t>CENTRE ENDOSCOPIE NORD ISERE</t>
  </si>
  <si>
    <t>380000364</t>
  </si>
  <si>
    <t>380782771</t>
  </si>
  <si>
    <t>CH DE MORESTEL</t>
  </si>
  <si>
    <t>380000125</t>
  </si>
  <si>
    <t>380780239</t>
  </si>
  <si>
    <t>CH ST GEOIRE VALDAINE</t>
  </si>
  <si>
    <t>380000166</t>
  </si>
  <si>
    <t>380781351</t>
  </si>
  <si>
    <t>CH DE LUZY-DUFEILLANT</t>
  </si>
  <si>
    <t>380784462</t>
  </si>
  <si>
    <t>CENTRE DE SANTÉ MENTALE MGEN - HÔPITAL DE
JOUR</t>
  </si>
  <si>
    <t>380020040</t>
  </si>
  <si>
    <t>HDJ USN2</t>
  </si>
  <si>
    <t>380020107</t>
  </si>
  <si>
    <t>HDJ VOIRON SERAPHINE</t>
  </si>
  <si>
    <t>380017582</t>
  </si>
  <si>
    <t>HDJ ADULTES CASSIOPEE</t>
  </si>
  <si>
    <t>380021501</t>
  </si>
  <si>
    <t>HDJ ADDICTOLOGIE</t>
  </si>
  <si>
    <t>380805028</t>
  </si>
  <si>
    <t>HDJ ENFANTS LA TOUR DU PIN</t>
  </si>
  <si>
    <t>380784736</t>
  </si>
  <si>
    <t>HDJ ENFANTS BOURGOIN</t>
  </si>
  <si>
    <t>380784553</t>
  </si>
  <si>
    <t>HDJ ENFANTS PERREAU</t>
  </si>
  <si>
    <t>380014605</t>
  </si>
  <si>
    <t>HDJ FONTAINE</t>
  </si>
  <si>
    <t>380784728</t>
  </si>
  <si>
    <t>HDJ ENFANTS COUBLEVIE</t>
  </si>
  <si>
    <t>380785386</t>
  </si>
  <si>
    <t>HDJ ENFANTS THIERS</t>
  </si>
  <si>
    <t>380014613</t>
  </si>
  <si>
    <t>HDJ PETITE ENFANCE GRENOBLE</t>
  </si>
  <si>
    <t>380014720</t>
  </si>
  <si>
    <t>HDJ ET JARDIN D'ENFANTS THERAPEUTIQUE</t>
  </si>
  <si>
    <t>380014670</t>
  </si>
  <si>
    <t>HDJ ENFANTS JENNY AUBRY</t>
  </si>
  <si>
    <t>380014696</t>
  </si>
  <si>
    <t>HDJ ADOLESCENTS - ROGER MISES</t>
  </si>
  <si>
    <t>380021071</t>
  </si>
  <si>
    <t>SSR HTP CHU38 - SITE CH DE VOIRON</t>
  </si>
  <si>
    <t>380014555</t>
  </si>
  <si>
    <t>HDJ ADULTES NELSON MANDELA</t>
  </si>
  <si>
    <t>380024257</t>
  </si>
  <si>
    <t>690048798</t>
  </si>
  <si>
    <t>CENTRE PSYPRO GRENOBLE</t>
  </si>
  <si>
    <t>390008019</t>
  </si>
  <si>
    <t>710016387</t>
  </si>
  <si>
    <t>39</t>
  </si>
  <si>
    <t>CLINIQUE VAL JURA</t>
  </si>
  <si>
    <t>390000040</t>
  </si>
  <si>
    <t>390780146</t>
  </si>
  <si>
    <t>CH LONS</t>
  </si>
  <si>
    <t>390000222</t>
  </si>
  <si>
    <t>390780609</t>
  </si>
  <si>
    <t>CH LOUIS PASTEUR DOLE</t>
  </si>
  <si>
    <t>390000164</t>
  </si>
  <si>
    <t>390780476</t>
  </si>
  <si>
    <t>CHS SAINT YLIE JURA</t>
  </si>
  <si>
    <t>390000065</t>
  </si>
  <si>
    <t>390780161</t>
  </si>
  <si>
    <t>CH LOUIS JAILLON SAINT CLAUDE</t>
  </si>
  <si>
    <t>390000073</t>
  </si>
  <si>
    <t>390780179</t>
  </si>
  <si>
    <t>CHIC PAYS REVERMONT SITE SALINS</t>
  </si>
  <si>
    <t>390000172</t>
  </si>
  <si>
    <t>CENTRE MÉDICAL LA GRANGE/MONT</t>
  </si>
  <si>
    <t>390780575</t>
  </si>
  <si>
    <t>390781193</t>
  </si>
  <si>
    <t>390000768</t>
  </si>
  <si>
    <t>MAISON SOINS ADLCA BLETTERANS</t>
  </si>
  <si>
    <t>390000214</t>
  </si>
  <si>
    <t>CH JURA SUD SITE CHAMPAGNOLE</t>
  </si>
  <si>
    <t>390004349</t>
  </si>
  <si>
    <t>390004299</t>
  </si>
  <si>
    <t>HAD 39</t>
  </si>
  <si>
    <t>390000081</t>
  </si>
  <si>
    <t>CHIC PAYS REVERMONT SITE ARBOIS</t>
  </si>
  <si>
    <t>390784833</t>
  </si>
  <si>
    <t>EHPAD USLD ARMAND TRUCHOT CH DOLE</t>
  </si>
  <si>
    <t>390780559</t>
  </si>
  <si>
    <t>390000180</t>
  </si>
  <si>
    <t>CLINIQUE DU JURA SA</t>
  </si>
  <si>
    <t>390000057</t>
  </si>
  <si>
    <t>390780153</t>
  </si>
  <si>
    <t>CH LEON BERARD MOREZ</t>
  </si>
  <si>
    <t>390006161</t>
  </si>
  <si>
    <t>CH JURA SUD PIERRE FUTIN ORGELET</t>
  </si>
  <si>
    <t>390780369</t>
  </si>
  <si>
    <t>210010294</t>
  </si>
  <si>
    <t>MECS LA BELINE</t>
  </si>
  <si>
    <t>390786200</t>
  </si>
  <si>
    <t>CENTRE INFANTILE LES SORBIERS DOLE</t>
  </si>
  <si>
    <t>390006179</t>
  </si>
  <si>
    <t>CENTRE PSY ADULTE SITE CH ST CLAUDE</t>
  </si>
  <si>
    <t>390783165</t>
  </si>
  <si>
    <t>CENTRE POST CURE PONT DU NAVOY CHS</t>
  </si>
  <si>
    <t>390786523</t>
  </si>
  <si>
    <t>CMP HJ ADULTE CHAMPAGNOLE</t>
  </si>
  <si>
    <t>390786036</t>
  </si>
  <si>
    <t>HDJ CMP CATTP AT ADULTES BRIAND DOLE</t>
  </si>
  <si>
    <t>390783470</t>
  </si>
  <si>
    <t>CMP HJ ADULTES SITE SULLY LONS</t>
  </si>
  <si>
    <t>390786531</t>
  </si>
  <si>
    <t>CMP CATTP HJ ADULTES TAVAUX ST YLIE</t>
  </si>
  <si>
    <t>390786689</t>
  </si>
  <si>
    <t>CMP CATTP HJ ADULTES ARBOIS</t>
  </si>
  <si>
    <t>390786846</t>
  </si>
  <si>
    <t>PSY HC ADULTE ENFANT SITE CH DOLE</t>
  </si>
  <si>
    <t>390004513</t>
  </si>
  <si>
    <t>APPART THERAPEUTIQUE CATTP ADULTE LONS</t>
  </si>
  <si>
    <t>390786119</t>
  </si>
  <si>
    <t>CMP-CATTP-HJ ENFANTS SITE GIROD MOREZ</t>
  </si>
  <si>
    <t>390784767</t>
  </si>
  <si>
    <t>CMP-CATTP-HJ ENFANT PRÉSIDENT LONS</t>
  </si>
  <si>
    <t>390005841</t>
  </si>
  <si>
    <t>HDJ CMP-CATTP ENFANTS SITE CH ST CLAUDE</t>
  </si>
  <si>
    <t>390007003</t>
  </si>
  <si>
    <t>CMP HJ ENFANTS CHAMPAGNOLE CHS ST YLIE</t>
  </si>
  <si>
    <t>390001949</t>
  </si>
  <si>
    <t>HOSPIT. URGENCES PSY SITE CH LONS</t>
  </si>
  <si>
    <t>400000105</t>
  </si>
  <si>
    <t>400780193</t>
  </si>
  <si>
    <t>CH DAX</t>
  </si>
  <si>
    <t>400000139</t>
  </si>
  <si>
    <t>400011177</t>
  </si>
  <si>
    <t>CH DE MONT DE MARSAN</t>
  </si>
  <si>
    <t>400000113</t>
  </si>
  <si>
    <t>CH MONT DE MARSAN - SITE DE STE ANNE</t>
  </si>
  <si>
    <t>400780888</t>
  </si>
  <si>
    <t>400000535</t>
  </si>
  <si>
    <t>HAD SANTÉ SERVICE DAX</t>
  </si>
  <si>
    <t>400780250</t>
  </si>
  <si>
    <t>CENTRE DE NOUVIELLE - SSR-MPR</t>
  </si>
  <si>
    <t>400000261</t>
  </si>
  <si>
    <t>400780458</t>
  </si>
  <si>
    <t>INSTITUT HÉLIO-MARIN LABENNE</t>
  </si>
  <si>
    <t>400791018</t>
  </si>
  <si>
    <t>400790994</t>
  </si>
  <si>
    <t>CENTRE EUROPEEN DE REEDUCATION DU
SPORTIF</t>
  </si>
  <si>
    <t>400015103</t>
  </si>
  <si>
    <t>400015095</t>
  </si>
  <si>
    <t xml:space="preserve">GCS PAYS DE L'ADOUR </t>
  </si>
  <si>
    <t>400780102</t>
  </si>
  <si>
    <t>400000055</t>
  </si>
  <si>
    <t>CLINIQUE KORIAN NAPOLEON</t>
  </si>
  <si>
    <t>400780375</t>
  </si>
  <si>
    <t>400013801</t>
  </si>
  <si>
    <t>CLINIQUE MAYLIS</t>
  </si>
  <si>
    <t>400000147</t>
  </si>
  <si>
    <t>400780268</t>
  </si>
  <si>
    <t>CH DE SAINT SEVER</t>
  </si>
  <si>
    <t>400781043</t>
  </si>
  <si>
    <t>EHPAD - USLD LE LANOT CH DE DAX</t>
  </si>
  <si>
    <t>400787354</t>
  </si>
  <si>
    <t>CH DE DAX - SITE DU LANOT</t>
  </si>
  <si>
    <t>400780342</t>
  </si>
  <si>
    <t>400000196</t>
  </si>
  <si>
    <t>CLINIQUE JEAN LE BON</t>
  </si>
  <si>
    <t>400780482</t>
  </si>
  <si>
    <t>310021068</t>
  </si>
  <si>
    <t>KORIAN MONTPRIBAT</t>
  </si>
  <si>
    <t>400780425</t>
  </si>
  <si>
    <t>400000246</t>
  </si>
  <si>
    <t>SARL PRIMEROSE</t>
  </si>
  <si>
    <t>400782777</t>
  </si>
  <si>
    <t>HÔPITAL THERMAL DAX</t>
  </si>
  <si>
    <t>400780367</t>
  </si>
  <si>
    <t>CLINIQUE JEAN SARRAILH</t>
  </si>
  <si>
    <t>400780383</t>
  </si>
  <si>
    <t>640010328</t>
  </si>
  <si>
    <t>MAISON SAINT LOUIS</t>
  </si>
  <si>
    <t>400008199</t>
  </si>
  <si>
    <t>400008108</t>
  </si>
  <si>
    <t>HAD DU MARSAN ET DE L'ADOUR</t>
  </si>
  <si>
    <t>400780466</t>
  </si>
  <si>
    <t>400000279</t>
  </si>
  <si>
    <t>KORIAN LE BELVEDERE</t>
  </si>
  <si>
    <t>400006607</t>
  </si>
  <si>
    <t>EHPAD - USLD DE MORCENX</t>
  </si>
  <si>
    <t>400014072</t>
  </si>
  <si>
    <t>400014064</t>
  </si>
  <si>
    <t>HDJ CMPA</t>
  </si>
  <si>
    <t>410000020</t>
  </si>
  <si>
    <t>410000087</t>
  </si>
  <si>
    <t>41</t>
  </si>
  <si>
    <t>CH BLOIS SIMONE VEIL</t>
  </si>
  <si>
    <t>410000202</t>
  </si>
  <si>
    <t>410000319</t>
  </si>
  <si>
    <t>POLYCLINIQUE DE BLOIS</t>
  </si>
  <si>
    <t>410000046</t>
  </si>
  <si>
    <t>410000103</t>
  </si>
  <si>
    <t>CH ROMORANTIN-LANTHENAY</t>
  </si>
  <si>
    <t>410000038</t>
  </si>
  <si>
    <t>410000095</t>
  </si>
  <si>
    <t>CH VENDOME - MONTOIRE</t>
  </si>
  <si>
    <t>410000418</t>
  </si>
  <si>
    <t>INSTITUT MEDICAL DE SOLOGNE</t>
  </si>
  <si>
    <t>410003768</t>
  </si>
  <si>
    <t>SERVICE PSYCHIATRIE-ANNEXE-CH VENDOME</t>
  </si>
  <si>
    <t>410000277</t>
  </si>
  <si>
    <t>410000467</t>
  </si>
  <si>
    <t>CLINIQUE DE LA BORDE</t>
  </si>
  <si>
    <t>410000293</t>
  </si>
  <si>
    <t>410000491</t>
  </si>
  <si>
    <t>SA CLINIQUE DE CHAILLES</t>
  </si>
  <si>
    <t>410004998</t>
  </si>
  <si>
    <t>410000871</t>
  </si>
  <si>
    <t>CLINIQUE DU SAINT COEUR</t>
  </si>
  <si>
    <t>410005284</t>
  </si>
  <si>
    <t>410000947</t>
  </si>
  <si>
    <t>THERAE CENTRE MEDICAL</t>
  </si>
  <si>
    <t>410005003</t>
  </si>
  <si>
    <t>LNA HAD LOIR ET CHER</t>
  </si>
  <si>
    <t>410000442</t>
  </si>
  <si>
    <t>CENTRE MÉDICAL LA MENAUDIERE</t>
  </si>
  <si>
    <t>410004063</t>
  </si>
  <si>
    <t>USSR CH DE VENDOME</t>
  </si>
  <si>
    <t>410000285</t>
  </si>
  <si>
    <t>410000475</t>
  </si>
  <si>
    <t>CLINIQUE MEDICALE DU CENTRE</t>
  </si>
  <si>
    <t>410000053</t>
  </si>
  <si>
    <t>410000111</t>
  </si>
  <si>
    <t>CH SAINT AIGNAN</t>
  </si>
  <si>
    <t>410005391</t>
  </si>
  <si>
    <t>410000905</t>
  </si>
  <si>
    <t>MAISON DE RÉADAPTATION FONCTIONNELLE
L'HOSPITALET</t>
  </si>
  <si>
    <t>410000244</t>
  </si>
  <si>
    <t>410000152</t>
  </si>
  <si>
    <t>CH SELLES-SUR-CHER</t>
  </si>
  <si>
    <t>410000210</t>
  </si>
  <si>
    <t>410000145</t>
  </si>
  <si>
    <t>CH MONTRICHARD</t>
  </si>
  <si>
    <t>420785354</t>
  </si>
  <si>
    <t>420784878</t>
  </si>
  <si>
    <t>42</t>
  </si>
  <si>
    <t>HÔPITAL NORD - CHU42</t>
  </si>
  <si>
    <t>420000010</t>
  </si>
  <si>
    <t>420780033</t>
  </si>
  <si>
    <t>CH DE ROANNE</t>
  </si>
  <si>
    <t>420011413</t>
  </si>
  <si>
    <t>420011405</t>
  </si>
  <si>
    <t>HÔPITAL PRIVÉ DE LA LOIRE</t>
  </si>
  <si>
    <t>420000234</t>
  </si>
  <si>
    <t>420780652</t>
  </si>
  <si>
    <t>CH DE FIRMINY</t>
  </si>
  <si>
    <t>420780637</t>
  </si>
  <si>
    <t>420002495</t>
  </si>
  <si>
    <t>HÔPITAL DU GIER - MCO</t>
  </si>
  <si>
    <t>420000226</t>
  </si>
  <si>
    <t>420013831</t>
  </si>
  <si>
    <t>CH DU FOREZ SITE DE MONTBRISON</t>
  </si>
  <si>
    <t>420782559</t>
  </si>
  <si>
    <t>HÔPITAL DE BELLEVUE - CHU42</t>
  </si>
  <si>
    <t>420010241</t>
  </si>
  <si>
    <t>420013492</t>
  </si>
  <si>
    <t>INSTITUT CANCEROLOGIE LUCIEN NEUWIRTH</t>
  </si>
  <si>
    <t>420010050</t>
  </si>
  <si>
    <t>420787061</t>
  </si>
  <si>
    <t>CLINIQUE MUTUALISTE DE LA LOIRE</t>
  </si>
  <si>
    <t>420782310</t>
  </si>
  <si>
    <t>420000853</t>
  </si>
  <si>
    <t>CLINIQUE DU RENAISON</t>
  </si>
  <si>
    <t>420780504</t>
  </si>
  <si>
    <t>420000135</t>
  </si>
  <si>
    <t>420000267</t>
  </si>
  <si>
    <t>CH DU FOREZ SITE DE FEURS</t>
  </si>
  <si>
    <t>420011512</t>
  </si>
  <si>
    <t>420011504</t>
  </si>
  <si>
    <t>LE CLOS CHAMPIROL</t>
  </si>
  <si>
    <t>420782567</t>
  </si>
  <si>
    <t>HÔPITAL DE LA CHARITE - CHU42</t>
  </si>
  <si>
    <t>420002479</t>
  </si>
  <si>
    <t>ADENE HOSPITALISATION A DOMICILE</t>
  </si>
  <si>
    <t>420784845</t>
  </si>
  <si>
    <t>ANNEXE BONVERT CH ROANNE</t>
  </si>
  <si>
    <t>420012593</t>
  </si>
  <si>
    <t>420001752</t>
  </si>
  <si>
    <t>ARTIC 42</t>
  </si>
  <si>
    <t>420788440</t>
  </si>
  <si>
    <t>420001794</t>
  </si>
  <si>
    <t>CLINIQUE DE ST VICTOR</t>
  </si>
  <si>
    <t>420782591</t>
  </si>
  <si>
    <t>420000887</t>
  </si>
  <si>
    <t>CLINIQUE NOUVELLE DU FOREZ</t>
  </si>
  <si>
    <t>420010258</t>
  </si>
  <si>
    <t>420010209</t>
  </si>
  <si>
    <t>GCS SANTÉ A DOM SAINT-PRIEST-EN-JAREZ</t>
  </si>
  <si>
    <t>420782096</t>
  </si>
  <si>
    <t>CENTRE MÉDICAL DES 7 COLLINES</t>
  </si>
  <si>
    <t>420790081</t>
  </si>
  <si>
    <t>KORIAN LE CLOS MONTAIGNE</t>
  </si>
  <si>
    <t>420780678</t>
  </si>
  <si>
    <t>HÔPITAL DU GIER - SITE MARREL SSR</t>
  </si>
  <si>
    <t>420781767</t>
  </si>
  <si>
    <t>420000523</t>
  </si>
  <si>
    <t>CLINIQUE NEURO-PSYCHIATRIQUE MTS DU
FOREZ</t>
  </si>
  <si>
    <t>420000242</t>
  </si>
  <si>
    <t>420780660</t>
  </si>
  <si>
    <t>CH GEORGES CLAUDINON</t>
  </si>
  <si>
    <t>420000192</t>
  </si>
  <si>
    <t>CLINIQUE MEDICALE BUISSONNIERE</t>
  </si>
  <si>
    <t>420000275</t>
  </si>
  <si>
    <t>420780694</t>
  </si>
  <si>
    <t>CH ST BONNET CHATEAU</t>
  </si>
  <si>
    <t>420789067</t>
  </si>
  <si>
    <t>420780710</t>
  </si>
  <si>
    <t>USLD CH MAURICE ANDRÉ</t>
  </si>
  <si>
    <t>420793697</t>
  </si>
  <si>
    <t>420793689</t>
  </si>
  <si>
    <t>ALMA SANTÉ</t>
  </si>
  <si>
    <t>420000317</t>
  </si>
  <si>
    <t>420016933</t>
  </si>
  <si>
    <t>CH DE PELUSSIN</t>
  </si>
  <si>
    <t>420783102</t>
  </si>
  <si>
    <t>420000929</t>
  </si>
  <si>
    <t>CENTRE POST CURE LA MUSARDIERE</t>
  </si>
  <si>
    <t>420011728</t>
  </si>
  <si>
    <t>CENTRE MEDIC DE L ARGENTIERE ST ETIENNE</t>
  </si>
  <si>
    <t>420002677</t>
  </si>
  <si>
    <t>CENTRE MUTUALISTE D'ADDICTOLOGIE</t>
  </si>
  <si>
    <t>420009599</t>
  </si>
  <si>
    <t>HÔPITAL DU GIER - SITE PINAY GERIATRIE</t>
  </si>
  <si>
    <t>420780744</t>
  </si>
  <si>
    <t>CH ST PIERRE DE BOEUF</t>
  </si>
  <si>
    <t>420780546</t>
  </si>
  <si>
    <t>420000168</t>
  </si>
  <si>
    <t>USLD SAINTE ÉLISABETH SAINT ÉTIENNE</t>
  </si>
  <si>
    <t>420000036</t>
  </si>
  <si>
    <t>420780058</t>
  </si>
  <si>
    <t>CH DE CHARLIEU</t>
  </si>
  <si>
    <t>420000283</t>
  </si>
  <si>
    <t>420780702</t>
  </si>
  <si>
    <t>CH DE CHAZELLES SUR LY</t>
  </si>
  <si>
    <t>260020078</t>
  </si>
  <si>
    <t>SERVICE NEUROCHIRURGIE - CHU42</t>
  </si>
  <si>
    <t>420000556</t>
  </si>
  <si>
    <t>420781791</t>
  </si>
  <si>
    <t>CH DE BOEN SUR LIGNON</t>
  </si>
  <si>
    <t>420014110</t>
  </si>
  <si>
    <t>420007098</t>
  </si>
  <si>
    <t>GCS CHU CTRE ARGENTIERE SRPR-HOP NORD</t>
  </si>
  <si>
    <t>420000028</t>
  </si>
  <si>
    <t>420780041</t>
  </si>
  <si>
    <t>CH ST JUST LA PENDUE</t>
  </si>
  <si>
    <t>420012320</t>
  </si>
  <si>
    <t>HÔP JOUR ET APPART THÉRAP CH FEURS</t>
  </si>
  <si>
    <t>420785107</t>
  </si>
  <si>
    <t>SCE DE PSYCHOTHÉRAPIE HÔP MONTBRISON</t>
  </si>
  <si>
    <t>420785305</t>
  </si>
  <si>
    <t>CMP-HJ ENFANTS ET ADOLESCENTS</t>
  </si>
  <si>
    <t>420003618</t>
  </si>
  <si>
    <t>CMP - CATTP ENFANT- CATTP ADOLESCENTS</t>
  </si>
  <si>
    <t>420010308</t>
  </si>
  <si>
    <t>HAD GCS SANTÉ A DOMICILE MONTBRISON</t>
  </si>
  <si>
    <t>430000117</t>
  </si>
  <si>
    <t>430000018</t>
  </si>
  <si>
    <t>43</t>
  </si>
  <si>
    <t>CH LE PUY - EMILE ROUX</t>
  </si>
  <si>
    <t>430000026</t>
  </si>
  <si>
    <t>430000190</t>
  </si>
  <si>
    <t>430000034</t>
  </si>
  <si>
    <t>CH DE SECTEUR DE BRIOUDE</t>
  </si>
  <si>
    <t>430007450</t>
  </si>
  <si>
    <t>430007427</t>
  </si>
  <si>
    <t>CENTRE MÉDICAL SPECIALISE LE CHAMBON SUR
LIGNON</t>
  </si>
  <si>
    <t>430000109</t>
  </si>
  <si>
    <t>430000372</t>
  </si>
  <si>
    <t>CLINIQUE BON SECOURS - LE PUY</t>
  </si>
  <si>
    <t>430000356</t>
  </si>
  <si>
    <t>430000091</t>
  </si>
  <si>
    <t>CH D' YSSINGEAUX</t>
  </si>
  <si>
    <t>430000307</t>
  </si>
  <si>
    <t>430000067</t>
  </si>
  <si>
    <t>CH PIERRE GALLICE LANGEAC</t>
  </si>
  <si>
    <t>430000216</t>
  </si>
  <si>
    <t>750811820</t>
  </si>
  <si>
    <t>CENTRE MÉDICAL D'OUSSOULX</t>
  </si>
  <si>
    <t>430000182</t>
  </si>
  <si>
    <t>430007708</t>
  </si>
  <si>
    <t>MAISON DE REPOS HORT MELLEYR-MONASTIER</t>
  </si>
  <si>
    <t>430000158</t>
  </si>
  <si>
    <t>430000380</t>
  </si>
  <si>
    <t>MAISON DE REPOS BEAUREGARD - CHADRAC</t>
  </si>
  <si>
    <t>430000166</t>
  </si>
  <si>
    <t>430005843</t>
  </si>
  <si>
    <t>MAISON DE REPOS JALAVOUX - AIGUILHE</t>
  </si>
  <si>
    <t>430000141</t>
  </si>
  <si>
    <t>MAISON DE CONVALESCENCE ST JOSEPH -
ROSIERS</t>
  </si>
  <si>
    <t>430000299</t>
  </si>
  <si>
    <t>430000059</t>
  </si>
  <si>
    <t>CH CRAPONNE SUR ARZON</t>
  </si>
  <si>
    <t>440000271</t>
  </si>
  <si>
    <t>440000289</t>
  </si>
  <si>
    <t>CHU DE NANTES :SITE HÔTEL-DIEU- HME</t>
  </si>
  <si>
    <t>440000016</t>
  </si>
  <si>
    <t>440000057</t>
  </si>
  <si>
    <t>CH DE SAINT- NAZAIRE</t>
  </si>
  <si>
    <t>440041580</t>
  </si>
  <si>
    <t>440041572</t>
  </si>
  <si>
    <t>L'HÔPITAL PRIVÉ DU CONFLUENT</t>
  </si>
  <si>
    <t>440017598</t>
  </si>
  <si>
    <t>CHU DE NANTES : HÔPITAL G. R. LAENNEC</t>
  </si>
  <si>
    <t>440033819</t>
  </si>
  <si>
    <t>440006344</t>
  </si>
  <si>
    <t>POLYCLINIQUE DE L'ATLANTIQUE</t>
  </si>
  <si>
    <t>440029338</t>
  </si>
  <si>
    <t>440053411</t>
  </si>
  <si>
    <t>CLINIQUE MUTUALISTE JULES VERNE</t>
  </si>
  <si>
    <t>440050433</t>
  </si>
  <si>
    <t>440053429</t>
  </si>
  <si>
    <t>CLINIQUE MUTUALISTE DE L'ESTUAIRE</t>
  </si>
  <si>
    <t>440001113</t>
  </si>
  <si>
    <t>490017258</t>
  </si>
  <si>
    <t>CRLCC RENE GAUDUCHEAU</t>
  </si>
  <si>
    <t>440000412</t>
  </si>
  <si>
    <t>440000941</t>
  </si>
  <si>
    <t>CLINIQUE BRETECHE VIAUD</t>
  </si>
  <si>
    <t>440029379</t>
  </si>
  <si>
    <t>440000974</t>
  </si>
  <si>
    <t>CLINIQUE JULES VERNE</t>
  </si>
  <si>
    <t>440000503</t>
  </si>
  <si>
    <t>440000313</t>
  </si>
  <si>
    <t>CH CHATEAUBRIANT</t>
  </si>
  <si>
    <t>440000396</t>
  </si>
  <si>
    <t>440053643</t>
  </si>
  <si>
    <t>CH ANCENIS</t>
  </si>
  <si>
    <t>440002020</t>
  </si>
  <si>
    <t>440001386</t>
  </si>
  <si>
    <t>POLYCLINIQUE DE L'EUROPE</t>
  </si>
  <si>
    <t>440021392</t>
  </si>
  <si>
    <t>HÔPITAL PSY ST-JACQUES - CHU NANTES</t>
  </si>
  <si>
    <t>440003291</t>
  </si>
  <si>
    <t>CHU DE NANTES - SITE SAINT-JACQUES</t>
  </si>
  <si>
    <t>440012128</t>
  </si>
  <si>
    <t>440003960</t>
  </si>
  <si>
    <t>HAD DE NANTES</t>
  </si>
  <si>
    <t>440001253</t>
  </si>
  <si>
    <t>440028538</t>
  </si>
  <si>
    <t>CH DE LA PRESQU'ILE</t>
  </si>
  <si>
    <t>440000180</t>
  </si>
  <si>
    <t>440000263</t>
  </si>
  <si>
    <t>CHS BLAIN</t>
  </si>
  <si>
    <t>440007607</t>
  </si>
  <si>
    <t>CH ST NAZAIRE - HEINLEX</t>
  </si>
  <si>
    <t>440050466</t>
  </si>
  <si>
    <t>MAISON PIRMIL - SITE SSR</t>
  </si>
  <si>
    <t>440000453</t>
  </si>
  <si>
    <t>CHU DE NANTES :SITE HÔPITAL BELLIER</t>
  </si>
  <si>
    <t>440001972</t>
  </si>
  <si>
    <t>440003309</t>
  </si>
  <si>
    <t>CH GEORGES DAUMEZON</t>
  </si>
  <si>
    <t>440053387</t>
  </si>
  <si>
    <t>440018661</t>
  </si>
  <si>
    <t>CMPR COTE D'AMOUR</t>
  </si>
  <si>
    <t>440000883</t>
  </si>
  <si>
    <t>440042141</t>
  </si>
  <si>
    <t>HÔPITAL DE VERTOU</t>
  </si>
  <si>
    <t>440000701</t>
  </si>
  <si>
    <t>440001220</t>
  </si>
  <si>
    <t>ÉTABLISSEMENT DE CONVAL.ROZ ARVOR</t>
  </si>
  <si>
    <t>440001287</t>
  </si>
  <si>
    <t>440041531</t>
  </si>
  <si>
    <t>HÔPITAL DE PORNIC LA CHAUSSEE</t>
  </si>
  <si>
    <t>440024669</t>
  </si>
  <si>
    <t>CENTRE DE SOINS DE SUITE LE BOIX RIGNOUX</t>
  </si>
  <si>
    <t>440000404</t>
  </si>
  <si>
    <t>440000925</t>
  </si>
  <si>
    <t>CLINIQUE CHIRURGICALE STE-MARIE</t>
  </si>
  <si>
    <t>440003390</t>
  </si>
  <si>
    <t>440001998</t>
  </si>
  <si>
    <t>CLINIQUE LA BRIERE</t>
  </si>
  <si>
    <t>440047504</t>
  </si>
  <si>
    <t>PLACEMENT FAMILIAL THERAPEUTIQ ADULTES</t>
  </si>
  <si>
    <t>440000024</t>
  </si>
  <si>
    <t>440000065</t>
  </si>
  <si>
    <t>CH DE READAPT DE MAUBREUIL</t>
  </si>
  <si>
    <t>440002459</t>
  </si>
  <si>
    <t>CENTRE DE CONVALESCENCE SOINS DE SUITE LE
BODIO</t>
  </si>
  <si>
    <t>440000552</t>
  </si>
  <si>
    <t>HÔPITAL DU LOROUX- BOTTEREAU</t>
  </si>
  <si>
    <t>440000800</t>
  </si>
  <si>
    <t>440001246</t>
  </si>
  <si>
    <t>CLINIQUE PSYCHIATRIQUE DU PARC</t>
  </si>
  <si>
    <t>440001295</t>
  </si>
  <si>
    <t>440000859</t>
  </si>
  <si>
    <t>CH DE SAVENAY</t>
  </si>
  <si>
    <t>440000693</t>
  </si>
  <si>
    <t>CENTRE DE CONVALESCENCE SAINT SEBASTIEN</t>
  </si>
  <si>
    <t>440036499</t>
  </si>
  <si>
    <t>440002590</t>
  </si>
  <si>
    <t>CENTRE D'HEMODIALYSE CONFLUENT</t>
  </si>
  <si>
    <t>490000569</t>
  </si>
  <si>
    <t>CH POUANCE</t>
  </si>
  <si>
    <t>440044451</t>
  </si>
  <si>
    <t>440055952</t>
  </si>
  <si>
    <t>CENTRE DE SSR LE BEAUMANOIR</t>
  </si>
  <si>
    <t>440000644</t>
  </si>
  <si>
    <t>440000347</t>
  </si>
  <si>
    <t>CH CORCOUE S/LOGNE</t>
  </si>
  <si>
    <t>440000487</t>
  </si>
  <si>
    <t>440001014</t>
  </si>
  <si>
    <t>CLINIQUE UROLOGIQUE NANTES ATLANTIS</t>
  </si>
  <si>
    <t>440000719</t>
  </si>
  <si>
    <t>440018729</t>
  </si>
  <si>
    <t>CENTRE THÉRAPEUTIQUE ALCOOLIQUE LA
BARONNAIS</t>
  </si>
  <si>
    <t>490007499</t>
  </si>
  <si>
    <t>CENTRE D'HEMODIALYSE BOCQUEL</t>
  </si>
  <si>
    <t>440001964</t>
  </si>
  <si>
    <t>440003267</t>
  </si>
  <si>
    <t>CH DE CLISSON</t>
  </si>
  <si>
    <t>440024982</t>
  </si>
  <si>
    <t>440000461</t>
  </si>
  <si>
    <t>AHO CLINIQUE SAINT AUGUSTIN</t>
  </si>
  <si>
    <t>440000255</t>
  </si>
  <si>
    <t>CRFF LA TOURMALINE</t>
  </si>
  <si>
    <t>440005080</t>
  </si>
  <si>
    <t>ACTIVITES DE DIALYSE-MONTFORT</t>
  </si>
  <si>
    <t>440017440</t>
  </si>
  <si>
    <t>HOPITAL A DOMICILE CH ST NAZAIRE</t>
  </si>
  <si>
    <t>440043123</t>
  </si>
  <si>
    <t>750719239</t>
  </si>
  <si>
    <t>E.S.E.A.N</t>
  </si>
  <si>
    <t>720017839</t>
  </si>
  <si>
    <t>CENTRE D'HEMODIALYSE POLE SANTÉ SUD</t>
  </si>
  <si>
    <t>440043792</t>
  </si>
  <si>
    <t>440007482</t>
  </si>
  <si>
    <t>CENTRE DE POST CURE PSYCHIATRIQUE SITE LA
MAINGUAIS</t>
  </si>
  <si>
    <t>560023152</t>
  </si>
  <si>
    <t>CENTRE D'HEMODIALYSE AMBULATOIRE ECHO</t>
  </si>
  <si>
    <t>440002939</t>
  </si>
  <si>
    <t>440018620</t>
  </si>
  <si>
    <t>USLD CHEVEUX BLANCS ORVAULT</t>
  </si>
  <si>
    <t>850009333</t>
  </si>
  <si>
    <t>STRUCTURE HEMODIALYSE-KEPLER-LA ROCHE
SUR YON</t>
  </si>
  <si>
    <t>440001261</t>
  </si>
  <si>
    <t>850025156</t>
  </si>
  <si>
    <t>CENTRE DIALYSE AMBULATOIRE AUTODIALYSE -
OLONNE SUR MER</t>
  </si>
  <si>
    <t>530002898</t>
  </si>
  <si>
    <t>CENTRE D'HEMODIALYSE SITE CH LAVAL</t>
  </si>
  <si>
    <t>440000677</t>
  </si>
  <si>
    <t>CH NOZAY</t>
  </si>
  <si>
    <t>440055770</t>
  </si>
  <si>
    <t>CENTRE D'HEMODIALYSE POLYCL ATLANTIQUE</t>
  </si>
  <si>
    <t>440002624</t>
  </si>
  <si>
    <t>CENTRE POST CURE LES BRIORD</t>
  </si>
  <si>
    <t>440032399</t>
  </si>
  <si>
    <t>HOPITAL DE PORNIC USLD</t>
  </si>
  <si>
    <t>720003441</t>
  </si>
  <si>
    <t>CENTRE D'HEMODIALYSE SITE CH DU MANS</t>
  </si>
  <si>
    <t>440046944</t>
  </si>
  <si>
    <t>CENTRE DE SOINS DE SUITE DU CONFLUENT</t>
  </si>
  <si>
    <t>490009008</t>
  </si>
  <si>
    <t>CENTRE D'HEMODIALYSE CHOLET</t>
  </si>
  <si>
    <t>440050441</t>
  </si>
  <si>
    <t>UDM POLE BIEN ETRE A ST NAZAIRE</t>
  </si>
  <si>
    <t>440000651</t>
  </si>
  <si>
    <t>440001212</t>
  </si>
  <si>
    <t>CLINIQUE SOURDILLE SA</t>
  </si>
  <si>
    <t>440001279</t>
  </si>
  <si>
    <t>HÔPITAL DE PAIMBOEUF</t>
  </si>
  <si>
    <t>850011271</t>
  </si>
  <si>
    <t>CENTRE D'AUTODIALYSE ECHO CHALLANS</t>
  </si>
  <si>
    <t>440048676</t>
  </si>
  <si>
    <t>CENTRE DE RÉADAPTATION DU CONFLUENT</t>
  </si>
  <si>
    <t>440004943</t>
  </si>
  <si>
    <t>CENTRE LA CHICOTIERE</t>
  </si>
  <si>
    <t>490000296</t>
  </si>
  <si>
    <t>HL DE CANDE</t>
  </si>
  <si>
    <t>440050458</t>
  </si>
  <si>
    <t>MAISON BEAUSÉJOUR - SITE SSR</t>
  </si>
  <si>
    <t>560009524</t>
  </si>
  <si>
    <t>AUTODIALYSE VANNES</t>
  </si>
  <si>
    <t>490008224</t>
  </si>
  <si>
    <t>CENTRE AUTODIALYSE-LESCURE</t>
  </si>
  <si>
    <t>440036176</t>
  </si>
  <si>
    <t>CENTRE D'HEMODIALYSE AMBU-ST HERBLAIN</t>
  </si>
  <si>
    <t>440048718</t>
  </si>
  <si>
    <t>CHIMIOTHÉRAPIE CCS - SITE JULES VERNE</t>
  </si>
  <si>
    <t>850023151</t>
  </si>
  <si>
    <t>CENTRE DE DIALYSE FONTENAY LE COMTE</t>
  </si>
  <si>
    <t>440044410</t>
  </si>
  <si>
    <t>HOTEL THERAPEUTIQUE PSYCHIATRIQUE</t>
  </si>
  <si>
    <t>440039568</t>
  </si>
  <si>
    <t>STRUCTURE HEMODIALYSE-LA BAULE</t>
  </si>
  <si>
    <t>490011350</t>
  </si>
  <si>
    <t>CENTRE AUTODIALYSE-MANSION</t>
  </si>
  <si>
    <t>490017613</t>
  </si>
  <si>
    <t>UNITÉ DE DIALYSE MEDICALISEE TRELAZE</t>
  </si>
  <si>
    <t>440025880</t>
  </si>
  <si>
    <t>SCE MEDICO-PSYCHO.REGION. CHU NANTES</t>
  </si>
  <si>
    <t>530008788</t>
  </si>
  <si>
    <t>CENTRE DIALYSE ECHO CH NORD MAYENNE</t>
  </si>
  <si>
    <t>440044386</t>
  </si>
  <si>
    <t>HDJ PSYCHOGERIAT BELLIER</t>
  </si>
  <si>
    <t>440044402</t>
  </si>
  <si>
    <t>HDJ PSY ADULTES</t>
  </si>
  <si>
    <t>440007714</t>
  </si>
  <si>
    <t>HDJ CMP CATTP ADULTES LE PHARE</t>
  </si>
  <si>
    <t>440036473</t>
  </si>
  <si>
    <t>CENTRE AUTODIALYSE-BOUGUENAIS</t>
  </si>
  <si>
    <t>440011864</t>
  </si>
  <si>
    <t>HDJ PEDO-PSY CHU NANTES</t>
  </si>
  <si>
    <t>720016690</t>
  </si>
  <si>
    <t>CENTRE AUTODIALYSE-BICHAT</t>
  </si>
  <si>
    <t>440052397</t>
  </si>
  <si>
    <t>ACCUEIL FAMILIAL THERAPEUTIQUE ENFANTS</t>
  </si>
  <si>
    <t>440044345</t>
  </si>
  <si>
    <t>490016235</t>
  </si>
  <si>
    <t>CENTRE D'AUTODIALYSE ECHO SAUMUR</t>
  </si>
  <si>
    <t>440044394</t>
  </si>
  <si>
    <t>440034437</t>
  </si>
  <si>
    <t>HDJ DE GERONTO PSYCHIATRIE</t>
  </si>
  <si>
    <t>440042513</t>
  </si>
  <si>
    <t>CENTRE AUTODIALYSE-CARQUEFOU</t>
  </si>
  <si>
    <t>440050482</t>
  </si>
  <si>
    <t>HDJ OREE</t>
  </si>
  <si>
    <t>560009508</t>
  </si>
  <si>
    <t>AUTODIALYSE AURAY</t>
  </si>
  <si>
    <t>440044352</t>
  </si>
  <si>
    <t>440053296</t>
  </si>
  <si>
    <t>HDJ PSYCHIATRIE INFANTO-JUVENILE</t>
  </si>
  <si>
    <t>440044378</t>
  </si>
  <si>
    <t>440034460</t>
  </si>
  <si>
    <t>HDJ ENFANTS CHU DE NANTES</t>
  </si>
  <si>
    <t>720017755</t>
  </si>
  <si>
    <t>CENTRE AUTODIALYSE LA FERTE BERNARD</t>
  </si>
  <si>
    <t>440026177</t>
  </si>
  <si>
    <t>HDJ CMP ADULTES BOIS MARINIER</t>
  </si>
  <si>
    <t>440013654</t>
  </si>
  <si>
    <t>HDJ PEDO-PSY CH ST NAZAIRE</t>
  </si>
  <si>
    <t>440054377</t>
  </si>
  <si>
    <t>HDJ CMP-CATTP PSY ADULTES HERIC</t>
  </si>
  <si>
    <t>440033157</t>
  </si>
  <si>
    <t>HDJ CMP ADULTES LES PIBALES</t>
  </si>
  <si>
    <t>440044436</t>
  </si>
  <si>
    <t>HDJ PEDOPSY</t>
  </si>
  <si>
    <t>440028975</t>
  </si>
  <si>
    <t>HDJ CMP CATTP ADULTES</t>
  </si>
  <si>
    <t>440025328</t>
  </si>
  <si>
    <t>HDJ ET CMP ADULTES</t>
  </si>
  <si>
    <t>440044360</t>
  </si>
  <si>
    <t>440017457</t>
  </si>
  <si>
    <t>HDJ ET CMP ADULTES REZE</t>
  </si>
  <si>
    <t>440036218</t>
  </si>
  <si>
    <t>CENTRE AUTODIALYSE-ANCENIS</t>
  </si>
  <si>
    <t>440033538</t>
  </si>
  <si>
    <t>HDJ CMP ADULTES LA NOUAISON</t>
  </si>
  <si>
    <t>440025310</t>
  </si>
  <si>
    <t>440003820</t>
  </si>
  <si>
    <t>440021574</t>
  </si>
  <si>
    <t>HDJ PEDO-PSY.</t>
  </si>
  <si>
    <t>720016831</t>
  </si>
  <si>
    <t>UNITE AUTODIALYSE-CH SABLE</t>
  </si>
  <si>
    <t>440034445</t>
  </si>
  <si>
    <t>HDJ CMP CHAMP LIBRE ADULTES</t>
  </si>
  <si>
    <t>560014128</t>
  </si>
  <si>
    <t>AUTODIALYSE PLOERMEL</t>
  </si>
  <si>
    <t>560009490</t>
  </si>
  <si>
    <t>AUTODIALYSE BELLE-ÎLE</t>
  </si>
  <si>
    <t>530006188</t>
  </si>
  <si>
    <t>CENTRE AUTODIALYSE-FERRY LAVAL</t>
  </si>
  <si>
    <t>440033520</t>
  </si>
  <si>
    <t>HDJ CMP INFANTO JUVENILE</t>
  </si>
  <si>
    <t>560014078</t>
  </si>
  <si>
    <t>AUTODIALYSE MUZILLAC</t>
  </si>
  <si>
    <t>440027589</t>
  </si>
  <si>
    <t>CENTRE AUTODIALYSE-CHATEAUBRIANT</t>
  </si>
  <si>
    <t>720017235</t>
  </si>
  <si>
    <t>CENTRE AUTODIALYSE-CH MAMERS</t>
  </si>
  <si>
    <t>440025302</t>
  </si>
  <si>
    <t>CMP HÔPITAL JOUR FRIDA KALHO</t>
  </si>
  <si>
    <t>850022047</t>
  </si>
  <si>
    <t>CENTRE DE DIALYSE ECHO ILE D'YEU</t>
  </si>
  <si>
    <t>440030674</t>
  </si>
  <si>
    <t>HDJ CMP ENFTS LA TANNERIE</t>
  </si>
  <si>
    <t>440036879</t>
  </si>
  <si>
    <t>HDJ CMP ET CATTP INFANTO JUVENILE</t>
  </si>
  <si>
    <t>440028983</t>
  </si>
  <si>
    <t>CMP CATTP HÔPITAL JOUR ENFTS ADOS</t>
  </si>
  <si>
    <t>440054724</t>
  </si>
  <si>
    <t>HDJ ET CMP/CATTP POUR ADOLESCEN</t>
  </si>
  <si>
    <t>440034403</t>
  </si>
  <si>
    <t>440035418</t>
  </si>
  <si>
    <t>HDJ CMP MADELEINE ENFANTS</t>
  </si>
  <si>
    <t>850009762</t>
  </si>
  <si>
    <t>AUTODIALYSE ECHO SAISONNIER LA TRANCHE</t>
  </si>
  <si>
    <t>440053510</t>
  </si>
  <si>
    <t>APPARTEMENT THERAPEUTIQUE</t>
  </si>
  <si>
    <t>440033744</t>
  </si>
  <si>
    <t>440053502</t>
  </si>
  <si>
    <t>APPARTEMENT THÉRAPEUTIQUE</t>
  </si>
  <si>
    <t>440048700</t>
  </si>
  <si>
    <t>ICO SITE SAINT- AUGUSTIN</t>
  </si>
  <si>
    <t>450002613</t>
  </si>
  <si>
    <t>450000088</t>
  </si>
  <si>
    <t>45</t>
  </si>
  <si>
    <t>CHR ORLÉANS - HÔPITAL DE LA SOURCE</t>
  </si>
  <si>
    <t>450000062</t>
  </si>
  <si>
    <t>450000104</t>
  </si>
  <si>
    <t>CH AGGLOMERATION MONTARGOISE</t>
  </si>
  <si>
    <t>450010079</t>
  </si>
  <si>
    <t>450000195</t>
  </si>
  <si>
    <t>ORELIANCE - LONGUES ALLEES</t>
  </si>
  <si>
    <t>450000294</t>
  </si>
  <si>
    <t>450000591</t>
  </si>
  <si>
    <t>ORELIANCE - REINE BLANCHE</t>
  </si>
  <si>
    <t>450000930</t>
  </si>
  <si>
    <t>450002423</t>
  </si>
  <si>
    <t>EPSM DU LOIRET G. DAUMEZON</t>
  </si>
  <si>
    <t>450000047</t>
  </si>
  <si>
    <t>450000096</t>
  </si>
  <si>
    <t>CH DEZARNAULDS - GIEN</t>
  </si>
  <si>
    <t>450000245</t>
  </si>
  <si>
    <t>450000542</t>
  </si>
  <si>
    <t>CLINIQUE L'ARCHETTE</t>
  </si>
  <si>
    <t>450000070</t>
  </si>
  <si>
    <t>450000112</t>
  </si>
  <si>
    <t>CH PITHIVIERS</t>
  </si>
  <si>
    <t>450010442</t>
  </si>
  <si>
    <t>CHR D'ORLEANS - SITE SARAN</t>
  </si>
  <si>
    <t>450018536</t>
  </si>
  <si>
    <t>LNA HAD ORLEANS MONTARGIS OLIVET</t>
  </si>
  <si>
    <t>450000286</t>
  </si>
  <si>
    <t>920030897</t>
  </si>
  <si>
    <t>MAISON DE REPOS ET DE CONVALESCENCE LES
BUISSONNETS</t>
  </si>
  <si>
    <t>450000252</t>
  </si>
  <si>
    <t>450000559</t>
  </si>
  <si>
    <t>MAISON DE SANTÉ BELLE ALLEE</t>
  </si>
  <si>
    <t>450013081</t>
  </si>
  <si>
    <t>450001490</t>
  </si>
  <si>
    <t>MAISON DE REPOS ET DE CONVALESCENCE LA
CIGOGNE</t>
  </si>
  <si>
    <t>450012968</t>
  </si>
  <si>
    <t>450001474</t>
  </si>
  <si>
    <t>CLINIQUE DE MONTARGIS</t>
  </si>
  <si>
    <t>450000336</t>
  </si>
  <si>
    <t>450000179</t>
  </si>
  <si>
    <t>H. PRIVÉ SAINT JEAN DE BRIARE</t>
  </si>
  <si>
    <t>450000237</t>
  </si>
  <si>
    <t>450000534</t>
  </si>
  <si>
    <t>CLINIQUE JEANNE D'ARC - GIEN</t>
  </si>
  <si>
    <t>450000526</t>
  </si>
  <si>
    <t>CMPR L'A.D.A.P.T. LOIRET</t>
  </si>
  <si>
    <t>450018924</t>
  </si>
  <si>
    <t>450015409</t>
  </si>
  <si>
    <t>CLINIQUE DU PONT DE GIEN</t>
  </si>
  <si>
    <t>450015144</t>
  </si>
  <si>
    <t>MAISON DE REPOS ET DE CONVALESCENCE
DOMAINE DE LONGUEVE</t>
  </si>
  <si>
    <t>450002456</t>
  </si>
  <si>
    <t>MAISON DE RÉADAPTATION FONCTIONNELLE LE
COTEAU</t>
  </si>
  <si>
    <t>450014956</t>
  </si>
  <si>
    <t>450000849</t>
  </si>
  <si>
    <t>MAISON DE REPOS ET DE CONVALESCENCE LES
SABLONS</t>
  </si>
  <si>
    <t>450018460</t>
  </si>
  <si>
    <t>920033610</t>
  </si>
  <si>
    <t>CENTRE NÉPHROLOGIQUE DE MONTARGIS</t>
  </si>
  <si>
    <t>450012935</t>
  </si>
  <si>
    <t>450001466</t>
  </si>
  <si>
    <t>CENTRE D'HEMODIALYSE ARCHETTE</t>
  </si>
  <si>
    <t>450018528</t>
  </si>
  <si>
    <t>ASSAD HAD DU LOIRET</t>
  </si>
  <si>
    <t>450000260</t>
  </si>
  <si>
    <t>450000161</t>
  </si>
  <si>
    <t>CH SULLY-SUR-LOIRE</t>
  </si>
  <si>
    <t>450019799</t>
  </si>
  <si>
    <t>CHAM - SITE LA CERISAIE</t>
  </si>
  <si>
    <t>450021431</t>
  </si>
  <si>
    <t>SITE SSR JEANNE D'ARC GIEN - CH GIEN</t>
  </si>
  <si>
    <t>450000120</t>
  </si>
  <si>
    <t>450000138</t>
  </si>
  <si>
    <t>CH LOUR PICOU - BEAUGENCY</t>
  </si>
  <si>
    <t>450000211</t>
  </si>
  <si>
    <t>450000153</t>
  </si>
  <si>
    <t>CH PIERRE LEBRUN- NEUVILLE-AUX-BOIS</t>
  </si>
  <si>
    <t>450011549</t>
  </si>
  <si>
    <t>450001201</t>
  </si>
  <si>
    <t>A.T.I.R.R.O.  AUTODIALYSE JEAN MOULIN</t>
  </si>
  <si>
    <t>450000187</t>
  </si>
  <si>
    <t>450000146</t>
  </si>
  <si>
    <t>CH PAUL CABANIS- BEAUNE-LA-ROLANDE</t>
  </si>
  <si>
    <t>450017694</t>
  </si>
  <si>
    <t>A.T.I.R.R.O.  AUTODIALYSE GUIGNEGAULT</t>
  </si>
  <si>
    <t>450000393</t>
  </si>
  <si>
    <t>450011507</t>
  </si>
  <si>
    <t>HDJ P.CHEVALDONNE</t>
  </si>
  <si>
    <t>450018395</t>
  </si>
  <si>
    <t>CTE AUTODIALYSE ARCHETTE-CH PITHIVIERS</t>
  </si>
  <si>
    <t>450021449</t>
  </si>
  <si>
    <t>SITE JEANNE D'ARC GIEN - CHR ORLEANS</t>
  </si>
  <si>
    <t>450020698</t>
  </si>
  <si>
    <t>A.T.I.R.R.O. AUTODIALYSE BELLEGARDE</t>
  </si>
  <si>
    <t>460000110</t>
  </si>
  <si>
    <t>460780216</t>
  </si>
  <si>
    <t>46</t>
  </si>
  <si>
    <t>CH JEAN ROUGIER CAHORS</t>
  </si>
  <si>
    <t>460000045</t>
  </si>
  <si>
    <t>460780083</t>
  </si>
  <si>
    <t>CH FIGEAC SITE MAQUISARDS</t>
  </si>
  <si>
    <t>460000052</t>
  </si>
  <si>
    <t>460780091</t>
  </si>
  <si>
    <t>CH ST JACQUES ST CERE</t>
  </si>
  <si>
    <t>460000102</t>
  </si>
  <si>
    <t>460780208</t>
  </si>
  <si>
    <t>CH JEAN COULON GOURDON</t>
  </si>
  <si>
    <t>460780554</t>
  </si>
  <si>
    <t>460785090</t>
  </si>
  <si>
    <t>CHS DE LEYME</t>
  </si>
  <si>
    <t>460000060</t>
  </si>
  <si>
    <t>460780117</t>
  </si>
  <si>
    <t>CENTRE MÉDICAL LA ROSERAIE</t>
  </si>
  <si>
    <t>460785595</t>
  </si>
  <si>
    <t>USLD CH CAHORS</t>
  </si>
  <si>
    <t>460780042</t>
  </si>
  <si>
    <t>460000029</t>
  </si>
  <si>
    <t>CLINIQUE DU QUERCY BELLEVUE</t>
  </si>
  <si>
    <t>460006075</t>
  </si>
  <si>
    <t>460006067</t>
  </si>
  <si>
    <t>CLINIQUE FONT REDONDE</t>
  </si>
  <si>
    <t>460006349</t>
  </si>
  <si>
    <t>SSR BEAUSEJOUR</t>
  </si>
  <si>
    <t>460785900</t>
  </si>
  <si>
    <t>460002207</t>
  </si>
  <si>
    <t>CLINIQUE DU RELAIS</t>
  </si>
  <si>
    <t>460000227</t>
  </si>
  <si>
    <t>460780430</t>
  </si>
  <si>
    <t>CH (EX H.L.) LOUIS CONTE GRAMAT</t>
  </si>
  <si>
    <t>460006109</t>
  </si>
  <si>
    <t>CH FIGEAC SITE CLEMENCEAU</t>
  </si>
  <si>
    <t>460006083</t>
  </si>
  <si>
    <t>CSSR NOTRE DAME</t>
  </si>
  <si>
    <t>460007404</t>
  </si>
  <si>
    <t>460007396</t>
  </si>
  <si>
    <t>HAD 46</t>
  </si>
  <si>
    <t>470000423</t>
  </si>
  <si>
    <t>470016171</t>
  </si>
  <si>
    <t>47</t>
  </si>
  <si>
    <t>CH AGEN NERAC - HÔPITAL SAINT-ESPRIT</t>
  </si>
  <si>
    <t>470000027</t>
  </si>
  <si>
    <t>470014069</t>
  </si>
  <si>
    <t>CLINIQUE ESQUIROL - SAINT-HILAIRE</t>
  </si>
  <si>
    <t>470000480</t>
  </si>
  <si>
    <t>470001660</t>
  </si>
  <si>
    <t>CH DE MARMANDE - CHIC</t>
  </si>
  <si>
    <t>470000431</t>
  </si>
  <si>
    <t>470000324</t>
  </si>
  <si>
    <t>CH DE VILLENEUVE</t>
  </si>
  <si>
    <t>470000563</t>
  </si>
  <si>
    <t>470000381</t>
  </si>
  <si>
    <t>CH DEPARTEMENTAL DE LA CANDELIE</t>
  </si>
  <si>
    <t>470016049</t>
  </si>
  <si>
    <t>470016023</t>
  </si>
  <si>
    <t>POLE DE SANTÉ DU VILLENEUVOIS</t>
  </si>
  <si>
    <t>470009358</t>
  </si>
  <si>
    <t>470009309</t>
  </si>
  <si>
    <t>HAD 47</t>
  </si>
  <si>
    <t>470000571</t>
  </si>
  <si>
    <t>470000407</t>
  </si>
  <si>
    <t>CH DE FUMEL</t>
  </si>
  <si>
    <t>470000522</t>
  </si>
  <si>
    <t>CH AGEN NERAC - SITE DE NERAC</t>
  </si>
  <si>
    <t>470000175</t>
  </si>
  <si>
    <t>750826604</t>
  </si>
  <si>
    <t>CENTRE DELESTRAINT-FABIEN</t>
  </si>
  <si>
    <t>470000555</t>
  </si>
  <si>
    <t>CH TONNEINS</t>
  </si>
  <si>
    <t>470010364</t>
  </si>
  <si>
    <t>470010356</t>
  </si>
  <si>
    <t>CLINIQUE LA PALOUMERE</t>
  </si>
  <si>
    <t>470000308</t>
  </si>
  <si>
    <t>CRF L'ADAPT VIRAZEIL</t>
  </si>
  <si>
    <t>470008780</t>
  </si>
  <si>
    <t>EHPAD-USLD DE POMPEYRIE CH AGEN NERAC</t>
  </si>
  <si>
    <t>470000548</t>
  </si>
  <si>
    <t>470000365</t>
  </si>
  <si>
    <t>HL PENNE AGENAIS</t>
  </si>
  <si>
    <t>470012931</t>
  </si>
  <si>
    <t>EHPAD - USLD ALZHEIMER CHIC TONNEINS</t>
  </si>
  <si>
    <t>470000530</t>
  </si>
  <si>
    <t>470000357</t>
  </si>
  <si>
    <t>HL DE CASTELJALOUX</t>
  </si>
  <si>
    <t>470000159</t>
  </si>
  <si>
    <t>CLINIQUE CALABET</t>
  </si>
  <si>
    <t>470008335</t>
  </si>
  <si>
    <t>CENTRE DE SOINS DR JEAN LUC GEOFFROY</t>
  </si>
  <si>
    <t>470008582</t>
  </si>
  <si>
    <t>HDJ ET CATTP VAN GOGH</t>
  </si>
  <si>
    <t>470008608</t>
  </si>
  <si>
    <t>HDJ LES JARDINS DE CAPEL - CMP</t>
  </si>
  <si>
    <t>470003062</t>
  </si>
  <si>
    <t>MECS TEMPORAIRE DE PUJOLS</t>
  </si>
  <si>
    <t>470002627</t>
  </si>
  <si>
    <t>MECS TEMPORAIRE SPECIALISEE</t>
  </si>
  <si>
    <t>470008244</t>
  </si>
  <si>
    <t>HDJ LES 3 ROSIERS - CMPE - CATTP</t>
  </si>
  <si>
    <t>470010638</t>
  </si>
  <si>
    <t>ATELIER THERAPEUTIQUE RAMOUNOT</t>
  </si>
  <si>
    <t>470008616</t>
  </si>
  <si>
    <t>HDJ LES CAFANILHS - CMPE - CATTP</t>
  </si>
  <si>
    <t>470008301</t>
  </si>
  <si>
    <t>HDJ LES OYATS - CMPE - CATTP</t>
  </si>
  <si>
    <t>470008251</t>
  </si>
  <si>
    <t>HDJ L'AURAUCARIA - CMP - CATTP</t>
  </si>
  <si>
    <t>480000017</t>
  </si>
  <si>
    <t>480780097</t>
  </si>
  <si>
    <t>48</t>
  </si>
  <si>
    <t>HÔPITAL LOZERE SITE VALLEE DU LOT</t>
  </si>
  <si>
    <t>480000074</t>
  </si>
  <si>
    <t>480780162</t>
  </si>
  <si>
    <t>CH LANGOGNE</t>
  </si>
  <si>
    <t>480000058</t>
  </si>
  <si>
    <t>480780147</t>
  </si>
  <si>
    <t>CHS FRANCOIS TOSQUELLES</t>
  </si>
  <si>
    <t>480783034</t>
  </si>
  <si>
    <t>480782101</t>
  </si>
  <si>
    <t>CENTRE DE MONTRODAT</t>
  </si>
  <si>
    <t>480000041</t>
  </si>
  <si>
    <t>480780139</t>
  </si>
  <si>
    <t>CH DE FLORAC TROIS RIVIERES</t>
  </si>
  <si>
    <t>480000066</t>
  </si>
  <si>
    <t>480780154</t>
  </si>
  <si>
    <t>CH ST JACQUES MARVEJOLS</t>
  </si>
  <si>
    <t>480002948</t>
  </si>
  <si>
    <t>HÔPITAL LOZERE SITE GEVAUDAN</t>
  </si>
  <si>
    <t>480780543</t>
  </si>
  <si>
    <t>MECSS LES ECUREUILS</t>
  </si>
  <si>
    <t>480000033</t>
  </si>
  <si>
    <t>480780121</t>
  </si>
  <si>
    <t>CH FANNY RAMADIER</t>
  </si>
  <si>
    <t>480780212</t>
  </si>
  <si>
    <t>480782168</t>
  </si>
  <si>
    <t>CENTRE POST CURE ALCOOLIQUE LE BOY</t>
  </si>
  <si>
    <t>480780287</t>
  </si>
  <si>
    <t>480001635</t>
  </si>
  <si>
    <t>MAISON DE REPOS LES TILLEULS</t>
  </si>
  <si>
    <t>480000835</t>
  </si>
  <si>
    <t>480000827</t>
  </si>
  <si>
    <t>MAISON STE MARIE</t>
  </si>
  <si>
    <t>480000793</t>
  </si>
  <si>
    <t>CENTRE DE CONVALESCENCE CCA ANTRENAS</t>
  </si>
  <si>
    <t>480780279</t>
  </si>
  <si>
    <t>MOYEN SEJOUR HOP LOZERE</t>
  </si>
  <si>
    <t>480001585</t>
  </si>
  <si>
    <t>UAP PAUL ELUARD MENDE</t>
  </si>
  <si>
    <t>480001825</t>
  </si>
  <si>
    <t>HAD LOZERE</t>
  </si>
  <si>
    <t>480001593</t>
  </si>
  <si>
    <t>HDJ PSY ADULTES SAINT CHELY</t>
  </si>
  <si>
    <t>480783877</t>
  </si>
  <si>
    <t>HDJ PSY ADULTES LE PRE VIVAL MENDE</t>
  </si>
  <si>
    <t>480002716</t>
  </si>
  <si>
    <t>USA MENDE</t>
  </si>
  <si>
    <t>480782408</t>
  </si>
  <si>
    <t>HDJ PSY INFANTO JUV MENDE</t>
  </si>
  <si>
    <t>480783224</t>
  </si>
  <si>
    <t>HDJ INFANTO JUV ST CHELY</t>
  </si>
  <si>
    <t>490000049</t>
  </si>
  <si>
    <t>490000031</t>
  </si>
  <si>
    <t>49</t>
  </si>
  <si>
    <t>CHU D' ANGERS :SITE LARREY</t>
  </si>
  <si>
    <t>490000635</t>
  </si>
  <si>
    <t>490000676</t>
  </si>
  <si>
    <t>CH DE CHOLET</t>
  </si>
  <si>
    <t>490014909</t>
  </si>
  <si>
    <t>490008109</t>
  </si>
  <si>
    <t>CLINIQUE DE L'ANJOU</t>
  </si>
  <si>
    <t>490001765</t>
  </si>
  <si>
    <t>490528452</t>
  </si>
  <si>
    <t>CH DE SAUMUR</t>
  </si>
  <si>
    <t>490002037</t>
  </si>
  <si>
    <t>490000890</t>
  </si>
  <si>
    <t>SA POLYCLINIQUE DU PARC</t>
  </si>
  <si>
    <t>490000155</t>
  </si>
  <si>
    <t>CRLCC</t>
  </si>
  <si>
    <t>490000106</t>
  </si>
  <si>
    <t>490000163</t>
  </si>
  <si>
    <t>CESAME STE GEMMES SUR LOIRE</t>
  </si>
  <si>
    <t>490000262</t>
  </si>
  <si>
    <t>490000171</t>
  </si>
  <si>
    <t>CLINIQUE SAINT-JOSEPH</t>
  </si>
  <si>
    <t>490531910</t>
  </si>
  <si>
    <t>490535093</t>
  </si>
  <si>
    <t>CENTRE LES CAPUCINS</t>
  </si>
  <si>
    <t>490007929</t>
  </si>
  <si>
    <t>490000627</t>
  </si>
  <si>
    <t>CLINIQUE CHIRURGICALE DE LA LOIRE</t>
  </si>
  <si>
    <t>490015906</t>
  </si>
  <si>
    <t>490000197</t>
  </si>
  <si>
    <t>CLINIQUE SAINT LEONARD</t>
  </si>
  <si>
    <t>490529005</t>
  </si>
  <si>
    <t>CHU D' ANGERS:CENTRE DE SSR</t>
  </si>
  <si>
    <t>490000312</t>
  </si>
  <si>
    <t>490012176</t>
  </si>
  <si>
    <t>CLINIQUE ST SAUVEUR</t>
  </si>
  <si>
    <t>490008604</t>
  </si>
  <si>
    <t>USLD HL ST NICOLAS ANGERS</t>
  </si>
  <si>
    <t>490534922</t>
  </si>
  <si>
    <t>CENTRE DE CONVALESCENCE JEAN JAURES</t>
  </si>
  <si>
    <t>490009248</t>
  </si>
  <si>
    <t>490535168</t>
  </si>
  <si>
    <t>CENTRE DE SOINS DE SUITE SAINT CLAUDE</t>
  </si>
  <si>
    <t>490543675</t>
  </si>
  <si>
    <t>490009529</t>
  </si>
  <si>
    <t>MAISON DE CONVALESCENCE DE L'ANJOU</t>
  </si>
  <si>
    <t>490000353</t>
  </si>
  <si>
    <t>490000411</t>
  </si>
  <si>
    <t>CH DE LONGUÉ</t>
  </si>
  <si>
    <t>490002979</t>
  </si>
  <si>
    <t>490535705</t>
  </si>
  <si>
    <t>INSTITUT PYCHOTHERAPIQUE LE PIN EN MAUGES</t>
  </si>
  <si>
    <t>490000643</t>
  </si>
  <si>
    <t>CENTRE MÉDICAL DU CHILLON</t>
  </si>
  <si>
    <t>490016334</t>
  </si>
  <si>
    <t>490016326</t>
  </si>
  <si>
    <t>HAD MAUGES BOCAGE CHOLETAIS</t>
  </si>
  <si>
    <t>490537818</t>
  </si>
  <si>
    <t>490011384</t>
  </si>
  <si>
    <t>CENTRE NÉPHROLOGIQUE ET D'HEMODIALYSE</t>
  </si>
  <si>
    <t>490000650</t>
  </si>
  <si>
    <t>490007689</t>
  </si>
  <si>
    <t>HL INTERCOMMUNAL LYS HYROME</t>
  </si>
  <si>
    <t>490000320</t>
  </si>
  <si>
    <t>490000395</t>
  </si>
  <si>
    <t>HÔPITAL CORNICHE ANGEVINE À CHALONNES</t>
  </si>
  <si>
    <t>490000338</t>
  </si>
  <si>
    <t>490000403</t>
  </si>
  <si>
    <t>CH DOUE EN ANJOU</t>
  </si>
  <si>
    <t>490540440</t>
  </si>
  <si>
    <t>490004330</t>
  </si>
  <si>
    <t>CENTRE DE LA MAIN</t>
  </si>
  <si>
    <t>490000817</t>
  </si>
  <si>
    <t>490000759</t>
  </si>
  <si>
    <t>MAISON DE CONVALESCENCE</t>
  </si>
  <si>
    <t>490016870</t>
  </si>
  <si>
    <t>HAD OUEST ANJOU</t>
  </si>
  <si>
    <t>490000601</t>
  </si>
  <si>
    <t>490015856</t>
  </si>
  <si>
    <t>MAISON DE CONVALESCENCE LES RECOLLETS</t>
  </si>
  <si>
    <t>490004256</t>
  </si>
  <si>
    <t>490020773</t>
  </si>
  <si>
    <t>HÔPITAL PRIVÉ BEAUPREAU</t>
  </si>
  <si>
    <t>490000247</t>
  </si>
  <si>
    <t>490000130</t>
  </si>
  <si>
    <t>CLINIQUE SAINT DIDIER</t>
  </si>
  <si>
    <t>490000700</t>
  </si>
  <si>
    <t>HÔPITAL SAINT-JOSEPH</t>
  </si>
  <si>
    <t>490000494</t>
  </si>
  <si>
    <t>490000429</t>
  </si>
  <si>
    <t>CH LAYON-AUBANCE MARTIGNE BRIAND</t>
  </si>
  <si>
    <t>490000239</t>
  </si>
  <si>
    <t>490015765</t>
  </si>
  <si>
    <t>BAUGEOIS VALLÉE:SITE DE BAUGÉ</t>
  </si>
  <si>
    <t>490000254</t>
  </si>
  <si>
    <t>BAUGEOIS VALLÉE: SITE DE BEAUFORT</t>
  </si>
  <si>
    <t>490020344</t>
  </si>
  <si>
    <t>CENTRE DE RÉÉDUCATION CARDIAQUE ST
JOSEPH</t>
  </si>
  <si>
    <t>490001831</t>
  </si>
  <si>
    <t>490019148</t>
  </si>
  <si>
    <t>CENTRE DE PSYCHIATRIE INFANTO-JUVENILE</t>
  </si>
  <si>
    <t>490011269</t>
  </si>
  <si>
    <t>HDJ PSYCHIATRIE -</t>
  </si>
  <si>
    <t>490018769</t>
  </si>
  <si>
    <t>LES EUMENIDES HTP ANGERS</t>
  </si>
  <si>
    <t>490008638</t>
  </si>
  <si>
    <t>CMP ADULTES</t>
  </si>
  <si>
    <t>490007549</t>
  </si>
  <si>
    <t>CENTRE DE BASSE VISION REGIONAL</t>
  </si>
  <si>
    <t>490011418</t>
  </si>
  <si>
    <t>HDJ PSY - CH DE SAUMUR</t>
  </si>
  <si>
    <t>490003282</t>
  </si>
  <si>
    <t>FOYER ROCHELOIRE - PONTS DE CE</t>
  </si>
  <si>
    <t>490015500</t>
  </si>
  <si>
    <t>APPART. THERAPEUT. CESAME STE GEMMES</t>
  </si>
  <si>
    <t>490010139</t>
  </si>
  <si>
    <t>HDJ ADULTES</t>
  </si>
  <si>
    <t>490016318</t>
  </si>
  <si>
    <t>CMP CATTP HÔPITAL JOUR ADULTES BAUGE</t>
  </si>
  <si>
    <t>490542628</t>
  </si>
  <si>
    <t>HDJ CMP ADULTES BEAUPREAU</t>
  </si>
  <si>
    <t>490011459</t>
  </si>
  <si>
    <t>HDJ SQ DES JONCHERES</t>
  </si>
  <si>
    <t>490010568</t>
  </si>
  <si>
    <t>CATTP CMP HÔPITAL JOUR ADULTES</t>
  </si>
  <si>
    <t>490011558</t>
  </si>
  <si>
    <t>HDJ ADULTES - MUSSET</t>
  </si>
  <si>
    <t>490018777</t>
  </si>
  <si>
    <t>UNITÉ SSR CENTRE LE CHILLON A CHOLET</t>
  </si>
  <si>
    <t>490018785</t>
  </si>
  <si>
    <t>UNITÉ SSR CENTRE LE CHILLON A SAUMUR</t>
  </si>
  <si>
    <t>490010659</t>
  </si>
  <si>
    <t>CATTP CMP HÔPITAL DE JOUR ADULTES</t>
  </si>
  <si>
    <t>490010519</t>
  </si>
  <si>
    <t>CMP CATTP HÔPITAL DE JOUR ADULTES</t>
  </si>
  <si>
    <t>490013489</t>
  </si>
  <si>
    <t>HDJ CATTP ADULTE L'ARANTELE</t>
  </si>
  <si>
    <t>490009669</t>
  </si>
  <si>
    <t>CMP CATTP HOP JOUR CASIA INFANTO JUVEN</t>
  </si>
  <si>
    <t>490010709</t>
  </si>
  <si>
    <t>CATTP CMP ADULTES HÔPITAL DE JOUR</t>
  </si>
  <si>
    <t>490010378</t>
  </si>
  <si>
    <t>CMP CATTP ADULTES LA JANIERE</t>
  </si>
  <si>
    <t>490010428</t>
  </si>
  <si>
    <t>500000187</t>
  </si>
  <si>
    <t>500000013</t>
  </si>
  <si>
    <t>50</t>
  </si>
  <si>
    <t>CHPC - SITE CHERBOURG</t>
  </si>
  <si>
    <t>500000450</t>
  </si>
  <si>
    <t>500000112</t>
  </si>
  <si>
    <t>CH MEMORIAL - SAINT-LO</t>
  </si>
  <si>
    <t>500000021</t>
  </si>
  <si>
    <t>500000054</t>
  </si>
  <si>
    <t>CHAG - SITE AVRANCHES</t>
  </si>
  <si>
    <t>500000591</t>
  </si>
  <si>
    <t>500000393</t>
  </si>
  <si>
    <t>CH DE COUTANCES</t>
  </si>
  <si>
    <t>500000229</t>
  </si>
  <si>
    <t>500000567</t>
  </si>
  <si>
    <t>CRRF LE NORMANDY</t>
  </si>
  <si>
    <t>500000260</t>
  </si>
  <si>
    <t>CHAG - SITE GRANVILLE</t>
  </si>
  <si>
    <t>500000146</t>
  </si>
  <si>
    <t>500000500</t>
  </si>
  <si>
    <t>POLYCLINIQUE DE LA BAIE-ST MARTIN</t>
  </si>
  <si>
    <t>500000468</t>
  </si>
  <si>
    <t>CHPC - SITE VALOGNES</t>
  </si>
  <si>
    <t>500000575</t>
  </si>
  <si>
    <t>500000245</t>
  </si>
  <si>
    <t>CH DE L'ESTRAN</t>
  </si>
  <si>
    <t>500002357</t>
  </si>
  <si>
    <t>500002233</t>
  </si>
  <si>
    <t>POLYCLINIQUE DU COTENTIN</t>
  </si>
  <si>
    <t>500000419</t>
  </si>
  <si>
    <t>310021084</t>
  </si>
  <si>
    <t>CRF SIOUVILLE</t>
  </si>
  <si>
    <t>500021423</t>
  </si>
  <si>
    <t>CRF LE NORMANDY II</t>
  </si>
  <si>
    <t>500000203</t>
  </si>
  <si>
    <t>500000542</t>
  </si>
  <si>
    <t>POLYCLINIQUE DE LA MANCHE - SAINT-LO</t>
  </si>
  <si>
    <t>500000427</t>
  </si>
  <si>
    <t>500000096</t>
  </si>
  <si>
    <t>CH DE SAINT HILAIRE DU HARCOUET</t>
  </si>
  <si>
    <t>500012687</t>
  </si>
  <si>
    <t>310021118</t>
  </si>
  <si>
    <t>CRF WILLIAM HARVEY</t>
  </si>
  <si>
    <t>500000252</t>
  </si>
  <si>
    <t>500010384</t>
  </si>
  <si>
    <t>FONDATION BON SAUVEUR DE LA MANCHE</t>
  </si>
  <si>
    <t>500000195</t>
  </si>
  <si>
    <t>500000039</t>
  </si>
  <si>
    <t>CH DE CARENTAN</t>
  </si>
  <si>
    <t>500000237</t>
  </si>
  <si>
    <t>FONDATION LE BON SAUVEUR DE LA MANCHE</t>
  </si>
  <si>
    <t>500012307</t>
  </si>
  <si>
    <t>SERVICE DE PSY ADULTES (50G01-02)</t>
  </si>
  <si>
    <t>500000401</t>
  </si>
  <si>
    <t>500000609</t>
  </si>
  <si>
    <t>CLINIQUE DR. H. GUILLARD</t>
  </si>
  <si>
    <t>500021944</t>
  </si>
  <si>
    <t>UNITÉ RADIOTHERAPIE EXTERNE CHERBOURG</t>
  </si>
  <si>
    <t>500000435</t>
  </si>
  <si>
    <t>500000104</t>
  </si>
  <si>
    <t>HÔPITAL SAINT JAMES</t>
  </si>
  <si>
    <t>500000476</t>
  </si>
  <si>
    <t>500000138</t>
  </si>
  <si>
    <t>HL VILLEDIEU LES POELES</t>
  </si>
  <si>
    <t>500000302</t>
  </si>
  <si>
    <t>500000062</t>
  </si>
  <si>
    <t>HL MORTAIN</t>
  </si>
  <si>
    <t>500000278</t>
  </si>
  <si>
    <t>FOYER BEAUREGARD - LA GLACERIE</t>
  </si>
  <si>
    <t>500020383</t>
  </si>
  <si>
    <t>ECALGRAIN - GÉRONTOPSY</t>
  </si>
  <si>
    <t>500020367</t>
  </si>
  <si>
    <t>HDJ ESPACE PRÉLUDE FBS</t>
  </si>
  <si>
    <t>500012661</t>
  </si>
  <si>
    <t>CENTRE D'ALCOOLOGIE - FBS MANCHE</t>
  </si>
  <si>
    <t>500012968</t>
  </si>
  <si>
    <t>MECS GOUVILLE SUR MER</t>
  </si>
  <si>
    <t>500015284</t>
  </si>
  <si>
    <t>HÔPITAL DU BUOT (50G04)- FBS MANCHE</t>
  </si>
  <si>
    <t>500013990</t>
  </si>
  <si>
    <t>CENTRE ANDRÉ HEDOUIN</t>
  </si>
  <si>
    <t>500020342</t>
  </si>
  <si>
    <t>HÔPITAL DE NUIT (ESPACE LÉO KANNER)</t>
  </si>
  <si>
    <t>500012273</t>
  </si>
  <si>
    <t>ATELIER INTERSECTORIEL- FBS PICAUVILLE</t>
  </si>
  <si>
    <t>500015276</t>
  </si>
  <si>
    <t>HDJ (50G05) - FBS MANCHE</t>
  </si>
  <si>
    <t>500020391</t>
  </si>
  <si>
    <t>RÉSIDENCE PICARDIE - FBS MANCHE</t>
  </si>
  <si>
    <t>500017348</t>
  </si>
  <si>
    <t>500021787</t>
  </si>
  <si>
    <t>FERME THERAPEUTIQUE - FBS MANCHE</t>
  </si>
  <si>
    <t>500014923</t>
  </si>
  <si>
    <t>APPARTEMENT (50G02-G03)-FBS PICAUVILLE</t>
  </si>
  <si>
    <t>500023957</t>
  </si>
  <si>
    <t>POLE RESSOURCES ENFANCE (PRE)</t>
  </si>
  <si>
    <t>500020862</t>
  </si>
  <si>
    <t>HDJ ESPACE NAGY-ADDICTO</t>
  </si>
  <si>
    <t>500017165</t>
  </si>
  <si>
    <t>ATELIER THERAP. (50G01)-FBS PICAUVILLE</t>
  </si>
  <si>
    <t>500017181</t>
  </si>
  <si>
    <t>APPARTEMENT S. DE RIOU- FBS PICAUVILLE</t>
  </si>
  <si>
    <t>500014782</t>
  </si>
  <si>
    <t>HDJ (50G01)-FBS PICAUVILLE</t>
  </si>
  <si>
    <t>500014808</t>
  </si>
  <si>
    <t>HENRI HECAEN - FBS PICAUVILLE</t>
  </si>
  <si>
    <t>500017355</t>
  </si>
  <si>
    <t>MAISON RURALE CERISY (50G05)- FBS</t>
  </si>
  <si>
    <t>500017330</t>
  </si>
  <si>
    <t>APPART. TRIESTE - FBS MANCHE</t>
  </si>
  <si>
    <t>500014873</t>
  </si>
  <si>
    <t>CMP P. ACHALLE (50G02) -FBS PICAUVILLE</t>
  </si>
  <si>
    <t>500015292</t>
  </si>
  <si>
    <t>MAISON RURALE (50G05) - FBS MANCHE</t>
  </si>
  <si>
    <t>500017579</t>
  </si>
  <si>
    <t>HDJ PR ENFANTS -FBS MANCHE</t>
  </si>
  <si>
    <t>500015318</t>
  </si>
  <si>
    <t>MAISON RURALE DANGY (50G05)-FBS MANCHE</t>
  </si>
  <si>
    <t>500013313</t>
  </si>
  <si>
    <t>HDJ (50I02) - FBS MANCHE</t>
  </si>
  <si>
    <t>500014931</t>
  </si>
  <si>
    <t>CMP LE GAVENDES (50G03)-FBS PICAUVILLE</t>
  </si>
  <si>
    <t>500014840</t>
  </si>
  <si>
    <t>CMP EQUEURDREVILLE 50G02 FBS PICAUVILL</t>
  </si>
  <si>
    <t>500023940</t>
  </si>
  <si>
    <t>CSPPA</t>
  </si>
  <si>
    <t>510002447</t>
  </si>
  <si>
    <t>510000029</t>
  </si>
  <si>
    <t>HÔPITAL ROBERT DEBRE CHU REIMS</t>
  </si>
  <si>
    <t>510004302</t>
  </si>
  <si>
    <t>HÔPITAL MAISON BLANCHE CHU REIMS</t>
  </si>
  <si>
    <t>510024979</t>
  </si>
  <si>
    <t>510000532</t>
  </si>
  <si>
    <t>POLYCLINIQUE DE BEZANNES</t>
  </si>
  <si>
    <t>510000169</t>
  </si>
  <si>
    <t>510000037</t>
  </si>
  <si>
    <t>CH DE CHALONS</t>
  </si>
  <si>
    <t>510000185</t>
  </si>
  <si>
    <t>POLYCLINIQUE COURLANCY - REIMS</t>
  </si>
  <si>
    <t>510000235</t>
  </si>
  <si>
    <t>510000060</t>
  </si>
  <si>
    <t>CH D'EPERNAY</t>
  </si>
  <si>
    <t>510012040</t>
  </si>
  <si>
    <t>POLYCLINIQUE LES BLEUETS - REIMS</t>
  </si>
  <si>
    <t>510000219</t>
  </si>
  <si>
    <t>510000052</t>
  </si>
  <si>
    <t>ETABT PUBLIC DE SANTÉ MENTALE MARNE</t>
  </si>
  <si>
    <t>510000516</t>
  </si>
  <si>
    <t>510000136</t>
  </si>
  <si>
    <t>INSTITUT JEAN GODINOT</t>
  </si>
  <si>
    <t>510002454</t>
  </si>
  <si>
    <t>HÔPITAL SEBASTOPOL CHU REIMS</t>
  </si>
  <si>
    <t>510002470</t>
  </si>
  <si>
    <t>AMERICAN MEMORIAL HOSPITAL CHU REIMS</t>
  </si>
  <si>
    <t>510023831</t>
  </si>
  <si>
    <t>CLINIQUE MEDICO-PSYCHOLOGIQ EPSM MARNE</t>
  </si>
  <si>
    <t>510000250</t>
  </si>
  <si>
    <t>510000078</t>
  </si>
  <si>
    <t>CH VITRY LE FRANCOIS</t>
  </si>
  <si>
    <t>510011679</t>
  </si>
  <si>
    <t>RESIDENCE ROUX (USLD) CHU DE REIMS</t>
  </si>
  <si>
    <t>510024359</t>
  </si>
  <si>
    <t>CLINIQUE TERRE DE FRANCE</t>
  </si>
  <si>
    <t>510000243</t>
  </si>
  <si>
    <t>510000573</t>
  </si>
  <si>
    <t>CLINIQUE D'EPERNAY</t>
  </si>
  <si>
    <t>510000466</t>
  </si>
  <si>
    <t>510000102</t>
  </si>
  <si>
    <t>CH DE SAINTE-MENEHOULD</t>
  </si>
  <si>
    <t>510000292</t>
  </si>
  <si>
    <t>MAISON DE REPOS ET DE CONVALESCENCE
SAINTE MARTHE</t>
  </si>
  <si>
    <t>510002298</t>
  </si>
  <si>
    <t>HAD</t>
  </si>
  <si>
    <t>510020548</t>
  </si>
  <si>
    <t>HAD CHALONS-EN-CHAMPAGNE</t>
  </si>
  <si>
    <t>510024466</t>
  </si>
  <si>
    <t>510000128</t>
  </si>
  <si>
    <t>CH DE FISMES</t>
  </si>
  <si>
    <t>510000284</t>
  </si>
  <si>
    <t>920035599</t>
  </si>
  <si>
    <t>MAISON DE SANTÉ - MERFY</t>
  </si>
  <si>
    <t>510000359</t>
  </si>
  <si>
    <t>510000086</t>
  </si>
  <si>
    <t>HL DE MONTMIRAIL</t>
  </si>
  <si>
    <t>510025091</t>
  </si>
  <si>
    <t>HOSPITALISATION REMOISE-SITE 2-USIP-</t>
  </si>
  <si>
    <t>510000201</t>
  </si>
  <si>
    <t>CLINIQUE JEAN D'ORBAIS</t>
  </si>
  <si>
    <t>510000813</t>
  </si>
  <si>
    <t>510000854</t>
  </si>
  <si>
    <t>FOYER L'AMITIE</t>
  </si>
  <si>
    <t>510006984</t>
  </si>
  <si>
    <t>CMP CATTP ANTONIN ARTAUD EPSM MARNE</t>
  </si>
  <si>
    <t>510019979</t>
  </si>
  <si>
    <t>510019938</t>
  </si>
  <si>
    <t>HAD VITRY LE FRANCOIS</t>
  </si>
  <si>
    <t>510017098</t>
  </si>
  <si>
    <t>HAD EPERNAY</t>
  </si>
  <si>
    <t>510016769</t>
  </si>
  <si>
    <t>HDJ INTERSECT OPHELIE EPSM MARNE</t>
  </si>
  <si>
    <t>510003676</t>
  </si>
  <si>
    <t>HDJ EPSM-MARNE</t>
  </si>
  <si>
    <t>510000227</t>
  </si>
  <si>
    <t>510000565</t>
  </si>
  <si>
    <t>POLYCLINIQUE PRIOLLET - CHALONS</t>
  </si>
  <si>
    <t>510013808</t>
  </si>
  <si>
    <t>SMPR MAISON D'ARRET DE CHALONS</t>
  </si>
  <si>
    <t>510007008</t>
  </si>
  <si>
    <t>CMP CATTP ADULTES DE VITRY EPSM MARNE</t>
  </si>
  <si>
    <t>510023021</t>
  </si>
  <si>
    <t>CMP ADULTES DE CHALONS - EPSM MARNE</t>
  </si>
  <si>
    <t>510012552</t>
  </si>
  <si>
    <t>HDJ WINNICOTT EPSM MARNE</t>
  </si>
  <si>
    <t>510024599</t>
  </si>
  <si>
    <t>CENTRE CLAIRMARAIS - EPSM MARNE</t>
  </si>
  <si>
    <t>510014228</t>
  </si>
  <si>
    <t>CMP - CATTP ENFANTS - EPSM MARNE</t>
  </si>
  <si>
    <t>510012560</t>
  </si>
  <si>
    <t>CMP - HÔPITAL DE JOUR - EPSM MARNE</t>
  </si>
  <si>
    <t>510007016</t>
  </si>
  <si>
    <t>CMP CATTP ADULTES D'EPERNAY EPSM MARNE</t>
  </si>
  <si>
    <t>510022908</t>
  </si>
  <si>
    <t>510018559</t>
  </si>
  <si>
    <t>POLE DE SANTE CHALONNAIS CH CHALONS</t>
  </si>
  <si>
    <t>510015449</t>
  </si>
  <si>
    <t>ESPACE DOLTO CTRE ACC ADOS-CATTP EPSMM</t>
  </si>
  <si>
    <t>510024250</t>
  </si>
  <si>
    <t>CMP - CATTP MAUPASSANT - EPSMM</t>
  </si>
  <si>
    <t>520000068</t>
  </si>
  <si>
    <t>520780073</t>
  </si>
  <si>
    <t>52</t>
  </si>
  <si>
    <t>CH GENEVIEVE DE GAULLE ANTHONIOZ</t>
  </si>
  <si>
    <t>520000027</t>
  </si>
  <si>
    <t>520780032</t>
  </si>
  <si>
    <t>CH DE CHAUMONT</t>
  </si>
  <si>
    <t>520000043</t>
  </si>
  <si>
    <t>520780057</t>
  </si>
  <si>
    <t>CH DE LANGRES</t>
  </si>
  <si>
    <t>520000076</t>
  </si>
  <si>
    <t>520780081</t>
  </si>
  <si>
    <t>CH DE LA HAUTE MARNE-HOP ANDRE BRETON</t>
  </si>
  <si>
    <t>520780214</t>
  </si>
  <si>
    <t>520000118</t>
  </si>
  <si>
    <t>CENTRE MÉDICO-CHIRURGICAL</t>
  </si>
  <si>
    <t>520000019</t>
  </si>
  <si>
    <t>520780024</t>
  </si>
  <si>
    <t>CH DE BOURBONNE-LES-BAINS</t>
  </si>
  <si>
    <t>520004680</t>
  </si>
  <si>
    <t>520004664</t>
  </si>
  <si>
    <t>GCS POLE DE SANTÉ SUD 52 - CH CHAUMONT</t>
  </si>
  <si>
    <t>520004714</t>
  </si>
  <si>
    <t>GCS POL SANT SUD 52 - CLINIQ COMPASSIO</t>
  </si>
  <si>
    <t>520780180</t>
  </si>
  <si>
    <t>520000100</t>
  </si>
  <si>
    <t>CLINIQUE FRANCOIS 1ER</t>
  </si>
  <si>
    <t>520784133</t>
  </si>
  <si>
    <t>CENTRE MÉDICAL MAINE DE BIRAN</t>
  </si>
  <si>
    <t>520782939</t>
  </si>
  <si>
    <t>USLD DU CH DE CHAUMONT</t>
  </si>
  <si>
    <t>520003823</t>
  </si>
  <si>
    <t>HAD CHAUMONT LANGRES</t>
  </si>
  <si>
    <t>520000050</t>
  </si>
  <si>
    <t>520780065</t>
  </si>
  <si>
    <t>CH DE MONTIER-EN-DER</t>
  </si>
  <si>
    <t>520000035</t>
  </si>
  <si>
    <t>520780040</t>
  </si>
  <si>
    <t>HÔPITAL DE JOINVILLE</t>
  </si>
  <si>
    <t>520000084</t>
  </si>
  <si>
    <t>520780099</t>
  </si>
  <si>
    <t>HÔPITAL SAINT-CHARLES</t>
  </si>
  <si>
    <t>520003146</t>
  </si>
  <si>
    <t>CENTRE DE SOINS LA FABRIQUE DU PRE</t>
  </si>
  <si>
    <t>520780156</t>
  </si>
  <si>
    <t>520000092</t>
  </si>
  <si>
    <t>CLINIQUE DE LA COMPASSION</t>
  </si>
  <si>
    <t>520782962</t>
  </si>
  <si>
    <t>CENTRE MÉDICAL JEANNE MANCE</t>
  </si>
  <si>
    <t>520003716</t>
  </si>
  <si>
    <t>HDJ CATTP DES ABBES DURAND</t>
  </si>
  <si>
    <t>520003559</t>
  </si>
  <si>
    <t>LA MAISON</t>
  </si>
  <si>
    <t>520781550</t>
  </si>
  <si>
    <t>CENTRE GEORGES HEUYER HJ /CMP IJ</t>
  </si>
  <si>
    <t>520000431</t>
  </si>
  <si>
    <t>CENTRE D'ACCUEIL ET DE SOINS</t>
  </si>
  <si>
    <t>520003732</t>
  </si>
  <si>
    <t>HDJ ROGER MISES</t>
  </si>
  <si>
    <t>520002635</t>
  </si>
  <si>
    <t>CATTP WINNICOTT - CH HAUTE MARNE</t>
  </si>
  <si>
    <t>520783531</t>
  </si>
  <si>
    <t>CMP-CATTP-HDJ G. PERTAT - CH HTE MARNE</t>
  </si>
  <si>
    <t>520004722</t>
  </si>
  <si>
    <t>GCS POLE SANTE SUD 52 - CMC CHAUMONT</t>
  </si>
  <si>
    <t>530000264</t>
  </si>
  <si>
    <t>530000371</t>
  </si>
  <si>
    <t>53</t>
  </si>
  <si>
    <t>CH DE LAVAL</t>
  </si>
  <si>
    <t>530000173</t>
  </si>
  <si>
    <t>530000074</t>
  </si>
  <si>
    <t>CH NORD MAYENNE</t>
  </si>
  <si>
    <t>530000017</t>
  </si>
  <si>
    <t>530000025</t>
  </si>
  <si>
    <t>CH DU HAUT ANJOU</t>
  </si>
  <si>
    <t>530031962</t>
  </si>
  <si>
    <t>530000975</t>
  </si>
  <si>
    <t>POLYCLINIQUE DU MAINE</t>
  </si>
  <si>
    <t>530000140</t>
  </si>
  <si>
    <t>530000058</t>
  </si>
  <si>
    <t>HL ERNEE</t>
  </si>
  <si>
    <t>530000132</t>
  </si>
  <si>
    <t>530007202</t>
  </si>
  <si>
    <t>HÔPITAL S.O. MAYENNAIS :SITE DE CRAON</t>
  </si>
  <si>
    <t>530003466</t>
  </si>
  <si>
    <t>SERVICE PSYCHIATRIE ADULTE LAVALLOIS</t>
  </si>
  <si>
    <t>530000124</t>
  </si>
  <si>
    <t>530000249</t>
  </si>
  <si>
    <t>CLINIQUE NOTRE DAME DE PRITZ</t>
  </si>
  <si>
    <t>490020245</t>
  </si>
  <si>
    <t>CH HAUT ANJOU SITE SEGRE (RUE CUGNOT)</t>
  </si>
  <si>
    <t>530032788</t>
  </si>
  <si>
    <t>USLD CH HAUT ANJOU CHATEAU GONTIER</t>
  </si>
  <si>
    <t>530000165</t>
  </si>
  <si>
    <t>530000066</t>
  </si>
  <si>
    <t>HL EVRON</t>
  </si>
  <si>
    <t>530031384</t>
  </si>
  <si>
    <t>USLD JARDIN D'ARCADIE</t>
  </si>
  <si>
    <t>530031509</t>
  </si>
  <si>
    <t>530000868</t>
  </si>
  <si>
    <t>CENTRE DE SOINS LA BREHONNIERE</t>
  </si>
  <si>
    <t>530000181</t>
  </si>
  <si>
    <t>HÔPITAL S.O. MAYENNAIS :SITE DE RENAZE</t>
  </si>
  <si>
    <t>530000611</t>
  </si>
  <si>
    <t>530002591</t>
  </si>
  <si>
    <t>HL VILLAINES LA JUHEL</t>
  </si>
  <si>
    <t>530003177</t>
  </si>
  <si>
    <t>HDJ LAVAL OUEST</t>
  </si>
  <si>
    <t>530030121</t>
  </si>
  <si>
    <t>HDJ LAVAL EST</t>
  </si>
  <si>
    <t>530031301</t>
  </si>
  <si>
    <t>SERVICE DE PEDOPSYCHIATRIE CH LAVAL</t>
  </si>
  <si>
    <t>530008671</t>
  </si>
  <si>
    <t>UNITÉ CHIMIO CH LAVAL SITE POLYCL DU M</t>
  </si>
  <si>
    <t>530004548</t>
  </si>
  <si>
    <t>530008119</t>
  </si>
  <si>
    <t>690049853</t>
  </si>
  <si>
    <t>DIAVERUM CHATEAU GONTIER</t>
  </si>
  <si>
    <t>540002698</t>
  </si>
  <si>
    <t>540023264</t>
  </si>
  <si>
    <t>54</t>
  </si>
  <si>
    <t>CHRU NANCY - HÔPITAUX DE BRABOIS</t>
  </si>
  <si>
    <t>540001138</t>
  </si>
  <si>
    <t>CHRU NANCY - HÔPITAL CENTRAL</t>
  </si>
  <si>
    <t>540000486</t>
  </si>
  <si>
    <t>540000932</t>
  </si>
  <si>
    <t>POLYCLINIQUE DE GENTILLY</t>
  </si>
  <si>
    <t>540000478</t>
  </si>
  <si>
    <t>540003449</t>
  </si>
  <si>
    <t>CLINIQUE LOUIS PASTEUR</t>
  </si>
  <si>
    <t>540001096</t>
  </si>
  <si>
    <t>570010181</t>
  </si>
  <si>
    <t>CH DE MT ST MARTIN</t>
  </si>
  <si>
    <t>540000155</t>
  </si>
  <si>
    <t>540000080</t>
  </si>
  <si>
    <t>CH DE LUNEVILLE</t>
  </si>
  <si>
    <t>540001286</t>
  </si>
  <si>
    <t>540003019</t>
  </si>
  <si>
    <t>INSTITUT DE CANCEROLOGIE DE LORRAINE</t>
  </si>
  <si>
    <t>540001070</t>
  </si>
  <si>
    <t>540000767</t>
  </si>
  <si>
    <t>CH DE BRIEY - HÔPITAL MAILLOT</t>
  </si>
  <si>
    <t>540000015</t>
  </si>
  <si>
    <t>CHRU NANCY - MATERNITE</t>
  </si>
  <si>
    <t>540014073</t>
  </si>
  <si>
    <t>540000056</t>
  </si>
  <si>
    <t>CHS CENTRE PSYCHOTHERAPIQUE DE NANCY</t>
  </si>
  <si>
    <t>540013224</t>
  </si>
  <si>
    <t>540000536</t>
  </si>
  <si>
    <t>POLYCLINIQUE MAJORELLE</t>
  </si>
  <si>
    <t>540000023</t>
  </si>
  <si>
    <t>540000049</t>
  </si>
  <si>
    <t>CH SAINT CHARLES TOUL</t>
  </si>
  <si>
    <t>540000452</t>
  </si>
  <si>
    <t>540000908</t>
  </si>
  <si>
    <t>CLINIQUE ST ANDRE VANDOEUVRE</t>
  </si>
  <si>
    <t>540000163</t>
  </si>
  <si>
    <t>CHRU NANCY - CENTRE EMILE GALLE</t>
  </si>
  <si>
    <t>540010568</t>
  </si>
  <si>
    <t>540010519</t>
  </si>
  <si>
    <t>ASSOCIATION HADAN</t>
  </si>
  <si>
    <t>540001112</t>
  </si>
  <si>
    <t xml:space="preserve">ALTIR- ASS LOR TRAITEMENT INSUF RENALE </t>
  </si>
  <si>
    <t>540009701</t>
  </si>
  <si>
    <t>CENTRE LOUIS PIERQUIN</t>
  </si>
  <si>
    <t>540000668</t>
  </si>
  <si>
    <t>540006707</t>
  </si>
  <si>
    <t>CENTRE JACQUES PARISOT BAINVILLE S MADON</t>
  </si>
  <si>
    <t>540000395</t>
  </si>
  <si>
    <t>540000122</t>
  </si>
  <si>
    <t>HÔPITAL SAINT CHARLES NANCY</t>
  </si>
  <si>
    <t>540000296</t>
  </si>
  <si>
    <t>540000106</t>
  </si>
  <si>
    <t>CH DE PONT A MOUSSON</t>
  </si>
  <si>
    <t>540022837</t>
  </si>
  <si>
    <t>CLINIQUE BELLEFONTAINE</t>
  </si>
  <si>
    <t>540000445</t>
  </si>
  <si>
    <t>540000890</t>
  </si>
  <si>
    <t>ESPACE CHIRURGICAL AMBROISE PARE NANCY</t>
  </si>
  <si>
    <t>540020146</t>
  </si>
  <si>
    <t>CENTRE DE RÉÉDUCATION FLORENTIN</t>
  </si>
  <si>
    <t>540005196</t>
  </si>
  <si>
    <t>540008398</t>
  </si>
  <si>
    <t>MAISON DE CONVALESCENCE BACCARAT</t>
  </si>
  <si>
    <t>540000288</t>
  </si>
  <si>
    <t>540018710</t>
  </si>
  <si>
    <t>SA LES ELIEUX SEICHAMPS</t>
  </si>
  <si>
    <t>540000312</t>
  </si>
  <si>
    <t>540000114</t>
  </si>
  <si>
    <t>CH ST NICOLAS DE PORT</t>
  </si>
  <si>
    <t>540013232</t>
  </si>
  <si>
    <t>CHRU NANCY - USLD ST STANISLAS</t>
  </si>
  <si>
    <t>540000361</t>
  </si>
  <si>
    <t>540003928</t>
  </si>
  <si>
    <t>CLINIQUE JEANNE D'ARC - LUNEVILL</t>
  </si>
  <si>
    <t>540013737</t>
  </si>
  <si>
    <t>CRE FLAVIGNY IRR</t>
  </si>
  <si>
    <t>540003043</t>
  </si>
  <si>
    <t>CHRU NANCY - HÔPITAL SAINT JULIEN</t>
  </si>
  <si>
    <t>540009412</t>
  </si>
  <si>
    <t>CR LAY ST CHRISTOPHE IRR</t>
  </si>
  <si>
    <t>540000585</t>
  </si>
  <si>
    <t>MAISON DE CONVALESCENCE FLAVIGNY</t>
  </si>
  <si>
    <t>540001104</t>
  </si>
  <si>
    <t>570027995</t>
  </si>
  <si>
    <t>HÔPITAL JOEUF</t>
  </si>
  <si>
    <t>540000072</t>
  </si>
  <si>
    <t>540014081</t>
  </si>
  <si>
    <t>HÔPITAL BACCARAT</t>
  </si>
  <si>
    <t>540008364</t>
  </si>
  <si>
    <t>USLD CH TOUL</t>
  </si>
  <si>
    <t>540006459</t>
  </si>
  <si>
    <t>CHRU NANCY - USLD ST JULIEN</t>
  </si>
  <si>
    <t>540000148</t>
  </si>
  <si>
    <t>540019007</t>
  </si>
  <si>
    <t>CH 3H SANTÉ SITE DE CIREY SUR VEZOUZE</t>
  </si>
  <si>
    <t>540000270</t>
  </si>
  <si>
    <t>540003399</t>
  </si>
  <si>
    <t>HL DE POMPEY</t>
  </si>
  <si>
    <t>540006665</t>
  </si>
  <si>
    <t>USLD BLAMONT CH 3H SANTE</t>
  </si>
  <si>
    <t>540000858</t>
  </si>
  <si>
    <t>ST ELOI NEUVES MAISONS</t>
  </si>
  <si>
    <t>540019874</t>
  </si>
  <si>
    <t>UPPAM UNITE PSYCH ADULTES (CPN)</t>
  </si>
  <si>
    <t>540010618</t>
  </si>
  <si>
    <t>UNITÉ PSYCHOLOGIE MEDICALE ADULTES CPN</t>
  </si>
  <si>
    <t>540025046</t>
  </si>
  <si>
    <t>HAD HADAN SITE JOEUF</t>
  </si>
  <si>
    <t>540000726</t>
  </si>
  <si>
    <t>CENTRE SANITAIRE BLAMONT</t>
  </si>
  <si>
    <t>540000973</t>
  </si>
  <si>
    <t>COCEE FLAVIGNY</t>
  </si>
  <si>
    <t>540006814</t>
  </si>
  <si>
    <t>CMP ADULTES LUNEVILLE (CPN-G03)</t>
  </si>
  <si>
    <t>540010972</t>
  </si>
  <si>
    <t>CENTRE DE POST CURE DU C P N</t>
  </si>
  <si>
    <t>540019957</t>
  </si>
  <si>
    <t>UNITÉ DE PEDOPSYCHIATRIE DEPT DU CPN</t>
  </si>
  <si>
    <t>540019833</t>
  </si>
  <si>
    <t>UNITÉ D'ACCUEIL URGENCES PSYCH. CPN</t>
  </si>
  <si>
    <t>540012549</t>
  </si>
  <si>
    <t>CENTRE DE SOINS PR ADOLESCENTS CPN</t>
  </si>
  <si>
    <t>540010733</t>
  </si>
  <si>
    <t>CMP CATTP HOP JOUR MAXEVILLE (CPN-I04)</t>
  </si>
  <si>
    <t>540022811</t>
  </si>
  <si>
    <t>CHRU NANCY - HJ SSR CTRE BASSE VISION</t>
  </si>
  <si>
    <t>540006491</t>
  </si>
  <si>
    <t>CMP ENF/ P.ENFANCE-CATTP- HJ ENF CPN</t>
  </si>
  <si>
    <t>540013117</t>
  </si>
  <si>
    <t>CMP CATTP HP JOUR ENF TOUL (CPN-I04)</t>
  </si>
  <si>
    <t>540019841</t>
  </si>
  <si>
    <t>CMP CATTP HOP JOUR MADELEINE (CPN-I02)</t>
  </si>
  <si>
    <t>540023694</t>
  </si>
  <si>
    <t>CMP/CATTP AD-ENF ET HJ PARENTS-BEBES</t>
  </si>
  <si>
    <t>570027029</t>
  </si>
  <si>
    <t>CTRE AUTODIAL UDM SARREGUEMINES ALTIR</t>
  </si>
  <si>
    <t>550000012</t>
  </si>
  <si>
    <t>550006795</t>
  </si>
  <si>
    <t>55</t>
  </si>
  <si>
    <t>CH VERDUN/ST MIHIEL-HOP ST NICOLAS</t>
  </si>
  <si>
    <t>550000434</t>
  </si>
  <si>
    <t>550003354</t>
  </si>
  <si>
    <t>CH DE BAR-LE-DUC</t>
  </si>
  <si>
    <t>550000251</t>
  </si>
  <si>
    <t>CHS DE FAINS-VEEL</t>
  </si>
  <si>
    <t>550000178</t>
  </si>
  <si>
    <t>550000293</t>
  </si>
  <si>
    <t>POLYCLINIQUE DU PARC - BAR-LE-DUC</t>
  </si>
  <si>
    <t>550003362</t>
  </si>
  <si>
    <t>CH VERDUN/ST MIHIEL - HOP DESANDROUINS</t>
  </si>
  <si>
    <t>550000038</t>
  </si>
  <si>
    <t>550000046</t>
  </si>
  <si>
    <t>CH ST-CHARLES COMMERCY</t>
  </si>
  <si>
    <t>550003370</t>
  </si>
  <si>
    <t>USLD DU CH VERDUN/ST MIHIEL</t>
  </si>
  <si>
    <t>550000202</t>
  </si>
  <si>
    <t>CH STE-ANNE ST-MIHIEL</t>
  </si>
  <si>
    <t>550004808</t>
  </si>
  <si>
    <t>CH VERDUN/ST MIHIEL-PSY IJ-CMP/CATT/HJ</t>
  </si>
  <si>
    <t>550005516</t>
  </si>
  <si>
    <t>HÔPITAL JOUR/CATTP/CMP DE COMMERCY AD
ENF</t>
  </si>
  <si>
    <t>550000186</t>
  </si>
  <si>
    <t>CH VERDUN/ST MIHIEL-UNITE D'HOSP. ADOS</t>
  </si>
  <si>
    <t>550005870</t>
  </si>
  <si>
    <t>550006225</t>
  </si>
  <si>
    <t>HÔPITAL JOUR/CATTP/CMP ENFANTS DE LIGNY</t>
  </si>
  <si>
    <t>550005243</t>
  </si>
  <si>
    <t>HÔPITAL JOUR/CATTP/CMP ENFANTS BAR LE DUC</t>
  </si>
  <si>
    <t>560000135</t>
  </si>
  <si>
    <t>560005746</t>
  </si>
  <si>
    <t>56</t>
  </si>
  <si>
    <t>GHBS- HÔPITAL DU SCORFF</t>
  </si>
  <si>
    <t>560000127</t>
  </si>
  <si>
    <t>560023210</t>
  </si>
  <si>
    <t>CHBA SITE DE VANNES</t>
  </si>
  <si>
    <t>560008799</t>
  </si>
  <si>
    <t>560013989</t>
  </si>
  <si>
    <t>CLINIQUE OCEANE</t>
  </si>
  <si>
    <t>560000143</t>
  </si>
  <si>
    <t>560014748</t>
  </si>
  <si>
    <t>CHCB- SITE KÉRIO</t>
  </si>
  <si>
    <t>560000192</t>
  </si>
  <si>
    <t>560000044</t>
  </si>
  <si>
    <t>CH DE PLOERMEL</t>
  </si>
  <si>
    <t>560000382</t>
  </si>
  <si>
    <t>560002032</t>
  </si>
  <si>
    <t>ÉTABLISSEMENT PUBLIC DE SANTÉ MENTALE</t>
  </si>
  <si>
    <t>560000200</t>
  </si>
  <si>
    <t>CHBA SITE D'AURAY</t>
  </si>
  <si>
    <t>290000934</t>
  </si>
  <si>
    <t>GHBS - HÔPITAL LA VILLENEUVE</t>
  </si>
  <si>
    <t>560002933</t>
  </si>
  <si>
    <t>560026965</t>
  </si>
  <si>
    <t>CLINIQUE MUTUALISTE PORTE DE L'ORIENT</t>
  </si>
  <si>
    <t>560002024</t>
  </si>
  <si>
    <t>560006074</t>
  </si>
  <si>
    <t>CRRF KERPAPE</t>
  </si>
  <si>
    <t>560000697</t>
  </si>
  <si>
    <t>560002677</t>
  </si>
  <si>
    <t>EPSM JEAN-MARTIN CHARCOT</t>
  </si>
  <si>
    <t>560000184</t>
  </si>
  <si>
    <t>560006017</t>
  </si>
  <si>
    <t>CLINIQUE DES AUGUSTINES MALESTROIT</t>
  </si>
  <si>
    <t>560000275</t>
  </si>
  <si>
    <t>GHBS - HÔPITAL DE KERLIVIO</t>
  </si>
  <si>
    <t>560018509</t>
  </si>
  <si>
    <t>560018459</t>
  </si>
  <si>
    <t>HAD DE L'AVEN À L'ETEL</t>
  </si>
  <si>
    <t>560029068</t>
  </si>
  <si>
    <t>560029050</t>
  </si>
  <si>
    <t>GCS CLINIQUE DU TER</t>
  </si>
  <si>
    <t>560007510</t>
  </si>
  <si>
    <t>560001307</t>
  </si>
  <si>
    <t>POLYCLINIQUE DE PONTIVY</t>
  </si>
  <si>
    <t>560002974</t>
  </si>
  <si>
    <t>830013678</t>
  </si>
  <si>
    <t>MAISON DE SANTÉ SPÉCIALISÉE LE DIVIT</t>
  </si>
  <si>
    <t>560003055</t>
  </si>
  <si>
    <t>MAISON DE REPOS ET DE CONVALESCENCE
COLPO</t>
  </si>
  <si>
    <t>560002081</t>
  </si>
  <si>
    <t>560000416</t>
  </si>
  <si>
    <t>CLINIQUE DU GOLFE</t>
  </si>
  <si>
    <t>560000242</t>
  </si>
  <si>
    <t>560022246</t>
  </si>
  <si>
    <t>C.P.R.B</t>
  </si>
  <si>
    <t>560002123</t>
  </si>
  <si>
    <t>CLINIQUE ST-VINCENT</t>
  </si>
  <si>
    <t>560015422</t>
  </si>
  <si>
    <t>GHBS - HÔPITAL PORT LOUIS - RIANTEC</t>
  </si>
  <si>
    <t>560003980</t>
  </si>
  <si>
    <t>GHBS - HÔPITAL DE KERBERNES</t>
  </si>
  <si>
    <t>560010092</t>
  </si>
  <si>
    <t>LONG SEJOUR - CHS ST AVE</t>
  </si>
  <si>
    <t>560027641</t>
  </si>
  <si>
    <t>560000077</t>
  </si>
  <si>
    <t>USLD CH JOSSELIN</t>
  </si>
  <si>
    <t>220000194</t>
  </si>
  <si>
    <t>CHCB SITE PLEMET</t>
  </si>
  <si>
    <t>560014219</t>
  </si>
  <si>
    <t>CHCB SITE SSR PONTIVY</t>
  </si>
  <si>
    <t>560012122</t>
  </si>
  <si>
    <t>LONG SEJOUR - CHS CAUDAN</t>
  </si>
  <si>
    <t>560002685</t>
  </si>
  <si>
    <t>ÉTABLISSEMENT DE PENN-KER</t>
  </si>
  <si>
    <t>560000366</t>
  </si>
  <si>
    <t>560000259</t>
  </si>
  <si>
    <t>CH GUEMENE SUR SCORFF</t>
  </si>
  <si>
    <t>290003995</t>
  </si>
  <si>
    <t>GHBS - HÔPITAL KERGLANCHARD</t>
  </si>
  <si>
    <t>560000465</t>
  </si>
  <si>
    <t>GHBS - HÔPITAL LE FAOUET</t>
  </si>
  <si>
    <t>290034610</t>
  </si>
  <si>
    <t>GHBS - HÔPITAL BOIS JOLY</t>
  </si>
  <si>
    <t>560000291</t>
  </si>
  <si>
    <t>560000085</t>
  </si>
  <si>
    <t>CH DE BELLE ILE EN MER</t>
  </si>
  <si>
    <t>560000424</t>
  </si>
  <si>
    <t>MAISON DE REPOS ET DE CONVALESCENCE
KERALIGUEN LANESTER</t>
  </si>
  <si>
    <t>560022188</t>
  </si>
  <si>
    <t>HAD DE PONTIVY</t>
  </si>
  <si>
    <t>220000483</t>
  </si>
  <si>
    <t>CHCB SITE LOUDEAC</t>
  </si>
  <si>
    <t>290014687</t>
  </si>
  <si>
    <t>GHBS USLD BOIS JOLY</t>
  </si>
  <si>
    <t>560003006</t>
  </si>
  <si>
    <t>560000770</t>
  </si>
  <si>
    <t>CENTRE DE POST CURE KERDUDO GUIDEL</t>
  </si>
  <si>
    <t>560002511</t>
  </si>
  <si>
    <t>560000689</t>
  </si>
  <si>
    <t>CLINIQUE DU TER</t>
  </si>
  <si>
    <t>560000390</t>
  </si>
  <si>
    <t>CENTRE DE POST CURE LE PHARE LORIENT</t>
  </si>
  <si>
    <t>560000499</t>
  </si>
  <si>
    <t>560002222</t>
  </si>
  <si>
    <t>CH DE BASSE-VILAINE</t>
  </si>
  <si>
    <t>560024085</t>
  </si>
  <si>
    <t>UH UMP CPPA LIAISONS SITE CHBA</t>
  </si>
  <si>
    <t>560004277</t>
  </si>
  <si>
    <t>750721029</t>
  </si>
  <si>
    <t>CENTRE DE KERVILLARD</t>
  </si>
  <si>
    <t>560023830</t>
  </si>
  <si>
    <t>HDJ CATTP CMP AURAY</t>
  </si>
  <si>
    <t>560004780</t>
  </si>
  <si>
    <t>HÔPITAL DE NUIT POUR ADULTES</t>
  </si>
  <si>
    <t>560024150</t>
  </si>
  <si>
    <t>HDJ CMP ADULTE VANNES EST</t>
  </si>
  <si>
    <t>560004343</t>
  </si>
  <si>
    <t>HDJ SAINT AVE</t>
  </si>
  <si>
    <t>560022089</t>
  </si>
  <si>
    <t>CMP INTER VANNES</t>
  </si>
  <si>
    <t>560017808</t>
  </si>
  <si>
    <t>HDJ ATA MOREAC</t>
  </si>
  <si>
    <t>560004335</t>
  </si>
  <si>
    <t>HDJ CMP CATTP MENIMUR</t>
  </si>
  <si>
    <t>560027377</t>
  </si>
  <si>
    <t>ASSOCIATION DES AUGUSTINES SITE CH
MALESTROIT</t>
  </si>
  <si>
    <t>560024200</t>
  </si>
  <si>
    <t>HDJ CMP CATTP BEAUPRE</t>
  </si>
  <si>
    <t>560024184</t>
  </si>
  <si>
    <t>HDJ CATTP BROCELIANDE</t>
  </si>
  <si>
    <t>560023780</t>
  </si>
  <si>
    <t>HDJ CMP CATTP BLANQUI</t>
  </si>
  <si>
    <t>560009086</t>
  </si>
  <si>
    <t>HDJ CMP CATTP TY NEHUE</t>
  </si>
  <si>
    <t>560016339</t>
  </si>
  <si>
    <t>HDJ CMP CATTP PIERRE THALBOT</t>
  </si>
  <si>
    <t>560017188</t>
  </si>
  <si>
    <t>HDJ CMP CATTP LE TRECH</t>
  </si>
  <si>
    <t>560024101</t>
  </si>
  <si>
    <t>HDJ CATTP ADULTES LOCMINE</t>
  </si>
  <si>
    <t>560016388</t>
  </si>
  <si>
    <t>HDJ CMP CATTP YVES RACINE</t>
  </si>
  <si>
    <t>560012163</t>
  </si>
  <si>
    <t>HDJ CMP CATTP ENFANTS KERAMON</t>
  </si>
  <si>
    <t>560016248</t>
  </si>
  <si>
    <t>HDJ CMP CATTP KER NEVEZ</t>
  </si>
  <si>
    <t>560005068</t>
  </si>
  <si>
    <t>HDJ INFANTO CMP CATTP AURAY</t>
  </si>
  <si>
    <t>560004822</t>
  </si>
  <si>
    <t>HDJ CMP CATTP KERVENANEC</t>
  </si>
  <si>
    <t>560024176</t>
  </si>
  <si>
    <t>HDJ CMP CATTP KERNIOL</t>
  </si>
  <si>
    <t>560016909</t>
  </si>
  <si>
    <t>CMP CATTP INFANTO-JUVENILE PLOERMEL</t>
  </si>
  <si>
    <t>560024226</t>
  </si>
  <si>
    <t>HDJ CMP CATTP INFANTO MUZILLAC</t>
  </si>
  <si>
    <t>560005316</t>
  </si>
  <si>
    <t>HDJ CMP CATTP PORT LOUIS</t>
  </si>
  <si>
    <t>560018889</t>
  </si>
  <si>
    <t>HDJ CMP CATTP FERDINAND THOMAS</t>
  </si>
  <si>
    <t>560023814</t>
  </si>
  <si>
    <t>HDJ CMP CATTP CENTRE DANVEZ</t>
  </si>
  <si>
    <t>560023145</t>
  </si>
  <si>
    <t>HDJ CMP CATTP TOUL DOUAR</t>
  </si>
  <si>
    <t>560004350</t>
  </si>
  <si>
    <t>HDJ CMP CATTP INFANTO LOCMINE</t>
  </si>
  <si>
    <t>560005308</t>
  </si>
  <si>
    <t>HDJ CMP KER HEOL</t>
  </si>
  <si>
    <t>560023137</t>
  </si>
  <si>
    <t>HDJ CMP CATTPLOUIS LE GUILLANT</t>
  </si>
  <si>
    <t>560029365</t>
  </si>
  <si>
    <t>APPARTEMENT THERAPEUTIQUE LORIENT</t>
  </si>
  <si>
    <t>560022139</t>
  </si>
  <si>
    <t>HDJ CMP ADDICTOLIGIE SITE CH PLOERMEL</t>
  </si>
  <si>
    <t>560027013</t>
  </si>
  <si>
    <t>APPART THÉRAPEUTIQUE EPSM MORBIHAN</t>
  </si>
  <si>
    <t>570026682</t>
  </si>
  <si>
    <t>570005165</t>
  </si>
  <si>
    <t>57</t>
  </si>
  <si>
    <t>HÔPITAL DE MERCY - CHR METZ THIONVILLE</t>
  </si>
  <si>
    <t>570000349</t>
  </si>
  <si>
    <t>HÔPITAL BEL AIR DE THIONVILLE - CHR</t>
  </si>
  <si>
    <t>570000646</t>
  </si>
  <si>
    <t>570001115</t>
  </si>
  <si>
    <t>HÔPITAL CLINIQUE CLAUDE BERNARD</t>
  </si>
  <si>
    <t>570026252</t>
  </si>
  <si>
    <t>570023630</t>
  </si>
  <si>
    <t>HÔPITAL ROBERT SCHUMAN</t>
  </si>
  <si>
    <t>570000901</t>
  </si>
  <si>
    <t>570000158</t>
  </si>
  <si>
    <t>HÔPITAL ROBERT PAX DE SARREGUEMINES</t>
  </si>
  <si>
    <t>570000216</t>
  </si>
  <si>
    <t>HÔPITAL DE ST AVOLD GROUPE SOS SANTÉ</t>
  </si>
  <si>
    <t>570000059</t>
  </si>
  <si>
    <t>570025254</t>
  </si>
  <si>
    <t>CH MARIE-MADELEINE DE FORBACH</t>
  </si>
  <si>
    <t>570000893</t>
  </si>
  <si>
    <t>570000141</t>
  </si>
  <si>
    <t>CHS DE SARREGUEMINES</t>
  </si>
  <si>
    <t>570001057</t>
  </si>
  <si>
    <t>HÔPITAL BELLE ISLE METZ</t>
  </si>
  <si>
    <t>570000117</t>
  </si>
  <si>
    <t>570015099</t>
  </si>
  <si>
    <t>CH SAINT-NICOLAS DE SARREBOURG</t>
  </si>
  <si>
    <t>570001099</t>
  </si>
  <si>
    <t>HÔPITAL STE BLANDINE METZ</t>
  </si>
  <si>
    <t>570000281</t>
  </si>
  <si>
    <t>HÔPITAL D'HAYANGE - CHR</t>
  </si>
  <si>
    <t>570001016</t>
  </si>
  <si>
    <t>570000513</t>
  </si>
  <si>
    <t>CHS DE JURY</t>
  </si>
  <si>
    <t>570000091</t>
  </si>
  <si>
    <t>HÔPITAL DE FREYMING MERLEBACH</t>
  </si>
  <si>
    <t>570003079</t>
  </si>
  <si>
    <t>CENTRE DE GERIATRIE LE KEM</t>
  </si>
  <si>
    <t>570000083</t>
  </si>
  <si>
    <t>570000729</t>
  </si>
  <si>
    <t>CLINIQUE SAINT NABOR</t>
  </si>
  <si>
    <t>570000356</t>
  </si>
  <si>
    <t>570000919</t>
  </si>
  <si>
    <t>CLINIQUE CHIRURGICALE AMBROISE PARE</t>
  </si>
  <si>
    <t>570000562</t>
  </si>
  <si>
    <t>570011353</t>
  </si>
  <si>
    <t>HÔPITAL MARANGE</t>
  </si>
  <si>
    <t>570000596</t>
  </si>
  <si>
    <t>HÔPITAL D'INSTRUCTION DES ARMÉES LEGOUEST</t>
  </si>
  <si>
    <t>570000885</t>
  </si>
  <si>
    <t>570000133</t>
  </si>
  <si>
    <t>CH DE LORQUIN</t>
  </si>
  <si>
    <t>570000950</t>
  </si>
  <si>
    <t>570000398</t>
  </si>
  <si>
    <t>SAINTE ELISABETH THIONVILLE</t>
  </si>
  <si>
    <t>570000687</t>
  </si>
  <si>
    <t>CH LEMIRE DE SAINT-AVOLD</t>
  </si>
  <si>
    <t>570000380</t>
  </si>
  <si>
    <t>570000034</t>
  </si>
  <si>
    <t>ABRESCHVILLER - CRS SAINT LUC</t>
  </si>
  <si>
    <t>570005215</t>
  </si>
  <si>
    <t>CENTRE FELIX MARECHAL DE METZ - CHR</t>
  </si>
  <si>
    <t>570000968</t>
  </si>
  <si>
    <t>570000430</t>
  </si>
  <si>
    <t>CH LE SECQ DE CREPY DE BOULAY</t>
  </si>
  <si>
    <t>570003103</t>
  </si>
  <si>
    <t>CRF LE HOHBERG DE SARREGUEMINES</t>
  </si>
  <si>
    <t>570000661</t>
  </si>
  <si>
    <t>HÔPITAL SAINT JOSEPH DE BITCHE</t>
  </si>
  <si>
    <t>570009670</t>
  </si>
  <si>
    <t>HÔPITAL MOYEUVRE GRANDE</t>
  </si>
  <si>
    <t>570000109</t>
  </si>
  <si>
    <t>NIDERVILLER - CRS SAINT LUC</t>
  </si>
  <si>
    <t>570000448</t>
  </si>
  <si>
    <t>CMS CHARLEVILLE</t>
  </si>
  <si>
    <t>570000455</t>
  </si>
  <si>
    <t>HÔPITAL CHATEAU SALINS</t>
  </si>
  <si>
    <t>570002287</t>
  </si>
  <si>
    <t>570001230</t>
  </si>
  <si>
    <t>MAISON DE SANTÉ STE MARGUERITE NOVEANT</t>
  </si>
  <si>
    <t>570000364</t>
  </si>
  <si>
    <t>570011569</t>
  </si>
  <si>
    <t>CLINIQUE NOTRE DAME</t>
  </si>
  <si>
    <t>570000166</t>
  </si>
  <si>
    <t>CENTRE DE GERIATRIE FORBACH SOS SANTÉ</t>
  </si>
  <si>
    <t>570010082</t>
  </si>
  <si>
    <t>570013797</t>
  </si>
  <si>
    <t>AUTODIAL-DIALYSE A DOMICILE METZ ASA</t>
  </si>
  <si>
    <t>570012369</t>
  </si>
  <si>
    <t>570011387</t>
  </si>
  <si>
    <t>CMS DE GORZE</t>
  </si>
  <si>
    <t>570000794</t>
  </si>
  <si>
    <t>CENTRE LADAPT MOSELLE DE THIONVILLE</t>
  </si>
  <si>
    <t>570012633</t>
  </si>
  <si>
    <t>CENTRE MÉDICAL DIETETIQUE L'ALUMNAT</t>
  </si>
  <si>
    <t>570000828</t>
  </si>
  <si>
    <t>570011452</t>
  </si>
  <si>
    <t>CMP MAIZEROY</t>
  </si>
  <si>
    <t>570000992</t>
  </si>
  <si>
    <t>570000497</t>
  </si>
  <si>
    <t>HÔPITAL SAINT JACQUES DE DIEUZE</t>
  </si>
  <si>
    <t>570000026</t>
  </si>
  <si>
    <t>570024794</t>
  </si>
  <si>
    <t>HÔPITAL SARRALBE</t>
  </si>
  <si>
    <t>570003947</t>
  </si>
  <si>
    <t>USLD HOPITAL STE BLANDINE DE METZ</t>
  </si>
  <si>
    <t>540009859</t>
  </si>
  <si>
    <t>USLD CH HOTEL DIEU MSM SOS SANTE</t>
  </si>
  <si>
    <t>570023309</t>
  </si>
  <si>
    <t>670014604</t>
  </si>
  <si>
    <t>CENTRE MATHILDE SALOMON</t>
  </si>
  <si>
    <t>570023127</t>
  </si>
  <si>
    <t>UNITÉ PSYCHIATRIE SITE LEMIRE ST-AVOLD</t>
  </si>
  <si>
    <t>570004176</t>
  </si>
  <si>
    <t>CLINIQUE TIVOLI DE METZ</t>
  </si>
  <si>
    <t>570013250</t>
  </si>
  <si>
    <t>CMP CATTP HDJ DE FORBACH</t>
  </si>
  <si>
    <t>570011817</t>
  </si>
  <si>
    <t>SERVICE MEDICO-PSYCHOLOGIQUE REGIONAL</t>
  </si>
  <si>
    <t>570012005</t>
  </si>
  <si>
    <t>CMP/HÔPITAL DE JOUR ADULTES SARREBOURG</t>
  </si>
  <si>
    <t>570004002</t>
  </si>
  <si>
    <t>CENTRE D'AUTODIALYSE A FREYMING (ASA)</t>
  </si>
  <si>
    <t>570015651</t>
  </si>
  <si>
    <t>MAISON THERAPEUTIQUE DE CREUTZWALD</t>
  </si>
  <si>
    <t>570013243</t>
  </si>
  <si>
    <t>CMP CATTP HDJ DE FREYMING</t>
  </si>
  <si>
    <t>570013276</t>
  </si>
  <si>
    <t>CMP CATTP HDJ ADULTES DE BITCHE</t>
  </si>
  <si>
    <t>570014407</t>
  </si>
  <si>
    <t>HDJ ADULTES DE SAINT-AVOLD</t>
  </si>
  <si>
    <t>570023291</t>
  </si>
  <si>
    <t>CENTRE D'ACCUEIL ET DE CRISE + SPUL</t>
  </si>
  <si>
    <t>570013813</t>
  </si>
  <si>
    <t>HDJ ENFANTS DE MAIZIERES</t>
  </si>
  <si>
    <t>570011783</t>
  </si>
  <si>
    <t>HDJ PERS AGEES DE CREHANGE</t>
  </si>
  <si>
    <t>570027755</t>
  </si>
  <si>
    <t>CENTRE CONSULTATIONS ET SOINS CHS JURY</t>
  </si>
  <si>
    <t>570011791</t>
  </si>
  <si>
    <t>CENTRE REHAB JOUR ADULTES DE SARREBOURG</t>
  </si>
  <si>
    <t>570014415</t>
  </si>
  <si>
    <t>CMP HDJ ENFANTS DE SAINT-AVOLD</t>
  </si>
  <si>
    <t>570015750</t>
  </si>
  <si>
    <t>HDJ ENFANTS DE YUTZ</t>
  </si>
  <si>
    <t>570014472</t>
  </si>
  <si>
    <t>CMP HDJ ENFANTS DE SARREBOURG</t>
  </si>
  <si>
    <t>570011809</t>
  </si>
  <si>
    <t>CMP HDJ ENFANTS DE DIEUZE</t>
  </si>
  <si>
    <t>570026575</t>
  </si>
  <si>
    <t>HDJ CENTRE BASSE AUDITION</t>
  </si>
  <si>
    <t>570027631</t>
  </si>
  <si>
    <t>570029504</t>
  </si>
  <si>
    <t>CENTRE NABORIEN PSYCHIATRIE AMBULATOIRE</t>
  </si>
  <si>
    <t>570027441</t>
  </si>
  <si>
    <t>CLINEA THIONVILLE</t>
  </si>
  <si>
    <t>580972693</t>
  </si>
  <si>
    <t>580780039</t>
  </si>
  <si>
    <t>58</t>
  </si>
  <si>
    <t>HÔPITAL PIERRE BEREGOVOY</t>
  </si>
  <si>
    <t>580972685</t>
  </si>
  <si>
    <t>580780096</t>
  </si>
  <si>
    <t>CH DECIZE</t>
  </si>
  <si>
    <t>580004836</t>
  </si>
  <si>
    <t>CENTRE COLBERT MEDECINE ET SSR</t>
  </si>
  <si>
    <t>580780138</t>
  </si>
  <si>
    <t>580000024</t>
  </si>
  <si>
    <t>POLYCLINIQUE DU VAL DE LOIRE</t>
  </si>
  <si>
    <t>580972008</t>
  </si>
  <si>
    <t>580000628</t>
  </si>
  <si>
    <t>CRF PASORI</t>
  </si>
  <si>
    <t>580972677</t>
  </si>
  <si>
    <t>580780088</t>
  </si>
  <si>
    <t>CH COSNE COURS SUR LOIRE</t>
  </si>
  <si>
    <t>580780237</t>
  </si>
  <si>
    <t>580000099</t>
  </si>
  <si>
    <t>CHATEAU DE TREMBLAY</t>
  </si>
  <si>
    <t>580972636</t>
  </si>
  <si>
    <t>580780971</t>
  </si>
  <si>
    <t>CH PIERRE LÔO</t>
  </si>
  <si>
    <t>580972644</t>
  </si>
  <si>
    <t>580781136</t>
  </si>
  <si>
    <t>CH HENRI DUNANT LA CHARITE-SUR-LOIRE</t>
  </si>
  <si>
    <t>580006286</t>
  </si>
  <si>
    <t>CLINEA</t>
  </si>
  <si>
    <t>580971349</t>
  </si>
  <si>
    <t>580002129</t>
  </si>
  <si>
    <t>LE RECONFORT</t>
  </si>
  <si>
    <t>580972669</t>
  </si>
  <si>
    <t>580780070</t>
  </si>
  <si>
    <t>CH CLAMECY</t>
  </si>
  <si>
    <t>580780203</t>
  </si>
  <si>
    <t>580000073</t>
  </si>
  <si>
    <t>CENTRE MÉDICAL DE LA VENERIE</t>
  </si>
  <si>
    <t>580972651</t>
  </si>
  <si>
    <t>580780047</t>
  </si>
  <si>
    <t>CH CHATEAU-CHINON</t>
  </si>
  <si>
    <t>580005668</t>
  </si>
  <si>
    <t>CH PIERRE LÔO CLINIQUE DU PRE-POITIERS</t>
  </si>
  <si>
    <t>580780187</t>
  </si>
  <si>
    <t>580000057</t>
  </si>
  <si>
    <t>CLINIQUE DU MORVAN SA</t>
  </si>
  <si>
    <t>580972610</t>
  </si>
  <si>
    <t>580780054</t>
  </si>
  <si>
    <t>HL LES CYGNES LORMES</t>
  </si>
  <si>
    <t>580972701</t>
  </si>
  <si>
    <t>580970978</t>
  </si>
  <si>
    <t>USLD CENTRE LUZY</t>
  </si>
  <si>
    <t>580001899</t>
  </si>
  <si>
    <t>HAD CROIX ROUGE</t>
  </si>
  <si>
    <t>580972628</t>
  </si>
  <si>
    <t>MOYEN SEJOUR PIGNELIN</t>
  </si>
  <si>
    <t>580972719</t>
  </si>
  <si>
    <t>580780757</t>
  </si>
  <si>
    <t>CTRE LONG SEJOUR ST PIERRE LE MOUTIER</t>
  </si>
  <si>
    <t>580005262</t>
  </si>
  <si>
    <t>HDJ ADULTES NEVERS</t>
  </si>
  <si>
    <t>580005296</t>
  </si>
  <si>
    <t>CMP CATTP HÔPITAL JOUR ADULTES DECIZE</t>
  </si>
  <si>
    <t>580005270</t>
  </si>
  <si>
    <t>HDJ POUR ADULTES-COSNE</t>
  </si>
  <si>
    <t>580780195</t>
  </si>
  <si>
    <t>580005148</t>
  </si>
  <si>
    <t>CLINIQUE DE COSNE-SUR-LOIRE</t>
  </si>
  <si>
    <t>580005767</t>
  </si>
  <si>
    <t>CMP CATTP HÔPITAL JOUR ADULTES</t>
  </si>
  <si>
    <t>580005163</t>
  </si>
  <si>
    <t>HDJ CATTP CH NEVERS</t>
  </si>
  <si>
    <t>180004533</t>
  </si>
  <si>
    <t>CHS CTRE READAP.SOCIO-PROFESSIONNEL</t>
  </si>
  <si>
    <t>590000618</t>
  </si>
  <si>
    <t>590782215</t>
  </si>
  <si>
    <t>CH VALENCIENNES</t>
  </si>
  <si>
    <t>590796975</t>
  </si>
  <si>
    <t>590780193</t>
  </si>
  <si>
    <t>HÔPITAL SALENGRO - HÔPITAL B CHR LILLE</t>
  </si>
  <si>
    <t>590801106</t>
  </si>
  <si>
    <t>590782421</t>
  </si>
  <si>
    <t>HÔPITAL VICTOR PROVO</t>
  </si>
  <si>
    <t>590811279</t>
  </si>
  <si>
    <t>HÔPITAL CLAUDE HURIEZ CHR LILLE</t>
  </si>
  <si>
    <t>590001004</t>
  </si>
  <si>
    <t>590783239</t>
  </si>
  <si>
    <t>CH DOUAI DECHY</t>
  </si>
  <si>
    <t>590000337</t>
  </si>
  <si>
    <t>590781415</t>
  </si>
  <si>
    <t>CH DUNKERQUE</t>
  </si>
  <si>
    <t>590000428</t>
  </si>
  <si>
    <t>590781605</t>
  </si>
  <si>
    <t>CH CAMBRAI</t>
  </si>
  <si>
    <t>590804696</t>
  </si>
  <si>
    <t>590781902</t>
  </si>
  <si>
    <t>HÔPITAL GUY CHATILIEZ CH TOURCOING</t>
  </si>
  <si>
    <t>590797353</t>
  </si>
  <si>
    <t>590051801</t>
  </si>
  <si>
    <t>HÔPITAL SAINT VINCENT - SAINT ANTOINE</t>
  </si>
  <si>
    <t>590006607</t>
  </si>
  <si>
    <t>HÔPITAL JEANNE DE FLANDRE CHR LILLE</t>
  </si>
  <si>
    <t>590780268</t>
  </si>
  <si>
    <t>590053955</t>
  </si>
  <si>
    <t>POLYCLINIQUE DU BOIS</t>
  </si>
  <si>
    <t>590000121</t>
  </si>
  <si>
    <t>590780227</t>
  </si>
  <si>
    <t>CH SECLIN</t>
  </si>
  <si>
    <t>590000535</t>
  </si>
  <si>
    <t>590781803</t>
  </si>
  <si>
    <t>CH SAMBRE AVESNOIS MAUBEUGE</t>
  </si>
  <si>
    <t>590780284</t>
  </si>
  <si>
    <t>GPT HÔPITAUX INSTITUT CATHOLIQUE LILLE</t>
  </si>
  <si>
    <t>590780383</t>
  </si>
  <si>
    <t>590000204</t>
  </si>
  <si>
    <t>POLYCLINIQUE DE LA LOUVIERE</t>
  </si>
  <si>
    <t>590000592</t>
  </si>
  <si>
    <t>590782165</t>
  </si>
  <si>
    <t>CH DENAIN</t>
  </si>
  <si>
    <t>590787586</t>
  </si>
  <si>
    <t>HÔPITAL CARDIOLOGIQUE CHR LILLE</t>
  </si>
  <si>
    <t>590008041</t>
  </si>
  <si>
    <t>590008033</t>
  </si>
  <si>
    <t>POLYCLINIQUE VAUBAN</t>
  </si>
  <si>
    <t>590000758</t>
  </si>
  <si>
    <t>590782637</t>
  </si>
  <si>
    <t>CH ARMENTIERES</t>
  </si>
  <si>
    <t>590000188</t>
  </si>
  <si>
    <t>590780334</t>
  </si>
  <si>
    <t>CLCC OSCAR LAMBRET LILLE</t>
  </si>
  <si>
    <t>590782553</t>
  </si>
  <si>
    <t>590000741</t>
  </si>
  <si>
    <t>HÔPITAL PRIVÉ DE VILLENEUVE D'ASCQ</t>
  </si>
  <si>
    <t>590782298</t>
  </si>
  <si>
    <t>590000675</t>
  </si>
  <si>
    <t>590000469</t>
  </si>
  <si>
    <t>590781662</t>
  </si>
  <si>
    <t>CH FOURMIES</t>
  </si>
  <si>
    <t>590806360</t>
  </si>
  <si>
    <t>590003596</t>
  </si>
  <si>
    <t>CLINIQUE DE LA MITTERIE</t>
  </si>
  <si>
    <t>590784864</t>
  </si>
  <si>
    <t>HÔPITAL CALMETTE CHR LILLE</t>
  </si>
  <si>
    <t>590000774</t>
  </si>
  <si>
    <t>590782652</t>
  </si>
  <si>
    <t>CH HAZEBROUCK</t>
  </si>
  <si>
    <t>590782546</t>
  </si>
  <si>
    <t>590000733</t>
  </si>
  <si>
    <t>CLINIQUE DE VILLENEUVE D'ASCQ</t>
  </si>
  <si>
    <t>590000477</t>
  </si>
  <si>
    <t>590781670</t>
  </si>
  <si>
    <t>CH LE QUESNOY</t>
  </si>
  <si>
    <t>590797387</t>
  </si>
  <si>
    <t>590805628</t>
  </si>
  <si>
    <t>CENTRE DE RÉÉDUCATION L'ESPOIR</t>
  </si>
  <si>
    <t>590780250</t>
  </si>
  <si>
    <t>CLINIQUE LILLE-SUD</t>
  </si>
  <si>
    <t>590816310</t>
  </si>
  <si>
    <t>590000048</t>
  </si>
  <si>
    <t>CLINIQUE ST AME</t>
  </si>
  <si>
    <t>590000600</t>
  </si>
  <si>
    <t>590782207</t>
  </si>
  <si>
    <t>CH SAINT- AMAND LES EAUX</t>
  </si>
  <si>
    <t>590001442</t>
  </si>
  <si>
    <t>590784245</t>
  </si>
  <si>
    <t>CH ZUYDCOOTE</t>
  </si>
  <si>
    <t>590000543</t>
  </si>
  <si>
    <t>590781811</t>
  </si>
  <si>
    <t>CH FELLERIES-LIESSIES</t>
  </si>
  <si>
    <t>590052056</t>
  </si>
  <si>
    <t>GCS GHICL CLINIQUE STE MARIE</t>
  </si>
  <si>
    <t>590815056</t>
  </si>
  <si>
    <t>590005492</t>
  </si>
  <si>
    <t>CLINIQUE DE FLANDRE</t>
  </si>
  <si>
    <t>590813507</t>
  </si>
  <si>
    <t>590000485</t>
  </si>
  <si>
    <t>POLYCLINIQUE VAL DE SAMBRE</t>
  </si>
  <si>
    <t>590781951</t>
  </si>
  <si>
    <t>CLINIQUE DU CROISE LAROCHE SA</t>
  </si>
  <si>
    <t>590000527</t>
  </si>
  <si>
    <t>590781795</t>
  </si>
  <si>
    <t>CH AVESNES</t>
  </si>
  <si>
    <t>590000014</t>
  </si>
  <si>
    <t>590780052</t>
  </si>
  <si>
    <t>CH SOMAIN</t>
  </si>
  <si>
    <t>590001749</t>
  </si>
  <si>
    <t>590788956</t>
  </si>
  <si>
    <t>POLYCLINIQUE DE GRANDE SYNTHE</t>
  </si>
  <si>
    <t>590000436</t>
  </si>
  <si>
    <t>590781621</t>
  </si>
  <si>
    <t>CH LE CATEAU</t>
  </si>
  <si>
    <t>590809703</t>
  </si>
  <si>
    <t>590004552</t>
  </si>
  <si>
    <t>CLINIQUE SAINT ROCH</t>
  </si>
  <si>
    <t>590001418</t>
  </si>
  <si>
    <t>590034740</t>
  </si>
  <si>
    <t>EPSM AGGL LILLOISE ST-ANDRE</t>
  </si>
  <si>
    <t>590791091</t>
  </si>
  <si>
    <t>CSPA LES BATELIERS CHRU LILLE</t>
  </si>
  <si>
    <t>590817458</t>
  </si>
  <si>
    <t>CLINIQUE DE LA VICTOIRE</t>
  </si>
  <si>
    <t>590785374</t>
  </si>
  <si>
    <t>620001834</t>
  </si>
  <si>
    <t>CLINIQUE TEISSIER</t>
  </si>
  <si>
    <t>590810784</t>
  </si>
  <si>
    <t>590004685</t>
  </si>
  <si>
    <t>CLINIQUE ST ROCH CONVALESCENCE</t>
  </si>
  <si>
    <t>590813382</t>
  </si>
  <si>
    <t>590000386</t>
  </si>
  <si>
    <t>SA NOUVELLE CLINIQUE VILLETTE</t>
  </si>
  <si>
    <t>590000451</t>
  </si>
  <si>
    <t>590781647</t>
  </si>
  <si>
    <t>CH HAUTMONT</t>
  </si>
  <si>
    <t>590791653</t>
  </si>
  <si>
    <t>USN FONTAN - LINQUETTE CHR LILLE</t>
  </si>
  <si>
    <t>590033668</t>
  </si>
  <si>
    <t>HÔPITAL LUCIEN BONNAFE EPSM AGG LILLOI</t>
  </si>
  <si>
    <t>590784898</t>
  </si>
  <si>
    <t>HÔPITAL SWYNGHEDAUW CHR LILLE</t>
  </si>
  <si>
    <t>590812509</t>
  </si>
  <si>
    <t>SANTÉLYS RESEAU</t>
  </si>
  <si>
    <t>590787529</t>
  </si>
  <si>
    <t>CENTRE DE PSYCHIATRIE DE ST SAULVE</t>
  </si>
  <si>
    <t>590000691</t>
  </si>
  <si>
    <t>590782439</t>
  </si>
  <si>
    <t>CH WATTRELOS</t>
  </si>
  <si>
    <t>590001582</t>
  </si>
  <si>
    <t>590785663</t>
  </si>
  <si>
    <t>CHIC WASQUEHAL</t>
  </si>
  <si>
    <t>590813069</t>
  </si>
  <si>
    <t>590005245</t>
  </si>
  <si>
    <t>CLINIQUE DE L'ESCREBIEUX</t>
  </si>
  <si>
    <t>590000782</t>
  </si>
  <si>
    <t>590782660</t>
  </si>
  <si>
    <t>EPSM LILLE METROPOLE</t>
  </si>
  <si>
    <t>590816427</t>
  </si>
  <si>
    <t>590781829</t>
  </si>
  <si>
    <t>CLINIQUE DU BOCAGE</t>
  </si>
  <si>
    <t>590812186</t>
  </si>
  <si>
    <t>HÔPITAL LA FRATERNITE CH ROUBAIX</t>
  </si>
  <si>
    <t>590817839</t>
  </si>
  <si>
    <t>POLYCLINIQUE DU VAL DE LYS</t>
  </si>
  <si>
    <t>590780235</t>
  </si>
  <si>
    <t>CLINIQUE LA MAISON FLEURIE</t>
  </si>
  <si>
    <t>590788964</t>
  </si>
  <si>
    <t>590001756</t>
  </si>
  <si>
    <t>590034732</t>
  </si>
  <si>
    <t>CENTRE LA ROUGEVILLE</t>
  </si>
  <si>
    <t>590791323</t>
  </si>
  <si>
    <t>CENTRE DE CONVALESCENCE SSR CH
ARMENTIÈRES</t>
  </si>
  <si>
    <t>590008579</t>
  </si>
  <si>
    <t>CLINIQUE MAISON FLEURIE PARC MONCEAU</t>
  </si>
  <si>
    <t>590812749</t>
  </si>
  <si>
    <t>USLD CH VALENCIENNES</t>
  </si>
  <si>
    <t>590000113</t>
  </si>
  <si>
    <t>590053120</t>
  </si>
  <si>
    <t>GROUPEMENT HOSPITALIER LOOS HAUBOURDIN</t>
  </si>
  <si>
    <t>590780060</t>
  </si>
  <si>
    <t>590000022</t>
  </si>
  <si>
    <t>INSTITUT OPHTALMIQUE</t>
  </si>
  <si>
    <t>590043469</t>
  </si>
  <si>
    <t>590024469</t>
  </si>
  <si>
    <t>HAD DE FLANDRE MARITIME</t>
  </si>
  <si>
    <t>590784914</t>
  </si>
  <si>
    <t>CTRE DIALYSE DOMIC ET AUTODIALYSE LOOS</t>
  </si>
  <si>
    <t>590000097</t>
  </si>
  <si>
    <t>590780185</t>
  </si>
  <si>
    <t>CH LA BASSEE</t>
  </si>
  <si>
    <t>590804340</t>
  </si>
  <si>
    <t>USLD POLYCLINIQUE DE GRANDE SYNTHE</t>
  </si>
  <si>
    <t>590788865</t>
  </si>
  <si>
    <t>SSR JARDINS DU VELODROME</t>
  </si>
  <si>
    <t>590006896</t>
  </si>
  <si>
    <t>590000519</t>
  </si>
  <si>
    <t>POLYCLINIQUE DE LA THIERACHE</t>
  </si>
  <si>
    <t>590000766</t>
  </si>
  <si>
    <t>590782645</t>
  </si>
  <si>
    <t>CH BAILLEUL</t>
  </si>
  <si>
    <t>590791729</t>
  </si>
  <si>
    <t>RÉSIDENCE MALATRAY CH TOURCOING</t>
  </si>
  <si>
    <t>590049565</t>
  </si>
  <si>
    <t>MAISON MEDICALE JEAN XXIII</t>
  </si>
  <si>
    <t>590783171</t>
  </si>
  <si>
    <t>590000980</t>
  </si>
  <si>
    <t>CENTRE DE SSR LES ABEILLES</t>
  </si>
  <si>
    <t>590000790</t>
  </si>
  <si>
    <t>590782678</t>
  </si>
  <si>
    <t>EPSM DES FLANDRES</t>
  </si>
  <si>
    <t>590813176</t>
  </si>
  <si>
    <t>590005278</t>
  </si>
  <si>
    <t>CLINIQUE DES HETRES</t>
  </si>
  <si>
    <t>590045407</t>
  </si>
  <si>
    <t>HAD CHRU LILLE</t>
  </si>
  <si>
    <t>590782611</t>
  </si>
  <si>
    <t>CENTRE DE RÉADAPTATION FONCTIONNELLE
MARC SAUTELET VILLENEUVE D'ASCQ</t>
  </si>
  <si>
    <t>590032108</t>
  </si>
  <si>
    <t>HAD DU DOUAISIS</t>
  </si>
  <si>
    <t>590782280</t>
  </si>
  <si>
    <t>CLINIQUE VILLARS</t>
  </si>
  <si>
    <t>590781571</t>
  </si>
  <si>
    <t>590000402</t>
  </si>
  <si>
    <t>CLINIQUE DU CAMBRESIS</t>
  </si>
  <si>
    <t>590048476</t>
  </si>
  <si>
    <t>HAD SYNERGIE REEDUC-READAPTATION</t>
  </si>
  <si>
    <t>590783189</t>
  </si>
  <si>
    <t>SAS CLINIQUE SAINT ROCH</t>
  </si>
  <si>
    <t>590790473</t>
  </si>
  <si>
    <t>MAISON DE CONVALESCENCE LALLAING</t>
  </si>
  <si>
    <t>590780128</t>
  </si>
  <si>
    <t>590000063</t>
  </si>
  <si>
    <t>CENTRE DE RÉÉDUCATION FONCTIONNELLE
HÉLÈNE BOREL RAIMBEAUCOURT</t>
  </si>
  <si>
    <t>590780342</t>
  </si>
  <si>
    <t>590025128</t>
  </si>
  <si>
    <t>HAD HAINAUT</t>
  </si>
  <si>
    <t>590000105</t>
  </si>
  <si>
    <t>CHR LILLE</t>
  </si>
  <si>
    <t>590046124</t>
  </si>
  <si>
    <t>SANTELYS HAD ROUBAIX ET ENVIRONS</t>
  </si>
  <si>
    <t>590817441</t>
  </si>
  <si>
    <t>620003814</t>
  </si>
  <si>
    <t>ÉTABLISSEMENT HOPALE - CENTRE CLAIR
SEJOUR</t>
  </si>
  <si>
    <t>590786984</t>
  </si>
  <si>
    <t>UNITÉ LOCALE DE SOINS ESCAUDAIN</t>
  </si>
  <si>
    <t>590016408</t>
  </si>
  <si>
    <t>590016358</t>
  </si>
  <si>
    <t>CLINIQUE DU CHATEAU LOOS</t>
  </si>
  <si>
    <t>590791109</t>
  </si>
  <si>
    <t>590002234</t>
  </si>
  <si>
    <t>SA CLINIQUE LES BRUYERES</t>
  </si>
  <si>
    <t>590015608</t>
  </si>
  <si>
    <t>EPSM FLANDRES SITE CAPELLE LA GRANDE</t>
  </si>
  <si>
    <t>590784484</t>
  </si>
  <si>
    <t>590001467</t>
  </si>
  <si>
    <t>NEPHROCARE MAUBEUGE</t>
  </si>
  <si>
    <t>590044913</t>
  </si>
  <si>
    <t>UNITÉ TOURCOING EPSM LILLE METROPOLE</t>
  </si>
  <si>
    <t>590032199</t>
  </si>
  <si>
    <t>HAD DU CAMBRESIS</t>
  </si>
  <si>
    <t>590025458</t>
  </si>
  <si>
    <t>HAD DU CH D'HAZEBROUCK</t>
  </si>
  <si>
    <t>590780094</t>
  </si>
  <si>
    <t>590000055</t>
  </si>
  <si>
    <t>CENTRE LEONARD DE VINCI</t>
  </si>
  <si>
    <t>590023438</t>
  </si>
  <si>
    <t>CENTRE D'AUTODIALYSE A COUDEKERQUE BRA</t>
  </si>
  <si>
    <t>590049060</t>
  </si>
  <si>
    <t>CLINIQUE MARIE SAVOIE</t>
  </si>
  <si>
    <t>590790655</t>
  </si>
  <si>
    <t>590002218</t>
  </si>
  <si>
    <t>CLINIQUE CHIRURGICALE ST ROCH</t>
  </si>
  <si>
    <t>590009148</t>
  </si>
  <si>
    <t>810002519</t>
  </si>
  <si>
    <t>CLINIQUE ROBERT SCHUMAN</t>
  </si>
  <si>
    <t>590044632</t>
  </si>
  <si>
    <t>USLD ISABEAU DE ROUBAIX CH ROUBAIX</t>
  </si>
  <si>
    <t>620000232</t>
  </si>
  <si>
    <t>CH CARVIN</t>
  </si>
  <si>
    <t>590035838</t>
  </si>
  <si>
    <t>HAD SAMBRE AVESNOIS</t>
  </si>
  <si>
    <t>590044665</t>
  </si>
  <si>
    <t>CLINIQUE MEDICO PSYCHOLOGIQUE</t>
  </si>
  <si>
    <t>590785424</t>
  </si>
  <si>
    <t>CENTRE D'ADAPTATION DE L'ENFANCE INFIRME
CAMBRAI</t>
  </si>
  <si>
    <t>590797346</t>
  </si>
  <si>
    <t>UNITÉ LOCALE DE SOINS POUR PERSONNES
ÂGÉES FRESNES / ESCAUT</t>
  </si>
  <si>
    <t>590045886</t>
  </si>
  <si>
    <t>UNITÉ D'HOSPI TEMPS PLEIN SECLIN</t>
  </si>
  <si>
    <t>590782256</t>
  </si>
  <si>
    <t>590000659</t>
  </si>
  <si>
    <t>CLINIQUE DES DENTELLIERES</t>
  </si>
  <si>
    <t>800010324</t>
  </si>
  <si>
    <t>UAD&amp;UDM SANTELYS AMIENS</t>
  </si>
  <si>
    <t>590785341</t>
  </si>
  <si>
    <t>HDJ DE LA MGEN - CENTRE DE SANTÉ MENTALE</t>
  </si>
  <si>
    <t>590811923</t>
  </si>
  <si>
    <t>CLINIQUE 59G01 ADULT EPSM FLANDRES</t>
  </si>
  <si>
    <t>590056479</t>
  </si>
  <si>
    <t>590062238</t>
  </si>
  <si>
    <t>CLINIQUE DE L'EPINOY</t>
  </si>
  <si>
    <t>020012860</t>
  </si>
  <si>
    <t>CDP&amp;UDM SANTELYS ST-QUENTIN</t>
  </si>
  <si>
    <t>590000444</t>
  </si>
  <si>
    <t>590781639</t>
  </si>
  <si>
    <t>CH JEUMONT</t>
  </si>
  <si>
    <t>590036497</t>
  </si>
  <si>
    <t>CENTRE SOINS 59G01 LA TONNELLE</t>
  </si>
  <si>
    <t>590782181</t>
  </si>
  <si>
    <t>590039863</t>
  </si>
  <si>
    <t>CENTRE DE RÉADAPTATION FONCTIONNELLE LE
VAL BLEU VALENCIENNES</t>
  </si>
  <si>
    <t>590045514</t>
  </si>
  <si>
    <t>CENTRE D'AUTODIALYSE SANTELYS</t>
  </si>
  <si>
    <t>620010058</t>
  </si>
  <si>
    <t>CENTRE D'AUTODIALYSE DE COQUELLES</t>
  </si>
  <si>
    <t>590031738</t>
  </si>
  <si>
    <t>CENTRE D'AUTODIALYSE SANTELYS LOOS</t>
  </si>
  <si>
    <t>590782694</t>
  </si>
  <si>
    <t>CENTRE DE CONVALESCENCE PONT BERTIN LA
CHAPELLE D'ARMENTIERES</t>
  </si>
  <si>
    <t>590024618</t>
  </si>
  <si>
    <t>UNITE D'AUTODIALYSE SANTELYS</t>
  </si>
  <si>
    <t>590024659</t>
  </si>
  <si>
    <t>590046751</t>
  </si>
  <si>
    <t>SANTELYS UNITE DE DIALYSE DOURLERS</t>
  </si>
  <si>
    <t>600109748</t>
  </si>
  <si>
    <t>UAD&amp;UDM SANTELYS BEAUVAIS</t>
  </si>
  <si>
    <t>590033429</t>
  </si>
  <si>
    <t>CENTRE GUY TALPAERT CH ROUBAIX</t>
  </si>
  <si>
    <t>620011338</t>
  </si>
  <si>
    <t>SANTELYS UNITE DE DIALYSE BERCK</t>
  </si>
  <si>
    <t>590802930</t>
  </si>
  <si>
    <t>HDJ PSY ADULT 4 CHEMINS EPSM AGGLO LILL</t>
  </si>
  <si>
    <t>600008734</t>
  </si>
  <si>
    <t>UAD SANTELYS FLEURINES</t>
  </si>
  <si>
    <t>590040267</t>
  </si>
  <si>
    <t>SSR MONTS DE FLANDRE EPSM FLANDRES</t>
  </si>
  <si>
    <t>020001772</t>
  </si>
  <si>
    <t>UAD SANTELYS CHAUNY</t>
  </si>
  <si>
    <t>590007993</t>
  </si>
  <si>
    <t>CLINIQUE PSYCHIATRIQUE 59G06 ADULT LA
CLAIRIERE</t>
  </si>
  <si>
    <t>590044640</t>
  </si>
  <si>
    <t>SANTELYS UNITE DE DIALYSE LILLE</t>
  </si>
  <si>
    <t>590047718</t>
  </si>
  <si>
    <t>HDJ ALCOOLOGIE</t>
  </si>
  <si>
    <t>620026997</t>
  </si>
  <si>
    <t>UNITE D'AUTODIALYSE DE ST LEONARD</t>
  </si>
  <si>
    <t>590802906</t>
  </si>
  <si>
    <t>HDJ PSY ADUL FR.TOSQUELLES EPSM FLANDRE</t>
  </si>
  <si>
    <t>590809000</t>
  </si>
  <si>
    <t>SMPR LOOS CHR LILLE</t>
  </si>
  <si>
    <t>590046728</t>
  </si>
  <si>
    <t>CENTRE DE JOUR BRUAY SUR ESCAUT 59G31</t>
  </si>
  <si>
    <t>590809133</t>
  </si>
  <si>
    <t>HDJ PSY G17 RIMBAUD EPSM LILLE METROPOL</t>
  </si>
  <si>
    <t>590015418</t>
  </si>
  <si>
    <t>SANTELYS UNITE DE DIALYSE CAUDRY</t>
  </si>
  <si>
    <t>590806063</t>
  </si>
  <si>
    <t>CMP 59I09 ENFANTS CH VALENCIENNES</t>
  </si>
  <si>
    <t>590035200</t>
  </si>
  <si>
    <t>CTRE AUTODIALYSE SANTELYS FACHES-THUM</t>
  </si>
  <si>
    <t>590007175</t>
  </si>
  <si>
    <t>HDJ PSY ENFAN ORANGE BLEUE EPSM FLANDRE</t>
  </si>
  <si>
    <t>590046769</t>
  </si>
  <si>
    <t>SANTELYS UNITE DE DIALYSE HOUPLINES</t>
  </si>
  <si>
    <t>800010159</t>
  </si>
  <si>
    <t>UAD SANTELYS CORBIE</t>
  </si>
  <si>
    <t>590034278</t>
  </si>
  <si>
    <t>STRUCT INTER-SECTORIELLE-ADOLESCENTS</t>
  </si>
  <si>
    <t>590040317</t>
  </si>
  <si>
    <t>SANTELYS UNITE DE DIALYSE IWUY</t>
  </si>
  <si>
    <t>590806550</t>
  </si>
  <si>
    <t>HDJ PINEL ET CMP ADULT KENNEDY CH DENAIN</t>
  </si>
  <si>
    <t>590047866</t>
  </si>
  <si>
    <t>SANTELYS UNITE DE DIALYSE GRAVELINES</t>
  </si>
  <si>
    <t>590796421</t>
  </si>
  <si>
    <t>HDJ PSY ENFANTS VIL ASCQ EPSM AGGLO LIL</t>
  </si>
  <si>
    <t>020006441</t>
  </si>
  <si>
    <t>UAD SANTELYS SOISSONS</t>
  </si>
  <si>
    <t>590037511</t>
  </si>
  <si>
    <t>HDJ PSY ADULTES CH ST AMAND LES EAUX</t>
  </si>
  <si>
    <t>590805339</t>
  </si>
  <si>
    <t>HDJ JANET ET CMP ADULT DENAIN CH DENAIN</t>
  </si>
  <si>
    <t>590040051</t>
  </si>
  <si>
    <t>HDJ PSY ADULT GUY LEDOUX EPSM FLANDRE</t>
  </si>
  <si>
    <t>590040325</t>
  </si>
  <si>
    <t>CTRE D'AUTODIALYSE SANTELYS LA BASSEE</t>
  </si>
  <si>
    <t>590044293</t>
  </si>
  <si>
    <t>MAISON ACC THERAP HOP JOUR WATTIGNIES</t>
  </si>
  <si>
    <t>590051504</t>
  </si>
  <si>
    <t>HC CLINIQUE BOSCH G21 EPSM LILLE METRO</t>
  </si>
  <si>
    <t>590009528</t>
  </si>
  <si>
    <t>HDJ ENFANTS BRITTEN DENAIN - CH DENAIN</t>
  </si>
  <si>
    <t>590809141</t>
  </si>
  <si>
    <t>HDJ PSY G18 AD CEDRE VERT EPSM LILLE ME</t>
  </si>
  <si>
    <t>590033569</t>
  </si>
  <si>
    <t>AT ADULTES BERGUES</t>
  </si>
  <si>
    <t>590047791</t>
  </si>
  <si>
    <t>590802781</t>
  </si>
  <si>
    <t>HDJ PSY ADUL ISABEAU RBX EPSM AGGLO LIL</t>
  </si>
  <si>
    <t>590043352</t>
  </si>
  <si>
    <t>AT G07 ARMENTIERES EPSM LILLE METROPOL</t>
  </si>
  <si>
    <t>590033619</t>
  </si>
  <si>
    <t>AT ADULTES DUNKERQUE</t>
  </si>
  <si>
    <t>590044285</t>
  </si>
  <si>
    <t>CENTRE DE GÉRONTOLOGIE PSYCHIA HOP JOUR
SECLIN</t>
  </si>
  <si>
    <t>590006060</t>
  </si>
  <si>
    <t>HDJ PSY ADULTES HAUBOURDIN 59G08</t>
  </si>
  <si>
    <t>590034906</t>
  </si>
  <si>
    <t>HDJ PSY ENFANTS RÉPUBLIQUE EPSM FLANDRE</t>
  </si>
  <si>
    <t>590035499</t>
  </si>
  <si>
    <t>HDJ POUR ADOL EPSM LILLE METRO</t>
  </si>
  <si>
    <t>590040044</t>
  </si>
  <si>
    <t>CPC L'ETAPE EPSM LILLE METROPOLE</t>
  </si>
  <si>
    <t>590802765</t>
  </si>
  <si>
    <t>HDJ G19 MARCQ EPSM LILLE METRO</t>
  </si>
  <si>
    <t>590008322</t>
  </si>
  <si>
    <t>CENTRE ALCOOLOGIQUE DE JOUR</t>
  </si>
  <si>
    <t>590808424</t>
  </si>
  <si>
    <t>HDJ PSY ADUL 59G30 CH VALENCIENNES</t>
  </si>
  <si>
    <t>590041513</t>
  </si>
  <si>
    <t>AT G10 THUMERIES EPSM LILLE METROPOL</t>
  </si>
  <si>
    <t>590017588</t>
  </si>
  <si>
    <t>HDJ PEDOPSY CH MAUBEUGE</t>
  </si>
  <si>
    <t>590034815</t>
  </si>
  <si>
    <t>CENTRE D'AUTODIALYSE PONT/SAMBRE</t>
  </si>
  <si>
    <t>590047502</t>
  </si>
  <si>
    <t>590047874</t>
  </si>
  <si>
    <t>UNITE DE DIALYSE MEDICALISEE PROVILLE</t>
  </si>
  <si>
    <t>590811006</t>
  </si>
  <si>
    <t>CENTRE D'AUTODIALYSE DE MAUBEUGE</t>
  </si>
  <si>
    <t>600002067</t>
  </si>
  <si>
    <t>UAD SANTELYS CHANTILLY</t>
  </si>
  <si>
    <t>590007001</t>
  </si>
  <si>
    <t>ANT CMP 59I09 ENF ST-AMAND CH VALENCIE</t>
  </si>
  <si>
    <t>590817177</t>
  </si>
  <si>
    <t>HDJ PSY ENFANT ARC EN CIEL EPSM AGGL LI</t>
  </si>
  <si>
    <t>590813341</t>
  </si>
  <si>
    <t>SERVICE D'AUTODIALYSE MONS EN BL</t>
  </si>
  <si>
    <t>590808416</t>
  </si>
  <si>
    <t>HDJ PSY ENFANTS DENAIN CH VALENCIENNES</t>
  </si>
  <si>
    <t>590791604</t>
  </si>
  <si>
    <t>HDJ PSY ENFANTS LE REGAIN EPSM AGGL LIL</t>
  </si>
  <si>
    <t>590043360</t>
  </si>
  <si>
    <t>AT G 18 LINSELLES EPSM LILLE METROPOL</t>
  </si>
  <si>
    <t>590008108</t>
  </si>
  <si>
    <t>AT ADULTES ST AMAND CH ST AMAND</t>
  </si>
  <si>
    <t>590817789</t>
  </si>
  <si>
    <t>HDJ PSY G07 CENSE MALB EPSM LILLE METRO</t>
  </si>
  <si>
    <t>590813747</t>
  </si>
  <si>
    <t>CENTRE D'AUTODIALYSE DE FOURMIES</t>
  </si>
  <si>
    <t>590805727</t>
  </si>
  <si>
    <t>HDJ PSY ADULT INTERMEDE EPSM LILLE METR</t>
  </si>
  <si>
    <t>590813374</t>
  </si>
  <si>
    <t>HDJ PSY ENFANTS MOZAIQUE CHR LILLE</t>
  </si>
  <si>
    <t>590060059</t>
  </si>
  <si>
    <t>ATELIER THERAPEUTIQUE CAP VIE</t>
  </si>
  <si>
    <t>020001913</t>
  </si>
  <si>
    <t>UAD SANTELYS LAON</t>
  </si>
  <si>
    <t>590041422</t>
  </si>
  <si>
    <t>AT FRESNES SUR ESCAUT CH VALENCIENNES</t>
  </si>
  <si>
    <t>590036570</t>
  </si>
  <si>
    <t>CATTP G21 COMMUN EPSM LILLE METROPOL</t>
  </si>
  <si>
    <t>590040010</t>
  </si>
  <si>
    <t>AT G16 TOURCOING EPSM LILLE METROPOL</t>
  </si>
  <si>
    <t>590012829</t>
  </si>
  <si>
    <t>AT G21 FACHES THUM EPSM LILLE METROPOL</t>
  </si>
  <si>
    <t>590810941</t>
  </si>
  <si>
    <t>NEPHOCARE MAUBEUGE DIALYSE A DOMICILE</t>
  </si>
  <si>
    <t>590805800</t>
  </si>
  <si>
    <t>CMP ADULTES GD CHEMIN EPSM AGG LILLOIS</t>
  </si>
  <si>
    <t>590055687</t>
  </si>
  <si>
    <t>ATELIER THÉRAPEUTIQUE LE TRUSQUIN</t>
  </si>
  <si>
    <t>590047361</t>
  </si>
  <si>
    <t>UNITE D'AUTODIALYSE FLERS ESCREBIEUX</t>
  </si>
  <si>
    <t>590045977</t>
  </si>
  <si>
    <t>CENTRE PERM. D'ACCUEIL ET D'ADMISSION</t>
  </si>
  <si>
    <t>600000194</t>
  </si>
  <si>
    <t>600100713</t>
  </si>
  <si>
    <t>60</t>
  </si>
  <si>
    <t>CH BEAUVAIS</t>
  </si>
  <si>
    <t>600113476</t>
  </si>
  <si>
    <t>600100721</t>
  </si>
  <si>
    <t>CH CHICN COMPIÈGNE</t>
  </si>
  <si>
    <t>600000467</t>
  </si>
  <si>
    <t>600101984</t>
  </si>
  <si>
    <t>CH GHPSO CREIL</t>
  </si>
  <si>
    <t>600000053</t>
  </si>
  <si>
    <t>CH GHPSO SENLIS</t>
  </si>
  <si>
    <t>600100754</t>
  </si>
  <si>
    <t>600000228</t>
  </si>
  <si>
    <t>POLYCLINIQUE SAINT-COME SA</t>
  </si>
  <si>
    <t>600105431</t>
  </si>
  <si>
    <t>600100028</t>
  </si>
  <si>
    <t>CHS CHI CLERMONT FITZ JAMES</t>
  </si>
  <si>
    <t>600000186</t>
  </si>
  <si>
    <t>600100648</t>
  </si>
  <si>
    <t>CH CLERMONT</t>
  </si>
  <si>
    <t>600100101</t>
  </si>
  <si>
    <t>750712184</t>
  </si>
  <si>
    <t>GROUPEMENT HOSPITALIER PAUL DOUMER</t>
  </si>
  <si>
    <t>600000285</t>
  </si>
  <si>
    <t>CH CHICN NOYON</t>
  </si>
  <si>
    <t>600100861</t>
  </si>
  <si>
    <t>ECR IMB BRETEUIL</t>
  </si>
  <si>
    <t>600110175</t>
  </si>
  <si>
    <t>600001234</t>
  </si>
  <si>
    <t>CLINIQUE DU PARC SAINT LAZARE</t>
  </si>
  <si>
    <t>600000012</t>
  </si>
  <si>
    <t>CH ISARIEN - EPSM DE L'OISE</t>
  </si>
  <si>
    <t>600000152</t>
  </si>
  <si>
    <t>600100572</t>
  </si>
  <si>
    <t>CH CHAUMONT-EN-VEXIN</t>
  </si>
  <si>
    <t>600101679</t>
  </si>
  <si>
    <t>CRF ST LAZARE</t>
  </si>
  <si>
    <t>600009849</t>
  </si>
  <si>
    <t>HOSPITALISATION SITE DE COMPIEGNE</t>
  </si>
  <si>
    <t>600100168</t>
  </si>
  <si>
    <t>600106629</t>
  </si>
  <si>
    <t>600100283</t>
  </si>
  <si>
    <t>750710428</t>
  </si>
  <si>
    <t>CRAR</t>
  </si>
  <si>
    <t>600100671</t>
  </si>
  <si>
    <t>CRF LE BELLOY</t>
  </si>
  <si>
    <t>600107494</t>
  </si>
  <si>
    <t>USLD CH BEAUVAIS</t>
  </si>
  <si>
    <t>600100275</t>
  </si>
  <si>
    <t>MAISON DE CONVALESCENCE SPEC CHATEAU DU
TILLET</t>
  </si>
  <si>
    <t>600100184</t>
  </si>
  <si>
    <t>920033198</t>
  </si>
  <si>
    <t>CLINIQUE LE VALOIS</t>
  </si>
  <si>
    <t>600003008</t>
  </si>
  <si>
    <t>600113278</t>
  </si>
  <si>
    <t>HAD SENLIS</t>
  </si>
  <si>
    <t>600100796</t>
  </si>
  <si>
    <t>750720609</t>
  </si>
  <si>
    <t>CRF LEOPOLD BELLAN</t>
  </si>
  <si>
    <t>600107668</t>
  </si>
  <si>
    <t>USLD CHICN COMPIÈGNE</t>
  </si>
  <si>
    <t>600010862</t>
  </si>
  <si>
    <t>600010854</t>
  </si>
  <si>
    <t>SAS CENTRE CHIRURGICAL DE CHANTILLY</t>
  </si>
  <si>
    <t>600000020</t>
  </si>
  <si>
    <t>600100085</t>
  </si>
  <si>
    <t>HL CRÉPY-EN-VALOIS</t>
  </si>
  <si>
    <t>600101943</t>
  </si>
  <si>
    <t>CENTRE PREVENTION READAPTATION CARDIO.</t>
  </si>
  <si>
    <t>600105381</t>
  </si>
  <si>
    <t>600106611</t>
  </si>
  <si>
    <t>USLD CONDÉ CHANTILLY</t>
  </si>
  <si>
    <t>600009054</t>
  </si>
  <si>
    <t>600000798</t>
  </si>
  <si>
    <t>CLINIQUE EUGENIE</t>
  </si>
  <si>
    <t>600000046</t>
  </si>
  <si>
    <t>600100127</t>
  </si>
  <si>
    <t>CH PONT-SAINTE-MAXENCE</t>
  </si>
  <si>
    <t>600100309</t>
  </si>
  <si>
    <t>CRF BOIS LARRIS</t>
  </si>
  <si>
    <t>600101687</t>
  </si>
  <si>
    <t>600010037</t>
  </si>
  <si>
    <t>SSR CGAS GOUVIEUX</t>
  </si>
  <si>
    <t>600001184</t>
  </si>
  <si>
    <t>600108948</t>
  </si>
  <si>
    <t>USLD HL GRANDVILLIERS</t>
  </si>
  <si>
    <t>600111124</t>
  </si>
  <si>
    <t>MAISON DE CONVALESCENCE FONDATION CONDE
MOYEN SEJOUR</t>
  </si>
  <si>
    <t>600010102</t>
  </si>
  <si>
    <t>HAD CHICN COMPIÈGNE</t>
  </si>
  <si>
    <t>600010094</t>
  </si>
  <si>
    <t>600100580</t>
  </si>
  <si>
    <t>SSR HL CRÈVECOEUR-LE-GRAND</t>
  </si>
  <si>
    <t>600101174</t>
  </si>
  <si>
    <t>600107049</t>
  </si>
  <si>
    <t>CHS NOUVELLE FORGE SENLIS</t>
  </si>
  <si>
    <t>600101752</t>
  </si>
  <si>
    <t>CENTRE POST CURE L AVENIR CHS CLERMONT</t>
  </si>
  <si>
    <t>600013999</t>
  </si>
  <si>
    <t>600008635</t>
  </si>
  <si>
    <t xml:space="preserve">SARL AMBOISE - CENTRE CHIRURGICAL	</t>
  </si>
  <si>
    <t>600008601</t>
  </si>
  <si>
    <t>CENTRE POST CURE ADULTES COMPIEGNE</t>
  </si>
  <si>
    <t>600008585</t>
  </si>
  <si>
    <t>CENTRE JOUR ADULTES ALOISE CHI CLERMONT</t>
  </si>
  <si>
    <t>600010235</t>
  </si>
  <si>
    <t>HDJ CHI CLERMONT</t>
  </si>
  <si>
    <t>600109607</t>
  </si>
  <si>
    <t>CENTRE DE PSYCHOTHÉRAPIE INSTITUTIONNELL</t>
  </si>
  <si>
    <t>600009625</t>
  </si>
  <si>
    <t>CENTRE ACC FAM THÉRA CHI CLERMONT COMPIÈ</t>
  </si>
  <si>
    <t>600106025</t>
  </si>
  <si>
    <t>CENTRE JOUR ENFANTS MARIE NOEL</t>
  </si>
  <si>
    <t>600112460</t>
  </si>
  <si>
    <t>600010201</t>
  </si>
  <si>
    <t>AUTODIALYSE LA DIALOISE COMPIEGNE</t>
  </si>
  <si>
    <t>600109599</t>
  </si>
  <si>
    <t>HDJ CHI CLERMONT NOYON</t>
  </si>
  <si>
    <t>600110399</t>
  </si>
  <si>
    <t>AUTODIALYSE LA DIALOISE NOYON</t>
  </si>
  <si>
    <t>600009393</t>
  </si>
  <si>
    <t>LA NOUVELLE FORGE</t>
  </si>
  <si>
    <t>600008510</t>
  </si>
  <si>
    <t>FOYER ENFANTS ESTEREL CHS CLERMONT</t>
  </si>
  <si>
    <t>600109888</t>
  </si>
  <si>
    <t>EPSM HÔPITAL DE NUIT</t>
  </si>
  <si>
    <t>600106017</t>
  </si>
  <si>
    <t>CENTRE JOUR ENFANT BEAUVAIS CHS
CLERMONT</t>
  </si>
  <si>
    <t>600009567</t>
  </si>
  <si>
    <t>HÔPITAL ECOLE EDOUARD SEGUIN CHS
CLERMONT</t>
  </si>
  <si>
    <t>600009930</t>
  </si>
  <si>
    <t>AFT CHI CLERMONT BEAUVAIS</t>
  </si>
  <si>
    <t>610000051</t>
  </si>
  <si>
    <t>610780082</t>
  </si>
  <si>
    <t>61</t>
  </si>
  <si>
    <t>CHICAM - SITE ALENCON</t>
  </si>
  <si>
    <t>610000069</t>
  </si>
  <si>
    <t>610780090</t>
  </si>
  <si>
    <t>CH D'ARGENTAN</t>
  </si>
  <si>
    <t>610000119</t>
  </si>
  <si>
    <t>610780165</t>
  </si>
  <si>
    <t>CH JACQUES MONOD - FLERS</t>
  </si>
  <si>
    <t>610000044</t>
  </si>
  <si>
    <t>610780074</t>
  </si>
  <si>
    <t>CH DE L'AIGLE</t>
  </si>
  <si>
    <t>720000470</t>
  </si>
  <si>
    <t>CH MAMERS</t>
  </si>
  <si>
    <t>610780116</t>
  </si>
  <si>
    <t>610790594</t>
  </si>
  <si>
    <t>CHIC DES ANDAINES - LA FERTE MACE</t>
  </si>
  <si>
    <t>610000077</t>
  </si>
  <si>
    <t>610780124</t>
  </si>
  <si>
    <t>CH MARGUERITE DE LORRAINE-MORTAGNE</t>
  </si>
  <si>
    <t>610000028</t>
  </si>
  <si>
    <t>610780025</t>
  </si>
  <si>
    <t>CENTRE PSYCHOTHERAPIQUE DE L'ORNE</t>
  </si>
  <si>
    <t>610006421</t>
  </si>
  <si>
    <t>610006413</t>
  </si>
  <si>
    <t>CLINIQUE D'ALENCON</t>
  </si>
  <si>
    <t>610784050</t>
  </si>
  <si>
    <t>USLD -LES PASTELS- - CH ALENCON</t>
  </si>
  <si>
    <t>610780371</t>
  </si>
  <si>
    <t>CENTRE DE SOINS DE SUITE LE PARC</t>
  </si>
  <si>
    <t>610784423</t>
  </si>
  <si>
    <t>CMPR DE BAGNOLES DE L'ORNE</t>
  </si>
  <si>
    <t>610780108</t>
  </si>
  <si>
    <t>CHIC DES ANDAINES - DOMFRONT</t>
  </si>
  <si>
    <t>610000093</t>
  </si>
  <si>
    <t>610780140</t>
  </si>
  <si>
    <t>CH SEES</t>
  </si>
  <si>
    <t>610008831</t>
  </si>
  <si>
    <t>CPO PSYCHIATRIE SITE DE L'AIGLE</t>
  </si>
  <si>
    <t>610788325</t>
  </si>
  <si>
    <t>CENTRE MAUBERT (61G03) - CH FLERS</t>
  </si>
  <si>
    <t>610780389</t>
  </si>
  <si>
    <t>CMPR LA CLAIRIERE - FLERS</t>
  </si>
  <si>
    <t>610000101</t>
  </si>
  <si>
    <t>610780157</t>
  </si>
  <si>
    <t>HL VIMOUTIERS</t>
  </si>
  <si>
    <t>610004269</t>
  </si>
  <si>
    <t>610787038</t>
  </si>
  <si>
    <t>HAD ARGENTAN</t>
  </si>
  <si>
    <t>610008815</t>
  </si>
  <si>
    <t>CH JACQUES MONOD - SSR - FLERS</t>
  </si>
  <si>
    <t>610000085</t>
  </si>
  <si>
    <t>610780132</t>
  </si>
  <si>
    <t>HL BELLEME</t>
  </si>
  <si>
    <t>610006256</t>
  </si>
  <si>
    <t>610006769</t>
  </si>
  <si>
    <t>HAD ORNE-EST</t>
  </si>
  <si>
    <t>610005837</t>
  </si>
  <si>
    <t>HAD ALENÇON</t>
  </si>
  <si>
    <t>610788713</t>
  </si>
  <si>
    <t>HDJ (61G02) - CPO ALENCON</t>
  </si>
  <si>
    <t>610007155</t>
  </si>
  <si>
    <t>HAD LA FERTE MACE</t>
  </si>
  <si>
    <t>610006777</t>
  </si>
  <si>
    <t>HAD L'AIGLE</t>
  </si>
  <si>
    <t>610790370</t>
  </si>
  <si>
    <t>HDJ (61G03) - CH FLERS</t>
  </si>
  <si>
    <t>610788689</t>
  </si>
  <si>
    <t>HDJ (61I02) - CPO ALENCON</t>
  </si>
  <si>
    <t>610788705</t>
  </si>
  <si>
    <t>620000653</t>
  </si>
  <si>
    <t>620103440</t>
  </si>
  <si>
    <t>62</t>
  </si>
  <si>
    <t>CH BOULOGNE-SUR-MER</t>
  </si>
  <si>
    <t>620000257</t>
  </si>
  <si>
    <t>620100685</t>
  </si>
  <si>
    <t>CH LENS</t>
  </si>
  <si>
    <t>620000034</t>
  </si>
  <si>
    <t>620100057</t>
  </si>
  <si>
    <t>CH ARRAS</t>
  </si>
  <si>
    <t>620000224</t>
  </si>
  <si>
    <t>620100651</t>
  </si>
  <si>
    <t>CH BETHUNE</t>
  </si>
  <si>
    <t>620000323</t>
  </si>
  <si>
    <t>620101337</t>
  </si>
  <si>
    <t>CH CALAIS</t>
  </si>
  <si>
    <t>620000349</t>
  </si>
  <si>
    <t>620101360</t>
  </si>
  <si>
    <t>CH REGION DE ST OMER</t>
  </si>
  <si>
    <t>620003202</t>
  </si>
  <si>
    <t>620103432</t>
  </si>
  <si>
    <t>CH ARRONDISSEMENT DE MONTREUIL</t>
  </si>
  <si>
    <t>620101501</t>
  </si>
  <si>
    <t>620000364</t>
  </si>
  <si>
    <t>POLYCLINIQUE DE BOIS-BERNARD SA</t>
  </si>
  <si>
    <t>620118513</t>
  </si>
  <si>
    <t>620002915</t>
  </si>
  <si>
    <t>CENTRE MÉDICO CHIRURGICAL ET OBSTÉTRICAL
COTE D'OPALE</t>
  </si>
  <si>
    <t>620025346</t>
  </si>
  <si>
    <t>POLYCLINIQUE DE DIVION</t>
  </si>
  <si>
    <t>620100099</t>
  </si>
  <si>
    <t>620014779</t>
  </si>
  <si>
    <t>HÔPITAL PRIVÉ ARRAS LES BONNETTES</t>
  </si>
  <si>
    <t>620003376</t>
  </si>
  <si>
    <t>POLYCLINIQUE MÉDICO-CHIRURGICALE
D'HENIN-BEAUMONT</t>
  </si>
  <si>
    <t>620003350</t>
  </si>
  <si>
    <t>POLYCLINIQUE RIAUMONT DE LIEVIN</t>
  </si>
  <si>
    <t>620000240</t>
  </si>
  <si>
    <t>620100677</t>
  </si>
  <si>
    <t>CH HENIN BEAUMONT</t>
  </si>
  <si>
    <t>620000026</t>
  </si>
  <si>
    <t>ÉTABLISSEMENT HOPALE CTRE CALOT/HELIO</t>
  </si>
  <si>
    <t>620027664</t>
  </si>
  <si>
    <t>ÉTABLISSEMENT HOPALE-CENTRE CALVÉ</t>
  </si>
  <si>
    <t>620100735</t>
  </si>
  <si>
    <t>620000265</t>
  </si>
  <si>
    <t>POLYCLINIQUE DE L'ARTOIS</t>
  </si>
  <si>
    <t>620000281</t>
  </si>
  <si>
    <t>620101287</t>
  </si>
  <si>
    <t>EPSM VAL DE LYS ARTOIS</t>
  </si>
  <si>
    <t>620101311</t>
  </si>
  <si>
    <t>620027763</t>
  </si>
  <si>
    <t>CLINIQUE DES 2 CAPS</t>
  </si>
  <si>
    <t>620100842</t>
  </si>
  <si>
    <t>CRF OIGNIES</t>
  </si>
  <si>
    <t>620006049</t>
  </si>
  <si>
    <t>620000331</t>
  </si>
  <si>
    <t>CLINIQUE DE ST OMER</t>
  </si>
  <si>
    <t>620105981</t>
  </si>
  <si>
    <t>620000968</t>
  </si>
  <si>
    <t>HAD REGION DE LENS</t>
  </si>
  <si>
    <t>620100487</t>
  </si>
  <si>
    <t>620000125</t>
  </si>
  <si>
    <t>CLINIQUE DES ACACIAS</t>
  </si>
  <si>
    <t>620003822</t>
  </si>
  <si>
    <t>ÉTABLISSEMENT HOPALE - CENTRE SAINTE
BARBE</t>
  </si>
  <si>
    <t>620010389</t>
  </si>
  <si>
    <t>SANTÉLYS HAD DES PAYS ARTOIS ET TERNOIS</t>
  </si>
  <si>
    <t>620105973</t>
  </si>
  <si>
    <t>CENTRE ANTOINE DE SAINT-EXUPERY - VENDIN
LE VIEIL</t>
  </si>
  <si>
    <t>620111195</t>
  </si>
  <si>
    <t>USLD CH ARRAS</t>
  </si>
  <si>
    <t>620100750</t>
  </si>
  <si>
    <t>620000273</t>
  </si>
  <si>
    <t>620013649</t>
  </si>
  <si>
    <t>620013599</t>
  </si>
  <si>
    <t>HAD DU LITTORAL</t>
  </si>
  <si>
    <t>620024349</t>
  </si>
  <si>
    <t>620024299</t>
  </si>
  <si>
    <t>CLINIQUE DU VIRVAL</t>
  </si>
  <si>
    <t>620026690</t>
  </si>
  <si>
    <t>620027839</t>
  </si>
  <si>
    <t>CENTRE J.CURIE GCS PUBLIC PRIVÉ LITTORAL</t>
  </si>
  <si>
    <t>620100495</t>
  </si>
  <si>
    <t>620000133</t>
  </si>
  <si>
    <t>CLINIQUE LES DRAGS CONVALESCENCE</t>
  </si>
  <si>
    <t>620106088</t>
  </si>
  <si>
    <t>620000976</t>
  </si>
  <si>
    <t>620105940</t>
  </si>
  <si>
    <t>620000950</t>
  </si>
  <si>
    <t>POLYCLINIQUE DU TERNOIS</t>
  </si>
  <si>
    <t>620033662</t>
  </si>
  <si>
    <t>CENTRE DE PSYCHOTHÉRAPIE</t>
  </si>
  <si>
    <t>620025387</t>
  </si>
  <si>
    <t>620025361</t>
  </si>
  <si>
    <t>SAS CLINIQUE PSY DU LITTORAL</t>
  </si>
  <si>
    <t>620026252</t>
  </si>
  <si>
    <t>CENTRE DE SANTÉ MENTALE JB PUSSIN</t>
  </si>
  <si>
    <t>620100347</t>
  </si>
  <si>
    <t>MAISON DE SANTÉ LE RYONVAL</t>
  </si>
  <si>
    <t>620003475</t>
  </si>
  <si>
    <t>CTRE TRAITEMENT DEPENDANCES CH LENS</t>
  </si>
  <si>
    <t>620033761</t>
  </si>
  <si>
    <t>620023770</t>
  </si>
  <si>
    <t>CARDIOLOGIE INTERVENTION ARTOIS</t>
  </si>
  <si>
    <t>620003889</t>
  </si>
  <si>
    <t>HAD DU BETHUNOIS</t>
  </si>
  <si>
    <t>620010348</t>
  </si>
  <si>
    <t>HAD DE CALAIS SAINT OMER</t>
  </si>
  <si>
    <t>620004838</t>
  </si>
  <si>
    <t>CENTRE LES MARRONNIERS AHNAC</t>
  </si>
  <si>
    <t>620000059</t>
  </si>
  <si>
    <t>620100073</t>
  </si>
  <si>
    <t>CH BAPAUME</t>
  </si>
  <si>
    <t>620030726</t>
  </si>
  <si>
    <t>620030718</t>
  </si>
  <si>
    <t>CLINIQUE LES OYATS</t>
  </si>
  <si>
    <t>620026401</t>
  </si>
  <si>
    <t>620024158</t>
  </si>
  <si>
    <t>HOPALE REEDUCATION-CENTRE ARRAS</t>
  </si>
  <si>
    <t>620102954</t>
  </si>
  <si>
    <t>UNIRÉ DE GÉRONTOLOGIE LE SURGEON BULLY
LES MINES</t>
  </si>
  <si>
    <t>620012948</t>
  </si>
  <si>
    <t>CLINIQUE MAHAUT DE TERMONDE</t>
  </si>
  <si>
    <t>620000067</t>
  </si>
  <si>
    <t>620100081</t>
  </si>
  <si>
    <t>CH DU TERNOIS</t>
  </si>
  <si>
    <t>620002154</t>
  </si>
  <si>
    <t>620112607</t>
  </si>
  <si>
    <t>INSTITUT ALBERT CALMETTE A CAMIERS</t>
  </si>
  <si>
    <t>620024208</t>
  </si>
  <si>
    <t>620002352</t>
  </si>
  <si>
    <t>CLINIQUE NÉPHROLOGIQUE DE L'AUDOMAROIS</t>
  </si>
  <si>
    <t>620106203</t>
  </si>
  <si>
    <t>UNITÉ DE CONVALESCENCE ET DE SOINS LA
ROSERAIE BRUAY LABUISSIERE</t>
  </si>
  <si>
    <t>620106625</t>
  </si>
  <si>
    <t>620020859</t>
  </si>
  <si>
    <t>MAISON SLD LA MANAIE AUCHEL</t>
  </si>
  <si>
    <t>620000299</t>
  </si>
  <si>
    <t>620101295</t>
  </si>
  <si>
    <t>CH AIRE SUR LA LYS</t>
  </si>
  <si>
    <t>620000117</t>
  </si>
  <si>
    <t>620100461</t>
  </si>
  <si>
    <t>CH D'HESDIN</t>
  </si>
  <si>
    <t>620018705</t>
  </si>
  <si>
    <t>620112581</t>
  </si>
  <si>
    <t>CTRE DE DIALYSE A DOMICILE ADH HENIN B</t>
  </si>
  <si>
    <t>620117606</t>
  </si>
  <si>
    <t>CENTRE LA MANAIE AUCHEL</t>
  </si>
  <si>
    <t>620025494</t>
  </si>
  <si>
    <t>CTRE AUTODIALYSE &amp; UNITE DIALY MED ADH</t>
  </si>
  <si>
    <t>620115592</t>
  </si>
  <si>
    <t>620000638</t>
  </si>
  <si>
    <t>CENTRE DE POST CURE ECOIVRES II</t>
  </si>
  <si>
    <t>590806428</t>
  </si>
  <si>
    <t>CTRE D'AUTODIALYSE ADH DE DOUAI</t>
  </si>
  <si>
    <t>620108357</t>
  </si>
  <si>
    <t>USLD LES OPALINES - CHAM</t>
  </si>
  <si>
    <t>620115410</t>
  </si>
  <si>
    <t>CENTRE D'AUTODIALYSE ADH DE LENS</t>
  </si>
  <si>
    <t>620112656</t>
  </si>
  <si>
    <t>MAISON DE REPOS MAROEUIL - CH ARRAS</t>
  </si>
  <si>
    <t>620115170</t>
  </si>
  <si>
    <t>CTRE D'ENTRAIN AUTODIALYSE ST-NICOLAS</t>
  </si>
  <si>
    <t>620108365</t>
  </si>
  <si>
    <t>HDJ PSY ADULTES D'AVION - CH LENS</t>
  </si>
  <si>
    <t>620116046</t>
  </si>
  <si>
    <t>620002311</t>
  </si>
  <si>
    <t>SAS CLINIQUE CHIRURGICALE DES 7 VALLEES</t>
  </si>
  <si>
    <t>590815007</t>
  </si>
  <si>
    <t>CTRE D'AUTODIALYSE ADH LA SENTINELLE</t>
  </si>
  <si>
    <t>620117325</t>
  </si>
  <si>
    <t>CENTRE D'AUTODIALYSE ADH DE BRUAY</t>
  </si>
  <si>
    <t>620119958</t>
  </si>
  <si>
    <t>HDJ PSY ADULT BERCK CH ARROND MONTREUIL</t>
  </si>
  <si>
    <t>590046579</t>
  </si>
  <si>
    <t>CENTRE D'AUTODIALYSE MARLY</t>
  </si>
  <si>
    <t>620003400</t>
  </si>
  <si>
    <t>CENTRE PSYCHOTHER. DU TERNOIS G08 EPSM</t>
  </si>
  <si>
    <t>590810099</t>
  </si>
  <si>
    <t>CENTRE D'AUTODIALYSE ADH DE CAMBRAI</t>
  </si>
  <si>
    <t>590041471</t>
  </si>
  <si>
    <t>CTRE AUTODIALYSE ADH BRUAY-SUR-ESCAUT</t>
  </si>
  <si>
    <t>620003434</t>
  </si>
  <si>
    <t>HDJ PSY ADUL G10 BETHUNE EPSM VAL DE LY</t>
  </si>
  <si>
    <t>620117309</t>
  </si>
  <si>
    <t>CTRE D'AUTODIALYSE ADH HENIN-BEAUMONT</t>
  </si>
  <si>
    <t>620004119</t>
  </si>
  <si>
    <t>HDJ PSY ADULTES ETAPLES - CHAM</t>
  </si>
  <si>
    <t>620025403</t>
  </si>
  <si>
    <t>HDJ PSY INFANTO-JUV CH LENS</t>
  </si>
  <si>
    <t>620025080</t>
  </si>
  <si>
    <t>HDJ PSY ESCALE CH HENIN BEAUMONT</t>
  </si>
  <si>
    <t>620027698</t>
  </si>
  <si>
    <t>HDJ PSY ADULTES BRUAY</t>
  </si>
  <si>
    <t>620024398</t>
  </si>
  <si>
    <t>HDJ FRUGES - CHAM</t>
  </si>
  <si>
    <t>620119941</t>
  </si>
  <si>
    <t>HDJ CAMPAGNE LÈS HESDIN - CHAM</t>
  </si>
  <si>
    <t>620117812</t>
  </si>
  <si>
    <t>CTRE D'AUTODIALYSE ADH DE LIEVIN</t>
  </si>
  <si>
    <t>620009829</t>
  </si>
  <si>
    <t>HDJ BOULOGNE INSTITUT CAMIERS</t>
  </si>
  <si>
    <t>620020636</t>
  </si>
  <si>
    <t>CTRE D'AUTODIALYSE ADH DE ST-POL</t>
  </si>
  <si>
    <t>620018143</t>
  </si>
  <si>
    <t>CENTRE DE SOINS PSY ROGER MISES</t>
  </si>
  <si>
    <t>590008306</t>
  </si>
  <si>
    <t>CENTRE D'AUTODIALYSE ADH DE SOMAIN</t>
  </si>
  <si>
    <t>620120063</t>
  </si>
  <si>
    <t>CENTRE AUTODIALYSE AIRE LA LYS</t>
  </si>
  <si>
    <t>590035390</t>
  </si>
  <si>
    <t>CTRE D'AUTODIALYSE ADH DE LAMBERSART</t>
  </si>
  <si>
    <t>620010249</t>
  </si>
  <si>
    <t>HDJ AUCHY LES HESDIN IDAC</t>
  </si>
  <si>
    <t>620025056</t>
  </si>
  <si>
    <t>CMP ENFANTS HENIN CH HENIN BEAUMONT</t>
  </si>
  <si>
    <t>620009779</t>
  </si>
  <si>
    <t>HDJ GABRIEL PERI INST CAMIERS</t>
  </si>
  <si>
    <t>620000596</t>
  </si>
  <si>
    <t>CENTRE DE POST CURE LA PRESQU'ÎLE
LONGUENESSE</t>
  </si>
  <si>
    <t>630000404</t>
  </si>
  <si>
    <t>630780989</t>
  </si>
  <si>
    <t>63</t>
  </si>
  <si>
    <t>HÔPITAL GABRIEL MONTPIED - CHU63</t>
  </si>
  <si>
    <t>630781268</t>
  </si>
  <si>
    <t>HÔPITAL ESTAING - CHU63</t>
  </si>
  <si>
    <t>630781839</t>
  </si>
  <si>
    <t>630000826</t>
  </si>
  <si>
    <t>CLINIQUE CHATAIGNERAIE - BEAUMONT</t>
  </si>
  <si>
    <t>630780211</t>
  </si>
  <si>
    <t>630000107</t>
  </si>
  <si>
    <t>POLE SANTÉ REPUBLIQUE - CLERMONT</t>
  </si>
  <si>
    <t>630000438</t>
  </si>
  <si>
    <t>630781011</t>
  </si>
  <si>
    <t>CH DE RIOM</t>
  </si>
  <si>
    <t>630000479</t>
  </si>
  <si>
    <t>630781110</t>
  </si>
  <si>
    <t>CENTRE REGIONAL JEAN PERRIN</t>
  </si>
  <si>
    <t>630780195</t>
  </si>
  <si>
    <t>CH STE MARIE</t>
  </si>
  <si>
    <t>630000446</t>
  </si>
  <si>
    <t>630781029</t>
  </si>
  <si>
    <t>CH DE THIERS</t>
  </si>
  <si>
    <t>630000420</t>
  </si>
  <si>
    <t>630781003</t>
  </si>
  <si>
    <t>CH ISSOIRE PAUL ARDIER</t>
  </si>
  <si>
    <t>630781821</t>
  </si>
  <si>
    <t>CLINIQUE DU GRAND PRE - DURTOL</t>
  </si>
  <si>
    <t>630783538</t>
  </si>
  <si>
    <t>HÔPITAL LOUISE MICHEL - CHU63</t>
  </si>
  <si>
    <t>630781771</t>
  </si>
  <si>
    <t>CMP - CHU63</t>
  </si>
  <si>
    <t>630000412</t>
  </si>
  <si>
    <t>630780997</t>
  </si>
  <si>
    <t>CH D'AMBERT</t>
  </si>
  <si>
    <t>630000149</t>
  </si>
  <si>
    <t>630780302</t>
  </si>
  <si>
    <t>CH ETIENNE CLEMENTEL</t>
  </si>
  <si>
    <t>630780401</t>
  </si>
  <si>
    <t>630000172</t>
  </si>
  <si>
    <t>CLINIQUE DE L AUZON - LA ROCHE</t>
  </si>
  <si>
    <t>630000560</t>
  </si>
  <si>
    <t>630781367</t>
  </si>
  <si>
    <t>CH BILLOM</t>
  </si>
  <si>
    <t>630000131</t>
  </si>
  <si>
    <t>630003168</t>
  </si>
  <si>
    <t>CLINIQUE CARDIO PNEUMOLOGIE</t>
  </si>
  <si>
    <t>630010510</t>
  </si>
  <si>
    <t>CLINIQUE DES 6 LACS</t>
  </si>
  <si>
    <t>630780369</t>
  </si>
  <si>
    <t>630000164</t>
  </si>
  <si>
    <t>CLINIQUE DE LA PLAINE - CLERMONT</t>
  </si>
  <si>
    <t>630785756</t>
  </si>
  <si>
    <t>630001188</t>
  </si>
  <si>
    <t>CRF MICHEL BARBAT</t>
  </si>
  <si>
    <t>630780310</t>
  </si>
  <si>
    <t>CLINIQUE LES SORBIERS - ISSOIRE</t>
  </si>
  <si>
    <t>630000016</t>
  </si>
  <si>
    <t>630180032</t>
  </si>
  <si>
    <t>CH DU MONT DORE</t>
  </si>
  <si>
    <t>630781417</t>
  </si>
  <si>
    <t>630000578</t>
  </si>
  <si>
    <t>CLINIQUE LES QUEYRIAUX - COURNON</t>
  </si>
  <si>
    <t>630781755</t>
  </si>
  <si>
    <t>630011518</t>
  </si>
  <si>
    <t>CENTRE MÉDICAL INFANTILE DE ROMAGNAT</t>
  </si>
  <si>
    <t>630783348</t>
  </si>
  <si>
    <t>750050916</t>
  </si>
  <si>
    <t>CMPR MAURICE GANTCHOULA</t>
  </si>
  <si>
    <t>630000487</t>
  </si>
  <si>
    <t>630781136</t>
  </si>
  <si>
    <t>CENTRE NOTRE DAME</t>
  </si>
  <si>
    <t>630780179</t>
  </si>
  <si>
    <t>630011534</t>
  </si>
  <si>
    <t>CENTRE D'HOSPITALISATION DE CHANAT</t>
  </si>
  <si>
    <t>630010296</t>
  </si>
  <si>
    <t>HAD 63</t>
  </si>
  <si>
    <t>630780526</t>
  </si>
  <si>
    <t>630009991</t>
  </si>
  <si>
    <t>CENTRE MÉDICAL LES SAPINS</t>
  </si>
  <si>
    <t>630010528</t>
  </si>
  <si>
    <t>630000990</t>
  </si>
  <si>
    <t>HAD AURA AUVERGNE</t>
  </si>
  <si>
    <t>630008118</t>
  </si>
  <si>
    <t>630011153</t>
  </si>
  <si>
    <t>SAS CLINIDOM</t>
  </si>
  <si>
    <t>630790384</t>
  </si>
  <si>
    <t>CENTRE DE LONG SEJOUR</t>
  </si>
  <si>
    <t>430007419</t>
  </si>
  <si>
    <t>SERVICE DE LONG SEJOUR</t>
  </si>
  <si>
    <t>630005668</t>
  </si>
  <si>
    <t>CENTRE D'HÉMODIALYSE AURA ARCHE</t>
  </si>
  <si>
    <t>630784742</t>
  </si>
  <si>
    <t>AURA AUVERGNE</t>
  </si>
  <si>
    <t>630780559</t>
  </si>
  <si>
    <t>MAISON D'ENFANTS TZA NOU</t>
  </si>
  <si>
    <t>630011823</t>
  </si>
  <si>
    <t>HDJ DE L'UGECAM</t>
  </si>
  <si>
    <t>030003669</t>
  </si>
  <si>
    <t>UNITE DE DIALYSE DE MONTLUCON</t>
  </si>
  <si>
    <t>580004588</t>
  </si>
  <si>
    <t>DIALYSE AURA NEVERS</t>
  </si>
  <si>
    <t>630781433</t>
  </si>
  <si>
    <t>630000362</t>
  </si>
  <si>
    <t>MECS L ILE AUX ENFANTS</t>
  </si>
  <si>
    <t>030003768</t>
  </si>
  <si>
    <t>UNITE DE DIALYSE DE VICHY</t>
  </si>
  <si>
    <t>630007839</t>
  </si>
  <si>
    <t>UNITE DE DIALYSE DE RIOM</t>
  </si>
  <si>
    <t>430004358</t>
  </si>
  <si>
    <t>UNITE DE DIALYSE DU PUY</t>
  </si>
  <si>
    <t>150001758</t>
  </si>
  <si>
    <t>UNITE DE DIALYSE DE SAINT-FLOUR</t>
  </si>
  <si>
    <t>430004309</t>
  </si>
  <si>
    <t>UNITE DE DIALYSE DE BRIOUDE</t>
  </si>
  <si>
    <t>630007748</t>
  </si>
  <si>
    <t>UNITE DE DIALYSE D'ISSOIRE</t>
  </si>
  <si>
    <t>430004408</t>
  </si>
  <si>
    <t>UNITE DE DIALYSE D'YSSINGEAUX</t>
  </si>
  <si>
    <t>630007698</t>
  </si>
  <si>
    <t>UNITE DE DIALYSE D'AMBERT</t>
  </si>
  <si>
    <t>030003719</t>
  </si>
  <si>
    <t>UNITE DE DIALYSE DE MOULINS</t>
  </si>
  <si>
    <t>580004638</t>
  </si>
  <si>
    <t>DIALYSE AURA DECIZE</t>
  </si>
  <si>
    <t>630011211</t>
  </si>
  <si>
    <t>CENTRE RÉGIONAL BASSE VISION</t>
  </si>
  <si>
    <t>630007888</t>
  </si>
  <si>
    <t>UNITE DE DIALYSE DE THIERS</t>
  </si>
  <si>
    <t>630007789</t>
  </si>
  <si>
    <t>UNITE DE DIALYSE DU MONT-DORE</t>
  </si>
  <si>
    <t>640000600</t>
  </si>
  <si>
    <t>640781290</t>
  </si>
  <si>
    <t>64</t>
  </si>
  <si>
    <t>CH DE PAU</t>
  </si>
  <si>
    <t>640000162</t>
  </si>
  <si>
    <t>640780417</t>
  </si>
  <si>
    <t>CH DE LA COTE BASQUE - BAYONNE</t>
  </si>
  <si>
    <t>640018206</t>
  </si>
  <si>
    <t>640012209</t>
  </si>
  <si>
    <t>CAPIO CLINIQUE BELHARRA</t>
  </si>
  <si>
    <t>640000436</t>
  </si>
  <si>
    <t>640780862</t>
  </si>
  <si>
    <t>CH DES PYRENEES</t>
  </si>
  <si>
    <t>640780946</t>
  </si>
  <si>
    <t>640000469</t>
  </si>
  <si>
    <t>POLYCLINIQUE DE NAVARRE</t>
  </si>
  <si>
    <t>640790150</t>
  </si>
  <si>
    <t>MARIN DE HENDAYE</t>
  </si>
  <si>
    <t>640000402</t>
  </si>
  <si>
    <t>640780813</t>
  </si>
  <si>
    <t>CH D'ORTHEZ</t>
  </si>
  <si>
    <t>640780490</t>
  </si>
  <si>
    <t>640000212</t>
  </si>
  <si>
    <t>POLYCLINIQUE AGUILERA</t>
  </si>
  <si>
    <t>640000410</t>
  </si>
  <si>
    <t>640780821</t>
  </si>
  <si>
    <t>CH OLORON</t>
  </si>
  <si>
    <t>640781225</t>
  </si>
  <si>
    <t>640000568</t>
  </si>
  <si>
    <t>CLINIQUE CARDIOLOGIQUE ARESSY</t>
  </si>
  <si>
    <t>640780748</t>
  </si>
  <si>
    <t>640000360</t>
  </si>
  <si>
    <t>POLYCLINIQUE COTE BASQUE SUD</t>
  </si>
  <si>
    <t>640780938</t>
  </si>
  <si>
    <t>640000451</t>
  </si>
  <si>
    <t>POLYCLINIQUE MARZET</t>
  </si>
  <si>
    <t>640017646</t>
  </si>
  <si>
    <t>640017638</t>
  </si>
  <si>
    <t>CH DE SAINT-PALAIS</t>
  </si>
  <si>
    <t>640018255</t>
  </si>
  <si>
    <t>640007019</t>
  </si>
  <si>
    <t>CLINIQUE CHATEAU CARADOC</t>
  </si>
  <si>
    <t>640016580</t>
  </si>
  <si>
    <t>640010658</t>
  </si>
  <si>
    <t>CENTRE DE CARDIOLOGIE DU PAYS BASQUE</t>
  </si>
  <si>
    <t>640780672</t>
  </si>
  <si>
    <t>640000337</t>
  </si>
  <si>
    <t>CRF MARIENIA</t>
  </si>
  <si>
    <t>640789699</t>
  </si>
  <si>
    <t>640003570</t>
  </si>
  <si>
    <t>HAD SANTÉ SERVICE BAYONNE</t>
  </si>
  <si>
    <t>640780755</t>
  </si>
  <si>
    <t>CHIC COTE BASQUE - ST JEAN DE LUZ</t>
  </si>
  <si>
    <t>640780557</t>
  </si>
  <si>
    <t>640000238</t>
  </si>
  <si>
    <t>CENTRE MÉDICAL TOKI-EDER</t>
  </si>
  <si>
    <t>640784278</t>
  </si>
  <si>
    <t>CH COTE BASQUE - SITE CAM DE PRATS</t>
  </si>
  <si>
    <t>640019220</t>
  </si>
  <si>
    <t>POLYCLINIQUE MARZET - SITE POLYCLINIQUE DE
NAVARRE</t>
  </si>
  <si>
    <t>640780185</t>
  </si>
  <si>
    <t>640000089</t>
  </si>
  <si>
    <t>LES EMBRUNS</t>
  </si>
  <si>
    <t>640780268</t>
  </si>
  <si>
    <t>640000113</t>
  </si>
  <si>
    <t>CLINIQUE DELAY</t>
  </si>
  <si>
    <t>640780631</t>
  </si>
  <si>
    <t>640000295</t>
  </si>
  <si>
    <t>CENTRE GRANCHER-CYRANO</t>
  </si>
  <si>
    <t>640781332</t>
  </si>
  <si>
    <t>640017612</t>
  </si>
  <si>
    <t>CENTRE DE DIALYSE DU BEARN</t>
  </si>
  <si>
    <t>640789426</t>
  </si>
  <si>
    <t>640003497</t>
  </si>
  <si>
    <t>MAISON DE REPOS ET DE CONVALESCENCE LES
ACACIAS</t>
  </si>
  <si>
    <t>640005591</t>
  </si>
  <si>
    <t>L.M.C. LES JEUNES CHENES</t>
  </si>
  <si>
    <t>640010518</t>
  </si>
  <si>
    <t>640010468</t>
  </si>
  <si>
    <t>CENTRE MÉDICAL LEON DIEUDONNE</t>
  </si>
  <si>
    <t>640780623</t>
  </si>
  <si>
    <t>640000287</t>
  </si>
  <si>
    <t>CENTRE ANNIE ENIA</t>
  </si>
  <si>
    <t>640780334</t>
  </si>
  <si>
    <t>640017893</t>
  </si>
  <si>
    <t>CLINIQUE D'AMADE</t>
  </si>
  <si>
    <t>640780607</t>
  </si>
  <si>
    <t>LA MAISON BASQUE</t>
  </si>
  <si>
    <t>640780649</t>
  </si>
  <si>
    <t>640000303</t>
  </si>
  <si>
    <t>CENTRE PNEUMOLOGIE LANDOUZY</t>
  </si>
  <si>
    <t>640787149</t>
  </si>
  <si>
    <t>640001681</t>
  </si>
  <si>
    <t>CRF EN MILIEU THERMAL</t>
  </si>
  <si>
    <t>640780581</t>
  </si>
  <si>
    <t>640000253</t>
  </si>
  <si>
    <t>CENTRE PNEUMOLOGIE LES TERRASSES</t>
  </si>
  <si>
    <t>640786281</t>
  </si>
  <si>
    <t>640791976</t>
  </si>
  <si>
    <t>USLD CLOS MONTREUIL</t>
  </si>
  <si>
    <t>640789640</t>
  </si>
  <si>
    <t>CENTRE D'HEMODIALYSE DELAY</t>
  </si>
  <si>
    <t>640780714</t>
  </si>
  <si>
    <t>MAISON SAINT VINCENT VILLA CONCHA</t>
  </si>
  <si>
    <t>640018818</t>
  </si>
  <si>
    <t>CENTRE DE SOINS LA NOUVELLE AQUITAINE</t>
  </si>
  <si>
    <t>640780409</t>
  </si>
  <si>
    <t>640000154</t>
  </si>
  <si>
    <t>CLINIQUE MIRAMBEAU</t>
  </si>
  <si>
    <t>640781308</t>
  </si>
  <si>
    <t>640000618</t>
  </si>
  <si>
    <t>CLINIQUE DIABETE-ENDOCRINO-NUTRITION
PRINCESS</t>
  </si>
  <si>
    <t>640020715</t>
  </si>
  <si>
    <t>640020707</t>
  </si>
  <si>
    <t>EPS GARAZI</t>
  </si>
  <si>
    <t>640013298</t>
  </si>
  <si>
    <t>640011508</t>
  </si>
  <si>
    <t>HAD DU HAUT BEARN ET DE LA SOULE</t>
  </si>
  <si>
    <t>640000428</t>
  </si>
  <si>
    <t>640780839</t>
  </si>
  <si>
    <t>CH DE MAULEON</t>
  </si>
  <si>
    <t>640017224</t>
  </si>
  <si>
    <t>CLINIQUE BEAULIEU COLISEE</t>
  </si>
  <si>
    <t>640780904</t>
  </si>
  <si>
    <t>LE NID BÉARNAIS</t>
  </si>
  <si>
    <t>640003836</t>
  </si>
  <si>
    <t>USLD CLOS DE L'OUSSE</t>
  </si>
  <si>
    <t>640789624</t>
  </si>
  <si>
    <t>640016614</t>
  </si>
  <si>
    <t>CENTRE MÉDICO-SOCIAL COULOMME</t>
  </si>
  <si>
    <t>640000626</t>
  </si>
  <si>
    <t>ASSOCIATION SAINT ANTOINE</t>
  </si>
  <si>
    <t>640792305</t>
  </si>
  <si>
    <t>MAISON SAINT ANTOINE</t>
  </si>
  <si>
    <t>640781340</t>
  </si>
  <si>
    <t>MAISON DE REPOS ET DE CONVALESCENCE STE
ODILE</t>
  </si>
  <si>
    <t>400007043</t>
  </si>
  <si>
    <t>ANTENNE AUTODIALYSE DELAY</t>
  </si>
  <si>
    <t>640005336</t>
  </si>
  <si>
    <t>ANTENNE D'AUTODIALYSE ORTHEZ</t>
  </si>
  <si>
    <t>640797296</t>
  </si>
  <si>
    <t>640796835</t>
  </si>
  <si>
    <t>400011201</t>
  </si>
  <si>
    <t>ANTENNE AUTODIALYSE ASRIR</t>
  </si>
  <si>
    <t>640013553</t>
  </si>
  <si>
    <t>640797155</t>
  </si>
  <si>
    <t>640781175</t>
  </si>
  <si>
    <t>640790374</t>
  </si>
  <si>
    <t>COLONIE SANITAIRE DES PEP</t>
  </si>
  <si>
    <t>640013520</t>
  </si>
  <si>
    <t>640796736</t>
  </si>
  <si>
    <t>ANTENNE AUTODIALYSE TEMPORAIRE DELAY</t>
  </si>
  <si>
    <t>650000417</t>
  </si>
  <si>
    <t>650783160</t>
  </si>
  <si>
    <t>65</t>
  </si>
  <si>
    <t>CH BIGORRE SITE GESPE TARBES</t>
  </si>
  <si>
    <t>650780679</t>
  </si>
  <si>
    <t>650000243</t>
  </si>
  <si>
    <t>CLINIQUE ORMEAU SITE CENTRE</t>
  </si>
  <si>
    <t>650000045</t>
  </si>
  <si>
    <t>650780158</t>
  </si>
  <si>
    <t>CH LOURDES</t>
  </si>
  <si>
    <t>650000060</t>
  </si>
  <si>
    <t>650780174</t>
  </si>
  <si>
    <t>CH LANNEMEZAN</t>
  </si>
  <si>
    <t>650000052</t>
  </si>
  <si>
    <t>650780166</t>
  </si>
  <si>
    <t>CH BAGNERES DE BIGORRE</t>
  </si>
  <si>
    <t>650002579</t>
  </si>
  <si>
    <t>CLINIQUE ORMEAU PYRENEES</t>
  </si>
  <si>
    <t>650780182</t>
  </si>
  <si>
    <t>CH BIGORRE SITE VIC EN BIGORRE</t>
  </si>
  <si>
    <t>650784218</t>
  </si>
  <si>
    <t>CENTRE MÉDICO-CHIRURGICAL HÔPITAUX DE
LANNEMEZAN</t>
  </si>
  <si>
    <t>650780398</t>
  </si>
  <si>
    <t>CENTRE MÉDICAL L'ARBIZON</t>
  </si>
  <si>
    <t>650780141</t>
  </si>
  <si>
    <t>CH BIGORRE SITE AYGUEROTE TARBES</t>
  </si>
  <si>
    <t>650000078</t>
  </si>
  <si>
    <t>650780190</t>
  </si>
  <si>
    <t>CH LE MONTAIGU</t>
  </si>
  <si>
    <t>650780323</t>
  </si>
  <si>
    <t>650000128</t>
  </si>
  <si>
    <t>MAISON D'ENFANTS DIETETIQUE SOLEIL ET
BIGORRE</t>
  </si>
  <si>
    <t>650780729</t>
  </si>
  <si>
    <t>650000276</t>
  </si>
  <si>
    <t>CLINIQUE PSYCHIATRIQUE LAMPRE</t>
  </si>
  <si>
    <t>650004799</t>
  </si>
  <si>
    <t>650003148</t>
  </si>
  <si>
    <t>GCS ARCADE</t>
  </si>
  <si>
    <t>650780737</t>
  </si>
  <si>
    <t>650000284</t>
  </si>
  <si>
    <t>SARL CLINIQUE DE PIETAT</t>
  </si>
  <si>
    <t>650786668</t>
  </si>
  <si>
    <t>USLD CH BAGNERES DE BIGORRE</t>
  </si>
  <si>
    <t>650001068</t>
  </si>
  <si>
    <t>CENTRE CAMILLE CLAUDEL TARBES</t>
  </si>
  <si>
    <t>650004344</t>
  </si>
  <si>
    <t>CENTRE D'ALCOOLOGIE HOP LANNEMEZAN</t>
  </si>
  <si>
    <t>650784234</t>
  </si>
  <si>
    <t>CENTRE ORCHIDEE TARBES HOP LANNEMEZAN</t>
  </si>
  <si>
    <t>650785959</t>
  </si>
  <si>
    <t>HDJ PSY INF JUV NANSOUTY LANNEMEZAN</t>
  </si>
  <si>
    <t>650788623</t>
  </si>
  <si>
    <t>HDJ PSY INF JUV BEAU SOLEIL LANNEMEZAN</t>
  </si>
  <si>
    <t>650001480</t>
  </si>
  <si>
    <t>CENTRE ERASME HÔPITAUX LANNEMEZAN ADUL</t>
  </si>
  <si>
    <t>650003098</t>
  </si>
  <si>
    <t>HDJ PSY INF JUV ESCLARIDE CH LANNEMEZAN</t>
  </si>
  <si>
    <t>650003049</t>
  </si>
  <si>
    <t>CENTRE ADO ESCALA LANNEMEZAN</t>
  </si>
  <si>
    <t>310793583</t>
  </si>
  <si>
    <t>CENTRE PHOEBUS ST GAUDENS LANNEMEZAN</t>
  </si>
  <si>
    <t>650001472</t>
  </si>
  <si>
    <t>HDJ MARBORE TARBES HOP LANNEMEZAN</t>
  </si>
  <si>
    <t>650788409</t>
  </si>
  <si>
    <t>CENTRE SWEET HOME LOURDES HOP
LANNEMEZAN</t>
  </si>
  <si>
    <t>650788417</t>
  </si>
  <si>
    <t>HDJ PIJ LUCIOLES HOP LANNEMEZAN</t>
  </si>
  <si>
    <t>660000084</t>
  </si>
  <si>
    <t>660780180</t>
  </si>
  <si>
    <t>66</t>
  </si>
  <si>
    <t>CH PERPIGNAN</t>
  </si>
  <si>
    <t>660790387</t>
  </si>
  <si>
    <t>660790379</t>
  </si>
  <si>
    <t>POLYCLINIQUE SAINT ROCH</t>
  </si>
  <si>
    <t>660780784</t>
  </si>
  <si>
    <t>660000407</t>
  </si>
  <si>
    <t>660006305</t>
  </si>
  <si>
    <t>660006297</t>
  </si>
  <si>
    <t>LA CLINIQUE MUTUALISTE CATALANE</t>
  </si>
  <si>
    <t>660790163</t>
  </si>
  <si>
    <t>920031796</t>
  </si>
  <si>
    <t>CRF LA PINEDE</t>
  </si>
  <si>
    <t>660000092</t>
  </si>
  <si>
    <t>660780198</t>
  </si>
  <si>
    <t>CHS LEON JEAN GREGORY</t>
  </si>
  <si>
    <t>660780669</t>
  </si>
  <si>
    <t>660000324</t>
  </si>
  <si>
    <t>CLINIQUE NOTRE DAME D ESPERANCE</t>
  </si>
  <si>
    <t>660781444</t>
  </si>
  <si>
    <t>USLD LA MISERICORDE CH PERPIGNAN</t>
  </si>
  <si>
    <t>660780248</t>
  </si>
  <si>
    <t>660000142</t>
  </si>
  <si>
    <t>CLINIQUE DU PRE</t>
  </si>
  <si>
    <t>660780636</t>
  </si>
  <si>
    <t>920031788</t>
  </si>
  <si>
    <t>CRF MER AIR SOLEIL</t>
  </si>
  <si>
    <t>660780743</t>
  </si>
  <si>
    <t>660000373</t>
  </si>
  <si>
    <t>SAINT JOSEPH DE SUPERVALTECH</t>
  </si>
  <si>
    <t>660780347</t>
  </si>
  <si>
    <t>660000183</t>
  </si>
  <si>
    <t>CLINIQUE DU SOUFFLE LA SOLANE</t>
  </si>
  <si>
    <t>660780735</t>
  </si>
  <si>
    <t>CLINIQUE DU ROUSSILLON</t>
  </si>
  <si>
    <t>660781287</t>
  </si>
  <si>
    <t>660000621</t>
  </si>
  <si>
    <t>CRF LE FLORIDE</t>
  </si>
  <si>
    <t>660000167</t>
  </si>
  <si>
    <t>660780271</t>
  </si>
  <si>
    <t>CH PRADES</t>
  </si>
  <si>
    <t>660780628</t>
  </si>
  <si>
    <t>660000282</t>
  </si>
  <si>
    <t>CLINIQUE DU VALLESPIR</t>
  </si>
  <si>
    <t>660780156</t>
  </si>
  <si>
    <t>CENTRE LE VALLESPIR</t>
  </si>
  <si>
    <t>660780776</t>
  </si>
  <si>
    <t>660000399</t>
  </si>
  <si>
    <t>CLINIQUE SAINT MICHEL</t>
  </si>
  <si>
    <t>660009689</t>
  </si>
  <si>
    <t>660010059</t>
  </si>
  <si>
    <t>GCS POLE SANITAIRE CERDAN</t>
  </si>
  <si>
    <t>660780214</t>
  </si>
  <si>
    <t>MAISON DE REPOS SENSEVIA</t>
  </si>
  <si>
    <t>660780800</t>
  </si>
  <si>
    <t>SOLEIL CERDAN</t>
  </si>
  <si>
    <t>660780842</t>
  </si>
  <si>
    <t>660000431</t>
  </si>
  <si>
    <t>VAL PYRENE</t>
  </si>
  <si>
    <t>660780321</t>
  </si>
  <si>
    <t>590799730</t>
  </si>
  <si>
    <t>MECSS LA PERLE CERDANE</t>
  </si>
  <si>
    <t>660005166</t>
  </si>
  <si>
    <t>660786542</t>
  </si>
  <si>
    <t>CENTRE DE CONVALESCENCE ST CHRISTOPHE</t>
  </si>
  <si>
    <t>660010174</t>
  </si>
  <si>
    <t>660786799</t>
  </si>
  <si>
    <t>BOUFFARD VERCELLI SITE CH PERPIGNAN</t>
  </si>
  <si>
    <t>660780099</t>
  </si>
  <si>
    <t>660000043</t>
  </si>
  <si>
    <t>CLINIQUE SSR AL SOLA</t>
  </si>
  <si>
    <t>660781097</t>
  </si>
  <si>
    <t>660000506</t>
  </si>
  <si>
    <t>M.S.M SUNNY COTTAGE</t>
  </si>
  <si>
    <t>660000605</t>
  </si>
  <si>
    <t>CENTRE DOCTEUR BOUFFARD-VERCELLI</t>
  </si>
  <si>
    <t>660006172</t>
  </si>
  <si>
    <t>HAD MEDIHAD</t>
  </si>
  <si>
    <t>660010349</t>
  </si>
  <si>
    <t>SSR PEDIATRIQUES LES TOUT PETITS</t>
  </si>
  <si>
    <t>660780172</t>
  </si>
  <si>
    <t>CENTRE HELIO MARIN BANYULS SUR MER</t>
  </si>
  <si>
    <t>660780370</t>
  </si>
  <si>
    <t>MAISON DE REPOS ET DE CONVALESCENCE LE
CHATEAU BLEU</t>
  </si>
  <si>
    <t>660007261</t>
  </si>
  <si>
    <t>USLD GCS POLE SANITAIRE CERDAN</t>
  </si>
  <si>
    <t>660787102</t>
  </si>
  <si>
    <t>UNITÉ HOSPIT TEMPS PLEIN SMPR DSAVS</t>
  </si>
  <si>
    <t>660787235</t>
  </si>
  <si>
    <t>HDJ BOUISSON ELNE CENTRE PERIURBAIN</t>
  </si>
  <si>
    <t>660787227</t>
  </si>
  <si>
    <t>HDJ LA TUILERIE CERET SUD 4</t>
  </si>
  <si>
    <t>660009838</t>
  </si>
  <si>
    <t>HDJ MAS NOU CHS THUIR</t>
  </si>
  <si>
    <t>660009341</t>
  </si>
  <si>
    <t>USLD ASCV USSAP ARLES SUR TECH</t>
  </si>
  <si>
    <t>660787243</t>
  </si>
  <si>
    <t>HDJ MALE PRADES NORD OUEST SECTEUR 2</t>
  </si>
  <si>
    <t>660004953</t>
  </si>
  <si>
    <t>CENTRE AUTODIALYSE LE SOLER</t>
  </si>
  <si>
    <t>660005737</t>
  </si>
  <si>
    <t>HDJ LE VERNET PERPIGNAN NORD OUEST 1</t>
  </si>
  <si>
    <t>660005059</t>
  </si>
  <si>
    <t>CAC 48H UNITE HOSPIT COURTE DUREE</t>
  </si>
  <si>
    <t>660004979</t>
  </si>
  <si>
    <t>AUTODIALYSE ST LAURENT DE LA SALANQUE</t>
  </si>
  <si>
    <t>660005802</t>
  </si>
  <si>
    <t>HDJ OASIS PERPIGNAN CENTRE URBAIN</t>
  </si>
  <si>
    <t>660009820</t>
  </si>
  <si>
    <t>HDJ LE MOULIN A VENT PERPIGNAN</t>
  </si>
  <si>
    <t>660787219</t>
  </si>
  <si>
    <t>HDJ ARGELES SUD 4</t>
  </si>
  <si>
    <t>660004961</t>
  </si>
  <si>
    <t>CENTRE AUTODIALYSE ARGELES SUR MER</t>
  </si>
  <si>
    <t>660787136</t>
  </si>
  <si>
    <t>APPARTEMENT THERAPEUTIQUE ELNE</t>
  </si>
  <si>
    <t>660009812</t>
  </si>
  <si>
    <t>HDJ AVICENNE CABESTANY</t>
  </si>
  <si>
    <t>660005869</t>
  </si>
  <si>
    <t>HDJ LA RIBAMBELLE PERPIGNAN PIJ NORD</t>
  </si>
  <si>
    <t>660010422</t>
  </si>
  <si>
    <t>POLE PEDIATRIQUE DE CERDAGNE HTP</t>
  </si>
  <si>
    <t>660005687</t>
  </si>
  <si>
    <t>UNITE D'AUTODIALYSE DE PRADES</t>
  </si>
  <si>
    <t>660787110</t>
  </si>
  <si>
    <t>APPARTEMENT THERAPEUTIQUE CERET SUD 4</t>
  </si>
  <si>
    <t>660005844</t>
  </si>
  <si>
    <t>APPARTEMENT THERAPEUTIQUE ARGELES SUD4</t>
  </si>
  <si>
    <t>660005794</t>
  </si>
  <si>
    <t>APPARTEMENT THERAPEUTIQUE PRADES</t>
  </si>
  <si>
    <t>670783273</t>
  </si>
  <si>
    <t>670780055</t>
  </si>
  <si>
    <t>67</t>
  </si>
  <si>
    <t>HÔPITAL DE HAUTEPIERRE</t>
  </si>
  <si>
    <t>670000025</t>
  </si>
  <si>
    <t>HÔPITAL CIVIL / NOUVEL HÔPITAL CIVIL</t>
  </si>
  <si>
    <t>670000157</t>
  </si>
  <si>
    <t>670780337</t>
  </si>
  <si>
    <t>CH DE HAGUENAU</t>
  </si>
  <si>
    <t>670018068</t>
  </si>
  <si>
    <t>670017847</t>
  </si>
  <si>
    <t>CLINIQUE RHENA GCS</t>
  </si>
  <si>
    <t>670780212</t>
  </si>
  <si>
    <t>CLINIQUE SAINTE-ANNE - GHSV</t>
  </si>
  <si>
    <t>670000058</t>
  </si>
  <si>
    <t>670013366</t>
  </si>
  <si>
    <t>EPSAN BRUMATH</t>
  </si>
  <si>
    <t>670000397</t>
  </si>
  <si>
    <t>670017755</t>
  </si>
  <si>
    <t>CH DE SELESTAT</t>
  </si>
  <si>
    <t>670000165</t>
  </si>
  <si>
    <t>670780345</t>
  </si>
  <si>
    <t>CH SAINTE-CATHERINE DE SAVERNE</t>
  </si>
  <si>
    <t>670780170</t>
  </si>
  <si>
    <t>670000116</t>
  </si>
  <si>
    <t>CLINIQUE DE L'ORANGERIE STRASB.</t>
  </si>
  <si>
    <t>670000652</t>
  </si>
  <si>
    <t>ASSOCIATION POUR L'UTILISATION DU REIN ARTIFICIEL EN ALSACE</t>
  </si>
  <si>
    <t>670000306</t>
  </si>
  <si>
    <t>670780584</t>
  </si>
  <si>
    <t>CH DÉPARTEMENTAL</t>
  </si>
  <si>
    <t>670000603</t>
  </si>
  <si>
    <t>670781152</t>
  </si>
  <si>
    <t>CH D'ERSTEIN</t>
  </si>
  <si>
    <t>670780113</t>
  </si>
  <si>
    <t>CENTRE MÉDICOCHIRURGICAL ET OBSTÉTRICAL</t>
  </si>
  <si>
    <t>670000033</t>
  </si>
  <si>
    <t>670780063</t>
  </si>
  <si>
    <t>CRLCC PAUL STRAUSS DE STRASBOURG</t>
  </si>
  <si>
    <t>670780188</t>
  </si>
  <si>
    <t>CLINIQUE SAINTE-BARBE - GHSV</t>
  </si>
  <si>
    <t>670783133</t>
  </si>
  <si>
    <t>HÔPITAL ROBERTSAU/PAVILLON
SCHUTZENBERGER</t>
  </si>
  <si>
    <t>670780378</t>
  </si>
  <si>
    <t>670000785</t>
  </si>
  <si>
    <t>CLINIQUE SAINT-FRANCOIS HAGUENAU</t>
  </si>
  <si>
    <t>670000272</t>
  </si>
  <si>
    <t>670780543</t>
  </si>
  <si>
    <t>CHIC DE LA LAUTER</t>
  </si>
  <si>
    <t>670780121</t>
  </si>
  <si>
    <t>670013754</t>
  </si>
  <si>
    <t>UGECAM-C.R.F. CLEMENCEAU STRASBOURG</t>
  </si>
  <si>
    <t>670000215</t>
  </si>
  <si>
    <t>680000643</t>
  </si>
  <si>
    <t>HÔPITAL MAISON DE RETRAITE LE NEUENBERG</t>
  </si>
  <si>
    <t>670002278</t>
  </si>
  <si>
    <t>CLINIQUE DU RIED SCHILTIGHEIM</t>
  </si>
  <si>
    <t>670780386</t>
  </si>
  <si>
    <t>670000199</t>
  </si>
  <si>
    <t>CLINIQUE SAINTE ODILE HAGUENAU</t>
  </si>
  <si>
    <t>670002187</t>
  </si>
  <si>
    <t>CENTRE D'AUTODIALYSE DE L'AURAL
STRASBOURG</t>
  </si>
  <si>
    <t>670799550</t>
  </si>
  <si>
    <t>HUS / USLD DE LA ROBERTSAU</t>
  </si>
  <si>
    <t>670781129</t>
  </si>
  <si>
    <t>UGECAM-C.T.O. D'ILLKIRCH-GRAFFENSTADEN</t>
  </si>
  <si>
    <t>670780550</t>
  </si>
  <si>
    <t>CRF DE MORSBRONN LES BAINS</t>
  </si>
  <si>
    <t>670798636</t>
  </si>
  <si>
    <t>CLINIQUE SAINT-LUC - GHSV</t>
  </si>
  <si>
    <t>670005479</t>
  </si>
  <si>
    <t>AURAL HAD</t>
  </si>
  <si>
    <t>670797539</t>
  </si>
  <si>
    <t>CLINIQUE DE LA TOUSSAINT - GHSV</t>
  </si>
  <si>
    <t>670000405</t>
  </si>
  <si>
    <t>NOUVEL HÔPITAL D'OBERNAI</t>
  </si>
  <si>
    <t>670780915</t>
  </si>
  <si>
    <t>CENTRE DE RÉADAPTATION DE SCHIRMECK</t>
  </si>
  <si>
    <t>670014992</t>
  </si>
  <si>
    <t>670780139</t>
  </si>
  <si>
    <t>ÉTABLISSEMENT DE SOINS DE SUITE AMRESO
BETHEL</t>
  </si>
  <si>
    <t>670008838</t>
  </si>
  <si>
    <t>HAD ASSOCIATION REINACKER</t>
  </si>
  <si>
    <t>670017458</t>
  </si>
  <si>
    <t>670017441</t>
  </si>
  <si>
    <t>CLINIQUE RHENA ASSOCIATION</t>
  </si>
  <si>
    <t>670780501</t>
  </si>
  <si>
    <t>670792415</t>
  </si>
  <si>
    <t>CENTRE DE SOINS DE SUITE OU DE
READAPTATION DE MARIENBRONN</t>
  </si>
  <si>
    <t>670780600</t>
  </si>
  <si>
    <t>ÉTABLISSEMENT MEDICAL DE LIEBFRAUENTHAL</t>
  </si>
  <si>
    <t>670795921</t>
  </si>
  <si>
    <t>UNITÉ D'AUTODIALYSE AURAL HAGUENAU</t>
  </si>
  <si>
    <t>670000041</t>
  </si>
  <si>
    <t>670780071</t>
  </si>
  <si>
    <t>HÔPITAL LA GRAFENBOURG</t>
  </si>
  <si>
    <t>680010824</t>
  </si>
  <si>
    <t>UNITÉ D'AUTODIALYSE AURAL COLMAR</t>
  </si>
  <si>
    <t>670000348</t>
  </si>
  <si>
    <t>670780642</t>
  </si>
  <si>
    <t>HL DE MOLSHEIM</t>
  </si>
  <si>
    <t>680013778</t>
  </si>
  <si>
    <t>UNITÉ D'AUTODIALYSE AURAL MULHOUSE</t>
  </si>
  <si>
    <t>670000249</t>
  </si>
  <si>
    <t>CENTRE DE POST CURE CHÂTEAU WALK</t>
  </si>
  <si>
    <t>670780592</t>
  </si>
  <si>
    <t>CENTRE MÉDICAL DE NIEDERBRONN LES BAINS</t>
  </si>
  <si>
    <t>670799667</t>
  </si>
  <si>
    <t>AURAL CLINIQUE SAINTE ANNE</t>
  </si>
  <si>
    <t>670013325</t>
  </si>
  <si>
    <t>670013317</t>
  </si>
  <si>
    <t>CENTRE AUTONOME ENDOSCOPIE DIGESTIVE</t>
  </si>
  <si>
    <t>670000413</t>
  </si>
  <si>
    <t>670780717</t>
  </si>
  <si>
    <t>HL D'ERSTEIN</t>
  </si>
  <si>
    <t>670018449</t>
  </si>
  <si>
    <t>670792340</t>
  </si>
  <si>
    <t>HDJ ABRAPA</t>
  </si>
  <si>
    <t>670790161</t>
  </si>
  <si>
    <t>HÔPITAL DE L'ELSAU</t>
  </si>
  <si>
    <t>670000371</t>
  </si>
  <si>
    <t>670780675</t>
  </si>
  <si>
    <t>HL DE ROSHEIM</t>
  </si>
  <si>
    <t>670017276</t>
  </si>
  <si>
    <t>HDJ BRUMATH 67 G05 EPSAN</t>
  </si>
  <si>
    <t>670791375</t>
  </si>
  <si>
    <t>HDJ STRASBOURG 67 G08 EPSAN</t>
  </si>
  <si>
    <t>670014042</t>
  </si>
  <si>
    <t>UGECAM-HDJ DU CENTRE MÉDICAL DE SALEM</t>
  </si>
  <si>
    <t>670793009</t>
  </si>
  <si>
    <t>HDJ PA MOLSHEIM 67 G06 EPSAN</t>
  </si>
  <si>
    <t>670017136</t>
  </si>
  <si>
    <t>HDJ 67 G01- HJ 67 I01 BISCHWILLER EPSAN</t>
  </si>
  <si>
    <t>670013341</t>
  </si>
  <si>
    <t>670013333</t>
  </si>
  <si>
    <t>ENDOSAV</t>
  </si>
  <si>
    <t>670013895</t>
  </si>
  <si>
    <t>CENTRE D'AUTODIALYSE AURAL SAVERNE</t>
  </si>
  <si>
    <t>670792076</t>
  </si>
  <si>
    <t>HDJ HAGUENAU 67 G03 EPSAN</t>
  </si>
  <si>
    <t>670016005</t>
  </si>
  <si>
    <t>CENTRE DE JOUR STRASBOURG SUD</t>
  </si>
  <si>
    <t>670797943</t>
  </si>
  <si>
    <t>HDJ ERSTEIN 67 G11 CH ERSTEIN</t>
  </si>
  <si>
    <t>670009109</t>
  </si>
  <si>
    <t>CENTRE DE CHIR ORTHOP ET DE LA MAIN</t>
  </si>
  <si>
    <t>670014307</t>
  </si>
  <si>
    <t>HDJ STRASBOURG 67 G04 EPSAN</t>
  </si>
  <si>
    <t>670014315</t>
  </si>
  <si>
    <t>HDJ PA BISCHHEIM 67 G07 EPSAN</t>
  </si>
  <si>
    <t>670792068</t>
  </si>
  <si>
    <t>HDJ SAVERNE 67 G02 EPSAN</t>
  </si>
  <si>
    <t>670796226</t>
  </si>
  <si>
    <t>SMPR SP16 STRASBOURG CH EPSAN</t>
  </si>
  <si>
    <t>670014273</t>
  </si>
  <si>
    <t>HDJ LINGOLSHEIM 67 G11 CH ERSTEIN</t>
  </si>
  <si>
    <t>670793546</t>
  </si>
  <si>
    <t>HDJ SELESTAT 67 G12 CH ERSTEIN</t>
  </si>
  <si>
    <t>670016153</t>
  </si>
  <si>
    <t>CRF MUESBERG SITE OBERNAI</t>
  </si>
  <si>
    <t>670793520</t>
  </si>
  <si>
    <t>HDJ ILLKIRCH 67 G10 CH ERSTEIN</t>
  </si>
  <si>
    <t>670017599</t>
  </si>
  <si>
    <t>CJ ENFANT ET SA FAMILLE 67I04 SELESTAT</t>
  </si>
  <si>
    <t>670014364</t>
  </si>
  <si>
    <t>HDJ SCHIRMECK 67 G06 EPSAN</t>
  </si>
  <si>
    <t>670014281</t>
  </si>
  <si>
    <t>HDJ PA SAVERNE 67 G02 CH EPSAN</t>
  </si>
  <si>
    <t>670791383</t>
  </si>
  <si>
    <t>HDJ SCHILTIGHEIM 67 G07 EPSAN</t>
  </si>
  <si>
    <t>670015270</t>
  </si>
  <si>
    <t>HDJ OBERNAI 67 G11 CH ERSTEIN</t>
  </si>
  <si>
    <t>670793017</t>
  </si>
  <si>
    <t>HDJ SAVERNE 67 I02 EPSAN</t>
  </si>
  <si>
    <t>670014455</t>
  </si>
  <si>
    <t>CENTRE DE DIALYSE CHRONIQUE STRASBOURG</t>
  </si>
  <si>
    <t>670792084</t>
  </si>
  <si>
    <t>HDJ HAGUENAU 67 I02 EPSAN</t>
  </si>
  <si>
    <t>670795574</t>
  </si>
  <si>
    <t>670016179</t>
  </si>
  <si>
    <t>CENTRE DE JOUR VALLE DE LA BRUCHE</t>
  </si>
  <si>
    <t>670014422</t>
  </si>
  <si>
    <t>HDJ WISSEMBOURG 67 I01 EPSAN</t>
  </si>
  <si>
    <t>670014356</t>
  </si>
  <si>
    <t>HDJ WISSEMBOURG 67 G01 EPSAN</t>
  </si>
  <si>
    <t>680022753</t>
  </si>
  <si>
    <t>68</t>
  </si>
  <si>
    <t>CENTRE DE READAPTATION DE COLMAR</t>
  </si>
  <si>
    <t>680004546</t>
  </si>
  <si>
    <t>680020336</t>
  </si>
  <si>
    <t>HÔPITAL EMILE MULLER</t>
  </si>
  <si>
    <t>680000684</t>
  </si>
  <si>
    <t>680000973</t>
  </si>
  <si>
    <t>HÔPITAL LOUIS PASTEUR</t>
  </si>
  <si>
    <t>680000320</t>
  </si>
  <si>
    <t>CLINIQUE DIACONAT FONDERIE</t>
  </si>
  <si>
    <t>680001195</t>
  </si>
  <si>
    <t>HÔPITAL ALBERT SCHWEITZER</t>
  </si>
  <si>
    <t>680000494</t>
  </si>
  <si>
    <t>CLINIQUE DIACONAT ROOSEVELT</t>
  </si>
  <si>
    <t>680000874</t>
  </si>
  <si>
    <t>680001179</t>
  </si>
  <si>
    <t>CH DE ROUFFACH</t>
  </si>
  <si>
    <t>680000544</t>
  </si>
  <si>
    <t>CH D'ALTKIRCH</t>
  </si>
  <si>
    <t>680004553</t>
  </si>
  <si>
    <t>MAISON MEDICALE POUR PERSONNES AGEES</t>
  </si>
  <si>
    <t>680001328</t>
  </si>
  <si>
    <t>CENTRE MÉDICAL NATIONAL DE LA MGEN</t>
  </si>
  <si>
    <t>680000577</t>
  </si>
  <si>
    <t>680000411</t>
  </si>
  <si>
    <t>CH DE PFASTATT</t>
  </si>
  <si>
    <t>680004579</t>
  </si>
  <si>
    <t>CENTRE POUR PERSONNES AGEES</t>
  </si>
  <si>
    <t>680000601</t>
  </si>
  <si>
    <t>HÔPITAL DE THANN</t>
  </si>
  <si>
    <t>680000700</t>
  </si>
  <si>
    <t>680001005</t>
  </si>
  <si>
    <t>CH DE GUEBWILLER</t>
  </si>
  <si>
    <t>680000627</t>
  </si>
  <si>
    <t>HÔPITAL DU HASENRAIN</t>
  </si>
  <si>
    <t>680000130</t>
  </si>
  <si>
    <t>680000353</t>
  </si>
  <si>
    <t>CENTRE DE RÉADAPTATION DE MULHOUSE</t>
  </si>
  <si>
    <t>680020427</t>
  </si>
  <si>
    <t>680014495</t>
  </si>
  <si>
    <t>CENTRE DEPART. DE REPOS ET DE SOINS</t>
  </si>
  <si>
    <t>680000247</t>
  </si>
  <si>
    <t>UGECAM-CENTRE MEDICAL LALANCE DE
LUTTERBACH</t>
  </si>
  <si>
    <t>680000189</t>
  </si>
  <si>
    <t>SAINT JEAN CENTRE SSR</t>
  </si>
  <si>
    <t>680017829</t>
  </si>
  <si>
    <t>680017811</t>
  </si>
  <si>
    <t>HAD SUD ALSACE MULHOUSE</t>
  </si>
  <si>
    <t>680000833</t>
  </si>
  <si>
    <t>680001138</t>
  </si>
  <si>
    <t>HÔPITAL DE RIBEAUVILLE</t>
  </si>
  <si>
    <t>680000338</t>
  </si>
  <si>
    <t>680000114</t>
  </si>
  <si>
    <t>CENTRE DE DIALYSE LA FONDERIE</t>
  </si>
  <si>
    <t>680007648</t>
  </si>
  <si>
    <t>680007598</t>
  </si>
  <si>
    <t>ASSOCIATION HAD CENTRE ALSACE A COLMAR</t>
  </si>
  <si>
    <t>680000882</t>
  </si>
  <si>
    <t>CLINIQUE DU DIACONAT COLMAR</t>
  </si>
  <si>
    <t>680000122</t>
  </si>
  <si>
    <t>HÔPITAL DE CERNAY</t>
  </si>
  <si>
    <t>680000767</t>
  </si>
  <si>
    <t>680001088</t>
  </si>
  <si>
    <t>CHIC DE SOULTZ ISSENHEIM</t>
  </si>
  <si>
    <t>680000312</t>
  </si>
  <si>
    <t>680015963</t>
  </si>
  <si>
    <t>POLE DE GERONTOLOGIE SAINT DAMIEN</t>
  </si>
  <si>
    <t>680020088</t>
  </si>
  <si>
    <t>680020062</t>
  </si>
  <si>
    <t>NOUVELLE CLINIQUE DES TROIS FRONTIERES</t>
  </si>
  <si>
    <t>680001294</t>
  </si>
  <si>
    <t>680000890</t>
  </si>
  <si>
    <t>SA CLINIQUE SOLISANA</t>
  </si>
  <si>
    <t>680021680</t>
  </si>
  <si>
    <t>680021664</t>
  </si>
  <si>
    <t>GCS MTF-CLQ DES 3 FRONTIERES - ET EXPL</t>
  </si>
  <si>
    <t>680000304</t>
  </si>
  <si>
    <t>UGECAM - LE ROGGENBERG</t>
  </si>
  <si>
    <t>680001310</t>
  </si>
  <si>
    <t>CENTRE MÉDICAL SAINTE ANNE JUNGHOLTZ</t>
  </si>
  <si>
    <t>680000783</t>
  </si>
  <si>
    <t>680001112</t>
  </si>
  <si>
    <t>HÔPITAL LOEWEL DE MUNSTER</t>
  </si>
  <si>
    <t>680000072</t>
  </si>
  <si>
    <t>UGECAM-C. M. LE SCHIMMEL MASEVAUX</t>
  </si>
  <si>
    <t>680001617</t>
  </si>
  <si>
    <t>MAISON D'ACCUEIL DU DIACONAT</t>
  </si>
  <si>
    <t>680000221</t>
  </si>
  <si>
    <t>670781293</t>
  </si>
  <si>
    <t>HÔPITAL SAINT VINCENT ODEREN</t>
  </si>
  <si>
    <t>680000031</t>
  </si>
  <si>
    <t>HL DE SIERENTZ</t>
  </si>
  <si>
    <t>680000296</t>
  </si>
  <si>
    <t>CENTRE MÉDICAL DE LUPPACH</t>
  </si>
  <si>
    <t>680000742</t>
  </si>
  <si>
    <t>680001054</t>
  </si>
  <si>
    <t>CHIC DU VAL D'ARGENT</t>
  </si>
  <si>
    <t>680020096</t>
  </si>
  <si>
    <t>POLE PUBLIC SAINT-LOUIS - GHRMSA</t>
  </si>
  <si>
    <t>680000692</t>
  </si>
  <si>
    <t>680000981</t>
  </si>
  <si>
    <t>CHIC ENSISHEIM NEUF-BRISACH</t>
  </si>
  <si>
    <t>680006459</t>
  </si>
  <si>
    <t>HDJ MULHOUSE 68 G09 CH ROUFFACH</t>
  </si>
  <si>
    <t>680000866</t>
  </si>
  <si>
    <t>MAISON SAINT JACQUES</t>
  </si>
  <si>
    <t>680006418</t>
  </si>
  <si>
    <t>HDJ THANN 68 G05 CH ROUFFACH</t>
  </si>
  <si>
    <t>680006368</t>
  </si>
  <si>
    <t>HDJ COLMAR 68 G03 CH ROUFFACH</t>
  </si>
  <si>
    <t>680017878</t>
  </si>
  <si>
    <t>HDJ PFASTATT 68 G04 CH ROUFFACH</t>
  </si>
  <si>
    <t>680006558</t>
  </si>
  <si>
    <t>HDJ MULHOUSE 68 I02 CH ROUFFACH</t>
  </si>
  <si>
    <t>680006509</t>
  </si>
  <si>
    <t>HDJ CERNAY 68 I02 CH ROUFFACH</t>
  </si>
  <si>
    <t>680006699</t>
  </si>
  <si>
    <t>APPART THÉRAP COLMAR 68 G03 CH ROUFF</t>
  </si>
  <si>
    <t>680006608</t>
  </si>
  <si>
    <t>APPART THÉRAP ROUFFACH 68 G02 CH ROUFF</t>
  </si>
  <si>
    <t>680006749</t>
  </si>
  <si>
    <t>APPART THÉRAP THANN 68 G05 CH ROUFFACH</t>
  </si>
  <si>
    <t>680017886</t>
  </si>
  <si>
    <t>690784137</t>
  </si>
  <si>
    <t>690781810</t>
  </si>
  <si>
    <t>HÔPITAL LYON SUD - HCL</t>
  </si>
  <si>
    <t>690783154</t>
  </si>
  <si>
    <t>HÔPITAL EDOUARD HERRIOT - HCL</t>
  </si>
  <si>
    <t>690784152</t>
  </si>
  <si>
    <t>HÔPITAL CROIX-ROUSSE - HCL</t>
  </si>
  <si>
    <t>690007539</t>
  </si>
  <si>
    <t>HÔPITAL FEMME MERE ENFANT - HCL</t>
  </si>
  <si>
    <t>690000575</t>
  </si>
  <si>
    <t>690782222</t>
  </si>
  <si>
    <t>CH NORD OUEST - VILLEFRANCHE</t>
  </si>
  <si>
    <t>690000880</t>
  </si>
  <si>
    <t>690783220</t>
  </si>
  <si>
    <t>CENTRE LEON BERARD</t>
  </si>
  <si>
    <t>690041132</t>
  </si>
  <si>
    <t>690006598</t>
  </si>
  <si>
    <t>MEDIPOLE HÔPITAL MUTUALISTE</t>
  </si>
  <si>
    <t>690805361</t>
  </si>
  <si>
    <t>690805353</t>
  </si>
  <si>
    <t>CH ST JOSEPH ST LUC</t>
  </si>
  <si>
    <t>690000088</t>
  </si>
  <si>
    <t>690780101</t>
  </si>
  <si>
    <t>CH LE VINATIER</t>
  </si>
  <si>
    <t>690784186</t>
  </si>
  <si>
    <t>HÔPITAL LOUIS PRADEL - HCL</t>
  </si>
  <si>
    <t>690023411</t>
  </si>
  <si>
    <t>690000252</t>
  </si>
  <si>
    <t>HÔPITAL PRIVÉ JEAN MERMOZ</t>
  </si>
  <si>
    <t>690784178</t>
  </si>
  <si>
    <t>HÔPITAL PIERRE WERTHEIMER - HCL</t>
  </si>
  <si>
    <t>690041124</t>
  </si>
  <si>
    <t>690000724</t>
  </si>
  <si>
    <t>MEDIPOLE HÔPITAL PRIVÉ</t>
  </si>
  <si>
    <t>690780648</t>
  </si>
  <si>
    <t>690036900</t>
  </si>
  <si>
    <t>CLINIQUE DE LA SAUVEGARDE</t>
  </si>
  <si>
    <t>690780358</t>
  </si>
  <si>
    <t>690000195</t>
  </si>
  <si>
    <t>CLINIQUE DU VAL D'OUEST-VENDOME</t>
  </si>
  <si>
    <t>690780416</t>
  </si>
  <si>
    <t>690031190</t>
  </si>
  <si>
    <t>GROUPEMENT HOSPITALIER MUTUALISTE LES
PORTES DU SUD</t>
  </si>
  <si>
    <t>690788930</t>
  </si>
  <si>
    <t>690001623</t>
  </si>
  <si>
    <t>SOINS ET SANTÉ</t>
  </si>
  <si>
    <t>690000427</t>
  </si>
  <si>
    <t>CENTRE MÉDICO-CHIRURGICAL ET DE
RÉÉDAPTATIION DES MASSUES</t>
  </si>
  <si>
    <t>690780143</t>
  </si>
  <si>
    <t>690796727</t>
  </si>
  <si>
    <t>CH SAINT JEAN DE DIEU</t>
  </si>
  <si>
    <t>690022959</t>
  </si>
  <si>
    <t>690000732</t>
  </si>
  <si>
    <t>HÔPITAL PRIVÉ MERE ENFANT NATECIA</t>
  </si>
  <si>
    <t>690784194</t>
  </si>
  <si>
    <t>HÔPITAL DES CHARPENNES - HCL</t>
  </si>
  <si>
    <t>690022009</t>
  </si>
  <si>
    <t>690796552</t>
  </si>
  <si>
    <t xml:space="preserve">AURAL </t>
  </si>
  <si>
    <t>690000245</t>
  </si>
  <si>
    <t>690780432</t>
  </si>
  <si>
    <t>HÔPITAL DE FOURVIERE</t>
  </si>
  <si>
    <t>690781026</t>
  </si>
  <si>
    <t>690029723</t>
  </si>
  <si>
    <t>CLYRESS CRF VAL ROSAY</t>
  </si>
  <si>
    <t>690787478</t>
  </si>
  <si>
    <t>HÔPITAL PIERRE GARRAUD - HCL</t>
  </si>
  <si>
    <t>690000773</t>
  </si>
  <si>
    <t>690782925</t>
  </si>
  <si>
    <t>CH DU MONT D'OR</t>
  </si>
  <si>
    <t>690780390</t>
  </si>
  <si>
    <t>690000229</t>
  </si>
  <si>
    <t>POLYCLINIQUE DE RILLIEUX</t>
  </si>
  <si>
    <t>690807367</t>
  </si>
  <si>
    <t>690003447</t>
  </si>
  <si>
    <t>POLYCLINIQUE DU BEAUJOLAIS</t>
  </si>
  <si>
    <t>690000013</t>
  </si>
  <si>
    <t>690780036</t>
  </si>
  <si>
    <t>CH MONTGELAS</t>
  </si>
  <si>
    <t>690023239</t>
  </si>
  <si>
    <t>690000146</t>
  </si>
  <si>
    <t>690780366</t>
  </si>
  <si>
    <t>690000203</t>
  </si>
  <si>
    <t>CLINIQUE CHARCOT</t>
  </si>
  <si>
    <t>690780655</t>
  </si>
  <si>
    <t>690000377</t>
  </si>
  <si>
    <t>HÔPITAL PRIVÉ DE L'EST LYONNAIS</t>
  </si>
  <si>
    <t>690780507</t>
  </si>
  <si>
    <t>920031721</t>
  </si>
  <si>
    <t>CLINIQUE DE CHAMPVERT</t>
  </si>
  <si>
    <t>690780663</t>
  </si>
  <si>
    <t>690000385</t>
  </si>
  <si>
    <t>CLINIQUE TRENEL</t>
  </si>
  <si>
    <t>690000625</t>
  </si>
  <si>
    <t>690782271</t>
  </si>
  <si>
    <t>CH DE TARARE</t>
  </si>
  <si>
    <t>690803044</t>
  </si>
  <si>
    <t>690000450</t>
  </si>
  <si>
    <t>CRF I.R.I.S. MARCY</t>
  </si>
  <si>
    <t>690780549</t>
  </si>
  <si>
    <t>CLINIQUE PSYCHIATRIQUE LYON-LUMIERE</t>
  </si>
  <si>
    <t>690000096</t>
  </si>
  <si>
    <t>690780119</t>
  </si>
  <si>
    <t>CHS DE SAINT CYR AU MONT D'OR</t>
  </si>
  <si>
    <t>690787452</t>
  </si>
  <si>
    <t>HOPITAL ANTOINE CHARIAL - HCL</t>
  </si>
  <si>
    <t>690030283</t>
  </si>
  <si>
    <t>KORIAN LES LILAS BLEUS</t>
  </si>
  <si>
    <t>690784202</t>
  </si>
  <si>
    <t>HÔPITAL HENRY GABRIELLE - HCL</t>
  </si>
  <si>
    <t>690000021</t>
  </si>
  <si>
    <t>690780044</t>
  </si>
  <si>
    <t>CH SAINTE FOY LES LYON</t>
  </si>
  <si>
    <t>690780481</t>
  </si>
  <si>
    <t>KORIAN LE BALCON LYONNAIS</t>
  </si>
  <si>
    <t>690780093</t>
  </si>
  <si>
    <t>HÔPITAL D'INSTRUCTION DES ARMÉES
DESGENETTES</t>
  </si>
  <si>
    <t>690781745</t>
  </si>
  <si>
    <t>690000542</t>
  </si>
  <si>
    <t>CLINIQUE SAINT-VINCENT DE PAUL</t>
  </si>
  <si>
    <t>690000401</t>
  </si>
  <si>
    <t>CENTRE MÉDICAL DE L'ARGENTIERE</t>
  </si>
  <si>
    <t>690780531</t>
  </si>
  <si>
    <t>690000310</t>
  </si>
  <si>
    <t>CLINIQUE MEDICALE MON REPOS</t>
  </si>
  <si>
    <t>690000336</t>
  </si>
  <si>
    <t>690780564</t>
  </si>
  <si>
    <t>MAISON DE SANTÉ VAUGNERAY</t>
  </si>
  <si>
    <t>690780150</t>
  </si>
  <si>
    <t>690000104</t>
  </si>
  <si>
    <t>HÔPITAL DE L'ARBRESLE</t>
  </si>
  <si>
    <t>690010848</t>
  </si>
  <si>
    <t>CENTRE SSR IRIS SAINT PRIEST</t>
  </si>
  <si>
    <t>690780499</t>
  </si>
  <si>
    <t>690000278</t>
  </si>
  <si>
    <t>NEPHROCARE TASSIN-CHARCOT</t>
  </si>
  <si>
    <t>690787429</t>
  </si>
  <si>
    <t>HÔPITAL DR FREDERIC DUGOUJON - HCL</t>
  </si>
  <si>
    <t>690030119</t>
  </si>
  <si>
    <t>CLINIQUE LA MAJOLANE</t>
  </si>
  <si>
    <t>690000633</t>
  </si>
  <si>
    <t>690043237</t>
  </si>
  <si>
    <t>CH DE THIZY</t>
  </si>
  <si>
    <t>690002092</t>
  </si>
  <si>
    <t>690791082</t>
  </si>
  <si>
    <t>690001904</t>
  </si>
  <si>
    <t>CENTRE SPECIALISE LES BRUYERES</t>
  </si>
  <si>
    <t>690780259</t>
  </si>
  <si>
    <t>690030457</t>
  </si>
  <si>
    <t>CLINIQUE SAINT-CHARLES</t>
  </si>
  <si>
    <t>690780515</t>
  </si>
  <si>
    <t>690000294</t>
  </si>
  <si>
    <t>CLINIQUE VILLA DES ROSES</t>
  </si>
  <si>
    <t>690024773</t>
  </si>
  <si>
    <t>690002225</t>
  </si>
  <si>
    <t>CALYDIAL-IRIGNY</t>
  </si>
  <si>
    <t>690795489</t>
  </si>
  <si>
    <t xml:space="preserve">CALYDIAL-LYON 3 EME </t>
  </si>
  <si>
    <t>690023098</t>
  </si>
  <si>
    <t>CALYDIAL-PIERRE-BENITE</t>
  </si>
  <si>
    <t>380000828</t>
  </si>
  <si>
    <t xml:space="preserve">CALYDIAL-CH DE VIENNE </t>
  </si>
  <si>
    <t>690022058</t>
  </si>
  <si>
    <t>CALYDIAL-VENISSIEUX</t>
  </si>
  <si>
    <t>980500920</t>
  </si>
  <si>
    <t>970407250</t>
  </si>
  <si>
    <t>9704</t>
  </si>
  <si>
    <t>La Réunion</t>
  </si>
  <si>
    <t>UDM - UAD KAWENI</t>
  </si>
  <si>
    <t>690025366</t>
  </si>
  <si>
    <t>CRF I.R.I.S. LYON 8</t>
  </si>
  <si>
    <t>690782420</t>
  </si>
  <si>
    <t>690793633</t>
  </si>
  <si>
    <t>CENTRE MÉDICAL DE BAYERE</t>
  </si>
  <si>
    <t>690780523</t>
  </si>
  <si>
    <t>920031739</t>
  </si>
  <si>
    <t>CLINIQUE LA CHAVANNERIE</t>
  </si>
  <si>
    <t>690000583</t>
  </si>
  <si>
    <t>690782230</t>
  </si>
  <si>
    <t>CH DE BELLEVILLE</t>
  </si>
  <si>
    <t>690001524</t>
  </si>
  <si>
    <t>690787338</t>
  </si>
  <si>
    <t>CENTRE GERMAINE REVEL</t>
  </si>
  <si>
    <t>690801709</t>
  </si>
  <si>
    <t>690802715</t>
  </si>
  <si>
    <t>USLD LES ALTHEAS</t>
  </si>
  <si>
    <t>690802913</t>
  </si>
  <si>
    <t>690044714</t>
  </si>
  <si>
    <t>USLD LES HIBISCUS</t>
  </si>
  <si>
    <t>690000047</t>
  </si>
  <si>
    <t>690780069</t>
  </si>
  <si>
    <t>CH DE CONDRIEU</t>
  </si>
  <si>
    <t>690791132</t>
  </si>
  <si>
    <t>690001912</t>
  </si>
  <si>
    <t>USLD BELLECOMBE</t>
  </si>
  <si>
    <t>690787460</t>
  </si>
  <si>
    <t>CH DU VAL D'AZERGUES</t>
  </si>
  <si>
    <t>690019849</t>
  </si>
  <si>
    <t>IHOP - HCL</t>
  </si>
  <si>
    <t>690000591</t>
  </si>
  <si>
    <t>690782248</t>
  </si>
  <si>
    <t>CH DE BEAUJEU</t>
  </si>
  <si>
    <t>690780200</t>
  </si>
  <si>
    <t>690000112</t>
  </si>
  <si>
    <t>CLINIQUE EMILIE DE VIALAR</t>
  </si>
  <si>
    <t>690802251</t>
  </si>
  <si>
    <t>USLD CH DE VILLEFRANCHE</t>
  </si>
  <si>
    <t>690037171</t>
  </si>
  <si>
    <t>UNITÉ SOINS INTENSIFS PSY BRON</t>
  </si>
  <si>
    <t>690790472</t>
  </si>
  <si>
    <t>LA MAISONNEE -UGECAM RHONE-ALPES</t>
  </si>
  <si>
    <t>690030838</t>
  </si>
  <si>
    <t>UNITÉ GERONTO-PSYCHIATRIQUE ARBRESLE</t>
  </si>
  <si>
    <t>690000567</t>
  </si>
  <si>
    <t>690782172</t>
  </si>
  <si>
    <t>SANTÉ MENTALE ET COMMUNAUTES</t>
  </si>
  <si>
    <t>690000617</t>
  </si>
  <si>
    <t>CH DE GRANDRIS</t>
  </si>
  <si>
    <t>690803093</t>
  </si>
  <si>
    <t>USLD LA MALETIERE VAUGNERAY</t>
  </si>
  <si>
    <t>690042080</t>
  </si>
  <si>
    <t>HÔPITAL PRIVÉ NATECIA - GYNECOLOGIE</t>
  </si>
  <si>
    <t>690797873</t>
  </si>
  <si>
    <t>LONG SEJOUR DE COURS</t>
  </si>
  <si>
    <t>690041496</t>
  </si>
  <si>
    <t>690041488</t>
  </si>
  <si>
    <t>ADDIPSY LYON</t>
  </si>
  <si>
    <t>690000039</t>
  </si>
  <si>
    <t>690780051</t>
  </si>
  <si>
    <t>CH DE SAINT SYMPHORIEN SUR COISE</t>
  </si>
  <si>
    <t>010780294</t>
  </si>
  <si>
    <t>NEPHROCARE CH BELLEY</t>
  </si>
  <si>
    <t>690044623</t>
  </si>
  <si>
    <t>690042593</t>
  </si>
  <si>
    <t>CENTRE PSYPRO LYON</t>
  </si>
  <si>
    <t>690780226</t>
  </si>
  <si>
    <t>690039870</t>
  </si>
  <si>
    <t>CLINIQUE DE LA PART-DIEU</t>
  </si>
  <si>
    <t>690782081</t>
  </si>
  <si>
    <t>690036108</t>
  </si>
  <si>
    <t>690036090</t>
  </si>
  <si>
    <t>CENTRE LYONNAIS DE PSYCHIATRIE AMBULAT</t>
  </si>
  <si>
    <t>690000054</t>
  </si>
  <si>
    <t>690780077</t>
  </si>
  <si>
    <t>CH NEUVILLE SUR SAONE</t>
  </si>
  <si>
    <t>690799374</t>
  </si>
  <si>
    <t>SMPR PRISONS DE LYON</t>
  </si>
  <si>
    <t>690043476</t>
  </si>
  <si>
    <t>CLINIQUE DU PARC - CAK</t>
  </si>
  <si>
    <t>690030333</t>
  </si>
  <si>
    <t>690030325</t>
  </si>
  <si>
    <t>FIDEV</t>
  </si>
  <si>
    <t>690033378</t>
  </si>
  <si>
    <t>CMP ET CATTP SANTY SARRAZIN</t>
  </si>
  <si>
    <t>690000062</t>
  </si>
  <si>
    <t>690780085</t>
  </si>
  <si>
    <t>CH DE SAINT LAURENT DE CHAMOUSSET</t>
  </si>
  <si>
    <t>690029186</t>
  </si>
  <si>
    <t>690027099</t>
  </si>
  <si>
    <t>ENDO LYON SUD OUEST</t>
  </si>
  <si>
    <t>690041579</t>
  </si>
  <si>
    <t>690044052</t>
  </si>
  <si>
    <t>CENTRE CALADOIS DE PSY AMBU - CCPA</t>
  </si>
  <si>
    <t>690781836</t>
  </si>
  <si>
    <t>CLINIQUE MUTUALISTE EUGENE ANDRE</t>
  </si>
  <si>
    <t>690036082</t>
  </si>
  <si>
    <t>UNITÉ JOUR THÉRAPIE COGNITIVO-COMPORT.</t>
  </si>
  <si>
    <t>690041561</t>
  </si>
  <si>
    <t>HDJ ADULTES RILLIEUX</t>
  </si>
  <si>
    <t>690782834</t>
  </si>
  <si>
    <t>CLINIQUE DU TONKIN</t>
  </si>
  <si>
    <t>690012109</t>
  </si>
  <si>
    <t>690027008</t>
  </si>
  <si>
    <t>CENTRE BAYARD</t>
  </si>
  <si>
    <t>690808241</t>
  </si>
  <si>
    <t>HDJ ADULTES JARDINS PRESIDENT</t>
  </si>
  <si>
    <t>690031513</t>
  </si>
  <si>
    <t>NEPHROCARE RILLIEUX</t>
  </si>
  <si>
    <t>690031612</t>
  </si>
  <si>
    <t>HDJ ADULTES PAUL CEZANNE BRON</t>
  </si>
  <si>
    <t>690808704</t>
  </si>
  <si>
    <t>HDJ ADULTES GLEIZÉ</t>
  </si>
  <si>
    <t>690795786</t>
  </si>
  <si>
    <t>HDJ ADULTES LYON 8 QUADRILLE</t>
  </si>
  <si>
    <t>690808324</t>
  </si>
  <si>
    <t>HDJ ADULTES VERDUN</t>
  </si>
  <si>
    <t>690041355</t>
  </si>
  <si>
    <t>HDJ PERSONNES AGEES MARCEL THERRAS</t>
  </si>
  <si>
    <t>690029517</t>
  </si>
  <si>
    <t>CMP ET CATTP ADULTES DECINES-CHARPIEU</t>
  </si>
  <si>
    <t>690007869</t>
  </si>
  <si>
    <t>HDJ ADULTES CHAMPAGNE AU MONT D'OR</t>
  </si>
  <si>
    <t>690030630</t>
  </si>
  <si>
    <t>HDJ ADULTES ET ENFANTS TARARE</t>
  </si>
  <si>
    <t>690036512</t>
  </si>
  <si>
    <t>HDJ ADULTES LES NYMPHEAS</t>
  </si>
  <si>
    <t>690790480</t>
  </si>
  <si>
    <t>MECS POUPONNIERE LA FOUGERAIE</t>
  </si>
  <si>
    <t>690041223</t>
  </si>
  <si>
    <t>HDJ ADULTES ADDICTOLOGIE</t>
  </si>
  <si>
    <t>690784061</t>
  </si>
  <si>
    <t>MAISON DE CONVALESCENCE LES ORMES</t>
  </si>
  <si>
    <t>690796032</t>
  </si>
  <si>
    <t>HDJ ENFANTS PIERRE MALE</t>
  </si>
  <si>
    <t>690798228</t>
  </si>
  <si>
    <t>HDJ ENFANTS LES VERCHERES</t>
  </si>
  <si>
    <t>690804455</t>
  </si>
  <si>
    <t>HDJ ENFANTS PRE VERT</t>
  </si>
  <si>
    <t>690808894</t>
  </si>
  <si>
    <t>HDJ ENFANTS MONTPLAISIR</t>
  </si>
  <si>
    <t>690022785</t>
  </si>
  <si>
    <t>HDJ ENFANTS LE FIL D'ARIANE VAULX</t>
  </si>
  <si>
    <t>690808936</t>
  </si>
  <si>
    <t>HDJ ENFANTS GRAND CHEMIN</t>
  </si>
  <si>
    <t>690795836</t>
  </si>
  <si>
    <t>APPARTEMENT THERAPEUTIQUE DAMIDOT</t>
  </si>
  <si>
    <t>690034558</t>
  </si>
  <si>
    <t>LES ORMES - GRAND LARGE</t>
  </si>
  <si>
    <t>690807599</t>
  </si>
  <si>
    <t>CLINIQUE DE L UNION</t>
  </si>
  <si>
    <t>690022108</t>
  </si>
  <si>
    <t>CENTRE DE DIALYSE BAYARD</t>
  </si>
  <si>
    <t>690036504</t>
  </si>
  <si>
    <t>HDJ ADULTES VAULX EN VELIN</t>
  </si>
  <si>
    <t>690045158</t>
  </si>
  <si>
    <t>ADDIPSY CLEA</t>
  </si>
  <si>
    <t>690043393</t>
  </si>
  <si>
    <t>690043385</t>
  </si>
  <si>
    <t>C2RBP</t>
  </si>
  <si>
    <t>690793468</t>
  </si>
  <si>
    <t>690002068</t>
  </si>
  <si>
    <t>INFIRMERIE PROTESTANTE DE LYON</t>
  </si>
  <si>
    <t>700000029</t>
  </si>
  <si>
    <t>700004591</t>
  </si>
  <si>
    <t>70</t>
  </si>
  <si>
    <t>GH HAUTE SAONE SITE VESOUL</t>
  </si>
  <si>
    <t>700780208</t>
  </si>
  <si>
    <t>GH HAUTE SAONE SITE LURE</t>
  </si>
  <si>
    <t>700780075</t>
  </si>
  <si>
    <t>700004096</t>
  </si>
  <si>
    <t>CHS ST REMY ET NORD FRANCHE-COMTE</t>
  </si>
  <si>
    <t>700780042</t>
  </si>
  <si>
    <t>CMPR BRETEGNIER HERICOURT</t>
  </si>
  <si>
    <t>900002429</t>
  </si>
  <si>
    <t>ANNEXE PIERRE ENGEL AHBFC</t>
  </si>
  <si>
    <t>700000011</t>
  </si>
  <si>
    <t>700780026</t>
  </si>
  <si>
    <t>CH VAL DE SAONE PIERRE VITTER GRAY</t>
  </si>
  <si>
    <t>700784887</t>
  </si>
  <si>
    <t>CRF DE NAVENNE</t>
  </si>
  <si>
    <t>700780299</t>
  </si>
  <si>
    <t>CHS ST REMY NORD FC CLAIREFONTAINE</t>
  </si>
  <si>
    <t>250014008</t>
  </si>
  <si>
    <t>CENTRE JEAN MESSAGIER AHFC MONTBELIARD</t>
  </si>
  <si>
    <t>700000045</t>
  </si>
  <si>
    <t>CLINIQUE MÉDICALE BRUGNON AGACHE
BEAUJEU</t>
  </si>
  <si>
    <t>700780059</t>
  </si>
  <si>
    <t>GH HAUTE SAONE SITE LUXEUIL</t>
  </si>
  <si>
    <t>700780174</t>
  </si>
  <si>
    <t>700000052</t>
  </si>
  <si>
    <t>CLINIQUE ST MARTIN</t>
  </si>
  <si>
    <t>700004542</t>
  </si>
  <si>
    <t>CENTRE PSYCHIATRIE GENERALE AHFC</t>
  </si>
  <si>
    <t>700784341</t>
  </si>
  <si>
    <t>USLD LA CHENAIE SAINT REMY</t>
  </si>
  <si>
    <t>700000698</t>
  </si>
  <si>
    <t>HAD VESOUL</t>
  </si>
  <si>
    <t>700004377</t>
  </si>
  <si>
    <t>CRCPFC UNITE AMBULATOIRE HERICOURT</t>
  </si>
  <si>
    <t>700785272</t>
  </si>
  <si>
    <t>ATELIER THERAPEUTIQUE CATTP ADULTES</t>
  </si>
  <si>
    <t>700783244</t>
  </si>
  <si>
    <t>HDJ CMP CATTP AT ADULTES JAURES VESOUL</t>
  </si>
  <si>
    <t>700004245</t>
  </si>
  <si>
    <t>PSY INFANTO-JUVENILE HABERGES VESOUL</t>
  </si>
  <si>
    <t>900002478</t>
  </si>
  <si>
    <t>HDJ CMP CATTP ADULTES BOURGOGNE BELFORT</t>
  </si>
  <si>
    <t>250016169</t>
  </si>
  <si>
    <t>PSY ADULTE HDJ AHFC VALENTIGNEY</t>
  </si>
  <si>
    <t>700002439</t>
  </si>
  <si>
    <t>CENTRE PSYCHIATRIE GENERALE LURE</t>
  </si>
  <si>
    <t>700003148</t>
  </si>
  <si>
    <t>PSY ADULTE HABERGES SITE CHI70 AHBFC</t>
  </si>
  <si>
    <t>700003965</t>
  </si>
  <si>
    <t>HDJ CMP CATTP ADULTES LUXEUIL</t>
  </si>
  <si>
    <t>700001738</t>
  </si>
  <si>
    <t>CMP CATTP ADULTES JUSSEY CHS</t>
  </si>
  <si>
    <t>700004252</t>
  </si>
  <si>
    <t>HDJ ADULTES GRAY CHS</t>
  </si>
  <si>
    <t>700785553</t>
  </si>
  <si>
    <t>HDJ CMP ENFANTS BARON BOUVIER VESOUL</t>
  </si>
  <si>
    <t>700001027</t>
  </si>
  <si>
    <t>HDJ CMP ENFANTS LURE CHS</t>
  </si>
  <si>
    <t>700001035</t>
  </si>
  <si>
    <t>HDJ ENFANTS GRAY CHS</t>
  </si>
  <si>
    <t>710978263</t>
  </si>
  <si>
    <t>710780958</t>
  </si>
  <si>
    <t>71</t>
  </si>
  <si>
    <t>CH WILLIAM MOREY CHALON SUR SAONE</t>
  </si>
  <si>
    <t>710978289</t>
  </si>
  <si>
    <t>710780263</t>
  </si>
  <si>
    <t>CH LES CHANAUX MACON</t>
  </si>
  <si>
    <t>710010067</t>
  </si>
  <si>
    <t>710780644</t>
  </si>
  <si>
    <t>CH DU PAYS CHAROLAIS BRIONNAIS</t>
  </si>
  <si>
    <t>710978347</t>
  </si>
  <si>
    <t>HOTEL-DIEU DU CREUSOT</t>
  </si>
  <si>
    <t>710780917</t>
  </si>
  <si>
    <t>710000274</t>
  </si>
  <si>
    <t>HÔPITAL PRIVÉ SAINTE MARIE</t>
  </si>
  <si>
    <t>710978313</t>
  </si>
  <si>
    <t>710976705</t>
  </si>
  <si>
    <t>CH JEAN BOUVERI</t>
  </si>
  <si>
    <t>710978230</t>
  </si>
  <si>
    <t>710781329</t>
  </si>
  <si>
    <t>CHS SEVREY</t>
  </si>
  <si>
    <t>710006859</t>
  </si>
  <si>
    <t>710000118</t>
  </si>
  <si>
    <t>POLYCLINIQUE DU VAL DE SAONE</t>
  </si>
  <si>
    <t>710781824</t>
  </si>
  <si>
    <t>710000464</t>
  </si>
  <si>
    <t>CENTRE ORTHOPEDIQUE MEDICO-CHIR</t>
  </si>
  <si>
    <t>710010786</t>
  </si>
  <si>
    <t>710781451</t>
  </si>
  <si>
    <t>CH AUTUN SITE PARPAS</t>
  </si>
  <si>
    <t>710780818</t>
  </si>
  <si>
    <t>710000233</t>
  </si>
  <si>
    <t>CLINIQUE VAL DRACY</t>
  </si>
  <si>
    <t>710002288</t>
  </si>
  <si>
    <t>SSR MARGUERITE BOUCICAUT</t>
  </si>
  <si>
    <t>710002569</t>
  </si>
  <si>
    <t>710000092</t>
  </si>
  <si>
    <t>CENTRE SSR DU CHALONNAIS</t>
  </si>
  <si>
    <t>710015231</t>
  </si>
  <si>
    <t>710015223</t>
  </si>
  <si>
    <t>HAD NORD SAONE ET LOIRE</t>
  </si>
  <si>
    <t>710972423</t>
  </si>
  <si>
    <t>USLD HOTEL DIEU CH LES CHANAUX</t>
  </si>
  <si>
    <t>710978248</t>
  </si>
  <si>
    <t>CH AUTUN SITE LATOUCHE</t>
  </si>
  <si>
    <t>710972365</t>
  </si>
  <si>
    <t>USLD CH PARAY LE MONIAL</t>
  </si>
  <si>
    <t>710781410</t>
  </si>
  <si>
    <t>710000373</t>
  </si>
  <si>
    <t>710978255</t>
  </si>
  <si>
    <t>710781568</t>
  </si>
  <si>
    <t>CH ALIGRE BOURBON LANCY</t>
  </si>
  <si>
    <t>710781535</t>
  </si>
  <si>
    <t>CRF LE BOURBONNAIS</t>
  </si>
  <si>
    <t>710978180</t>
  </si>
  <si>
    <t>710781360</t>
  </si>
  <si>
    <t>CH BELNAY</t>
  </si>
  <si>
    <t>710780081</t>
  </si>
  <si>
    <t>710010695</t>
  </si>
  <si>
    <t>KORIAN LE TINAILLER</t>
  </si>
  <si>
    <t>710978156</t>
  </si>
  <si>
    <t>710780214</t>
  </si>
  <si>
    <t>CH BRESSE LOUHANNAISE</t>
  </si>
  <si>
    <t>710978206</t>
  </si>
  <si>
    <t>710780156</t>
  </si>
  <si>
    <t>CH DE LA GUICHE</t>
  </si>
  <si>
    <t>710978271</t>
  </si>
  <si>
    <t>CH PAYS CHAROLAIS BRIONNAIS CHAROLLES</t>
  </si>
  <si>
    <t>710977307</t>
  </si>
  <si>
    <t>710977299</t>
  </si>
  <si>
    <t>KORIAN LA BRESSANE</t>
  </si>
  <si>
    <t>710978131</t>
  </si>
  <si>
    <t>710781089</t>
  </si>
  <si>
    <t>CH DU CLUNISOIS</t>
  </si>
  <si>
    <t>710978214</t>
  </si>
  <si>
    <t>710781345</t>
  </si>
  <si>
    <t>CH LES MARRONNIERS</t>
  </si>
  <si>
    <t>710978107</t>
  </si>
  <si>
    <t>710781592</t>
  </si>
  <si>
    <t>HL CHAGNY</t>
  </si>
  <si>
    <t>710781139</t>
  </si>
  <si>
    <t>CMPR MARDOR</t>
  </si>
  <si>
    <t>710978123</t>
  </si>
  <si>
    <t>CH PAYS CHAROLAIS BRIONNAIS LA CLAYETT</t>
  </si>
  <si>
    <t>710977075</t>
  </si>
  <si>
    <t>MAISON DE CONVALESCENCE CLINIQUE VAL DE
SEILLE</t>
  </si>
  <si>
    <t>710007873</t>
  </si>
  <si>
    <t>710015769</t>
  </si>
  <si>
    <t>CENTRE WINNICOTT</t>
  </si>
  <si>
    <t>710978198</t>
  </si>
  <si>
    <t>CH DU CLUNISOIS SITE STEPHANIE CORSIN</t>
  </si>
  <si>
    <t>710007881</t>
  </si>
  <si>
    <t>HDJ ADULTES GLORIETTE</t>
  </si>
  <si>
    <t>710015587</t>
  </si>
  <si>
    <t>750060246</t>
  </si>
  <si>
    <t>SAS CLINIQUE LE GOUZ</t>
  </si>
  <si>
    <t>710009598</t>
  </si>
  <si>
    <t>CHS LOUHANS LA SEILLE AQUARELLE</t>
  </si>
  <si>
    <t>710009978</t>
  </si>
  <si>
    <t>ATELIER THERAPEUTIQUE HORTICOLE OASIS</t>
  </si>
  <si>
    <t>710009119</t>
  </si>
  <si>
    <t>CATTP POUR ENFANTS</t>
  </si>
  <si>
    <t>720000033</t>
  </si>
  <si>
    <t>720000025</t>
  </si>
  <si>
    <t>72</t>
  </si>
  <si>
    <t>CH DU MANS</t>
  </si>
  <si>
    <t>720017748</t>
  </si>
  <si>
    <t>720000561</t>
  </si>
  <si>
    <t>POLE SANTÉ SUD SITE CMCM</t>
  </si>
  <si>
    <t>720000199</t>
  </si>
  <si>
    <t>720000595</t>
  </si>
  <si>
    <t>SA CLINIQUE CHIR. LE PRE-PASTEUR</t>
  </si>
  <si>
    <t>720016179</t>
  </si>
  <si>
    <t>720016724</t>
  </si>
  <si>
    <t>POLE SANTÉ SARTHE ET LOIR</t>
  </si>
  <si>
    <t>720000041</t>
  </si>
  <si>
    <t>720000058</t>
  </si>
  <si>
    <t>EP DE SANTÉ MENTALE DE LA SARTHE</t>
  </si>
  <si>
    <t>720000744</t>
  </si>
  <si>
    <t>720000454</t>
  </si>
  <si>
    <t>CRF L'ARCHE</t>
  </si>
  <si>
    <t>720001437</t>
  </si>
  <si>
    <t>720006022</t>
  </si>
  <si>
    <t>CH LA FERTE BERNARD</t>
  </si>
  <si>
    <t>720000231</t>
  </si>
  <si>
    <t>720000637</t>
  </si>
  <si>
    <t>CLINIQUE DU TERTRE ROUGE</t>
  </si>
  <si>
    <t>720000124</t>
  </si>
  <si>
    <t>720000066</t>
  </si>
  <si>
    <t>CH CHATEAU DU LOIR</t>
  </si>
  <si>
    <t>720000389</t>
  </si>
  <si>
    <t>720012749</t>
  </si>
  <si>
    <t>CENTRE MÉDICAL GEORGES COULON</t>
  </si>
  <si>
    <t>720000249</t>
  </si>
  <si>
    <t>720000645</t>
  </si>
  <si>
    <t>CLINIQUE VICTOR HUGO</t>
  </si>
  <si>
    <t>720005909</t>
  </si>
  <si>
    <t>USLD CH DROUET CTRE HOSP DU MANS</t>
  </si>
  <si>
    <t>720000413</t>
  </si>
  <si>
    <t>720008390</t>
  </si>
  <si>
    <t>CENTRE MÉDICAL F. GALLOUEDEC</t>
  </si>
  <si>
    <t>720000520</t>
  </si>
  <si>
    <t>720000140</t>
  </si>
  <si>
    <t>CH ST CALAIS</t>
  </si>
  <si>
    <t>720012509</t>
  </si>
  <si>
    <t>CENTRE DE SOINS DE SUITE DE ROUGEMONT</t>
  </si>
  <si>
    <t>720016823</t>
  </si>
  <si>
    <t>CENTRE DE SOINS DE SUITE GEORGES COULON</t>
  </si>
  <si>
    <t>720018100</t>
  </si>
  <si>
    <t>CENTRE DE POST CURE PSYCHIATRIQUE</t>
  </si>
  <si>
    <t>720000314</t>
  </si>
  <si>
    <t>720000090</t>
  </si>
  <si>
    <t>HÔPITAL FRANÇOIS DE DAILLON AU LUDE</t>
  </si>
  <si>
    <t>720016856</t>
  </si>
  <si>
    <t>SERVICE DE L'HAD DE LA SARTHE</t>
  </si>
  <si>
    <t>720016138</t>
  </si>
  <si>
    <t>CENTRE GALLOUEDEC SITE POLE SANTÉ SUD</t>
  </si>
  <si>
    <t>720000801</t>
  </si>
  <si>
    <t>720021963</t>
  </si>
  <si>
    <t>USLD HOPITAL LOCAL BEAUMONT</t>
  </si>
  <si>
    <t>720013762</t>
  </si>
  <si>
    <t>CENTRE INTERSECTORIEL D'ADDICTOLOGIE</t>
  </si>
  <si>
    <t>720001569</t>
  </si>
  <si>
    <t>720007244</t>
  </si>
  <si>
    <t>HL SILLE LE GUILLAUME-CENTRE SOINS SUI</t>
  </si>
  <si>
    <t>720000819</t>
  </si>
  <si>
    <t>720002062</t>
  </si>
  <si>
    <t>HL BONNETABLE - CENTRE SOINS DE SUITE</t>
  </si>
  <si>
    <t>720012244</t>
  </si>
  <si>
    <t>720019918</t>
  </si>
  <si>
    <t>CENTRE DE SOINS A. BOCQUET MAMERS</t>
  </si>
  <si>
    <t>720012251</t>
  </si>
  <si>
    <t>730000031</t>
  </si>
  <si>
    <t>730000015</t>
  </si>
  <si>
    <t>73</t>
  </si>
  <si>
    <t>CHMS CHAMBERY NH</t>
  </si>
  <si>
    <t>730004298</t>
  </si>
  <si>
    <t>730010048</t>
  </si>
  <si>
    <t>HÔPITAL PRIVÉ MEDIPOLE DE SAVOIE</t>
  </si>
  <si>
    <t>730000262</t>
  </si>
  <si>
    <t>730002839</t>
  </si>
  <si>
    <t>CH D'ALBERTVILLE</t>
  </si>
  <si>
    <t>730000098</t>
  </si>
  <si>
    <t>CHMS AIX GRAND PORT</t>
  </si>
  <si>
    <t>730000080</t>
  </si>
  <si>
    <t>730780103</t>
  </si>
  <si>
    <t>CH DE SAINT JEAN DE MAURIENNE</t>
  </si>
  <si>
    <t>730000304</t>
  </si>
  <si>
    <t>730780582</t>
  </si>
  <si>
    <t>CHS DE LA SAVOIE</t>
  </si>
  <si>
    <t>730000247</t>
  </si>
  <si>
    <t>730780525</t>
  </si>
  <si>
    <t>CH DE BOURG ST MAURICE</t>
  </si>
  <si>
    <t>730783552</t>
  </si>
  <si>
    <t>CHMS CHAMBERY HOTEL DIEU</t>
  </si>
  <si>
    <t>730000049</t>
  </si>
  <si>
    <t>CH DE MOUTIERS</t>
  </si>
  <si>
    <t>730780988</t>
  </si>
  <si>
    <t>730002698</t>
  </si>
  <si>
    <t>CRF LE ZANDER</t>
  </si>
  <si>
    <t>730783644</t>
  </si>
  <si>
    <t>CHMS AIX REINE HORTENSE</t>
  </si>
  <si>
    <t>730780681</t>
  </si>
  <si>
    <t>DOMAINE SAINT ALBAN</t>
  </si>
  <si>
    <t>730007978</t>
  </si>
  <si>
    <t>730011731</t>
  </si>
  <si>
    <t>CLINIQUE MÉDICALE LE SERMAY</t>
  </si>
  <si>
    <t>730012499</t>
  </si>
  <si>
    <t>730012481</t>
  </si>
  <si>
    <t>GCS CLINIQUE HERBERT</t>
  </si>
  <si>
    <t>730780475</t>
  </si>
  <si>
    <t>CENTRE SSR TRESSERVE ARC EN CIEL</t>
  </si>
  <si>
    <t>730000270</t>
  </si>
  <si>
    <t>730780558</t>
  </si>
  <si>
    <t>CH MICHEL DUBETTIER</t>
  </si>
  <si>
    <t>730785276</t>
  </si>
  <si>
    <t>USLD MAISON DE SANTÉ CLAUDE LÉGER</t>
  </si>
  <si>
    <t>730000288</t>
  </si>
  <si>
    <t>730780566</t>
  </si>
  <si>
    <t>CH DE MODANE</t>
  </si>
  <si>
    <t>730783974</t>
  </si>
  <si>
    <t>MECS CHALET DE L'ORNON ET DE LA GRANDE
CASSE</t>
  </si>
  <si>
    <t>730780574</t>
  </si>
  <si>
    <t>730000296</t>
  </si>
  <si>
    <t>MECS LE PARC</t>
  </si>
  <si>
    <t>730010535</t>
  </si>
  <si>
    <t>HDJ ADULTES VOGLANS</t>
  </si>
  <si>
    <t>730010873</t>
  </si>
  <si>
    <t>CMP/CATTP ADULTES ST-JEAN-DE-MAURIENNE</t>
  </si>
  <si>
    <t>730008299</t>
  </si>
  <si>
    <t>HDJ ADULTES JACQUES PREVERT</t>
  </si>
  <si>
    <t>730010527</t>
  </si>
  <si>
    <t>HDJ ADULTES AIX-LES-BAINS</t>
  </si>
  <si>
    <t>730010378</t>
  </si>
  <si>
    <t>CMP/CATTP ENFANTS CHAMBERY WINNICOTT</t>
  </si>
  <si>
    <t>730011269</t>
  </si>
  <si>
    <t>HDJ ENFANTS BASSENS CHANTOISEAU</t>
  </si>
  <si>
    <t>730012655</t>
  </si>
  <si>
    <t>HDJ ADULTES ALBERTVILLE</t>
  </si>
  <si>
    <t>730011251</t>
  </si>
  <si>
    <t>HDJ ENFANTS AIX-LES-BAINS ATRIUM</t>
  </si>
  <si>
    <t>740000237</t>
  </si>
  <si>
    <t>740781133</t>
  </si>
  <si>
    <t>74</t>
  </si>
  <si>
    <t>CH ANNECY-GENEVOIS SITE ANNECY</t>
  </si>
  <si>
    <t>740781141</t>
  </si>
  <si>
    <t>740790258</t>
  </si>
  <si>
    <t>CH ALPES LEMAN</t>
  </si>
  <si>
    <t>740000328</t>
  </si>
  <si>
    <t>740790381</t>
  </si>
  <si>
    <t>HÔPITAUX DU LEMAN</t>
  </si>
  <si>
    <t>740781224</t>
  </si>
  <si>
    <t>740001839</t>
  </si>
  <si>
    <t>HÔPITAUX DU MONT BLANC SITE SALLANCHES</t>
  </si>
  <si>
    <t>740014345</t>
  </si>
  <si>
    <t>740000617</t>
  </si>
  <si>
    <t>HÔPITAL PRIVÉ PAYS DE SAVOIE</t>
  </si>
  <si>
    <t>740000302</t>
  </si>
  <si>
    <t>CH ANNECY-GENEVOIS SITE ST JULIEN EN G</t>
  </si>
  <si>
    <t>740780424</t>
  </si>
  <si>
    <t>740000120</t>
  </si>
  <si>
    <t>CLINIQUE GENERALE ANNECY</t>
  </si>
  <si>
    <t>740780416</t>
  </si>
  <si>
    <t>740000112</t>
  </si>
  <si>
    <t>CLINIQUE DU LAC ET D'ARGONAY</t>
  </si>
  <si>
    <t>740781026</t>
  </si>
  <si>
    <t>740000211</t>
  </si>
  <si>
    <t>CLINIQUE NOUVELLE DES VALLEES</t>
  </si>
  <si>
    <t>740014519</t>
  </si>
  <si>
    <t>CLINIQUE PIERRE DE SOLEIL</t>
  </si>
  <si>
    <t>740000583</t>
  </si>
  <si>
    <t>740785035</t>
  </si>
  <si>
    <t>EPSM 74 INTRA ET ADMIN</t>
  </si>
  <si>
    <t>740780143</t>
  </si>
  <si>
    <t>ÉTABLISSEMENT DE SANTÉ EVIAN - MGEN</t>
  </si>
  <si>
    <t>740780986</t>
  </si>
  <si>
    <t>920033180</t>
  </si>
  <si>
    <t>CENTRE DE CONVALESCENCE CHATEAU BON
ATTRAIT</t>
  </si>
  <si>
    <t>740780135</t>
  </si>
  <si>
    <t>920030939</t>
  </si>
  <si>
    <t>CENTRE MÉDICAL SANCELLEMOZ</t>
  </si>
  <si>
    <t>740780176</t>
  </si>
  <si>
    <t>310021373</t>
  </si>
  <si>
    <t>CLINIQUE KORIAN LES DEUX LYS</t>
  </si>
  <si>
    <t>740000294</t>
  </si>
  <si>
    <t>740781208</t>
  </si>
  <si>
    <t>HÔPITAL GABRIEL DEPLANTE</t>
  </si>
  <si>
    <t>740781034</t>
  </si>
  <si>
    <t>750048787</t>
  </si>
  <si>
    <t>CLINIQUE REGINA</t>
  </si>
  <si>
    <t>740004148</t>
  </si>
  <si>
    <t>CRF DU MONT VEYRIER - GROUPE KORIAN</t>
  </si>
  <si>
    <t>740000286</t>
  </si>
  <si>
    <t>740781190</t>
  </si>
  <si>
    <t>CH DUFRESNE SOMMEILLER</t>
  </si>
  <si>
    <t>740011481</t>
  </si>
  <si>
    <t>SSR SITE SEYNOD</t>
  </si>
  <si>
    <t>740013412</t>
  </si>
  <si>
    <t>UNITÉ D'HOSPIT PSYCHIATRIQUE ADULTE</t>
  </si>
  <si>
    <t>740780192</t>
  </si>
  <si>
    <t>740780168</t>
  </si>
  <si>
    <t>CENTRE MÉDICAL DE PRAZ COUTANT</t>
  </si>
  <si>
    <t>740000062</t>
  </si>
  <si>
    <t>VSHA MARTEL DE JANVILLE</t>
  </si>
  <si>
    <t>740010475</t>
  </si>
  <si>
    <t>HAD HAUTE-SAVOIE SUD</t>
  </si>
  <si>
    <t>740781166</t>
  </si>
  <si>
    <t>HÔPITAUX DU MONT BLANC SITE CHAMONIX</t>
  </si>
  <si>
    <t>740780184</t>
  </si>
  <si>
    <t>CLINIQUE PSYCHIATRIQUE PARASSY</t>
  </si>
  <si>
    <t>740000401</t>
  </si>
  <si>
    <t>740781893</t>
  </si>
  <si>
    <t>MAIS DÉPT ET CTRE LONG SÉJOUR REIGNIER</t>
  </si>
  <si>
    <t>740789532</t>
  </si>
  <si>
    <t>LONG SEJOUR RUMILLY</t>
  </si>
  <si>
    <t>740780952</t>
  </si>
  <si>
    <t>MAISON DE REPOS LA MARTERAYE</t>
  </si>
  <si>
    <t>740001847</t>
  </si>
  <si>
    <t>USLD LE VAL D'ARVE</t>
  </si>
  <si>
    <t>740788070</t>
  </si>
  <si>
    <t>USLD LA LUMIERE DU LAC THONON</t>
  </si>
  <si>
    <t>740000278</t>
  </si>
  <si>
    <t>740781182</t>
  </si>
  <si>
    <t>CH ANDREVETAN</t>
  </si>
  <si>
    <t>740010715</t>
  </si>
  <si>
    <t>HDJ ADULTES VETRAZ MONTHOUX</t>
  </si>
  <si>
    <t>740014113</t>
  </si>
  <si>
    <t>HDJ ADULTE LES REGAINS</t>
  </si>
  <si>
    <t>740011531</t>
  </si>
  <si>
    <t>HDJ LA ROCHE-SUR-FORON</t>
  </si>
  <si>
    <t>740016696</t>
  </si>
  <si>
    <t>SSR LA MARTERAYE SITE SEYNOD</t>
  </si>
  <si>
    <t>740014121</t>
  </si>
  <si>
    <t>HDJ ENFANTS LE SEXTANT</t>
  </si>
  <si>
    <t>740011440</t>
  </si>
  <si>
    <t>HDJ ADULTES SALLANCHES</t>
  </si>
  <si>
    <t>750100125</t>
  </si>
  <si>
    <t>GROUPEMENT HOSPITALIER PITIE-SALPETRIERE</t>
  </si>
  <si>
    <t>750100166</t>
  </si>
  <si>
    <t>HÔPITAL COCHIN/ST VINCENT DE PAUL</t>
  </si>
  <si>
    <t>750100232</t>
  </si>
  <si>
    <t>GIH BICHAT/CLAUDE BERNARD</t>
  </si>
  <si>
    <t>750803447</t>
  </si>
  <si>
    <t>CHU PARIS OUEST SITE G POMPIDOU APHP</t>
  </si>
  <si>
    <t>750000523</t>
  </si>
  <si>
    <t>750150120</t>
  </si>
  <si>
    <t>GROUPEMENT HOSPITALIER PARIS
SAINT-JOSEPH</t>
  </si>
  <si>
    <t>750100091</t>
  </si>
  <si>
    <t>HÔPITAL SAINT-ANTOINE</t>
  </si>
  <si>
    <t>750100208</t>
  </si>
  <si>
    <t>HÔPITAL NECKER ENFANTS MALADES</t>
  </si>
  <si>
    <t>750100075</t>
  </si>
  <si>
    <t>HÔPITAL SAINT-LOUIS</t>
  </si>
  <si>
    <t>750100273</t>
  </si>
  <si>
    <t>HÔPITAL TENON</t>
  </si>
  <si>
    <t>750100042</t>
  </si>
  <si>
    <t>CHU SAINT LOUIS SITE LARIBOISIERE-APHP</t>
  </si>
  <si>
    <t>920100047</t>
  </si>
  <si>
    <t>CHU PARIS NORD SITE LOUIS MOURIER APHP</t>
  </si>
  <si>
    <t>750806226</t>
  </si>
  <si>
    <t>HAD APHP PARIS</t>
  </si>
  <si>
    <t>750150104</t>
  </si>
  <si>
    <t>750720476</t>
  </si>
  <si>
    <t>INSTITUT MUTUALISTE MONTSOURIS</t>
  </si>
  <si>
    <t>750100109</t>
  </si>
  <si>
    <t>HÔPITAL TROUSSEAU</t>
  </si>
  <si>
    <t>920100039</t>
  </si>
  <si>
    <t>CHU PARIS NORD SITE BEAUJON APHP</t>
  </si>
  <si>
    <t>750803454</t>
  </si>
  <si>
    <t>CHU ROBERT DEBRE APHP</t>
  </si>
  <si>
    <t>750000499</t>
  </si>
  <si>
    <t>CH SAINTE ANNE</t>
  </si>
  <si>
    <t>940100035</t>
  </si>
  <si>
    <t>CHU PITIE SALPETRIERE- CHARLE FOIX APHP</t>
  </si>
  <si>
    <t>750160012</t>
  </si>
  <si>
    <t>750813321</t>
  </si>
  <si>
    <t>CLCC INSTITUT CURIE</t>
  </si>
  <si>
    <t>920100062</t>
  </si>
  <si>
    <t>CHU PARIS OUEST SITE CELTON APHP</t>
  </si>
  <si>
    <t>750801441</t>
  </si>
  <si>
    <t>CHU PARIS CENTRE SITE BROCA APHP</t>
  </si>
  <si>
    <t>750150237</t>
  </si>
  <si>
    <t>750006728</t>
  </si>
  <si>
    <t>HÔPITAL DE LA CROIX SAINT SIMON</t>
  </si>
  <si>
    <t>750000549</t>
  </si>
  <si>
    <t>750150229</t>
  </si>
  <si>
    <t>FONDATION OPHTALMOLOGIQUE ROTHSCHILD</t>
  </si>
  <si>
    <t>750300360</t>
  </si>
  <si>
    <t>750026569</t>
  </si>
  <si>
    <t>HÔPITAL PRIVÉ DES PEUPLIERS</t>
  </si>
  <si>
    <t>750100083</t>
  </si>
  <si>
    <t>HÔPITAL ROTHSCHILD</t>
  </si>
  <si>
    <t>750300154</t>
  </si>
  <si>
    <t>750065971</t>
  </si>
  <si>
    <t>CLINIQUE TURIN</t>
  </si>
  <si>
    <t>750042459</t>
  </si>
  <si>
    <t>750712341</t>
  </si>
  <si>
    <t>HAD CROIX SAINT-SIMON</t>
  </si>
  <si>
    <t>750300071</t>
  </si>
  <si>
    <t>750000598</t>
  </si>
  <si>
    <t>CLINIQUE GEOFFROY ST HILAIRE</t>
  </si>
  <si>
    <t>750300766</t>
  </si>
  <si>
    <t>750056145</t>
  </si>
  <si>
    <t>CLINIQUE BIZET</t>
  </si>
  <si>
    <t>750301145</t>
  </si>
  <si>
    <t>750001042</t>
  </si>
  <si>
    <t>CLINIQUE DU MONT LOUIS</t>
  </si>
  <si>
    <t>750041543</t>
  </si>
  <si>
    <t>HÔPITAL BRETONNEAU</t>
  </si>
  <si>
    <t>750300667</t>
  </si>
  <si>
    <t>750000838</t>
  </si>
  <si>
    <t>MATERNITE SAINTE FELICITE</t>
  </si>
  <si>
    <t>750100216</t>
  </si>
  <si>
    <t>HÔPITAL VAUGIRARD</t>
  </si>
  <si>
    <t>750000481</t>
  </si>
  <si>
    <t>750110025</t>
  </si>
  <si>
    <t>CHNO DES QUINZE VINGTS PARIS</t>
  </si>
  <si>
    <t>750150013</t>
  </si>
  <si>
    <t>750811887</t>
  </si>
  <si>
    <t>HÔPITAL PIERRE ROUQUES - LES BLUETS</t>
  </si>
  <si>
    <t>750150252</t>
  </si>
  <si>
    <t>CLINIQUE EDOUARD RIST</t>
  </si>
  <si>
    <t>750150260</t>
  </si>
  <si>
    <t>HÔPITAL DES DIACONESSES</t>
  </si>
  <si>
    <t>750000507</t>
  </si>
  <si>
    <t>750058844</t>
  </si>
  <si>
    <t>HÔPITAL SAINTE MARIE PARIS</t>
  </si>
  <si>
    <t>750300915</t>
  </si>
  <si>
    <t>7500065963</t>
  </si>
  <si>
    <t>CLINIQUE INTERNATIONALE PARC MONCEAU</t>
  </si>
  <si>
    <t>750055287</t>
  </si>
  <si>
    <t>940026677</t>
  </si>
  <si>
    <t>AURA PARIS PLAISANCE</t>
  </si>
  <si>
    <t>750301137</t>
  </si>
  <si>
    <t>750001034</t>
  </si>
  <si>
    <t>CLINIQUE ALLERAY LABROUSTE</t>
  </si>
  <si>
    <t>750150377</t>
  </si>
  <si>
    <t>HÔPITAL HENRY DUNANT</t>
  </si>
  <si>
    <t>750300840</t>
  </si>
  <si>
    <t>750000903</t>
  </si>
  <si>
    <t>CLINIQUE DE LA MUETTE</t>
  </si>
  <si>
    <t>750150286</t>
  </si>
  <si>
    <t>HÔPITAL JEAN JAURÈS</t>
  </si>
  <si>
    <t>750014128</t>
  </si>
  <si>
    <t>750014078</t>
  </si>
  <si>
    <t>CLINIQUE DES BUTTES CHAUMONT</t>
  </si>
  <si>
    <t>750300774</t>
  </si>
  <si>
    <t>750000895</t>
  </si>
  <si>
    <t>CLINIQUE JOUVENET</t>
  </si>
  <si>
    <t>750300121</t>
  </si>
  <si>
    <t>750063679</t>
  </si>
  <si>
    <t>FOND ST JEAN DE DIEU CLINIQUE OUDINOT</t>
  </si>
  <si>
    <t>750150146</t>
  </si>
  <si>
    <t>HÔPITAL LEOPOLD BELLAN</t>
  </si>
  <si>
    <t>750300139</t>
  </si>
  <si>
    <t>750000655</t>
  </si>
  <si>
    <t>CLINIQUE DE L ALMA</t>
  </si>
  <si>
    <t>750150344</t>
  </si>
  <si>
    <t>750720468</t>
  </si>
  <si>
    <t>HÔPITAL PRIVÉ COGNACQ-JAY</t>
  </si>
  <si>
    <t>750150187</t>
  </si>
  <si>
    <t>750000143</t>
  </si>
  <si>
    <t>MAISON MEDICALE JEANNE GARNIER</t>
  </si>
  <si>
    <t>750038739</t>
  </si>
  <si>
    <t>CRF PORT-ROYAL</t>
  </si>
  <si>
    <t>750057028</t>
  </si>
  <si>
    <t>ETB SANTÉ MENTALE DE PARIS - MGEN</t>
  </si>
  <si>
    <t>750300881</t>
  </si>
  <si>
    <t>750000937</t>
  </si>
  <si>
    <t>CLINIQUE DU TROCADERO</t>
  </si>
  <si>
    <t>750301160</t>
  </si>
  <si>
    <t>750001067</t>
  </si>
  <si>
    <t>CLINIQUE DES MAUSSINS</t>
  </si>
  <si>
    <t>750300493</t>
  </si>
  <si>
    <t>750000796</t>
  </si>
  <si>
    <t>CLINIQUE ARAGO</t>
  </si>
  <si>
    <t>930815501</t>
  </si>
  <si>
    <t>USLD LA ROSERAIE MAISON BLANCHE</t>
  </si>
  <si>
    <t>750047128</t>
  </si>
  <si>
    <t>CLINIQUE DU PARC DE BELLEVILLE</t>
  </si>
  <si>
    <t>750100067</t>
  </si>
  <si>
    <t>CHU SAINT LOUIS SITE FERNAND WIDAL-APHP</t>
  </si>
  <si>
    <t>750058471</t>
  </si>
  <si>
    <t>UNITÉ HOSP MAISON BLANCHE - HENRY EY</t>
  </si>
  <si>
    <t>750027369</t>
  </si>
  <si>
    <t>CH BICHAT MAISON BLANCHE</t>
  </si>
  <si>
    <t>910140037</t>
  </si>
  <si>
    <t>750720914</t>
  </si>
  <si>
    <t>HÔPITAL PSYCHIATRIQUE L'EAU VIVE</t>
  </si>
  <si>
    <t>750003378</t>
  </si>
  <si>
    <t>310021191</t>
  </si>
  <si>
    <t>CLINIQUE KORIAN CANAL DE L OURCQ</t>
  </si>
  <si>
    <t>750170102</t>
  </si>
  <si>
    <t>INSTITUT PAUL SIVADON</t>
  </si>
  <si>
    <t>750014169</t>
  </si>
  <si>
    <t>CLINIQUE DE LA JONQUIERE</t>
  </si>
  <si>
    <t>750047771</t>
  </si>
  <si>
    <t>UNITÉ HOSP LASALLE MAISON BLANCHE</t>
  </si>
  <si>
    <t>750015109</t>
  </si>
  <si>
    <t>UNITÉ D HOSPITALISAT AVRON M BLANCHE</t>
  </si>
  <si>
    <t>750300410</t>
  </si>
  <si>
    <t>750000770</t>
  </si>
  <si>
    <t>750300014</t>
  </si>
  <si>
    <t>750000564</t>
  </si>
  <si>
    <t>SA CLINIQUE DU LOUVRE</t>
  </si>
  <si>
    <t>750300089</t>
  </si>
  <si>
    <t>750000606</t>
  </si>
  <si>
    <t>CLINIQUE DU SPORT</t>
  </si>
  <si>
    <t>940806490</t>
  </si>
  <si>
    <t>750810798</t>
  </si>
  <si>
    <t>ETABLISEMENT PUBLIC DE SANTÉ FRESNES</t>
  </si>
  <si>
    <t>920150018</t>
  </si>
  <si>
    <t>750720492</t>
  </si>
  <si>
    <t>HÔPITAL GOUIN A CLICHY</t>
  </si>
  <si>
    <t>750825184</t>
  </si>
  <si>
    <t>950000760</t>
  </si>
  <si>
    <t>CRF LA CHATAIGNERAIE</t>
  </si>
  <si>
    <t>750200024</t>
  </si>
  <si>
    <t>94</t>
  </si>
  <si>
    <t>AURA UDM-HD-DP CTRE DE FORMATION</t>
  </si>
  <si>
    <t>750300592</t>
  </si>
  <si>
    <t>750000820</t>
  </si>
  <si>
    <t>CLINIQUE BLOMET</t>
  </si>
  <si>
    <t>750049561</t>
  </si>
  <si>
    <t>750049553</t>
  </si>
  <si>
    <t>CLINIQUE DES EPINETTES</t>
  </si>
  <si>
    <t>750023749</t>
  </si>
  <si>
    <t>CH MAISON BLANCHE HAUTEVILLE</t>
  </si>
  <si>
    <t>750300550</t>
  </si>
  <si>
    <t>750000812</t>
  </si>
  <si>
    <t>CLINIQUE SAINTE GENEVIEVE</t>
  </si>
  <si>
    <t>950100024</t>
  </si>
  <si>
    <t>CHU EST PARISIEN SITE ROCHE GUYON APHP</t>
  </si>
  <si>
    <t>750300931</t>
  </si>
  <si>
    <t>750000978</t>
  </si>
  <si>
    <t>CLINIQUE SAINTE-THERESE</t>
  </si>
  <si>
    <t>750100018</t>
  </si>
  <si>
    <t>HÔPITAL HOTEL-DIEU/LA COLLEGIALE</t>
  </si>
  <si>
    <t>750300741</t>
  </si>
  <si>
    <t>750000861</t>
  </si>
  <si>
    <t>750042830</t>
  </si>
  <si>
    <t>SOINS DE SUITE FONDATION ROTHSCHILD</t>
  </si>
  <si>
    <t>750700015</t>
  </si>
  <si>
    <t>HÔPITAL LEOPOLD BELLAN 75010</t>
  </si>
  <si>
    <t>750150088</t>
  </si>
  <si>
    <t>750000515</t>
  </si>
  <si>
    <t>HÔPITAL DES GARDIENS DE LA PAIX</t>
  </si>
  <si>
    <t>570015776</t>
  </si>
  <si>
    <t>USLD PHG DE CREUTZWALD</t>
  </si>
  <si>
    <t>750310013</t>
  </si>
  <si>
    <t>CLINIQUE VILLA MONTSOURIS</t>
  </si>
  <si>
    <t>750140022</t>
  </si>
  <si>
    <t>CLINIQUE MÉDICO-UNIVERSITAIRE GEORGES
HEUYER</t>
  </si>
  <si>
    <t>750032229</t>
  </si>
  <si>
    <t>750827933</t>
  </si>
  <si>
    <t>HÔPITAL MÈRE-ENFANT DE L'EST PARISIEN</t>
  </si>
  <si>
    <t>930815618</t>
  </si>
  <si>
    <t>CENTRE DE DIALYSE &amp; AUTODIALYSE AURA</t>
  </si>
  <si>
    <t>750140030</t>
  </si>
  <si>
    <t>POLYCLINIQUE RENE ANGELERGUES</t>
  </si>
  <si>
    <t>750831067</t>
  </si>
  <si>
    <t>690049846</t>
  </si>
  <si>
    <t>CENTRE DIAVERUM PARIS MONT LOUIS</t>
  </si>
  <si>
    <t>750300097</t>
  </si>
  <si>
    <t>750813305</t>
  </si>
  <si>
    <t>INSTITUT ARTHUR VERNES</t>
  </si>
  <si>
    <t>750170201</t>
  </si>
  <si>
    <t>CENTRE MÉDICAL LABRADOR</t>
  </si>
  <si>
    <t>750170441</t>
  </si>
  <si>
    <t>HDJ ATELIER THERAPEUTIQUE LE FLEURON</t>
  </si>
  <si>
    <t>750170185</t>
  </si>
  <si>
    <t>CENTRE MÉDICAL CEVENNES</t>
  </si>
  <si>
    <t>750007528</t>
  </si>
  <si>
    <t>750804940</t>
  </si>
  <si>
    <t>HDJ GRANGE BATELIERE</t>
  </si>
  <si>
    <t>750000069</t>
  </si>
  <si>
    <t>CMP LA POMME</t>
  </si>
  <si>
    <t>750003295</t>
  </si>
  <si>
    <t>CENTRE DE POST CURE DE LA METAIRIE</t>
  </si>
  <si>
    <t>210986329</t>
  </si>
  <si>
    <t>USLD DIJON RES. N D DE LA VISITATION</t>
  </si>
  <si>
    <t>750830564</t>
  </si>
  <si>
    <t>HDJ VIALA LAMARTINE TISSERAND</t>
  </si>
  <si>
    <t>750047318</t>
  </si>
  <si>
    <t>DIAVERUM PARIS SAINT-MAUR</t>
  </si>
  <si>
    <t>750300857</t>
  </si>
  <si>
    <t>750062218</t>
  </si>
  <si>
    <t>MAISON DE SANTÉ REMUSAT</t>
  </si>
  <si>
    <t>930000351</t>
  </si>
  <si>
    <t>CH MAISON BLANCHE</t>
  </si>
  <si>
    <t>750007668</t>
  </si>
  <si>
    <t>750719270</t>
  </si>
  <si>
    <t>HDJ SPASM</t>
  </si>
  <si>
    <t>750170243</t>
  </si>
  <si>
    <t>750720922</t>
  </si>
  <si>
    <t>HDJ GOMBAULT DARNAUD</t>
  </si>
  <si>
    <t>750510059</t>
  </si>
  <si>
    <t>CENTRE POST CURE WATTEAU</t>
  </si>
  <si>
    <t>750170516</t>
  </si>
  <si>
    <t>CENTRE MOGADOR</t>
  </si>
  <si>
    <t>750830978</t>
  </si>
  <si>
    <t>FOYER POST CURE EUGENE MILLON</t>
  </si>
  <si>
    <t>910000322</t>
  </si>
  <si>
    <t>CH PERRAY VAUCLUSE</t>
  </si>
  <si>
    <t>750038358</t>
  </si>
  <si>
    <t>CENTRE DE POST CURE LEMERCIER</t>
  </si>
  <si>
    <t>750813628</t>
  </si>
  <si>
    <t>HDJ RIDDER</t>
  </si>
  <si>
    <t>780023164</t>
  </si>
  <si>
    <t>780023156</t>
  </si>
  <si>
    <t>78</t>
  </si>
  <si>
    <t>CENTRE DE REEDUCATION L'OISEAU BLANC</t>
  </si>
  <si>
    <t>750826141</t>
  </si>
  <si>
    <t>750825960</t>
  </si>
  <si>
    <t>HDJ CENTRE ETIENNE MARCEL</t>
  </si>
  <si>
    <t>750000184</t>
  </si>
  <si>
    <t>UNITE AURA PELLEPORT</t>
  </si>
  <si>
    <t>750005928</t>
  </si>
  <si>
    <t>CMP SAMPAIX</t>
  </si>
  <si>
    <t>750170110</t>
  </si>
  <si>
    <t>750720674</t>
  </si>
  <si>
    <t>HDJ ANDRÉ BOULLOCHE</t>
  </si>
  <si>
    <t>750003931</t>
  </si>
  <si>
    <t>CENTRE DE CRISE ADULTE GARANCIERE</t>
  </si>
  <si>
    <t>750007338</t>
  </si>
  <si>
    <t>CMP LA CHAPELLE</t>
  </si>
  <si>
    <t>750007619</t>
  </si>
  <si>
    <t>CENTRE PHYMENTIN</t>
  </si>
  <si>
    <t>750009318</t>
  </si>
  <si>
    <t>UNITE AURA BICHAT</t>
  </si>
  <si>
    <t>750170375</t>
  </si>
  <si>
    <t>HDJ POUR ADOLESCENT CEREP-MONTSOURIS</t>
  </si>
  <si>
    <t>930003355</t>
  </si>
  <si>
    <t>750064586</t>
  </si>
  <si>
    <t>CENTRE D'AUTODIALYSE ISODIALYSE</t>
  </si>
  <si>
    <t>750824849</t>
  </si>
  <si>
    <t>HDJ POUCHET ET EQUIPE MOBILE</t>
  </si>
  <si>
    <t>950808949</t>
  </si>
  <si>
    <t>UNITE D'AUTODIALYSE (A.U.R.A)</t>
  </si>
  <si>
    <t>750170524</t>
  </si>
  <si>
    <t>HDJ POUR AD0LESCENTS</t>
  </si>
  <si>
    <t>750140055</t>
  </si>
  <si>
    <t>750802985</t>
  </si>
  <si>
    <t>CENTRE RENE CAPITANT</t>
  </si>
  <si>
    <t>750690083</t>
  </si>
  <si>
    <t>CENTRE MARIE ABADIE</t>
  </si>
  <si>
    <t>750170193</t>
  </si>
  <si>
    <t>ASSOCIATION AURORE- HÔPITAL DE JOUR
DUTOT</t>
  </si>
  <si>
    <t>750040297</t>
  </si>
  <si>
    <t>750000960</t>
  </si>
  <si>
    <t>UNITE D'AUTODIALYSE</t>
  </si>
  <si>
    <t>750170300</t>
  </si>
  <si>
    <t>HDJ ENFANTS RENE DIATKINE SITE EDISON</t>
  </si>
  <si>
    <t>750170128</t>
  </si>
  <si>
    <t>HDJ CENTRE SERGE LEBOVICI</t>
  </si>
  <si>
    <t>750827990</t>
  </si>
  <si>
    <t>CENTRE POST CURE CAILLAUX</t>
  </si>
  <si>
    <t>750006249</t>
  </si>
  <si>
    <t>HDJ CMP ARMAILLE</t>
  </si>
  <si>
    <t>750829053</t>
  </si>
  <si>
    <t>CENTRE D'AUTODIALYSE CLINIQUE ALMA</t>
  </si>
  <si>
    <t>750024069</t>
  </si>
  <si>
    <t>HDJ FALGUIERE</t>
  </si>
  <si>
    <t>750170268</t>
  </si>
  <si>
    <t>HÔPITAL DE JOUR L'ETINCELLE</t>
  </si>
  <si>
    <t>750170599</t>
  </si>
  <si>
    <t>ATELIER THERAPEUTIQUE HUBERT MIGNOT</t>
  </si>
  <si>
    <t>770803708</t>
  </si>
  <si>
    <t>UNITE D'AUTODIALYSE AURA</t>
  </si>
  <si>
    <t>750830044</t>
  </si>
  <si>
    <t>CIAPA POUR ADOLESCENTS SIMPLON</t>
  </si>
  <si>
    <t>750170581</t>
  </si>
  <si>
    <t>UNITÉ ACCUEIL PSYCHOTHERAPIE FAMILIALE</t>
  </si>
  <si>
    <t>770016160</t>
  </si>
  <si>
    <t>750006389</t>
  </si>
  <si>
    <t>HDJ CMP COMPOINT</t>
  </si>
  <si>
    <t>750005449</t>
  </si>
  <si>
    <t>CMP PICOT</t>
  </si>
  <si>
    <t>750006298</t>
  </si>
  <si>
    <t>HDJ CMP BUCAREST</t>
  </si>
  <si>
    <t>750810384</t>
  </si>
  <si>
    <t>HDJ G.VACOLA</t>
  </si>
  <si>
    <t>750814881</t>
  </si>
  <si>
    <t>HDJ JEAN DOLLFUS</t>
  </si>
  <si>
    <t>930813910</t>
  </si>
  <si>
    <t>AURA UNITE D'AUTODIALYSE</t>
  </si>
  <si>
    <t>750003956</t>
  </si>
  <si>
    <t>CENTRE POST CURE DES GOBELINS</t>
  </si>
  <si>
    <t>750170490</t>
  </si>
  <si>
    <t>750719312</t>
  </si>
  <si>
    <t>750005969</t>
  </si>
  <si>
    <t>CMP LA TOUR D AUVERGNE</t>
  </si>
  <si>
    <t>910814144</t>
  </si>
  <si>
    <t>920025210</t>
  </si>
  <si>
    <t>750039448</t>
  </si>
  <si>
    <t>CENTRE ACCUEIL FAM THERAPEUTIQUE ENFANTS</t>
  </si>
  <si>
    <t>750790164</t>
  </si>
  <si>
    <t>750008310</t>
  </si>
  <si>
    <t>CLINIQUE ROOSEVELT</t>
  </si>
  <si>
    <t>750006348</t>
  </si>
  <si>
    <t>HDJ CMP VARENNE</t>
  </si>
  <si>
    <t>750801326</t>
  </si>
  <si>
    <t>HDJ GRENELLE</t>
  </si>
  <si>
    <t>760035147</t>
  </si>
  <si>
    <t>760035139</t>
  </si>
  <si>
    <t>76</t>
  </si>
  <si>
    <t>CLINIQUE DES BOUCLES DE LA SEINE</t>
  </si>
  <si>
    <t>760000158</t>
  </si>
  <si>
    <t>760780239</t>
  </si>
  <si>
    <t>HÔPITAL CHARLES NICOLLE CHU ROUEN</t>
  </si>
  <si>
    <t>760805770</t>
  </si>
  <si>
    <t>760780726</t>
  </si>
  <si>
    <t>HÔPITAL JACQUES MONOD CH LE HAVRE</t>
  </si>
  <si>
    <t>760000018</t>
  </si>
  <si>
    <t>760780023</t>
  </si>
  <si>
    <t>CH DIEPPE</t>
  </si>
  <si>
    <t>760000463</t>
  </si>
  <si>
    <t>760024042</t>
  </si>
  <si>
    <t>CH LES FEUGRAIS CHI ELBEUF</t>
  </si>
  <si>
    <t>760021329</t>
  </si>
  <si>
    <t>760000448</t>
  </si>
  <si>
    <t>HÔPITAL PRIVÉ DE L'ESTUAIRE</t>
  </si>
  <si>
    <t>760783522</t>
  </si>
  <si>
    <t>HÔPITAL DE BOIS-GUILLAUME CHU ROUEN</t>
  </si>
  <si>
    <t>760000190</t>
  </si>
  <si>
    <t>760780270</t>
  </si>
  <si>
    <t>CHS DU ROUVRAY SOTTEVILLE-LES-ROUEN</t>
  </si>
  <si>
    <t>760025312</t>
  </si>
  <si>
    <t>760000315</t>
  </si>
  <si>
    <t>CLINIQUE MATHILDE</t>
  </si>
  <si>
    <t>760921809</t>
  </si>
  <si>
    <t>760000273</t>
  </si>
  <si>
    <t>CLINIQUE DE L'EUROPE</t>
  </si>
  <si>
    <t>760000166</t>
  </si>
  <si>
    <t>760780247</t>
  </si>
  <si>
    <t>CRLCC HENRI BECQUEREL</t>
  </si>
  <si>
    <t>760780619</t>
  </si>
  <si>
    <t>760000307</t>
  </si>
  <si>
    <t>CLINIQUE SAINT HILAIRE</t>
  </si>
  <si>
    <t>760000141</t>
  </si>
  <si>
    <t>HÔPITAL SAINT JULIEN CHU ROUEN</t>
  </si>
  <si>
    <t>760000364</t>
  </si>
  <si>
    <t>760780734</t>
  </si>
  <si>
    <t>CHIC DU PAYS DES HAUTES FALAISES FECAMP</t>
  </si>
  <si>
    <t>760000356</t>
  </si>
  <si>
    <t>HÔPITAL GUSTAVE FLAUBERT CH LE HAVRE</t>
  </si>
  <si>
    <t>760780510</t>
  </si>
  <si>
    <t>760000257</t>
  </si>
  <si>
    <t>CLINIQUE DU CEDRE</t>
  </si>
  <si>
    <t>760781070</t>
  </si>
  <si>
    <t>CENTRE PIERRE JANET CH LE HAVRE</t>
  </si>
  <si>
    <t>760000182</t>
  </si>
  <si>
    <t>760780262</t>
  </si>
  <si>
    <t>CH DU BELVEDERE MONT-SAINT-AIGNAN</t>
  </si>
  <si>
    <t>760780791</t>
  </si>
  <si>
    <t>760000414</t>
  </si>
  <si>
    <t>CLINIQUE DES ORMEAUX</t>
  </si>
  <si>
    <t>760000372</t>
  </si>
  <si>
    <t>760780742</t>
  </si>
  <si>
    <t>CH LILLEBONNE CHI CAUX VALLEE DE SEINE</t>
  </si>
  <si>
    <t>760783035</t>
  </si>
  <si>
    <t>HÔPITAL ET IFSI CROIX-ROUGE</t>
  </si>
  <si>
    <t>760027292</t>
  </si>
  <si>
    <t>760027300</t>
  </si>
  <si>
    <t>POLYCLINIQUE MEGIVAL</t>
  </si>
  <si>
    <t>760780692</t>
  </si>
  <si>
    <t>CRMPR LES HERBIERS BOIS GUILLAUME</t>
  </si>
  <si>
    <t>760920918</t>
  </si>
  <si>
    <t>CENTRE SSR MÉRIDIENNE</t>
  </si>
  <si>
    <t>270000391</t>
  </si>
  <si>
    <t>CH LOUVIERS CHI ELBEUF</t>
  </si>
  <si>
    <t>760800938</t>
  </si>
  <si>
    <t>CENTRE DE JOUR WINNICOTT CH DIEPPE</t>
  </si>
  <si>
    <t>760783530</t>
  </si>
  <si>
    <t>HÔPITAL DE OISSEL CHU ROUEN</t>
  </si>
  <si>
    <t>760034637</t>
  </si>
  <si>
    <t>SSR PETIT COLMOULINS</t>
  </si>
  <si>
    <t>760783159</t>
  </si>
  <si>
    <t>760000851</t>
  </si>
  <si>
    <t>CLINIQUE DES ESSARTS</t>
  </si>
  <si>
    <t>760017079</t>
  </si>
  <si>
    <t>760017038</t>
  </si>
  <si>
    <t>CENTRE DE RÉÉDUCATION DE LA HEVE</t>
  </si>
  <si>
    <t>760026674</t>
  </si>
  <si>
    <t>750035578</t>
  </si>
  <si>
    <t>760920603</t>
  </si>
  <si>
    <t>760920587</t>
  </si>
  <si>
    <t>CENTRE DE CONVALESCENCE LA ROSERAIE</t>
  </si>
  <si>
    <t>760000133</t>
  </si>
  <si>
    <t>760780213</t>
  </si>
  <si>
    <t>CH HÔPITAL PASTEUR VALLERY RADOT</t>
  </si>
  <si>
    <t>760029017</t>
  </si>
  <si>
    <t>CLINIQUE GUILLAUME</t>
  </si>
  <si>
    <t>760780981</t>
  </si>
  <si>
    <t>760027342</t>
  </si>
  <si>
    <t>MAISON DE REPOS ET DE CONVALESCENCE LES
JONQUILLES</t>
  </si>
  <si>
    <t>760023671</t>
  </si>
  <si>
    <t>USLD ARCADIE BOUCICAUT CHU ROUEN</t>
  </si>
  <si>
    <t>760780130</t>
  </si>
  <si>
    <t>760000091</t>
  </si>
  <si>
    <t>SSR DU CAUX LITTORAL</t>
  </si>
  <si>
    <t>760780783</t>
  </si>
  <si>
    <t>760000406</t>
  </si>
  <si>
    <t>CLINIQUE TOUS VENTS</t>
  </si>
  <si>
    <t>760000042</t>
  </si>
  <si>
    <t>760780056</t>
  </si>
  <si>
    <t>CH EU</t>
  </si>
  <si>
    <t>760000059</t>
  </si>
  <si>
    <t>760780064</t>
  </si>
  <si>
    <t>CH NEUFCHATEL-EN-BRAY</t>
  </si>
  <si>
    <t>760780825</t>
  </si>
  <si>
    <t>760000430</t>
  </si>
  <si>
    <t>CLINIQUE DE L'ABBAYE</t>
  </si>
  <si>
    <t>760000620</t>
  </si>
  <si>
    <t>760782227</t>
  </si>
  <si>
    <t>CENTRE SSR PA CH DARNETAL</t>
  </si>
  <si>
    <t>760000380</t>
  </si>
  <si>
    <t>760780759</t>
  </si>
  <si>
    <t>HL SAINT-ROMAIN-DE-COLBOSC</t>
  </si>
  <si>
    <t>760000398</t>
  </si>
  <si>
    <t>HL BOLBEC CHIC CAUX VALLEE</t>
  </si>
  <si>
    <t>760780205</t>
  </si>
  <si>
    <t>760000125</t>
  </si>
  <si>
    <t>760000174</t>
  </si>
  <si>
    <t>760780254</t>
  </si>
  <si>
    <t>HL YVETOT</t>
  </si>
  <si>
    <t>760913566</t>
  </si>
  <si>
    <t>HDJ ENFANTS BOIS-GUILLAUME</t>
  </si>
  <si>
    <t>760806950</t>
  </si>
  <si>
    <t>USLD DE L'EHPAD YVON LAMOUR FECAMP</t>
  </si>
  <si>
    <t>760035709</t>
  </si>
  <si>
    <t>HAD CAUX MARITIME - DIEPPE</t>
  </si>
  <si>
    <t>760034165</t>
  </si>
  <si>
    <t>HOSP.SANTÉ MENTALE ADULTES FLAUBERT</t>
  </si>
  <si>
    <t>760780676</t>
  </si>
  <si>
    <t>RÉSIDENCE CLINIQUE DU CHÂTEAU BLANC</t>
  </si>
  <si>
    <t>760020529</t>
  </si>
  <si>
    <t>HAD DU CÈDRE</t>
  </si>
  <si>
    <t>760000802</t>
  </si>
  <si>
    <t>760782425</t>
  </si>
  <si>
    <t>CENTRE SSR PA CH SOTTEVILLE/ROUEN</t>
  </si>
  <si>
    <t>760780668</t>
  </si>
  <si>
    <t>760000331</t>
  </si>
  <si>
    <t>CLINIQUE HEMERA PAYS DE CAUX</t>
  </si>
  <si>
    <t>760780288</t>
  </si>
  <si>
    <t>HÔPITAL PRIVÉ DE JOUR MGEN</t>
  </si>
  <si>
    <t>760000034</t>
  </si>
  <si>
    <t>760780049</t>
  </si>
  <si>
    <t>HL GOURNAY-EN-BRAY</t>
  </si>
  <si>
    <t>760781054</t>
  </si>
  <si>
    <t>CENTRE SSR ASSOCIATION LADAPT HAUTE
NORMANDIE</t>
  </si>
  <si>
    <t>760913491</t>
  </si>
  <si>
    <t>HDJ CMP CATTP ADULTES ROUEN</t>
  </si>
  <si>
    <t>760024620</t>
  </si>
  <si>
    <t>UNITÉ CONSULTATIONS ADULTES CHU ROUEN</t>
  </si>
  <si>
    <t>760919621</t>
  </si>
  <si>
    <t>HDJ ADULTES C. CLAUDEL SOTTEVILLE</t>
  </si>
  <si>
    <t>760025403</t>
  </si>
  <si>
    <t>LES JARDINS DE CHARCOT CH LE HAVRE</t>
  </si>
  <si>
    <t>760000026</t>
  </si>
  <si>
    <t>760780031</t>
  </si>
  <si>
    <t>HL SAINT-VALERY-EN-CAUX</t>
  </si>
  <si>
    <t>760806026</t>
  </si>
  <si>
    <t>CMP GTA CATTP SAFT ENFANTS MOSAIQUE</t>
  </si>
  <si>
    <t>760025825</t>
  </si>
  <si>
    <t>HDJ CMP CATTP FED GERONTO-PSY</t>
  </si>
  <si>
    <t>760913558</t>
  </si>
  <si>
    <t>HDJ CMP CATTP ADULTES ELBEUF</t>
  </si>
  <si>
    <t>760913541</t>
  </si>
  <si>
    <t>HDJ ADULTES GRAND-QUEVILLY</t>
  </si>
  <si>
    <t>760023937</t>
  </si>
  <si>
    <t>HDJ CATTP ADULTE ND DE BONDEVILLE</t>
  </si>
  <si>
    <t>760026484</t>
  </si>
  <si>
    <t>CCAP CMP PIERRE JANET CH LE HAVRE</t>
  </si>
  <si>
    <t>760807594</t>
  </si>
  <si>
    <t>HDJ ENFANTS ELBEUF CHS SOTTEVILLE</t>
  </si>
  <si>
    <t>760922047</t>
  </si>
  <si>
    <t>HDJ ENFANT BLEU SOLEIL ST ETIENNE</t>
  </si>
  <si>
    <t>760807149</t>
  </si>
  <si>
    <t>HDJ A YVETOT</t>
  </si>
  <si>
    <t>760025775</t>
  </si>
  <si>
    <t>HDJ ENFANTS AUBIER PETIT-QUEVILLY</t>
  </si>
  <si>
    <t>760024760</t>
  </si>
  <si>
    <t>HDJ CMP CATTP ADULTES NEUFCHATEL</t>
  </si>
  <si>
    <t>760919639</t>
  </si>
  <si>
    <t>HDJ ENFANT JUMIEGES CHS SOTTEVILE</t>
  </si>
  <si>
    <t>760019588</t>
  </si>
  <si>
    <t>CMP CATTP ODYSSEE SAFT ENFANTS</t>
  </si>
  <si>
    <t>760913483</t>
  </si>
  <si>
    <t>HDJ ADULTES MESNIL-ESNARD</t>
  </si>
  <si>
    <t>760019208</t>
  </si>
  <si>
    <t>HDJ CMP GRAVILLE CH LE HAVRE</t>
  </si>
  <si>
    <t>760917781</t>
  </si>
  <si>
    <t>SMPR MAISON ARRET ROUEN 76P12</t>
  </si>
  <si>
    <t>760023945</t>
  </si>
  <si>
    <t>HDJ ADOSPHERE SAINT-ETIENNE</t>
  </si>
  <si>
    <t>760026104</t>
  </si>
  <si>
    <t>MAISON THERAPEUTIQUE LILLEBONNE GHH</t>
  </si>
  <si>
    <t>760033555</t>
  </si>
  <si>
    <t>PSYCHIATRIE ADULTES FECAMP GHH</t>
  </si>
  <si>
    <t>760026120</t>
  </si>
  <si>
    <t>HDJ ADULTES LILLEBONNE GHH</t>
  </si>
  <si>
    <t>760802439</t>
  </si>
  <si>
    <t>CENTRE DES HELLANDES</t>
  </si>
  <si>
    <t>760025411</t>
  </si>
  <si>
    <t>HDJ ENFANTS DUFY CH LE HAVRE</t>
  </si>
  <si>
    <t>760780882</t>
  </si>
  <si>
    <t>PEDO PSYCHIATRIE BOLBEC GHH</t>
  </si>
  <si>
    <t>760026161</t>
  </si>
  <si>
    <t>PEDO PSYCHIATRIE FECAMP GHH</t>
  </si>
  <si>
    <t>760026112</t>
  </si>
  <si>
    <t>PSYCHIATRIE ADULTES BOLBEC GHH</t>
  </si>
  <si>
    <t>760783563</t>
  </si>
  <si>
    <t>760919373</t>
  </si>
  <si>
    <t>INSTITUT DE JOUR ALFRED BINET</t>
  </si>
  <si>
    <t>770019032</t>
  </si>
  <si>
    <t>770021145</t>
  </si>
  <si>
    <t>77</t>
  </si>
  <si>
    <t>GHEF MARNE LA VALLEE SITE JOSSIGNY</t>
  </si>
  <si>
    <t>770000446</t>
  </si>
  <si>
    <t>CH DE MEAUX SITE SAINT FARON</t>
  </si>
  <si>
    <t>770000156</t>
  </si>
  <si>
    <t>770110054</t>
  </si>
  <si>
    <t>CH DE MELUN SITE SANTÉPOLE</t>
  </si>
  <si>
    <t>770000131</t>
  </si>
  <si>
    <t>CH DE COULOMMIERS</t>
  </si>
  <si>
    <t>770000164</t>
  </si>
  <si>
    <t>770021152</t>
  </si>
  <si>
    <t>CH SUD SEINE ET MARNE SITE MONTEREAU</t>
  </si>
  <si>
    <t>770000149</t>
  </si>
  <si>
    <t>CH DE FONTAINEBLEAU</t>
  </si>
  <si>
    <t>770000172</t>
  </si>
  <si>
    <t>770110070</t>
  </si>
  <si>
    <t>CH DE PROVINS LEON BINET</t>
  </si>
  <si>
    <t>770020477</t>
  </si>
  <si>
    <t>HÔPITAL FORCILLES - FONDATION COGNACQ JAY</t>
  </si>
  <si>
    <t>770000214</t>
  </si>
  <si>
    <t>CH DE NEMOURS</t>
  </si>
  <si>
    <t>770700011</t>
  </si>
  <si>
    <t>930027347</t>
  </si>
  <si>
    <t>CRF COUBERT</t>
  </si>
  <si>
    <t>770300010</t>
  </si>
  <si>
    <t>770004299</t>
  </si>
  <si>
    <t>HÔPITAL PRIVÉ DE MARNE CHANTEREINE</t>
  </si>
  <si>
    <t>770300259</t>
  </si>
  <si>
    <t>770000347</t>
  </si>
  <si>
    <t>CLINIQUE LES TROIS SOLEILS</t>
  </si>
  <si>
    <t>770790707</t>
  </si>
  <si>
    <t>770000719</t>
  </si>
  <si>
    <t>CLINIQUE DE TOURNAN</t>
  </si>
  <si>
    <t>770300143</t>
  </si>
  <si>
    <t>770000362</t>
  </si>
  <si>
    <t>POLYCLINIQUE SAINT JEAN</t>
  </si>
  <si>
    <t>770300135</t>
  </si>
  <si>
    <t>770000289</t>
  </si>
  <si>
    <t>CLINIQUE MÉDICO-CHIRURGICALE LES
FONTAINES</t>
  </si>
  <si>
    <t>770814622</t>
  </si>
  <si>
    <t>ANNEXE SSR D'ORGEMONT</t>
  </si>
  <si>
    <t>770006138</t>
  </si>
  <si>
    <t>770020113</t>
  </si>
  <si>
    <t>CLINIQUE PSYCHIATRIQUE DU PAYS DE SEINE</t>
  </si>
  <si>
    <t>770813400</t>
  </si>
  <si>
    <t>770001014</t>
  </si>
  <si>
    <t>CLINIQUE SAINT FARON</t>
  </si>
  <si>
    <t>770016491</t>
  </si>
  <si>
    <t>770016483</t>
  </si>
  <si>
    <t>CLINIQUE SOLIS DE MONTEVRAIN</t>
  </si>
  <si>
    <t>770016467</t>
  </si>
  <si>
    <t>CLINIQUE DES PAYS DE MEAUX</t>
  </si>
  <si>
    <t>770300218</t>
  </si>
  <si>
    <t>INSTITUT MEDICAL DE SERRIS</t>
  </si>
  <si>
    <t>770310019</t>
  </si>
  <si>
    <t>770000370</t>
  </si>
  <si>
    <t>CLINIQUE DU CHATEAU DE PERREUSE</t>
  </si>
  <si>
    <t>770310027</t>
  </si>
  <si>
    <t>770000388</t>
  </si>
  <si>
    <t>CLINIQUE PSYCHIATRIQ DE L ANGE GARDIEN</t>
  </si>
  <si>
    <t>770420024</t>
  </si>
  <si>
    <t>ÉTABLISSEMENT DE SANTÉ LE PRIEURE</t>
  </si>
  <si>
    <t>770020055</t>
  </si>
  <si>
    <t>770000271</t>
  </si>
  <si>
    <t>CENTRE NEPHROCARE MARNE LA VALLEE</t>
  </si>
  <si>
    <t>770150027</t>
  </si>
  <si>
    <t>C.M.P.A. NEUFMOUTIERS</t>
  </si>
  <si>
    <t>770803989</t>
  </si>
  <si>
    <t>770000925</t>
  </si>
  <si>
    <t>CENTRE DE RÉADAPTATION CARDIAQUE DE LA
BRIE</t>
  </si>
  <si>
    <t>770813814</t>
  </si>
  <si>
    <t>USLD CENTRE HOSPITALIER DE JOUARRE</t>
  </si>
  <si>
    <t>770000180</t>
  </si>
  <si>
    <t>CH DE BRIE COMTE ROBERT</t>
  </si>
  <si>
    <t>770150043</t>
  </si>
  <si>
    <t>CENTRE MÉDICAL BTP RETRAITE</t>
  </si>
  <si>
    <t>770300192</t>
  </si>
  <si>
    <t>770000313</t>
  </si>
  <si>
    <t>CLINIQUE ST BRICE</t>
  </si>
  <si>
    <t>770021186</t>
  </si>
  <si>
    <t>770021160</t>
  </si>
  <si>
    <t>GCS HAD REGION DE MELUN - ACTIVITE</t>
  </si>
  <si>
    <t>770000420</t>
  </si>
  <si>
    <t>770700029</t>
  </si>
  <si>
    <t>CRF ELLEN POIDATZ</t>
  </si>
  <si>
    <t>770510055</t>
  </si>
  <si>
    <t>CENTRE POST CURE CHANTEMERLE</t>
  </si>
  <si>
    <t>770021251</t>
  </si>
  <si>
    <t>HAD NORD SEINE ET MARNE</t>
  </si>
  <si>
    <t>770016475</t>
  </si>
  <si>
    <t>770014207</t>
  </si>
  <si>
    <t>HAD CENTRE 77</t>
  </si>
  <si>
    <t>770016087</t>
  </si>
  <si>
    <t>770016137</t>
  </si>
  <si>
    <t>CENTRE D'HEMODIALYSE DE MONTEREAU</t>
  </si>
  <si>
    <t>770701225</t>
  </si>
  <si>
    <t>CRRF LE BRASSET</t>
  </si>
  <si>
    <t>770809028</t>
  </si>
  <si>
    <t>UNITE D'AUTODIALYSE ALFADIAL</t>
  </si>
  <si>
    <t>770813426</t>
  </si>
  <si>
    <t>770813418</t>
  </si>
  <si>
    <t>770001279</t>
  </si>
  <si>
    <t>UNITÉ PSYCHIATRIQUE DES MOULINS</t>
  </si>
  <si>
    <t>770011799</t>
  </si>
  <si>
    <t>HDJ MARIE ROSE MAMELET</t>
  </si>
  <si>
    <t>770014611</t>
  </si>
  <si>
    <t>CMP WINNICOTT</t>
  </si>
  <si>
    <t>770003531</t>
  </si>
  <si>
    <t>HDJ PAUL SIVADON</t>
  </si>
  <si>
    <t>770003317</t>
  </si>
  <si>
    <t>APPARTEMENT THERAPEUTIQUE CASTELLIER</t>
  </si>
  <si>
    <t>770014942</t>
  </si>
  <si>
    <t>ACCUEIL FAMILIAL THERAPEUTIQUE</t>
  </si>
  <si>
    <t>770816569</t>
  </si>
  <si>
    <t>HDJ ET CATTP ADOS 77I05</t>
  </si>
  <si>
    <t>770011898</t>
  </si>
  <si>
    <t>HDJ GAUSSON</t>
  </si>
  <si>
    <t>770001444</t>
  </si>
  <si>
    <t>HDJ INFANTO JUVENILE</t>
  </si>
  <si>
    <t>770003523</t>
  </si>
  <si>
    <t>APPARTEMENT THERAPEUTIQUE CH LAGNY</t>
  </si>
  <si>
    <t>770003515</t>
  </si>
  <si>
    <t>CMP TOURNESOLS 77I01</t>
  </si>
  <si>
    <t>770001253</t>
  </si>
  <si>
    <t>HDJ PSYCHIATRIE</t>
  </si>
  <si>
    <t>770001295</t>
  </si>
  <si>
    <t>HDJ PSYCHIATRIE SITE MITRY MORY</t>
  </si>
  <si>
    <t>780800256</t>
  </si>
  <si>
    <t>780110078</t>
  </si>
  <si>
    <t>CH DE VERSAILLES SITE ANDRE MIGNOT</t>
  </si>
  <si>
    <t>780000311</t>
  </si>
  <si>
    <t>780001236</t>
  </si>
  <si>
    <t>CHIC POISSY ST GERMAIN SITE DE POISSY</t>
  </si>
  <si>
    <t>780000287</t>
  </si>
  <si>
    <t>780110011</t>
  </si>
  <si>
    <t>CH FRANCOIS QUESNAY MANTES</t>
  </si>
  <si>
    <t>780300422</t>
  </si>
  <si>
    <t>780002259</t>
  </si>
  <si>
    <t>HÔPITAL PRIVÉ OUEST</t>
  </si>
  <si>
    <t>780300414</t>
  </si>
  <si>
    <t>780000675</t>
  </si>
  <si>
    <t>CENTRE MÉDICO-CHIRURGICAL EUROPE</t>
  </si>
  <si>
    <t>780000329</t>
  </si>
  <si>
    <t>780110052</t>
  </si>
  <si>
    <t>CH DE RAMBOUILLET</t>
  </si>
  <si>
    <t>780300406</t>
  </si>
  <si>
    <t>780018032</t>
  </si>
  <si>
    <t>CENTRE MÉDICO-CHIRURGICAL DE PARLY II</t>
  </si>
  <si>
    <t>780000337</t>
  </si>
  <si>
    <t>CHIC POISSY ST GERMAIN SITE ST GERMAIN</t>
  </si>
  <si>
    <t>780150066</t>
  </si>
  <si>
    <t>780808614</t>
  </si>
  <si>
    <t>CLINIQUE MEDICALE PORTE VERTE</t>
  </si>
  <si>
    <t>780000295</t>
  </si>
  <si>
    <t>780002697</t>
  </si>
  <si>
    <t>CHIC DE MEULAN LES MUREAUX</t>
  </si>
  <si>
    <t>780300323</t>
  </si>
  <si>
    <t>780003679</t>
  </si>
  <si>
    <t>CLINIQUE DES FRANCISCAINES</t>
  </si>
  <si>
    <t>780140018</t>
  </si>
  <si>
    <t>INSTITUT MGEN DE LA VERRIERE</t>
  </si>
  <si>
    <t>780000303</t>
  </si>
  <si>
    <t>780024113</t>
  </si>
  <si>
    <t>CH DE PLAISIR</t>
  </si>
  <si>
    <t>780018727</t>
  </si>
  <si>
    <t>780018719</t>
  </si>
  <si>
    <t>CLINIQUE SAINT GERMAIN</t>
  </si>
  <si>
    <t>780300075</t>
  </si>
  <si>
    <t>780000485</t>
  </si>
  <si>
    <t>CENTRE CARDIOLOGIQUE D EVECQUEMONT</t>
  </si>
  <si>
    <t>780300208</t>
  </si>
  <si>
    <t>780000576</t>
  </si>
  <si>
    <t>CLINIQUE SAINT LOUIS</t>
  </si>
  <si>
    <t>780000352</t>
  </si>
  <si>
    <t>780110094</t>
  </si>
  <si>
    <t>HÔPITAL DU VESINET CENTRE</t>
  </si>
  <si>
    <t>780000428</t>
  </si>
  <si>
    <t>CHIC MEULAN (SITE DE BECHEVILLE)</t>
  </si>
  <si>
    <t>780300083</t>
  </si>
  <si>
    <t>CLINIQUE MEDICALE GOUSSONVILLE</t>
  </si>
  <si>
    <t>780140042</t>
  </si>
  <si>
    <t>780017455</t>
  </si>
  <si>
    <t>CLINIQUE D'YVELINE</t>
  </si>
  <si>
    <t>780150017</t>
  </si>
  <si>
    <t>CESSRIN DE MAISONS LAFFITTE</t>
  </si>
  <si>
    <t>780022760</t>
  </si>
  <si>
    <t>310021258</t>
  </si>
  <si>
    <t>CLINIQUE SSR - KORIAN LE GRAND PARC</t>
  </si>
  <si>
    <t>780300125</t>
  </si>
  <si>
    <t>780000535</t>
  </si>
  <si>
    <t>POLYCLINIQUE LA REGION MANTAISE</t>
  </si>
  <si>
    <t>780300455</t>
  </si>
  <si>
    <t>780000717</t>
  </si>
  <si>
    <t>CH PRIVÉ DU MONTGARDE</t>
  </si>
  <si>
    <t>780700027</t>
  </si>
  <si>
    <t>780822193</t>
  </si>
  <si>
    <t>CLINIQUE DE BAZINCOURT</t>
  </si>
  <si>
    <t>780000402</t>
  </si>
  <si>
    <t>CHS JEAN MARTIN CHARCOT</t>
  </si>
  <si>
    <t>780000410</t>
  </si>
  <si>
    <t>780140059</t>
  </si>
  <si>
    <t>CHS THEOPHILE ROUSSEL</t>
  </si>
  <si>
    <t>780140075</t>
  </si>
  <si>
    <t>CENTRE POST CURE GILBERT RABY</t>
  </si>
  <si>
    <t>780001657</t>
  </si>
  <si>
    <t>780530010</t>
  </si>
  <si>
    <t>HÔPITAL PEDIATRIE REEDUCATION BULLION</t>
  </si>
  <si>
    <t>780000378</t>
  </si>
  <si>
    <t>780130027</t>
  </si>
  <si>
    <t>CH LOCAL DE HOUDAN</t>
  </si>
  <si>
    <t>780826053</t>
  </si>
  <si>
    <t>HDJ SAINT GERMAIN</t>
  </si>
  <si>
    <t>780300224</t>
  </si>
  <si>
    <t>310021225</t>
  </si>
  <si>
    <t>CENTRE SOINS DE SUITE SARTROUVILLE C3S</t>
  </si>
  <si>
    <t>780825816</t>
  </si>
  <si>
    <t>780003638</t>
  </si>
  <si>
    <t>CRF DE RICHEBOURG</t>
  </si>
  <si>
    <t>780022737</t>
  </si>
  <si>
    <t>POLYCLINIQUE DE MAISONS LAFFITTE</t>
  </si>
  <si>
    <t>780008298</t>
  </si>
  <si>
    <t>CLINIQUE SAINT REMY</t>
  </si>
  <si>
    <t>780420022</t>
  </si>
  <si>
    <t>ETAB. DE SUITE ET DE READ. LE TERRIER</t>
  </si>
  <si>
    <t>780300109</t>
  </si>
  <si>
    <t>780000519</t>
  </si>
  <si>
    <t>CLINIQUE VAL DE SEINE A LOUVECIENNE</t>
  </si>
  <si>
    <t>780310025</t>
  </si>
  <si>
    <t>CLINIQUE VILLA DES PAGES</t>
  </si>
  <si>
    <t>780000345</t>
  </si>
  <si>
    <t>CH DE VERSAILLES SITE RICHAUD</t>
  </si>
  <si>
    <t>780150033</t>
  </si>
  <si>
    <t>CLAIRE DEMEURE</t>
  </si>
  <si>
    <t>780630026</t>
  </si>
  <si>
    <t>750803900</t>
  </si>
  <si>
    <t>CENTRE PEDIATRIQUE DES COTES</t>
  </si>
  <si>
    <t>780420048</t>
  </si>
  <si>
    <t>780021069</t>
  </si>
  <si>
    <t>MAISON DE REPOS ET DE CONVALESCENCE L
OASIS</t>
  </si>
  <si>
    <t>780004529</t>
  </si>
  <si>
    <t>310021233</t>
  </si>
  <si>
    <t>HAD YVELINES SUD</t>
  </si>
  <si>
    <t>780000386</t>
  </si>
  <si>
    <t>780021788</t>
  </si>
  <si>
    <t>CH DE LA MAULDRE SITE SAINT LOUIS</t>
  </si>
  <si>
    <t>780000360</t>
  </si>
  <si>
    <t>780130019</t>
  </si>
  <si>
    <t>USLD GERONTOLOGIQUE DE CHEVREUSE</t>
  </si>
  <si>
    <t>780017802</t>
  </si>
  <si>
    <t>780002010</t>
  </si>
  <si>
    <t>CTRE D'HEMODIALYSE DE MANTES LA JOLIE</t>
  </si>
  <si>
    <t>780825246</t>
  </si>
  <si>
    <t>HDJ DE BOUCHELAY</t>
  </si>
  <si>
    <t>780822748</t>
  </si>
  <si>
    <t>USLD CHATELAIN GUILLET</t>
  </si>
  <si>
    <t>780022448</t>
  </si>
  <si>
    <t>HDJ ST CYR L ECOLE</t>
  </si>
  <si>
    <t>780023545</t>
  </si>
  <si>
    <t>HAD LEOPOLD BELLAN</t>
  </si>
  <si>
    <t>780801502</t>
  </si>
  <si>
    <t>HDJ CH FRANCOIS QUESNAY</t>
  </si>
  <si>
    <t>780810164</t>
  </si>
  <si>
    <t>HDJ DE MANTES LA JOLIE</t>
  </si>
  <si>
    <t>780170064</t>
  </si>
  <si>
    <t>780020111</t>
  </si>
  <si>
    <t>HDJ ARIS JOUY EN JOSAS</t>
  </si>
  <si>
    <t>780170049</t>
  </si>
  <si>
    <t>780009528</t>
  </si>
  <si>
    <t>HDJ DE POISSY</t>
  </si>
  <si>
    <t>780809448</t>
  </si>
  <si>
    <t>UNITÉ DE SOINS LA POMMERAIE</t>
  </si>
  <si>
    <t>780801528</t>
  </si>
  <si>
    <t>HDJ LA SOURCE</t>
  </si>
  <si>
    <t>780020558</t>
  </si>
  <si>
    <t>HDJ JEAN MARTIN CHARCOT</t>
  </si>
  <si>
    <t>780001558</t>
  </si>
  <si>
    <t>780822920</t>
  </si>
  <si>
    <t>UNITE D'AUTODIALYSE DIALYVE</t>
  </si>
  <si>
    <t>780801510</t>
  </si>
  <si>
    <t>CENTRE POST CURE HOUILLES</t>
  </si>
  <si>
    <t>780823134</t>
  </si>
  <si>
    <t>UNITE D'AUTODIALYSE BEAUREGARD</t>
  </si>
  <si>
    <t>780011789</t>
  </si>
  <si>
    <t>MAISON THERAPEUTIQUE VERSAILLES</t>
  </si>
  <si>
    <t>780809364</t>
  </si>
  <si>
    <t>HDJ SARTROUVILLE</t>
  </si>
  <si>
    <t>780823472</t>
  </si>
  <si>
    <t>HDJ ELANCOURT</t>
  </si>
  <si>
    <t>780826152</t>
  </si>
  <si>
    <t>UNITE .AUTODIAL.IMPRESSIONNISTES</t>
  </si>
  <si>
    <t>780825220</t>
  </si>
  <si>
    <t>HDJ MARLY LE ROI</t>
  </si>
  <si>
    <t>780020244</t>
  </si>
  <si>
    <t>HDJ RAMBOUILLET</t>
  </si>
  <si>
    <t>780011748</t>
  </si>
  <si>
    <t>HDJ HENRI MATISSE</t>
  </si>
  <si>
    <t>780824983</t>
  </si>
  <si>
    <t>HDJ VERSAILLES</t>
  </si>
  <si>
    <t>920808920</t>
  </si>
  <si>
    <t>HDJ LE PARC NANTERRE</t>
  </si>
  <si>
    <t>920027737</t>
  </si>
  <si>
    <t>HDJ ST CLOUD</t>
  </si>
  <si>
    <t>780001707</t>
  </si>
  <si>
    <t>UNITE D'AUTODIALYSE LES TEMPLIERS</t>
  </si>
  <si>
    <t>920010089</t>
  </si>
  <si>
    <t>HDJ LE PETIT HANS</t>
  </si>
  <si>
    <t>780825238</t>
  </si>
  <si>
    <t>HDJ LA RENCONTRE</t>
  </si>
  <si>
    <t>780140034</t>
  </si>
  <si>
    <t>CMP MATERNOLOGIE I04</t>
  </si>
  <si>
    <t>920812344</t>
  </si>
  <si>
    <t>HDJ COURBEVOIE</t>
  </si>
  <si>
    <t>920010949</t>
  </si>
  <si>
    <t>HDJ LE SUD EST</t>
  </si>
  <si>
    <t>920811635</t>
  </si>
  <si>
    <t>CAS POUR ADOLESCENTS DE SURESNES</t>
  </si>
  <si>
    <t>920718277</t>
  </si>
  <si>
    <t>HDJ SURESNES</t>
  </si>
  <si>
    <t>780822631</t>
  </si>
  <si>
    <t>CENTRE AUTODIALYSE DES ARCADES</t>
  </si>
  <si>
    <t>780820346</t>
  </si>
  <si>
    <t>CMP DE MANTES LA JOLIE</t>
  </si>
  <si>
    <t>780023909</t>
  </si>
  <si>
    <t>780025441</t>
  </si>
  <si>
    <t>HDJ CTRE AUBERGENVILLOIS PSY AMBUL</t>
  </si>
  <si>
    <t>780821781</t>
  </si>
  <si>
    <t>CMP ANTENNE DE GUYANCOURT</t>
  </si>
  <si>
    <t>780170056</t>
  </si>
  <si>
    <t>780825097</t>
  </si>
  <si>
    <t>HOPITAL DE JOUR L'ENVOL</t>
  </si>
  <si>
    <t>790000087</t>
  </si>
  <si>
    <t>790000012</t>
  </si>
  <si>
    <t>79</t>
  </si>
  <si>
    <t>CH DE NIORT</t>
  </si>
  <si>
    <t>790019848</t>
  </si>
  <si>
    <t>790006654</t>
  </si>
  <si>
    <t>SITE HOSPITALIER FAYE L'ABBESSE</t>
  </si>
  <si>
    <t>790009948</t>
  </si>
  <si>
    <t>790001242</t>
  </si>
  <si>
    <t>POLYCLINIQUE INKERMANN</t>
  </si>
  <si>
    <t>790000111</t>
  </si>
  <si>
    <t>790019491</t>
  </si>
  <si>
    <t>CH HAUT VAL SEVRE ET MELLOIS - ST MAIX.</t>
  </si>
  <si>
    <t>790000681</t>
  </si>
  <si>
    <t>790002497</t>
  </si>
  <si>
    <t>MELIORIS LE GRAND FEU</t>
  </si>
  <si>
    <t>790000103</t>
  </si>
  <si>
    <t>SITE HOSPITALIER DE PARTHENAY</t>
  </si>
  <si>
    <t>790003537</t>
  </si>
  <si>
    <t>SITE HOSPITALIER DE THOUARS</t>
  </si>
  <si>
    <t>790008064</t>
  </si>
  <si>
    <t>MELIORIS LE LOGIS DES FRANCS</t>
  </si>
  <si>
    <t>790000145</t>
  </si>
  <si>
    <t>790000079</t>
  </si>
  <si>
    <t>790000186</t>
  </si>
  <si>
    <t>790000178</t>
  </si>
  <si>
    <t>MAISON DE REPOS ET DE CONVALESCENCE
CHATEAU DE PARSAY</t>
  </si>
  <si>
    <t>790000137</t>
  </si>
  <si>
    <t>CH HAUT VAL SEVRE ET MELLOIS - MELLE</t>
  </si>
  <si>
    <t>790017289</t>
  </si>
  <si>
    <t>790017271</t>
  </si>
  <si>
    <t>HD NORD 79</t>
  </si>
  <si>
    <t>790000269</t>
  </si>
  <si>
    <t>SSR PEDIATRIQUE LES TERRASSES NIORT</t>
  </si>
  <si>
    <t>790007751</t>
  </si>
  <si>
    <t>PSY ADULTES - CMP</t>
  </si>
  <si>
    <t>790007710</t>
  </si>
  <si>
    <t>PSYCHIATRIE ADULTES - CMP</t>
  </si>
  <si>
    <t>790012355</t>
  </si>
  <si>
    <t>CEAA - CTRE EXPERTISE AUTISME ADULTES</t>
  </si>
  <si>
    <t>790007892</t>
  </si>
  <si>
    <t>CMP UMPEA</t>
  </si>
  <si>
    <t>790008023</t>
  </si>
  <si>
    <t>PEDO PSYCHIATRIE - HOP DE JOUR</t>
  </si>
  <si>
    <t>790011456</t>
  </si>
  <si>
    <t>MAISON THERAPEUTIQUE - 79G03</t>
  </si>
  <si>
    <t>790012157</t>
  </si>
  <si>
    <t>CMP + HOP DE JOUR - CH NIORT</t>
  </si>
  <si>
    <t>790012074</t>
  </si>
  <si>
    <t>CMP + CATTP + HOP DE JOUR</t>
  </si>
  <si>
    <t>790011522</t>
  </si>
  <si>
    <t>CMP + CATTP - 79G02</t>
  </si>
  <si>
    <t>800006124</t>
  </si>
  <si>
    <t>800000044</t>
  </si>
  <si>
    <t>80</t>
  </si>
  <si>
    <t>CHU AMIENS SALOUËL</t>
  </si>
  <si>
    <t>800000143</t>
  </si>
  <si>
    <t>800000028</t>
  </si>
  <si>
    <t>CH ABBEVILLE</t>
  </si>
  <si>
    <t>800009920</t>
  </si>
  <si>
    <t>800003071</t>
  </si>
  <si>
    <t>SA CLINIQUE VICTOR PAUCHET</t>
  </si>
  <si>
    <t>800000192</t>
  </si>
  <si>
    <t>CHU AMIENS NORD</t>
  </si>
  <si>
    <t>800000523</t>
  </si>
  <si>
    <t>800000853</t>
  </si>
  <si>
    <t>SOINS SERVICE</t>
  </si>
  <si>
    <t>800000226</t>
  </si>
  <si>
    <t>800000069</t>
  </si>
  <si>
    <t>CH DOULLENS</t>
  </si>
  <si>
    <t>800000614</t>
  </si>
  <si>
    <t>CHU AMIENS SAINT VICTOR</t>
  </si>
  <si>
    <t>800000457</t>
  </si>
  <si>
    <t>800000119</t>
  </si>
  <si>
    <t>CHS PINEL DURY</t>
  </si>
  <si>
    <t>800009466</t>
  </si>
  <si>
    <t>800002982</t>
  </si>
  <si>
    <t>POLYCLINIQUE DE PICARDIE</t>
  </si>
  <si>
    <t>800000432</t>
  </si>
  <si>
    <t>800000093</t>
  </si>
  <si>
    <t>CH PÉRONNE</t>
  </si>
  <si>
    <t>800000507</t>
  </si>
  <si>
    <t>800000135</t>
  </si>
  <si>
    <t>CH CHIBS SAINT-VALERY-SUR-SOMME</t>
  </si>
  <si>
    <t>800002503</t>
  </si>
  <si>
    <t>800001141</t>
  </si>
  <si>
    <t>SA SAINTE ISABELLE</t>
  </si>
  <si>
    <t>800000390</t>
  </si>
  <si>
    <t>800000085</t>
  </si>
  <si>
    <t>CH CHIMR MONTDIDIER</t>
  </si>
  <si>
    <t>800000200</t>
  </si>
  <si>
    <t>800000051</t>
  </si>
  <si>
    <t>CH CORBIE</t>
  </si>
  <si>
    <t>800013179</t>
  </si>
  <si>
    <t>800013138</t>
  </si>
  <si>
    <t>SAS CLINIQUE DE L'EUROPE</t>
  </si>
  <si>
    <t>800015729</t>
  </si>
  <si>
    <t>800015679</t>
  </si>
  <si>
    <t>SAS CARDIOLOGIE ET URGENCES</t>
  </si>
  <si>
    <t>800000275</t>
  </si>
  <si>
    <t>800000077</t>
  </si>
  <si>
    <t>CH HAM</t>
  </si>
  <si>
    <t>800018228</t>
  </si>
  <si>
    <t>800018210</t>
  </si>
  <si>
    <t>CLINIQUE DU CAMPUS DURY</t>
  </si>
  <si>
    <t>800000184</t>
  </si>
  <si>
    <t>800000036</t>
  </si>
  <si>
    <t>CH ALBERT</t>
  </si>
  <si>
    <t>800012528</t>
  </si>
  <si>
    <t>CENTRE DE RÉÉDUCATION DES 3 VALLEES</t>
  </si>
  <si>
    <t>800008989</t>
  </si>
  <si>
    <t>800002941</t>
  </si>
  <si>
    <t>CLINIQUE DU VAL D'AQUENNES</t>
  </si>
  <si>
    <t>800006231</t>
  </si>
  <si>
    <t>SSR CH ABBEVILLE</t>
  </si>
  <si>
    <t>800000440</t>
  </si>
  <si>
    <t>CH CHIMR ROYE</t>
  </si>
  <si>
    <t>800009417</t>
  </si>
  <si>
    <t>USLD CHIMR ROYE</t>
  </si>
  <si>
    <t>800000150</t>
  </si>
  <si>
    <t>CLINIQUE DU VAL D'ANCRE</t>
  </si>
  <si>
    <t>800018491</t>
  </si>
  <si>
    <t>800018483</t>
  </si>
  <si>
    <t>CCO SOPP AMIENS</t>
  </si>
  <si>
    <t>800016727</t>
  </si>
  <si>
    <t>SOINS DE SUITE POLYVALENTS PAUCHET</t>
  </si>
  <si>
    <t>800015539</t>
  </si>
  <si>
    <t>HAD CH ABBEVILLE</t>
  </si>
  <si>
    <t>800016735</t>
  </si>
  <si>
    <t>SSR CHU AMIENS</t>
  </si>
  <si>
    <t>800004152</t>
  </si>
  <si>
    <t>SSR CH PERONNE</t>
  </si>
  <si>
    <t>800000382</t>
  </si>
  <si>
    <t>POST CURE CHS PINEL DURY</t>
  </si>
  <si>
    <t>800015489</t>
  </si>
  <si>
    <t>HAD CH ALBERT</t>
  </si>
  <si>
    <t>800015448</t>
  </si>
  <si>
    <t>HAD CH PÉRONNE</t>
  </si>
  <si>
    <t>800017253</t>
  </si>
  <si>
    <t>CHU AMIENS IOP</t>
  </si>
  <si>
    <t>800016776</t>
  </si>
  <si>
    <t>HAD CHIMR MONTDIDIER</t>
  </si>
  <si>
    <t>800016768</t>
  </si>
  <si>
    <t>HAD PAUCHET</t>
  </si>
  <si>
    <t>800004111</t>
  </si>
  <si>
    <t>CENTRE HENRY EY CH PERONNE</t>
  </si>
  <si>
    <t>800009730</t>
  </si>
  <si>
    <t>HC CHS PINEL 80G AMIENS FUSCIEN</t>
  </si>
  <si>
    <t>800015588</t>
  </si>
  <si>
    <t>HAD CH HAM</t>
  </si>
  <si>
    <t>800001133</t>
  </si>
  <si>
    <t>HDJ CHS PINEL 80G01-2 DURY</t>
  </si>
  <si>
    <t>800018822</t>
  </si>
  <si>
    <t>HDJ CHS PINEL 80G04 80I02 AMIENS DUMAS</t>
  </si>
  <si>
    <t>800016206</t>
  </si>
  <si>
    <t>AT CHS PINEL 80G AMIENS</t>
  </si>
  <si>
    <t>800003659</t>
  </si>
  <si>
    <t>HDJ CHS PINEL 80P01 AMIENS DÉFENSE</t>
  </si>
  <si>
    <t>800015026</t>
  </si>
  <si>
    <t>HDJ CHS PINEL 80G08 AMIENS DELPECH</t>
  </si>
  <si>
    <t>800016263</t>
  </si>
  <si>
    <t>HDJ CHS PINEL 80I AMIENS DANEMARK</t>
  </si>
  <si>
    <t>800016719</t>
  </si>
  <si>
    <t>PFT CHS PINEL AMIENS</t>
  </si>
  <si>
    <t>810000521</t>
  </si>
  <si>
    <t>810000380</t>
  </si>
  <si>
    <t>81</t>
  </si>
  <si>
    <t>CHIC CASTRES MAZAMET SITE AUTAN</t>
  </si>
  <si>
    <t>810000505</t>
  </si>
  <si>
    <t>810000331</t>
  </si>
  <si>
    <t>CH ALBI</t>
  </si>
  <si>
    <t>810000224</t>
  </si>
  <si>
    <t>810000471</t>
  </si>
  <si>
    <t>CENTRE MÉDICO CHIRURGICAL ET OBSTÉTRICAL
CLAUDE BERNARD</t>
  </si>
  <si>
    <t>810000562</t>
  </si>
  <si>
    <t>810000455</t>
  </si>
  <si>
    <t>CH LAVAUR</t>
  </si>
  <si>
    <t>810101170</t>
  </si>
  <si>
    <t>810101162</t>
  </si>
  <si>
    <t>CLINIQUE TOULOUSE LAUTREC</t>
  </si>
  <si>
    <t>810101444</t>
  </si>
  <si>
    <t>810000992</t>
  </si>
  <si>
    <t>CLINIQUE DU SIDOBRE</t>
  </si>
  <si>
    <t>810002022</t>
  </si>
  <si>
    <t>810100008</t>
  </si>
  <si>
    <t>CHS PIERRE JAMET ALBI</t>
  </si>
  <si>
    <t>810000232</t>
  </si>
  <si>
    <t>810099903</t>
  </si>
  <si>
    <t>CENTRE MUTUALISTE REEDUCATION
FONCTIONNELLE</t>
  </si>
  <si>
    <t>810000513</t>
  </si>
  <si>
    <t>810000349</t>
  </si>
  <si>
    <t>CH DE GAILLAC</t>
  </si>
  <si>
    <t>810004200</t>
  </si>
  <si>
    <t>MCR CHATEAU DE CAHUZAC</t>
  </si>
  <si>
    <t>810099838</t>
  </si>
  <si>
    <t>CHIC CASTRES MAZAMET SITE MONGES CASTRE</t>
  </si>
  <si>
    <t>810004150</t>
  </si>
  <si>
    <t>CENTRE PSYCHOTHERAPIQUE PINEL CH LAVAUR</t>
  </si>
  <si>
    <t>810000448</t>
  </si>
  <si>
    <t>POLYCLINIQUE SAINTE BARBE</t>
  </si>
  <si>
    <t>810100370</t>
  </si>
  <si>
    <t>USLD SITE MAZAMET CHIC CASTRES MAZAMET</t>
  </si>
  <si>
    <t>810003954</t>
  </si>
  <si>
    <t>CENTRE DE RÉADAPTATION PERSONNES AGEES</t>
  </si>
  <si>
    <t>810101329</t>
  </si>
  <si>
    <t>CENTRE PSYCHO GERIATRIE ALBI CHS JAMET</t>
  </si>
  <si>
    <t>810000539</t>
  </si>
  <si>
    <t>810000398</t>
  </si>
  <si>
    <t>CH GRAULHET</t>
  </si>
  <si>
    <t>810000547</t>
  </si>
  <si>
    <t>CHIC CASTRES MAZAMET SITE MAZAMET</t>
  </si>
  <si>
    <t>810009068</t>
  </si>
  <si>
    <t>UNITÉ MALADES DIFFICILES LOUIS CROCQ</t>
  </si>
  <si>
    <t>810007989</t>
  </si>
  <si>
    <t>HAD PAYS D'OVALIE</t>
  </si>
  <si>
    <t>810000158</t>
  </si>
  <si>
    <t>810100099</t>
  </si>
  <si>
    <t>REFUGE PROTESTANT</t>
  </si>
  <si>
    <t>810002998</t>
  </si>
  <si>
    <t>UNITÉ PSY ADULTES CASTRES</t>
  </si>
  <si>
    <t>810101303</t>
  </si>
  <si>
    <t>CLINIQUE ADDICTOLOGIE ST SALVADOU</t>
  </si>
  <si>
    <t>810101345</t>
  </si>
  <si>
    <t>HDJ ADULT INFANTO JUV LICES CH LAVAUR</t>
  </si>
  <si>
    <t>810010496</t>
  </si>
  <si>
    <t>HDJ LABORDE GAILLAC</t>
  </si>
  <si>
    <t>810007492</t>
  </si>
  <si>
    <t>CMP CATTP HJ ADULTES MAZAMET</t>
  </si>
  <si>
    <t>810101741</t>
  </si>
  <si>
    <t>ANTENNE D'AUTODIALYSE CASTRES</t>
  </si>
  <si>
    <t>810102947</t>
  </si>
  <si>
    <t>ANTENNE D'AUTODIALYSE LESCURE</t>
  </si>
  <si>
    <t>810007369</t>
  </si>
  <si>
    <t>HDJ BELLEVUE</t>
  </si>
  <si>
    <t>810007484</t>
  </si>
  <si>
    <t>HDJ PSY ADULTES LES IRIS CASTRES</t>
  </si>
  <si>
    <t>810100495</t>
  </si>
  <si>
    <t>HDJ MAISON BLANCHE CARMAUX</t>
  </si>
  <si>
    <t>810007351</t>
  </si>
  <si>
    <t>CENTRE POST CURE FIAC CH LAVAUR</t>
  </si>
  <si>
    <t>810101295</t>
  </si>
  <si>
    <t>CENTRE D'ADOLESCENTS ALBI CHS JAMET</t>
  </si>
  <si>
    <t>810101360</t>
  </si>
  <si>
    <t>HDJ VILLEBOIS GRAULHET</t>
  </si>
  <si>
    <t>310018890</t>
  </si>
  <si>
    <t>HDJ PSY ADULTES LE RAMEL CH LAVAUR</t>
  </si>
  <si>
    <t>810007443</t>
  </si>
  <si>
    <t>HDJ RACHOUNE ALBI</t>
  </si>
  <si>
    <t>810101352</t>
  </si>
  <si>
    <t>HDJ PSY ADULTES VILLA BEL AIR CH LAVAUR</t>
  </si>
  <si>
    <t>810102996</t>
  </si>
  <si>
    <t>HDJ ALBAN</t>
  </si>
  <si>
    <t>810005058</t>
  </si>
  <si>
    <t>HDJ CHS JAMET</t>
  </si>
  <si>
    <t>810007450</t>
  </si>
  <si>
    <t>HDJ REALMONT</t>
  </si>
  <si>
    <t>810006999</t>
  </si>
  <si>
    <t>CMP CATTP HJ ADO LAVAUR</t>
  </si>
  <si>
    <t>810004978</t>
  </si>
  <si>
    <t>HDJ LE GALINOU ALBI</t>
  </si>
  <si>
    <t>810009902</t>
  </si>
  <si>
    <t>CMP PIJ GAILLAC H P JAMET</t>
  </si>
  <si>
    <t>810001909</t>
  </si>
  <si>
    <t>CMP CATTP PIJ GRAULHET CH LAVAUR</t>
  </si>
  <si>
    <t>820000032</t>
  </si>
  <si>
    <t>820000016</t>
  </si>
  <si>
    <t>82</t>
  </si>
  <si>
    <t>CH DE MONTAUBAN</t>
  </si>
  <si>
    <t>820000057</t>
  </si>
  <si>
    <t>820000131</t>
  </si>
  <si>
    <t>CLINIQUE DU PONT DE CHAUME</t>
  </si>
  <si>
    <t>820000040</t>
  </si>
  <si>
    <t>820000081</t>
  </si>
  <si>
    <t>CLINIQUE CROIX SAINT MICHEL</t>
  </si>
  <si>
    <t>820000883</t>
  </si>
  <si>
    <t>820004950</t>
  </si>
  <si>
    <t>CHIC CASTELSARRASIN MOISSAC SITE MOISSA</t>
  </si>
  <si>
    <t>820003218</t>
  </si>
  <si>
    <t>820008142</t>
  </si>
  <si>
    <t>CLINIQUE LA PINEDE</t>
  </si>
  <si>
    <t>820004067</t>
  </si>
  <si>
    <t>PSYCHIATRIE III CAPOU CH MONTAUBAN</t>
  </si>
  <si>
    <t>820002350</t>
  </si>
  <si>
    <t>820000578</t>
  </si>
  <si>
    <t>CRF CARDIAQUES BEAUMONT DE LOMAGNE</t>
  </si>
  <si>
    <t>820000065</t>
  </si>
  <si>
    <t>820000156</t>
  </si>
  <si>
    <t>CLINIQUE DU DOCTEUR CAVE</t>
  </si>
  <si>
    <t>820000412</t>
  </si>
  <si>
    <t>820000560</t>
  </si>
  <si>
    <t>CHATEAU DE LONGUES-AYGUES</t>
  </si>
  <si>
    <t>820000461</t>
  </si>
  <si>
    <t>820000248</t>
  </si>
  <si>
    <t>CH DES DEUX RIVES</t>
  </si>
  <si>
    <t>820000198</t>
  </si>
  <si>
    <t>CHIC CASTELSARRASIN MOISSAC SITE CASTE</t>
  </si>
  <si>
    <t>820000438</t>
  </si>
  <si>
    <t>820000214</t>
  </si>
  <si>
    <t>USLD CH CAUSSADE</t>
  </si>
  <si>
    <t>820000420</t>
  </si>
  <si>
    <t>820000206</t>
  </si>
  <si>
    <t>CH DE NEGREPELISSE</t>
  </si>
  <si>
    <t>820009611</t>
  </si>
  <si>
    <t>USLD CHI CASTELSARRASIN MOISSAC</t>
  </si>
  <si>
    <t>820003911</t>
  </si>
  <si>
    <t>FONDATION JOHN BOST, PAVILLON LOU CAMIN</t>
  </si>
  <si>
    <t>820007409</t>
  </si>
  <si>
    <t>INTERSECTEUR PSYCHO LES PYRENEES</t>
  </si>
  <si>
    <t>820008068</t>
  </si>
  <si>
    <t>HDJ PSY ADULTES SOLAIRE CH MONTAUBAN</t>
  </si>
  <si>
    <t>820008100</t>
  </si>
  <si>
    <t>HDJ PSY ADULTES MOISSAC CH MONTAUBAN</t>
  </si>
  <si>
    <t>820005791</t>
  </si>
  <si>
    <t>ANTENNE D'AUTODIALYSE CASTELSARRASIN</t>
  </si>
  <si>
    <t>820004778</t>
  </si>
  <si>
    <t>HDJ PSY INF JUV CAPUCINS CH MONTAUBAN</t>
  </si>
  <si>
    <t>820007979</t>
  </si>
  <si>
    <t>HDJ PSY INF JUV PORDEGUI CH MONTAUBAN</t>
  </si>
  <si>
    <t>820008118</t>
  </si>
  <si>
    <t>HDJ PSY ADULTES DU PIN CH MONTAUBAN</t>
  </si>
  <si>
    <t>820008498</t>
  </si>
  <si>
    <t>HDJ ADOS PSYCHOTIQUES CH MONTAUBAN</t>
  </si>
  <si>
    <t>830000345</t>
  </si>
  <si>
    <t>830100616</t>
  </si>
  <si>
    <t>83</t>
  </si>
  <si>
    <t>CHITS CH SAINTE MUSSE</t>
  </si>
  <si>
    <t>830000311</t>
  </si>
  <si>
    <t>830100566</t>
  </si>
  <si>
    <t>CHIC DE FREJUS SAINT RAPHAEL</t>
  </si>
  <si>
    <t>830100574</t>
  </si>
  <si>
    <t>HÔPITAL D'INSTRUCTION DES ARMÉES
SAINTE-ANNE</t>
  </si>
  <si>
    <t>830000287</t>
  </si>
  <si>
    <t>830100525</t>
  </si>
  <si>
    <t>CH LA DRACENIE DE DRAGUIGNAN</t>
  </si>
  <si>
    <t>830000295</t>
  </si>
  <si>
    <t>830100533</t>
  </si>
  <si>
    <t>CH DE HYERES MARIE JOSEE TREFFOT</t>
  </si>
  <si>
    <t>830100434</t>
  </si>
  <si>
    <t>830000196</t>
  </si>
  <si>
    <t>CLINIQUE SAINT JEAN</t>
  </si>
  <si>
    <t>830100608</t>
  </si>
  <si>
    <t>CHITS CH GEORGE SAND</t>
  </si>
  <si>
    <t>830100319</t>
  </si>
  <si>
    <t>830020855</t>
  </si>
  <si>
    <t>POLYCLINIQUE LES FLEURS</t>
  </si>
  <si>
    <t>830000279</t>
  </si>
  <si>
    <t>830100517</t>
  </si>
  <si>
    <t>CH JEAN MARCEL DE BRIGNOLES</t>
  </si>
  <si>
    <t>830207114</t>
  </si>
  <si>
    <t>830001855</t>
  </si>
  <si>
    <t>HAD SANTÉ SOLIDARITE DU VAR</t>
  </si>
  <si>
    <t>830100392</t>
  </si>
  <si>
    <t>830000154</t>
  </si>
  <si>
    <t>POLYCLINIQUE NOTRE DAME</t>
  </si>
  <si>
    <t>830100103</t>
  </si>
  <si>
    <t>830000022</t>
  </si>
  <si>
    <t>CLINIQUE STE MARGUERITE</t>
  </si>
  <si>
    <t>830000303</t>
  </si>
  <si>
    <t>830100541</t>
  </si>
  <si>
    <t>HÔPITAL LEON BERARD</t>
  </si>
  <si>
    <t>830100855</t>
  </si>
  <si>
    <t>830000493</t>
  </si>
  <si>
    <t>CENTRE DE GÉRONTOLOGIE ST.FRANCOIS</t>
  </si>
  <si>
    <t>830100558</t>
  </si>
  <si>
    <t>HÔPITAL RENEE SABRAN HYERES</t>
  </si>
  <si>
    <t>830100764</t>
  </si>
  <si>
    <t>INSTITUT MEDICALISE DE MAR VIVO</t>
  </si>
  <si>
    <t>830100251</t>
  </si>
  <si>
    <t>830000063</t>
  </si>
  <si>
    <t>CLINIQUE DU CAP D'OR</t>
  </si>
  <si>
    <t>830100681</t>
  </si>
  <si>
    <t>CENTRE SSR MGEN PIERRE CHEVALIER</t>
  </si>
  <si>
    <t>830100459</t>
  </si>
  <si>
    <t>830000212</t>
  </si>
  <si>
    <t>830100624</t>
  </si>
  <si>
    <t>INSTITUT HELIO-MARIN COTE D'AZUR</t>
  </si>
  <si>
    <t>830100756</t>
  </si>
  <si>
    <t>CENTRE DE SOINS LES COLLINES DU REVEST</t>
  </si>
  <si>
    <t>830000337</t>
  </si>
  <si>
    <t>830100590</t>
  </si>
  <si>
    <t>CH DE SAINT TROPEZ</t>
  </si>
  <si>
    <t>830017372</t>
  </si>
  <si>
    <t>CENTRE BEAUSEJOUR</t>
  </si>
  <si>
    <t>830000600</t>
  </si>
  <si>
    <t>830101200</t>
  </si>
  <si>
    <t>CHS PIERREFEU DU VAR HENRI GUERIN</t>
  </si>
  <si>
    <t>830100806</t>
  </si>
  <si>
    <t>CRF DU BESSILLON</t>
  </si>
  <si>
    <t>830002119</t>
  </si>
  <si>
    <t>AVODD</t>
  </si>
  <si>
    <t>830100012</t>
  </si>
  <si>
    <t>APHP HÔPITAL SAN SALVADOUR</t>
  </si>
  <si>
    <t>830202743</t>
  </si>
  <si>
    <t>CHITS HÔPITAL GEORGES CLEMENCEAU</t>
  </si>
  <si>
    <t>830100814</t>
  </si>
  <si>
    <t>CENTRE DE CONVALESCENCE HELIADES</t>
  </si>
  <si>
    <t>830100442</t>
  </si>
  <si>
    <t>830000204</t>
  </si>
  <si>
    <t>CLINIQUE SAINT MARTIN</t>
  </si>
  <si>
    <t>830100632</t>
  </si>
  <si>
    <t>INSTITUT REED. FONCT. POMPONIANA OLBIA</t>
  </si>
  <si>
    <t>830200515</t>
  </si>
  <si>
    <t>830001012</t>
  </si>
  <si>
    <t>CLINIQUE LES TROIS SOLLIES</t>
  </si>
  <si>
    <t>830200523</t>
  </si>
  <si>
    <t>830210084</t>
  </si>
  <si>
    <t>POLYCLINIQUE HENRI MALARTIC</t>
  </si>
  <si>
    <t>830100822</t>
  </si>
  <si>
    <t>830000477</t>
  </si>
  <si>
    <t>MAISON D'ENFANTS LES OISEAUX</t>
  </si>
  <si>
    <t>830206397</t>
  </si>
  <si>
    <t>830017893</t>
  </si>
  <si>
    <t>CERS ST RAPHAEL - GROUPE GENERALE DE
SANTÉ</t>
  </si>
  <si>
    <t>830215919</t>
  </si>
  <si>
    <t>KORIAN VAL DU FENOUILLET</t>
  </si>
  <si>
    <t>830100327</t>
  </si>
  <si>
    <t>830000105</t>
  </si>
  <si>
    <t>CLINIQUE LES LAURIERS</t>
  </si>
  <si>
    <t>830100475</t>
  </si>
  <si>
    <t>830000238</t>
  </si>
  <si>
    <t>830100368</t>
  </si>
  <si>
    <t>830000147</t>
  </si>
  <si>
    <t>CLINIQUE CHIRURGICALE DU GOLFE DE SAINT
TROPEZ</t>
  </si>
  <si>
    <t>830100087</t>
  </si>
  <si>
    <t>CENTRE LA CHENEVIERE</t>
  </si>
  <si>
    <t>830101408</t>
  </si>
  <si>
    <t>830000659</t>
  </si>
  <si>
    <t>CENTRE GERIATRIE STE THERESE</t>
  </si>
  <si>
    <t>830200507</t>
  </si>
  <si>
    <t>MAISON DE SANTÉ JEAN LACHENAUD</t>
  </si>
  <si>
    <t>830100335</t>
  </si>
  <si>
    <t>830215687</t>
  </si>
  <si>
    <t>830003521</t>
  </si>
  <si>
    <t>CENTRE D'HEMODIALYSE SERENA</t>
  </si>
  <si>
    <t>830100418</t>
  </si>
  <si>
    <t>830000170</t>
  </si>
  <si>
    <t>CLINIQUE NOTRE DAME DE LA MERCI</t>
  </si>
  <si>
    <t>830016556</t>
  </si>
  <si>
    <t>830000451</t>
  </si>
  <si>
    <t>CLINIQUE LES ESPERELS</t>
  </si>
  <si>
    <t>830003877</t>
  </si>
  <si>
    <t>CLINIQUE LA BASTIDE</t>
  </si>
  <si>
    <t>830012688</t>
  </si>
  <si>
    <t>830012639</t>
  </si>
  <si>
    <t>CENTRE NÉPHROLOGIQUE LES FLEURS</t>
  </si>
  <si>
    <t>830009528</t>
  </si>
  <si>
    <t>CHIC FREJUS ST RAPAHEL GERONTO MED SSR</t>
  </si>
  <si>
    <t>830019600</t>
  </si>
  <si>
    <t>CAP DOMICILE</t>
  </si>
  <si>
    <t>830213856</t>
  </si>
  <si>
    <t>CH HYERES SITE RIONDET</t>
  </si>
  <si>
    <t>830100863</t>
  </si>
  <si>
    <t>MAISON DE REGIME SAINT JEAN</t>
  </si>
  <si>
    <t>830017497</t>
  </si>
  <si>
    <t>830004958</t>
  </si>
  <si>
    <t>CLINIQUE PSYCHIATRIQUE DU GOLFE</t>
  </si>
  <si>
    <t>830213989</t>
  </si>
  <si>
    <t>CH DRAGUIGNAN USLD</t>
  </si>
  <si>
    <t>830012498</t>
  </si>
  <si>
    <t>830014049</t>
  </si>
  <si>
    <t>HAD SAINT ANTOINE</t>
  </si>
  <si>
    <t>830013629</t>
  </si>
  <si>
    <t>CLIN LA PHOCEANNE CENTRE LONG SEJOUR</t>
  </si>
  <si>
    <t>830212783</t>
  </si>
  <si>
    <t>830002432</t>
  </si>
  <si>
    <t>LE MONT D'AZUR SLD</t>
  </si>
  <si>
    <t>330058603</t>
  </si>
  <si>
    <t>ESAP LA RENCONTRE</t>
  </si>
  <si>
    <t>830206298</t>
  </si>
  <si>
    <t>CH MOYEN SEJOUR LA SOURCE DE BRIGNOLES</t>
  </si>
  <si>
    <t>830100871</t>
  </si>
  <si>
    <t>MC CH HYERES SITE CLEMENCEAU</t>
  </si>
  <si>
    <t>830015749</t>
  </si>
  <si>
    <t>TP ADULTES</t>
  </si>
  <si>
    <t>830012589</t>
  </si>
  <si>
    <t>830003695</t>
  </si>
  <si>
    <t>ADIVA CTRE D'HEMODIALYSE SEYNE SUR MER</t>
  </si>
  <si>
    <t>830212064</t>
  </si>
  <si>
    <t>830015699</t>
  </si>
  <si>
    <t>HDJ CMP CATTP ADULTES INFANTO JUVENILE</t>
  </si>
  <si>
    <t>830216495</t>
  </si>
  <si>
    <t>ADIVA DIALYSE A DOMICILE LA GARDE</t>
  </si>
  <si>
    <t>830015970</t>
  </si>
  <si>
    <t>ADIVA CENTRE DE DIALYSE GASSIN</t>
  </si>
  <si>
    <t>830212056</t>
  </si>
  <si>
    <t>830210712</t>
  </si>
  <si>
    <t>830211660</t>
  </si>
  <si>
    <t>HDJ CMP CATTP INFANTO JUVENILE</t>
  </si>
  <si>
    <t>830211694</t>
  </si>
  <si>
    <t>CHS PIERREFEU HJ REGAIN</t>
  </si>
  <si>
    <t>830213336</t>
  </si>
  <si>
    <t>HDJ CATTP ADULTES</t>
  </si>
  <si>
    <t>830215141</t>
  </si>
  <si>
    <t>TP CMP INFANTO JUVENILE</t>
  </si>
  <si>
    <t>830017604</t>
  </si>
  <si>
    <t>CHIC DE FREJUS HJ PSY INFJUV 83I04</t>
  </si>
  <si>
    <t>830009379</t>
  </si>
  <si>
    <t>CHIC DE FREJUS HJ TRANS EN PROVENCE</t>
  </si>
  <si>
    <t>830017042</t>
  </si>
  <si>
    <t>CHIC DE FREJUS HJ PSY GEN 83G10</t>
  </si>
  <si>
    <t>830211686</t>
  </si>
  <si>
    <t>HDJ CATTP INFANTO JUVENILE</t>
  </si>
  <si>
    <t>830016671</t>
  </si>
  <si>
    <t>ADIVA CTRE DE DIALYSE ST JEAN TOULON</t>
  </si>
  <si>
    <t>840001861</t>
  </si>
  <si>
    <t>840006597</t>
  </si>
  <si>
    <t>84</t>
  </si>
  <si>
    <t>CH D'AVIGNON HENRI DUFFAUT</t>
  </si>
  <si>
    <t>840000483</t>
  </si>
  <si>
    <t>840000087</t>
  </si>
  <si>
    <t>CH LOUIS GIORGI D'ORANGE</t>
  </si>
  <si>
    <t>840000541</t>
  </si>
  <si>
    <t>840000137</t>
  </si>
  <si>
    <t>CHS DE MONTFAVET</t>
  </si>
  <si>
    <t>840000350</t>
  </si>
  <si>
    <t>840000657</t>
  </si>
  <si>
    <t>CLINIQUE SAINTE CATHERINE</t>
  </si>
  <si>
    <t>840000392</t>
  </si>
  <si>
    <t>840000046</t>
  </si>
  <si>
    <t>CH DE CARPENTRAS</t>
  </si>
  <si>
    <t>840000418</t>
  </si>
  <si>
    <t>840004659</t>
  </si>
  <si>
    <t>CHIC DE CAVAILLON LAURIS</t>
  </si>
  <si>
    <t>840013312</t>
  </si>
  <si>
    <t>840003685</t>
  </si>
  <si>
    <t>CLINIQUE RHONE DURANCE</t>
  </si>
  <si>
    <t>840000285</t>
  </si>
  <si>
    <t>840000608</t>
  </si>
  <si>
    <t>POLYCLINIQUE URBAIN V</t>
  </si>
  <si>
    <t>840013445</t>
  </si>
  <si>
    <t>840014658</t>
  </si>
  <si>
    <t>CLINIQUE FONTVERT ST FRANCOIS</t>
  </si>
  <si>
    <t>840014088</t>
  </si>
  <si>
    <t>KORIAN LES CYPRES</t>
  </si>
  <si>
    <t>840017172</t>
  </si>
  <si>
    <t>840017164</t>
  </si>
  <si>
    <t>SYNERGIA VENTOUX</t>
  </si>
  <si>
    <t>840000343</t>
  </si>
  <si>
    <t>840000012</t>
  </si>
  <si>
    <t>CH DU PAYS D'APT</t>
  </si>
  <si>
    <t>840011340</t>
  </si>
  <si>
    <t>840003164</t>
  </si>
  <si>
    <t>HAD AVIGNON ET SA REGION</t>
  </si>
  <si>
    <t>840000509</t>
  </si>
  <si>
    <t>840000707</t>
  </si>
  <si>
    <t>840014849</t>
  </si>
  <si>
    <t>CENTRE DE CONVALESCENCE ET DE
REEDUCATION DU LAVARIN</t>
  </si>
  <si>
    <t>840000525</t>
  </si>
  <si>
    <t>840000111</t>
  </si>
  <si>
    <t>CH VAISON LA ROMAINE</t>
  </si>
  <si>
    <t>840017214</t>
  </si>
  <si>
    <t>840018667</t>
  </si>
  <si>
    <t>CLINIQUE KORIAN MONT VENTOUX</t>
  </si>
  <si>
    <t>840000400</t>
  </si>
  <si>
    <t>840000673</t>
  </si>
  <si>
    <t>SYNERGIA LUBERON</t>
  </si>
  <si>
    <t>840000467</t>
  </si>
  <si>
    <t>840003651</t>
  </si>
  <si>
    <t>CAPIO CLINIQUE D'ORANGE</t>
  </si>
  <si>
    <t>840011043</t>
  </si>
  <si>
    <t>840002844</t>
  </si>
  <si>
    <t>CENTRE D'HEMODIALYSE DE L'ATIR</t>
  </si>
  <si>
    <t>840000533</t>
  </si>
  <si>
    <t>840000129</t>
  </si>
  <si>
    <t>CH JULES NIEL DE VALREAS</t>
  </si>
  <si>
    <t>840000202</t>
  </si>
  <si>
    <t>CENTRE DE SOINS DE SUITE LE MYLORD</t>
  </si>
  <si>
    <t>840000327</t>
  </si>
  <si>
    <t>840000640</t>
  </si>
  <si>
    <t>CLINIQUE DU DR MONTAGARD</t>
  </si>
  <si>
    <t>840017222</t>
  </si>
  <si>
    <t>ATIR CENTRE D'HÉMODIALYSE</t>
  </si>
  <si>
    <t>840000558</t>
  </si>
  <si>
    <t>CHIC CAVAILLON CTRE PNEUMO ROQUEFRAICHE</t>
  </si>
  <si>
    <t>840017461</t>
  </si>
  <si>
    <t>HEMODIALYSE ATIR CH ORANGE</t>
  </si>
  <si>
    <t>840007413</t>
  </si>
  <si>
    <t>POLE SANTÉ CARPENTRAS CHS MONTFAVET</t>
  </si>
  <si>
    <t>840007579</t>
  </si>
  <si>
    <t>CENTRE HOSPITALIER DU PAYS D'APT SLD</t>
  </si>
  <si>
    <t>840000434</t>
  </si>
  <si>
    <t>840000079</t>
  </si>
  <si>
    <t>CH ISLE SUR LA SORGUE</t>
  </si>
  <si>
    <t>840000426</t>
  </si>
  <si>
    <t>840000061</t>
  </si>
  <si>
    <t>CH DE GORDES</t>
  </si>
  <si>
    <t>840018337</t>
  </si>
  <si>
    <t>CH D'AVIGNON CHIRURGIE SITE APT</t>
  </si>
  <si>
    <t>840000376</t>
  </si>
  <si>
    <t>840000038</t>
  </si>
  <si>
    <t>CH PASTEUR DE BOLLENE</t>
  </si>
  <si>
    <t>840018774</t>
  </si>
  <si>
    <t>ATIR UNITE DIALYSE MEDIC CAVAILLON</t>
  </si>
  <si>
    <t>840010573</t>
  </si>
  <si>
    <t>HDJ GASTALDY AVIGNON NORD</t>
  </si>
  <si>
    <t>840010565</t>
  </si>
  <si>
    <t>HDJ L'AUZON CHS MONTFAVET</t>
  </si>
  <si>
    <t>840000517</t>
  </si>
  <si>
    <t>840000103</t>
  </si>
  <si>
    <t>CH DE SAULT</t>
  </si>
  <si>
    <t>840010581</t>
  </si>
  <si>
    <t>HDJ CMP CATTP SORGUES</t>
  </si>
  <si>
    <t>840013247</t>
  </si>
  <si>
    <t>HDJ LE SOUSTET VAISON</t>
  </si>
  <si>
    <t>840007405</t>
  </si>
  <si>
    <t>HDJ LE COUDOULET HAUT VAUCLUSE</t>
  </si>
  <si>
    <t>840013189</t>
  </si>
  <si>
    <t>HDJ L'ERE DU TEMPS CARPENTRAS</t>
  </si>
  <si>
    <t>2A0003174</t>
  </si>
  <si>
    <t>2A0003166</t>
  </si>
  <si>
    <t>CENTRE D'AUTO DIALYSE (Acorsad)</t>
  </si>
  <si>
    <t>2B0005797</t>
  </si>
  <si>
    <t>2B0005789</t>
  </si>
  <si>
    <t>CENTRE DE DIALYSE SAINTE CATHERINE</t>
  </si>
  <si>
    <t>540023884</t>
  </si>
  <si>
    <t>920038627</t>
  </si>
  <si>
    <t>CLINIQUE DES BOUCLES DE LA MOSELLE</t>
  </si>
  <si>
    <t>130808165</t>
  </si>
  <si>
    <t>HDJ CMP CATTP AVIGNON SUD DURANCE</t>
  </si>
  <si>
    <t>840017008</t>
  </si>
  <si>
    <t>CMP CATTP HDJ ISLE SUR LA SORGUE</t>
  </si>
  <si>
    <t>840011183</t>
  </si>
  <si>
    <t>HDJ CMP CATTP APT</t>
  </si>
  <si>
    <t>840011647</t>
  </si>
  <si>
    <t>HDJ LA CHAUME VELLERON</t>
  </si>
  <si>
    <t>840013155</t>
  </si>
  <si>
    <t>HDJ D'ALCOOLOGIE BROUTET</t>
  </si>
  <si>
    <t>840013072</t>
  </si>
  <si>
    <t>UAUP CTRE DE CRISE CAPL CMP CH ORANGE</t>
  </si>
  <si>
    <t>840010623</t>
  </si>
  <si>
    <t>HDJ PERNES</t>
  </si>
  <si>
    <t>840010631</t>
  </si>
  <si>
    <t>HDJ PIOLENC</t>
  </si>
  <si>
    <t>840013098</t>
  </si>
  <si>
    <t>HDJ LA CLAREE AVIGNON</t>
  </si>
  <si>
    <t>840019079</t>
  </si>
  <si>
    <t>840019053</t>
  </si>
  <si>
    <t>GCS UNITE SENOLOGIQUE DU VENTOUX</t>
  </si>
  <si>
    <t>840011589</t>
  </si>
  <si>
    <t>HDJ MONOD AVIGNON</t>
  </si>
  <si>
    <t>840012538</t>
  </si>
  <si>
    <t>ATIR AUTODIALYSE ISLE SUR SORGUE</t>
  </si>
  <si>
    <t>850000142</t>
  </si>
  <si>
    <t>850000019</t>
  </si>
  <si>
    <t>85</t>
  </si>
  <si>
    <t>CH SITE LA ROCHE/YON</t>
  </si>
  <si>
    <t>850000175</t>
  </si>
  <si>
    <t>850009010</t>
  </si>
  <si>
    <t>CH LVO :SITE DE CHALLANS</t>
  </si>
  <si>
    <t>850000241</t>
  </si>
  <si>
    <t>850000084</t>
  </si>
  <si>
    <t>CH COTE DE LUMIÈRE</t>
  </si>
  <si>
    <t>850000258</t>
  </si>
  <si>
    <t>850000092</t>
  </si>
  <si>
    <t>CH MAZURELLE</t>
  </si>
  <si>
    <t>850000118</t>
  </si>
  <si>
    <t>850013244</t>
  </si>
  <si>
    <t>CLINIQUE SAINT CHARLES</t>
  </si>
  <si>
    <t>850000209</t>
  </si>
  <si>
    <t>CH SITE DE LUCON</t>
  </si>
  <si>
    <t>850009630</t>
  </si>
  <si>
    <t>850000035</t>
  </si>
  <si>
    <t>CH FONTENAY SITE POLE SANTÉ SUD VENDEE</t>
  </si>
  <si>
    <t>850006008</t>
  </si>
  <si>
    <t>850005968</t>
  </si>
  <si>
    <t>HAD DE VENDEE</t>
  </si>
  <si>
    <t>440000560</t>
  </si>
  <si>
    <t>CH LVO: SITE DE MACHECOUL</t>
  </si>
  <si>
    <t>850000225</t>
  </si>
  <si>
    <t>CH SITE DE MONTAIGU</t>
  </si>
  <si>
    <t>850000134</t>
  </si>
  <si>
    <t>850013269</t>
  </si>
  <si>
    <t>CLINIQUE CHIRURGICALE PORTE OCEANE</t>
  </si>
  <si>
    <t>850000647</t>
  </si>
  <si>
    <t>850025867</t>
  </si>
  <si>
    <t>HÔPITAL DES COLLINES VENDEENNES</t>
  </si>
  <si>
    <t>850000126</t>
  </si>
  <si>
    <t>850022948</t>
  </si>
  <si>
    <t>CLINIQUE SUD VENDEE</t>
  </si>
  <si>
    <t>850000399</t>
  </si>
  <si>
    <t>CENTRE NATIONAL GERIATRIQUE</t>
  </si>
  <si>
    <t>850002403</t>
  </si>
  <si>
    <t>CENTRE DE MEDECINE PHYSIQUE ET
READAPTATION</t>
  </si>
  <si>
    <t>850000357</t>
  </si>
  <si>
    <t>850026378</t>
  </si>
  <si>
    <t>ASSOCIATION VILLA NOTRE DAME</t>
  </si>
  <si>
    <t>850000233</t>
  </si>
  <si>
    <t>HÔPITAL DE ST-GILLES- CROIX- DE- VIE</t>
  </si>
  <si>
    <t>850021049</t>
  </si>
  <si>
    <t>USLD LES MAISONNEES DE LUMIERE</t>
  </si>
  <si>
    <t>850002395</t>
  </si>
  <si>
    <t>MAISON DE CONVALESCENCE MARIE NOEL</t>
  </si>
  <si>
    <t>850000183</t>
  </si>
  <si>
    <t>CH FONTENAY- LE- COMTE SITE RABELAIS</t>
  </si>
  <si>
    <t>850022013</t>
  </si>
  <si>
    <t>850000100</t>
  </si>
  <si>
    <t>HÔPITAL NOIRMOUTIER SSR NON SPEC. ADULTES</t>
  </si>
  <si>
    <t>850003377</t>
  </si>
  <si>
    <t>USLD AQUARELLE</t>
  </si>
  <si>
    <t>440021202</t>
  </si>
  <si>
    <t>USLD CH LOIRE VENDEE OCEAN MACHECOUL</t>
  </si>
  <si>
    <t>850021866</t>
  </si>
  <si>
    <t>USLD CHS GEORGES MAZURELLE</t>
  </si>
  <si>
    <t>850005224</t>
  </si>
  <si>
    <t>850007048</t>
  </si>
  <si>
    <t>CENTRE LES METIVES SITE LES SABLES
D'OLONNE</t>
  </si>
  <si>
    <t>850000191</t>
  </si>
  <si>
    <t>850000043</t>
  </si>
  <si>
    <t>HL ILE D'YEU</t>
  </si>
  <si>
    <t>850021122</t>
  </si>
  <si>
    <t>HDJ ADULTES CMP CATTP LUCON</t>
  </si>
  <si>
    <t>850011883</t>
  </si>
  <si>
    <t>HDJ ADULTES LES SABLES D'OLONNE</t>
  </si>
  <si>
    <t>850018466</t>
  </si>
  <si>
    <t>HDJ ADULTES CMP CATTP LES HERBIERS</t>
  </si>
  <si>
    <t>850002130</t>
  </si>
  <si>
    <t>CENTRE LES METIVES SITE LA ROCHE SUR YON</t>
  </si>
  <si>
    <t>850011875</t>
  </si>
  <si>
    <t>HDJ ADULTES CMP CATTP MONTAIGU</t>
  </si>
  <si>
    <t>850025941</t>
  </si>
  <si>
    <t>CHS MAZURELLE - HDJ CH FONTENAY</t>
  </si>
  <si>
    <t>850020611</t>
  </si>
  <si>
    <t>HDJ ADULTES CMP CATTP LA ROCHE</t>
  </si>
  <si>
    <t>850018375</t>
  </si>
  <si>
    <t>HDJ INF JUV CMP CATTP CHALLANS</t>
  </si>
  <si>
    <t>850004417</t>
  </si>
  <si>
    <t>HDJ INF JUV JEAN ITARD LES SABLES</t>
  </si>
  <si>
    <t>850011917</t>
  </si>
  <si>
    <t>HDJ INF JUV CMP CATTP FONTENAY LE C</t>
  </si>
  <si>
    <t>850006552</t>
  </si>
  <si>
    <t>HDJ INF JUV WINICOTT CMP CATTP LA ROCH</t>
  </si>
  <si>
    <t>850011008</t>
  </si>
  <si>
    <t>HDJ INF JUV CMP CATTP LES HERBIERS</t>
  </si>
  <si>
    <t>850020629</t>
  </si>
  <si>
    <t>HDJ INF JUV CMP CATTP CHANTONNAY</t>
  </si>
  <si>
    <t>850016858</t>
  </si>
  <si>
    <t>ATELIER LA FLEUR VERTE</t>
  </si>
  <si>
    <t>850022542</t>
  </si>
  <si>
    <t>HDJ INF JUV CMP CATTP LUCON</t>
  </si>
  <si>
    <t>860000223</t>
  </si>
  <si>
    <t>860014208</t>
  </si>
  <si>
    <t>86</t>
  </si>
  <si>
    <t>CHU LA MILETRIE</t>
  </si>
  <si>
    <t>860000025</t>
  </si>
  <si>
    <t>GH NORD-VIENNE - SITE DE CHATELLERAULT</t>
  </si>
  <si>
    <t>860000017</t>
  </si>
  <si>
    <t>860780048</t>
  </si>
  <si>
    <t>CH HENRI LABORIT</t>
  </si>
  <si>
    <t>860010321</t>
  </si>
  <si>
    <t>860010313</t>
  </si>
  <si>
    <t>POLYCLINIQUE DE POITIERS</t>
  </si>
  <si>
    <t>860000058</t>
  </si>
  <si>
    <t>CHU SITE DE MONTMORILLON</t>
  </si>
  <si>
    <t>860780568</t>
  </si>
  <si>
    <t>860000140</t>
  </si>
  <si>
    <t>CLINIQUE FIEF DE GRIMOIRE</t>
  </si>
  <si>
    <t>860000033</t>
  </si>
  <si>
    <t>GH NORD-VIENNE - SITE DE LOUDUN</t>
  </si>
  <si>
    <t>860780311</t>
  </si>
  <si>
    <t>860010750</t>
  </si>
  <si>
    <t>CLINIQUE DE CHATELLERAULT</t>
  </si>
  <si>
    <t>860790419</t>
  </si>
  <si>
    <t>860003110</t>
  </si>
  <si>
    <t>MAISON DE CONVALESCENCE SAINT CHARLES</t>
  </si>
  <si>
    <t>860791268</t>
  </si>
  <si>
    <t>310021365</t>
  </si>
  <si>
    <t>SA L'OREGON</t>
  </si>
  <si>
    <t>860782598</t>
  </si>
  <si>
    <t>860000348</t>
  </si>
  <si>
    <t>AURA POITOU-CHARENTES - POITIERS</t>
  </si>
  <si>
    <t>860008929</t>
  </si>
  <si>
    <t>860008879</t>
  </si>
  <si>
    <t>HAD DE POITIERS</t>
  </si>
  <si>
    <t>860009208</t>
  </si>
  <si>
    <t>860009158</t>
  </si>
  <si>
    <t>CENTRE DE RÉADAPTATION MOULIN VERT</t>
  </si>
  <si>
    <t>860793405</t>
  </si>
  <si>
    <t>860793397</t>
  </si>
  <si>
    <t>LA GANDILLONNERIE</t>
  </si>
  <si>
    <t>860011014</t>
  </si>
  <si>
    <t>CHU SITE DE LUSIGNAN</t>
  </si>
  <si>
    <t>860780436</t>
  </si>
  <si>
    <t>LA COLLINE ENSOLEILLEE</t>
  </si>
  <si>
    <t>160006110</t>
  </si>
  <si>
    <t>AURA POITOU-CHARENTES - LA COURONNE</t>
  </si>
  <si>
    <t>790007306</t>
  </si>
  <si>
    <t>AURA POITOU-CHARENTES - NIORT</t>
  </si>
  <si>
    <t>860005768</t>
  </si>
  <si>
    <t>AURA POITOU-CHARENTES - CHATELLERAULT</t>
  </si>
  <si>
    <t>860011410</t>
  </si>
  <si>
    <t>CENTRE DE RÉÉDUCATION VISION-AUDITION</t>
  </si>
  <si>
    <t>160012159</t>
  </si>
  <si>
    <t>AURA POITOU-CHARENTES - COGNAC</t>
  </si>
  <si>
    <t>790016794</t>
  </si>
  <si>
    <t>AURA POITOU-CHARENTES - PARTHENAY</t>
  </si>
  <si>
    <t>870000064</t>
  </si>
  <si>
    <t>870000015</t>
  </si>
  <si>
    <t>87</t>
  </si>
  <si>
    <t>CHU DUPUYTREN LIMOGES</t>
  </si>
  <si>
    <t>870000288</t>
  </si>
  <si>
    <t>870017415</t>
  </si>
  <si>
    <t>CLINIQUE FRANÇOIS CHENIEUX</t>
  </si>
  <si>
    <t>870006137</t>
  </si>
  <si>
    <t>870002466</t>
  </si>
  <si>
    <t>CH ESQUIROL</t>
  </si>
  <si>
    <t>870014859</t>
  </si>
  <si>
    <t>HÔPITAL DE LA MERE ET DE L'ENFANT</t>
  </si>
  <si>
    <t>870003514</t>
  </si>
  <si>
    <t>HÔPITAL JEAN REBEYROL LIMOGES</t>
  </si>
  <si>
    <t>870000411</t>
  </si>
  <si>
    <t>CLINIQUE EMAILLEURS-COLOMBIER LIMOGES</t>
  </si>
  <si>
    <t>870000270</t>
  </si>
  <si>
    <t>870000031</t>
  </si>
  <si>
    <t>CH J BOUTARD ST YRIEIX</t>
  </si>
  <si>
    <t>870000098</t>
  </si>
  <si>
    <t>870000023</t>
  </si>
  <si>
    <t>CH SAINT JUNIEN</t>
  </si>
  <si>
    <t>870008042</t>
  </si>
  <si>
    <t>USLD CHASTAINGT LIMOGES</t>
  </si>
  <si>
    <t>870000700</t>
  </si>
  <si>
    <t>A L U R A D</t>
  </si>
  <si>
    <t>870000551</t>
  </si>
  <si>
    <t>870014503</t>
  </si>
  <si>
    <t>CHIC DU HAUT LIMOUSIN</t>
  </si>
  <si>
    <t>870001567</t>
  </si>
  <si>
    <t>870000601</t>
  </si>
  <si>
    <t>870014248</t>
  </si>
  <si>
    <t>HÔPITAL DR RENE BARRIERE ST LEONARD</t>
  </si>
  <si>
    <t>870000171</t>
  </si>
  <si>
    <t>CENTRE DE CONVALESCENCE ET READAPTATION
LA CHENAIE</t>
  </si>
  <si>
    <t>870004231</t>
  </si>
  <si>
    <t>870004074</t>
  </si>
  <si>
    <t>HAD SANTÉ SERVICE LIMOUSIN LGES</t>
  </si>
  <si>
    <t>870005931</t>
  </si>
  <si>
    <t>UNITE SOINS LONGUE DUREE ST JUNIEN</t>
  </si>
  <si>
    <t>870002516</t>
  </si>
  <si>
    <t>CENTRE HOSPITAL MOYEN SEJOUR ST JUNIEN</t>
  </si>
  <si>
    <t>870016631</t>
  </si>
  <si>
    <t>870016722</t>
  </si>
  <si>
    <t>CENTRE PRISE EN CHARGE OBESITE</t>
  </si>
  <si>
    <t>870007358</t>
  </si>
  <si>
    <t>HDJ BAUDIN LIMOGES</t>
  </si>
  <si>
    <t>870000221</t>
  </si>
  <si>
    <t>870000973</t>
  </si>
  <si>
    <t>CLINIQUE SAINT MAURICE</t>
  </si>
  <si>
    <t>870000403</t>
  </si>
  <si>
    <t>190010553</t>
  </si>
  <si>
    <t>UNITÉ DE DIALYSE BRIVE</t>
  </si>
  <si>
    <t>870000080</t>
  </si>
  <si>
    <t>UNITÉ DE DIALYSE LIMOGES BUISSON</t>
  </si>
  <si>
    <t>870017332</t>
  </si>
  <si>
    <t>CENTRE PROXIMITE VAN GOGH HÔPITAL JOUR</t>
  </si>
  <si>
    <t>870016656</t>
  </si>
  <si>
    <t>CENTRE PATIENT AGE STE CLAIRE HOP JOUR</t>
  </si>
  <si>
    <t>870016607</t>
  </si>
  <si>
    <t>CENTRE PROXI BASSIN AREDIEN - HOP JOUR</t>
  </si>
  <si>
    <t>870008455</t>
  </si>
  <si>
    <t>CENTRE PROXI HAUT-LIMOUSIN - HOP. JOUR</t>
  </si>
  <si>
    <t>870016615</t>
  </si>
  <si>
    <t>CENTRE PROXIMITE VAL VIENNE - HOP JOUR</t>
  </si>
  <si>
    <t>870008448</t>
  </si>
  <si>
    <t>CENTRE PROXI ST LEONARD - HÔPITAL JOUR</t>
  </si>
  <si>
    <t>870013919</t>
  </si>
  <si>
    <t>ATELIER ACTIVITES THERAPEUTIQUES</t>
  </si>
  <si>
    <t>870017712</t>
  </si>
  <si>
    <t>UNITÉ DE SOINS INTENSIFS DU SOIR</t>
  </si>
  <si>
    <t>880000021</t>
  </si>
  <si>
    <t>880007059</t>
  </si>
  <si>
    <t>88</t>
  </si>
  <si>
    <t>CHIC E.DURKHEIM - PLATEAU DE LA JUSTICE</t>
  </si>
  <si>
    <t>880000062</t>
  </si>
  <si>
    <t>880780093</t>
  </si>
  <si>
    <t>CH DE REMIREMONT</t>
  </si>
  <si>
    <t>880000047</t>
  </si>
  <si>
    <t>880009147</t>
  </si>
  <si>
    <t>CH DE SAINT-DIE</t>
  </si>
  <si>
    <t>880788591</t>
  </si>
  <si>
    <t>880780150</t>
  </si>
  <si>
    <t>POLYCLINIQUE LA LIGNE BLEUE</t>
  </si>
  <si>
    <t>880000054</t>
  </si>
  <si>
    <t>880007299</t>
  </si>
  <si>
    <t>CHIC L'OUEST VOSGIEN SITE NEUFCHATEAU</t>
  </si>
  <si>
    <t>880000070</t>
  </si>
  <si>
    <t>CH DE RAVENEL</t>
  </si>
  <si>
    <t>CHIC DE L'OUEST VOSGIEN SITE DE VITTEL</t>
  </si>
  <si>
    <t>880000336</t>
  </si>
  <si>
    <t>CHIC E. DURKHEIM - SITE DE GOLBEY</t>
  </si>
  <si>
    <t>880000039</t>
  </si>
  <si>
    <t>CH DE GERARDMER CLAUDIUS REGAUD</t>
  </si>
  <si>
    <t>880780507</t>
  </si>
  <si>
    <t>880000237</t>
  </si>
  <si>
    <t>MAISON DE REPOS ET DE CONVALESCENCE
SENONES</t>
  </si>
  <si>
    <t>880000112</t>
  </si>
  <si>
    <t>880780267</t>
  </si>
  <si>
    <t>HL DE CHATEL-SUR-MOSELLE</t>
  </si>
  <si>
    <t>880000104</t>
  </si>
  <si>
    <t>880780259</t>
  </si>
  <si>
    <t>HÔPITAL DE L'AVISON - BRUYERES</t>
  </si>
  <si>
    <t>880006721</t>
  </si>
  <si>
    <t>HAD KORIAN PAYS DE LA PLAINE</t>
  </si>
  <si>
    <t>880780465</t>
  </si>
  <si>
    <t>MECS LA COMBE SENONES</t>
  </si>
  <si>
    <t>880786645</t>
  </si>
  <si>
    <t>USLD DU CENTRE HOSPITALIER DE ST-DIE</t>
  </si>
  <si>
    <t>880000146</t>
  </si>
  <si>
    <t>CHIC DES 5 VALLEES SITE DE RAON L ETAPE</t>
  </si>
  <si>
    <t>880000138</t>
  </si>
  <si>
    <t>880006325</t>
  </si>
  <si>
    <t>HL VAL DU MADON MIRECOURT</t>
  </si>
  <si>
    <t>880006606</t>
  </si>
  <si>
    <t>HAD KORIAN PAYS DES IMAGES</t>
  </si>
  <si>
    <t>880000187</t>
  </si>
  <si>
    <t>880780333</t>
  </si>
  <si>
    <t>HL DE LAMARCHE</t>
  </si>
  <si>
    <t>880786637</t>
  </si>
  <si>
    <t>USLD DU CENTRE HOSPITALIER REMIREMONT</t>
  </si>
  <si>
    <t>880000203</t>
  </si>
  <si>
    <t>HÔPITAL LE THILLOT</t>
  </si>
  <si>
    <t>880000179</t>
  </si>
  <si>
    <t>HL DE FRAIZE</t>
  </si>
  <si>
    <t>880000211</t>
  </si>
  <si>
    <t>CHIC DES 5 VALLEES SITE DE SENIONES</t>
  </si>
  <si>
    <t>880784210</t>
  </si>
  <si>
    <t>880780119</t>
  </si>
  <si>
    <t>CMP/SERV PLACEMT FAMIL THERAP ADULTES</t>
  </si>
  <si>
    <t>880006374</t>
  </si>
  <si>
    <t>APP THERAPEUTIQUES + PL DE NUIT EPINAL</t>
  </si>
  <si>
    <t>880784459</t>
  </si>
  <si>
    <t>HDJ ADULTES/CATTP SAINT-DIE</t>
  </si>
  <si>
    <t>880784434</t>
  </si>
  <si>
    <t>HDJ POUR ADULTES D'EPINAL</t>
  </si>
  <si>
    <t>880784442</t>
  </si>
  <si>
    <t>HDJ AD LA ROCHE D'ARMA</t>
  </si>
  <si>
    <t>880006663</t>
  </si>
  <si>
    <t>CHIC E.DURKHEIM-MAISON DE SANTÉ ST JEAN</t>
  </si>
  <si>
    <t>880003488</t>
  </si>
  <si>
    <t>CMPPA/CATTP/HOP JR-MAIS SANTÉ ST JEAN</t>
  </si>
  <si>
    <t>880006267</t>
  </si>
  <si>
    <t>HDJ ENFANTS SAINT-DIE</t>
  </si>
  <si>
    <t>880785290</t>
  </si>
  <si>
    <t>HÔPITAL JOUR/CMP ENFANTS REMIREMONT</t>
  </si>
  <si>
    <t>880785134</t>
  </si>
  <si>
    <t>HDJ POUR ENFANTS D'EPINAL</t>
  </si>
  <si>
    <t>880006416</t>
  </si>
  <si>
    <t>HÔPITAL DE JOUR/CMP</t>
  </si>
  <si>
    <t>880785423</t>
  </si>
  <si>
    <t>HDJ ADULTES A NEUFCHATEAU</t>
  </si>
  <si>
    <t>880008529</t>
  </si>
  <si>
    <t>880008511</t>
  </si>
  <si>
    <t>HDJ ADOLESCENTS - CSPA</t>
  </si>
  <si>
    <t>880785324</t>
  </si>
  <si>
    <t>HDJ AD ET CMP AD HEMERIOS</t>
  </si>
  <si>
    <t>880000153</t>
  </si>
  <si>
    <t>880007786</t>
  </si>
  <si>
    <t>HÔPITAL DE BUSSANG</t>
  </si>
  <si>
    <t>890975527</t>
  </si>
  <si>
    <t>890000037</t>
  </si>
  <si>
    <t>89</t>
  </si>
  <si>
    <t>CH AUXERRE</t>
  </si>
  <si>
    <t>890975550</t>
  </si>
  <si>
    <t>890970569</t>
  </si>
  <si>
    <t>CH SENS</t>
  </si>
  <si>
    <t>890975543</t>
  </si>
  <si>
    <t>890000417</t>
  </si>
  <si>
    <t>CH JOIGNY</t>
  </si>
  <si>
    <t>890002371</t>
  </si>
  <si>
    <t>890000722</t>
  </si>
  <si>
    <t>CLINIQUE KER YONNEC</t>
  </si>
  <si>
    <t>890975519</t>
  </si>
  <si>
    <t>890000052</t>
  </si>
  <si>
    <t>CHS AUXERRE</t>
  </si>
  <si>
    <t>890000169</t>
  </si>
  <si>
    <t>890000151</t>
  </si>
  <si>
    <t>CLINIQUE PAUL PIQUET</t>
  </si>
  <si>
    <t>890002389</t>
  </si>
  <si>
    <t>890000730</t>
  </si>
  <si>
    <t>POLYCLINIQUE STE MARGUERITE</t>
  </si>
  <si>
    <t>890975568</t>
  </si>
  <si>
    <t>890000433</t>
  </si>
  <si>
    <t>CH DU TONNERROIS</t>
  </si>
  <si>
    <t>890975535</t>
  </si>
  <si>
    <t>890000409</t>
  </si>
  <si>
    <t>CH AVALLON</t>
  </si>
  <si>
    <t>890000318</t>
  </si>
  <si>
    <t>ÉTABLISSEMENT SOINS DE SUITE LE PETIT PIEN</t>
  </si>
  <si>
    <t>890002298</t>
  </si>
  <si>
    <t>890000672</t>
  </si>
  <si>
    <t>CLINIQUE DE REGENNES SA</t>
  </si>
  <si>
    <t>890971583</t>
  </si>
  <si>
    <t>USLD DU CH JOIGNY</t>
  </si>
  <si>
    <t>890000292</t>
  </si>
  <si>
    <t>890006315</t>
  </si>
  <si>
    <t>MAISON DE REPOS STE COLOMBE</t>
  </si>
  <si>
    <t>890973258</t>
  </si>
  <si>
    <t>MOYEN SEJOUR CH SENS</t>
  </si>
  <si>
    <t>890000300</t>
  </si>
  <si>
    <t>890000193</t>
  </si>
  <si>
    <t>AIHP CENTRE ARMANCON</t>
  </si>
  <si>
    <t>890001779</t>
  </si>
  <si>
    <t>UNITÉ D'HOSPI. PSYE ADULTES HENRI EY</t>
  </si>
  <si>
    <t>890009178</t>
  </si>
  <si>
    <t>HAD SUD YONNE</t>
  </si>
  <si>
    <t>890975501</t>
  </si>
  <si>
    <t>890000466</t>
  </si>
  <si>
    <t>HL R BONNION VILLENEUVE-SUR-YONNE</t>
  </si>
  <si>
    <t>890971005</t>
  </si>
  <si>
    <t>PSYCHIATRIE INFANTO JUVENILE H. J.</t>
  </si>
  <si>
    <t>890000326</t>
  </si>
  <si>
    <t>890008105</t>
  </si>
  <si>
    <t>MAISON REPOS ET CONV. BOISSEAUX</t>
  </si>
  <si>
    <t>890000250</t>
  </si>
  <si>
    <t>CROIX ROUGE FRANCAISE MIGENNES</t>
  </si>
  <si>
    <t>890007842</t>
  </si>
  <si>
    <t>UNITÉ PSYCHIAT. DE JOUR LA ROSERAIE</t>
  </si>
  <si>
    <t>890007834</t>
  </si>
  <si>
    <t>890008303</t>
  </si>
  <si>
    <t>UNITÉ DE JOUR DE PEDO PSYCHIATRIE</t>
  </si>
  <si>
    <t>890007826</t>
  </si>
  <si>
    <t>CENTRE ACCUEIL ET SOINS ADOLESCENTS</t>
  </si>
  <si>
    <t>900003039</t>
  </si>
  <si>
    <t>900000365</t>
  </si>
  <si>
    <t>90</t>
  </si>
  <si>
    <t>HNFC SITE TREVENANS</t>
  </si>
  <si>
    <t>250004009</t>
  </si>
  <si>
    <t>LE MITTAN ANNEXE DU HNFC</t>
  </si>
  <si>
    <t>900000035</t>
  </si>
  <si>
    <t>900003880</t>
  </si>
  <si>
    <t>SA CLINIQUE LA MIOTTE</t>
  </si>
  <si>
    <t>900000647</t>
  </si>
  <si>
    <t>900004698</t>
  </si>
  <si>
    <t>CHSLD LE CHENOIS</t>
  </si>
  <si>
    <t>900003070</t>
  </si>
  <si>
    <t>SSR SITE PIERRE ENGEL HNFC BAVILLIERS</t>
  </si>
  <si>
    <t>910020254</t>
  </si>
  <si>
    <t>910002773</t>
  </si>
  <si>
    <t>91</t>
  </si>
  <si>
    <t>CH SUD FRANCILIEN SITE JEAN JAURES</t>
  </si>
  <si>
    <t>910000298</t>
  </si>
  <si>
    <t>910110055</t>
  </si>
  <si>
    <t>CH DES DEUX VALLEES SITE LONGJUMEAU</t>
  </si>
  <si>
    <t>910300219</t>
  </si>
  <si>
    <t>910003888</t>
  </si>
  <si>
    <t>HÔPITAL PRIVÉ JACQUES CARTIER</t>
  </si>
  <si>
    <t>910803543</t>
  </si>
  <si>
    <t>910017615</t>
  </si>
  <si>
    <t>CH PRIVÉ CLAUDE GALIEN</t>
  </si>
  <si>
    <t>910000272</t>
  </si>
  <si>
    <t>910110014</t>
  </si>
  <si>
    <t>CH D ARPAJON</t>
  </si>
  <si>
    <t>910150028</t>
  </si>
  <si>
    <t>750811184</t>
  </si>
  <si>
    <t>CH DE BLIGNY</t>
  </si>
  <si>
    <t>910001973</t>
  </si>
  <si>
    <t>910019447</t>
  </si>
  <si>
    <t>CH DOURDAN ETAMPES SITE ETAMPES</t>
  </si>
  <si>
    <t>910000306</t>
  </si>
  <si>
    <t>CH D ORSAY</t>
  </si>
  <si>
    <t>910300144</t>
  </si>
  <si>
    <t>910000447</t>
  </si>
  <si>
    <t>CENTRE MÉDICO-CHIRURGICAL ET OBST</t>
  </si>
  <si>
    <t>910150069</t>
  </si>
  <si>
    <t>910000033</t>
  </si>
  <si>
    <t>HÔPITAL LES MAGNOLIAS</t>
  </si>
  <si>
    <t>910300177</t>
  </si>
  <si>
    <t>910000462</t>
  </si>
  <si>
    <t>CLINIQUE DE L'YVETTE</t>
  </si>
  <si>
    <t>910300276</t>
  </si>
  <si>
    <t>910019702</t>
  </si>
  <si>
    <t>CLINIQUE MEDICALE DE VILLIERS SUR ORGE</t>
  </si>
  <si>
    <t>910300300</t>
  </si>
  <si>
    <t>910000538</t>
  </si>
  <si>
    <t>HÔPITAL PRIVÉ DU VAL D'YERRES</t>
  </si>
  <si>
    <t>910018910</t>
  </si>
  <si>
    <t>910140029</t>
  </si>
  <si>
    <t>EPS BARTHELEMY DURAND STE GENEVIEVE</t>
  </si>
  <si>
    <t>910015965</t>
  </si>
  <si>
    <t>CLINIQUE LE MOULIN DE VIRY</t>
  </si>
  <si>
    <t>910300359</t>
  </si>
  <si>
    <t>910000587</t>
  </si>
  <si>
    <t>CLINIQUE CARON / SITE JULES VALLES</t>
  </si>
  <si>
    <t>910805357</t>
  </si>
  <si>
    <t>910001643</t>
  </si>
  <si>
    <t>CLINIQUE DE L ESSONNE</t>
  </si>
  <si>
    <t>910000280</t>
  </si>
  <si>
    <t>CH DOURDAN ETAMPES SITE DOURDAN</t>
  </si>
  <si>
    <t>910000330</t>
  </si>
  <si>
    <t>CHS BARTHELEMY DURAND</t>
  </si>
  <si>
    <t>910009919</t>
  </si>
  <si>
    <t>910009869</t>
  </si>
  <si>
    <t>CRF EVRY</t>
  </si>
  <si>
    <t>910018423</t>
  </si>
  <si>
    <t>CH DES DEUX VALLEES SITE JUVISY</t>
  </si>
  <si>
    <t>910310044</t>
  </si>
  <si>
    <t>CLINIQUE DE L ISLE LE MOULIN</t>
  </si>
  <si>
    <t>910110071</t>
  </si>
  <si>
    <t>CH D ORSAY DOMAINE DU GRAND MESNIL</t>
  </si>
  <si>
    <t>910310036</t>
  </si>
  <si>
    <t>CLINIQUE DU VAL DE BIEVRE L ABBAYE</t>
  </si>
  <si>
    <t>910300011</t>
  </si>
  <si>
    <t>910025139</t>
  </si>
  <si>
    <t>CLINIQUE DES CHARMILLES</t>
  </si>
  <si>
    <t>910300151</t>
  </si>
  <si>
    <t>310021308</t>
  </si>
  <si>
    <t>CENTRE DE RÉÉDUCATION KORIAN L
OBSERVATOIRE</t>
  </si>
  <si>
    <t>910150010</t>
  </si>
  <si>
    <t>910014919</t>
  </si>
  <si>
    <t>CH F.H. MANHES</t>
  </si>
  <si>
    <t>910300045</t>
  </si>
  <si>
    <t>910002419</t>
  </si>
  <si>
    <t>CLINIQUE MEDICALE JARDINS DE BRUNOY</t>
  </si>
  <si>
    <t>910300326</t>
  </si>
  <si>
    <t>910000553</t>
  </si>
  <si>
    <t>910310010</t>
  </si>
  <si>
    <t>CLINIQUE CHATEAU DU BEL AIR</t>
  </si>
  <si>
    <t>910300235</t>
  </si>
  <si>
    <t>310021282</t>
  </si>
  <si>
    <t>CLINIQUE KORIAN LA MARETTE</t>
  </si>
  <si>
    <t>910500040</t>
  </si>
  <si>
    <t>910009539</t>
  </si>
  <si>
    <t>GH LES CHEMINOTS CENTRE MOYEN SEJOUR</t>
  </si>
  <si>
    <t>910300060</t>
  </si>
  <si>
    <t>CLINIQUE GERIATRIQUE LES VALLEES</t>
  </si>
  <si>
    <t>910310028</t>
  </si>
  <si>
    <t>CLINIQUE DU CHATEAU DE VILLEBOUZIN</t>
  </si>
  <si>
    <t>910811322</t>
  </si>
  <si>
    <t>ÉTABLISSEMENT DE SANTÉ LA MARTINIERE</t>
  </si>
  <si>
    <t>910150085</t>
  </si>
  <si>
    <t>GROUPEMENT HOSPITALIER LES CHEMINOTS</t>
  </si>
  <si>
    <t>910813732</t>
  </si>
  <si>
    <t>CLCC DE PROTONTHERAPIE ORSAY</t>
  </si>
  <si>
    <t>910002609</t>
  </si>
  <si>
    <t>CENTRE D'HEMODIALYSE D'ATHIS</t>
  </si>
  <si>
    <t>910150077</t>
  </si>
  <si>
    <t>CENTRE MÉDICAL PÉDAGOGIQUE
VARENNES-JARCY</t>
  </si>
  <si>
    <t>910800986</t>
  </si>
  <si>
    <t>MAISON DE CURE DE L YVETTE</t>
  </si>
  <si>
    <t>910000678</t>
  </si>
  <si>
    <t>CENTRE DE RÉADAPTATION A CALMETTE DE
YERRES</t>
  </si>
  <si>
    <t>910814672</t>
  </si>
  <si>
    <t>APPARTEMENT THERAPEUTIQUE L ISLE</t>
  </si>
  <si>
    <t>910140060</t>
  </si>
  <si>
    <t>HDJ LES MARES YVON</t>
  </si>
  <si>
    <t>910008739</t>
  </si>
  <si>
    <t>SAFT RUE DE PARIS ETAMPES</t>
  </si>
  <si>
    <t>910009299</t>
  </si>
  <si>
    <t>HDJ DE SAVIGNY SUR ORGE</t>
  </si>
  <si>
    <t>910007608</t>
  </si>
  <si>
    <t>CMP DE VIGNEUX SUR SEINE</t>
  </si>
  <si>
    <t>910010198</t>
  </si>
  <si>
    <t>HDJ POUR ADO DE L ESSONNE</t>
  </si>
  <si>
    <t>910810605</t>
  </si>
  <si>
    <t>HDJ LA TRAVERSIERE ETAMPES</t>
  </si>
  <si>
    <t>910006329</t>
  </si>
  <si>
    <t>HDJ MOSAIQUE</t>
  </si>
  <si>
    <t>910002286</t>
  </si>
  <si>
    <t>APPARTEMENT THERAPEUTIQUE LONGJUMEAU</t>
  </si>
  <si>
    <t>910808195</t>
  </si>
  <si>
    <t>CMP LES MOZARDS</t>
  </si>
  <si>
    <t>910012988</t>
  </si>
  <si>
    <t>HDJ ROSSAYS</t>
  </si>
  <si>
    <t>910808237</t>
  </si>
  <si>
    <t>CMP D EVRY</t>
  </si>
  <si>
    <t>920813623</t>
  </si>
  <si>
    <t>920029097</t>
  </si>
  <si>
    <t>SANTÉ SERVICE</t>
  </si>
  <si>
    <t>920000650</t>
  </si>
  <si>
    <t>920150059</t>
  </si>
  <si>
    <t>HÔPITAL FOCH</t>
  </si>
  <si>
    <t>920300043</t>
  </si>
  <si>
    <t>920001526</t>
  </si>
  <si>
    <t>HÔPITAL PRIVÉ D ANTONY</t>
  </si>
  <si>
    <t>920000577</t>
  </si>
  <si>
    <t>920110020</t>
  </si>
  <si>
    <t>CH DE NANTERRE</t>
  </si>
  <si>
    <t>920120011</t>
  </si>
  <si>
    <t>HÔPITAL D'INSTRUCTION DES ARMÉES PERCY</t>
  </si>
  <si>
    <t>920000643</t>
  </si>
  <si>
    <t>INSTITUT HOSPITALIER FRANCO-BRITANIQUE -
SITE KLEBER</t>
  </si>
  <si>
    <t>920000619</t>
  </si>
  <si>
    <t>920009909</t>
  </si>
  <si>
    <t>CH DES QUATRE VILLES SITE ST CLOUD</t>
  </si>
  <si>
    <t>920300753</t>
  </si>
  <si>
    <t>920810736</t>
  </si>
  <si>
    <t>CENTRE CHIRURGICAL AMBROISE PARE</t>
  </si>
  <si>
    <t>920000684</t>
  </si>
  <si>
    <t>CENTRE CHIRURGICAL MARIE LANNELONGUE</t>
  </si>
  <si>
    <t>920000585</t>
  </si>
  <si>
    <t>920026374</t>
  </si>
  <si>
    <t>CH RIVES DE SEINE SITE NEUILLY S/SEINE</t>
  </si>
  <si>
    <t>920000460</t>
  </si>
  <si>
    <t>CLCC RENE HUGUENIN INSTITUT CURIE</t>
  </si>
  <si>
    <t>920300787</t>
  </si>
  <si>
    <t>920000981</t>
  </si>
  <si>
    <t>HÔPITAL AMERICAIN</t>
  </si>
  <si>
    <t>920300597</t>
  </si>
  <si>
    <t>920000940</t>
  </si>
  <si>
    <t>CLINIQUE DE MEUDON LA FORET</t>
  </si>
  <si>
    <t>920000627</t>
  </si>
  <si>
    <t>CH DES QUATRE VILLES SITE SEVRES</t>
  </si>
  <si>
    <t>920000601</t>
  </si>
  <si>
    <t>920110053</t>
  </si>
  <si>
    <t>CH DEPARTEMENTAL DE STELL</t>
  </si>
  <si>
    <t>920300761</t>
  </si>
  <si>
    <t>920000973</t>
  </si>
  <si>
    <t>CLINIQUE HARTMANN</t>
  </si>
  <si>
    <t>920300415</t>
  </si>
  <si>
    <t>920000890</t>
  </si>
  <si>
    <t>CLINIQUE LAMBERT</t>
  </si>
  <si>
    <t>920000569</t>
  </si>
  <si>
    <t>CH RIVES DE SEINE SITE COURBEVOIE</t>
  </si>
  <si>
    <t>920300936</t>
  </si>
  <si>
    <t>920006848</t>
  </si>
  <si>
    <t>CENTRE CHIRURGICAL VAL D'OR</t>
  </si>
  <si>
    <t>920001369</t>
  </si>
  <si>
    <t>920710654</t>
  </si>
  <si>
    <t>SSR FONDATION ROGUET</t>
  </si>
  <si>
    <t>920024205</t>
  </si>
  <si>
    <t>920808037</t>
  </si>
  <si>
    <t>SSR LES ABONDANCES</t>
  </si>
  <si>
    <t>920711512</t>
  </si>
  <si>
    <t>920013448</t>
  </si>
  <si>
    <t>CLINIQUE L AMANDIER</t>
  </si>
  <si>
    <t>920000635</t>
  </si>
  <si>
    <t>920150026</t>
  </si>
  <si>
    <t>HÔPITAL SUISSE DE PARIS</t>
  </si>
  <si>
    <t>920005238</t>
  </si>
  <si>
    <t>CLINIQUE DU PONT DE SEVRES</t>
  </si>
  <si>
    <t>920007549</t>
  </si>
  <si>
    <t>920007499</t>
  </si>
  <si>
    <t>MAISON DE SANTÉ DE ROCHEBRUNE</t>
  </si>
  <si>
    <t>920002177</t>
  </si>
  <si>
    <t>920804465</t>
  </si>
  <si>
    <t>CHS PUBLIC DE SANTÉ ERASME</t>
  </si>
  <si>
    <t>920300886</t>
  </si>
  <si>
    <t>CLINIQUE DU MONT VALERIEN</t>
  </si>
  <si>
    <t>920300266</t>
  </si>
  <si>
    <t>CLINIQUE DU PLATEAU</t>
  </si>
  <si>
    <t>920300837</t>
  </si>
  <si>
    <t>920001005</t>
  </si>
  <si>
    <t>CLINIQUE LES MARTINETS</t>
  </si>
  <si>
    <t>920014099</t>
  </si>
  <si>
    <t>CRF PARIS NORD</t>
  </si>
  <si>
    <t>920000593</t>
  </si>
  <si>
    <t>CH RIVES DE SEINE SITE DE PUTEAUX</t>
  </si>
  <si>
    <t>920300365</t>
  </si>
  <si>
    <t>920815388</t>
  </si>
  <si>
    <t>CLINIQUE LA MONTAGNE</t>
  </si>
  <si>
    <t>920300258</t>
  </si>
  <si>
    <t>920000809</t>
  </si>
  <si>
    <t>920150075</t>
  </si>
  <si>
    <t>HÔPITAL CITE DES FLEURS</t>
  </si>
  <si>
    <t>920300423</t>
  </si>
  <si>
    <t>CLINIQUE VILLA MARIE LOUISE</t>
  </si>
  <si>
    <t>920300191</t>
  </si>
  <si>
    <t>920000767</t>
  </si>
  <si>
    <t>C.C.B.B. MARCEL SEMBAT</t>
  </si>
  <si>
    <t>920300712</t>
  </si>
  <si>
    <t>CENTRE CHIRURGICAL P. CHEREST</t>
  </si>
  <si>
    <t>920300183</t>
  </si>
  <si>
    <t>920000759</t>
  </si>
  <si>
    <t>CENTRE CHIRURGICAL DES PRINCES</t>
  </si>
  <si>
    <t>920310042</t>
  </si>
  <si>
    <t>920001096</t>
  </si>
  <si>
    <t>MAISON DE SANTÉ DE BELLEVUE</t>
  </si>
  <si>
    <t>920140027</t>
  </si>
  <si>
    <t>CLINIQUE DUPRÉ</t>
  </si>
  <si>
    <t>920803798</t>
  </si>
  <si>
    <t>920002037</t>
  </si>
  <si>
    <t>CLINIQUE DE LA DEFENSE</t>
  </si>
  <si>
    <t>920300464</t>
  </si>
  <si>
    <t>HÔPITAL SAINT-JEAN DES GRESILLONS</t>
  </si>
  <si>
    <t>920016698</t>
  </si>
  <si>
    <t>CMPR DU SUD PARISIEN</t>
  </si>
  <si>
    <t>920140019</t>
  </si>
  <si>
    <t>CENTRE DE SANTÉ MENTALE DE RUEIL - MGEN</t>
  </si>
  <si>
    <t>920300563</t>
  </si>
  <si>
    <t>920000932</t>
  </si>
  <si>
    <t>CLINIQUE LAENNEC MALAKOFF</t>
  </si>
  <si>
    <t>360002133</t>
  </si>
  <si>
    <t>920033412</t>
  </si>
  <si>
    <t>RE NEPHRO CHATEAUROUX-AV.KENNEDY</t>
  </si>
  <si>
    <t>920300480</t>
  </si>
  <si>
    <t>920000924</t>
  </si>
  <si>
    <t>CLINIQUE SSR DU PARC DE VANVES</t>
  </si>
  <si>
    <t>920300381</t>
  </si>
  <si>
    <t>920005378</t>
  </si>
  <si>
    <t>CLINALLIANCE FONTENAY AUX ROSES</t>
  </si>
  <si>
    <t>920300985</t>
  </si>
  <si>
    <t>920810330</t>
  </si>
  <si>
    <t>HÔPITAL NORD 92</t>
  </si>
  <si>
    <t>920310059</t>
  </si>
  <si>
    <t>920001104</t>
  </si>
  <si>
    <t>CLINIQUE MEDICALE DE VILLE D AVRAY</t>
  </si>
  <si>
    <t>920170081</t>
  </si>
  <si>
    <t>HDJ ATELIER THERAPEUTIQUE ELAN RETROUVE</t>
  </si>
  <si>
    <t>040784860</t>
  </si>
  <si>
    <t>920033503</t>
  </si>
  <si>
    <t>CENTRE D'HEMODIALYSE DES ALPES</t>
  </si>
  <si>
    <t>920004058</t>
  </si>
  <si>
    <t>CLINIQUE MONTEVIDEO</t>
  </si>
  <si>
    <t>920310026</t>
  </si>
  <si>
    <t>920001070</t>
  </si>
  <si>
    <t>CLINIQUE NEURO-PSYCHIATRIQUE LES
PERVENCHES</t>
  </si>
  <si>
    <t>920300845</t>
  </si>
  <si>
    <t>MAISON MEDICALE N.D. DU LAC RUEIL</t>
  </si>
  <si>
    <t>920600061</t>
  </si>
  <si>
    <t>920001146</t>
  </si>
  <si>
    <t>FONDATION PAUL PARQUET</t>
  </si>
  <si>
    <t>920310034</t>
  </si>
  <si>
    <t>920001088</t>
  </si>
  <si>
    <t>CLINIQUE DU CHATEAU DE GARCHES</t>
  </si>
  <si>
    <t>060792926</t>
  </si>
  <si>
    <t>920033636</t>
  </si>
  <si>
    <t>CENTRE D'HEMODIALYSE LA RIVIERA ANTIBES</t>
  </si>
  <si>
    <t>920700010</t>
  </si>
  <si>
    <t>CENTRE ELISABETH DE LA PANOUSE</t>
  </si>
  <si>
    <t>920008539</t>
  </si>
  <si>
    <t>HÔPITAL AMERICAIN 2</t>
  </si>
  <si>
    <t>920170115</t>
  </si>
  <si>
    <t>920718053</t>
  </si>
  <si>
    <t>CENTRE DU PARC DE SAINT-CLOUD AVRAY</t>
  </si>
  <si>
    <t>690030770</t>
  </si>
  <si>
    <t>920033537</t>
  </si>
  <si>
    <t>CENTRE DE DIALYSE GLEIZE</t>
  </si>
  <si>
    <t>920301033</t>
  </si>
  <si>
    <t>920001062</t>
  </si>
  <si>
    <t>CENTRE CANCEROLOGIE DE LA PORTE ST CLOUD</t>
  </si>
  <si>
    <t>920170024</t>
  </si>
  <si>
    <t>940809452</t>
  </si>
  <si>
    <t>CENTRE DENISE CROISSANT</t>
  </si>
  <si>
    <t>450013818</t>
  </si>
  <si>
    <t>CENTRE D'HEMODIALYSE J. D'ARC</t>
  </si>
  <si>
    <t>920170149</t>
  </si>
  <si>
    <t>HDJ CMP JEAN WIER</t>
  </si>
  <si>
    <t>920140043</t>
  </si>
  <si>
    <t>HDJ CMP LEGOUTE</t>
  </si>
  <si>
    <t>920004959</t>
  </si>
  <si>
    <t>920004918</t>
  </si>
  <si>
    <t>UNITE D'AUTODIALYSE DE NANTERRE (UADN)</t>
  </si>
  <si>
    <t>920022704</t>
  </si>
  <si>
    <t>920025012</t>
  </si>
  <si>
    <t>CENTRE D'AUTODIALYSE DE BOIS COLOMBES</t>
  </si>
  <si>
    <t>920012069</t>
  </si>
  <si>
    <t>RELAIS JEUNES DE SEVRES</t>
  </si>
  <si>
    <t>920813995</t>
  </si>
  <si>
    <t>HDJ CMP DES VALLES</t>
  </si>
  <si>
    <t>360000962</t>
  </si>
  <si>
    <t>CENTRE NEPHRO. CHATEAUROUX-CH ISSOUDUN</t>
  </si>
  <si>
    <t>920006038</t>
  </si>
  <si>
    <t>MAISON THERAPEUTIQUE PYRENEES</t>
  </si>
  <si>
    <t>040003113</t>
  </si>
  <si>
    <t>HEMOD DES ALPES AUTODIALYSE SISTERON</t>
  </si>
  <si>
    <t>040787541</t>
  </si>
  <si>
    <t>HEMOD DES ALPES AUTODIALYSE DE DIGNE</t>
  </si>
  <si>
    <t>920813003</t>
  </si>
  <si>
    <t>HDJ CMP JOAN RIVIERE</t>
  </si>
  <si>
    <t>740011515</t>
  </si>
  <si>
    <t>CENTRE HEMODIALYSE ALPES LEMAN</t>
  </si>
  <si>
    <t>920690278</t>
  </si>
  <si>
    <t>920718186</t>
  </si>
  <si>
    <t>HOPITAL DE JOUR LES LIERRES</t>
  </si>
  <si>
    <t>930000336</t>
  </si>
  <si>
    <t>930110069</t>
  </si>
  <si>
    <t>93</t>
  </si>
  <si>
    <t>CHIC ROBERT BALLANGER</t>
  </si>
  <si>
    <t>930000328</t>
  </si>
  <si>
    <t>930110051</t>
  </si>
  <si>
    <t>CH GENERAL DELAFONTAINE</t>
  </si>
  <si>
    <t>930100037</t>
  </si>
  <si>
    <t>CHU PARIS SITE AVICENNE APHP</t>
  </si>
  <si>
    <t>930000286</t>
  </si>
  <si>
    <t>930021480</t>
  </si>
  <si>
    <t>GHI LE RAINCY MONTFERMEIL</t>
  </si>
  <si>
    <t>930000302</t>
  </si>
  <si>
    <t>930110036</t>
  </si>
  <si>
    <t>CHIC ANDRE GREGOIRE</t>
  </si>
  <si>
    <t>930300553</t>
  </si>
  <si>
    <t>930000633</t>
  </si>
  <si>
    <t>CLINIQUE DE L'ESTREE</t>
  </si>
  <si>
    <t>930100011</t>
  </si>
  <si>
    <t>CHU PARIS SSTDENIS SITE MURET APHP</t>
  </si>
  <si>
    <t>930300645</t>
  </si>
  <si>
    <t>930000682</t>
  </si>
  <si>
    <t>CENTRE CARDIOLOGIQUE DU NORD</t>
  </si>
  <si>
    <t>930100045</t>
  </si>
  <si>
    <t>CHU PARIS SITE JEAN VERDIER APHP</t>
  </si>
  <si>
    <t>930300025</t>
  </si>
  <si>
    <t>930000393</t>
  </si>
  <si>
    <t>HÔPITAL EUROPEEN LA ROSERAIE</t>
  </si>
  <si>
    <t>930300116</t>
  </si>
  <si>
    <t>930000427</t>
  </si>
  <si>
    <t>HÔPITAL PRIVÉ DE SEINE ST DENIS</t>
  </si>
  <si>
    <t>930300066</t>
  </si>
  <si>
    <t>930000401</t>
  </si>
  <si>
    <t>CLINIQUE D AULNAY</t>
  </si>
  <si>
    <t>930300595</t>
  </si>
  <si>
    <t>930000658</t>
  </si>
  <si>
    <t>CLINIQUE DU VERT GALANT</t>
  </si>
  <si>
    <t>930000344</t>
  </si>
  <si>
    <t>930140025</t>
  </si>
  <si>
    <t>CHS DE VILLE EVRARD</t>
  </si>
  <si>
    <t>930300082</t>
  </si>
  <si>
    <t>930000419</t>
  </si>
  <si>
    <t>CENTRE CHIRURGICAL FLOREAL</t>
  </si>
  <si>
    <t>930006648</t>
  </si>
  <si>
    <t>CENTRE DE MEDECINE PHYSIQUE ET DE
READAPTATION DE BOBIGNY</t>
  </si>
  <si>
    <t>930310016</t>
  </si>
  <si>
    <t>MAISON DE SANTÉ D EPINAY LE NOBLE AGE</t>
  </si>
  <si>
    <t>930021001</t>
  </si>
  <si>
    <t>INSTITUT READAPTATION DE ROMAINVILLE</t>
  </si>
  <si>
    <t>930019203</t>
  </si>
  <si>
    <t>CLINIQUE DU PRE SAINT GERVAIS</t>
  </si>
  <si>
    <t>930706239</t>
  </si>
  <si>
    <t>CH SAINT DENIS HÔPITAL CASANOVA</t>
  </si>
  <si>
    <t>930017512</t>
  </si>
  <si>
    <t>930019948</t>
  </si>
  <si>
    <t>CLINIQUE DU BOURGET</t>
  </si>
  <si>
    <t>930300298</t>
  </si>
  <si>
    <t>930025523</t>
  </si>
  <si>
    <t>930000294</t>
  </si>
  <si>
    <t>CENTRE D MOYEN ET LONG SEJOUR LES ORMES</t>
  </si>
  <si>
    <t>930011788</t>
  </si>
  <si>
    <t>930017199</t>
  </si>
  <si>
    <t>CLINIQUE DU BOIS D AMOUR</t>
  </si>
  <si>
    <t>930300587</t>
  </si>
  <si>
    <t>930000641</t>
  </si>
  <si>
    <t>CLINIQUE DU LANDY</t>
  </si>
  <si>
    <t>930009188</t>
  </si>
  <si>
    <t>930009139</t>
  </si>
  <si>
    <t>CLINALLIANCE DE PIERREFITTE SUR SEINE</t>
  </si>
  <si>
    <t>930020920</t>
  </si>
  <si>
    <t>CLINIQUE PSYCHIATRIQUE DE L'ALLIANCE</t>
  </si>
  <si>
    <t>930013818</t>
  </si>
  <si>
    <t>930024427</t>
  </si>
  <si>
    <t>CLINIQUE DU GRAND STADE SAINT DENIS</t>
  </si>
  <si>
    <t>930817333</t>
  </si>
  <si>
    <t>UNITÉ D'AUTODIALYSE ATS</t>
  </si>
  <si>
    <t>930500012</t>
  </si>
  <si>
    <t>ÉTABLISSEMENT HOSPITALIER STE-MARIE</t>
  </si>
  <si>
    <t>930300140</t>
  </si>
  <si>
    <t>CLINIQUE AMBROISE PARE BONDY</t>
  </si>
  <si>
    <t>930150032</t>
  </si>
  <si>
    <t>930000815</t>
  </si>
  <si>
    <t>MATERNITE DES LILAS</t>
  </si>
  <si>
    <t>930150057</t>
  </si>
  <si>
    <t>MAISON SANTÉ MEDICALE LES FLORALIES</t>
  </si>
  <si>
    <t>930023692</t>
  </si>
  <si>
    <t>CRF CLINEA LIVRY</t>
  </si>
  <si>
    <t>930300546</t>
  </si>
  <si>
    <t>930008008</t>
  </si>
  <si>
    <t>CLINIQUE CCN PORTE DE PARIS</t>
  </si>
  <si>
    <t>930020987</t>
  </si>
  <si>
    <t>750048522</t>
  </si>
  <si>
    <t>CLINIQUE DES PLATANES</t>
  </si>
  <si>
    <t>930300280</t>
  </si>
  <si>
    <t>310021274</t>
  </si>
  <si>
    <t>CLINIQUE KORIAN SULLY</t>
  </si>
  <si>
    <t>930006069</t>
  </si>
  <si>
    <t>UNITÉ HOSP ROMAIN ROLLAND ST DENIS</t>
  </si>
  <si>
    <t>930021431</t>
  </si>
  <si>
    <t>SSR PEDIATRIQUES EPABR MONTREUIL II</t>
  </si>
  <si>
    <t>930008818</t>
  </si>
  <si>
    <t>UNITÉ HOSP CLOS BENARD AUBERVILLIERS</t>
  </si>
  <si>
    <t>930300264</t>
  </si>
  <si>
    <t>930000492</t>
  </si>
  <si>
    <t>CLINIQUE LES LILAS</t>
  </si>
  <si>
    <t>930700018</t>
  </si>
  <si>
    <t>CENTRE PARIS EST</t>
  </si>
  <si>
    <t>930006028</t>
  </si>
  <si>
    <t>UNITÉ PSYCHIATRIQUE DU BOIS DE BONDY</t>
  </si>
  <si>
    <t>930014428</t>
  </si>
  <si>
    <t>930014378</t>
  </si>
  <si>
    <t>CENTRE DE DIALYSE DE L'ESTREE</t>
  </si>
  <si>
    <t>930022496</t>
  </si>
  <si>
    <t>CENTRE HENRI DUCHENE AUBERVILLIERS</t>
  </si>
  <si>
    <t>930817465</t>
  </si>
  <si>
    <t>930712716</t>
  </si>
  <si>
    <t>CENTRE JEAN MACE</t>
  </si>
  <si>
    <t>930817606</t>
  </si>
  <si>
    <t>CENTRE D'AUTODIALYSE D'EPINAY</t>
  </si>
  <si>
    <t>930816079</t>
  </si>
  <si>
    <t>930004288</t>
  </si>
  <si>
    <t>HDJ DE SALNEUVE</t>
  </si>
  <si>
    <t>930810007</t>
  </si>
  <si>
    <t>HDJ BONDY</t>
  </si>
  <si>
    <t>930006168</t>
  </si>
  <si>
    <t>HDJ EPINAY</t>
  </si>
  <si>
    <t>930706932</t>
  </si>
  <si>
    <t>CENTRE DE CRISE SAINT DENIS</t>
  </si>
  <si>
    <t>930018841</t>
  </si>
  <si>
    <t>UNITÉ INFANTO JUV MONTREUIL</t>
  </si>
  <si>
    <t>930002993</t>
  </si>
  <si>
    <t>HDJ DE BOBIGNY</t>
  </si>
  <si>
    <t>930140041</t>
  </si>
  <si>
    <t>HDJ ROSNY SOUS BOIS</t>
  </si>
  <si>
    <t>930011259</t>
  </si>
  <si>
    <t>HDJ DRANCY</t>
  </si>
  <si>
    <t>930801089</t>
  </si>
  <si>
    <t>HDJ ST OUEN</t>
  </si>
  <si>
    <t>930006119</t>
  </si>
  <si>
    <t>HDJ SAINT DENIS</t>
  </si>
  <si>
    <t>930011309</t>
  </si>
  <si>
    <t>HDJ MONTREUIL</t>
  </si>
  <si>
    <t>930801063</t>
  </si>
  <si>
    <t>HDJ NOISY LE GRAND</t>
  </si>
  <si>
    <t>930005509</t>
  </si>
  <si>
    <t>CMP CATTP ANTENNE DE SOINS BOBIGNY</t>
  </si>
  <si>
    <t>930026679</t>
  </si>
  <si>
    <t>HDJ DE BAGNOLET 93G12</t>
  </si>
  <si>
    <t>930006218</t>
  </si>
  <si>
    <t>HDJ LA COURNEUVE</t>
  </si>
  <si>
    <t>930024898</t>
  </si>
  <si>
    <t>HDJ MONTFERMEIL</t>
  </si>
  <si>
    <t>930006838</t>
  </si>
  <si>
    <t>CENTRE DE CRISE 48 HEURES BONDY</t>
  </si>
  <si>
    <t>930000211</t>
  </si>
  <si>
    <t>APPARTEMENT THERAPEUTIQUE CLICHY BOIS</t>
  </si>
  <si>
    <t>930021696</t>
  </si>
  <si>
    <t>HDJ BOISSIERE NOISY LE SEC</t>
  </si>
  <si>
    <t>930811104</t>
  </si>
  <si>
    <t>APPARTEMENT THERAPEUTIQUE GAGNY</t>
  </si>
  <si>
    <t>930026687</t>
  </si>
  <si>
    <t>750804767</t>
  </si>
  <si>
    <t>HDJ OEUVRE FALRET</t>
  </si>
  <si>
    <t>940100027</t>
  </si>
  <si>
    <t>CHU HENRI MONDOR SITE HENRI MONDOR APHP</t>
  </si>
  <si>
    <t>940100043</t>
  </si>
  <si>
    <t>CHU PARIS SUD SITE KREMLIN BICETRE APHP</t>
  </si>
  <si>
    <t>940000573</t>
  </si>
  <si>
    <t>940110018</t>
  </si>
  <si>
    <t>CHIC DE CRETEIL</t>
  </si>
  <si>
    <t>940000664</t>
  </si>
  <si>
    <t>940160013</t>
  </si>
  <si>
    <t>INSTITUT GUSTAVE ROUSSY</t>
  </si>
  <si>
    <t>940000599</t>
  </si>
  <si>
    <t>940110042</t>
  </si>
  <si>
    <t>CHIC LUCIE ET RAYMOND AUBRAC</t>
  </si>
  <si>
    <t>920100021</t>
  </si>
  <si>
    <t>CHU PARIS SUD SITE ANTOINE BECLERE APHP</t>
  </si>
  <si>
    <t>920100013</t>
  </si>
  <si>
    <t>CHU OUEST SITE AMBROISE PARE APHP</t>
  </si>
  <si>
    <t>940016868</t>
  </si>
  <si>
    <t>940016819</t>
  </si>
  <si>
    <t>LES HÔPITAUX DE SAINT MAURICE</t>
  </si>
  <si>
    <t>940100068</t>
  </si>
  <si>
    <t>CHU PARIS SUD SITE PAUL BROUSSE APHP</t>
  </si>
  <si>
    <t>940100050</t>
  </si>
  <si>
    <t>CHU HENRI MONDOR SITE E ROUX APHP</t>
  </si>
  <si>
    <t>940000649</t>
  </si>
  <si>
    <t>940150014</t>
  </si>
  <si>
    <t>HÔPITAL SAINT-CAMILLE</t>
  </si>
  <si>
    <t>940120017</t>
  </si>
  <si>
    <t>HÔPITAL D'INSTRUCTION DES ARMÉES BEGIN</t>
  </si>
  <si>
    <t>920100054</t>
  </si>
  <si>
    <t>CHU PARIS SITE RAYMOND POINCARE APHP</t>
  </si>
  <si>
    <t>940000631</t>
  </si>
  <si>
    <t>940140049</t>
  </si>
  <si>
    <t>CH PAUL GUIRAUD</t>
  </si>
  <si>
    <t>940300270</t>
  </si>
  <si>
    <t>940000771</t>
  </si>
  <si>
    <t>HÔPITAL PRIVÉ ARMAND BRILLARD</t>
  </si>
  <si>
    <t>940300031</t>
  </si>
  <si>
    <t>940000706</t>
  </si>
  <si>
    <t>HÔPITAL PRIVÉ PAUL D'EGINE</t>
  </si>
  <si>
    <t>910100031</t>
  </si>
  <si>
    <t>CHU HENRI MONDOR SITE DUPUYTREN APHP</t>
  </si>
  <si>
    <t>750100299</t>
  </si>
  <si>
    <t>GROUPEMENT HOSPITALIER STE PERINE
LAGACHE</t>
  </si>
  <si>
    <t>910100015</t>
  </si>
  <si>
    <t>CHU HENRI MONDOR SITE CLEMENCEAU APHP</t>
  </si>
  <si>
    <t>940006679</t>
  </si>
  <si>
    <t>940017338</t>
  </si>
  <si>
    <t>HÔPITAL PRIVÉ DE MARNE-LA-VALLÉE</t>
  </si>
  <si>
    <t>940000615</t>
  </si>
  <si>
    <t>940140023</t>
  </si>
  <si>
    <t>CHS LES MURETS</t>
  </si>
  <si>
    <t>940100019</t>
  </si>
  <si>
    <t>CHU HENRI MONDOR CHENEVIER APHP</t>
  </si>
  <si>
    <t>940300494</t>
  </si>
  <si>
    <t>940000896</t>
  </si>
  <si>
    <t>POLYCLINIQUE DE VILLENEUVE ST GEORGES</t>
  </si>
  <si>
    <t>940300445</t>
  </si>
  <si>
    <t>940000854</t>
  </si>
  <si>
    <t>HÔPITAL PRIVÉ DE THIAIS</t>
  </si>
  <si>
    <t>940300569</t>
  </si>
  <si>
    <t>940000912</t>
  </si>
  <si>
    <t>HÔPITAL PRIVÉ DE VITRY SITE PASTEUR</t>
  </si>
  <si>
    <t>940300379</t>
  </si>
  <si>
    <t>940000805</t>
  </si>
  <si>
    <t>CLINIQUE GASTON METIVET</t>
  </si>
  <si>
    <t>620100016</t>
  </si>
  <si>
    <t>MARITIME DE BERCK</t>
  </si>
  <si>
    <t>940700032</t>
  </si>
  <si>
    <t>940001027</t>
  </si>
  <si>
    <t>INSTITUT ROBERT MERLE D AUBIGNE</t>
  </si>
  <si>
    <t>940300163</t>
  </si>
  <si>
    <t>CLINIQUE LES TOURNELLES</t>
  </si>
  <si>
    <t>750006538</t>
  </si>
  <si>
    <t>CMP CATTP ADULTE REPUBLIQUE</t>
  </si>
  <si>
    <t>940310014</t>
  </si>
  <si>
    <t>940000979</t>
  </si>
  <si>
    <t>MAISON DE SANTÉ NOGENT SUR MARNE</t>
  </si>
  <si>
    <t>920027711</t>
  </si>
  <si>
    <t>CHS PAUL GUIRAUD SITE CLAMART</t>
  </si>
  <si>
    <t>940813033</t>
  </si>
  <si>
    <t>940001894</t>
  </si>
  <si>
    <t>CLINIQUE DE BERCY</t>
  </si>
  <si>
    <t>940008139</t>
  </si>
  <si>
    <t>940021801</t>
  </si>
  <si>
    <t>CLINIQUE DE CHAMPIGNY</t>
  </si>
  <si>
    <t>940000656</t>
  </si>
  <si>
    <t>CLCC HÔPITAL GUSTAVE ROUSSY</t>
  </si>
  <si>
    <t>940310022</t>
  </si>
  <si>
    <t>940022163</t>
  </si>
  <si>
    <t>CLINIQUE JEANNE D ARC ST MANDE</t>
  </si>
  <si>
    <t>940300551</t>
  </si>
  <si>
    <t>HÔPITAL PRIVÉ DE VITRY SITE NORIETS</t>
  </si>
  <si>
    <t>940813090</t>
  </si>
  <si>
    <t>POLYCLINIQUE LA CONCORDE</t>
  </si>
  <si>
    <t>940300452</t>
  </si>
  <si>
    <t>940000862</t>
  </si>
  <si>
    <t>CLINIQUE MEDICALE DE DIETETIQUE</t>
  </si>
  <si>
    <t>940300080</t>
  </si>
  <si>
    <t>940000722</t>
  </si>
  <si>
    <t>CLINIQUE DE SOINS DE SUITE DE CHOISY</t>
  </si>
  <si>
    <t>340015999</t>
  </si>
  <si>
    <t>940023831</t>
  </si>
  <si>
    <t>NEPHROCARE BEZIERS</t>
  </si>
  <si>
    <t>940700040</t>
  </si>
  <si>
    <t>CRF DE VILLIERS</t>
  </si>
  <si>
    <t>340780840</t>
  </si>
  <si>
    <t>940023823</t>
  </si>
  <si>
    <t>NEPHROCARE CASTELNAU LE PARC</t>
  </si>
  <si>
    <t>940300577</t>
  </si>
  <si>
    <t>310021266</t>
  </si>
  <si>
    <t>CLINIQUE KORIAN JONCS MARINS</t>
  </si>
  <si>
    <t>940300502</t>
  </si>
  <si>
    <t>940000904</t>
  </si>
  <si>
    <t>CLINIQUE DU DOCTEUR BOYER</t>
  </si>
  <si>
    <t>300008588</t>
  </si>
  <si>
    <t>940023849</t>
  </si>
  <si>
    <t>NEPHROCARE NIMES</t>
  </si>
  <si>
    <t>940000607</t>
  </si>
  <si>
    <t>940140015</t>
  </si>
  <si>
    <t>CHS FONDATION VALLEE</t>
  </si>
  <si>
    <t>910009349</t>
  </si>
  <si>
    <t>940000060</t>
  </si>
  <si>
    <t>CENTRE D'HEMODIALYSE D ETAMPES</t>
  </si>
  <si>
    <t>940812506</t>
  </si>
  <si>
    <t>USLD LES VIGNES</t>
  </si>
  <si>
    <t>940813017</t>
  </si>
  <si>
    <t>UNITÉ D'AUTODIALYSE DE VILLEJUIF</t>
  </si>
  <si>
    <t>940000078</t>
  </si>
  <si>
    <t>UNITÉ D'AUTODIALYSE DE CRETEIL</t>
  </si>
  <si>
    <t>940808538</t>
  </si>
  <si>
    <t>S.M.P.R. DE FRESNES</t>
  </si>
  <si>
    <t>940170012</t>
  </si>
  <si>
    <t>HDJ ASSOCIATION AIDE À L'ÉPILEPTIQUE LIONEL
VIDART</t>
  </si>
  <si>
    <t>940002157</t>
  </si>
  <si>
    <t>CENTRE VERDUN</t>
  </si>
  <si>
    <t>930022603</t>
  </si>
  <si>
    <t>CENTRE DE DIALYSE DE MONTFERMEIL</t>
  </si>
  <si>
    <t>930003942</t>
  </si>
  <si>
    <t>CENTRE D'AUTODIALYSE ATIR</t>
  </si>
  <si>
    <t>920811775</t>
  </si>
  <si>
    <t>UNITÉ D'AUTODIALYSE DE SURESNES</t>
  </si>
  <si>
    <t>910813963</t>
  </si>
  <si>
    <t>UNITÉ D'AUTODIALYSE DE BIEVRES</t>
  </si>
  <si>
    <t>940170137</t>
  </si>
  <si>
    <t>HDJ POUR ENFANTS - CHEVILLY</t>
  </si>
  <si>
    <t>130806029</t>
  </si>
  <si>
    <t>940023591</t>
  </si>
  <si>
    <t>ATMIR AUTODIALYSE PARC D'ARIANE AIX</t>
  </si>
  <si>
    <t>940000532</t>
  </si>
  <si>
    <t>HDJ CENTRE DE CRISE CHOISY LE ROI</t>
  </si>
  <si>
    <t>340023142</t>
  </si>
  <si>
    <t>940023856</t>
  </si>
  <si>
    <t>NEPHROCARE MILLLENAIRE UDM</t>
  </si>
  <si>
    <t>940814460</t>
  </si>
  <si>
    <t>CENTRE DIALYSE NEPHROCARE FONTENAY</t>
  </si>
  <si>
    <t>940007099</t>
  </si>
  <si>
    <t>CATTP DE NOGENT</t>
  </si>
  <si>
    <t>130024268</t>
  </si>
  <si>
    <t>ATMIR CENTRE D'HEMODIALYSE SALON</t>
  </si>
  <si>
    <t>940170095</t>
  </si>
  <si>
    <t>940807654</t>
  </si>
  <si>
    <t>HDJ PR ENFTS-BONNEUIL</t>
  </si>
  <si>
    <t>940510027</t>
  </si>
  <si>
    <t>940721400</t>
  </si>
  <si>
    <t>CENTRE POST CURE UDSM-EST PARIS ST MAUR</t>
  </si>
  <si>
    <t>300008638</t>
  </si>
  <si>
    <t>NEPHROCARE BAGNOLS SUR CEZE</t>
  </si>
  <si>
    <t>940810914</t>
  </si>
  <si>
    <t>HDJ EDOUARD TOULOUSE</t>
  </si>
  <si>
    <t>940140080</t>
  </si>
  <si>
    <t>HDJ VILLIERS 94G04</t>
  </si>
  <si>
    <t>920000239</t>
  </si>
  <si>
    <t>CMP ADULTES DE MONTROUGE</t>
  </si>
  <si>
    <t>940800758</t>
  </si>
  <si>
    <t>HDJ SAINT MAUR 94G05</t>
  </si>
  <si>
    <t>920000379</t>
  </si>
  <si>
    <t>HDJ LA PIERRE AUX MOINES CLAMART</t>
  </si>
  <si>
    <t>940019375</t>
  </si>
  <si>
    <t>UNITE DE DIALYSE NEPHROCARE CHAMPIGNY</t>
  </si>
  <si>
    <t>920814019</t>
  </si>
  <si>
    <t>HDJ LES CATALPAS</t>
  </si>
  <si>
    <t>940804404</t>
  </si>
  <si>
    <t>CMP LA TOURELLE</t>
  </si>
  <si>
    <t>940800709</t>
  </si>
  <si>
    <t>FOYER POST CURE INTERSECTORIEL</t>
  </si>
  <si>
    <t>340016005</t>
  </si>
  <si>
    <t>AUTODIALYSE DE LUNEL NEPHROCARE LUNEL</t>
  </si>
  <si>
    <t>910022037</t>
  </si>
  <si>
    <t>UDM NEPHROCARE ILE DE FRANCE</t>
  </si>
  <si>
    <t>920000320</t>
  </si>
  <si>
    <t>HDJ BOULOGNE</t>
  </si>
  <si>
    <t>940002546</t>
  </si>
  <si>
    <t>CENTRE DE CRISE CHU BICETRE</t>
  </si>
  <si>
    <t>770001873</t>
  </si>
  <si>
    <t>UNITE AUTODIALYSE NEPHROCARE PONTAULT</t>
  </si>
  <si>
    <t>770813459</t>
  </si>
  <si>
    <t>CENTRE DE DIALYSES NEPHROCARE CHELLES</t>
  </si>
  <si>
    <t>940804420</t>
  </si>
  <si>
    <t>CATTP DE FONTENAY</t>
  </si>
  <si>
    <t>840015200</t>
  </si>
  <si>
    <t>ATMIR AUTODIALYSE PERTUIS</t>
  </si>
  <si>
    <t>940800774</t>
  </si>
  <si>
    <t>HDJ CHAMPIGNY 940G03</t>
  </si>
  <si>
    <t>770814986</t>
  </si>
  <si>
    <t>UNITE AUTODIALYSE NEPHROCARE COULOMMIE</t>
  </si>
  <si>
    <t>940800782</t>
  </si>
  <si>
    <t>HDJ NOGENT 94G02</t>
  </si>
  <si>
    <t>940002553</t>
  </si>
  <si>
    <t>MAISON</t>
  </si>
  <si>
    <t>940800717</t>
  </si>
  <si>
    <t>HDJ FONTENAY SOUS BOIS 94G01</t>
  </si>
  <si>
    <t>940002595</t>
  </si>
  <si>
    <t>CENTRE THÉRAPEUTIQUE GENTILLY</t>
  </si>
  <si>
    <t>940804446</t>
  </si>
  <si>
    <t>CMP DE JOINVILLE</t>
  </si>
  <si>
    <t>950000364</t>
  </si>
  <si>
    <t>950110080</t>
  </si>
  <si>
    <t>95</t>
  </si>
  <si>
    <t>CH RENE DUBOS</t>
  </si>
  <si>
    <t>950000307</t>
  </si>
  <si>
    <t>950110015</t>
  </si>
  <si>
    <t>CH VICTOR DUPOUY</t>
  </si>
  <si>
    <t>950000323</t>
  </si>
  <si>
    <t>950013870</t>
  </si>
  <si>
    <t>GHEM SIMONE VEIL SITE EAUBONNE</t>
  </si>
  <si>
    <t>950000331</t>
  </si>
  <si>
    <t>950110049</t>
  </si>
  <si>
    <t>CH GENERAL DE GONESSE</t>
  </si>
  <si>
    <t>950807982</t>
  </si>
  <si>
    <t>950001636</t>
  </si>
  <si>
    <t>CLINIQUE CLAUDE BERNARD</t>
  </si>
  <si>
    <t>950300277</t>
  </si>
  <si>
    <t>950000547</t>
  </si>
  <si>
    <t>HÔPITAL PRIVÉ NORD PARISIEN</t>
  </si>
  <si>
    <t>950300244</t>
  </si>
  <si>
    <t>950045468</t>
  </si>
  <si>
    <t>CH PRIVÉ SAINTE MARIE</t>
  </si>
  <si>
    <t>950000315</t>
  </si>
  <si>
    <t>950001370</t>
  </si>
  <si>
    <t>GH CARNELLE PORTES OISE SITE BEAUMONT</t>
  </si>
  <si>
    <t>950300202</t>
  </si>
  <si>
    <t>950000521</t>
  </si>
  <si>
    <t>CLINIQUE CONTI</t>
  </si>
  <si>
    <t>950300301</t>
  </si>
  <si>
    <t>950000562</t>
  </si>
  <si>
    <t>CLINIQUE MEDICALE DU PARC ST OUEN</t>
  </si>
  <si>
    <t>950000398</t>
  </si>
  <si>
    <t>950140012</t>
  </si>
  <si>
    <t>CHS ROGER PREVOT DE MOISSELLES</t>
  </si>
  <si>
    <t>950300152</t>
  </si>
  <si>
    <t>CLINIQUE MIRABEAU</t>
  </si>
  <si>
    <t>950300095</t>
  </si>
  <si>
    <t>950000455</t>
  </si>
  <si>
    <t>POLYCLINIQUE DU PLATEAU</t>
  </si>
  <si>
    <t>950150011</t>
  </si>
  <si>
    <t>950042994</t>
  </si>
  <si>
    <t>INSTITUT MEDICAL D ENNERY</t>
  </si>
  <si>
    <t>950787135</t>
  </si>
  <si>
    <t>CENTRE PSYCHOTHERAPIQUE LES OLIVIERS</t>
  </si>
  <si>
    <t>950000695</t>
  </si>
  <si>
    <t>GHCPO SITE SAINT MARTIN DU TERTRE</t>
  </si>
  <si>
    <t>950310011</t>
  </si>
  <si>
    <t>CLINIQUE NEURO-PSYCHIATRIQUE LES
ORCHIDEES</t>
  </si>
  <si>
    <t>950300327</t>
  </si>
  <si>
    <t>CLINIQUE MEDICALE CHAMP NOTRE DAME</t>
  </si>
  <si>
    <t>950500017</t>
  </si>
  <si>
    <t>950015289</t>
  </si>
  <si>
    <t>GHI DU VEXIN SSR SITE AINCOURT</t>
  </si>
  <si>
    <t>950000703</t>
  </si>
  <si>
    <t>950500041</t>
  </si>
  <si>
    <t>CH LE PARC</t>
  </si>
  <si>
    <t>950002568</t>
  </si>
  <si>
    <t>CLINIQUE D'ORGEMONT</t>
  </si>
  <si>
    <t>950150052</t>
  </si>
  <si>
    <t>CENTRE MÉDICAL PÉDAGOGIQUE J ARNAUD
BOUFFEMONT</t>
  </si>
  <si>
    <t>950000406</t>
  </si>
  <si>
    <t>950150037</t>
  </si>
  <si>
    <t>HÔPITAL FONDATION CHANTEPIE MANCIER</t>
  </si>
  <si>
    <t>950300194</t>
  </si>
  <si>
    <t>CLINIQUE MEDICALE DU CHATEAU D HERBLAY</t>
  </si>
  <si>
    <t>950700021</t>
  </si>
  <si>
    <t>CENTRE DE RÉADAPTATION CHATAIGNERAIE
MENUCOURT</t>
  </si>
  <si>
    <t>950420042</t>
  </si>
  <si>
    <t>CLINIQUE DE L'OSERAIE</t>
  </si>
  <si>
    <t>950310037</t>
  </si>
  <si>
    <t>CLINIQUE LA NOUVELLE HELOISE</t>
  </si>
  <si>
    <t>950016139</t>
  </si>
  <si>
    <t>GHI DU VEXIN SSR SITE MARINES</t>
  </si>
  <si>
    <t>950032714</t>
  </si>
  <si>
    <t>950000471</t>
  </si>
  <si>
    <t>CLINIQUE AMBULATOIRE DE DOMONT</t>
  </si>
  <si>
    <t>950310029</t>
  </si>
  <si>
    <t>950008938</t>
  </si>
  <si>
    <t>CENTRE DE PSYCHOTHERAPIE D OSNY</t>
  </si>
  <si>
    <t>950630012</t>
  </si>
  <si>
    <t>CENTRE THÉRAPEUTIQUE PEDIATRIQUE
MARGENCY</t>
  </si>
  <si>
    <t>950300376</t>
  </si>
  <si>
    <t>CLINIQUE DES SOURCES</t>
  </si>
  <si>
    <t>950006908</t>
  </si>
  <si>
    <t>MAISON HOSPI SPASM CERGY LE HAUT</t>
  </si>
  <si>
    <t>950300103</t>
  </si>
  <si>
    <t>310021183</t>
  </si>
  <si>
    <t>CLINIQUE KORIAN LE PONT</t>
  </si>
  <si>
    <t>950300087</t>
  </si>
  <si>
    <t>CLINIQUE BELLOY EN FRANCE</t>
  </si>
  <si>
    <t>950000349</t>
  </si>
  <si>
    <t>GHI DU VEXIN SITE MAGNY</t>
  </si>
  <si>
    <t>920007408</t>
  </si>
  <si>
    <t>CHS ROGER PREVOT DE NANTERRE</t>
  </si>
  <si>
    <t>950806307</t>
  </si>
  <si>
    <t>950806869</t>
  </si>
  <si>
    <t>CENTRE D'AUTODIALYSE (SIRTA ARGENTEUIL)</t>
  </si>
  <si>
    <t>920140035</t>
  </si>
  <si>
    <t>HDJ ET DE NUIT ANTONIN ARTHAUD</t>
  </si>
  <si>
    <t>920814001</t>
  </si>
  <si>
    <t>HDJ DUPONT</t>
  </si>
  <si>
    <t>920011988</t>
  </si>
  <si>
    <t>HDJ LE CHEMIN</t>
  </si>
  <si>
    <t>920808193</t>
  </si>
  <si>
    <t>HDJ PRESIDENT WILSON</t>
  </si>
  <si>
    <t>920000171</t>
  </si>
  <si>
    <t>HDJ LA GARENNE COLOMBES</t>
  </si>
  <si>
    <t>950787119</t>
  </si>
  <si>
    <t>950802405</t>
  </si>
  <si>
    <t>HDJ LES VIGNOLLES</t>
  </si>
  <si>
    <t>920024601</t>
  </si>
  <si>
    <t>HDJ PSYCHOGERIATRIQUE FOUCAULT</t>
  </si>
  <si>
    <t>920810496</t>
  </si>
  <si>
    <t>HDJ GENNEVILLIERS</t>
  </si>
  <si>
    <t>950809293</t>
  </si>
  <si>
    <t>HDJ BEAUMONT SUR OISE</t>
  </si>
  <si>
    <t>950000356</t>
  </si>
  <si>
    <t>GHEM SIMONE VEIL SITE MONTMORENCY</t>
  </si>
  <si>
    <t>950015347</t>
  </si>
  <si>
    <t>HDJ DOMONT</t>
  </si>
  <si>
    <t>950002709</t>
  </si>
  <si>
    <t>950015438</t>
  </si>
  <si>
    <t>UNITE D'AUTODIALYSE CLINIQUE PARISIS</t>
  </si>
  <si>
    <t>970100442</t>
  </si>
  <si>
    <t>970100228</t>
  </si>
  <si>
    <t>CHU DE POINTE-A-PITRE/ABYMES</t>
  </si>
  <si>
    <t>970107249</t>
  </si>
  <si>
    <t>970100731</t>
  </si>
  <si>
    <t>CLINIQUE LES EAUX CLAIRES</t>
  </si>
  <si>
    <t>970100392</t>
  </si>
  <si>
    <t>970100178</t>
  </si>
  <si>
    <t>CH DE LA BASSE -TERRE</t>
  </si>
  <si>
    <t>970102596</t>
  </si>
  <si>
    <t>CLINIQUE DE CHOISY</t>
  </si>
  <si>
    <t>970100475</t>
  </si>
  <si>
    <t>970100277</t>
  </si>
  <si>
    <t>EPSM DE LA GUADELOUPE</t>
  </si>
  <si>
    <t>970100012</t>
  </si>
  <si>
    <t>970100103</t>
  </si>
  <si>
    <t>POLYCLINIQUE DE LA GUADELOUPE</t>
  </si>
  <si>
    <t>970100020</t>
  </si>
  <si>
    <t>970100152</t>
  </si>
  <si>
    <t>CENTRE MEDICO-SOCIAL</t>
  </si>
  <si>
    <t>970103099</t>
  </si>
  <si>
    <t>970100525</t>
  </si>
  <si>
    <t>CLINIQUE LES NOUVELLES EAUX-MARINES</t>
  </si>
  <si>
    <t>970100400</t>
  </si>
  <si>
    <t>970100186</t>
  </si>
  <si>
    <t>CH LOUIS CONSTANT FLEMING</t>
  </si>
  <si>
    <t>970112033</t>
  </si>
  <si>
    <t>970100210</t>
  </si>
  <si>
    <t>CH JACQUES SALIN</t>
  </si>
  <si>
    <t>970100418</t>
  </si>
  <si>
    <t>970100194</t>
  </si>
  <si>
    <t>CH L-D. BEAUPERTHUY</t>
  </si>
  <si>
    <t>970100111</t>
  </si>
  <si>
    <t>970100343</t>
  </si>
  <si>
    <t>LES NOUVELLES EAUX VIVES</t>
  </si>
  <si>
    <t>970107454</t>
  </si>
  <si>
    <t>970103024</t>
  </si>
  <si>
    <t>A.U.D.R.A.</t>
  </si>
  <si>
    <t>970100483</t>
  </si>
  <si>
    <t>970100285</t>
  </si>
  <si>
    <t>CH MAURICE SELBONNE</t>
  </si>
  <si>
    <t>970112835</t>
  </si>
  <si>
    <t>POLYCLINIQUE DE GUADELOUPE (SITE CHU)</t>
  </si>
  <si>
    <t>970100251</t>
  </si>
  <si>
    <t>970100467</t>
  </si>
  <si>
    <t>CLINIQUE DE L'ESPÉRANCE</t>
  </si>
  <si>
    <t>970112884</t>
  </si>
  <si>
    <t>CHU DE POINTE A PITRE- SSR</t>
  </si>
  <si>
    <t>970100129</t>
  </si>
  <si>
    <t>970100350</t>
  </si>
  <si>
    <t>CLINIQUE LA VIOLETTE</t>
  </si>
  <si>
    <t>970111571</t>
  </si>
  <si>
    <t>EAUX VIVES DIALYSE</t>
  </si>
  <si>
    <t>970111563</t>
  </si>
  <si>
    <t>HAD ILES DU NORD</t>
  </si>
  <si>
    <t>970100137</t>
  </si>
  <si>
    <t>970100368</t>
  </si>
  <si>
    <t>POLYCLINIQUE SAINT-CHRISTOPHE</t>
  </si>
  <si>
    <t>970104477</t>
  </si>
  <si>
    <t>970104451</t>
  </si>
  <si>
    <t>CLINIQUE MANIOUKANI</t>
  </si>
  <si>
    <t>970108957</t>
  </si>
  <si>
    <t>970108932</t>
  </si>
  <si>
    <t>CLINIQUE KALANA</t>
  </si>
  <si>
    <t>970100459</t>
  </si>
  <si>
    <t>970100244</t>
  </si>
  <si>
    <t>CH DE CAPESTERRE-BELLE-EAU (EX HL)</t>
  </si>
  <si>
    <t>970100426</t>
  </si>
  <si>
    <t>970100202</t>
  </si>
  <si>
    <t>970103016</t>
  </si>
  <si>
    <t>970100517</t>
  </si>
  <si>
    <t>CENTRE MÉDICAL RENEE LACROSSE</t>
  </si>
  <si>
    <t>970112850</t>
  </si>
  <si>
    <t>CLINIQUE LES EAUX CLAIRES (SITE CHU)</t>
  </si>
  <si>
    <t>970111217</t>
  </si>
  <si>
    <t>970111209</t>
  </si>
  <si>
    <t>HAD MARIE-GALANTE</t>
  </si>
  <si>
    <t>970100384</t>
  </si>
  <si>
    <t>970100160</t>
  </si>
  <si>
    <t>CH DE BRUYN (EX H.L.)</t>
  </si>
  <si>
    <t>970111662</t>
  </si>
  <si>
    <t>970111654</t>
  </si>
  <si>
    <t>GGCO</t>
  </si>
  <si>
    <t>970111365</t>
  </si>
  <si>
    <t>970111969</t>
  </si>
  <si>
    <t>HAD NORD BASSE TERRE</t>
  </si>
  <si>
    <t>970111688</t>
  </si>
  <si>
    <t>970211215</t>
  </si>
  <si>
    <t>970211207</t>
  </si>
  <si>
    <t>9702</t>
  </si>
  <si>
    <t>Martinique</t>
  </si>
  <si>
    <t>CHU DE MARTINIQUE SITE P.ZOBDA QUITMAN</t>
  </si>
  <si>
    <t>970211256</t>
  </si>
  <si>
    <t>CHU DE MARTINIQUE SITE MERE ENFANT</t>
  </si>
  <si>
    <t>970200069</t>
  </si>
  <si>
    <t>970202180</t>
  </si>
  <si>
    <t>CH MAURICE DESPINOY</t>
  </si>
  <si>
    <t>970211231</t>
  </si>
  <si>
    <t>CHU DE MARTINIQUE SITE MANGOT VULCIN</t>
  </si>
  <si>
    <t>970202313</t>
  </si>
  <si>
    <t>970200168</t>
  </si>
  <si>
    <t>CLINIQUE SAINT PAUL</t>
  </si>
  <si>
    <t>970211223</t>
  </si>
  <si>
    <t>CHU DE MARTINIQUE SITE DE TRINITE</t>
  </si>
  <si>
    <t>970212833</t>
  </si>
  <si>
    <t>970212825</t>
  </si>
  <si>
    <t>CLINIQUE DE LA TOUR HOSP. A DOMICILE</t>
  </si>
  <si>
    <t>970211249</t>
  </si>
  <si>
    <t>CHU DE MARTINIQUE SITE DE CLARAC</t>
  </si>
  <si>
    <t>970211165</t>
  </si>
  <si>
    <t>970211157</t>
  </si>
  <si>
    <t>CH NORD CARAIBE - SITE CARBET</t>
  </si>
  <si>
    <t>970203303</t>
  </si>
  <si>
    <t>LA VALERIANE</t>
  </si>
  <si>
    <t>970203493</t>
  </si>
  <si>
    <t>970200457</t>
  </si>
  <si>
    <t>A.T.I.R - U.A.D. 4</t>
  </si>
  <si>
    <t>970200036</t>
  </si>
  <si>
    <t>970202156</t>
  </si>
  <si>
    <t>HÔPITAL DU MARIN</t>
  </si>
  <si>
    <t>970209714</t>
  </si>
  <si>
    <t>970210225</t>
  </si>
  <si>
    <t>CLINIQUE DE L'ANSE COLAS</t>
  </si>
  <si>
    <t>970202321</t>
  </si>
  <si>
    <t>970210423</t>
  </si>
  <si>
    <t>SA CLINIQUE SAINTE MARIE</t>
  </si>
  <si>
    <t>970200044</t>
  </si>
  <si>
    <t>970202164</t>
  </si>
  <si>
    <t>HÔPITAL ST ESPRIT</t>
  </si>
  <si>
    <t>970200101</t>
  </si>
  <si>
    <t>970202222</t>
  </si>
  <si>
    <t>CH ERNEST WAN-AJOUHU</t>
  </si>
  <si>
    <t>970203774</t>
  </si>
  <si>
    <t>970203766</t>
  </si>
  <si>
    <t>STEER SARL</t>
  </si>
  <si>
    <t>970209219</t>
  </si>
  <si>
    <t>970209169</t>
  </si>
  <si>
    <t>E.T.E.E.R.</t>
  </si>
  <si>
    <t>970200028</t>
  </si>
  <si>
    <t>970208906</t>
  </si>
  <si>
    <t>CHIC LORRAIN BASSE-POINT</t>
  </si>
  <si>
    <t>970208104</t>
  </si>
  <si>
    <t>CRF ET SOINS DE SUITE ANSE COLAS</t>
  </si>
  <si>
    <t>970200051</t>
  </si>
  <si>
    <t>970202172</t>
  </si>
  <si>
    <t>CH DES TROIS ILETS</t>
  </si>
  <si>
    <t>970211173</t>
  </si>
  <si>
    <t>CH NORD CARAIBE - SITE SAINT PIERRE</t>
  </si>
  <si>
    <t>970200077</t>
  </si>
  <si>
    <t>970202198</t>
  </si>
  <si>
    <t>HÔPITAL ROMAIN BLONDET</t>
  </si>
  <si>
    <t>970200770</t>
  </si>
  <si>
    <t>970300026</t>
  </si>
  <si>
    <t>970302022</t>
  </si>
  <si>
    <t>CH DE CAYENNE</t>
  </si>
  <si>
    <t>970300083</t>
  </si>
  <si>
    <t>970302121</t>
  </si>
  <si>
    <t>CH FRANCK-JOLY</t>
  </si>
  <si>
    <t>970305637</t>
  </si>
  <si>
    <t>970305629</t>
  </si>
  <si>
    <t>CHIC DE KOUROU</t>
  </si>
  <si>
    <t>970302071</t>
  </si>
  <si>
    <t>970304739</t>
  </si>
  <si>
    <t>CLINIQUE SAINT-PAUL</t>
  </si>
  <si>
    <t>970303640</t>
  </si>
  <si>
    <t>970303590</t>
  </si>
  <si>
    <t>HAD GUYANE ANTENNE DE CAYENNE</t>
  </si>
  <si>
    <t>970302055</t>
  </si>
  <si>
    <t>970303285</t>
  </si>
  <si>
    <t>CLINIQUE VERONIQUE</t>
  </si>
  <si>
    <t>970303657</t>
  </si>
  <si>
    <t>HAD GUYANE - ANTENNE DE SAINT-LAURENT</t>
  </si>
  <si>
    <t>970304614</t>
  </si>
  <si>
    <t>HAD DE LA CLINIQUE ST PAUL</t>
  </si>
  <si>
    <t>970303608</t>
  </si>
  <si>
    <t>HAD GUYANE ANTENNE DE KOUROU</t>
  </si>
  <si>
    <t>970305124</t>
  </si>
  <si>
    <t>970305033</t>
  </si>
  <si>
    <t>HÔPITAL PRIVÉ SAINT-ADRIEN</t>
  </si>
  <si>
    <t>970305520</t>
  </si>
  <si>
    <t>CENTRE LES COULICOUS</t>
  </si>
  <si>
    <t>970302535</t>
  </si>
  <si>
    <t>CENTRE D'AUTO-DIALYSE</t>
  </si>
  <si>
    <t>970400057</t>
  </si>
  <si>
    <t>970408589</t>
  </si>
  <si>
    <t>CHU SITE SUD (SAINT PIERRE)</t>
  </si>
  <si>
    <t>970400024</t>
  </si>
  <si>
    <t>CHU SITE FELIX GUYON (SAINT DENIS)</t>
  </si>
  <si>
    <t>970400065</t>
  </si>
  <si>
    <t>970421038</t>
  </si>
  <si>
    <t>CH OUEST REUNION</t>
  </si>
  <si>
    <t>970462107</t>
  </si>
  <si>
    <t>970400305</t>
  </si>
  <si>
    <t>CLINIQUE SAINTE CLOTILDE</t>
  </si>
  <si>
    <t>970400073</t>
  </si>
  <si>
    <t>970403606</t>
  </si>
  <si>
    <t>GHER (SAINT-BENOIT)</t>
  </si>
  <si>
    <t>970400016</t>
  </si>
  <si>
    <t>970411005</t>
  </si>
  <si>
    <t>EPSMR-GRAND POURPIER (ST PAUL)</t>
  </si>
  <si>
    <t>970462073</t>
  </si>
  <si>
    <t>970400271</t>
  </si>
  <si>
    <t>CLINIQUE DURIEUX</t>
  </si>
  <si>
    <t>970462081</t>
  </si>
  <si>
    <t>970400255</t>
  </si>
  <si>
    <t>CLINIQUE DES ORCHIDÉES</t>
  </si>
  <si>
    <t>970404588</t>
  </si>
  <si>
    <t>970404539</t>
  </si>
  <si>
    <t>CLINIQUE LES TAMARINS</t>
  </si>
  <si>
    <t>970404406</t>
  </si>
  <si>
    <t>970404380</t>
  </si>
  <si>
    <t>CRF SAINTE CLOTILDE</t>
  </si>
  <si>
    <t>970404844</t>
  </si>
  <si>
    <t>970404836</t>
  </si>
  <si>
    <t>970467155</t>
  </si>
  <si>
    <t>970467148</t>
  </si>
  <si>
    <t>CLINIQUE LES FLAMBOYANTS</t>
  </si>
  <si>
    <t>970405726</t>
  </si>
  <si>
    <t>970405718</t>
  </si>
  <si>
    <t>CLINIQUE BETHESDA</t>
  </si>
  <si>
    <t>970406245</t>
  </si>
  <si>
    <t>970406237</t>
  </si>
  <si>
    <t>CLINIQUE DE SAINT JOSEPH</t>
  </si>
  <si>
    <t>970466504</t>
  </si>
  <si>
    <t>970403846</t>
  </si>
  <si>
    <t>CRF JEANNE D'ARC</t>
  </si>
  <si>
    <t>970400081</t>
  </si>
  <si>
    <t>CHU SITE SUD (SAINT LOUIS)</t>
  </si>
  <si>
    <t>970406203</t>
  </si>
  <si>
    <t>970406195</t>
  </si>
  <si>
    <t>CLINIQUE DE LA PAIX</t>
  </si>
  <si>
    <t>970462024</t>
  </si>
  <si>
    <t>970408753</t>
  </si>
  <si>
    <t>970408746</t>
  </si>
  <si>
    <t>CLINIQUE PSYCHOTHÉRAPIQUE DU SUD</t>
  </si>
  <si>
    <t>970400180</t>
  </si>
  <si>
    <t>CHU SITE SUD (SAINT JOSEPH)</t>
  </si>
  <si>
    <t>970463113</t>
  </si>
  <si>
    <t>970400370</t>
  </si>
  <si>
    <t>MAISON DES OLIVIERS</t>
  </si>
  <si>
    <t>970405411</t>
  </si>
  <si>
    <t>970405403</t>
  </si>
  <si>
    <t>SODIA DELPRA</t>
  </si>
  <si>
    <t>970463139</t>
  </si>
  <si>
    <t>CHU SITE SUD - SSR (TAMPON)</t>
  </si>
  <si>
    <t>970410064</t>
  </si>
  <si>
    <t>SODIA OASIS</t>
  </si>
  <si>
    <t>970400156</t>
  </si>
  <si>
    <t>GHER-SSR (SAINT-ANDRE)</t>
  </si>
  <si>
    <t>970404109</t>
  </si>
  <si>
    <t>970404059</t>
  </si>
  <si>
    <t>INSTITUT ROBERT DEBRÉ</t>
  </si>
  <si>
    <t>970423000</t>
  </si>
  <si>
    <t>970430906</t>
  </si>
  <si>
    <t>HÔPITAL D'ENFANTS</t>
  </si>
  <si>
    <t>970407151</t>
  </si>
  <si>
    <t>970463592</t>
  </si>
  <si>
    <t>A.U.R.A.R. UNITE AUTODIALYSE UNITE DIALYSE MEDICALISEE ST PIERRE</t>
  </si>
  <si>
    <t>970404018</t>
  </si>
  <si>
    <t>970403978</t>
  </si>
  <si>
    <t>CENTRE D'HEMODIALYSE MG DURIEUX</t>
  </si>
  <si>
    <t>970403119</t>
  </si>
  <si>
    <t>970463600</t>
  </si>
  <si>
    <t>ASDR ST LEU</t>
  </si>
  <si>
    <t>970404158</t>
  </si>
  <si>
    <t>A.U.R.A.R. CENTRE HEMODIALYSE SAINT BENOIT</t>
  </si>
  <si>
    <t>970410783</t>
  </si>
  <si>
    <t>HAD NORD</t>
  </si>
  <si>
    <t>970405064</t>
  </si>
  <si>
    <t>A.U.R.A.R. CENTRE AMBULATOIRE ST PIERRE</t>
  </si>
  <si>
    <t>970403721</t>
  </si>
  <si>
    <t>A.U.R.A.R. UNITE AUTODIALYSE UNITE DIALYSE MEDICALISEE LE PORT</t>
  </si>
  <si>
    <t>970405395</t>
  </si>
  <si>
    <t>970400396</t>
  </si>
  <si>
    <t>HAD A. R. A. R.</t>
  </si>
  <si>
    <t>970407318</t>
  </si>
  <si>
    <t>HAD ARAR</t>
  </si>
  <si>
    <t>970404851</t>
  </si>
  <si>
    <t>HAD EST</t>
  </si>
  <si>
    <t>970406625</t>
  </si>
  <si>
    <t>ASDR ST PAUL</t>
  </si>
  <si>
    <t>970403754</t>
  </si>
  <si>
    <t>A.U.R.A.R. UNITE AUTODIALYSE UNITE DIALYSE MEDICALISEE ST LOUIS</t>
  </si>
  <si>
    <t>970400099</t>
  </si>
  <si>
    <t>CHU SITE SUD (CILAOS)</t>
  </si>
  <si>
    <t>970466751</t>
  </si>
  <si>
    <t>970400446</t>
  </si>
  <si>
    <t>SARL AVICENNE</t>
  </si>
  <si>
    <t>970407656</t>
  </si>
  <si>
    <t>HAD ARAR EST</t>
  </si>
  <si>
    <t>970405650</t>
  </si>
  <si>
    <t>CLINIQUE OMEGA</t>
  </si>
  <si>
    <t>970467197</t>
  </si>
  <si>
    <t>A.S.D.R. (UNIT AUTODIALY STE CLOTILDE)</t>
  </si>
  <si>
    <t>970404711</t>
  </si>
  <si>
    <t>970405676</t>
  </si>
  <si>
    <t>A.U.R.A.R DIALYSE A DOMICILE DIALYSE PERITONEALE ST GILLES</t>
  </si>
  <si>
    <t>980500763</t>
  </si>
  <si>
    <t>UNITÉ D'AUTODIALYSE MAMOUDZOU</t>
  </si>
  <si>
    <t>970403770</t>
  </si>
  <si>
    <t>A.U.R.A.R. UNITE AUTODIALYSE LE TAMPON</t>
  </si>
  <si>
    <t>970403705</t>
  </si>
  <si>
    <t>A.U.R.A.R. UNITE AUTODIALYSE UNITE DIALYSE MEDICALISEE ST DENIS</t>
  </si>
  <si>
    <t>970409991</t>
  </si>
  <si>
    <t>A.U.R.A.R. UNITE AUTODIALYSE</t>
  </si>
  <si>
    <t>970403663</t>
  </si>
  <si>
    <t>A.S.D.R. (DIALYSE AMBU ST ANDRE)</t>
  </si>
  <si>
    <t>970404679</t>
  </si>
  <si>
    <t>970404638</t>
  </si>
  <si>
    <t>CENTRE DE RÉÉDUCATION DE BASSE VISION</t>
  </si>
  <si>
    <t>970403762</t>
  </si>
  <si>
    <t>A.U.R.A.R. UNITE AUTODIALYSE SAINT JOSPEH</t>
  </si>
  <si>
    <t>970409645</t>
  </si>
  <si>
    <t>A.S.D.R. UAD (LA POSSESSION)</t>
  </si>
  <si>
    <t>970403747</t>
  </si>
  <si>
    <t>A.U.R.A.R. UNITE AUTODIALYSE ST PAUL</t>
  </si>
  <si>
    <t>970409470</t>
  </si>
  <si>
    <t>970409462</t>
  </si>
  <si>
    <t>LE VETYVER - SSR</t>
  </si>
  <si>
    <t>970403671</t>
  </si>
  <si>
    <t>A.S.D.R. (UNITE HEMODIALYSE ST PAUL)</t>
  </si>
  <si>
    <t>970405452</t>
  </si>
  <si>
    <t>SODIA JEANNE D'ARC</t>
  </si>
  <si>
    <t>970407722</t>
  </si>
  <si>
    <t>UNITE DAUTODIALYSE ASSISTE(STE MARIE)</t>
  </si>
  <si>
    <t>970406096</t>
  </si>
  <si>
    <t>MECS D'ACTIVITÉ TEMPORAIRE POUR JEUNES
DIABÉTIQUE</t>
  </si>
  <si>
    <t>970410163</t>
  </si>
  <si>
    <t>980501258</t>
  </si>
  <si>
    <t xml:space="preserve">UNITÉ DE DIALYSE MEDICALISEE MRAMADOUD </t>
  </si>
  <si>
    <t>980501159</t>
  </si>
  <si>
    <t>UNITE D'AUTODIALYSE M'RAMADOUDOU</t>
  </si>
  <si>
    <t>970410528</t>
  </si>
  <si>
    <t>970410510</t>
  </si>
  <si>
    <t>CLINIQUE LES TAMARINS SUD</t>
  </si>
  <si>
    <t>970410155</t>
  </si>
  <si>
    <t>A.U.R.A.R. UAD (ST LEU)</t>
  </si>
  <si>
    <t>980500011</t>
  </si>
  <si>
    <t>980500003</t>
  </si>
  <si>
    <t>CH DE MAYOTTE</t>
  </si>
  <si>
    <t>Row Labels</t>
  </si>
  <si>
    <t>Sum of Activité combinée</t>
  </si>
  <si>
    <t>080000615</t>
  </si>
  <si>
    <t>330015488</t>
  </si>
  <si>
    <t>420000325</t>
  </si>
  <si>
    <t>420780736</t>
  </si>
  <si>
    <t>550000095</t>
  </si>
  <si>
    <t>640787156</t>
  </si>
  <si>
    <t>670020098</t>
  </si>
  <si>
    <t>750806853</t>
  </si>
  <si>
    <t>750831059</t>
  </si>
  <si>
    <t>770300275</t>
  </si>
  <si>
    <t>780001467</t>
  </si>
  <si>
    <t>780300364</t>
  </si>
  <si>
    <t>780700050</t>
  </si>
  <si>
    <t>930300678</t>
  </si>
  <si>
    <t>930705827</t>
  </si>
  <si>
    <t>930817325</t>
  </si>
  <si>
    <t>950300350</t>
  </si>
  <si>
    <t>Grand Total</t>
  </si>
  <si>
    <t>Hôpital - Activité combinée et forfaits par FINESS PMSI</t>
  </si>
  <si>
    <r>
      <t>V06-04 Les forfaits SUN-ES volet 1 et 2 affichés prennent en compte</t>
    </r>
    <r>
      <rPr>
        <b/>
        <sz val="11"/>
        <color theme="1"/>
        <rFont val="Calibri"/>
        <family val="2"/>
        <scheme val="minor"/>
      </rPr>
      <t xml:space="preserve"> </t>
    </r>
    <r>
      <rPr>
        <b/>
        <u/>
        <sz val="11"/>
        <color theme="1"/>
        <rFont val="Calibri"/>
        <family val="2"/>
        <scheme val="minor"/>
      </rPr>
      <t>la dégressivité liée à la fenêtre sélectionnée</t>
    </r>
    <r>
      <rPr>
        <sz val="11"/>
        <color theme="1"/>
        <rFont val="Calibri"/>
        <family val="2"/>
        <scheme val="minor"/>
      </rPr>
      <t xml:space="preserve"> en €TTC.</t>
    </r>
  </si>
  <si>
    <t>Veuillez sélectionner la fenêtre en cours pour afficher les montants forfaitaires prenant compte de la dégressivité du programme SUN-ES.</t>
  </si>
  <si>
    <t>Fenêtre</t>
  </si>
  <si>
    <t>Volet 1</t>
  </si>
  <si>
    <t>Volet 2</t>
  </si>
  <si>
    <t>Fenêtre 3</t>
  </si>
  <si>
    <t>SONS - Vague 1</t>
  </si>
  <si>
    <t>Somme des activités combinées</t>
  </si>
  <si>
    <t>Tranche de financement</t>
  </si>
  <si>
    <t>Domaine 1 Documents de sortie</t>
  </si>
  <si>
    <t>Domaine 2
Biologie</t>
  </si>
  <si>
    <t>Domaine 3
Imagerie</t>
  </si>
  <si>
    <t xml:space="preserve">Domaine 4 
MSS pro et citoyenne  </t>
  </si>
  <si>
    <t>Montant plafond DPI HT</t>
  </si>
  <si>
    <t>Montant plafond DPI TTC 20%</t>
  </si>
  <si>
    <t>Montant plafond RI HT</t>
  </si>
  <si>
    <t>Montant plafond RI TTC 20%</t>
  </si>
  <si>
    <t>Montant plafond PFI HT</t>
  </si>
  <si>
    <t>Montant plafond PFI TTC 20%</t>
  </si>
  <si>
    <t>Simulations du financement Ségur Hôpital (équipement et usage)</t>
  </si>
  <si>
    <t>Données de simulation</t>
  </si>
  <si>
    <t>Borne minimale (inclue)</t>
  </si>
  <si>
    <t>Borne maximale (exclue)</t>
  </si>
  <si>
    <t>Nb d'ES par tranche (PMSI différents)</t>
  </si>
  <si>
    <t>Proportion d'ES</t>
  </si>
  <si>
    <t>Activité Combinée totale</t>
  </si>
  <si>
    <t>AC moyenne</t>
  </si>
  <si>
    <t>Proportion d'AC</t>
  </si>
  <si>
    <t>Catégorie d’ES</t>
  </si>
  <si>
    <t>Avec USLD</t>
  </si>
  <si>
    <t>Sans USLD</t>
  </si>
  <si>
    <t>Tranche A</t>
  </si>
  <si>
    <t>Tranche B</t>
  </si>
  <si>
    <t>Tranche C</t>
  </si>
  <si>
    <t>Tranche D</t>
  </si>
  <si>
    <t>Max. Tranche D</t>
  </si>
  <si>
    <t>Total</t>
  </si>
  <si>
    <t>1) Simulation pour un ES</t>
  </si>
  <si>
    <t>Saisissez votre activité combinée dans la case jaune.</t>
  </si>
  <si>
    <t>Semestre de candidature</t>
  </si>
  <si>
    <t>Ces ci</t>
  </si>
  <si>
    <t>Le détail des montants exacts SONS HT et TTC par FINESS PMSI
 se trouve sur la feuille "Forfaits par FINESS PMSI"</t>
  </si>
  <si>
    <t>Simulation</t>
  </si>
  <si>
    <t>Financement Usage SUN-ES (k€)</t>
  </si>
  <si>
    <t>Financement Equipement - SONS (k€)</t>
  </si>
  <si>
    <t>TOTAL Ségur</t>
  </si>
  <si>
    <t>Tranche</t>
  </si>
  <si>
    <t>Volet 1 - Domaine 1</t>
  </si>
  <si>
    <t>TOTAL USAGE</t>
  </si>
  <si>
    <t>TOTAL EQUIPEMENT</t>
  </si>
  <si>
    <t>Retrouvez un simulateur de soutien financier SUN-ES pour les établissements de santé sur la page SUN-ES (https://solidarites-sante.gouv.fr/systeme-de-sante-et-medico-social/segur-de-la-sante/sun-es)</t>
  </si>
  <si>
    <r>
      <t xml:space="preserve">2) Tableau des barèmes de financement </t>
    </r>
    <r>
      <rPr>
        <b/>
        <i/>
        <sz val="12"/>
        <color theme="0"/>
        <rFont val="Calibri"/>
        <family val="2"/>
      </rPr>
      <t>- à ne pas modifier</t>
    </r>
  </si>
  <si>
    <t>Base de référence</t>
  </si>
  <si>
    <t>Forfait Usage (en €)</t>
  </si>
  <si>
    <t>Forfait Equipement (en €)</t>
  </si>
  <si>
    <t>TOTAL Ségur (en €)</t>
  </si>
  <si>
    <t>DPI</t>
  </si>
  <si>
    <t>RI</t>
  </si>
  <si>
    <t>PFI</t>
  </si>
  <si>
    <t>Financement à l'usage</t>
  </si>
  <si>
    <t>Bonus CRO</t>
  </si>
  <si>
    <t>Montants forfaitaires usage</t>
  </si>
  <si>
    <t>Paramètres du financement affine</t>
  </si>
  <si>
    <t>Nb d'ES par tranche</t>
  </si>
  <si>
    <t>Financement min. attribué</t>
  </si>
  <si>
    <t>Financement max. attribué</t>
  </si>
  <si>
    <t>A : Coefficient directeur</t>
  </si>
  <si>
    <t>B : ordonnée à l'origine</t>
  </si>
  <si>
    <t>Part d'ES concernés :</t>
  </si>
  <si>
    <t xml:space="preserve">Financement à l'équipement </t>
  </si>
  <si>
    <t>Paramètres barèmes (sondage)</t>
  </si>
  <si>
    <t>Dégressivité des forfaits par fenêtre</t>
  </si>
  <si>
    <t>Fenêtre 1</t>
  </si>
  <si>
    <t>Fenêtre 2</t>
  </si>
  <si>
    <t>Fenêtre 4</t>
  </si>
  <si>
    <t>Semestre en cours</t>
  </si>
  <si>
    <t>Simulations du financement usage volet 1 domaines 2 et 3</t>
  </si>
  <si>
    <t>Domaine 2 - Biologie</t>
  </si>
  <si>
    <t>Domaine 3 - Imagerie</t>
  </si>
  <si>
    <t>Financement Usage (k€)</t>
  </si>
  <si>
    <t>TOTAL</t>
  </si>
  <si>
    <t>Volet 1 - Domaine 2 - Biologie</t>
  </si>
  <si>
    <t>Volet 1 - Domaine 3 - Imagerie</t>
  </si>
  <si>
    <r>
      <t xml:space="preserve">2) Tableau de barèmes de financement </t>
    </r>
    <r>
      <rPr>
        <b/>
        <i/>
        <sz val="12"/>
        <color theme="0"/>
        <rFont val="Calibri"/>
        <family val="2"/>
      </rPr>
      <t>- à ne pas modifier</t>
    </r>
  </si>
  <si>
    <t>TOTAL (en €)</t>
  </si>
  <si>
    <t>Financement à l'usage - Volet 1 Domaine 2 Biologie</t>
  </si>
  <si>
    <t>Financement à l'usage - Volet 1 Domaine 3 Imagerie</t>
  </si>
  <si>
    <t>Dégressivité des forfaits</t>
  </si>
  <si>
    <t>NUMÉRO</t>
  </si>
  <si>
    <t>TEXT</t>
  </si>
  <si>
    <t>NOM</t>
  </si>
  <si>
    <t>REGION</t>
  </si>
  <si>
    <t>CHEF LIEU</t>
  </si>
  <si>
    <t>SUPERFICIE (km²)</t>
  </si>
  <si>
    <t>POPULATION</t>
  </si>
  <si>
    <r>
      <rPr>
        <b/>
        <sz val="10"/>
        <rFont val="Arial"/>
        <family val="2"/>
      </rPr>
      <t>DENSITE (habitants/km</t>
    </r>
    <r>
      <rPr>
        <b/>
        <vertAlign val="superscript"/>
        <sz val="10"/>
        <rFont val="Arial"/>
        <family val="2"/>
      </rPr>
      <t>2</t>
    </r>
    <r>
      <rPr>
        <b/>
        <sz val="10"/>
        <rFont val="Arial"/>
        <family val="2"/>
      </rPr>
      <t>)</t>
    </r>
  </si>
  <si>
    <t>Ain</t>
  </si>
  <si>
    <t>Bourg-en-Bresse</t>
  </si>
  <si>
    <t>Aisne</t>
  </si>
  <si>
    <t>Laon</t>
  </si>
  <si>
    <t>Allier</t>
  </si>
  <si>
    <t>Moulins</t>
  </si>
  <si>
    <t>Alpes-de-Haute-Provence</t>
  </si>
  <si>
    <t>Digne</t>
  </si>
  <si>
    <t>Hautes-Alpes</t>
  </si>
  <si>
    <t>Gap</t>
  </si>
  <si>
    <t>Alpes-Maritimes</t>
  </si>
  <si>
    <t>Nice</t>
  </si>
  <si>
    <t>Ardèche</t>
  </si>
  <si>
    <t>Privas</t>
  </si>
  <si>
    <t>Ardennes</t>
  </si>
  <si>
    <t>Charleville-Mézières</t>
  </si>
  <si>
    <t>Ariège</t>
  </si>
  <si>
    <t>Foix</t>
  </si>
  <si>
    <t>Aube</t>
  </si>
  <si>
    <t>Troyes</t>
  </si>
  <si>
    <t>Aude</t>
  </si>
  <si>
    <t>Carcassonne</t>
  </si>
  <si>
    <t>Aveyron</t>
  </si>
  <si>
    <t>Rodez</t>
  </si>
  <si>
    <t>Bouches-du-Rhône</t>
  </si>
  <si>
    <t>Marseille</t>
  </si>
  <si>
    <t>Calvados</t>
  </si>
  <si>
    <t>Caen</t>
  </si>
  <si>
    <t>Cantal</t>
  </si>
  <si>
    <t>Aurillac</t>
  </si>
  <si>
    <t>Charente</t>
  </si>
  <si>
    <t>Angoulême</t>
  </si>
  <si>
    <t>Charente-Maritime</t>
  </si>
  <si>
    <t>La Rochelle</t>
  </si>
  <si>
    <t>Cher</t>
  </si>
  <si>
    <t>Bourges</t>
  </si>
  <si>
    <t>Corrèze</t>
  </si>
  <si>
    <t>Tulle</t>
  </si>
  <si>
    <t>Corse-du-Sud</t>
  </si>
  <si>
    <t>Ajaccio</t>
  </si>
  <si>
    <t>Haute-Corse</t>
  </si>
  <si>
    <t>Bastia</t>
  </si>
  <si>
    <t>Côte-d'Or</t>
  </si>
  <si>
    <t>Dijon</t>
  </si>
  <si>
    <t>Côtes d'Armor</t>
  </si>
  <si>
    <t>Saint-Brieuc</t>
  </si>
  <si>
    <t>Creuse</t>
  </si>
  <si>
    <t>Guéret</t>
  </si>
  <si>
    <t>Dordogne</t>
  </si>
  <si>
    <t>Périgueux</t>
  </si>
  <si>
    <t>Doubs</t>
  </si>
  <si>
    <t>Besançon</t>
  </si>
  <si>
    <t>Drôme</t>
  </si>
  <si>
    <t>Valence</t>
  </si>
  <si>
    <t>Eure</t>
  </si>
  <si>
    <t>Évreux</t>
  </si>
  <si>
    <t>Eure-et-Loir</t>
  </si>
  <si>
    <t>Chartres</t>
  </si>
  <si>
    <t>Finistère</t>
  </si>
  <si>
    <t>Quimper</t>
  </si>
  <si>
    <t>Gard</t>
  </si>
  <si>
    <t>Nîmes</t>
  </si>
  <si>
    <t>Haute-Garonne</t>
  </si>
  <si>
    <t>Toulouse</t>
  </si>
  <si>
    <t>Gers</t>
  </si>
  <si>
    <t>Auch</t>
  </si>
  <si>
    <t>Gironde</t>
  </si>
  <si>
    <t>Bordeaux</t>
  </si>
  <si>
    <t>Hérault</t>
  </si>
  <si>
    <t>Montpellier</t>
  </si>
  <si>
    <t>Ille-et-Vilaine</t>
  </si>
  <si>
    <t>Rennes</t>
  </si>
  <si>
    <t>Indre</t>
  </si>
  <si>
    <t>Châteauroux</t>
  </si>
  <si>
    <t>Indre-et-Loire</t>
  </si>
  <si>
    <t>Tours</t>
  </si>
  <si>
    <t>Isère</t>
  </si>
  <si>
    <t>Grenoble</t>
  </si>
  <si>
    <t>Jura</t>
  </si>
  <si>
    <t>Lons-le-Saunier</t>
  </si>
  <si>
    <t>Landes</t>
  </si>
  <si>
    <t>Mont-de-Marsan</t>
  </si>
  <si>
    <t>Loir-et-Cher</t>
  </si>
  <si>
    <t>Blois</t>
  </si>
  <si>
    <t>Loire</t>
  </si>
  <si>
    <t>Saint-Étienne</t>
  </si>
  <si>
    <t>Haute-Loire</t>
  </si>
  <si>
    <t>Le Puy-en-Velay</t>
  </si>
  <si>
    <t>Loire-Atlantique</t>
  </si>
  <si>
    <t>Nantes</t>
  </si>
  <si>
    <t>Loiret</t>
  </si>
  <si>
    <t>Orléans</t>
  </si>
  <si>
    <t>Lot</t>
  </si>
  <si>
    <t>Cahors</t>
  </si>
  <si>
    <t>Lot-et-Garonne</t>
  </si>
  <si>
    <t>Agen</t>
  </si>
  <si>
    <t>Lozère</t>
  </si>
  <si>
    <t>Mende</t>
  </si>
  <si>
    <t>Maine-et-Loire</t>
  </si>
  <si>
    <t>Angers</t>
  </si>
  <si>
    <t>Manche</t>
  </si>
  <si>
    <t>Saint-Lô</t>
  </si>
  <si>
    <t>Marne</t>
  </si>
  <si>
    <t>Châlons-en-Champagne</t>
  </si>
  <si>
    <t>Haute-Marne</t>
  </si>
  <si>
    <t>Chaumont</t>
  </si>
  <si>
    <t>Mayenne</t>
  </si>
  <si>
    <t>Laval</t>
  </si>
  <si>
    <t>Meurthe-et-Moselle</t>
  </si>
  <si>
    <t>Nancy</t>
  </si>
  <si>
    <t>Meuse</t>
  </si>
  <si>
    <t>Bar-le-Duc</t>
  </si>
  <si>
    <t>Morbihan</t>
  </si>
  <si>
    <t>Vannes</t>
  </si>
  <si>
    <t>Moselle</t>
  </si>
  <si>
    <t>Metz</t>
  </si>
  <si>
    <t>Nièvre</t>
  </si>
  <si>
    <t>Nevers</t>
  </si>
  <si>
    <t>Nord</t>
  </si>
  <si>
    <t>Lille</t>
  </si>
  <si>
    <t>Oise</t>
  </si>
  <si>
    <t>Beauvais</t>
  </si>
  <si>
    <t>Orne</t>
  </si>
  <si>
    <t>Alençon</t>
  </si>
  <si>
    <t>Pas-de-Calais</t>
  </si>
  <si>
    <t>Arras</t>
  </si>
  <si>
    <t>Puy-de-Dôme</t>
  </si>
  <si>
    <t>Clermont-Ferrand</t>
  </si>
  <si>
    <t>Pyrénées-Atlantiques</t>
  </si>
  <si>
    <t>Pau</t>
  </si>
  <si>
    <t>Hautes-Pyrénées</t>
  </si>
  <si>
    <t>Tarbes</t>
  </si>
  <si>
    <t>Pyrénées-Orientales</t>
  </si>
  <si>
    <t>Perpignan</t>
  </si>
  <si>
    <t>Bas-Rhin</t>
  </si>
  <si>
    <t>Strasbourg</t>
  </si>
  <si>
    <t>Haut-Rhin</t>
  </si>
  <si>
    <t>Colmar</t>
  </si>
  <si>
    <t>Rhône</t>
  </si>
  <si>
    <t>Lyon</t>
  </si>
  <si>
    <t>Haute-Saône</t>
  </si>
  <si>
    <t>Vesoul</t>
  </si>
  <si>
    <t>Saône-et-Loire</t>
  </si>
  <si>
    <t>Mâcon</t>
  </si>
  <si>
    <t>Sarthe</t>
  </si>
  <si>
    <t>Le Mans</t>
  </si>
  <si>
    <t>Savoie</t>
  </si>
  <si>
    <t>Chambéry</t>
  </si>
  <si>
    <t>Haute-Savoie</t>
  </si>
  <si>
    <t>Annecy</t>
  </si>
  <si>
    <t>Paris</t>
  </si>
  <si>
    <t>Seine-Maritime</t>
  </si>
  <si>
    <t>Rouen</t>
  </si>
  <si>
    <t>Seine-et-Marne</t>
  </si>
  <si>
    <t>Melun</t>
  </si>
  <si>
    <t>Yvelines</t>
  </si>
  <si>
    <t>Versailles</t>
  </si>
  <si>
    <t>Deux-Sèvres</t>
  </si>
  <si>
    <t>Niort</t>
  </si>
  <si>
    <t>Somme</t>
  </si>
  <si>
    <t>Amiens</t>
  </si>
  <si>
    <t>Tarn</t>
  </si>
  <si>
    <t>Albi</t>
  </si>
  <si>
    <t>Tarn-et-Garonne</t>
  </si>
  <si>
    <t>Montauban</t>
  </si>
  <si>
    <t>Var</t>
  </si>
  <si>
    <t>Toulon</t>
  </si>
  <si>
    <t>Vaucluse</t>
  </si>
  <si>
    <t>Avignon</t>
  </si>
  <si>
    <t>Vandée</t>
  </si>
  <si>
    <t>La Roche-sur-Yon</t>
  </si>
  <si>
    <t>Vienne</t>
  </si>
  <si>
    <t>Poitiers</t>
  </si>
  <si>
    <t>Haute-Vienne</t>
  </si>
  <si>
    <t>Limoges</t>
  </si>
  <si>
    <t>Vosges</t>
  </si>
  <si>
    <t>Épinal</t>
  </si>
  <si>
    <t>Yonne</t>
  </si>
  <si>
    <t>Auxerre</t>
  </si>
  <si>
    <t>Territoire de Belfort</t>
  </si>
  <si>
    <t>Belfort</t>
  </si>
  <si>
    <t>Essonne</t>
  </si>
  <si>
    <t>Évry</t>
  </si>
  <si>
    <t>Hauts-de-Seine</t>
  </si>
  <si>
    <t>Nanterre</t>
  </si>
  <si>
    <t>Seine-St-Denis</t>
  </si>
  <si>
    <t>Bobigny</t>
  </si>
  <si>
    <t>Val-de-Marne</t>
  </si>
  <si>
    <t>Créteil</t>
  </si>
  <si>
    <t>Val-D'Oise</t>
  </si>
  <si>
    <t>Pontoise</t>
  </si>
  <si>
    <t>Basse-Terre</t>
  </si>
  <si>
    <t>Fort-de-France</t>
  </si>
  <si>
    <t>Cayenne</t>
  </si>
  <si>
    <t>Saint-Denis</t>
  </si>
  <si>
    <t>Dzaoudzi</t>
  </si>
  <si>
    <t>9705</t>
  </si>
  <si>
    <t>St Pierre et Miquelon</t>
  </si>
  <si>
    <t>Saint-Pierre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</si>
</sst>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 ###\ ##0"/>
    <numFmt numFmtId="165" formatCode="#,##0\ &quot;€&quot;"/>
    <numFmt numFmtId="166" formatCode="#,###"/>
    <numFmt numFmtId="167" formatCode="#,##0.00\ &quot;€&quot;"/>
  </numFmts>
  <fonts count="43">
    <font>
      <sz val="11"/>
      <color theme="1"/>
      <name val="Calibri"/>
      <family val="2"/>
      <scheme val="minor"/>
    </font>
    <font>
      <sz val="16"/>
      <color theme="1"/>
      <name val="Calibri"/>
      <family val="2"/>
      <scheme val="minor"/>
    </font>
    <font>
      <sz val="9.5"/>
      <color rgb="FF000000"/>
      <name val="Albany AMT"/>
    </font>
    <font>
      <b/>
      <sz val="9"/>
      <color rgb="FFFFFFFF"/>
      <name val="Helvetica"/>
    </font>
    <font>
      <sz val="9"/>
      <name val="Helvetica"/>
    </font>
    <font>
      <i/>
      <sz val="11"/>
      <color theme="1"/>
      <name val="Calibri"/>
      <family val="2"/>
      <scheme val="minor"/>
    </font>
    <font>
      <sz val="18"/>
      <color theme="3"/>
      <name val="Calibri Light"/>
      <family val="2"/>
      <scheme val="major"/>
    </font>
    <font>
      <sz val="11"/>
      <color theme="1"/>
      <name val="Calibri"/>
      <family val="2"/>
      <scheme val="minor"/>
    </font>
    <font>
      <b/>
      <sz val="11"/>
      <color theme="1"/>
      <name val="Calibri"/>
      <family val="2"/>
      <scheme val="minor"/>
    </font>
    <font>
      <sz val="9"/>
      <color theme="1"/>
      <name val="Calibri"/>
      <family val="2"/>
      <scheme val="minor"/>
    </font>
    <font>
      <b/>
      <sz val="11"/>
      <color theme="3"/>
      <name val="Calibri"/>
      <family val="2"/>
      <scheme val="minor"/>
    </font>
    <font>
      <b/>
      <sz val="18"/>
      <color theme="3"/>
      <name val="Calibri"/>
      <family val="2"/>
    </font>
    <font>
      <sz val="12"/>
      <color rgb="FF000000"/>
      <name val="Calibri"/>
      <family val="2"/>
    </font>
    <font>
      <b/>
      <sz val="14"/>
      <color theme="3"/>
      <name val="Calibri"/>
      <family val="2"/>
    </font>
    <font>
      <b/>
      <sz val="12"/>
      <color theme="3"/>
      <name val="Calibri"/>
      <family val="2"/>
    </font>
    <font>
      <sz val="12"/>
      <name val="Calibri"/>
      <family val="2"/>
    </font>
    <font>
      <b/>
      <sz val="12"/>
      <name val="Calibri"/>
      <family val="2"/>
    </font>
    <font>
      <sz val="12"/>
      <color theme="7" tint="0.79998168889431442"/>
      <name val="Calibri"/>
      <family val="2"/>
    </font>
    <font>
      <b/>
      <sz val="12"/>
      <color theme="7" tint="0.79998168889431442"/>
      <name val="Calibri"/>
      <family val="2"/>
    </font>
    <font>
      <b/>
      <sz val="11"/>
      <color rgb="FF000000"/>
      <name val="Calibri"/>
      <family val="2"/>
    </font>
    <font>
      <b/>
      <sz val="12"/>
      <color theme="0"/>
      <name val="Calibri"/>
      <family val="2"/>
    </font>
    <font>
      <sz val="12"/>
      <color theme="0"/>
      <name val="Calibri"/>
      <family val="2"/>
    </font>
    <font>
      <b/>
      <sz val="12"/>
      <color rgb="FF000000"/>
      <name val="Calibri"/>
      <family val="2"/>
    </font>
    <font>
      <b/>
      <i/>
      <sz val="12"/>
      <color theme="0"/>
      <name val="Calibri"/>
      <family val="2"/>
    </font>
    <font>
      <b/>
      <sz val="12"/>
      <color rgb="FFFFFFFF"/>
      <name val="Calibri"/>
      <family val="2"/>
    </font>
    <font>
      <b/>
      <sz val="12"/>
      <color theme="9"/>
      <name val="Calibri"/>
      <family val="2"/>
    </font>
    <font>
      <b/>
      <sz val="12"/>
      <color theme="5"/>
      <name val="Calibri"/>
      <family val="2"/>
    </font>
    <font>
      <b/>
      <sz val="14"/>
      <color theme="0"/>
      <name val="Calibri"/>
      <family val="2"/>
      <scheme val="minor"/>
    </font>
    <font>
      <b/>
      <sz val="11"/>
      <color theme="0"/>
      <name val="Calibri"/>
      <family val="2"/>
      <scheme val="minor"/>
    </font>
    <font>
      <b/>
      <sz val="11"/>
      <color rgb="FFFFFFFF"/>
      <name val="Calibri"/>
      <family val="2"/>
      <scheme val="minor"/>
    </font>
    <font>
      <sz val="9"/>
      <color theme="1"/>
      <name val="Helvetica"/>
    </font>
    <font>
      <sz val="10"/>
      <name val="Arial"/>
      <family val="2"/>
    </font>
    <font>
      <sz val="8"/>
      <name val="Calibri"/>
      <family val="2"/>
      <scheme val="minor"/>
    </font>
    <font>
      <b/>
      <sz val="9"/>
      <color theme="1"/>
      <name val="Helvetica"/>
    </font>
    <font>
      <b/>
      <sz val="9"/>
      <name val="Helvetica"/>
    </font>
    <font>
      <b/>
      <sz val="10"/>
      <name val="Arial"/>
      <family val="2"/>
    </font>
    <font>
      <b/>
      <vertAlign val="superscript"/>
      <sz val="10"/>
      <name val="Arial"/>
      <family val="2"/>
    </font>
    <font>
      <b/>
      <u/>
      <sz val="11"/>
      <color theme="1"/>
      <name val="Calibri"/>
      <family val="2"/>
      <scheme val="minor"/>
    </font>
    <font>
      <b/>
      <sz val="12"/>
      <color rgb="FFFF0000"/>
      <name val="Calibri"/>
      <family val="2"/>
    </font>
    <font>
      <b/>
      <i/>
      <sz val="16"/>
      <color theme="1"/>
      <name val="Calibri"/>
      <family val="2"/>
      <scheme val="minor"/>
    </font>
    <font>
      <b/>
      <sz val="14"/>
      <color theme="1"/>
      <name val="Calibri"/>
      <family val="2"/>
      <scheme val="minor"/>
    </font>
    <font>
      <sz val="12"/>
      <color rgb="FFFF0000"/>
      <name val="Calibri"/>
      <family val="2"/>
      <scheme val="minor"/>
    </font>
    <font>
      <b/>
      <sz val="18"/>
      <color theme="3"/>
      <name val="Calibri Light"/>
      <family val="2"/>
      <scheme val="major"/>
    </font>
  </fonts>
  <fills count="20">
    <fill>
      <patternFill patternType="none"/>
    </fill>
    <fill>
      <patternFill patternType="gray125"/>
    </fill>
    <fill>
      <patternFill patternType="solid">
        <fgColor rgb="FF514B64"/>
        <bgColor indexed="64"/>
      </patternFill>
    </fill>
    <fill>
      <patternFill patternType="solid">
        <fgColor theme="6" tint="0.59999389629810485"/>
        <bgColor indexed="65"/>
      </patternFill>
    </fill>
    <fill>
      <patternFill patternType="solid">
        <fgColor rgb="FFFAFBFE"/>
        <bgColor indexed="64"/>
      </patternFill>
    </fill>
    <fill>
      <patternFill patternType="solid">
        <fgColor theme="7" tint="0.79998168889431442"/>
        <bgColor indexed="64"/>
      </patternFill>
    </fill>
    <fill>
      <patternFill patternType="solid">
        <fgColor rgb="FF00206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23277E"/>
        <bgColor indexed="64"/>
      </patternFill>
    </fill>
    <fill>
      <patternFill patternType="solid">
        <fgColor theme="0"/>
        <bgColor indexed="64"/>
      </patternFill>
    </fill>
    <fill>
      <patternFill patternType="solid">
        <fgColor theme="9"/>
        <bgColor indexed="64"/>
      </patternFill>
    </fill>
    <fill>
      <patternFill patternType="solid">
        <fgColor theme="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indexed="22"/>
        <bgColor indexed="31"/>
      </patternFill>
    </fill>
  </fills>
  <borders count="17">
    <border>
      <left/>
      <right/>
      <top/>
      <bottom/>
      <diagonal/>
    </border>
    <border>
      <left style="thin">
        <color rgb="FFB0B7BB"/>
      </left>
      <right style="thin">
        <color rgb="FFB0B7BB"/>
      </right>
      <top style="thin">
        <color rgb="FFB0B7BB"/>
      </top>
      <bottom/>
      <diagonal/>
    </border>
    <border>
      <left style="thin">
        <color rgb="FFB0B7BB"/>
      </left>
      <right style="thin">
        <color rgb="FFB0B7BB"/>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8"/>
      </left>
      <right style="hair">
        <color indexed="8"/>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s>
  <cellStyleXfs count="12">
    <xf numFmtId="0" fontId="0" fillId="0" borderId="0"/>
    <xf numFmtId="0" fontId="2" fillId="0" borderId="0"/>
    <xf numFmtId="0" fontId="6" fillId="0" borderId="0" applyNumberFormat="0" applyFill="0" applyBorder="0" applyAlignment="0" applyProtection="0"/>
    <xf numFmtId="0" fontId="7" fillId="3" borderId="0" applyNumberFormat="0" applyBorder="0" applyAlignment="0" applyProtection="0"/>
    <xf numFmtId="0" fontId="10" fillId="0" borderId="0" applyNumberFormat="0" applyFill="0" applyBorder="0" applyAlignment="0" applyProtection="0"/>
    <xf numFmtId="0" fontId="7" fillId="0" borderId="0"/>
    <xf numFmtId="0" fontId="2" fillId="0" borderId="0"/>
    <xf numFmtId="0" fontId="7" fillId="0" borderId="0"/>
    <xf numFmtId="43" fontId="2" fillId="0" borderId="0" applyFont="0" applyFill="0" applyBorder="0" applyAlignment="0" applyProtection="0"/>
    <xf numFmtId="9" fontId="2" fillId="0" borderId="0" applyFont="0" applyFill="0" applyBorder="0" applyAlignment="0" applyProtection="0"/>
    <xf numFmtId="0" fontId="31" fillId="0" borderId="0"/>
    <xf numFmtId="9" fontId="7" fillId="0" borderId="0" applyFont="0" applyFill="0" applyBorder="0" applyAlignment="0" applyProtection="0"/>
  </cellStyleXfs>
  <cellXfs count="238">
    <xf numFmtId="0" fontId="0" fillId="0" borderId="0" xfId="0"/>
    <xf numFmtId="0" fontId="4" fillId="0" borderId="3" xfId="1" applyFont="1" applyBorder="1" applyAlignment="1">
      <alignment horizontal="center" vertical="center"/>
    </xf>
    <xf numFmtId="49" fontId="0" fillId="0" borderId="0" xfId="0" applyNumberFormat="1"/>
    <xf numFmtId="3" fontId="0" fillId="0" borderId="0" xfId="0" applyNumberFormat="1" applyAlignment="1">
      <alignment horizontal="center"/>
    </xf>
    <xf numFmtId="49" fontId="6" fillId="0" borderId="0" xfId="2" applyNumberFormat="1"/>
    <xf numFmtId="0" fontId="9" fillId="3" borderId="3" xfId="3" applyFont="1" applyBorder="1" applyAlignment="1">
      <alignment horizontal="center"/>
    </xf>
    <xf numFmtId="0" fontId="0" fillId="0" borderId="3" xfId="0" applyBorder="1"/>
    <xf numFmtId="49" fontId="4" fillId="0" borderId="3" xfId="1" applyNumberFormat="1" applyFont="1" applyBorder="1" applyAlignment="1">
      <alignment horizontal="center" vertical="center"/>
    </xf>
    <xf numFmtId="0" fontId="0" fillId="0" borderId="3" xfId="0" applyBorder="1" applyAlignment="1">
      <alignment wrapText="1"/>
    </xf>
    <xf numFmtId="0" fontId="12" fillId="4" borderId="0" xfId="1" applyFont="1" applyFill="1" applyAlignment="1">
      <alignment horizontal="left"/>
    </xf>
    <xf numFmtId="0" fontId="16" fillId="5" borderId="3" xfId="6" applyFont="1" applyFill="1" applyBorder="1" applyAlignment="1">
      <alignment horizontal="center" vertical="center" wrapText="1" readingOrder="1"/>
    </xf>
    <xf numFmtId="0" fontId="16" fillId="5" borderId="3" xfId="6" applyFont="1" applyFill="1" applyBorder="1" applyAlignment="1">
      <alignment horizontal="center" wrapText="1" readingOrder="1"/>
    </xf>
    <xf numFmtId="3" fontId="15" fillId="5" borderId="3" xfId="7" applyNumberFormat="1" applyFont="1" applyFill="1" applyBorder="1" applyAlignment="1">
      <alignment horizontal="right" vertical="center" wrapText="1" indent="2" readingOrder="1"/>
    </xf>
    <xf numFmtId="9" fontId="15" fillId="5" borderId="3" xfId="7" applyNumberFormat="1" applyFont="1" applyFill="1" applyBorder="1" applyAlignment="1">
      <alignment horizontal="right" vertical="center" wrapText="1" indent="2" readingOrder="1"/>
    </xf>
    <xf numFmtId="3" fontId="17" fillId="5" borderId="3" xfId="7" applyNumberFormat="1" applyFont="1" applyFill="1" applyBorder="1" applyAlignment="1">
      <alignment horizontal="right" vertical="center" wrapText="1" indent="2" readingOrder="1"/>
    </xf>
    <xf numFmtId="3" fontId="16" fillId="5" borderId="3" xfId="5" applyNumberFormat="1" applyFont="1" applyFill="1" applyBorder="1" applyAlignment="1">
      <alignment horizontal="right" vertical="center" wrapText="1" indent="2" readingOrder="1"/>
    </xf>
    <xf numFmtId="3" fontId="18" fillId="5" borderId="3" xfId="5" applyNumberFormat="1" applyFont="1" applyFill="1" applyBorder="1" applyAlignment="1">
      <alignment horizontal="right" vertical="center" wrapText="1" indent="2" readingOrder="1"/>
    </xf>
    <xf numFmtId="9" fontId="16" fillId="5" borderId="3" xfId="5" applyNumberFormat="1" applyFont="1" applyFill="1" applyBorder="1" applyAlignment="1">
      <alignment horizontal="right" vertical="center" wrapText="1" indent="2" readingOrder="1"/>
    </xf>
    <xf numFmtId="4" fontId="20" fillId="6" borderId="5" xfId="1" applyNumberFormat="1" applyFont="1" applyFill="1" applyBorder="1" applyAlignment="1">
      <alignment horizontal="left"/>
    </xf>
    <xf numFmtId="0" fontId="20" fillId="6" borderId="5" xfId="1" applyFont="1" applyFill="1" applyBorder="1" applyAlignment="1">
      <alignment horizontal="left"/>
    </xf>
    <xf numFmtId="0" fontId="21" fillId="6" borderId="5" xfId="1" applyFont="1" applyFill="1" applyBorder="1" applyAlignment="1">
      <alignment horizontal="left"/>
    </xf>
    <xf numFmtId="0" fontId="21" fillId="6" borderId="3" xfId="1" applyFont="1" applyFill="1" applyBorder="1" applyAlignment="1">
      <alignment horizontal="left"/>
    </xf>
    <xf numFmtId="0" fontId="12" fillId="0" borderId="0" xfId="1" applyFont="1" applyAlignment="1">
      <alignment horizontal="left"/>
    </xf>
    <xf numFmtId="4" fontId="15" fillId="0" borderId="3" xfId="1" applyNumberFormat="1" applyFont="1" applyBorder="1" applyAlignment="1">
      <alignment horizontal="left"/>
    </xf>
    <xf numFmtId="3" fontId="15" fillId="7" borderId="3" xfId="1" applyNumberFormat="1" applyFont="1" applyFill="1" applyBorder="1" applyAlignment="1">
      <alignment horizontal="right" vertical="center" indent="2"/>
    </xf>
    <xf numFmtId="4" fontId="22" fillId="4" borderId="3" xfId="1" applyNumberFormat="1" applyFont="1" applyFill="1" applyBorder="1" applyAlignment="1">
      <alignment horizontal="left"/>
    </xf>
    <xf numFmtId="4" fontId="12" fillId="4" borderId="3" xfId="1" applyNumberFormat="1" applyFont="1" applyFill="1" applyBorder="1" applyAlignment="1">
      <alignment horizontal="left"/>
    </xf>
    <xf numFmtId="4" fontId="22" fillId="11" borderId="3" xfId="1" applyNumberFormat="1" applyFont="1" applyFill="1" applyBorder="1" applyAlignment="1">
      <alignment horizontal="center" vertical="center" wrapText="1" readingOrder="1"/>
    </xf>
    <xf numFmtId="4" fontId="22" fillId="8" borderId="3" xfId="1" applyNumberFormat="1" applyFont="1" applyFill="1" applyBorder="1" applyAlignment="1">
      <alignment horizontal="center" vertical="center" wrapText="1" readingOrder="1"/>
    </xf>
    <xf numFmtId="4" fontId="22" fillId="12" borderId="3" xfId="1" applyNumberFormat="1" applyFont="1" applyFill="1" applyBorder="1" applyAlignment="1">
      <alignment horizontal="center" vertical="center" wrapText="1" readingOrder="1"/>
    </xf>
    <xf numFmtId="4" fontId="22" fillId="9" borderId="3" xfId="1" applyNumberFormat="1" applyFont="1" applyFill="1" applyBorder="1" applyAlignment="1">
      <alignment horizontal="center" vertical="center" wrapText="1" readingOrder="1"/>
    </xf>
    <xf numFmtId="0" fontId="2" fillId="4" borderId="3" xfId="1" applyFill="1" applyBorder="1" applyAlignment="1">
      <alignment horizontal="left" vertical="center"/>
    </xf>
    <xf numFmtId="3" fontId="12" fillId="11" borderId="3" xfId="1" applyNumberFormat="1" applyFont="1" applyFill="1" applyBorder="1" applyAlignment="1">
      <alignment horizontal="right" vertical="center" wrapText="1" indent="2"/>
    </xf>
    <xf numFmtId="3" fontId="22" fillId="8" borderId="3" xfId="1" applyNumberFormat="1" applyFont="1" applyFill="1" applyBorder="1" applyAlignment="1">
      <alignment horizontal="right" vertical="center" wrapText="1" indent="2" readingOrder="1"/>
    </xf>
    <xf numFmtId="3" fontId="12" fillId="12" borderId="3" xfId="1" applyNumberFormat="1" applyFont="1" applyFill="1" applyBorder="1" applyAlignment="1">
      <alignment horizontal="right" vertical="center" wrapText="1" indent="2" readingOrder="1"/>
    </xf>
    <xf numFmtId="3" fontId="22" fillId="9" borderId="3" xfId="1" applyNumberFormat="1" applyFont="1" applyFill="1" applyBorder="1" applyAlignment="1">
      <alignment horizontal="right" vertical="center" wrapText="1" indent="2" readingOrder="1"/>
    </xf>
    <xf numFmtId="3" fontId="22" fillId="10" borderId="3" xfId="1" applyNumberFormat="1" applyFont="1" applyFill="1" applyBorder="1" applyAlignment="1">
      <alignment horizontal="right"/>
    </xf>
    <xf numFmtId="4" fontId="20" fillId="6" borderId="3" xfId="1" applyNumberFormat="1" applyFont="1" applyFill="1" applyBorder="1" applyAlignment="1">
      <alignment horizontal="left"/>
    </xf>
    <xf numFmtId="0" fontId="20" fillId="6" borderId="3" xfId="1" applyFont="1" applyFill="1" applyBorder="1" applyAlignment="1">
      <alignment horizontal="left"/>
    </xf>
    <xf numFmtId="0" fontId="12" fillId="0" borderId="0" xfId="6" applyFont="1" applyAlignment="1">
      <alignment horizontal="left"/>
    </xf>
    <xf numFmtId="0" fontId="12" fillId="4" borderId="3" xfId="1" applyFont="1" applyFill="1" applyBorder="1" applyAlignment="1">
      <alignment horizontal="left"/>
    </xf>
    <xf numFmtId="0" fontId="24" fillId="13" borderId="3" xfId="1" applyFont="1" applyFill="1" applyBorder="1" applyAlignment="1">
      <alignment horizontal="center" vertical="center" wrapText="1" readingOrder="1"/>
    </xf>
    <xf numFmtId="0" fontId="12" fillId="0" borderId="0" xfId="1" applyFont="1" applyAlignment="1">
      <alignment horizontal="left" wrapText="1"/>
    </xf>
    <xf numFmtId="0" fontId="24" fillId="13" borderId="3" xfId="1" applyFont="1" applyFill="1" applyBorder="1" applyAlignment="1">
      <alignment horizontal="center" wrapText="1" readingOrder="1"/>
    </xf>
    <xf numFmtId="3" fontId="15" fillId="11" borderId="3" xfId="1" applyNumberFormat="1" applyFont="1" applyFill="1" applyBorder="1" applyAlignment="1">
      <alignment horizontal="right" vertical="center" wrapText="1" indent="1" readingOrder="1"/>
    </xf>
    <xf numFmtId="3" fontId="15" fillId="12" borderId="3" xfId="8" applyNumberFormat="1" applyFont="1" applyFill="1" applyBorder="1" applyAlignment="1">
      <alignment horizontal="right" vertical="center" wrapText="1" indent="1" readingOrder="1"/>
    </xf>
    <xf numFmtId="3" fontId="15" fillId="12" borderId="3" xfId="1" applyNumberFormat="1" applyFont="1" applyFill="1" applyBorder="1" applyAlignment="1">
      <alignment horizontal="right" vertical="center" wrapText="1" indent="1" readingOrder="1"/>
    </xf>
    <xf numFmtId="0" fontId="25" fillId="0" borderId="0" xfId="6" applyFont="1" applyAlignment="1">
      <alignment horizontal="left"/>
    </xf>
    <xf numFmtId="0" fontId="22" fillId="0" borderId="3" xfId="1" applyFont="1" applyBorder="1" applyAlignment="1">
      <alignment horizontal="left"/>
    </xf>
    <xf numFmtId="0" fontId="12" fillId="0" borderId="3" xfId="1" applyFont="1" applyBorder="1" applyAlignment="1">
      <alignment horizontal="left"/>
    </xf>
    <xf numFmtId="0" fontId="22" fillId="14" borderId="0" xfId="1" applyFont="1" applyFill="1" applyAlignment="1">
      <alignment horizontal="center"/>
    </xf>
    <xf numFmtId="0" fontId="22" fillId="11" borderId="3" xfId="1" applyFont="1" applyFill="1" applyBorder="1"/>
    <xf numFmtId="0" fontId="15" fillId="5" borderId="3" xfId="1" applyFont="1" applyFill="1" applyBorder="1" applyAlignment="1">
      <alignment horizontal="left"/>
    </xf>
    <xf numFmtId="0" fontId="15" fillId="5" borderId="3" xfId="1" applyFont="1" applyFill="1" applyBorder="1" applyAlignment="1">
      <alignment horizontal="center" vertical="center" wrapText="1" readingOrder="1"/>
    </xf>
    <xf numFmtId="0" fontId="12" fillId="14" borderId="0" xfId="1" applyFont="1" applyFill="1" applyAlignment="1">
      <alignment horizontal="center" vertical="center" wrapText="1" readingOrder="1"/>
    </xf>
    <xf numFmtId="9" fontId="22" fillId="11" borderId="3" xfId="1" applyNumberFormat="1" applyFont="1" applyFill="1" applyBorder="1" applyAlignment="1">
      <alignment horizontal="center" vertical="center" wrapText="1" readingOrder="1"/>
    </xf>
    <xf numFmtId="0" fontId="16" fillId="5" borderId="3" xfId="1" applyFont="1" applyFill="1" applyBorder="1" applyAlignment="1">
      <alignment horizontal="center" vertical="center" wrapText="1" readingOrder="1"/>
    </xf>
    <xf numFmtId="9" fontId="15" fillId="11" borderId="3" xfId="9" applyFont="1" applyFill="1" applyBorder="1" applyAlignment="1">
      <alignment horizontal="right" vertical="center" wrapText="1" indent="1" readingOrder="1"/>
    </xf>
    <xf numFmtId="0" fontId="16" fillId="5" borderId="3" xfId="1" applyFont="1" applyFill="1" applyBorder="1" applyAlignment="1">
      <alignment horizontal="center" wrapText="1" readingOrder="1"/>
    </xf>
    <xf numFmtId="3" fontId="15" fillId="5" borderId="3" xfId="1" applyNumberFormat="1" applyFont="1" applyFill="1" applyBorder="1" applyAlignment="1">
      <alignment horizontal="right" vertical="center" wrapText="1" indent="2" readingOrder="1"/>
    </xf>
    <xf numFmtId="9" fontId="15" fillId="5" borderId="3" xfId="1" applyNumberFormat="1" applyFont="1" applyFill="1" applyBorder="1" applyAlignment="1">
      <alignment horizontal="right" vertical="center" wrapText="1" indent="2" readingOrder="1"/>
    </xf>
    <xf numFmtId="3" fontId="16" fillId="11" borderId="3" xfId="1" applyNumberFormat="1" applyFont="1" applyFill="1" applyBorder="1" applyAlignment="1">
      <alignment horizontal="right" vertical="center" wrapText="1" indent="1" readingOrder="1"/>
    </xf>
    <xf numFmtId="3" fontId="12" fillId="11" borderId="3" xfId="8" applyNumberFormat="1" applyFont="1" applyFill="1" applyBorder="1" applyAlignment="1">
      <alignment horizontal="right" vertical="center" wrapText="1" indent="1" readingOrder="1"/>
    </xf>
    <xf numFmtId="3" fontId="12" fillId="11" borderId="3" xfId="1" applyNumberFormat="1" applyFont="1" applyFill="1" applyBorder="1" applyAlignment="1">
      <alignment horizontal="right" vertical="center" wrapText="1" indent="1" readingOrder="1"/>
    </xf>
    <xf numFmtId="3" fontId="15" fillId="14" borderId="0" xfId="1" applyNumberFormat="1" applyFont="1" applyFill="1" applyAlignment="1">
      <alignment horizontal="center" wrapText="1" readingOrder="1"/>
    </xf>
    <xf numFmtId="4" fontId="15" fillId="11" borderId="3" xfId="1" applyNumberFormat="1" applyFont="1" applyFill="1" applyBorder="1" applyAlignment="1">
      <alignment horizontal="right" vertical="center" wrapText="1" indent="2" readingOrder="1"/>
    </xf>
    <xf numFmtId="3" fontId="15" fillId="11" borderId="3" xfId="1" applyNumberFormat="1" applyFont="1" applyFill="1" applyBorder="1" applyAlignment="1">
      <alignment horizontal="right" vertical="center" wrapText="1" indent="2" readingOrder="1"/>
    </xf>
    <xf numFmtId="3" fontId="15" fillId="5" borderId="3" xfId="1" applyNumberFormat="1" applyFont="1" applyFill="1" applyBorder="1" applyAlignment="1">
      <alignment horizontal="right" vertical="center" indent="2"/>
    </xf>
    <xf numFmtId="3" fontId="15" fillId="5" borderId="3" xfId="1" applyNumberFormat="1" applyFont="1" applyFill="1" applyBorder="1" applyAlignment="1">
      <alignment horizontal="right" vertical="center" indent="2" readingOrder="1"/>
    </xf>
    <xf numFmtId="3" fontId="12" fillId="11" borderId="3" xfId="1" applyNumberFormat="1" applyFont="1" applyFill="1" applyBorder="1" applyAlignment="1">
      <alignment horizontal="right" vertical="center" indent="1"/>
    </xf>
    <xf numFmtId="3" fontId="22" fillId="11" borderId="3" xfId="1" applyNumberFormat="1" applyFont="1" applyFill="1" applyBorder="1" applyAlignment="1">
      <alignment horizontal="right" vertical="center" wrapText="1" indent="1" readingOrder="1"/>
    </xf>
    <xf numFmtId="4" fontId="22" fillId="14" borderId="0" xfId="1" applyNumberFormat="1" applyFont="1" applyFill="1" applyAlignment="1">
      <alignment horizontal="center" wrapText="1" readingOrder="1"/>
    </xf>
    <xf numFmtId="0" fontId="12" fillId="11" borderId="3" xfId="1" applyFont="1" applyFill="1" applyBorder="1" applyAlignment="1">
      <alignment horizontal="center"/>
    </xf>
    <xf numFmtId="4" fontId="22" fillId="11" borderId="3" xfId="1" applyNumberFormat="1" applyFont="1" applyFill="1" applyBorder="1" applyAlignment="1">
      <alignment horizontal="center" wrapText="1" readingOrder="1"/>
    </xf>
    <xf numFmtId="0" fontId="24" fillId="0" borderId="0" xfId="1" applyFont="1" applyAlignment="1">
      <alignment horizontal="center" wrapText="1" readingOrder="1"/>
    </xf>
    <xf numFmtId="1" fontId="12" fillId="0" borderId="0" xfId="1" applyNumberFormat="1" applyFont="1" applyAlignment="1">
      <alignment horizontal="center" vertical="center"/>
    </xf>
    <xf numFmtId="9" fontId="12" fillId="0" borderId="0" xfId="9" applyFont="1" applyFill="1" applyBorder="1" applyAlignment="1">
      <alignment horizontal="center" vertical="center"/>
    </xf>
    <xf numFmtId="0" fontId="12" fillId="0" borderId="0" xfId="1" applyFont="1" applyAlignment="1">
      <alignment horizontal="center"/>
    </xf>
    <xf numFmtId="4" fontId="22" fillId="0" borderId="0" xfId="1" applyNumberFormat="1" applyFont="1" applyAlignment="1">
      <alignment horizontal="center" wrapText="1" readingOrder="1"/>
    </xf>
    <xf numFmtId="0" fontId="26" fillId="0" borderId="0" xfId="1" applyFont="1" applyAlignment="1">
      <alignment horizontal="left" readingOrder="1"/>
    </xf>
    <xf numFmtId="3" fontId="12" fillId="12" borderId="3" xfId="8" applyNumberFormat="1" applyFont="1" applyFill="1" applyBorder="1" applyAlignment="1">
      <alignment horizontal="right" vertical="center" wrapText="1" indent="1" readingOrder="1"/>
    </xf>
    <xf numFmtId="3" fontId="12" fillId="12" borderId="3" xfId="1" applyNumberFormat="1" applyFont="1" applyFill="1" applyBorder="1" applyAlignment="1">
      <alignment horizontal="right" vertical="center" wrapText="1" indent="1" readingOrder="1"/>
    </xf>
    <xf numFmtId="4" fontId="15" fillId="12" borderId="3" xfId="1" applyNumberFormat="1" applyFont="1" applyFill="1" applyBorder="1" applyAlignment="1">
      <alignment horizontal="right" vertical="center" wrapText="1" indent="2" readingOrder="1"/>
    </xf>
    <xf numFmtId="3" fontId="15" fillId="12" borderId="3" xfId="1" applyNumberFormat="1" applyFont="1" applyFill="1" applyBorder="1" applyAlignment="1">
      <alignment horizontal="right" vertical="center" wrapText="1" indent="2" readingOrder="1"/>
    </xf>
    <xf numFmtId="3" fontId="12" fillId="0" borderId="0" xfId="1" applyNumberFormat="1" applyFont="1" applyAlignment="1">
      <alignment horizontal="left"/>
    </xf>
    <xf numFmtId="3" fontId="12" fillId="12" borderId="3" xfId="1" applyNumberFormat="1" applyFont="1" applyFill="1" applyBorder="1" applyAlignment="1">
      <alignment horizontal="right" vertical="center" indent="1"/>
    </xf>
    <xf numFmtId="3" fontId="22" fillId="12" borderId="3" xfId="1" applyNumberFormat="1" applyFont="1" applyFill="1" applyBorder="1" applyAlignment="1">
      <alignment horizontal="right" vertical="center" wrapText="1" indent="1" readingOrder="1"/>
    </xf>
    <xf numFmtId="0" fontId="12" fillId="12" borderId="3" xfId="1" applyFont="1" applyFill="1" applyBorder="1" applyAlignment="1">
      <alignment horizontal="center"/>
    </xf>
    <xf numFmtId="4" fontId="22" fillId="12" borderId="3" xfId="1" applyNumberFormat="1" applyFont="1" applyFill="1" applyBorder="1" applyAlignment="1">
      <alignment horizontal="center" wrapText="1" readingOrder="1"/>
    </xf>
    <xf numFmtId="0" fontId="22" fillId="0" borderId="3" xfId="1" applyFont="1" applyBorder="1" applyAlignment="1">
      <alignment horizontal="center" vertical="center"/>
    </xf>
    <xf numFmtId="0" fontId="22" fillId="0" borderId="3" xfId="1" applyFont="1" applyBorder="1" applyAlignment="1">
      <alignment horizontal="center" vertical="center" wrapText="1"/>
    </xf>
    <xf numFmtId="9" fontId="12" fillId="0" borderId="3" xfId="1" applyNumberFormat="1" applyFont="1" applyBorder="1" applyAlignment="1">
      <alignment horizontal="center" vertical="center"/>
    </xf>
    <xf numFmtId="9" fontId="12" fillId="0" borderId="3" xfId="9" applyFont="1" applyFill="1" applyBorder="1" applyAlignment="1">
      <alignment horizontal="center" vertical="center"/>
    </xf>
    <xf numFmtId="3" fontId="15" fillId="5" borderId="3" xfId="5" applyNumberFormat="1" applyFont="1" applyFill="1" applyBorder="1" applyAlignment="1">
      <alignment horizontal="right" vertical="center" wrapText="1" indent="2" readingOrder="1"/>
    </xf>
    <xf numFmtId="3" fontId="17" fillId="5" borderId="3" xfId="5" applyNumberFormat="1" applyFont="1" applyFill="1" applyBorder="1" applyAlignment="1">
      <alignment horizontal="right" vertical="center" wrapText="1" indent="2" readingOrder="1"/>
    </xf>
    <xf numFmtId="0" fontId="12" fillId="14" borderId="0" xfId="1" applyFont="1" applyFill="1" applyAlignment="1">
      <alignment horizontal="left"/>
    </xf>
    <xf numFmtId="4" fontId="15" fillId="14" borderId="0" xfId="1" applyNumberFormat="1" applyFont="1" applyFill="1" applyAlignment="1">
      <alignment horizontal="left"/>
    </xf>
    <xf numFmtId="4" fontId="20" fillId="14" borderId="0" xfId="1" applyNumberFormat="1" applyFont="1" applyFill="1" applyAlignment="1">
      <alignment horizontal="left"/>
    </xf>
    <xf numFmtId="0" fontId="20" fillId="14" borderId="0" xfId="1" applyFont="1" applyFill="1" applyAlignment="1">
      <alignment horizontal="left"/>
    </xf>
    <xf numFmtId="0" fontId="21" fillId="14" borderId="0" xfId="1" applyFont="1" applyFill="1" applyAlignment="1">
      <alignment horizontal="left"/>
    </xf>
    <xf numFmtId="3" fontId="22" fillId="10" borderId="3" xfId="1" applyNumberFormat="1" applyFont="1" applyFill="1" applyBorder="1" applyAlignment="1">
      <alignment horizontal="center" vertical="center"/>
    </xf>
    <xf numFmtId="0" fontId="12" fillId="14" borderId="0" xfId="6" applyFont="1" applyFill="1" applyAlignment="1">
      <alignment horizontal="left"/>
    </xf>
    <xf numFmtId="0" fontId="12" fillId="14" borderId="0" xfId="1" applyFont="1" applyFill="1" applyAlignment="1">
      <alignment horizontal="left" wrapText="1"/>
    </xf>
    <xf numFmtId="9" fontId="12" fillId="14" borderId="0" xfId="1" applyNumberFormat="1" applyFont="1" applyFill="1" applyAlignment="1">
      <alignment horizontal="left" wrapText="1"/>
    </xf>
    <xf numFmtId="9" fontId="12" fillId="14" borderId="0" xfId="1" applyNumberFormat="1" applyFont="1" applyFill="1" applyAlignment="1">
      <alignment horizontal="left"/>
    </xf>
    <xf numFmtId="9" fontId="12" fillId="14" borderId="0" xfId="9" applyFont="1" applyFill="1" applyAlignment="1">
      <alignment horizontal="left"/>
    </xf>
    <xf numFmtId="14" fontId="12" fillId="14" borderId="0" xfId="1" applyNumberFormat="1" applyFont="1" applyFill="1" applyAlignment="1">
      <alignment horizontal="left"/>
    </xf>
    <xf numFmtId="0" fontId="25" fillId="14" borderId="0" xfId="6" applyFont="1" applyFill="1" applyAlignment="1">
      <alignment horizontal="left"/>
    </xf>
    <xf numFmtId="0" fontId="12" fillId="14" borderId="0" xfId="1" applyFont="1" applyFill="1" applyAlignment="1">
      <alignment horizontal="center"/>
    </xf>
    <xf numFmtId="0" fontId="15" fillId="14" borderId="0" xfId="1" applyFont="1" applyFill="1" applyAlignment="1">
      <alignment horizontal="center"/>
    </xf>
    <xf numFmtId="0" fontId="24" fillId="14" borderId="0" xfId="1" applyFont="1" applyFill="1" applyAlignment="1">
      <alignment horizontal="center" wrapText="1" readingOrder="1"/>
    </xf>
    <xf numFmtId="1" fontId="12" fillId="14" borderId="0" xfId="1" applyNumberFormat="1" applyFont="1" applyFill="1" applyAlignment="1">
      <alignment horizontal="center" vertical="center"/>
    </xf>
    <xf numFmtId="9" fontId="12" fillId="14" borderId="0" xfId="9" applyFont="1" applyFill="1" applyBorder="1" applyAlignment="1">
      <alignment horizontal="center" vertical="center"/>
    </xf>
    <xf numFmtId="3" fontId="12" fillId="14" borderId="0" xfId="1" applyNumberFormat="1" applyFont="1" applyFill="1" applyAlignment="1">
      <alignment horizontal="left"/>
    </xf>
    <xf numFmtId="9" fontId="15" fillId="5" borderId="3" xfId="9" applyFont="1" applyFill="1" applyBorder="1" applyAlignment="1">
      <alignment horizontal="right" vertical="center" indent="2" readingOrder="1"/>
    </xf>
    <xf numFmtId="0" fontId="2" fillId="14" borderId="0" xfId="1" applyFill="1"/>
    <xf numFmtId="49" fontId="1" fillId="0" borderId="0" xfId="0" applyNumberFormat="1" applyFont="1"/>
    <xf numFmtId="49" fontId="5" fillId="0" borderId="0" xfId="0" applyNumberFormat="1" applyFont="1"/>
    <xf numFmtId="49" fontId="29" fillId="2" borderId="0" xfId="1" applyNumberFormat="1" applyFont="1" applyFill="1" applyAlignment="1">
      <alignment horizontal="center" vertical="center"/>
    </xf>
    <xf numFmtId="165" fontId="7" fillId="0" borderId="3" xfId="0" applyNumberFormat="1" applyFont="1" applyBorder="1"/>
    <xf numFmtId="165" fontId="0" fillId="0" borderId="0" xfId="0" applyNumberFormat="1"/>
    <xf numFmtId="0" fontId="15" fillId="5" borderId="3" xfId="5" applyFont="1" applyFill="1" applyBorder="1" applyAlignment="1">
      <alignment horizontal="center" vertical="center" wrapText="1" readingOrder="1"/>
    </xf>
    <xf numFmtId="0" fontId="12" fillId="11" borderId="3" xfId="1" applyFont="1" applyFill="1" applyBorder="1" applyAlignment="1">
      <alignment horizontal="center" vertical="center" wrapText="1" readingOrder="1"/>
    </xf>
    <xf numFmtId="0" fontId="12" fillId="12" borderId="3" xfId="1" applyFont="1" applyFill="1" applyBorder="1" applyAlignment="1">
      <alignment horizontal="center" vertical="center" wrapText="1" readingOrder="1"/>
    </xf>
    <xf numFmtId="164" fontId="0" fillId="0" borderId="0" xfId="0" applyNumberFormat="1"/>
    <xf numFmtId="1" fontId="0" fillId="0" borderId="0" xfId="0" applyNumberFormat="1"/>
    <xf numFmtId="0" fontId="0" fillId="0" borderId="3" xfId="0" applyBorder="1" applyAlignment="1">
      <alignment vertical="center"/>
    </xf>
    <xf numFmtId="0" fontId="0" fillId="0" borderId="3" xfId="0" applyBorder="1" applyAlignment="1">
      <alignment vertical="center" wrapText="1"/>
    </xf>
    <xf numFmtId="0" fontId="35" fillId="19" borderId="9" xfId="10" applyFont="1" applyFill="1" applyBorder="1" applyAlignment="1">
      <alignment horizontal="center"/>
    </xf>
    <xf numFmtId="0" fontId="31" fillId="0" borderId="9" xfId="10" quotePrefix="1" applyBorder="1" applyAlignment="1">
      <alignment horizontal="center"/>
    </xf>
    <xf numFmtId="0" fontId="31" fillId="0" borderId="9" xfId="10" applyBorder="1"/>
    <xf numFmtId="166" fontId="31" fillId="0" borderId="9" xfId="10" applyNumberFormat="1" applyBorder="1"/>
    <xf numFmtId="0" fontId="31" fillId="0" borderId="9" xfId="10" applyBorder="1" applyAlignment="1">
      <alignment horizontal="center"/>
    </xf>
    <xf numFmtId="49" fontId="31" fillId="0" borderId="9" xfId="10" applyNumberFormat="1" applyBorder="1" applyAlignment="1">
      <alignment horizontal="center"/>
    </xf>
    <xf numFmtId="0" fontId="0" fillId="0" borderId="3" xfId="0" quotePrefix="1" applyBorder="1" applyAlignment="1">
      <alignment vertical="center" wrapText="1"/>
    </xf>
    <xf numFmtId="0" fontId="11" fillId="0" borderId="0" xfId="4" applyFont="1" applyFill="1" applyBorder="1" applyAlignment="1">
      <alignment horizontal="left"/>
    </xf>
    <xf numFmtId="0" fontId="13" fillId="0" borderId="0" xfId="4" applyFont="1" applyFill="1" applyBorder="1" applyAlignment="1">
      <alignment horizontal="left"/>
    </xf>
    <xf numFmtId="0" fontId="14" fillId="0" borderId="0" xfId="4" applyFont="1" applyFill="1" applyBorder="1" applyAlignment="1">
      <alignment horizontal="left"/>
    </xf>
    <xf numFmtId="0" fontId="19" fillId="0" borderId="0" xfId="1" applyFont="1"/>
    <xf numFmtId="4" fontId="15" fillId="0" borderId="0" xfId="1" applyNumberFormat="1" applyFont="1" applyAlignment="1">
      <alignment horizontal="left"/>
    </xf>
    <xf numFmtId="4" fontId="20" fillId="0" borderId="0" xfId="1" applyNumberFormat="1" applyFont="1" applyAlignment="1">
      <alignment horizontal="left"/>
    </xf>
    <xf numFmtId="0" fontId="20" fillId="0" borderId="0" xfId="1" applyFont="1" applyAlignment="1">
      <alignment horizontal="left"/>
    </xf>
    <xf numFmtId="0" fontId="21" fillId="0" borderId="0" xfId="1" applyFont="1" applyAlignment="1">
      <alignment horizontal="left"/>
    </xf>
    <xf numFmtId="9" fontId="12" fillId="0" borderId="0" xfId="9" applyFont="1" applyFill="1" applyAlignment="1">
      <alignment horizontal="left"/>
    </xf>
    <xf numFmtId="2" fontId="21" fillId="0" borderId="0" xfId="1" applyNumberFormat="1" applyFont="1" applyAlignment="1">
      <alignment horizontal="center" wrapText="1" readingOrder="1"/>
    </xf>
    <xf numFmtId="14" fontId="12" fillId="0" borderId="0" xfId="1" applyNumberFormat="1" applyFont="1" applyAlignment="1">
      <alignment horizontal="left"/>
    </xf>
    <xf numFmtId="0" fontId="22" fillId="0" borderId="0" xfId="1" applyFont="1" applyAlignment="1">
      <alignment horizontal="center"/>
    </xf>
    <xf numFmtId="0" fontId="12" fillId="0" borderId="0" xfId="1" applyFont="1" applyAlignment="1">
      <alignment horizontal="center" vertical="center" wrapText="1" readingOrder="1"/>
    </xf>
    <xf numFmtId="3" fontId="15" fillId="0" borderId="0" xfId="1" applyNumberFormat="1" applyFont="1" applyAlignment="1">
      <alignment horizontal="center" wrapText="1" readingOrder="1"/>
    </xf>
    <xf numFmtId="0" fontId="15" fillId="0" borderId="0" xfId="1" applyFont="1" applyAlignment="1">
      <alignment horizontal="center"/>
    </xf>
    <xf numFmtId="9" fontId="12" fillId="0" borderId="3" xfId="11" applyFont="1" applyFill="1" applyBorder="1" applyAlignment="1">
      <alignment horizontal="center"/>
    </xf>
    <xf numFmtId="0" fontId="38" fillId="7" borderId="3" xfId="1" applyFont="1" applyFill="1" applyBorder="1" applyAlignment="1">
      <alignment horizontal="center" vertical="center"/>
    </xf>
    <xf numFmtId="0" fontId="27" fillId="15" borderId="8" xfId="0" applyFont="1" applyFill="1" applyBorder="1" applyAlignment="1">
      <alignment horizontal="center" vertical="center" wrapText="1"/>
    </xf>
    <xf numFmtId="0" fontId="40" fillId="0" borderId="0" xfId="0" applyFont="1"/>
    <xf numFmtId="3" fontId="40" fillId="0" borderId="0" xfId="0" applyNumberFormat="1" applyFont="1" applyAlignment="1">
      <alignment horizontal="center"/>
    </xf>
    <xf numFmtId="9" fontId="12" fillId="0" borderId="7" xfId="11" applyFont="1" applyFill="1" applyBorder="1" applyAlignment="1">
      <alignment horizontal="center"/>
    </xf>
    <xf numFmtId="0" fontId="22" fillId="0" borderId="5" xfId="1" applyFont="1" applyBorder="1" applyAlignment="1">
      <alignment horizontal="center" vertical="center" wrapText="1"/>
    </xf>
    <xf numFmtId="0" fontId="38" fillId="7" borderId="10" xfId="1" applyFont="1" applyFill="1" applyBorder="1" applyAlignment="1">
      <alignment horizontal="center" vertical="center"/>
    </xf>
    <xf numFmtId="3" fontId="38" fillId="7" borderId="3" xfId="1" applyNumberFormat="1" applyFont="1" applyFill="1" applyBorder="1" applyAlignment="1">
      <alignment horizontal="right" vertical="center" indent="2"/>
    </xf>
    <xf numFmtId="0" fontId="2" fillId="0" borderId="0" xfId="1" applyAlignment="1">
      <alignment horizontal="left" vertical="center"/>
    </xf>
    <xf numFmtId="3" fontId="12" fillId="0" borderId="0" xfId="1" applyNumberFormat="1" applyFont="1" applyAlignment="1">
      <alignment horizontal="right" vertical="center" wrapText="1" indent="2"/>
    </xf>
    <xf numFmtId="3" fontId="22" fillId="0" borderId="0" xfId="1" applyNumberFormat="1" applyFont="1" applyAlignment="1">
      <alignment horizontal="right" vertical="center" wrapText="1" indent="2" readingOrder="1"/>
    </xf>
    <xf numFmtId="3" fontId="12" fillId="0" borderId="0" xfId="1" applyNumberFormat="1" applyFont="1" applyAlignment="1">
      <alignment horizontal="right" vertical="center" wrapText="1" indent="2" readingOrder="1"/>
    </xf>
    <xf numFmtId="3" fontId="22" fillId="0" borderId="0" xfId="1" applyNumberFormat="1" applyFont="1" applyAlignment="1">
      <alignment horizontal="right"/>
    </xf>
    <xf numFmtId="0" fontId="0" fillId="0" borderId="0" xfId="0" pivotButton="1"/>
    <xf numFmtId="0" fontId="0" fillId="0" borderId="0" xfId="0" applyAlignment="1">
      <alignment horizontal="left"/>
    </xf>
    <xf numFmtId="3" fontId="0" fillId="0" borderId="0" xfId="0" applyNumberFormat="1"/>
    <xf numFmtId="167" fontId="7" fillId="0" borderId="3" xfId="0" applyNumberFormat="1" applyFont="1" applyBorder="1"/>
    <xf numFmtId="0" fontId="0" fillId="0" borderId="3" xfId="0" quotePrefix="1" applyBorder="1" applyAlignment="1">
      <alignment wrapText="1"/>
    </xf>
    <xf numFmtId="0" fontId="0" fillId="0" borderId="3" xfId="0" applyBorder="1" applyAlignment="1">
      <alignment horizontal="center" vertical="center"/>
    </xf>
    <xf numFmtId="14" fontId="0" fillId="0" borderId="3" xfId="0" applyNumberFormat="1" applyBorder="1" applyAlignment="1">
      <alignment horizontal="center" vertical="center"/>
    </xf>
    <xf numFmtId="0" fontId="0" fillId="0" borderId="3" xfId="0" applyBorder="1" applyAlignment="1">
      <alignment horizontal="left" vertical="center"/>
    </xf>
    <xf numFmtId="49" fontId="42" fillId="0" borderId="0" xfId="2" applyNumberFormat="1" applyFont="1"/>
    <xf numFmtId="3" fontId="4" fillId="7" borderId="3" xfId="1" applyNumberFormat="1" applyFont="1" applyFill="1" applyBorder="1" applyAlignment="1">
      <alignment horizontal="center" vertical="center"/>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center" vertical="center"/>
      <protection locked="0"/>
    </xf>
    <xf numFmtId="0" fontId="3" fillId="2" borderId="0" xfId="1" applyFont="1" applyFill="1" applyAlignment="1" applyProtection="1">
      <alignment horizontal="center" vertical="center" wrapText="1"/>
      <protection locked="0"/>
    </xf>
    <xf numFmtId="0" fontId="0" fillId="0" borderId="0" xfId="0" applyProtection="1">
      <protection locked="0"/>
    </xf>
    <xf numFmtId="164" fontId="6" fillId="0" borderId="0" xfId="2" applyNumberFormat="1"/>
    <xf numFmtId="164" fontId="3" fillId="2" borderId="2" xfId="1" applyNumberFormat="1" applyFont="1" applyFill="1" applyBorder="1" applyAlignment="1" applyProtection="1">
      <alignment horizontal="center" vertical="center" wrapText="1"/>
      <protection locked="0"/>
    </xf>
    <xf numFmtId="164" fontId="40" fillId="0" borderId="0" xfId="0" applyNumberFormat="1" applyFont="1"/>
    <xf numFmtId="164" fontId="0" fillId="0" borderId="0" xfId="0" applyNumberFormat="1" applyAlignment="1">
      <alignment horizontal="right"/>
    </xf>
    <xf numFmtId="0" fontId="0" fillId="0" borderId="3" xfId="0" applyBorder="1" applyAlignment="1">
      <alignment horizontal="center"/>
    </xf>
    <xf numFmtId="164" fontId="29" fillId="2" borderId="5" xfId="1" applyNumberFormat="1" applyFont="1" applyFill="1" applyBorder="1" applyAlignment="1">
      <alignment horizontal="center" vertical="center" wrapText="1"/>
    </xf>
    <xf numFmtId="3" fontId="29" fillId="2" borderId="5" xfId="1" applyNumberFormat="1" applyFont="1" applyFill="1" applyBorder="1" applyAlignment="1">
      <alignment horizontal="center" vertical="center" wrapText="1"/>
    </xf>
    <xf numFmtId="3" fontId="29" fillId="17" borderId="5" xfId="1" applyNumberFormat="1" applyFont="1" applyFill="1" applyBorder="1" applyAlignment="1">
      <alignment horizontal="center" vertical="center" wrapText="1"/>
    </xf>
    <xf numFmtId="3" fontId="29" fillId="17" borderId="16" xfId="1" applyNumberFormat="1" applyFont="1" applyFill="1" applyBorder="1" applyAlignment="1">
      <alignment horizontal="center" vertical="center" wrapText="1"/>
    </xf>
    <xf numFmtId="3" fontId="28" fillId="18" borderId="5" xfId="1" applyNumberFormat="1" applyFont="1" applyFill="1" applyBorder="1" applyAlignment="1">
      <alignment horizontal="center" vertical="center" wrapText="1"/>
    </xf>
    <xf numFmtId="3" fontId="28" fillId="18" borderId="16" xfId="1" applyNumberFormat="1" applyFont="1" applyFill="1" applyBorder="1" applyAlignment="1">
      <alignment horizontal="center" vertical="center" wrapText="1"/>
    </xf>
    <xf numFmtId="0" fontId="7" fillId="0" borderId="3" xfId="0" applyFont="1" applyBorder="1" applyAlignment="1">
      <alignment horizontal="center"/>
    </xf>
    <xf numFmtId="14" fontId="0" fillId="0" borderId="3" xfId="0" applyNumberFormat="1" applyBorder="1" applyAlignment="1">
      <alignment horizontal="center"/>
    </xf>
    <xf numFmtId="164" fontId="4" fillId="0" borderId="3" xfId="0" applyNumberFormat="1" applyFont="1" applyBorder="1" applyAlignment="1">
      <alignment horizontal="right"/>
    </xf>
    <xf numFmtId="0" fontId="30" fillId="0" borderId="3" xfId="0" applyFont="1" applyBorder="1"/>
    <xf numFmtId="49" fontId="30" fillId="0" borderId="3" xfId="0" applyNumberFormat="1" applyFont="1" applyBorder="1" applyAlignment="1">
      <alignment horizontal="center"/>
    </xf>
    <xf numFmtId="49" fontId="30" fillId="0" borderId="3" xfId="0" applyNumberFormat="1" applyFont="1" applyBorder="1" applyAlignment="1">
      <alignment horizontal="right"/>
    </xf>
    <xf numFmtId="0" fontId="30" fillId="0" borderId="3" xfId="0" applyFont="1" applyBorder="1" applyAlignment="1">
      <alignment horizontal="center"/>
    </xf>
    <xf numFmtId="164" fontId="30" fillId="0" borderId="3" xfId="0" applyNumberFormat="1" applyFont="1" applyBorder="1" applyAlignment="1">
      <alignment horizontal="right"/>
    </xf>
    <xf numFmtId="164" fontId="34" fillId="0" borderId="3" xfId="0" applyNumberFormat="1" applyFont="1" applyBorder="1" applyAlignment="1">
      <alignment horizontal="right"/>
    </xf>
    <xf numFmtId="0" fontId="33" fillId="0" borderId="3" xfId="0" applyFont="1" applyBorder="1"/>
    <xf numFmtId="0" fontId="4" fillId="0" borderId="3" xfId="0" applyFont="1" applyBorder="1" applyAlignment="1">
      <alignment horizontal="center"/>
    </xf>
    <xf numFmtId="0" fontId="30" fillId="0" borderId="3" xfId="0" applyFont="1" applyBorder="1" applyAlignment="1">
      <alignment horizontal="right"/>
    </xf>
    <xf numFmtId="164" fontId="4" fillId="0" borderId="3" xfId="0" applyNumberFormat="1" applyFont="1" applyBorder="1" applyAlignment="1">
      <alignment horizontal="center"/>
    </xf>
    <xf numFmtId="49" fontId="4" fillId="0" borderId="3" xfId="1" applyNumberFormat="1" applyFont="1" applyBorder="1" applyAlignment="1">
      <alignment horizontal="right" vertical="center"/>
    </xf>
    <xf numFmtId="0" fontId="9" fillId="0" borderId="0" xfId="0" applyFont="1" applyAlignment="1">
      <alignment horizontal="left" wrapText="1"/>
    </xf>
    <xf numFmtId="0" fontId="9" fillId="0" borderId="0" xfId="0" applyFont="1" applyAlignment="1">
      <alignment horizontal="left"/>
    </xf>
    <xf numFmtId="0" fontId="9" fillId="0" borderId="0" xfId="0" applyFont="1" applyAlignment="1">
      <alignment horizontal="left" wrapText="1"/>
    </xf>
    <xf numFmtId="0" fontId="8" fillId="0" borderId="0" xfId="0" applyFont="1" applyAlignment="1">
      <alignment horizontal="center" vertical="center" wrapText="1"/>
    </xf>
    <xf numFmtId="0" fontId="27" fillId="15" borderId="8" xfId="0" applyFont="1" applyFill="1" applyBorder="1" applyAlignment="1">
      <alignment horizontal="center"/>
    </xf>
    <xf numFmtId="0" fontId="39" fillId="8" borderId="11" xfId="0" applyFont="1" applyFill="1" applyBorder="1" applyAlignment="1">
      <alignment horizontal="center"/>
    </xf>
    <xf numFmtId="0" fontId="39" fillId="8" borderId="12" xfId="0" applyFont="1" applyFill="1" applyBorder="1" applyAlignment="1">
      <alignment horizontal="center"/>
    </xf>
    <xf numFmtId="0" fontId="39" fillId="8" borderId="13" xfId="0" applyFont="1" applyFill="1" applyBorder="1" applyAlignment="1">
      <alignment horizontal="center"/>
    </xf>
    <xf numFmtId="0" fontId="27" fillId="16" borderId="14" xfId="0" applyFont="1" applyFill="1" applyBorder="1" applyAlignment="1">
      <alignment horizontal="center"/>
    </xf>
    <xf numFmtId="0" fontId="27" fillId="16" borderId="15" xfId="0" applyFont="1" applyFill="1" applyBorder="1" applyAlignment="1">
      <alignment horizontal="center"/>
    </xf>
    <xf numFmtId="0" fontId="12" fillId="12" borderId="3" xfId="1" applyFont="1" applyFill="1" applyBorder="1" applyAlignment="1">
      <alignment horizontal="center" vertical="center" wrapText="1" readingOrder="1"/>
    </xf>
    <xf numFmtId="0" fontId="15" fillId="5" borderId="4" xfId="1" applyFont="1" applyFill="1" applyBorder="1" applyAlignment="1">
      <alignment horizontal="center" vertical="center" wrapText="1" readingOrder="1"/>
    </xf>
    <xf numFmtId="0" fontId="15" fillId="5" borderId="7" xfId="1" applyFont="1" applyFill="1" applyBorder="1" applyAlignment="1">
      <alignment horizontal="center" vertical="center" wrapText="1" readingOrder="1"/>
    </xf>
    <xf numFmtId="0" fontId="22" fillId="11" borderId="4" xfId="1" applyFont="1" applyFill="1" applyBorder="1" applyAlignment="1">
      <alignment horizontal="center"/>
    </xf>
    <xf numFmtId="0" fontId="22" fillId="11" borderId="7" xfId="1" applyFont="1" applyFill="1" applyBorder="1" applyAlignment="1">
      <alignment horizontal="center"/>
    </xf>
    <xf numFmtId="0" fontId="22" fillId="11" borderId="3" xfId="1" applyFont="1" applyFill="1" applyBorder="1" applyAlignment="1">
      <alignment horizontal="center"/>
    </xf>
    <xf numFmtId="0" fontId="22" fillId="12" borderId="4" xfId="1" applyFont="1" applyFill="1" applyBorder="1" applyAlignment="1">
      <alignment horizontal="center"/>
    </xf>
    <xf numFmtId="0" fontId="22" fillId="12" borderId="7" xfId="1" applyFont="1" applyFill="1" applyBorder="1" applyAlignment="1">
      <alignment horizontal="center"/>
    </xf>
    <xf numFmtId="0" fontId="12" fillId="11" borderId="4" xfId="1" applyFont="1" applyFill="1" applyBorder="1" applyAlignment="1">
      <alignment horizontal="center" vertical="center" wrapText="1" readingOrder="1"/>
    </xf>
    <xf numFmtId="0" fontId="12" fillId="11" borderId="7" xfId="1" applyFont="1" applyFill="1" applyBorder="1" applyAlignment="1">
      <alignment horizontal="center" vertical="center" wrapText="1" readingOrder="1"/>
    </xf>
    <xf numFmtId="0" fontId="12" fillId="11" borderId="3" xfId="1" applyFont="1" applyFill="1" applyBorder="1" applyAlignment="1">
      <alignment horizontal="center" vertical="center" wrapText="1" readingOrder="1"/>
    </xf>
    <xf numFmtId="0" fontId="22" fillId="12" borderId="6" xfId="1" applyFont="1" applyFill="1" applyBorder="1" applyAlignment="1">
      <alignment horizontal="center"/>
    </xf>
    <xf numFmtId="0" fontId="22" fillId="12" borderId="3" xfId="1" applyFont="1" applyFill="1" applyBorder="1" applyAlignment="1">
      <alignment horizontal="center"/>
    </xf>
    <xf numFmtId="0" fontId="15" fillId="5" borderId="3" xfId="5" applyFont="1" applyFill="1" applyBorder="1" applyAlignment="1">
      <alignment horizontal="center" vertical="center" wrapText="1" readingOrder="1"/>
    </xf>
    <xf numFmtId="0" fontId="22" fillId="8" borderId="4" xfId="1" applyFont="1" applyFill="1" applyBorder="1" applyAlignment="1">
      <alignment horizontal="center"/>
    </xf>
    <xf numFmtId="0" fontId="22" fillId="8" borderId="6" xfId="1" applyFont="1" applyFill="1" applyBorder="1" applyAlignment="1">
      <alignment horizontal="center"/>
    </xf>
    <xf numFmtId="0" fontId="22" fillId="8" borderId="7" xfId="1" applyFont="1" applyFill="1" applyBorder="1" applyAlignment="1">
      <alignment horizontal="center"/>
    </xf>
    <xf numFmtId="0" fontId="22" fillId="9" borderId="4" xfId="1" applyFont="1" applyFill="1" applyBorder="1" applyAlignment="1">
      <alignment horizontal="center"/>
    </xf>
    <xf numFmtId="0" fontId="22" fillId="9" borderId="6" xfId="1" applyFont="1" applyFill="1" applyBorder="1" applyAlignment="1">
      <alignment horizontal="center"/>
    </xf>
    <xf numFmtId="0" fontId="22" fillId="9" borderId="7" xfId="1" applyFont="1" applyFill="1" applyBorder="1" applyAlignment="1">
      <alignment horizontal="center"/>
    </xf>
    <xf numFmtId="0" fontId="16" fillId="10" borderId="3" xfId="1" applyFont="1" applyFill="1" applyBorder="1" applyAlignment="1">
      <alignment horizontal="center" vertical="center" wrapText="1"/>
    </xf>
    <xf numFmtId="0" fontId="16" fillId="10" borderId="3" xfId="1" applyFont="1" applyFill="1" applyBorder="1" applyAlignment="1">
      <alignment horizontal="center" vertical="center"/>
    </xf>
    <xf numFmtId="0" fontId="41" fillId="0" borderId="15" xfId="1" applyFont="1" applyBorder="1" applyAlignment="1">
      <alignment horizontal="center" wrapText="1"/>
    </xf>
    <xf numFmtId="0" fontId="16" fillId="10" borderId="5" xfId="1" applyFont="1" applyFill="1" applyBorder="1" applyAlignment="1">
      <alignment horizontal="center" vertical="center"/>
    </xf>
    <xf numFmtId="0" fontId="16" fillId="10" borderId="8" xfId="1" applyFont="1" applyFill="1" applyBorder="1" applyAlignment="1">
      <alignment horizontal="center" vertical="center"/>
    </xf>
  </cellXfs>
  <cellStyles count="12">
    <cellStyle name="40 % - Accent3" xfId="3" builtinId="39"/>
    <cellStyle name="Comma 2" xfId="8" xr:uid="{00000000-0005-0000-0000-000001000000}"/>
    <cellStyle name="Normal" xfId="0" builtinId="0"/>
    <cellStyle name="Normal 2" xfId="1" xr:uid="{00000000-0005-0000-0000-000003000000}"/>
    <cellStyle name="Normal 2 2" xfId="6" xr:uid="{00000000-0005-0000-0000-000004000000}"/>
    <cellStyle name="Normal 3" xfId="5" xr:uid="{00000000-0005-0000-0000-000005000000}"/>
    <cellStyle name="Normal 3 2" xfId="10" xr:uid="{00000000-0005-0000-0000-000006000000}"/>
    <cellStyle name="Normal 3 2 2" xfId="7" xr:uid="{00000000-0005-0000-0000-000007000000}"/>
    <cellStyle name="Percent 2" xfId="9" xr:uid="{00000000-0005-0000-0000-000008000000}"/>
    <cellStyle name="Pourcentage" xfId="11" builtinId="5"/>
    <cellStyle name="Titre" xfId="2" builtinId="15"/>
    <cellStyle name="Titre 4" xfId="4" builtinId="19"/>
  </cellStyles>
  <dxfs count="1">
    <dxf>
      <numFmt numFmtId="3" formatCode="#,##0"/>
    </dxf>
  </dxfs>
  <tableStyles count="0" defaultTableStyle="TableStyleMedium2" defaultPivotStyle="PivotStyleLight16"/>
  <colors>
    <mruColors>
      <color rgb="FFE91F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1557</xdr:colOff>
      <xdr:row>0</xdr:row>
      <xdr:rowOff>0</xdr:rowOff>
    </xdr:from>
    <xdr:to>
      <xdr:col>6</xdr:col>
      <xdr:colOff>17443</xdr:colOff>
      <xdr:row>10</xdr:row>
      <xdr:rowOff>933535</xdr:rowOff>
    </xdr:to>
    <xdr:pic>
      <xdr:nvPicPr>
        <xdr:cNvPr id="3" name="Image 12">
          <a:extLst>
            <a:ext uri="{FF2B5EF4-FFF2-40B4-BE49-F238E27FC236}">
              <a16:creationId xmlns:a16="http://schemas.microsoft.com/office/drawing/2014/main" id="{B894C022-BB0E-2846-80FD-C53207764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16857" y="0"/>
          <a:ext cx="1177936" cy="4210135"/>
        </a:xfrm>
        <a:prstGeom prst="rect">
          <a:avLst/>
        </a:prstGeom>
      </xdr:spPr>
    </xdr:pic>
    <xdr:clientData/>
  </xdr:twoCellAnchor>
  <xdr:twoCellAnchor editAs="oneCell">
    <xdr:from>
      <xdr:col>3</xdr:col>
      <xdr:colOff>561975</xdr:colOff>
      <xdr:row>0</xdr:row>
      <xdr:rowOff>66675</xdr:rowOff>
    </xdr:from>
    <xdr:to>
      <xdr:col>3</xdr:col>
      <xdr:colOff>3276600</xdr:colOff>
      <xdr:row>0</xdr:row>
      <xdr:rowOff>542925</xdr:rowOff>
    </xdr:to>
    <xdr:pic>
      <xdr:nvPicPr>
        <xdr:cNvPr id="2" name="Image 1">
          <a:extLst>
            <a:ext uri="{FF2B5EF4-FFF2-40B4-BE49-F238E27FC236}">
              <a16:creationId xmlns:a16="http://schemas.microsoft.com/office/drawing/2014/main" id="{EBD4709E-FE4C-8334-D25B-06318A7EF002}"/>
            </a:ext>
            <a:ext uri="{147F2762-F138-4A5C-976F-8EAC2B608ADB}">
              <a16:predDERef xmlns:a16="http://schemas.microsoft.com/office/drawing/2014/main" pred="{C3D3DE86-CDB1-43E9-BC2E-7A55DD20EDD0}"/>
            </a:ext>
          </a:extLst>
        </xdr:cNvPr>
        <xdr:cNvPicPr>
          <a:picLocks noChangeAspect="1"/>
        </xdr:cNvPicPr>
      </xdr:nvPicPr>
      <xdr:blipFill>
        <a:blip xmlns:r="http://schemas.openxmlformats.org/officeDocument/2006/relationships" r:embed="rId2"/>
        <a:stretch>
          <a:fillRect/>
        </a:stretch>
      </xdr:blipFill>
      <xdr:spPr>
        <a:xfrm>
          <a:off x="2619375" y="66675"/>
          <a:ext cx="2714625" cy="476250"/>
        </a:xfrm>
        <a:prstGeom prst="rect">
          <a:avLst/>
        </a:prstGeom>
      </xdr:spPr>
    </xdr:pic>
    <xdr:clientData/>
  </xdr:twoCellAnchor>
  <xdr:twoCellAnchor editAs="oneCell">
    <xdr:from>
      <xdr:col>0</xdr:col>
      <xdr:colOff>0</xdr:colOff>
      <xdr:row>0</xdr:row>
      <xdr:rowOff>0</xdr:rowOff>
    </xdr:from>
    <xdr:to>
      <xdr:col>2</xdr:col>
      <xdr:colOff>152400</xdr:colOff>
      <xdr:row>0</xdr:row>
      <xdr:rowOff>876300</xdr:rowOff>
    </xdr:to>
    <xdr:pic>
      <xdr:nvPicPr>
        <xdr:cNvPr id="4" name="Image 3">
          <a:extLst>
            <a:ext uri="{FF2B5EF4-FFF2-40B4-BE49-F238E27FC236}">
              <a16:creationId xmlns:a16="http://schemas.microsoft.com/office/drawing/2014/main" id="{FED59B6B-9332-D8B0-D50A-D2BF95D3D8C4}"/>
            </a:ext>
            <a:ext uri="{147F2762-F138-4A5C-976F-8EAC2B608ADB}">
              <a16:predDERef xmlns:a16="http://schemas.microsoft.com/office/drawing/2014/main" pred="{EBD4709E-FE4C-8334-D25B-06318A7EF002}"/>
            </a:ext>
          </a:extLst>
        </xdr:cNvPr>
        <xdr:cNvPicPr>
          <a:picLocks noChangeAspect="1"/>
        </xdr:cNvPicPr>
      </xdr:nvPicPr>
      <xdr:blipFill>
        <a:blip xmlns:r="http://schemas.openxmlformats.org/officeDocument/2006/relationships" r:embed="rId3"/>
        <a:stretch>
          <a:fillRect/>
        </a:stretch>
      </xdr:blipFill>
      <xdr:spPr>
        <a:xfrm>
          <a:off x="0" y="0"/>
          <a:ext cx="1390650"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745067</xdr:colOff>
      <xdr:row>6</xdr:row>
      <xdr:rowOff>16933</xdr:rowOff>
    </xdr:from>
    <xdr:to>
      <xdr:col>4</xdr:col>
      <xdr:colOff>1261533</xdr:colOff>
      <xdr:row>7</xdr:row>
      <xdr:rowOff>135467</xdr:rowOff>
    </xdr:to>
    <xdr:cxnSp macro="">
      <xdr:nvCxnSpPr>
        <xdr:cNvPr id="3" name="Straight Arrow Connector 2">
          <a:extLst>
            <a:ext uri="{FF2B5EF4-FFF2-40B4-BE49-F238E27FC236}">
              <a16:creationId xmlns:a16="http://schemas.microsoft.com/office/drawing/2014/main" id="{FFA6A943-2184-422A-8805-D35F2100DEAD}"/>
            </a:ext>
          </a:extLst>
        </xdr:cNvPr>
        <xdr:cNvCxnSpPr/>
      </xdr:nvCxnSpPr>
      <xdr:spPr>
        <a:xfrm>
          <a:off x="745067" y="1312333"/>
          <a:ext cx="5960533" cy="313267"/>
        </a:xfrm>
        <a:prstGeom prst="straightConnector1">
          <a:avLst/>
        </a:prstGeom>
        <a:ln w="28575">
          <a:solidFill>
            <a:srgbClr val="E91F4A"/>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antegouv.sharepoint.com/sites/CommandosSgur2/Documents%20partages/TF%20H&#244;pital/01.%20Elements%20communs/09.%20Financements/210713_Base%20de%20r&#233;f&#233;rence%20H&#244;pital_Avec%20tranche%20E%20et%20domaines%202%20&amp;%203%20du%20vole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ions"/>
      <sheetName val="Analyses &gt;&gt;"/>
      <sheetName val="SAE vs ATIH_géo"/>
      <sheetName val="SAE vs ATIH_PMSI"/>
      <sheetName val="ATIH vs SAE_géo"/>
      <sheetName val="ES privés hors def PMSI"/>
      <sheetName val="ES publics hors déf PMSI"/>
      <sheetName val="Comparaison ATIH-SAE PMSI"/>
      <sheetName val="BDD pour acti combinée &gt;&gt;"/>
      <sheetName val="Base consolidée PMSI"/>
      <sheetName val="BDD consolidée_v1"/>
      <sheetName val="BDD de référence"/>
      <sheetName val="Radiologie"/>
      <sheetName val="Biologie"/>
      <sheetName val="Base HOPEN"/>
      <sheetName val="TCD_SAE"/>
      <sheetName val="TCD_ATIH"/>
      <sheetName val="BDD_SAE_SYGEN_2019r"/>
      <sheetName val="BDD_ATIH_Activité Combinée 2019"/>
      <sheetName val="BDD utiles &gt;&gt;"/>
      <sheetName val="Departement-Région"/>
      <sheetName val="SAE_ID"/>
      <sheetName val="FI_ej"/>
      <sheetName val="Liste finess mai 2021"/>
      <sheetName val="SAE_MCO"/>
      <sheetName val="SAE_SSR"/>
      <sheetName val="SAE_PSY"/>
      <sheetName val="SAE_HAD"/>
      <sheetName val="SAE_USLD"/>
      <sheetName val="APHP"/>
      <sheetName val="HCL"/>
      <sheetName val="210713_Base de référence Hôp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fichier-de-calcul---hopital%20v8.0%20avec%20formules%20-%20Copie%20-%20Copi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OU, Juliette" refreshedDate="44749.783987499999" createdVersion="7" refreshedVersion="7" minRefreshableVersion="3" recordCount="4776" xr:uid="{00000000-000A-0000-FFFF-FFFF00000000}">
  <cacheSource type="worksheet">
    <worksheetSource ref="A5:J4781" sheet="BDD de référence" r:id="rId2"/>
  </cacheSource>
  <cacheFields count="10">
    <cacheField name="FINESS Géographique" numFmtId="0">
      <sharedItems containsMixedTypes="1" containsNumber="1" containsInteger="1" minValue="620000281" maxValue="970410155"/>
    </cacheField>
    <cacheField name="FINESS PMSI" numFmtId="0">
      <sharedItems containsMixedTypes="1" containsNumber="1" containsInteger="1" minValue="130006562" maxValue="970410528" count="2835">
        <s v="010780054"/>
        <s v="010780195"/>
        <s v="010000495"/>
        <s v="010008407"/>
        <s v="010780062"/>
        <s v="010780203"/>
        <s v="010780096"/>
        <s v="010007987"/>
        <s v="010002129"/>
        <s v="010010171"/>
        <s v="010780278"/>
        <s v="010009132"/>
        <s v="750064461"/>
        <s v="440059319"/>
        <s v="980502298"/>
        <s v="690050687"/>
        <s v="010780492"/>
        <s v="010780252"/>
        <s v="010780328"/>
        <s v="010780476"/>
        <s v="770023059"/>
        <s v="970115002"/>
        <s v="010780112"/>
        <s v="010780138"/>
        <s v="010780120"/>
        <s v="010780799"/>
        <s v="010005379"/>
        <s v="010007300"/>
        <s v="010008852"/>
        <s v="010011641"/>
        <s v="020000063"/>
        <s v="020000261"/>
        <s v="020000253"/>
        <s v="020004404"/>
        <s v="020000287"/>
        <s v="020000295"/>
        <s v="020010047"/>
        <s v="020000303"/>
        <s v="020003620"/>
        <s v="020004495"/>
        <s v="020000022"/>
        <s v="020000048"/>
        <s v="020000386"/>
        <s v="020004156"/>
        <s v="020000071"/>
        <s v="020000360"/>
        <s v="020000055"/>
        <s v="020014767"/>
        <s v="020002085"/>
        <s v="020004297"/>
        <s v="020010898"/>
        <s v="020010310"/>
        <s v="020016341"/>
        <s v="020016242"/>
        <s v="030780118"/>
        <s v="030780092"/>
        <s v="030780100"/>
        <s v="030780282"/>
        <s v="030781116"/>
        <s v="030780548"/>
        <s v="030785430"/>
        <s v="030002158"/>
        <s v="030780126"/>
        <s v="030180020"/>
        <s v="040780215"/>
        <s v="040788879"/>
        <s v="040780405"/>
        <s v="040780488"/>
        <s v="040780389"/>
        <s v="040782021"/>
        <s v="040780470"/>
        <s v="040780520"/>
        <s v="040780231"/>
        <s v="040780132"/>
        <s v="040780140"/>
        <s v="040780249"/>
        <s v="050002948"/>
        <s v="050000116"/>
        <s v="050000991"/>
        <s v="050000090"/>
        <s v="050000124"/>
        <s v="050000041"/>
        <s v="050007145"/>
        <s v="050001064"/>
        <s v="050000488"/>
        <s v="050000637"/>
        <s v="050000058"/>
        <s v="050000066"/>
        <s v="050002351"/>
        <s v="050000371"/>
        <s v="050000298"/>
        <s v="050000306"/>
        <s v="050000454"/>
        <s v="050007533"/>
        <s v="050000108"/>
        <s v="060785011"/>
        <s v="060780988"/>
        <s v="060780954"/>
        <s v="060780715"/>
        <s v="060780897"/>
        <s v="060800166"/>
        <s v="060780517"/>
        <s v="060780996"/>
        <s v="060000528"/>
        <s v="060791811"/>
        <s v="060780491"/>
        <s v="060791761"/>
        <s v="060780947"/>
        <s v="060021417"/>
        <s v="060780756"/>
        <s v="060781200"/>
        <s v="060789674"/>
        <s v="060785243"/>
        <s v="060780723"/>
        <s v="060781374"/>
        <s v="060800182"/>
        <s v="060794013"/>
        <s v="060780277"/>
        <s v="060005469"/>
        <s v="060780442"/>
        <s v="060780145"/>
        <s v="060798881"/>
        <s v="060790797"/>
        <s v="060780459"/>
        <s v="060780392"/>
        <s v="060780590"/>
        <s v="060780558"/>
        <s v="060781929"/>
        <s v="060791746"/>
        <s v="060000296"/>
        <s v="060780541"/>
        <s v="060780525"/>
        <s v="060780343"/>
        <s v="060780665"/>
        <s v="060021201"/>
        <s v="060780186"/>
        <s v="060790862"/>
        <s v="060021094"/>
        <s v="060780350"/>
        <s v="060781010"/>
        <s v="060780749"/>
        <s v="060780905"/>
        <s v="060019213"/>
        <s v="060006558"/>
        <s v="060790540"/>
        <s v="060015328"/>
        <s v="060780657"/>
        <s v="060780780"/>
        <s v="060023694"/>
        <s v="060006889"/>
        <s v="060780921"/>
        <s v="060780327"/>
        <s v="070780358"/>
        <s v="070005566"/>
        <s v="070780424"/>
        <s v="070780317"/>
        <s v="070002878"/>
        <s v="070780127"/>
        <s v="070780374"/>
        <s v="070780168"/>
        <s v="070780150"/>
        <s v="070780366"/>
        <s v="070780242"/>
        <s v="070005558"/>
        <s v="070004742"/>
        <s v="070000096"/>
        <s v="070007927"/>
        <s v="070780382"/>
        <s v="070000211"/>
        <s v="070780226"/>
        <s v="070780119"/>
        <s v="070784897"/>
        <s v="070780234"/>
        <s v="080011174"/>
        <s v="080000086"/>
        <s v="080001969"/>
        <s v="080010523"/>
        <s v="080010473"/>
        <s v="080000250"/>
        <s v="080000615"/>
        <s v="080010267"/>
        <s v="080000268"/>
        <s v="080000136"/>
        <s v="080002140"/>
        <s v="080010465"/>
        <s v="090781774"/>
        <s v="090781816"/>
        <s v="090180019"/>
        <s v="090782251"/>
        <s v="100000017"/>
        <s v="100006279"/>
        <s v="100000124"/>
        <s v="100010818"/>
        <s v="100000033"/>
        <s v="100007285"/>
        <s v="100010362"/>
        <s v="100010545"/>
        <s v="100000058"/>
        <s v="100000041"/>
        <s v="100000082"/>
        <s v="100010578"/>
        <s v="100000157"/>
        <s v="100002351"/>
        <s v="100010933"/>
        <s v="110780061"/>
        <s v="110780137"/>
        <s v="110780228"/>
        <s v="110780483"/>
        <s v="110780772"/>
        <s v="110780087"/>
        <s v="110003118"/>
        <s v="110786324"/>
        <s v="110780202"/>
        <s v="110004942"/>
        <s v="110780707"/>
        <s v="110780152"/>
        <s v="110780194"/>
        <s v="110005394"/>
        <s v="110781010"/>
        <s v="110007630"/>
        <s v="110007259"/>
        <s v="110005048"/>
        <s v="120780044"/>
        <s v="120780069"/>
        <s v="120780283"/>
        <s v="120004619"/>
        <s v="120004528"/>
        <s v="120780085"/>
        <s v="120780101"/>
        <s v="120780143"/>
        <s v="120780291"/>
        <s v="120780135"/>
        <s v="120780093"/>
        <s v="120783618"/>
        <s v="120780481"/>
        <s v="130786049"/>
        <s v="130785652"/>
        <s v="130041916"/>
        <s v="130001647"/>
        <s v="130043664"/>
        <s v="130784051"/>
        <s v="130782634"/>
        <s v="130789316"/>
        <s v="130784713"/>
        <s v="130781479"/>
        <s v="130786361"/>
        <s v="130789274"/>
        <s v="130781446"/>
        <s v="130783327"/>
        <s v="130782147"/>
        <s v="130810740"/>
        <s v="130786742"/>
        <s v="130001928"/>
        <s v="130780554"/>
        <s v="130781131"/>
        <s v="130785512"/>
        <s v="130042526"/>
        <s v="130784606"/>
        <s v="130785678"/>
        <s v="130783723"/>
        <s v="130786445"/>
        <s v="130798002"/>
        <s v="130781834"/>
        <s v="130782071"/>
        <s v="130789357"/>
        <s v="130781438"/>
        <s v="130785983"/>
        <s v="130784598"/>
        <s v="130781339"/>
        <s v="130783764"/>
        <s v="130785389"/>
        <s v="130784903"/>
        <s v="130789159"/>
        <s v="130784085"/>
        <s v="130037922"/>
        <s v="130786494"/>
        <s v="130785462"/>
        <s v="130786932"/>
        <s v="130006562"/>
        <s v="130782097"/>
        <s v="130782451"/>
        <s v="130780083"/>
        <s v="130784697"/>
        <s v="130786023"/>
        <s v="130782444"/>
        <s v="130786924"/>
        <s v="130008253"/>
        <s v="130784580"/>
        <s v="130781917"/>
        <s v="130044753"/>
        <s v="130786247"/>
        <s v="130043854"/>
        <s v="130809981"/>
        <s v="130783665"/>
        <s v="130784291"/>
        <s v="130781925"/>
        <s v="130781768"/>
        <s v="130786296"/>
        <s v="130787369"/>
        <s v="130008048"/>
        <s v="130017478"/>
        <s v="130781594"/>
        <s v="130781370"/>
        <s v="130786015"/>
        <s v="130782162"/>
        <s v="130008238"/>
        <s v="130782493"/>
        <s v="130784812"/>
        <s v="130035793"/>
        <s v="130785975"/>
        <s v="130032758"/>
        <s v="130041767"/>
        <s v="130781065"/>
        <s v="130784911"/>
        <s v="130784549"/>
        <s v="130782303"/>
        <s v="130781867"/>
        <s v="130802143"/>
        <s v="130786973"/>
        <s v="130782675"/>
        <s v="130783475"/>
        <s v="130029218"/>
        <s v="130042096"/>
        <s v="130028228"/>
        <s v="130781255"/>
        <s v="130806011"/>
        <s v="130007156"/>
        <s v="130783152"/>
        <s v="130781289"/>
        <s v="130811102"/>
        <s v="130021819"/>
        <s v="130021488"/>
        <s v="130784952"/>
        <s v="130045263"/>
        <s v="130046097"/>
        <s v="130016058"/>
        <s v="130043318"/>
        <s v="130006810"/>
        <s v="130002694"/>
        <s v="130001415"/>
        <s v="130786890"/>
        <s v="130043508"/>
        <s v="130022619"/>
        <s v="130048341"/>
        <s v="130784226"/>
        <s v="130044662"/>
        <s v="130797962"/>
        <s v="130786569"/>
        <s v="130808843"/>
        <s v="130780273"/>
        <s v="140000100"/>
        <s v="140000035"/>
        <s v="140017237"/>
        <s v="140016759"/>
        <s v="140000555"/>
        <s v="140000092"/>
        <s v="140000118"/>
        <s v="140000852"/>
        <s v="140000316"/>
        <s v="140026279"/>
        <s v="140000159"/>
        <s v="140002452"/>
        <s v="140025255"/>
        <s v="140026709"/>
        <s v="140000258"/>
        <s v="140000290"/>
        <s v="140000340"/>
        <s v="140018730"/>
        <s v="140002619"/>
        <s v="140025123"/>
        <s v="140017278"/>
        <s v="140000134"/>
        <s v="140015975"/>
        <s v="140016155"/>
        <s v="140019175"/>
        <s v="140027681"/>
        <s v="140030891"/>
        <s v="150780096"/>
        <s v="150780732"/>
        <s v="150780088"/>
        <s v="150780468"/>
        <s v="150780500"/>
        <s v="150002608"/>
        <s v="150780708"/>
        <s v="150780120"/>
        <s v="150780393"/>
        <s v="150782944"/>
        <s v="150780047"/>
        <s v="160000451"/>
        <s v="160013207"/>
        <s v="160006037"/>
        <s v="160014411"/>
        <s v="160000501"/>
        <s v="160000170"/>
        <s v="160000121"/>
        <s v="160000485"/>
        <s v="160000493"/>
        <s v="160002036"/>
        <s v="160009080"/>
        <s v="160000279"/>
        <s v="160008231"/>
        <s v="160012209"/>
        <s v="160016374"/>
        <s v="170024194"/>
        <s v="170780175"/>
        <s v="170780225"/>
        <s v="170780191"/>
        <s v="170780050"/>
        <s v="170780167"/>
        <s v="170780662"/>
        <s v="170780563"/>
        <s v="170780621"/>
        <s v="170780613"/>
        <s v="170780043"/>
        <s v="170803431"/>
        <s v="170780290"/>
        <s v="170780266"/>
        <s v="170780647"/>
        <s v="170780282"/>
        <s v="170780100"/>
        <s v="170780068"/>
        <s v="170781199"/>
        <s v="170780142"/>
        <s v="170780803"/>
        <s v="170780209"/>
        <s v="170784086"/>
        <s v="170000988"/>
        <s v="180000028"/>
        <s v="180000051"/>
        <s v="180004145"/>
        <s v="180001158"/>
        <s v="180000069"/>
        <s v="180000598"/>
        <s v="180000358"/>
        <s v="180000093"/>
        <s v="180000382"/>
        <s v="180008278"/>
        <s v="190000042"/>
        <s v="190000059"/>
        <s v="190000075"/>
        <s v="190000224"/>
        <s v="190000117"/>
        <s v="190005694"/>
        <s v="190000257"/>
        <s v="190000067"/>
        <s v="190002519"/>
        <s v="190010629"/>
        <s v="190002485"/>
        <s v="210780581"/>
        <s v="210012670"/>
        <s v="210012175"/>
        <s v="210987731"/>
        <s v="210780789"/>
        <s v="210780607"/>
        <s v="210780706"/>
        <s v="210011847"/>
        <s v="210780292"/>
        <s v="210012142"/>
        <s v="210780144"/>
        <s v="210780276"/>
        <s v="210987046"/>
        <s v="210986741"/>
        <s v="210003059"/>
        <s v="210007399"/>
        <s v="210012290"/>
        <s v="210780672"/>
        <s v="210010443"/>
        <s v="210780631"/>
        <s v="210986725"/>
        <s v="210780425"/>
        <s v="220000020"/>
        <s v="220000046"/>
        <s v="220000103"/>
        <s v="220022800"/>
        <s v="220000079"/>
        <s v="220000152"/>
        <s v="220005045"/>
        <s v="220000236"/>
        <s v="220000608"/>
        <s v="220000467"/>
        <s v="220005599"/>
        <s v="220000327"/>
        <s v="220000475"/>
        <s v="220021968"/>
        <s v="220000616"/>
        <s v="220000111"/>
        <s v="220000319"/>
        <s v="220019616"/>
        <s v="220020341"/>
        <s v="220014138"/>
        <s v="220014708"/>
        <s v="220017974"/>
        <s v="220000590"/>
        <s v="230780041"/>
        <s v="230780082"/>
        <s v="230782617"/>
        <s v="230780074"/>
        <s v="230780066"/>
        <s v="230780157"/>
        <s v="230780520"/>
        <s v="230780058"/>
        <s v="230780181"/>
        <s v="230780512"/>
        <s v="240000117"/>
        <s v="240000059"/>
        <s v="240000448"/>
        <s v="240000190"/>
        <s v="240000646"/>
        <s v="240000208"/>
        <s v="240000034"/>
        <s v="240002402"/>
        <s v="240000216"/>
        <s v="240000083"/>
        <s v="240000307"/>
        <s v="240016055"/>
        <s v="240000596"/>
        <s v="240000109"/>
        <s v="240000273"/>
        <s v="240000075"/>
        <s v="240000042"/>
        <s v="240011668"/>
        <s v="240000067"/>
        <s v="240000141"/>
        <s v="240000661"/>
        <s v="240008318"/>
        <s v="240013417"/>
        <s v="250000015"/>
        <s v="250000270"/>
        <s v="250000452"/>
        <s v="250011848"/>
        <s v="250000460"/>
        <s v="250000569"/>
        <s v="250002839"/>
        <s v="250007788"/>
        <s v="250000221"/>
        <s v="250000288"/>
        <s v="250000239"/>
        <s v="250007598"/>
        <s v="250000544"/>
        <s v="250016003"/>
        <s v="250000478"/>
        <s v="250016045"/>
        <s v="250016037"/>
        <s v="250012069"/>
        <s v="250005196"/>
        <s v="250012838"/>
        <s v="250021078"/>
        <s v="260000021"/>
        <s v="260000047"/>
        <s v="260016910"/>
        <s v="260003264"/>
        <s v="260000054"/>
        <s v="260003017"/>
        <s v="260006267"/>
        <s v="260000195"/>
        <s v="260017454"/>
        <s v="260000260"/>
        <s v="260000682"/>
        <s v="260000104"/>
        <s v="260000153"/>
        <s v="260000088"/>
        <s v="260000302"/>
        <s v="260000096"/>
        <s v="270023724"/>
        <s v="270000912"/>
        <s v="270000219"/>
        <s v="270000086"/>
        <s v="270000326"/>
        <s v="270000060"/>
        <s v="270000102"/>
        <s v="270000110"/>
        <s v="270000862"/>
        <s v="270025984"/>
        <s v="270027279"/>
        <s v="270000433"/>
        <s v="270000342"/>
        <s v="270000417"/>
        <s v="270000896"/>
        <s v="270000177"/>
        <s v="270000870"/>
        <s v="270016058"/>
        <s v="270000136"/>
        <s v="270000144"/>
        <s v="280000134"/>
        <s v="280000183"/>
        <s v="280500075"/>
        <s v="280505777"/>
        <s v="280000589"/>
        <s v="280000449"/>
        <s v="280000142"/>
        <s v="280505223"/>
        <s v="280000266"/>
        <s v="280505264"/>
        <s v="280000225"/>
        <s v="280000431"/>
        <s v="280001678"/>
        <s v="280506015"/>
        <s v="280504689"/>
        <s v="280000852"/>
        <s v="290000017"/>
        <s v="290020700"/>
        <s v="290021542"/>
        <s v="290019777"/>
        <s v="290000785"/>
        <s v="290000041"/>
        <s v="290000140"/>
        <s v="290000074"/>
        <s v="290003953"/>
        <s v="290000298"/>
        <s v="290000975"/>
        <s v="290000728"/>
        <s v="290000207"/>
        <s v="290000744"/>
        <s v="290000215"/>
        <s v="290000827"/>
        <s v="290000371"/>
        <s v="290036706"/>
        <s v="290036375"/>
        <s v="290004142"/>
        <s v="290000363"/>
        <s v="290023431"/>
        <s v="290002344"/>
        <s v="290036466"/>
        <s v="290000736"/>
        <s v="290000751"/>
        <s v="290000108"/>
        <s v="290032838"/>
        <s v="290036474"/>
        <s v="290000686"/>
        <s v="290000819"/>
        <s v="290000116"/>
        <s v="290000413"/>
        <s v="290000983"/>
        <s v="920033578"/>
        <s v="290000090"/>
        <s v="290000165"/>
        <s v="290007905"/>
        <s v="2A0000014"/>
        <s v="2A0000386"/>
        <s v="2A0000030"/>
        <s v="2A0000139"/>
        <s v="2A0002051"/>
        <s v="2A0000154"/>
        <s v="2A0000261"/>
        <s v="2A0022554"/>
        <s v="2A0000170"/>
        <s v="2A0002606"/>
        <s v="2A0001988"/>
        <s v="2B0000020"/>
        <s v="2B0000145"/>
        <s v="2B0004113"/>
        <s v="2B0000392"/>
        <s v="2B0000400"/>
        <s v="2B0003289"/>
        <s v="2B0004246"/>
        <s v="2B0005342"/>
        <s v="2B0003016"/>
        <s v="2B0005664"/>
        <s v="2B0003917"/>
        <s v="2B0000079"/>
        <s v="2B0001739"/>
        <s v="2B0004584"/>
        <s v="300780038"/>
        <s v="300780046"/>
        <s v="300780053"/>
        <s v="300788502"/>
        <s v="300780152"/>
        <s v="300780137"/>
        <s v="300780251"/>
        <s v="300781465"/>
        <s v="300780210"/>
        <s v="300780285"/>
        <s v="300780103"/>
        <s v="300780269"/>
        <s v="300780087"/>
        <s v="300780491"/>
        <s v="300780095"/>
        <s v="300781424"/>
        <s v="300780079"/>
        <s v="300780244"/>
        <s v="300012358"/>
        <s v="300017209"/>
        <s v="300013778"/>
        <s v="300017423"/>
        <s v="300780442"/>
        <s v="300014040"/>
        <s v="300781440"/>
        <s v="300002128"/>
        <s v="300781010"/>
        <s v="300780111"/>
        <s v="300002169"/>
        <s v="300012309"/>
        <s v="300002508"/>
        <s v="300780764"/>
        <s v="300013745"/>
        <s v="300017498"/>
        <s v="300786274"/>
        <s v="300780384"/>
        <s v="300000296"/>
        <s v="310781406"/>
        <s v="310780259"/>
        <s v="310781000"/>
        <s v="310780283"/>
        <s v="310026927"/>
        <s v="310026083"/>
        <s v="310781505"/>
        <s v="310782347"/>
        <s v="310780382"/>
        <s v="310780671"/>
        <s v="310781067"/>
        <s v="310780754"/>
        <s v="310780150"/>
        <s v="310780366"/>
        <s v="310790472"/>
        <s v="310780390"/>
        <s v="310782016"/>
        <s v="310000633"/>
        <s v="310021571"/>
        <s v="310781984"/>
        <s v="310781141"/>
        <s v="310780374"/>
        <s v="310784830"/>
        <s v="310781133"/>
        <s v="310780143"/>
        <s v="310781158"/>
        <s v="310781695"/>
        <s v="310786702"/>
        <s v="310780234"/>
        <s v="310780119"/>
        <s v="310786256"/>
        <s v="310005459"/>
        <s v="310020938"/>
        <s v="310780358"/>
        <s v="310786389"/>
        <s v="310792635"/>
        <s v="310780713"/>
        <s v="310782396"/>
        <s v="310794417"/>
        <s v="310781422"/>
        <s v="310781174"/>
        <s v="310180013"/>
        <s v="310781125"/>
        <s v="310000617"/>
        <s v="310023007"/>
        <s v="310780481"/>
        <s v="310781430"/>
        <s v="310783097"/>
        <s v="310787965"/>
        <s v="310795463"/>
        <s v="310014329"/>
        <s v="310780895"/>
        <s v="310002712"/>
        <s v="310792874"/>
        <s v="310022322"/>
        <s v="320780117"/>
        <s v="320780125"/>
        <s v="320780174"/>
        <s v="320784333"/>
        <s v="320780133"/>
        <s v="320780067"/>
        <s v="320780208"/>
        <s v="320780158"/>
        <s v="320004310"/>
        <s v="320780109"/>
        <s v="320780323"/>
        <s v="320780182"/>
        <s v="320004328"/>
        <s v="320780216"/>
        <s v="320780190"/>
        <s v="330781196"/>
        <s v="330781253"/>
        <s v="330000340"/>
        <s v="330780479"/>
        <s v="330781287"/>
        <s v="330780263"/>
        <s v="330781204"/>
        <s v="330780503"/>
        <s v="330780529"/>
        <s v="330000662"/>
        <s v="330780081"/>
        <s v="330781295"/>
        <s v="330782582"/>
        <s v="330027509"/>
        <s v="330780537"/>
        <s v="330781220"/>
        <s v="330780115"/>
        <s v="330000332"/>
        <s v="330780495"/>
        <s v="330781154"/>
        <s v="330780040"/>
        <s v="330781402"/>
        <s v="330781261"/>
        <s v="330802778"/>
        <s v="330781139"/>
        <s v="330780206"/>
        <s v="330780750"/>
        <s v="330780511"/>
        <s v="330780271"/>
        <s v="330057654"/>
        <s v="330024928"/>
        <s v="330060658"/>
        <s v="330780313"/>
        <s v="330780354"/>
        <s v="330780776"/>
        <s v="330781626"/>
        <s v="330780321"/>
        <s v="330780743"/>
        <s v="330025958"/>
        <s v="330780446"/>
        <s v="330000217"/>
        <s v="330000308"/>
        <s v="330780784"/>
        <s v="330000274"/>
        <s v="330781303"/>
        <s v="330781212"/>
        <s v="330780297"/>
        <s v="330780487"/>
        <s v="330792862"/>
        <s v="330780560"/>
        <s v="330780768"/>
        <s v="330781121"/>
        <s v="330000134"/>
        <s v="330780370"/>
        <s v="330783960"/>
        <s v="330781170"/>
        <s v="330781188"/>
        <s v="330015488"/>
        <s v="920036407"/>
        <s v="330000779"/>
        <s v="920033628"/>
        <s v="330783614"/>
        <s v="330782350"/>
        <s v="330000266"/>
        <s v="330058504"/>
        <s v="330007386"/>
        <s v="330780289"/>
        <s v="330059106"/>
        <s v="330000258"/>
        <s v="340780055"/>
        <s v="340780477"/>
        <s v="340780667"/>
        <s v="340015502"/>
        <s v="340022979"/>
        <s v="340011295"/>
        <s v="340000207"/>
        <s v="340015965"/>
        <s v="340780675"/>
        <s v="340024314"/>
        <s v="340780642"/>
        <s v="340009885"/>
        <s v="340780758"/>
        <s v="340780212"/>
        <s v="340780782"/>
        <s v="340780717"/>
        <s v="340780154"/>
        <s v="340781608"/>
        <s v="340796358"/>
        <s v="340780741"/>
        <s v="340780121"/>
        <s v="340780535"/>
        <s v="340780139"/>
        <s v="340789981"/>
        <s v="340780766"/>
        <s v="340009018"/>
        <s v="340000025"/>
        <s v="340019090"/>
        <s v="340780857"/>
        <s v="340024512"/>
        <s v="340780931"/>
        <s v="340780568"/>
        <s v="340796093"/>
        <s v="340780816"/>
        <s v="340780196"/>
        <s v="340780519"/>
        <s v="340798552"/>
        <s v="340009893"/>
        <s v="340797596"/>
        <s v="340010149"/>
        <s v="340782002"/>
        <s v="340780725"/>
        <s v="340780790"/>
        <s v="340001064"/>
        <s v="340780147"/>
        <s v="340000439"/>
        <s v="340016476"/>
        <s v="340024546"/>
        <s v="340000264"/>
        <s v="340009489"/>
        <s v="340017839"/>
        <s v="340780253"/>
        <s v="340780543"/>
        <s v="340780451"/>
        <s v="340019587"/>
        <s v="340017847"/>
        <s v="340780469"/>
        <s v="340789379"/>
        <s v="340023258"/>
        <s v="350005179"/>
        <s v="350000022"/>
        <s v="350000121"/>
        <s v="350000246"/>
        <s v="350054680"/>
        <s v="350000030"/>
        <s v="350000139"/>
        <s v="350005146"/>
        <s v="350000048"/>
        <s v="350005021"/>
        <s v="350000055"/>
        <s v="350002812"/>
        <s v="350002564"/>
        <s v="350000196"/>
        <s v="350042628"/>
        <s v="350002200"/>
        <s v="350000063"/>
        <s v="350002119"/>
        <s v="350055166"/>
        <s v="350002176"/>
        <s v="350000071"/>
        <s v="350044772"/>
        <s v="350002234"/>
        <s v="350048518"/>
        <s v="350000204"/>
        <s v="350002911"/>
        <s v="350000089"/>
        <s v="350000626"/>
        <s v="350002291"/>
        <s v="350002754"/>
        <s v="350044756"/>
        <s v="350008579"/>
        <s v="350002747"/>
        <s v="350040291"/>
        <s v="350002309"/>
        <s v="350005278"/>
        <s v="350039574"/>
        <s v="360000053"/>
        <s v="360000046"/>
        <s v="360000129"/>
        <s v="360002232"/>
        <s v="360000392"/>
        <s v="360000061"/>
        <s v="360000210"/>
        <s v="360000103"/>
        <s v="360000087"/>
        <s v="360000095"/>
        <s v="360000111"/>
        <s v="370000481"/>
        <s v="370007569"/>
        <s v="370000093"/>
        <s v="370000606"/>
        <s v="370000564"/>
        <s v="370000085"/>
        <s v="370000119"/>
        <s v="370000614"/>
        <s v="370000713"/>
        <s v="370000127"/>
        <s v="370009938"/>
        <s v="370000374"/>
        <s v="370100539"/>
        <s v="370000150"/>
        <s v="370000218"/>
        <s v="370102659"/>
        <s v="370002701"/>
        <s v="370000143"/>
        <s v="370103673"/>
        <s v="370000184"/>
        <s v="370000051"/>
        <s v="370000341"/>
        <s v="370004327"/>
        <s v="370001067"/>
        <s v="370013286"/>
        <s v="380780080"/>
        <s v="380012658"/>
        <s v="380781435"/>
        <s v="380780049"/>
        <s v="380786442"/>
        <s v="380784751"/>
        <s v="380785956"/>
        <s v="380780247"/>
        <s v="380793802"/>
        <s v="380009928"/>
        <s v="380780197"/>
        <s v="380780056"/>
        <s v="380780312"/>
        <s v="380780296"/>
        <s v="380780098"/>
        <s v="380780213"/>
        <s v="380780031"/>
        <s v="380780171"/>
        <s v="380012799"/>
        <s v="380780023"/>
        <s v="380780288"/>
        <s v="380005918"/>
        <s v="380017095"/>
        <s v="380780072"/>
        <s v="380782698"/>
        <s v="380020123"/>
        <s v="380005868"/>
        <s v="380780379"/>
        <s v="380781138"/>
        <s v="380802512"/>
        <s v="380781369"/>
        <s v="380013037"/>
        <s v="380782771"/>
        <s v="380780239"/>
        <s v="380781351"/>
        <s v="380784462"/>
        <s v="380024257"/>
        <s v="390008019"/>
        <s v="390780146"/>
        <s v="390780609"/>
        <s v="390780476"/>
        <s v="390780161"/>
        <s v="390780179"/>
        <s v="390000172"/>
        <s v="390780575"/>
        <s v="390781193"/>
        <s v="390004349"/>
        <s v="390780559"/>
        <s v="390780153"/>
        <s v="390780369"/>
        <s v="400780193"/>
        <s v="400011177"/>
        <s v="400780888"/>
        <s v="400000261"/>
        <s v="400791018"/>
        <s v="400015103"/>
        <s v="400780102"/>
        <s v="400780375"/>
        <s v="400780268"/>
        <s v="400780342"/>
        <s v="400780482"/>
        <s v="400780425"/>
        <s v="400780367"/>
        <s v="400780383"/>
        <s v="400008199"/>
        <s v="400780466"/>
        <s v="400014072"/>
        <s v="410000087"/>
        <s v="410000202"/>
        <s v="410000103"/>
        <s v="410000095"/>
        <s v="410000418"/>
        <s v="410000277"/>
        <s v="410000293"/>
        <s v="410004998"/>
        <s v="410005284"/>
        <s v="410005003"/>
        <s v="410000442"/>
        <s v="410000285"/>
        <s v="410000111"/>
        <s v="410005391"/>
        <s v="410000152"/>
        <s v="410000145"/>
        <s v="420784878"/>
        <s v="420780033"/>
        <s v="420011413"/>
        <s v="420780652"/>
        <s v="420002495"/>
        <s v="420013831"/>
        <s v="420013492"/>
        <s v="420010050"/>
        <s v="420782310"/>
        <s v="420780504"/>
        <s v="420011512"/>
        <s v="420002479"/>
        <s v="420001752"/>
        <s v="420788440"/>
        <s v="420782591"/>
        <s v="420010258"/>
        <s v="420782096"/>
        <s v="420790081"/>
        <s v="420781767"/>
        <s v="420780660"/>
        <s v="420000192"/>
        <s v="420780694"/>
        <s v="420780710"/>
        <s v="420793697"/>
        <s v="420780736"/>
        <s v="420783102"/>
        <s v="420011728"/>
        <s v="420002677"/>
        <s v="420000325"/>
        <s v="420780546"/>
        <s v="420780058"/>
        <s v="420780702"/>
        <s v="420781791"/>
        <s v="420014110"/>
        <s v="420780041"/>
        <s v="420010308"/>
        <s v="430000018"/>
        <s v="430000026"/>
        <s v="430000034"/>
        <s v="430007450"/>
        <s v="430000109"/>
        <s v="430000091"/>
        <s v="430000067"/>
        <s v="430000216"/>
        <s v="430000182"/>
        <s v="430000158"/>
        <s v="430000166"/>
        <s v="430000141"/>
        <s v="430000059"/>
        <s v="440000289"/>
        <s v="440000057"/>
        <s v="440041580"/>
        <s v="440033819"/>
        <s v="440029338"/>
        <s v="440050433"/>
        <s v="440001113"/>
        <s v="440000412"/>
        <s v="440029379"/>
        <s v="440000313"/>
        <s v="440053643"/>
        <s v="440002020"/>
        <s v="440012128"/>
        <s v="440028538"/>
        <s v="440000263"/>
        <s v="440003309"/>
        <s v="440053387"/>
        <s v="440042141"/>
        <s v="440000701"/>
        <s v="440041531"/>
        <s v="440024669"/>
        <s v="440000404"/>
        <s v="440003390"/>
        <s v="440000065"/>
        <s v="440002459"/>
        <s v="440000800"/>
        <s v="440000859"/>
        <s v="440000693"/>
        <s v="440002590"/>
        <s v="440044451"/>
        <s v="440000347"/>
        <s v="440000487"/>
        <s v="440000719"/>
        <s v="440003267"/>
        <s v="440024982"/>
        <s v="440000255"/>
        <s v="440043123"/>
        <s v="440043792"/>
        <s v="440002939"/>
        <s v="440002624"/>
        <s v="440046944"/>
        <s v="440050441"/>
        <s v="440000651"/>
        <s v="440048676"/>
        <s v="440018729"/>
        <s v="440048718"/>
        <s v="440048700"/>
        <s v="450000088"/>
        <s v="450000104"/>
        <s v="450010079"/>
        <s v="450000294"/>
        <s v="450002423"/>
        <s v="450000096"/>
        <s v="450000245"/>
        <s v="450000112"/>
        <s v="450018536"/>
        <s v="450000286"/>
        <s v="450000252"/>
        <s v="450013081"/>
        <s v="450012968"/>
        <s v="450000336"/>
        <s v="450000237"/>
        <s v="450000526"/>
        <s v="450018924"/>
        <s v="450015144"/>
        <s v="450002456"/>
        <s v="450014956"/>
        <s v="920033610"/>
        <s v="450001466"/>
        <s v="450018528"/>
        <s v="450000161"/>
        <s v="450000138"/>
        <s v="450000153"/>
        <s v="450001201"/>
        <s v="450000146"/>
        <s v="450000393"/>
        <s v="460780216"/>
        <s v="460780083"/>
        <s v="460780091"/>
        <s v="460780208"/>
        <s v="460780554"/>
        <s v="460000060"/>
        <s v="460780042"/>
        <s v="460006075"/>
        <s v="460006349"/>
        <s v="460785900"/>
        <s v="460780430"/>
        <s v="460006083"/>
        <s v="460007404"/>
        <s v="470016171"/>
        <s v="470000027"/>
        <s v="470001660"/>
        <s v="470000324"/>
        <s v="470000381"/>
        <s v="470016049"/>
        <s v="470009358"/>
        <s v="470000407"/>
        <s v="470000175"/>
        <s v="470010364"/>
        <s v="470000308"/>
        <s v="470000365"/>
        <s v="470000357"/>
        <s v="470000159"/>
        <s v="470003062"/>
        <s v="470002627"/>
        <s v="480780097"/>
        <s v="480780162"/>
        <s v="480780147"/>
        <s v="480783034"/>
        <s v="480780139"/>
        <s v="480780154"/>
        <s v="480780543"/>
        <s v="480780121"/>
        <s v="480780212"/>
        <s v="480780287"/>
        <s v="480000835"/>
        <s v="480000793"/>
        <s v="480001825"/>
        <s v="490000031"/>
        <s v="490000676"/>
        <s v="490014909"/>
        <s v="490528452"/>
        <s v="490002037"/>
        <s v="490000155"/>
        <s v="490000163"/>
        <s v="490000262"/>
        <s v="490531910"/>
        <s v="490007929"/>
        <s v="490015906"/>
        <s v="490000312"/>
        <s v="490534922"/>
        <s v="490009248"/>
        <s v="490543675"/>
        <s v="490000411"/>
        <s v="490002979"/>
        <s v="490000643"/>
        <s v="490016334"/>
        <s v="490011384"/>
        <s v="490007689"/>
        <s v="490000395"/>
        <s v="490000403"/>
        <s v="490540440"/>
        <s v="490000817"/>
        <s v="490016870"/>
        <s v="490000601"/>
        <s v="490004256"/>
        <s v="490000247"/>
        <s v="490000700"/>
        <s v="490000429"/>
        <s v="490015765"/>
        <s v="490020344"/>
        <s v="490018769"/>
        <s v="490007549"/>
        <s v="490018777"/>
        <s v="490018785"/>
        <s v="500000013"/>
        <s v="500000112"/>
        <s v="500000054"/>
        <s v="500000393"/>
        <s v="500000229"/>
        <s v="500000146"/>
        <s v="500000245"/>
        <s v="500002357"/>
        <s v="500000419"/>
        <s v="500021423"/>
        <s v="500000203"/>
        <s v="500000096"/>
        <s v="500012687"/>
        <s v="500010384"/>
        <s v="500000039"/>
        <s v="500000401"/>
        <s v="500021944"/>
        <s v="500000104"/>
        <s v="500000138"/>
        <s v="500000062"/>
        <s v="500000278"/>
        <s v="500012968"/>
        <s v="510000029"/>
        <s v="510024979"/>
        <s v="510000037"/>
        <s v="510000185"/>
        <s v="510000060"/>
        <s v="510012040"/>
        <s v="510000052"/>
        <s v="510000516"/>
        <s v="510000078"/>
        <s v="510024359"/>
        <s v="510000243"/>
        <s v="510000102"/>
        <s v="510000292"/>
        <s v="510002298"/>
        <s v="510020548"/>
        <s v="510000128"/>
        <s v="510000284"/>
        <s v="510000086"/>
        <s v="510000201"/>
        <s v="510000813"/>
        <s v="510019938"/>
        <s v="510000227"/>
        <s v="510018559"/>
        <s v="520780073"/>
        <s v="520780032"/>
        <s v="520780057"/>
        <s v="520780081"/>
        <s v="520780214"/>
        <s v="520780024"/>
        <s v="520004680"/>
        <s v="520004714"/>
        <s v="520780180"/>
        <s v="520003823"/>
        <s v="520780065"/>
        <s v="520780040"/>
        <s v="520780099"/>
        <s v="520780156"/>
        <s v="520004722"/>
        <s v="530000371"/>
        <s v="530000074"/>
        <s v="530000025"/>
        <s v="530031962"/>
        <s v="530000058"/>
        <s v="530007202"/>
        <s v="530000124"/>
        <s v="530000066"/>
        <s v="530031509"/>
        <s v="530002591"/>
        <s v="530008119"/>
        <s v="540023264"/>
        <s v="540000486"/>
        <s v="540000478"/>
        <s v="540001096"/>
        <s v="540000080"/>
        <s v="540001286"/>
        <s v="540000767"/>
        <s v="540000056"/>
        <s v="540013224"/>
        <s v="540000049"/>
        <s v="540000452"/>
        <s v="540010568"/>
        <s v="540001112"/>
        <s v="540009701"/>
        <s v="540000668"/>
        <s v="540000395"/>
        <s v="540000106"/>
        <s v="540022837"/>
        <s v="540000445"/>
        <s v="540020146"/>
        <s v="540005196"/>
        <s v="540000288"/>
        <s v="540000114"/>
        <s v="540000361"/>
        <s v="540013737"/>
        <s v="540009412"/>
        <s v="540000585"/>
        <s v="540001104"/>
        <s v="540000072"/>
        <s v="540019007"/>
        <s v="540003399"/>
        <s v="540000858"/>
        <s v="540025046"/>
        <s v="540000726"/>
        <s v="540000973"/>
        <s v="550006795"/>
        <s v="550003354"/>
        <s v="550000095"/>
        <s v="550000178"/>
        <s v="550000046"/>
        <s v="560005746"/>
        <s v="560023210"/>
        <s v="560008799"/>
        <s v="560014748"/>
        <s v="560000044"/>
        <s v="560002032"/>
        <s v="560002933"/>
        <s v="560002024"/>
        <s v="560002677"/>
        <s v="560000184"/>
        <s v="560018509"/>
        <s v="560029068"/>
        <s v="560007510"/>
        <s v="560002974"/>
        <s v="560003055"/>
        <s v="560002081"/>
        <s v="560000242"/>
        <s v="560002123"/>
        <s v="560000077"/>
        <s v="560002685"/>
        <s v="560000259"/>
        <s v="560000085"/>
        <s v="560000424"/>
        <s v="560022188"/>
        <s v="560003006"/>
        <s v="560002511"/>
        <s v="560000390"/>
        <s v="560002222"/>
        <s v="560004277"/>
        <s v="560027377"/>
        <s v="570005165"/>
        <s v="570000646"/>
        <s v="570026252"/>
        <s v="570000158"/>
        <s v="570000216"/>
        <s v="570025254"/>
        <s v="570000141"/>
        <s v="570001057"/>
        <s v="570015099"/>
        <s v="570001099"/>
        <s v="570000513"/>
        <s v="570000091"/>
        <s v="570003079"/>
        <s v="570000083"/>
        <s v="570000356"/>
        <s v="570000562"/>
        <s v="570000596"/>
        <s v="570000133"/>
        <s v="570000950"/>
        <s v="570000034"/>
        <s v="570000430"/>
        <s v="570003103"/>
        <s v="570009670"/>
        <s v="570000448"/>
        <s v="570000455"/>
        <s v="570002287"/>
        <s v="570000364"/>
        <s v="570000166"/>
        <s v="570013797"/>
        <s v="570011387"/>
        <s v="570000794"/>
        <s v="570012633"/>
        <s v="570000828"/>
        <s v="570000497"/>
        <s v="570000026"/>
        <s v="570003947"/>
        <s v="570010181"/>
        <s v="570023309"/>
        <s v="570027631"/>
        <s v="570027441"/>
        <s v="580780039"/>
        <s v="580780096"/>
        <s v="580780138"/>
        <s v="580972008"/>
        <s v="580780088"/>
        <s v="580780237"/>
        <s v="580780971"/>
        <s v="580781136"/>
        <s v="580006286"/>
        <s v="580971349"/>
        <s v="580780070"/>
        <s v="580780203"/>
        <s v="580780047"/>
        <s v="580780187"/>
        <s v="580780054"/>
        <s v="580970978"/>
        <s v="580001899"/>
        <s v="580972719"/>
        <s v="580780195"/>
        <s v="590782215"/>
        <s v="590780193"/>
        <s v="590782421"/>
        <s v="590783239"/>
        <s v="590781415"/>
        <s v="590781605"/>
        <s v="590781902"/>
        <s v="590797353"/>
        <s v="590780268"/>
        <s v="590780227"/>
        <s v="590781803"/>
        <s v="590780284"/>
        <s v="590780383"/>
        <s v="590782165"/>
        <s v="590008041"/>
        <s v="590782637"/>
        <s v="590000188"/>
        <s v="590782553"/>
        <s v="590782298"/>
        <s v="590781662"/>
        <s v="590806360"/>
        <s v="590782652"/>
        <s v="590782546"/>
        <s v="590781670"/>
        <s v="590797387"/>
        <s v="590780250"/>
        <s v="590816310"/>
        <s v="590782207"/>
        <s v="590784245"/>
        <s v="590781811"/>
        <s v="590052056"/>
        <s v="590815056"/>
        <s v="590813507"/>
        <s v="590781951"/>
        <s v="590781795"/>
        <s v="590780052"/>
        <s v="590001749"/>
        <s v="590781621"/>
        <s v="590809703"/>
        <s v="590034740"/>
        <s v="590817458"/>
        <s v="590785374"/>
        <s v="590810784"/>
        <s v="590813382"/>
        <s v="590781647"/>
        <s v="590812509"/>
        <s v="590782439"/>
        <s v="590785663"/>
        <s v="590813069"/>
        <s v="590782660"/>
        <s v="590816427"/>
        <s v="590817839"/>
        <s v="590780235"/>
        <s v="590788964"/>
        <s v="590034732"/>
        <s v="590008579"/>
        <s v="590053120"/>
        <s v="590780060"/>
        <s v="590043469"/>
        <s v="590799995"/>
        <s v="590780185"/>
        <s v="590804340"/>
        <s v="590006896"/>
        <s v="590782645"/>
        <s v="590049565"/>
        <s v="590783171"/>
        <s v="590782678"/>
        <s v="590813176"/>
        <s v="590782611"/>
        <s v="590032108"/>
        <s v="590782280"/>
        <s v="590781571"/>
        <s v="590048476"/>
        <s v="590783189"/>
        <s v="590790473"/>
        <s v="590780128"/>
        <s v="590780342"/>
        <s v="590025128"/>
        <s v="590046124"/>
        <s v="590817441"/>
        <s v="590786984"/>
        <s v="590016408"/>
        <s v="590791109"/>
        <s v="590001467"/>
        <s v="590032199"/>
        <s v="590780094"/>
        <s v="590049060"/>
        <s v="590790655"/>
        <s v="590009148"/>
        <s v="590035838"/>
        <s v="590044665"/>
        <s v="590785424"/>
        <s v="590797346"/>
        <s v="590782256"/>
        <s v="590785341"/>
        <s v="590056479"/>
        <s v="590781639"/>
        <s v="590782181"/>
        <s v="590782694"/>
        <s v="590047791"/>
        <s v="600100713"/>
        <s v="600100721"/>
        <s v="600101984"/>
        <s v="600100754"/>
        <s v="600100028"/>
        <s v="600100648"/>
        <s v="600100101"/>
        <s v="600100861"/>
        <s v="600110175"/>
        <s v="600100572"/>
        <s v="600101679"/>
        <s v="600100168"/>
        <s v="600100283"/>
        <s v="600100671"/>
        <s v="600100275"/>
        <s v="600100184"/>
        <s v="600003008"/>
        <s v="600100796"/>
        <s v="600010862"/>
        <s v="600100085"/>
        <s v="600101943"/>
        <s v="600105381"/>
        <s v="600009054"/>
        <s v="600100127"/>
        <s v="600100309"/>
        <s v="600101687"/>
        <s v="600108948"/>
        <s v="600111124"/>
        <s v="600100580"/>
        <s v="600107049"/>
        <s v="600013999"/>
        <s v="600010201"/>
        <s v="610780082"/>
        <s v="610780090"/>
        <s v="610780165"/>
        <s v="610780074"/>
        <s v="610790594"/>
        <s v="610780124"/>
        <s v="610780025"/>
        <s v="610006421"/>
        <s v="610780371"/>
        <s v="610784423"/>
        <s v="610780140"/>
        <s v="610780389"/>
        <s v="610780157"/>
        <s v="610004269"/>
        <s v="610780132"/>
        <s v="610006256"/>
        <s v="610005837"/>
        <s v="610007155"/>
        <s v="610006777"/>
        <s v="620103440"/>
        <s v="620100685"/>
        <s v="620100057"/>
        <s v="620100651"/>
        <s v="620101337"/>
        <s v="620101360"/>
        <s v="620103432"/>
        <s v="620101501"/>
        <s v="620118513"/>
        <s v="620025346"/>
        <s v="620100099"/>
        <s v="620003376"/>
        <s v="620003350"/>
        <s v="620100677"/>
        <s v="620000026"/>
        <s v="620027664"/>
        <s v="620100735"/>
        <s v="620101287"/>
        <s v="620101311"/>
        <s v="620100842"/>
        <s v="620006049"/>
        <s v="620105981"/>
        <s v="620100487"/>
        <s v="620003822"/>
        <s v="620010389"/>
        <s v="620105973"/>
        <s v="620100750"/>
        <s v="620013649"/>
        <s v="620024349"/>
        <s v="620026690"/>
        <s v="620100495"/>
        <s v="620106088"/>
        <s v="620105940"/>
        <s v="620025387"/>
        <s v="620100347"/>
        <s v="620023770"/>
        <s v="620003889"/>
        <s v="620010348"/>
        <s v="620004838"/>
        <s v="620100073"/>
        <s v="620030726"/>
        <s v="620026401"/>
        <s v="620102954"/>
        <s v="620012948"/>
        <s v="620100081"/>
        <s v="620112607"/>
        <s v="620024208"/>
        <s v="620106203"/>
        <s v="620020859"/>
        <s v="620101295"/>
        <s v="620100461"/>
        <s v="620112581"/>
        <s v="620117606"/>
        <s v="620115592"/>
        <s v="620116046"/>
        <s v="620000596"/>
        <s v="630780989"/>
        <s v="630781839"/>
        <s v="630780211"/>
        <s v="630781011"/>
        <s v="630000479"/>
        <s v="630780195"/>
        <s v="630781029"/>
        <s v="630781003"/>
        <s v="630781821"/>
        <s v="630780997"/>
        <s v="630780302"/>
        <s v="630780401"/>
        <s v="630781367"/>
        <s v="630000131"/>
        <s v="630010510"/>
        <s v="630780369"/>
        <s v="630785756"/>
        <s v="630780310"/>
        <s v="630180032"/>
        <s v="630781417"/>
        <s v="630781755"/>
        <s v="630783348"/>
        <s v="630000487"/>
        <s v="630780179"/>
        <s v="630010296"/>
        <s v="630780526"/>
        <s v="630010528"/>
        <s v="630008118"/>
        <s v="630786754"/>
        <s v="630000990"/>
        <s v="630780559"/>
        <s v="630011823"/>
        <s v="630781433"/>
        <s v="630011211"/>
        <s v="640781290"/>
        <s v="640780417"/>
        <s v="640018206"/>
        <s v="640780862"/>
        <s v="640780946"/>
        <s v="640790150"/>
        <s v="640780813"/>
        <s v="640780490"/>
        <s v="640780821"/>
        <s v="640781225"/>
        <s v="640780748"/>
        <s v="640780938"/>
        <s v="640017638"/>
        <s v="640018255"/>
        <s v="640016580"/>
        <s v="640780672"/>
        <s v="640789699"/>
        <s v="640780557"/>
        <s v="640019220"/>
        <s v="640780185"/>
        <s v="640780268"/>
        <s v="640780631"/>
        <s v="640017612"/>
        <s v="640789426"/>
        <s v="640005591"/>
        <s v="640010518"/>
        <s v="640780623"/>
        <s v="640780334"/>
        <s v="640780607"/>
        <s v="640780649"/>
        <s v="640787149"/>
        <s v="640780581"/>
        <s v="640791976"/>
        <s v="640000113"/>
        <s v="640780714"/>
        <s v="640018818"/>
        <s v="640780409"/>
        <s v="640781308"/>
        <s v="640787156"/>
        <s v="640013298"/>
        <s v="640780839"/>
        <s v="640017224"/>
        <s v="640780904"/>
        <s v="640789624"/>
        <s v="640000626"/>
        <s v="640792305"/>
        <s v="640781340"/>
        <s v="640781175"/>
        <s v="650783160"/>
        <s v="650780679"/>
        <s v="650780158"/>
        <s v="650780174"/>
        <s v="650780166"/>
        <s v="650002579"/>
        <s v="650780398"/>
        <s v="650780190"/>
        <s v="650780323"/>
        <s v="650780729"/>
        <s v="650004799"/>
        <s v="650780737"/>
        <s v="660780180"/>
        <s v="660790387"/>
        <s v="660780784"/>
        <s v="660006305"/>
        <s v="660790163"/>
        <s v="660780198"/>
        <s v="660780669"/>
        <s v="660780248"/>
        <s v="660780636"/>
        <s v="660780743"/>
        <s v="660780347"/>
        <s v="660780735"/>
        <s v="660781287"/>
        <s v="660780271"/>
        <s v="660780628"/>
        <s v="660780156"/>
        <s v="660780776"/>
        <s v="660009689"/>
        <s v="660780214"/>
        <s v="660780800"/>
        <s v="660780842"/>
        <s v="660780321"/>
        <s v="660005166"/>
        <s v="660010174"/>
        <s v="660780099"/>
        <s v="660781097"/>
        <s v="660000605"/>
        <s v="660006172"/>
        <s v="660010349"/>
        <s v="660780172"/>
        <s v="660780370"/>
        <s v="660010059"/>
        <s v="660009341"/>
        <s v="660790379"/>
        <s v="660010422"/>
        <s v="670780055"/>
        <s v="670780337"/>
        <s v="670018068"/>
        <s v="670780212"/>
        <s v="670013366"/>
        <s v="670017755"/>
        <s v="670780345"/>
        <s v="670780170"/>
        <s v="670000652"/>
        <s v="670780584"/>
        <s v="670781152"/>
        <s v="670000033"/>
        <s v="670780188"/>
        <s v="670780378"/>
        <s v="670780543"/>
        <s v="670780121"/>
        <s v="670000215"/>
        <s v="670002278"/>
        <s v="670780386"/>
        <s v="670781129"/>
        <s v="670780550"/>
        <s v="670798636"/>
        <s v="670005479"/>
        <s v="670797539"/>
        <s v="670780915"/>
        <s v="670014992"/>
        <s v="670008838"/>
        <s v="670017458"/>
        <s v="670780501"/>
        <s v="670780600"/>
        <s v="670780071"/>
        <s v="670780642"/>
        <s v="670000249"/>
        <s v="670780592"/>
        <s v="670020098"/>
        <s v="670013325"/>
        <s v="670780717"/>
        <s v="670018449"/>
        <s v="670780675"/>
        <s v="670014042"/>
        <s v="670013341"/>
        <s v="670016153"/>
        <s v="680022753"/>
        <s v="680020336"/>
        <s v="680000973"/>
        <s v="680000320"/>
        <s v="680001195"/>
        <s v="680000494"/>
        <s v="680001179"/>
        <s v="680001328"/>
        <s v="680000411"/>
        <s v="680001005"/>
        <s v="680000130"/>
        <s v="680014495"/>
        <s v="680000247"/>
        <s v="680000189"/>
        <s v="680017829"/>
        <s v="680001138"/>
        <s v="680000114"/>
        <s v="680007648"/>
        <s v="680000882"/>
        <s v="680001088"/>
        <s v="680000312"/>
        <s v="680020088"/>
        <s v="680001294"/>
        <s v="680021680"/>
        <s v="680000304"/>
        <s v="680001310"/>
        <s v="680001112"/>
        <s v="680000072"/>
        <s v="680001617"/>
        <s v="680000221"/>
        <s v="680000296"/>
        <s v="680001054"/>
        <s v="680000981"/>
        <s v="690781810"/>
        <s v="690782222"/>
        <s v="690000880"/>
        <s v="690041132"/>
        <s v="690805361"/>
        <s v="690780101"/>
        <s v="690023411"/>
        <s v="690041124"/>
        <s v="690780648"/>
        <s v="690780358"/>
        <s v="690780416"/>
        <s v="690788930"/>
        <s v="690000427"/>
        <s v="690780143"/>
        <s v="690022959"/>
        <s v="690796552"/>
        <s v="690000245"/>
        <s v="690781026"/>
        <s v="690782925"/>
        <s v="690780390"/>
        <s v="690807367"/>
        <s v="690780036"/>
        <s v="690023239"/>
        <s v="690780366"/>
        <s v="690780655"/>
        <s v="690780507"/>
        <s v="690780663"/>
        <s v="690782271"/>
        <s v="690803044"/>
        <s v="690780549"/>
        <s v="690780119"/>
        <s v="690030283"/>
        <s v="690780044"/>
        <s v="690780481"/>
        <s v="690780093"/>
        <s v="690781745"/>
        <s v="690000401"/>
        <s v="690780531"/>
        <s v="690000336"/>
        <s v="690780150"/>
        <s v="690010848"/>
        <s v="690000278"/>
        <s v="690030119"/>
        <s v="690043237"/>
        <s v="690002092"/>
        <s v="690791082"/>
        <s v="690780259"/>
        <s v="690780515"/>
        <s v="690002225"/>
        <s v="970407250"/>
        <s v="690025366"/>
        <s v="690782420"/>
        <s v="690780523"/>
        <s v="690782230"/>
        <s v="690001524"/>
        <s v="690801709"/>
        <s v="690044714"/>
        <s v="690780069"/>
        <s v="690791132"/>
        <s v="690782248"/>
        <s v="690780200"/>
        <s v="690790472"/>
        <s v="690030838"/>
        <s v="690000567"/>
        <s v="690803093"/>
        <s v="690042080"/>
        <s v="690041496"/>
        <s v="690780051"/>
        <s v="690044623"/>
        <s v="690780226"/>
        <s v="690782081"/>
        <s v="690036108"/>
        <s v="690780077"/>
        <s v="690043476"/>
        <s v="690030333"/>
        <s v="690780085"/>
        <s v="690029186"/>
        <s v="690041579"/>
        <s v="690781836"/>
        <s v="690036082"/>
        <s v="690782834"/>
        <s v="690012109"/>
        <s v="690790480"/>
        <s v="690784061"/>
        <s v="690034558"/>
        <s v="690807599"/>
        <s v="690000724"/>
        <s v="690045158"/>
        <s v="690043393"/>
        <s v="690793468"/>
        <s v="700004591"/>
        <s v="700004096"/>
        <s v="700780042"/>
        <s v="700780026"/>
        <s v="700784887"/>
        <s v="700000045"/>
        <s v="700780174"/>
        <s v="700784341"/>
        <s v="700000698"/>
        <s v="700004377"/>
        <s v="710780958"/>
        <s v="710780263"/>
        <s v="710780644"/>
        <s v="710978347"/>
        <s v="710780917"/>
        <s v="710976705"/>
        <s v="710781329"/>
        <s v="710006859"/>
        <s v="710781824"/>
        <s v="710781451"/>
        <s v="710780818"/>
        <s v="710002288"/>
        <s v="710002569"/>
        <s v="710015223"/>
        <s v="710781410"/>
        <s v="710781568"/>
        <s v="710781535"/>
        <s v="710781360"/>
        <s v="710780081"/>
        <s v="710780214"/>
        <s v="710780156"/>
        <s v="710977307"/>
        <s v="710781089"/>
        <s v="710781345"/>
        <s v="710781592"/>
        <s v="710781139"/>
        <s v="710977075"/>
        <s v="710015587"/>
        <s v="720000025"/>
        <s v="720017748"/>
        <s v="720000199"/>
        <s v="720016724"/>
        <s v="720000058"/>
        <s v="720000744"/>
        <s v="720006022"/>
        <s v="720000231"/>
        <s v="720000066"/>
        <s v="720000389"/>
        <s v="720000249"/>
        <s v="720000413"/>
        <s v="720000140"/>
        <s v="720012509"/>
        <s v="720016823"/>
        <s v="720018100"/>
        <s v="720000090"/>
        <s v="720016856"/>
        <s v="720016138"/>
        <s v="720021963"/>
        <s v="720007244"/>
        <s v="720002062"/>
        <s v="720019918"/>
        <s v="730000015"/>
        <s v="730004298"/>
        <s v="730002839"/>
        <s v="730780103"/>
        <s v="730780582"/>
        <s v="730780525"/>
        <s v="730780988"/>
        <s v="730780681"/>
        <s v="730007978"/>
        <s v="730012499"/>
        <s v="730780475"/>
        <s v="730780558"/>
        <s v="730780566"/>
        <s v="730783974"/>
        <s v="730780574"/>
        <s v="740781133"/>
        <s v="740790258"/>
        <s v="740790381"/>
        <s v="740001839"/>
        <s v="740014345"/>
        <s v="740780424"/>
        <s v="740780416"/>
        <s v="740781026"/>
        <s v="740014519"/>
        <s v="740785035"/>
        <s v="740780143"/>
        <s v="740780986"/>
        <s v="740780135"/>
        <s v="740780176"/>
        <s v="740781208"/>
        <s v="740781034"/>
        <s v="740004148"/>
        <s v="740781190"/>
        <s v="740780192"/>
        <s v="740000062"/>
        <s v="740010475"/>
        <s v="740780184"/>
        <s v="740781893"/>
        <s v="740780952"/>
        <s v="740001847"/>
        <s v="740781182"/>
        <s v="740016696"/>
        <s v="750100125"/>
        <s v="750100166"/>
        <s v="750100232"/>
        <s v="750000523"/>
        <s v="750100075"/>
        <s v="750806226"/>
        <s v="750150104"/>
        <s v="750062036"/>
        <s v="750160012"/>
        <s v="750150237"/>
        <s v="750000549"/>
        <s v="750300360"/>
        <s v="750300154"/>
        <s v="750042459"/>
        <s v="750300071"/>
        <s v="750300766"/>
        <s v="750301145"/>
        <s v="750300667"/>
        <s v="750110025"/>
        <s v="750150013"/>
        <s v="750150252"/>
        <s v="750150260"/>
        <s v="750000507"/>
        <s v="750300915"/>
        <s v="750055287"/>
        <s v="750301137"/>
        <s v="750150377"/>
        <s v="750300840"/>
        <s v="750150286"/>
        <s v="750014128"/>
        <s v="750300774"/>
        <s v="750300121"/>
        <s v="750150146"/>
        <s v="750300139"/>
        <s v="750150344"/>
        <s v="750150187"/>
        <s v="750038739"/>
        <s v="750057028"/>
        <s v="750300881"/>
        <s v="750301160"/>
        <s v="750300493"/>
        <s v="750047128"/>
        <s v="750720914"/>
        <s v="750003378"/>
        <s v="750170102"/>
        <s v="750014169"/>
        <s v="750300410"/>
        <s v="750300014"/>
        <s v="750300089"/>
        <s v="750810798"/>
        <s v="750720492"/>
        <s v="750825184"/>
        <s v="750806853"/>
        <s v="750300592"/>
        <s v="750049561"/>
        <s v="750300550"/>
        <s v="750300931"/>
        <s v="750300741"/>
        <s v="750042830"/>
        <s v="750700015"/>
        <s v="750150088"/>
        <s v="750050759"/>
        <s v="750310013"/>
        <s v="750140022"/>
        <s v="750032229"/>
        <s v="750831067"/>
        <s v="750300097"/>
        <s v="750170201"/>
        <s v="750170185"/>
        <s v="750007528"/>
        <s v="750043713"/>
        <s v="750831059"/>
        <s v="750300857"/>
        <s v="750007668"/>
        <s v="750170243"/>
        <s v="750170516"/>
        <s v="750825960"/>
        <s v="750170110"/>
        <s v="750007619"/>
        <s v="750170375"/>
        <s v="750064586"/>
        <s v="750140055"/>
        <s v="750690083"/>
        <s v="750170193"/>
        <s v="750000960"/>
        <s v="750170128"/>
        <s v="750000655"/>
        <s v="750170268"/>
        <s v="750170581"/>
        <s v="750810384"/>
        <s v="750170490"/>
        <s v="750790164"/>
        <s v="760035147"/>
        <s v="760780239"/>
        <s v="760780726"/>
        <s v="760780023"/>
        <s v="760024042"/>
        <s v="760021329"/>
        <s v="760780270"/>
        <s v="760025312"/>
        <s v="760921809"/>
        <s v="760000166"/>
        <s v="760780619"/>
        <s v="760780734"/>
        <s v="760780510"/>
        <s v="760780262"/>
        <s v="760780791"/>
        <s v="760780742"/>
        <s v="760783035"/>
        <s v="760027292"/>
        <s v="760780692"/>
        <s v="760920918"/>
        <s v="760034637"/>
        <s v="760783159"/>
        <s v="760017079"/>
        <s v="760026674"/>
        <s v="760920603"/>
        <s v="760780213"/>
        <s v="760029017"/>
        <s v="760780981"/>
        <s v="760780130"/>
        <s v="760780783"/>
        <s v="760780056"/>
        <s v="760780064"/>
        <s v="760780825"/>
        <s v="760782227"/>
        <s v="760780759"/>
        <s v="760780205"/>
        <s v="760780254"/>
        <s v="760035709"/>
        <s v="760780676"/>
        <s v="760020529"/>
        <s v="760782425"/>
        <s v="760780668"/>
        <s v="760780288"/>
        <s v="760780049"/>
        <s v="760781054"/>
        <s v="760780031"/>
        <s v="760802439"/>
        <s v="760783563"/>
        <s v="770021145"/>
        <s v="770110054"/>
        <s v="770021152"/>
        <s v="770110070"/>
        <s v="770020477"/>
        <s v="770700011"/>
        <s v="770300010"/>
        <s v="770300259"/>
        <s v="770790707"/>
        <s v="770300143"/>
        <s v="770300135"/>
        <s v="770006138"/>
        <s v="770813400"/>
        <s v="770016491"/>
        <s v="770016467"/>
        <s v="770300218"/>
        <s v="770310019"/>
        <s v="770310027"/>
        <s v="770420024"/>
        <s v="770000271"/>
        <s v="770150027"/>
        <s v="770803989"/>
        <s v="770150043"/>
        <s v="770300192"/>
        <s v="770021186"/>
        <s v="770000420"/>
        <s v="770510055"/>
        <s v="770021251"/>
        <s v="770300275"/>
        <s v="770016475"/>
        <s v="770016137"/>
        <s v="770701225"/>
        <s v="770813418"/>
        <s v="780110078"/>
        <s v="780001236"/>
        <s v="780110011"/>
        <s v="780300422"/>
        <s v="780300414"/>
        <s v="780110052"/>
        <s v="780300406"/>
        <s v="780150066"/>
        <s v="780002697"/>
        <s v="780300323"/>
        <s v="780140018"/>
        <s v="780024113"/>
        <s v="780018727"/>
        <s v="780300075"/>
        <s v="780300208"/>
        <s v="780110094"/>
        <s v="780300083"/>
        <s v="780140042"/>
        <s v="780150017"/>
        <s v="780022760"/>
        <s v="780300125"/>
        <s v="780300455"/>
        <s v="780700027"/>
        <s v="780140059"/>
        <s v="780140075"/>
        <s v="780530010"/>
        <s v="780130027"/>
        <s v="780300224"/>
        <s v="780825816"/>
        <s v="780022737"/>
        <s v="780700050"/>
        <s v="780008298"/>
        <s v="780420022"/>
        <s v="780300109"/>
        <s v="780300364"/>
        <s v="780310025"/>
        <s v="780150033"/>
        <s v="780630026"/>
        <s v="780420048"/>
        <s v="780004529"/>
        <s v="780021788"/>
        <s v="780001467"/>
        <s v="780130019"/>
        <s v="780002010"/>
        <s v="780023545"/>
        <s v="780170064"/>
        <s v="780170049"/>
        <s v="780822920"/>
        <s v="780023909"/>
        <s v="780170056"/>
        <s v="790000012"/>
        <s v="790006654"/>
        <s v="790009948"/>
        <s v="790019491"/>
        <s v="790000681"/>
        <s v="790008064"/>
        <s v="790000079"/>
        <s v="790000186"/>
        <s v="790017289"/>
        <s v="790000269"/>
        <s v="800000044"/>
        <s v="800000028"/>
        <s v="800009920"/>
        <s v="800000523"/>
        <s v="800000069"/>
        <s v="800000119"/>
        <s v="800009466"/>
        <s v="800000093"/>
        <s v="800000135"/>
        <s v="800002503"/>
        <s v="800000085"/>
        <s v="800000051"/>
        <s v="800013179"/>
        <s v="800015729"/>
        <s v="800000077"/>
        <s v="800018228"/>
        <s v="800000036"/>
        <s v="800012528"/>
        <s v="800008989"/>
        <s v="800000150"/>
        <s v="800018491"/>
        <s v="800016727"/>
        <s v="800016768"/>
        <s v="810000380"/>
        <s v="810000331"/>
        <s v="810000224"/>
        <s v="810000455"/>
        <s v="810101170"/>
        <s v="810101444"/>
        <s v="810100008"/>
        <s v="810000232"/>
        <s v="810000349"/>
        <s v="810004200"/>
        <s v="810000448"/>
        <s v="810003954"/>
        <s v="810000398"/>
        <s v="810007989"/>
        <s v="810000158"/>
        <s v="810000471"/>
        <s v="820000016"/>
        <s v="820000057"/>
        <s v="820000040"/>
        <s v="820004950"/>
        <s v="820003218"/>
        <s v="820002350"/>
        <s v="820000065"/>
        <s v="820000412"/>
        <s v="820000248"/>
        <s v="820000214"/>
        <s v="820000206"/>
        <s v="820003911"/>
        <s v="820000131"/>
        <s v="830100616"/>
        <s v="830100566"/>
        <s v="830100574"/>
        <s v="830100525"/>
        <s v="830100533"/>
        <s v="830100434"/>
        <s v="830100319"/>
        <s v="830100517"/>
        <s v="830207114"/>
        <s v="830100392"/>
        <s v="830100103"/>
        <s v="830000303"/>
        <s v="830100855"/>
        <s v="830100558"/>
        <s v="830100764"/>
        <s v="830100251"/>
        <s v="830100681"/>
        <s v="830100459"/>
        <s v="830100624"/>
        <s v="830100756"/>
        <s v="830100590"/>
        <s v="830017372"/>
        <s v="830101200"/>
        <s v="830100806"/>
        <s v="830002119"/>
        <s v="830100012"/>
        <s v="830100814"/>
        <s v="830100442"/>
        <s v="830100632"/>
        <s v="830200515"/>
        <s v="830200523"/>
        <s v="830100822"/>
        <s v="830206397"/>
        <s v="830215919"/>
        <s v="830100327"/>
        <s v="830100475"/>
        <s v="830100368"/>
        <s v="830100087"/>
        <s v="830101408"/>
        <s v="830200507"/>
        <s v="830100335"/>
        <s v="830003521"/>
        <s v="830100418"/>
        <s v="830016556"/>
        <s v="830003877"/>
        <s v="830012688"/>
        <s v="830019600"/>
        <s v="830100863"/>
        <s v="830017497"/>
        <s v="830012498"/>
        <s v="830013629"/>
        <s v="830212783"/>
        <s v="830003695"/>
        <s v="830016671"/>
        <s v="840006597"/>
        <s v="840000087"/>
        <s v="840000137"/>
        <s v="840000350"/>
        <s v="840000046"/>
        <s v="840004659"/>
        <s v="840013312"/>
        <s v="840000285"/>
        <s v="840013445"/>
        <s v="840014088"/>
        <s v="840017172"/>
        <s v="840000012"/>
        <s v="840011340"/>
        <s v="840000509"/>
        <s v="840014849"/>
        <s v="840000111"/>
        <s v="840017214"/>
        <s v="840000400"/>
        <s v="840000467"/>
        <s v="840002844"/>
        <s v="840000129"/>
        <s v="840000202"/>
        <s v="840000327"/>
        <s v="840000079"/>
        <s v="840000061"/>
        <s v="840000038"/>
        <s v="840000103"/>
        <s v="840019053"/>
        <s v="850000019"/>
        <s v="850009010"/>
        <s v="850000084"/>
        <s v="850000092"/>
        <s v="850000118"/>
        <s v="850000035"/>
        <s v="850006008"/>
        <s v="850000134"/>
        <s v="850025867"/>
        <s v="850000126"/>
        <s v="850000399"/>
        <s v="850002403"/>
        <s v="850000357"/>
        <s v="850002395"/>
        <s v="850000100"/>
        <s v="850005224"/>
        <s v="850000043"/>
        <s v="850002130"/>
        <s v="860014208"/>
        <s v="860780048"/>
        <s v="860010321"/>
        <s v="860780568"/>
        <s v="860780311"/>
        <s v="860790419"/>
        <s v="860791268"/>
        <s v="860000348"/>
        <s v="860008929"/>
        <s v="860009208"/>
        <s v="860793405"/>
        <s v="860780436"/>
        <s v="860011410"/>
        <s v="870000015"/>
        <s v="870000288"/>
        <s v="870002466"/>
        <s v="870000411"/>
        <s v="870000031"/>
        <s v="870000023"/>
        <s v="870000700"/>
        <s v="870014503"/>
        <s v="870014248"/>
        <s v="870000171"/>
        <s v="870004231"/>
        <s v="870016631"/>
        <s v="870007358"/>
        <s v="870000221"/>
        <s v="880007059"/>
        <s v="880780093"/>
        <s v="880009147"/>
        <s v="880788591"/>
        <s v="880007299"/>
        <s v="880780507"/>
        <s v="880780267"/>
        <s v="880780259"/>
        <s v="880006721"/>
        <s v="880780465"/>
        <s v="880006325"/>
        <s v="880006606"/>
        <s v="880780333"/>
        <s v="880780119"/>
        <s v="880008529"/>
        <s v="880007786"/>
        <s v="890000037"/>
        <s v="890970569"/>
        <s v="890000417"/>
        <s v="890002371"/>
        <s v="890000052"/>
        <s v="890000169"/>
        <s v="890002389"/>
        <s v="890000433"/>
        <s v="890000409"/>
        <s v="890000318"/>
        <s v="890002298"/>
        <s v="890000292"/>
        <s v="890000300"/>
        <s v="890009178"/>
        <s v="890000466"/>
        <s v="890008105"/>
        <s v="890000250"/>
        <s v="900000365"/>
        <s v="900000035"/>
        <s v="900004698"/>
        <s v="910002773"/>
        <s v="910110055"/>
        <s v="910300219"/>
        <s v="910803543"/>
        <s v="910110014"/>
        <s v="910150028"/>
        <s v="910019447"/>
        <s v="910300144"/>
        <s v="910150069"/>
        <s v="910300177"/>
        <s v="910300276"/>
        <s v="910300300"/>
        <s v="910140029"/>
        <s v="910015965"/>
        <s v="910300359"/>
        <s v="910805357"/>
        <s v="910009919"/>
        <s v="910310044"/>
        <s v="910310036"/>
        <s v="910300011"/>
        <s v="910300151"/>
        <s v="910150010"/>
        <s v="910300045"/>
        <s v="910300326"/>
        <s v="910310010"/>
        <s v="910300235"/>
        <s v="910500040"/>
        <s v="910300060"/>
        <s v="910310028"/>
        <s v="910811322"/>
        <s v="910150085"/>
        <s v="910813732"/>
        <s v="910000587"/>
        <s v="910150077"/>
        <s v="910814672"/>
        <s v="920813623"/>
        <s v="920000650"/>
        <s v="920300043"/>
        <s v="920110020"/>
        <s v="920120011"/>
        <s v="920000643"/>
        <s v="920009909"/>
        <s v="920300753"/>
        <s v="920000684"/>
        <s v="920026374"/>
        <s v="920000460"/>
        <s v="920300787"/>
        <s v="920300597"/>
        <s v="920110053"/>
        <s v="920300761"/>
        <s v="920300415"/>
        <s v="920300936"/>
        <s v="920710654"/>
        <s v="920808037"/>
        <s v="920711512"/>
        <s v="920000635"/>
        <s v="920005238"/>
        <s v="920007549"/>
        <s v="920804465"/>
        <s v="920300886"/>
        <s v="920300266"/>
        <s v="920300837"/>
        <s v="920014099"/>
        <s v="920300365"/>
        <s v="920300258"/>
        <s v="920150075"/>
        <s v="920300423"/>
        <s v="920300191"/>
        <s v="920300712"/>
        <s v="920300183"/>
        <s v="920310042"/>
        <s v="920140027"/>
        <s v="920803798"/>
        <s v="920300464"/>
        <s v="920016698"/>
        <s v="920140019"/>
        <s v="920300563"/>
        <s v="920033412"/>
        <s v="920300480"/>
        <s v="920300381"/>
        <s v="920300985"/>
        <s v="920310059"/>
        <s v="920170081"/>
        <s v="920033503"/>
        <s v="920004058"/>
        <s v="920310026"/>
        <s v="920300845"/>
        <s v="920600061"/>
        <s v="920310034"/>
        <s v="920033636"/>
        <s v="920700010"/>
        <s v="920008539"/>
        <s v="920170115"/>
        <s v="920033537"/>
        <s v="920301033"/>
        <s v="920170024"/>
        <s v="920004918"/>
        <s v="920025012"/>
        <s v="920012069"/>
        <s v="920035979"/>
        <s v="920690278"/>
        <s v="930110069"/>
        <s v="930110051"/>
        <s v="930100037"/>
        <s v="930021480"/>
        <s v="930110036"/>
        <s v="930300553"/>
        <s v="930300645"/>
        <s v="930300025"/>
        <s v="930300116"/>
        <s v="930300066"/>
        <s v="930300595"/>
        <s v="930140025"/>
        <s v="930300082"/>
        <s v="930006648"/>
        <s v="930310016"/>
        <s v="930021001"/>
        <s v="930019203"/>
        <s v="930017512"/>
        <s v="930300298"/>
        <s v="930011788"/>
        <s v="930300587"/>
        <s v="930009188"/>
        <s v="930020920"/>
        <s v="930013818"/>
        <s v="930817325"/>
        <s v="930500012"/>
        <s v="930300140"/>
        <s v="930300678"/>
        <s v="930150032"/>
        <s v="930150057"/>
        <s v="930023692"/>
        <s v="930300546"/>
        <s v="930020987"/>
        <s v="930300280"/>
        <s v="930021431"/>
        <s v="930300264"/>
        <s v="930700018"/>
        <s v="930014378"/>
        <s v="930817465"/>
        <s v="930705827"/>
        <s v="930004288"/>
        <s v="930026687"/>
        <s v="940100027"/>
        <s v="940100043"/>
        <s v="940110018"/>
        <s v="940000664"/>
        <s v="940110042"/>
        <s v="940016819"/>
        <s v="940000649"/>
        <s v="940120017"/>
        <s v="940140049"/>
        <s v="940300270"/>
        <s v="940300031"/>
        <s v="940006679"/>
        <s v="940140023"/>
        <s v="940300494"/>
        <s v="940300445"/>
        <s v="940300569"/>
        <s v="940300379"/>
        <s v="940700032"/>
        <s v="940300163"/>
        <s v="940310014"/>
        <s v="940813033"/>
        <s v="940008139"/>
        <s v="940000656"/>
        <s v="940310022"/>
        <s v="940300551"/>
        <s v="940813090"/>
        <s v="940300452"/>
        <s v="940300080"/>
        <s v="940023831"/>
        <s v="940700040"/>
        <s v="940023823"/>
        <s v="940300577"/>
        <s v="940300502"/>
        <s v="940023849"/>
        <s v="940140015"/>
        <s v="940000060"/>
        <s v="940170012"/>
        <s v="940170137"/>
        <s v="940023591"/>
        <s v="940023856"/>
        <s v="940170095"/>
        <s v="940510027"/>
        <s v="950110080"/>
        <s v="950110015"/>
        <s v="950013870"/>
        <s v="950110049"/>
        <s v="950807982"/>
        <s v="950300277"/>
        <s v="950300244"/>
        <s v="950001370"/>
        <s v="950300202"/>
        <s v="950300301"/>
        <s v="950140012"/>
        <s v="950300152"/>
        <s v="950300095"/>
        <s v="950150011"/>
        <s v="950310011"/>
        <s v="950300327"/>
        <s v="950015289"/>
        <s v="950500041"/>
        <s v="950002568"/>
        <s v="950150052"/>
        <s v="950000406"/>
        <s v="950300194"/>
        <s v="950700021"/>
        <s v="950420042"/>
        <s v="950310037"/>
        <s v="950032714"/>
        <s v="950310029"/>
        <s v="950630012"/>
        <s v="950300376"/>
        <s v="950006908"/>
        <s v="950300350"/>
        <s v="950300103"/>
        <s v="950300087"/>
        <s v="950806869"/>
        <s v="950787119"/>
        <s v="950015438"/>
        <s v="970100228"/>
        <s v="970107249"/>
        <s v="970100178"/>
        <s v="970102596"/>
        <s v="970100277"/>
        <s v="970100012"/>
        <s v="970100020"/>
        <s v="970103099"/>
        <s v="970100186"/>
        <s v="970100210"/>
        <s v="970100194"/>
        <s v="970100111"/>
        <s v="970107454"/>
        <s v="970100285"/>
        <s v="970100251"/>
        <s v="970100129"/>
        <s v="970100343"/>
        <s v="970111563"/>
        <s v="970100137"/>
        <s v="970104477"/>
        <s v="970108957"/>
        <s v="970100244"/>
        <s v="970100202"/>
        <s v="970103016"/>
        <s v="970111217"/>
        <s v="970100160"/>
        <s v="970111662"/>
        <s v="970111365"/>
        <s v="970111688"/>
        <s v="970211207"/>
        <s v="970202180"/>
        <s v="970202313"/>
        <s v="970212833"/>
        <s v="970211157"/>
        <s v="970203303"/>
        <s v="970200457"/>
        <s v="970202156"/>
        <s v="970209714"/>
        <s v="970202321"/>
        <s v="970202164"/>
        <s v="970202222"/>
        <s v="970203774"/>
        <s v="970209219"/>
        <s v="970208906"/>
        <s v="970208104"/>
        <s v="970202172"/>
        <s v="970202198"/>
        <s v="970302022"/>
        <s v="970302121"/>
        <s v="970305629"/>
        <s v="970302071"/>
        <s v="970303640"/>
        <s v="970302055"/>
        <s v="970303657"/>
        <s v="970304614"/>
        <s v="970303608"/>
        <s v="970305124"/>
        <s v="970305520"/>
        <s v="970300216"/>
        <s v="970408589"/>
        <s v="970421038"/>
        <s v="970462107"/>
        <s v="970403606"/>
        <s v="970411005"/>
        <s v="970462073"/>
        <s v="970462081"/>
        <s v="970404588"/>
        <s v="970404406"/>
        <s v="970404844"/>
        <s v="970467155"/>
        <s v="970405726"/>
        <s v="970406245"/>
        <s v="970466504"/>
        <s v="970406203"/>
        <s v="970462024"/>
        <s v="970408753"/>
        <s v="970463113"/>
        <s v="970405403"/>
        <s v="970404109"/>
        <s v="970423000"/>
        <s v="970463592"/>
        <s v="970403978"/>
        <s v="970403119"/>
        <s v="970410783"/>
        <s v="970405395"/>
        <s v="970407318"/>
        <s v="970404851"/>
        <s v="970406625"/>
        <s v="970466751"/>
        <s v="970407656"/>
        <s v="970405650"/>
        <s v="970463600"/>
        <s v="970404711"/>
        <s v="970404679"/>
        <s v="970409470"/>
        <s v="970406096"/>
        <s v="970410528"/>
        <s v="980500003"/>
        <n v="860780436" u="1"/>
        <n v="130006562" u="1"/>
        <n v="130006810" u="1"/>
        <n v="130016058" u="1"/>
        <n v="750064586" u="1"/>
        <n v="970410528" u="1"/>
        <n v="880009147" u="1"/>
      </sharedItems>
    </cacheField>
    <cacheField name="FINESS Juridique" numFmtId="0">
      <sharedItems containsMixedTypes="1" containsNumber="1" containsInteger="1" minValue="220020739" maxValue="970463592"/>
    </cacheField>
    <cacheField name="Département" numFmtId="0">
      <sharedItems containsMixedTypes="1" containsNumber="1" containsInteger="1" minValue="9701" maxValue="9701"/>
    </cacheField>
    <cacheField name="Région" numFmtId="0">
      <sharedItems/>
    </cacheField>
    <cacheField name="Catégorie d'établissements" numFmtId="0">
      <sharedItems/>
    </cacheField>
    <cacheField name="Raison sociale" numFmtId="0">
      <sharedItems/>
    </cacheField>
    <cacheField name="Activité combinée" numFmtId="164">
      <sharedItems containsMixedTypes="1" containsNumber="1" minValue="1" maxValue="620585.5"/>
    </cacheField>
    <cacheField name="Etablissement équipé d'un laboratoire de biologie" numFmtId="0">
      <sharedItems containsSemiMixedTypes="0" containsString="0" containsNumber="1" containsInteger="1" minValue="0" maxValue="1"/>
    </cacheField>
    <cacheField name="Etablissement équipé d'un plateau d'imagerie"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6">
  <r>
    <s v="010000024"/>
    <x v="0"/>
    <s v="010780054"/>
    <s v="01"/>
    <s v="Auvergne-Rhône-Alpes"/>
    <s v="CH"/>
    <s v="CH DE FLEYRIAT"/>
    <n v="183023"/>
    <n v="1"/>
    <n v="1"/>
  </r>
  <r>
    <s v="010780195"/>
    <x v="1"/>
    <s v="010000156"/>
    <s v="01"/>
    <s v="Auvergne-Rhône-Alpes"/>
    <s v="Privé"/>
    <s v="CLINIQUE CONVERT BOURG-EN-B."/>
    <n v="55149.5"/>
    <n v="0"/>
    <n v="1"/>
  </r>
  <r>
    <s v="010000495"/>
    <x v="2"/>
    <s v="010783009"/>
    <s v="01"/>
    <s v="Auvergne-Rhône-Alpes"/>
    <s v="PSPH/EBNL"/>
    <s v="CENTRE PSYCHOTHERAPIQUE DE L'AIN"/>
    <n v="51190.75"/>
    <n v="0"/>
    <n v="0"/>
  </r>
  <r>
    <s v="010005239"/>
    <x v="3"/>
    <s v="010008407"/>
    <s v="01"/>
    <s v="Auvergne-Rhône-Alpes"/>
    <s v="CH"/>
    <s v="CH DU HAUT BUGEY - GEOVREISSET"/>
    <n v="47164"/>
    <n v="1"/>
    <n v="1"/>
  </r>
  <r>
    <s v="010000032"/>
    <x v="4"/>
    <s v="010780062"/>
    <s v="01"/>
    <s v="Auvergne-Rhône-Alpes"/>
    <s v="CH"/>
    <s v="CH DE BELLEY"/>
    <n v="42625.5"/>
    <n v="0"/>
    <n v="1"/>
  </r>
  <r>
    <s v="010780203"/>
    <x v="5"/>
    <s v="010010718"/>
    <s v="01"/>
    <s v="Auvergne-Rhône-Alpes"/>
    <s v="Privé"/>
    <s v="HÔPITAL PRIVÉ D'AMBERIEU"/>
    <n v="38224.5"/>
    <n v="0"/>
    <n v="0"/>
  </r>
  <r>
    <s v="010000065"/>
    <x v="6"/>
    <s v="010780096"/>
    <s v="01"/>
    <s v="Auvergne-Rhône-Alpes"/>
    <s v="CH"/>
    <s v="CH DE TREVOUX - MONTPENSIER"/>
    <n v="33592.5"/>
    <n v="0"/>
    <n v="1"/>
  </r>
  <r>
    <s v="010009314"/>
    <x v="0"/>
    <s v="010780054"/>
    <s v="01"/>
    <s v="Auvergne-Rhône-Alpes"/>
    <s v="CH"/>
    <s v="SSR HOTEL DIEU DE FLEYRIAT"/>
    <n v="26413"/>
    <n v="0"/>
    <n v="0"/>
  </r>
  <r>
    <s v="010000214"/>
    <x v="7"/>
    <s v="010007987"/>
    <s v="01"/>
    <s v="Auvergne-Rhône-Alpes"/>
    <s v="CH"/>
    <s v="CH HAUTEVILLE - UNITE ALBARINE"/>
    <n v="21215.5"/>
    <n v="0"/>
    <n v="1"/>
  </r>
  <r>
    <s v="010002129"/>
    <x v="8"/>
    <s v="750056335"/>
    <s v="01"/>
    <s v="Auvergne-Rhône-Alpes"/>
    <s v="Privé"/>
    <s v="CR LES ARBELLES"/>
    <n v="17875"/>
    <n v="0"/>
    <n v="0"/>
  </r>
  <r>
    <s v="010010171"/>
    <x v="9"/>
    <s v="010011559"/>
    <s v="01"/>
    <s v="Auvergne-Rhône-Alpes"/>
    <s v="Privé"/>
    <s v="CLINIQUE DE CHATILLON"/>
    <n v="16110.5"/>
    <n v="0"/>
    <n v="0"/>
  </r>
  <r>
    <s v="010780278"/>
    <x v="10"/>
    <s v="010783009"/>
    <s v="01"/>
    <s v="Auvergne-Rhône-Alpes"/>
    <s v="PSPH/EBNL"/>
    <s v="CRF MANGINI"/>
    <n v="16004"/>
    <n v="0"/>
    <n v="0"/>
  </r>
  <r>
    <s v="010000115"/>
    <x v="11"/>
    <s v="010009132"/>
    <s v="01"/>
    <s v="Auvergne-Rhône-Alpes"/>
    <s v="CH"/>
    <s v="CHIC AIN VAL DE SAONE - PONT VEYLE"/>
    <n v="11496.5"/>
    <n v="0"/>
    <n v="0"/>
  </r>
  <r>
    <s v="750064461"/>
    <x v="12"/>
    <s v="750066235"/>
    <s v="75"/>
    <s v="Ile-de-France"/>
    <s v="Privé"/>
    <s v="HDJ HPA SSR ADDICTO PARIS 13"/>
    <n v="1"/>
    <n v="0"/>
    <n v="0"/>
  </r>
  <r>
    <s v="440059319"/>
    <x v="13"/>
    <s v="440059301"/>
    <s v="44"/>
    <s v="Pays de la Loire"/>
    <s v="Privé"/>
    <s v="SSR CONFLUENT LNA"/>
    <n v="1"/>
    <n v="0"/>
    <n v="0"/>
  </r>
  <r>
    <s v="980502280"/>
    <x v="14"/>
    <s v="980502298"/>
    <s v="9805"/>
    <s v="Mayotte"/>
    <s v="Privé"/>
    <s v="MDZHADé"/>
    <n v="1"/>
    <n v="0"/>
    <n v="0"/>
  </r>
  <r>
    <s v="690050687"/>
    <x v="15"/>
    <s v="310021381"/>
    <s v="69"/>
    <s v="Auvergne-Rhône-Alpes"/>
    <s v="Privé "/>
    <s v="CLINIQUE DE GLEIZE "/>
    <n v="10747"/>
    <n v="0"/>
    <n v="0"/>
  </r>
  <r>
    <s v="010780492"/>
    <x v="16"/>
    <s v="360000707"/>
    <s v="01"/>
    <s v="Auvergne-Rhône-Alpes"/>
    <s v="PSPH/EBNL"/>
    <s v="CRF ROMANS FERRARI"/>
    <n v="10225.5"/>
    <n v="0"/>
    <n v="0"/>
  </r>
  <r>
    <s v="010000198"/>
    <x v="7"/>
    <s v="010007987"/>
    <s v="01"/>
    <s v="Auvergne-Rhône-Alpes"/>
    <s v="CH"/>
    <s v="CH HAUTEVILLE - UNITE INTERDEPT"/>
    <n v="10217.5"/>
    <n v="0"/>
    <n v="0"/>
  </r>
  <r>
    <s v="010780252"/>
    <x v="17"/>
    <s v="010783009"/>
    <s v="01"/>
    <s v="Auvergne-Rhône-Alpes"/>
    <s v="PSPH/EBNL"/>
    <s v="CRF L'ORCET"/>
    <n v="9686.5"/>
    <n v="0"/>
    <n v="0"/>
  </r>
  <r>
    <s v="010780328"/>
    <x v="18"/>
    <s v="010000222"/>
    <s v="01"/>
    <s v="Auvergne-Rhône-Alpes"/>
    <s v="Privé"/>
    <s v="SANATORIUM MODERN'HOTEL"/>
    <n v="9113.5"/>
    <n v="0"/>
    <n v="0"/>
  </r>
  <r>
    <s v="010780476"/>
    <x v="19"/>
    <s v="750005068"/>
    <s v="01"/>
    <s v="Auvergne-Rhône-Alpes"/>
    <s v="PSPH/EBNL"/>
    <s v="CENTRE SSR READAPT ADOLESCENTS CHANAY"/>
    <n v="8772"/>
    <n v="0"/>
    <n v="0"/>
  </r>
  <r>
    <s v="770023059"/>
    <x v="20"/>
    <s v="044005645"/>
    <s v="77"/>
    <s v="Ile-de-France"/>
    <s v="Privé"/>
    <s v="SSR POLE SANTE ORGEMONT"/>
    <n v="1"/>
    <n v="0"/>
    <n v="0"/>
  </r>
  <r>
    <s v="970115002"/>
    <x v="21"/>
    <s v="970100491"/>
    <n v="9701"/>
    <s v="Guadeloupe"/>
    <s v="Privé"/>
    <s v="CLINIQUE DE CHOISY HAD ST BARTHELEMY"/>
    <n v="1"/>
    <n v="0"/>
    <n v="0"/>
  </r>
  <r>
    <s v="010000180"/>
    <x v="7"/>
    <s v="010007987"/>
    <s v="01"/>
    <s v="Auvergne-Rhône-Alpes"/>
    <s v="CH"/>
    <s v="CH HAUTEVILLE - UNITE ESPERANCE"/>
    <n v="8652"/>
    <n v="0"/>
    <n v="0"/>
  </r>
  <r>
    <s v="010000131"/>
    <x v="11"/>
    <s v="010009132"/>
    <s v="01"/>
    <s v="Auvergne-Rhône-Alpes"/>
    <s v="CH"/>
    <s v="CHIC AIN VAL DE SAONE - THOISSEY"/>
    <n v="7855.5"/>
    <n v="0"/>
    <n v="0"/>
  </r>
  <r>
    <s v="010000081"/>
    <x v="22"/>
    <s v="010780112"/>
    <s v="01"/>
    <s v="Auvergne-Rhône-Alpes"/>
    <s v="CH"/>
    <s v="CH DU PAYS DE GEX"/>
    <n v="7450"/>
    <n v="0"/>
    <n v="0"/>
  </r>
  <r>
    <s v="010000107"/>
    <x v="23"/>
    <s v="010780138"/>
    <s v="01"/>
    <s v="Auvergne-Rhône-Alpes"/>
    <s v="CH"/>
    <s v="CH DE PONT DE VAUX"/>
    <n v="5963"/>
    <n v="0"/>
    <n v="0"/>
  </r>
  <r>
    <s v="010000099"/>
    <x v="24"/>
    <s v="010780120"/>
    <s v="01"/>
    <s v="Auvergne-Rhône-Alpes"/>
    <s v="CH"/>
    <s v="CH DE MEXIMIEUX"/>
    <n v="5836.5"/>
    <n v="0"/>
    <n v="0"/>
  </r>
  <r>
    <s v="010789576"/>
    <x v="6"/>
    <s v="010780096"/>
    <s v="01"/>
    <s v="Auvergne-Rhône-Alpes"/>
    <s v="CH"/>
    <s v="USLD"/>
    <n v="5268"/>
    <n v="0"/>
    <n v="0"/>
  </r>
  <r>
    <s v="010780799"/>
    <x v="25"/>
    <s v="750721334"/>
    <s v="01"/>
    <s v="Auvergne-Rhône-Alpes"/>
    <s v="PSPH/EBNL"/>
    <s v="CRF CHATEAU D'ANGEVILLE"/>
    <n v="4457.5"/>
    <n v="0"/>
    <n v="0"/>
  </r>
  <r>
    <s v="010005379"/>
    <x v="26"/>
    <s v="010010718"/>
    <s v="01"/>
    <s v="Auvergne-Rhône-Alpes"/>
    <s v="Privé"/>
    <s v="HAD AMBERIEU EN BUGEY"/>
    <n v="3936"/>
    <n v="0"/>
    <n v="0"/>
  </r>
  <r>
    <s v="010786259"/>
    <x v="3"/>
    <s v="010008407"/>
    <s v="01"/>
    <s v="Auvergne-Rhône-Alpes"/>
    <s v="CH"/>
    <s v="USLD CH DE NANTUA"/>
    <n v="3208"/>
    <n v="0"/>
    <n v="0"/>
  </r>
  <r>
    <s v="010789717"/>
    <x v="3"/>
    <s v="010008407"/>
    <s v="01"/>
    <s v="Auvergne-Rhône-Alpes"/>
    <s v="CH"/>
    <s v="USLD CH D'OYONNAX"/>
    <n v="3121.5"/>
    <n v="0"/>
    <n v="0"/>
  </r>
  <r>
    <s v="010007300"/>
    <x v="27"/>
    <s v="010007292"/>
    <s v="01"/>
    <s v="Auvergne-Rhône-Alpes"/>
    <s v="Privé"/>
    <s v="CLINIQUE AMBULATOIRE CENDANEG"/>
    <n v="2632"/>
    <n v="0"/>
    <n v="0"/>
  </r>
  <r>
    <s v="010009702"/>
    <x v="0"/>
    <s v="010780054"/>
    <s v="01"/>
    <s v="Auvergne-Rhône-Alpes"/>
    <s v="CH"/>
    <s v="USLD EMILE PELICAND"/>
    <n v="1874"/>
    <n v="0"/>
    <n v="0"/>
  </r>
  <r>
    <s v="010008852"/>
    <x v="28"/>
    <s v="010783009"/>
    <s v="01"/>
    <s v="Auvergne-Rhône-Alpes"/>
    <s v="PSPH/EBNL"/>
    <s v="CRF L'ORCET SITE DU CH DE FLEYRIAT"/>
    <n v="1206"/>
    <n v="0"/>
    <n v="0"/>
  </r>
  <r>
    <s v="010011641"/>
    <x v="29"/>
    <s v="010000222"/>
    <s v="01"/>
    <s v="Auvergne-Rhône-Alpes"/>
    <s v="Privé"/>
    <s v="CLINIQUE DU SOUFFLE LE PONTET"/>
    <n v="14399.5"/>
    <n v="0"/>
    <n v="0"/>
  </r>
  <r>
    <s v="020000162"/>
    <x v="30"/>
    <s v="020000063"/>
    <s v="02"/>
    <s v="Hauts-de-France"/>
    <s v="CH"/>
    <s v="CH SAINT-QUENTIN"/>
    <n v="205300.5"/>
    <n v="1"/>
    <n v="1"/>
  </r>
  <r>
    <s v="020000519"/>
    <x v="31"/>
    <s v="020000261"/>
    <s v="02"/>
    <s v="Hauts-de-France"/>
    <s v="CH"/>
    <s v="CH SOISSONS"/>
    <n v="123771.5"/>
    <n v="1"/>
    <n v="1"/>
  </r>
  <r>
    <s v="020000394"/>
    <x v="32"/>
    <s v="020000253"/>
    <s v="02"/>
    <s v="Hauts-de-France"/>
    <s v="CH"/>
    <s v="CH LAON"/>
    <n v="78834.5"/>
    <n v="1"/>
    <n v="1"/>
  </r>
  <r>
    <s v="020001061"/>
    <x v="33"/>
    <s v="020004404"/>
    <s v="02"/>
    <s v="Hauts-de-France"/>
    <s v="CH"/>
    <s v="CH CHÂTEAU-THIERRY"/>
    <n v="66809"/>
    <n v="1"/>
    <n v="1"/>
  </r>
  <r>
    <s v="020000535"/>
    <x v="34"/>
    <s v="020000287"/>
    <s v="02"/>
    <s v="Hauts-de-France"/>
    <s v="CH"/>
    <s v="CH CHAUNY"/>
    <n v="64997"/>
    <n v="1"/>
    <n v="0"/>
  </r>
  <r>
    <s v="020000543"/>
    <x v="35"/>
    <s v="020000295"/>
    <s v="02"/>
    <s v="Hauts-de-France"/>
    <s v="CH"/>
    <s v="ETS PUB SANTÉ MENTALE DE L'AISNE"/>
    <n v="55827"/>
    <n v="0"/>
    <n v="0"/>
  </r>
  <r>
    <s v="020010047"/>
    <x v="36"/>
    <s v="020001632"/>
    <s v="02"/>
    <s v="Hauts-de-France"/>
    <s v="Privé"/>
    <s v="POLYCLINIQUE ST CLAUDE"/>
    <n v="51161"/>
    <n v="0"/>
    <n v="0"/>
  </r>
  <r>
    <s v="020000303"/>
    <x v="37"/>
    <s v="750814030"/>
    <s v="02"/>
    <s v="Hauts-de-France"/>
    <s v="PSPH/EBNL"/>
    <s v="LA RENAISSANCE SANITAIRE"/>
    <n v="50350.5"/>
    <n v="0"/>
    <n v="1"/>
  </r>
  <r>
    <s v="020000915"/>
    <x v="38"/>
    <s v="020003620"/>
    <s v="02"/>
    <s v="Hauts-de-France"/>
    <s v="CH"/>
    <s v="SSR JACQUES FICHEUX SAINT-GOBAIN"/>
    <n v="26914.5"/>
    <n v="0"/>
    <n v="1"/>
  </r>
  <r>
    <s v="020001087"/>
    <x v="39"/>
    <s v="020004495"/>
    <s v="02"/>
    <s v="Hauts-de-France"/>
    <s v="CH"/>
    <s v="CH HIRSON"/>
    <n v="24581.5"/>
    <n v="0"/>
    <n v="1"/>
  </r>
  <r>
    <s v="020000089"/>
    <x v="40"/>
    <s v="020000022"/>
    <s v="02"/>
    <s v="Hauts-de-France"/>
    <s v="CH"/>
    <s v="CH GUISE"/>
    <n v="23370.5"/>
    <n v="0"/>
    <n v="1"/>
  </r>
  <r>
    <s v="020000097"/>
    <x v="41"/>
    <s v="020000048"/>
    <s v="02"/>
    <s v="Hauts-de-France"/>
    <s v="CH"/>
    <s v="CH LA FÈRE"/>
    <n v="16536"/>
    <n v="0"/>
    <n v="0"/>
  </r>
  <r>
    <s v="020000386"/>
    <x v="42"/>
    <s v="020000600"/>
    <s v="02"/>
    <s v="Hauts-de-France"/>
    <s v="Privé"/>
    <s v="CLINIQUE LA ROSERAIE"/>
    <n v="16453.5"/>
    <n v="0"/>
    <n v="0"/>
  </r>
  <r>
    <s v="020006664"/>
    <x v="30"/>
    <s v="020000063"/>
    <s v="02"/>
    <s v="Hauts-de-France"/>
    <s v="CH"/>
    <s v="CENTRE PSYCHOTHÉRAPIE CH ST QUENTIN"/>
    <n v="15441.25"/>
    <n v="0"/>
    <n v="0"/>
  </r>
  <r>
    <s v="020004156"/>
    <x v="43"/>
    <s v="590805065"/>
    <s v="02"/>
    <s v="Hauts-de-France"/>
    <s v="Privé"/>
    <s v="CLINIQUE SAINTE MONIQUE"/>
    <n v="11916.5"/>
    <n v="0"/>
    <n v="0"/>
  </r>
  <r>
    <s v="020000246"/>
    <x v="44"/>
    <s v="020000071"/>
    <s v="02"/>
    <s v="Hauts-de-France"/>
    <s v="CH"/>
    <s v="CH VERVINS"/>
    <n v="11216"/>
    <n v="0"/>
    <n v="0"/>
  </r>
  <r>
    <s v="020000360"/>
    <x v="45"/>
    <s v="020014742"/>
    <s v="02"/>
    <s v="Hauts-de-France"/>
    <s v="Privé"/>
    <s v="CLINIQUE SAINT CHRISTOPHE"/>
    <n v="10630.5"/>
    <n v="0"/>
    <n v="0"/>
  </r>
  <r>
    <s v="020000105"/>
    <x v="46"/>
    <s v="020000055"/>
    <s v="02"/>
    <s v="Hauts-de-France"/>
    <s v="CH"/>
    <s v="CH LE NOUVION-EN-THIÉRACHE"/>
    <n v="8070.5"/>
    <n v="0"/>
    <n v="0"/>
  </r>
  <r>
    <s v="020004677"/>
    <x v="31"/>
    <s v="020000261"/>
    <s v="02"/>
    <s v="Hauts-de-France"/>
    <s v="CH"/>
    <s v="USLD CH SOISSONS"/>
    <n v="7906.5"/>
    <n v="0"/>
    <n v="0"/>
  </r>
  <r>
    <s v="020005476"/>
    <x v="32"/>
    <s v="020000253"/>
    <s v="02"/>
    <s v="Hauts-de-France"/>
    <s v="CH"/>
    <s v="USLD CH LAON"/>
    <n v="6693.5"/>
    <n v="0"/>
    <n v="0"/>
  </r>
  <r>
    <s v="020003877"/>
    <x v="32"/>
    <s v="020000253"/>
    <s v="02"/>
    <s v="Hauts-de-France"/>
    <s v="CH"/>
    <s v="SSR CH LAON"/>
    <n v="6489"/>
    <n v="0"/>
    <n v="0"/>
  </r>
  <r>
    <s v="020014767"/>
    <x v="47"/>
    <s v="590805065"/>
    <s v="02"/>
    <s v="Hauts-de-France"/>
    <s v="Privé"/>
    <s v="HAD ST QUENTIN"/>
    <n v="5894"/>
    <n v="0"/>
    <n v="0"/>
  </r>
  <r>
    <s v="020009684"/>
    <x v="48"/>
    <s v="020002085"/>
    <s v="02"/>
    <s v="Hauts-de-France"/>
    <s v="USLD pur"/>
    <s v="USLD MSB BOHAIN-EN-VERMANDOIS"/>
    <n v="5347"/>
    <n v="0"/>
    <n v="0"/>
  </r>
  <r>
    <s v="020004297"/>
    <x v="49"/>
    <s v="020005179"/>
    <s v="02"/>
    <s v="Hauts-de-France"/>
    <s v="Privé"/>
    <s v="HAD ASSOCIATION ANNE MORGAN"/>
    <n v="4842.5"/>
    <n v="0"/>
    <n v="0"/>
  </r>
  <r>
    <s v="020010898"/>
    <x v="50"/>
    <s v="750721334"/>
    <s v="02"/>
    <s v="Hauts-de-France"/>
    <s v="Privé"/>
    <s v="HAD CHAUNY"/>
    <n v="2411"/>
    <n v="0"/>
    <n v="0"/>
  </r>
  <r>
    <s v="020002739"/>
    <x v="35"/>
    <s v="020000295"/>
    <s v="02"/>
    <s v="Hauts-de-France"/>
    <s v="CH"/>
    <s v="LITS DE PROXIMITÉ EPSMD AISNE"/>
    <n v="2406"/>
    <n v="0"/>
    <n v="0"/>
  </r>
  <r>
    <s v="020010310"/>
    <x v="51"/>
    <s v="750719361"/>
    <s v="02"/>
    <s v="Hauts-de-France"/>
    <s v="PSPH/EBNL"/>
    <s v="SSR AURORE BUCY-LE-LONG"/>
    <n v="2362.5"/>
    <n v="0"/>
    <n v="0"/>
  </r>
  <r>
    <s v="020002051"/>
    <x v="35"/>
    <s v="020000295"/>
    <s v="02"/>
    <s v="Hauts-de-France"/>
    <s v="CH"/>
    <s v="FOYER THÉRAPEUTIQUE EPSM AISNE"/>
    <n v="2281"/>
    <n v="0"/>
    <n v="0"/>
  </r>
  <r>
    <s v="020014098"/>
    <x v="35"/>
    <s v="020000295"/>
    <s v="02"/>
    <s v="Hauts-de-France"/>
    <s v="CH"/>
    <s v="CENTRE PSYCHOTHÉRAPIQUE EPSMDA HIRSON"/>
    <n v="2123.5"/>
    <n v="0"/>
    <n v="0"/>
  </r>
  <r>
    <s v="020002788"/>
    <x v="35"/>
    <s v="020000295"/>
    <s v="02"/>
    <s v="Hauts-de-France"/>
    <s v="CH"/>
    <s v="CENTRE PSYCHOTHÉRAPIQUE EPSMD AISNE"/>
    <n v="2029.5"/>
    <n v="0"/>
    <n v="0"/>
  </r>
  <r>
    <s v="020000154"/>
    <x v="35"/>
    <s v="020000295"/>
    <s v="02"/>
    <s v="Hauts-de-France"/>
    <s v="CH"/>
    <s v="HDJ EPSMD SAINT-QUENTIN"/>
    <n v="1730.5"/>
    <n v="0"/>
    <n v="0"/>
  </r>
  <r>
    <s v="020016341"/>
    <x v="52"/>
    <s v="750814030"/>
    <s v="02"/>
    <s v="Hauts-de-France"/>
    <s v="PSPH/EBNL"/>
    <s v="SSR RENAISSANCE SOISSONS"/>
    <n v="1693.5"/>
    <n v="0"/>
    <n v="0"/>
  </r>
  <r>
    <s v="020009494"/>
    <x v="35"/>
    <s v="020000295"/>
    <s v="02"/>
    <s v="Hauts-de-France"/>
    <s v="CH"/>
    <s v="CENTRE EPSMD02 CHAUNY"/>
    <n v="1680.5"/>
    <n v="0"/>
    <n v="0"/>
  </r>
  <r>
    <s v="020012605"/>
    <x v="35"/>
    <s v="020000295"/>
    <s v="02"/>
    <s v="Hauts-de-France"/>
    <s v="CH"/>
    <s v="UNITÉ DE PROXIMITÉ CHARLES LASEGUE"/>
    <n v="1645.5"/>
    <n v="0"/>
    <n v="0"/>
  </r>
  <r>
    <s v="020004990"/>
    <x v="35"/>
    <s v="020000295"/>
    <s v="02"/>
    <s v="Hauts-de-France"/>
    <s v="CH"/>
    <s v="CENTRE POUR ADOLESCENTS EPSMD AISNE"/>
    <n v="1289"/>
    <n v="0"/>
    <n v="0"/>
  </r>
  <r>
    <s v="020008793"/>
    <x v="35"/>
    <s v="020000295"/>
    <s v="02"/>
    <s v="Hauts-de-France"/>
    <s v="CH"/>
    <s v="HDJ EPSMD TERGNIER"/>
    <n v="1224.5"/>
    <n v="0"/>
    <n v="0"/>
  </r>
  <r>
    <s v="020007183"/>
    <x v="35"/>
    <s v="020000295"/>
    <s v="02"/>
    <s v="Hauts-de-France"/>
    <s v="CH"/>
    <s v="CENTRE BORROMEE EPSM AISNE"/>
    <n v="1132.5"/>
    <n v="0"/>
    <n v="0"/>
  </r>
  <r>
    <s v="020012845"/>
    <x v="35"/>
    <s v="020000295"/>
    <s v="02"/>
    <s v="Hauts-de-France"/>
    <s v="CH"/>
    <s v="HDJ EPSMD CROUY"/>
    <n v="826"/>
    <n v="0"/>
    <n v="0"/>
  </r>
  <r>
    <s v="020005088"/>
    <x v="35"/>
    <s v="020000295"/>
    <s v="02"/>
    <s v="Hauts-de-France"/>
    <s v="CH"/>
    <s v="HDJ EPSMD LAON"/>
    <n v="740.25"/>
    <n v="0"/>
    <n v="0"/>
  </r>
  <r>
    <s v="020004529"/>
    <x v="35"/>
    <s v="020000295"/>
    <s v="02"/>
    <s v="Hauts-de-France"/>
    <s v="CH"/>
    <s v="HDJ EPSMD HIRSON"/>
    <n v="659.25"/>
    <n v="0"/>
    <n v="0"/>
  </r>
  <r>
    <s v="020003919"/>
    <x v="35"/>
    <s v="020000295"/>
    <s v="02"/>
    <s v="Hauts-de-France"/>
    <s v="CH"/>
    <s v="HDJ EPSMD ÉTAMPES-SUR-MARNE"/>
    <n v="648"/>
    <n v="0"/>
    <n v="0"/>
  </r>
  <r>
    <s v="020006151"/>
    <x v="35"/>
    <s v="020000295"/>
    <s v="02"/>
    <s v="Hauts-de-France"/>
    <s v="CH"/>
    <s v="HDJ EPSMD LA FÈRE"/>
    <n v="607"/>
    <n v="0"/>
    <n v="0"/>
  </r>
  <r>
    <s v="020016242"/>
    <x v="53"/>
    <s v="590799995"/>
    <s v="02"/>
    <s v="Hauts-de-France"/>
    <s v="PSPH/EBNL"/>
    <s v="UDM SANTELYS GUISE"/>
    <n v="1"/>
    <n v="0"/>
    <n v="0"/>
  </r>
  <r>
    <s v="030000087"/>
    <x v="54"/>
    <s v="030780118"/>
    <s v="03"/>
    <s v="Auvergne-Rhône-Alpes"/>
    <s v="CH"/>
    <s v="CH JACQUES LACARIN VICHY"/>
    <n v="201356.5"/>
    <n v="1"/>
    <n v="1"/>
  </r>
  <r>
    <s v="030000061"/>
    <x v="55"/>
    <s v="030780092"/>
    <s v="03"/>
    <s v="Auvergne-Rhône-Alpes"/>
    <s v="CH"/>
    <s v="CH DE MOULINS"/>
    <n v="151050"/>
    <n v="1"/>
    <n v="1"/>
  </r>
  <r>
    <s v="030000079"/>
    <x v="56"/>
    <s v="030780100"/>
    <s v="03"/>
    <s v="Auvergne-Rhône-Alpes"/>
    <s v="CH"/>
    <s v="CH DE MONTLUCON"/>
    <n v="148419.5"/>
    <n v="1"/>
    <n v="1"/>
  </r>
  <r>
    <s v="030000160"/>
    <x v="57"/>
    <s v="030780282"/>
    <s v="03"/>
    <s v="Auvergne-Rhône-Alpes"/>
    <s v="CH"/>
    <s v="CHS D'AINAY"/>
    <n v="70943"/>
    <n v="0"/>
    <n v="0"/>
  </r>
  <r>
    <s v="030781116"/>
    <x v="58"/>
    <s v="030000426"/>
    <s v="03"/>
    <s v="Auvergne-Rhône-Alpes"/>
    <s v="Privé"/>
    <s v="CLINIQUE ST-FRANC ST ANT -DESERTINE"/>
    <n v="68711"/>
    <n v="0"/>
    <n v="1"/>
  </r>
  <r>
    <s v="030780589"/>
    <x v="55"/>
    <s v="030780092"/>
    <s v="03"/>
    <s v="Auvergne-Rhône-Alpes"/>
    <s v="CH"/>
    <s v="CHS YZEURE"/>
    <n v="32753"/>
    <n v="0"/>
    <n v="0"/>
  </r>
  <r>
    <s v="030780548"/>
    <x v="59"/>
    <s v="030000194"/>
    <s v="03"/>
    <s v="Auvergne-Rhône-Alpes"/>
    <s v="Privé"/>
    <s v="POLYCLINIQUE PERGOLA - VICHY"/>
    <n v="31664"/>
    <n v="0"/>
    <n v="1"/>
  </r>
  <r>
    <s v="030785430"/>
    <x v="60"/>
    <s v="030785422"/>
    <s v="03"/>
    <s v="Auvergne-Rhône-Alpes"/>
    <s v="Privé"/>
    <s v="POLYCLINIQUE ST-ODILON - MOULINS"/>
    <n v="25615"/>
    <n v="0"/>
    <n v="0"/>
  </r>
  <r>
    <s v="030002208"/>
    <x v="61"/>
    <s v="030002158"/>
    <s v="03"/>
    <s v="Auvergne-Rhône-Alpes"/>
    <s v="CH"/>
    <s v="CH DPT COEUR DU BOURBONNAIS TRONGET"/>
    <n v="10565.5"/>
    <n v="0"/>
    <n v="0"/>
  </r>
  <r>
    <s v="030000095"/>
    <x v="62"/>
    <s v="030780126"/>
    <s v="03"/>
    <s v="Auvergne-Rhône-Alpes"/>
    <s v="CH"/>
    <s v="CH DE BOURBON L'ARCHAMBAULT"/>
    <n v="9474.5"/>
    <n v="0"/>
    <n v="0"/>
  </r>
  <r>
    <s v="030000012"/>
    <x v="63"/>
    <s v="030180020"/>
    <s v="03"/>
    <s v="Auvergne-Rhône-Alpes"/>
    <s v="CH"/>
    <s v="CH DE NERIS LES BAINS"/>
    <n v="9450.5"/>
    <n v="0"/>
    <n v="0"/>
  </r>
  <r>
    <s v="030007942"/>
    <x v="61"/>
    <s v="030002158"/>
    <s v="03"/>
    <s v="Auvergne-Rhône-Alpes"/>
    <s v="CH"/>
    <s v="CH DPT COEUR BOURBONNAIS ST POURCAIN"/>
    <n v="8995"/>
    <n v="0"/>
    <n v="0"/>
  </r>
  <r>
    <s v="030781637"/>
    <x v="56"/>
    <s v="030780100"/>
    <s v="03"/>
    <s v="Auvergne-Rhône-Alpes"/>
    <s v="CH"/>
    <s v="SERVICE DE PSYCHIATRIE CHATELARD"/>
    <n v="8768.5"/>
    <n v="0"/>
    <n v="0"/>
  </r>
  <r>
    <s v="030783989"/>
    <x v="56"/>
    <s v="030780100"/>
    <s v="03"/>
    <s v="Auvergne-Rhône-Alpes"/>
    <s v="CH"/>
    <s v="CENTRE DE PEDOPSYCHIATRIE JEAN BILLAUD"/>
    <n v="1308"/>
    <n v="0"/>
    <n v="0"/>
  </r>
  <r>
    <s v="040000093"/>
    <x v="64"/>
    <s v="040780215"/>
    <s v="04"/>
    <s v="Provence-Alpes-Côte d'Azur"/>
    <s v="CH"/>
    <s v="CH DE MANOSQUE"/>
    <n v="78409.5"/>
    <n v="1"/>
    <n v="1"/>
  </r>
  <r>
    <s v="040000911"/>
    <x v="65"/>
    <s v="040788879"/>
    <s v="04"/>
    <s v="Provence-Alpes-Côte d'Azur"/>
    <s v="CH"/>
    <s v="CH DE DIGNE LES BAINS"/>
    <n v="58735"/>
    <n v="1"/>
    <n v="1"/>
  </r>
  <r>
    <s v="040787772"/>
    <x v="65"/>
    <s v="040788879"/>
    <s v="04"/>
    <s v="Provence-Alpes-Côte d'Azur"/>
    <s v="CH"/>
    <s v="CHS PSY DIGNE LES BAINS"/>
    <n v="28299.25"/>
    <n v="0"/>
    <n v="0"/>
  </r>
  <r>
    <s v="040780405"/>
    <x v="66"/>
    <s v="040000168"/>
    <s v="04"/>
    <s v="Provence-Alpes-Côte d'Azur"/>
    <s v="Privé"/>
    <s v="CENTRE DES CARMES"/>
    <n v="19239.5"/>
    <n v="0"/>
    <n v="0"/>
  </r>
  <r>
    <s v="040780488"/>
    <x v="67"/>
    <s v="040000200"/>
    <s v="04"/>
    <s v="Provence-Alpes-Côte d'Azur"/>
    <s v="Privé"/>
    <s v="CRRF L'EAU VIVE"/>
    <n v="15914"/>
    <n v="0"/>
    <n v="1"/>
  </r>
  <r>
    <s v="040780389"/>
    <x v="68"/>
    <s v="040000192"/>
    <s v="04"/>
    <s v="Provence-Alpes-Côte d'Azur"/>
    <s v="Privé"/>
    <s v="CLINIQUE MEDICALE JEAN GIONO"/>
    <n v="10688"/>
    <n v="0"/>
    <n v="0"/>
  </r>
  <r>
    <s v="040782021"/>
    <x v="69"/>
    <s v="130037815"/>
    <s v="04"/>
    <s v="Provence-Alpes-Côte d'Azur"/>
    <s v="PSPH/EBNL"/>
    <s v="CENTRE LE COUSSON"/>
    <n v="10287.5"/>
    <n v="0"/>
    <n v="0"/>
  </r>
  <r>
    <s v="040780470"/>
    <x v="70"/>
    <s v="040000192"/>
    <s v="04"/>
    <s v="Provence-Alpes-Côte d'Azur"/>
    <s v="Privé"/>
    <s v="CLINIQUE CHIRURGICALE TOUTES AURES"/>
    <n v="8834.5"/>
    <n v="0"/>
    <n v="0"/>
  </r>
  <r>
    <s v="040780520"/>
    <x v="71"/>
    <s v="750056335"/>
    <s v="04"/>
    <s v="Provence-Alpes-Côte d'Azur"/>
    <s v="Privé"/>
    <s v="KORIAN LE VERDON"/>
    <n v="7748"/>
    <n v="0"/>
    <n v="0"/>
  </r>
  <r>
    <s v="040000069"/>
    <x v="64"/>
    <s v="040780215"/>
    <s v="04"/>
    <s v="Provence-Alpes-Côte d'Azur"/>
    <s v="CH"/>
    <s v="EPS SAINT MICHEL DE FORCALQUIER"/>
    <n v="6861.5"/>
    <n v="0"/>
    <n v="0"/>
  </r>
  <r>
    <s v="040000119"/>
    <x v="72"/>
    <s v="040780231"/>
    <s v="04"/>
    <s v="Provence-Alpes-Côte d'Azur"/>
    <s v="CH"/>
    <s v="EPS LUMIERE DE RIEZ"/>
    <n v="3400"/>
    <n v="0"/>
    <n v="0"/>
  </r>
  <r>
    <s v="040000036"/>
    <x v="73"/>
    <s v="040780132"/>
    <s v="04"/>
    <s v="Provence-Alpes-Côte d'Azur"/>
    <s v="CH"/>
    <s v="EPS PIERRE GROUES DE BARCELONNETTE"/>
    <n v="2702.5"/>
    <n v="0"/>
    <n v="0"/>
  </r>
  <r>
    <s v="040000044"/>
    <x v="74"/>
    <s v="040780140"/>
    <s v="04"/>
    <s v="Provence-Alpes-Côte d'Azur"/>
    <s v="CH"/>
    <s v="EPS DUCELIA DE CASTELLANE"/>
    <n v="1698.5"/>
    <n v="0"/>
    <n v="0"/>
  </r>
  <r>
    <s v="040000028"/>
    <x v="64"/>
    <s v="040780215"/>
    <s v="04"/>
    <s v="Provence-Alpes-Côte d'Azur"/>
    <s v="CH"/>
    <s v="EPS DIEUDONNE COLLOMP DE BANON"/>
    <n v="1517"/>
    <n v="0"/>
    <n v="0"/>
  </r>
  <r>
    <s v="040000127"/>
    <x v="75"/>
    <s v="040780249"/>
    <s v="04"/>
    <s v="Provence-Alpes-Côte d'Azur"/>
    <s v="CH"/>
    <s v="EPS VALLEE DE LA BLANCHE SEYNE ALPES"/>
    <n v="902"/>
    <n v="0"/>
    <n v="0"/>
  </r>
  <r>
    <s v="050000348"/>
    <x v="76"/>
    <s v="050002948"/>
    <s v="05"/>
    <s v="Provence-Alpes-Côte d'Azur"/>
    <s v="CH"/>
    <s v="CHIC DES ALPES DU SUD SITE DE GAP"/>
    <n v="124713.5"/>
    <n v="1"/>
    <n v="1"/>
  </r>
  <r>
    <s v="050000231"/>
    <x v="77"/>
    <s v="050000116"/>
    <s v="05"/>
    <s v="Provence-Alpes-Côte d'Azur"/>
    <s v="CH"/>
    <s v="CH DES ESCARTONS DE BRIANCON"/>
    <n v="44468.75"/>
    <n v="1"/>
    <n v="1"/>
  </r>
  <r>
    <s v="050000991"/>
    <x v="78"/>
    <s v="050000546"/>
    <s v="05"/>
    <s v="Provence-Alpes-Côte d'Azur"/>
    <s v="PSPH/EBNL"/>
    <s v="CENTRE MÉDICAL CHANT'OURS"/>
    <n v="27717"/>
    <n v="0"/>
    <n v="0"/>
  </r>
  <r>
    <s v="050000090"/>
    <x v="79"/>
    <s v="050006931"/>
    <s v="05"/>
    <s v="Provence-Alpes-Côte d'Azur"/>
    <s v="Privé"/>
    <s v="CLINIQUE DES HAUTES-ALPES"/>
    <n v="20103"/>
    <n v="0"/>
    <n v="0"/>
  </r>
  <r>
    <s v="050000256"/>
    <x v="80"/>
    <s v="050000124"/>
    <s v="05"/>
    <s v="Provence-Alpes-Côte d'Azur"/>
    <s v="CH"/>
    <s v="CH D'EMBRUN"/>
    <n v="19380"/>
    <n v="0"/>
    <n v="1"/>
  </r>
  <r>
    <s v="050000041"/>
    <x v="81"/>
    <s v="130037815"/>
    <s v="05"/>
    <s v="Provence-Alpes-Côte d'Azur"/>
    <s v="PSPH/EBNL"/>
    <s v="CENTRE RHONE - AZUR BRIANCON"/>
    <n v="19030"/>
    <n v="0"/>
    <n v="0"/>
  </r>
  <r>
    <s v="050000132"/>
    <x v="82"/>
    <s v="050007145"/>
    <s v="05"/>
    <s v="Provence-Alpes-Côte d'Azur"/>
    <s v="CH"/>
    <s v="CH BUECH DURANCE"/>
    <n v="18105.25"/>
    <n v="0"/>
    <n v="0"/>
  </r>
  <r>
    <s v="040000135"/>
    <x v="76"/>
    <s v="050002948"/>
    <s v="05"/>
    <s v="Provence-Alpes-Côte d'Azur"/>
    <s v="CH"/>
    <s v="CHIC DES ALPES DU SUD SITE DE SISTERON"/>
    <n v="16051.5"/>
    <n v="0"/>
    <n v="1"/>
  </r>
  <r>
    <s v="050001064"/>
    <x v="83"/>
    <s v="050000561"/>
    <s v="05"/>
    <s v="Provence-Alpes-Côte d'Azur"/>
    <s v="PSPH/EBNL"/>
    <s v="LA DURANCE"/>
    <n v="14633.5"/>
    <n v="0"/>
    <n v="0"/>
  </r>
  <r>
    <s v="050000488"/>
    <x v="84"/>
    <s v="050000678"/>
    <s v="05"/>
    <s v="Provence-Alpes-Côte d'Azur"/>
    <s v="Privé"/>
    <s v="CENTRE DE CURE LES ACACIAS"/>
    <n v="13256"/>
    <n v="0"/>
    <n v="0"/>
  </r>
  <r>
    <s v="050000637"/>
    <x v="85"/>
    <s v="050001163"/>
    <s v="05"/>
    <s v="Provence-Alpes-Côte d'Azur"/>
    <s v="Privé"/>
    <s v="CENTRE MÉDICAL D'ALTITUDE MONTJOY"/>
    <n v="10690.5"/>
    <n v="0"/>
    <n v="0"/>
  </r>
  <r>
    <s v="050000058"/>
    <x v="86"/>
    <s v="050000033"/>
    <s v="05"/>
    <s v="Provence-Alpes-Côte d'Azur"/>
    <s v="PSPH/EBNL"/>
    <s v="CENTRE MÉDICAL RIO VERT"/>
    <n v="9621"/>
    <n v="0"/>
    <n v="0"/>
  </r>
  <r>
    <s v="050000066"/>
    <x v="87"/>
    <s v="050000082"/>
    <s v="05"/>
    <s v="Provence-Alpes-Côte d'Azur"/>
    <s v="Privé"/>
    <s v="CENTRE MÉDICAL LA SOURCE"/>
    <n v="9352.5"/>
    <n v="0"/>
    <n v="0"/>
  </r>
  <r>
    <s v="050002351"/>
    <x v="88"/>
    <s v="130037815"/>
    <s v="05"/>
    <s v="Provence-Alpes-Côte d'Azur"/>
    <s v="PSPH/EBNL"/>
    <s v="CENTRE RHONE AZUR-GAP"/>
    <n v="7083"/>
    <n v="0"/>
    <n v="0"/>
  </r>
  <r>
    <s v="050000371"/>
    <x v="89"/>
    <s v="050003508"/>
    <s v="05"/>
    <s v="Provence-Alpes-Côte d'Azur"/>
    <s v="Privé"/>
    <s v="MAISON D'ENFANTS JEUNES POUSSES"/>
    <n v="6587.5"/>
    <n v="0"/>
    <n v="0"/>
  </r>
  <r>
    <s v="050000298"/>
    <x v="90"/>
    <s v="050000496"/>
    <s v="05"/>
    <s v="Provence-Alpes-Côte d'Azur"/>
    <s v="Privé"/>
    <s v="MAISON D'ENFANTS LA GUISANE"/>
    <n v="5630.5"/>
    <n v="0"/>
    <n v="0"/>
  </r>
  <r>
    <s v="050000306"/>
    <x v="91"/>
    <s v="050000538"/>
    <s v="05"/>
    <s v="Provence-Alpes-Côte d'Azur"/>
    <s v="Privé"/>
    <s v="MAISON D'ENFANTS LES HIRONDELLES"/>
    <n v="5441"/>
    <n v="0"/>
    <n v="0"/>
  </r>
  <r>
    <s v="050000454"/>
    <x v="92"/>
    <s v="050000645"/>
    <s v="05"/>
    <s v="Provence-Alpes-Côte d'Azur"/>
    <s v="Privé"/>
    <s v="MAISON D'ENFANTS LE FUTUR ANTERIEUR"/>
    <n v="4977.5"/>
    <n v="0"/>
    <n v="0"/>
  </r>
  <r>
    <s v="050007533"/>
    <x v="93"/>
    <s v="130784127"/>
    <s v="05"/>
    <s v="Provence-Alpes-Côte d'Azur"/>
    <s v="CLCC"/>
    <s v="INSTITUT PAOLI CALMETTES RADIOTH GAP"/>
    <n v="4731"/>
    <n v="0"/>
    <n v="0"/>
  </r>
  <r>
    <s v="050000330"/>
    <x v="82"/>
    <s v="050007145"/>
    <s v="05"/>
    <s v="Provence-Alpes-Côte d'Azur"/>
    <s v="CH"/>
    <s v="CHABRE COURT SEJOUR SSR"/>
    <n v="3518.5"/>
    <n v="0"/>
    <n v="0"/>
  </r>
  <r>
    <s v="050003748"/>
    <x v="82"/>
    <s v="050007145"/>
    <s v="05"/>
    <s v="Provence-Alpes-Côte d'Azur"/>
    <s v="CH"/>
    <s v="LE CORTO MALTESE PSY INFANTO JUVENILE"/>
    <n v="1731.25"/>
    <n v="0"/>
    <n v="0"/>
  </r>
  <r>
    <s v="050000223"/>
    <x v="94"/>
    <s v="050000108"/>
    <s v="05"/>
    <s v="Provence-Alpes-Côte d'Azur"/>
    <s v="CH"/>
    <s v="CH AIGUILLES QUEYRAS"/>
    <n v="1179"/>
    <n v="0"/>
    <n v="0"/>
  </r>
  <r>
    <s v="050007285"/>
    <x v="82"/>
    <s v="050007145"/>
    <s v="05"/>
    <s v="Provence-Alpes-Côte d'Azur"/>
    <s v="CH"/>
    <s v="ATELIER THERAPEUTIQUE ESPACES VERTS"/>
    <n v="288.75"/>
    <n v="0"/>
    <n v="0"/>
  </r>
  <r>
    <s v="050005271"/>
    <x v="82"/>
    <s v="050007145"/>
    <s v="05"/>
    <s v="Provence-Alpes-Côte d'Azur"/>
    <s v="CH"/>
    <s v="HDJ LES ISLES PSY INF JUV"/>
    <n v="240.75"/>
    <n v="0"/>
    <n v="0"/>
  </r>
  <r>
    <s v="050005263"/>
    <x v="82"/>
    <s v="050007145"/>
    <s v="05"/>
    <s v="Provence-Alpes-Côte d'Azur"/>
    <s v="CH"/>
    <s v="HDJ PSY INF JUV PRAMBULLE"/>
    <n v="185.5"/>
    <n v="0"/>
    <n v="0"/>
  </r>
  <r>
    <s v="060785003"/>
    <x v="95"/>
    <s v="060785011"/>
    <s v="06"/>
    <s v="Provence-Alpes-Côte d'Azur"/>
    <s v="CHR/U"/>
    <s v="CHU DE NICE HÔPITAL PASTEUR"/>
    <n v="246241.75"/>
    <n v="1"/>
    <n v="1"/>
  </r>
  <r>
    <s v="060789195"/>
    <x v="95"/>
    <s v="060785011"/>
    <s v="06"/>
    <s v="Provence-Alpes-Côte d'Azur"/>
    <s v="CHR/U"/>
    <s v="CHU DE NICE HÔPITAL DE L'ARCHET"/>
    <n v="178974"/>
    <n v="1"/>
    <n v="1"/>
  </r>
  <r>
    <s v="060000544"/>
    <x v="96"/>
    <s v="060780988"/>
    <s v="06"/>
    <s v="Provence-Alpes-Côte d'Azur"/>
    <s v="CH"/>
    <s v="CH DE CANNES SIMONE VEIL"/>
    <n v="154558"/>
    <n v="1"/>
    <n v="1"/>
  </r>
  <r>
    <s v="060000510"/>
    <x v="97"/>
    <s v="060780954"/>
    <s v="06"/>
    <s v="Provence-Alpes-Côte d'Azur"/>
    <s v="CH"/>
    <s v="CH D'ANTIBES JUAN LES PINS"/>
    <n v="148975.5"/>
    <n v="1"/>
    <n v="1"/>
  </r>
  <r>
    <s v="060780715"/>
    <x v="98"/>
    <s v="060000361"/>
    <s v="06"/>
    <s v="Provence-Alpes-Côte d'Azur"/>
    <s v="Privé"/>
    <s v="CLINIQUE SAINT GEORGE"/>
    <n v="116282"/>
    <n v="0"/>
    <n v="1"/>
  </r>
  <r>
    <s v="060000478"/>
    <x v="99"/>
    <s v="060780897"/>
    <s v="06"/>
    <s v="Provence-Alpes-Côte d'Azur"/>
    <s v="CH"/>
    <s v="CH DE GRASSE"/>
    <n v="113587.5"/>
    <n v="1"/>
    <n v="1"/>
  </r>
  <r>
    <s v="060800166"/>
    <x v="100"/>
    <s v="060780608"/>
    <s v="06"/>
    <s v="Provence-Alpes-Côte d'Azur"/>
    <s v="Privé"/>
    <s v="HP TZANCK MOUGINS SOPHIA ANTIPOLIS"/>
    <n v="93002"/>
    <n v="0"/>
    <n v="0"/>
  </r>
  <r>
    <s v="060780517"/>
    <x v="101"/>
    <s v="060000239"/>
    <s v="06"/>
    <s v="Provence-Alpes-Côte d'Azur"/>
    <s v="Privé"/>
    <s v="POLYCLINIQUE SAINT-JEAN"/>
    <n v="82492.5"/>
    <n v="0"/>
    <n v="0"/>
  </r>
  <r>
    <s v="060780996"/>
    <x v="102"/>
    <s v="630786754"/>
    <s v="06"/>
    <s v="Provence-Alpes-Côte d'Azur"/>
    <s v="PSPH/EBNL"/>
    <s v="CHS SAINTE MARIE NICE"/>
    <n v="79623"/>
    <n v="0"/>
    <n v="1"/>
  </r>
  <r>
    <s v="060000528"/>
    <x v="103"/>
    <s v="060780962"/>
    <s v="06"/>
    <s v="Provence-Alpes-Côte d'Azur"/>
    <s v="CLCC"/>
    <s v="CENTRE ANTOINE LACASSAGNE"/>
    <n v="73790.5"/>
    <n v="1"/>
    <n v="1"/>
  </r>
  <r>
    <s v="060788957"/>
    <x v="95"/>
    <s v="060785011"/>
    <s v="06"/>
    <s v="Provence-Alpes-Côte d'Azur"/>
    <s v="CHR/U"/>
    <s v="CHU DE NICE HÔPITAL DE CIMIEZ"/>
    <n v="59668"/>
    <n v="1"/>
    <n v="1"/>
  </r>
  <r>
    <s v="060791811"/>
    <x v="104"/>
    <s v="060010808"/>
    <s v="06"/>
    <s v="Provence-Alpes-Côte d'Azur"/>
    <s v="PSPH/EBNL"/>
    <s v="HÔPITAL PRIVÉ GERIATRIQUE LES SOURCES"/>
    <n v="57131.5"/>
    <n v="0"/>
    <n v="1"/>
  </r>
  <r>
    <s v="060780491"/>
    <x v="105"/>
    <s v="060790797"/>
    <s v="06"/>
    <s v="Provence-Alpes-Côte d'Azur"/>
    <s v="Privé"/>
    <s v="INSTITUT ARNAULT TZANCK"/>
    <n v="55962.5"/>
    <n v="1"/>
    <n v="1"/>
  </r>
  <r>
    <s v="060002102"/>
    <x v="106"/>
    <s v="060791761"/>
    <s v="06"/>
    <s v="Provence-Alpes-Côte d'Azur"/>
    <s v="CH"/>
    <s v="CH LA PALMOSA DE MENTON"/>
    <n v="55902"/>
    <n v="0"/>
    <n v="1"/>
  </r>
  <r>
    <s v="060780947"/>
    <x v="107"/>
    <s v="060800174"/>
    <s v="06"/>
    <s v="Provence-Alpes-Côte d'Azur"/>
    <s v="PSPH/EBNL"/>
    <s v="HÔPITAUX PEDIATRIQUES NICE CHU LENVAL"/>
    <n v="44190.25"/>
    <n v="0"/>
    <n v="1"/>
  </r>
  <r>
    <s v="060021417"/>
    <x v="108"/>
    <s v="060000221"/>
    <s v="06"/>
    <s v="Provence-Alpes-Côte d'Azur"/>
    <s v="Privé"/>
    <s v="HÔPITAL PRIVÉ CANNES OXFORD"/>
    <n v="42116.5"/>
    <n v="0"/>
    <n v="0"/>
  </r>
  <r>
    <s v="060780756"/>
    <x v="109"/>
    <s v="060000403"/>
    <s v="06"/>
    <s v="Provence-Alpes-Côte d'Azur"/>
    <s v="Privé"/>
    <s v="CLINIQUE SANTA MARIA"/>
    <n v="39388"/>
    <n v="0"/>
    <n v="1"/>
  </r>
  <r>
    <s v="060781200"/>
    <x v="110"/>
    <s v="060000635"/>
    <s v="06"/>
    <s v="Provence-Alpes-Côte d'Azur"/>
    <s v="Privé"/>
    <s v="CLINIQUE SAINT ANTOINE"/>
    <n v="37300.5"/>
    <n v="0"/>
    <n v="1"/>
  </r>
  <r>
    <s v="060789674"/>
    <x v="111"/>
    <s v="130037815"/>
    <s v="06"/>
    <s v="Provence-Alpes-Côte d'Azur"/>
    <s v="PSPH/EBNL"/>
    <s v="CENTRE HELIO MARIN VALLAURIS"/>
    <n v="35699.5"/>
    <n v="0"/>
    <n v="1"/>
  </r>
  <r>
    <s v="060785243"/>
    <x v="112"/>
    <s v="060001484"/>
    <s v="06"/>
    <s v="Provence-Alpes-Côte d'Azur"/>
    <s v="Privé"/>
    <s v="HAD NICE ET REGION"/>
    <n v="34043"/>
    <n v="0"/>
    <n v="0"/>
  </r>
  <r>
    <s v="060780723"/>
    <x v="113"/>
    <s v="060004959"/>
    <s v="06"/>
    <s v="Provence-Alpes-Côte d'Azur"/>
    <s v="Privé"/>
    <s v="CLINIQUE DU PARC IMPERIAL"/>
    <n v="33999"/>
    <n v="0"/>
    <n v="1"/>
  </r>
  <r>
    <s v="060781374"/>
    <x v="114"/>
    <s v="060000718"/>
    <s v="06"/>
    <s v="Provence-Alpes-Côte d'Azur"/>
    <s v="Privé"/>
    <s v="INSTITUT POLYCLINIQUE DE CANNES"/>
    <n v="29759"/>
    <n v="0"/>
    <n v="0"/>
  </r>
  <r>
    <s v="060800182"/>
    <x v="115"/>
    <s v="060002912"/>
    <s v="06"/>
    <s v="Provence-Alpes-Côte d'Azur"/>
    <s v="Privé"/>
    <s v="UNITÉ DIETETIQUE COTE D AZUR"/>
    <n v="24072.5"/>
    <n v="0"/>
    <n v="0"/>
  </r>
  <r>
    <s v="060794013"/>
    <x v="116"/>
    <s v="060790797"/>
    <s v="06"/>
    <s v="Provence-Alpes-Côte d'Azur"/>
    <s v="PSPH/EBNL"/>
    <s v="CENTRE CARDIO MEDICO CHIRURGICAL TZANCK"/>
    <n v="23858.5"/>
    <n v="0"/>
    <n v="1"/>
  </r>
  <r>
    <s v="060780277"/>
    <x v="117"/>
    <s v="920030269"/>
    <s v="06"/>
    <s v="Provence-Alpes-Côte d'Azur"/>
    <s v="Privé"/>
    <s v="MAISON DE REPOS STE BRIGITTE"/>
    <n v="21356.5"/>
    <n v="0"/>
    <n v="0"/>
  </r>
  <r>
    <s v="060005469"/>
    <x v="118"/>
    <s v="920030269"/>
    <s v="06"/>
    <s v="Provence-Alpes-Côte d'Azur"/>
    <s v="Privé"/>
    <s v="OLIVERAIE DES CAYRONS"/>
    <n v="20593"/>
    <n v="0"/>
    <n v="0"/>
  </r>
  <r>
    <s v="060780442"/>
    <x v="119"/>
    <s v="060000213"/>
    <s v="06"/>
    <s v="Provence-Alpes-Côte d'Azur"/>
    <s v="Privé"/>
    <s v="CLINIQUE SAINT FRANCOIS"/>
    <n v="19839.5"/>
    <n v="0"/>
    <n v="1"/>
  </r>
  <r>
    <s v="060780145"/>
    <x v="120"/>
    <s v="060000049"/>
    <s v="06"/>
    <s v="Provence-Alpes-Côte d'Azur"/>
    <s v="Privé"/>
    <s v="CENTRE ST DOMINIQUE"/>
    <n v="17687.5"/>
    <n v="0"/>
    <n v="0"/>
  </r>
  <r>
    <s v="060798881"/>
    <x v="121"/>
    <s v="060798873"/>
    <s v="06"/>
    <s v="Provence-Alpes-Côte d'Azur"/>
    <s v="Privé"/>
    <s v="MAISON DE CONVALESCENCE LA SERENA"/>
    <n v="17674"/>
    <n v="0"/>
    <n v="1"/>
  </r>
  <r>
    <s v="060791860"/>
    <x v="122"/>
    <s v="060790797"/>
    <s v="06"/>
    <s v="Provence-Alpes-Côte d'Azur"/>
    <s v="Privé"/>
    <s v="CENTRE D'HEMODIALYSE A TZANCK"/>
    <n v="17036"/>
    <n v="0"/>
    <n v="0"/>
  </r>
  <r>
    <s v="060780459"/>
    <x v="123"/>
    <s v="010783009"/>
    <s v="06"/>
    <s v="Provence-Alpes-Côte d'Azur"/>
    <s v="PSPH/EBNL"/>
    <s v="CLINIQUE ORSAC MONTFLEURI"/>
    <n v="16466.5"/>
    <n v="0"/>
    <n v="1"/>
  </r>
  <r>
    <s v="060780392"/>
    <x v="124"/>
    <s v="060000205"/>
    <s v="06"/>
    <s v="Provence-Alpes-Côte d'Azur"/>
    <s v="Privé"/>
    <s v="POLE ANTIBES SAINT JEAN"/>
    <n v="16267"/>
    <n v="0"/>
    <n v="0"/>
  </r>
  <r>
    <s v="060790177"/>
    <x v="95"/>
    <s v="060785011"/>
    <s v="06"/>
    <s v="Provence-Alpes-Côte d'Azur"/>
    <s v="CHR/U"/>
    <s v="CHU DE NICE CTRE CONVALESCENCE TENDE"/>
    <n v="15706"/>
    <n v="1"/>
    <n v="1"/>
  </r>
  <r>
    <s v="060780590"/>
    <x v="125"/>
    <s v="060000270"/>
    <s v="06"/>
    <s v="Provence-Alpes-Côte d'Azur"/>
    <s v="Privé"/>
    <s v="CLINIQUE DU PALAIS"/>
    <n v="15687.5"/>
    <n v="0"/>
    <n v="1"/>
  </r>
  <r>
    <s v="060780558"/>
    <x v="126"/>
    <s v="750720575"/>
    <s v="06"/>
    <s v="Provence-Alpes-Côte d'Azur"/>
    <s v="PSPH/EBNL"/>
    <s v="LES CADRANS SOLAIRES"/>
    <n v="15481"/>
    <n v="0"/>
    <n v="0"/>
  </r>
  <r>
    <s v="060781929"/>
    <x v="127"/>
    <s v="060000858"/>
    <s v="06"/>
    <s v="Provence-Alpes-Côte d'Azur"/>
    <s v="Privé"/>
    <s v="CLINIQUE LA COSTIERE"/>
    <n v="13032.25"/>
    <n v="0"/>
    <n v="0"/>
  </r>
  <r>
    <s v="060794021"/>
    <x v="96"/>
    <s v="060780988"/>
    <s v="06"/>
    <s v="Provence-Alpes-Côte d'Azur"/>
    <s v="CH"/>
    <s v="CH DE CANNES CENTRE DE MOYEN SEJOUR"/>
    <n v="12410"/>
    <n v="0"/>
    <n v="0"/>
  </r>
  <r>
    <s v="060791746"/>
    <x v="128"/>
    <s v="060024627"/>
    <s v="06"/>
    <s v="Provence-Alpes-Côte d'Azur"/>
    <s v="Privé"/>
    <s v="CLINIQUE DE L'ESTAGNOL"/>
    <n v="12233"/>
    <n v="0"/>
    <n v="0"/>
  </r>
  <r>
    <s v="060000296"/>
    <x v="129"/>
    <s v="060780640"/>
    <s v="06"/>
    <s v="Provence-Alpes-Côte d'Azur"/>
    <s v="PSPH/EBNL"/>
    <s v="LA MAISON DU MINEUR"/>
    <n v="11996.5"/>
    <n v="0"/>
    <n v="0"/>
  </r>
  <r>
    <s v="060780541"/>
    <x v="130"/>
    <s v="060000262"/>
    <s v="06"/>
    <s v="Provence-Alpes-Côte d'Azur"/>
    <s v="Privé"/>
    <s v="MAISON DE SANTÉ LA GRANGEA"/>
    <n v="11969.5"/>
    <n v="0"/>
    <n v="0"/>
  </r>
  <r>
    <s v="060780525"/>
    <x v="131"/>
    <s v="060000247"/>
    <s v="06"/>
    <s v="Provence-Alpes-Côte d'Azur"/>
    <s v="Privé"/>
    <s v="CLINIQUE LE VAL D ESTREILLES"/>
    <n v="11056"/>
    <n v="0"/>
    <n v="0"/>
  </r>
  <r>
    <s v="060780343"/>
    <x v="132"/>
    <s v="060000171"/>
    <s v="06"/>
    <s v="Provence-Alpes-Côte d'Azur"/>
    <s v="Privé"/>
    <s v="E3S SAINT JEAN"/>
    <n v="10177"/>
    <n v="0"/>
    <n v="0"/>
  </r>
  <r>
    <s v="060780665"/>
    <x v="133"/>
    <s v="060000312"/>
    <s v="06"/>
    <s v="Provence-Alpes-Côte d'Azur"/>
    <s v="Privé"/>
    <s v="CLINIQUE LE MERIDIEN"/>
    <n v="9888"/>
    <n v="0"/>
    <n v="0"/>
  </r>
  <r>
    <s v="060021201"/>
    <x v="134"/>
    <s v="060000155"/>
    <s v="06"/>
    <s v="Provence-Alpes-Côte d'Azur"/>
    <s v="Privé"/>
    <s v="ATLANTIS"/>
    <n v="9645"/>
    <n v="0"/>
    <n v="0"/>
  </r>
  <r>
    <s v="060780186"/>
    <x v="135"/>
    <s v="060006939"/>
    <s v="06"/>
    <s v="Provence-Alpes-Côte d'Azur"/>
    <s v="PSPH/EBNL"/>
    <s v="MAISON DE CONVALESCENCE LAURIERS ROSES"/>
    <n v="9594.5"/>
    <n v="0"/>
    <n v="0"/>
  </r>
  <r>
    <s v="060790862"/>
    <x v="136"/>
    <s v="060001997"/>
    <s v="06"/>
    <s v="Provence-Alpes-Côte d'Azur"/>
    <s v="Privé"/>
    <s v="CLINIQUE MEDICALE LE CALME"/>
    <n v="8088.5"/>
    <n v="0"/>
    <n v="0"/>
  </r>
  <r>
    <s v="060021094"/>
    <x v="137"/>
    <s v="060024619"/>
    <s v="06"/>
    <s v="Provence-Alpes-Côte d'Azur"/>
    <s v="Privé"/>
    <s v="CLINIQUE VILLA ROMAINE"/>
    <n v="7854"/>
    <n v="0"/>
    <n v="0"/>
  </r>
  <r>
    <s v="060780350"/>
    <x v="138"/>
    <s v="750056335"/>
    <s v="06"/>
    <s v="Provence-Alpes-Côte d'Azur"/>
    <s v="Privé"/>
    <s v="KORIAN LES HELLENIDES"/>
    <n v="7267.5"/>
    <n v="0"/>
    <n v="0"/>
  </r>
  <r>
    <s v="060000551"/>
    <x v="139"/>
    <s v="060781010"/>
    <s v="06"/>
    <s v="Provence-Alpes-Côte d'Azur"/>
    <s v="USLD pur"/>
    <s v="USLD POLE SANTE VALLAURIS GOLFE JUAN"/>
    <n v="7132.5"/>
    <n v="0"/>
    <n v="0"/>
  </r>
  <r>
    <s v="060780749"/>
    <x v="140"/>
    <s v="060000395"/>
    <s v="06"/>
    <s v="Provence-Alpes-Côte d'Azur"/>
    <s v="Privé"/>
    <s v="CLINIQUE SAINT LUC"/>
    <n v="6678.5"/>
    <n v="0"/>
    <n v="0"/>
  </r>
  <r>
    <s v="060000486"/>
    <x v="141"/>
    <s v="060780905"/>
    <s v="06"/>
    <s v="Provence-Alpes-Côte d'Azur"/>
    <s v="CH"/>
    <s v="CH SAINT ELOI DE SOSPEL"/>
    <n v="6225.5"/>
    <n v="0"/>
    <n v="1"/>
  </r>
  <r>
    <s v="060019213"/>
    <x v="142"/>
    <s v="060005188"/>
    <s v="06"/>
    <s v="Provence-Alpes-Côte d'Azur"/>
    <s v="Privé"/>
    <s v="USLD DOLCE FARNIENTE"/>
    <n v="5592"/>
    <n v="0"/>
    <n v="0"/>
  </r>
  <r>
    <s v="060790680"/>
    <x v="99"/>
    <s v="060780897"/>
    <s v="06"/>
    <s v="Provence-Alpes-Côte d'Azur"/>
    <s v="CH"/>
    <s v="CH DE GRASSE CENTRE DE LONG SEJOUR"/>
    <n v="5294"/>
    <n v="0"/>
    <n v="0"/>
  </r>
  <r>
    <s v="060006558"/>
    <x v="143"/>
    <s v="060798865"/>
    <s v="06"/>
    <s v="Provence-Alpes-Côte d'Azur"/>
    <s v="Privé"/>
    <s v="HAD ARNAULT TZANCK"/>
    <n v="4892"/>
    <n v="0"/>
    <n v="0"/>
  </r>
  <r>
    <s v="060792736"/>
    <x v="144"/>
    <s v="060790540"/>
    <s v="06"/>
    <s v="Provence-Alpes-Côte d'Azur"/>
    <s v="PSPH/EBNL"/>
    <s v="AGAHTIR AUTODIALYSE NICE"/>
    <n v="4758"/>
    <n v="0"/>
    <n v="0"/>
  </r>
  <r>
    <s v="060021276"/>
    <x v="144"/>
    <s v="060790540"/>
    <s v="06"/>
    <s v="Provence-Alpes-Côte d'Azur"/>
    <s v="Privé"/>
    <s v="AGAHTIR CENTRE D'HEMODIALYSE"/>
    <n v="4675"/>
    <n v="0"/>
    <n v="0"/>
  </r>
  <r>
    <s v="060010949"/>
    <x v="144"/>
    <s v="060790540"/>
    <s v="06"/>
    <s v="Provence-Alpes-Côte d'Azur"/>
    <s v="Privé"/>
    <s v="AGAHTIR UDM ANTIBES"/>
    <n v="4643"/>
    <n v="0"/>
    <n v="0"/>
  </r>
  <r>
    <s v="060010899"/>
    <x v="95"/>
    <s v="060785011"/>
    <s v="06"/>
    <s v="Provence-Alpes-Côte d'Azur"/>
    <s v="CHR/U"/>
    <s v="INSTITUT UNIVERSITAIRE FACE ET COU"/>
    <n v="4387"/>
    <n v="1"/>
    <n v="0"/>
  </r>
  <r>
    <s v="060015328"/>
    <x v="145"/>
    <s v="060015278"/>
    <s v="06"/>
    <s v="Provence-Alpes-Côte d'Azur"/>
    <s v="Privé"/>
    <s v="MECS LES AIRELLES"/>
    <n v="4331.5"/>
    <n v="0"/>
    <n v="0"/>
  </r>
  <r>
    <s v="060000304"/>
    <x v="146"/>
    <s v="060780657"/>
    <s v="06"/>
    <s v="Provence-Alpes-Côte d'Azur"/>
    <s v="CH"/>
    <s v="CH DE BREIL SUR ROYA"/>
    <n v="3991.5"/>
    <n v="0"/>
    <n v="0"/>
  </r>
  <r>
    <s v="060022845"/>
    <x v="122"/>
    <s v="060790797"/>
    <s v="06"/>
    <s v="Provence-Alpes-Côte d'Azur"/>
    <s v="PSPH/EBNL"/>
    <s v="UNITÉ DIALYSE MEDICALISEE INST TZANCK"/>
    <n v="3513.5"/>
    <n v="0"/>
    <n v="0"/>
  </r>
  <r>
    <s v="060000411"/>
    <x v="147"/>
    <s v="060780780"/>
    <s v="06"/>
    <s v="Provence-Alpes-Côte d'Azur"/>
    <s v="CH"/>
    <s v="CH DU PAYS DE LA ROUDOULE PUGET"/>
    <n v="3329.5"/>
    <n v="0"/>
    <n v="0"/>
  </r>
  <r>
    <s v="060023694"/>
    <x v="148"/>
    <s v="060023686"/>
    <s v="06"/>
    <s v="Provence-Alpes-Côte d'Azur"/>
    <s v="Privé"/>
    <s v="HDJ CERES"/>
    <n v="2722.5"/>
    <n v="0"/>
    <n v="0"/>
  </r>
  <r>
    <s v="060001625"/>
    <x v="149"/>
    <s v="060006889"/>
    <s v="06"/>
    <s v="Provence-Alpes-Côte d'Azur"/>
    <s v="CH"/>
    <s v="CENTRE JEAN CHANTON ROQUEBILLIERE"/>
    <n v="2543"/>
    <n v="0"/>
    <n v="0"/>
  </r>
  <r>
    <s v="060792090"/>
    <x v="144"/>
    <s v="060790540"/>
    <s v="06"/>
    <s v="Provence-Alpes-Côte d'Azur"/>
    <s v="PSPH/EBNL"/>
    <s v="AGAHTIR DIALYSE DOMICILE NICE"/>
    <n v="2339"/>
    <n v="0"/>
    <n v="0"/>
  </r>
  <r>
    <s v="060792900"/>
    <x v="122"/>
    <s v="060790797"/>
    <s v="06"/>
    <s v="Provence-Alpes-Côte d'Azur"/>
    <s v="Privé"/>
    <s v="A TZANCK AUTODIALYSE MOUGINS"/>
    <n v="1563"/>
    <n v="0"/>
    <n v="0"/>
  </r>
  <r>
    <s v="060000494"/>
    <x v="150"/>
    <s v="060780921"/>
    <s v="06"/>
    <s v="Provence-Alpes-Côte d'Azur"/>
    <s v="CH"/>
    <s v="CH SAINT LAZARE DE TENDE"/>
    <n v="1297"/>
    <n v="0"/>
    <n v="0"/>
  </r>
  <r>
    <s v="060019957"/>
    <x v="96"/>
    <s v="060780988"/>
    <s v="06"/>
    <s v="Provence-Alpes-Côte d'Azur"/>
    <s v="CH"/>
    <s v="CMP LE SHOAN"/>
    <n v="1273.5"/>
    <n v="0"/>
    <n v="0"/>
  </r>
  <r>
    <s v="060000163"/>
    <x v="151"/>
    <s v="060780327"/>
    <s v="06"/>
    <s v="Provence-Alpes-Côte d'Azur"/>
    <s v="CH"/>
    <s v="CH SAINT MAUR SAINT ETIENNE TINEE"/>
    <n v="1013.5"/>
    <n v="0"/>
    <n v="0"/>
  </r>
  <r>
    <s v="060019676"/>
    <x v="144"/>
    <s v="060790540"/>
    <s v="06"/>
    <s v="Provence-Alpes-Côte d'Azur"/>
    <s v="PSPH/EBNL"/>
    <s v="AGAHTIR AUTODIALYSE GRASSE"/>
    <n v="1011"/>
    <n v="0"/>
    <n v="0"/>
  </r>
  <r>
    <s v="060801016"/>
    <x v="144"/>
    <s v="060790540"/>
    <s v="06"/>
    <s v="Provence-Alpes-Côte d'Azur"/>
    <s v="PSPH/EBNL"/>
    <s v="AGAHTIR AUTODIALYSE MANDELIEU"/>
    <n v="984"/>
    <n v="0"/>
    <n v="0"/>
  </r>
  <r>
    <s v="060000536"/>
    <x v="149"/>
    <s v="060006889"/>
    <s v="06"/>
    <s v="Provence-Alpes-Côte d'Azur"/>
    <s v="CH"/>
    <s v="HÔPITAL SAINT ANTOINE"/>
    <n v="915"/>
    <n v="0"/>
    <n v="0"/>
  </r>
  <r>
    <s v="060788320"/>
    <x v="96"/>
    <s v="060780988"/>
    <s v="06"/>
    <s v="Provence-Alpes-Côte d'Azur"/>
    <s v="CH"/>
    <s v="CMP ADULTE"/>
    <n v="516.5"/>
    <n v="0"/>
    <n v="0"/>
  </r>
  <r>
    <s v="060792850"/>
    <x v="122"/>
    <s v="060790797"/>
    <s v="06"/>
    <s v="Provence-Alpes-Côte d'Azur"/>
    <s v="PSPH/EBNL"/>
    <s v="INSTITUT ARNAULT TZANCK"/>
    <n v="75"/>
    <n v="0"/>
    <n v="0"/>
  </r>
  <r>
    <s v="070000179"/>
    <x v="152"/>
    <s v="070780358"/>
    <s v="07"/>
    <s v="Auvergne-Rhône-Alpes"/>
    <s v="CH"/>
    <s v="CH ARDECHE NORD"/>
    <n v="94793"/>
    <n v="1"/>
    <n v="1"/>
  </r>
  <r>
    <s v="070000609"/>
    <x v="153"/>
    <s v="070005566"/>
    <s v="07"/>
    <s v="Auvergne-Rhône-Alpes"/>
    <s v="CH"/>
    <s v="CH D'AUBENAS"/>
    <n v="80014.5"/>
    <n v="1"/>
    <n v="1"/>
  </r>
  <r>
    <s v="070780424"/>
    <x v="154"/>
    <s v="070000245"/>
    <s v="07"/>
    <s v="Auvergne-Rhône-Alpes"/>
    <s v="Privé"/>
    <s v="CLINIQUE PASTEUR"/>
    <n v="66519.5"/>
    <n v="0"/>
    <n v="1"/>
  </r>
  <r>
    <s v="070780317"/>
    <x v="155"/>
    <s v="630786754"/>
    <s v="07"/>
    <s v="Auvergne-Rhône-Alpes"/>
    <s v="PSPH/EBNL"/>
    <s v="HÔPITAL SAINTE MARIE DE PRIVAS"/>
    <n v="34180.5"/>
    <n v="0"/>
    <n v="0"/>
  </r>
  <r>
    <s v="070000013"/>
    <x v="156"/>
    <s v="070002878"/>
    <s v="07"/>
    <s v="Auvergne-Rhône-Alpes"/>
    <s v="CH"/>
    <s v="CH DES VALS D'ARDECHE"/>
    <n v="32319.5"/>
    <n v="1"/>
    <n v="1"/>
  </r>
  <r>
    <s v="070000047"/>
    <x v="157"/>
    <s v="070780127"/>
    <s v="07"/>
    <s v="Auvergne-Rhône-Alpes"/>
    <s v="CH"/>
    <s v="CH VILLENEUVE DE BERG"/>
    <n v="21261"/>
    <n v="0"/>
    <n v="0"/>
  </r>
  <r>
    <s v="070000484"/>
    <x v="153"/>
    <s v="070005566"/>
    <s v="07"/>
    <s v="Auvergne-Rhône-Alpes"/>
    <s v="CH"/>
    <s v="CH BOIS VERT"/>
    <n v="21163"/>
    <n v="0"/>
    <n v="0"/>
  </r>
  <r>
    <s v="070000195"/>
    <x v="158"/>
    <s v="070780374"/>
    <s v="07"/>
    <s v="Auvergne-Rhône-Alpes"/>
    <s v="CH"/>
    <s v="CH DE TOURNON"/>
    <n v="17921.5"/>
    <n v="0"/>
    <n v="1"/>
  </r>
  <r>
    <s v="070780168"/>
    <x v="159"/>
    <s v="070000088"/>
    <s v="07"/>
    <s v="Auvergne-Rhône-Alpes"/>
    <s v="Privé"/>
    <s v="CLINIQUE DU VIVARAIS"/>
    <n v="12189"/>
    <n v="0"/>
    <n v="0"/>
  </r>
  <r>
    <s v="070784517"/>
    <x v="156"/>
    <s v="070002878"/>
    <s v="07"/>
    <s v="Auvergne-Rhône-Alpes"/>
    <s v="CH"/>
    <s v="LONG SÉJOUR CH DE PRIVAS"/>
    <n v="10698"/>
    <n v="0"/>
    <n v="0"/>
  </r>
  <r>
    <s v="070000070"/>
    <x v="160"/>
    <s v="070780150"/>
    <s v="07"/>
    <s v="Auvergne-Rhône-Alpes"/>
    <s v="CH"/>
    <s v="CH DU CHEYLARD"/>
    <n v="7908.5"/>
    <n v="0"/>
    <n v="1"/>
  </r>
  <r>
    <s v="070000187"/>
    <x v="161"/>
    <s v="070780366"/>
    <s v="07"/>
    <s v="Auvergne-Rhône-Alpes"/>
    <s v="CH"/>
    <s v="CH DE LAMASTRE"/>
    <n v="7799"/>
    <n v="0"/>
    <n v="1"/>
  </r>
  <r>
    <s v="070780242"/>
    <x v="162"/>
    <s v="070000120"/>
    <s v="07"/>
    <s v="Auvergne-Rhône-Alpes"/>
    <s v="Privé"/>
    <s v="LA CONDAMINE - SARL CHAPUIS FERNANDE"/>
    <n v="7791"/>
    <n v="0"/>
    <n v="0"/>
  </r>
  <r>
    <s v="070000062"/>
    <x v="163"/>
    <s v="070005558"/>
    <s v="07"/>
    <s v="Auvergne-Rhône-Alpes"/>
    <s v="CH"/>
    <s v="CH DE BOURG ST ANDEOL"/>
    <n v="6748.5"/>
    <n v="0"/>
    <n v="0"/>
  </r>
  <r>
    <s v="070000146"/>
    <x v="164"/>
    <s v="070004742"/>
    <s v="07"/>
    <s v="Auvergne-Rhône-Alpes"/>
    <s v="CH"/>
    <s v="CH DE LARGENTIERE"/>
    <n v="6419.5"/>
    <n v="0"/>
    <n v="0"/>
  </r>
  <r>
    <s v="070000096"/>
    <x v="165"/>
    <s v="070780184"/>
    <s v="07"/>
    <s v="Auvergne-Rhône-Alpes"/>
    <s v="PSPH/EBNL"/>
    <s v="HÔPITAL DE MOZE"/>
    <n v="6070"/>
    <n v="0"/>
    <n v="1"/>
  </r>
  <r>
    <s v="070000021"/>
    <x v="166"/>
    <s v="070007927"/>
    <s v="07"/>
    <s v="Auvergne-Rhône-Alpes"/>
    <s v="CH"/>
    <s v="CH DE JOYEUSE"/>
    <n v="5918.5"/>
    <n v="0"/>
    <n v="0"/>
  </r>
  <r>
    <s v="070000203"/>
    <x v="167"/>
    <s v="070780382"/>
    <s v="07"/>
    <s v="Auvergne-Rhône-Alpes"/>
    <s v="CH"/>
    <s v="CH DE SAINT-FELICIEN"/>
    <n v="5803"/>
    <n v="0"/>
    <n v="0"/>
  </r>
  <r>
    <s v="070780390"/>
    <x v="168"/>
    <s v="070000211"/>
    <s v="07"/>
    <s v="Auvergne-Rhône-Alpes"/>
    <s v="CH"/>
    <s v="CH DE SERRIERES"/>
    <n v="5636.5"/>
    <n v="0"/>
    <n v="0"/>
  </r>
  <r>
    <s v="070780226"/>
    <x v="169"/>
    <s v="750050759"/>
    <s v="07"/>
    <s v="Auvergne-Rhône-Alpes"/>
    <s v="PSPH/EBNL"/>
    <s v="CENTRE DE RÉÉDUCATION RESPIRATOIRE DE_x000a_FOLCHERAN"/>
    <n v="5329.5"/>
    <n v="0"/>
    <n v="0"/>
  </r>
  <r>
    <s v="070000039"/>
    <x v="170"/>
    <s v="070780119"/>
    <s v="07"/>
    <s v="Auvergne-Rhône-Alpes"/>
    <s v="CH"/>
    <s v="CH VALLON PONT D'ARC"/>
    <n v="5263"/>
    <n v="0"/>
    <n v="0"/>
  </r>
  <r>
    <s v="070784897"/>
    <x v="171"/>
    <s v="750820680"/>
    <s v="07"/>
    <s v="Auvergne-Rhône-Alpes"/>
    <s v="PSPH/EBNL"/>
    <s v="CENTRE DE POST CURE VIRAC"/>
    <n v="4924.5"/>
    <n v="0"/>
    <n v="0"/>
  </r>
  <r>
    <s v="070780234"/>
    <x v="172"/>
    <s v="750721300"/>
    <s v="07"/>
    <s v="Auvergne-Rhône-Alpes"/>
    <s v="PSPH/EBNL"/>
    <s v="CENTRE SSR LE CHATEAU"/>
    <n v="4912.5"/>
    <n v="0"/>
    <n v="0"/>
  </r>
  <r>
    <s v="070000112"/>
    <x v="166"/>
    <s v="070007927"/>
    <s v="07"/>
    <s v="Auvergne-Rhône-Alpes"/>
    <s v="CH"/>
    <s v="CH LEOPOLD OLLIER"/>
    <n v="4437"/>
    <n v="0"/>
    <n v="0"/>
  </r>
  <r>
    <s v="070783824"/>
    <x v="156"/>
    <s v="070002878"/>
    <s v="07"/>
    <s v="Auvergne-Rhône-Alpes"/>
    <s v="CH"/>
    <s v="MAISON DE CURE DU MONTOULON"/>
    <n v="3723"/>
    <n v="0"/>
    <n v="0"/>
  </r>
  <r>
    <s v="070006804"/>
    <x v="153"/>
    <s v="070005566"/>
    <s v="07"/>
    <s v="Auvergne-Rhône-Alpes"/>
    <s v="CH"/>
    <s v="SSR LEON ROUVEYROL"/>
    <n v="2996.5"/>
    <n v="0"/>
    <n v="0"/>
  </r>
  <r>
    <s v="080000425"/>
    <x v="173"/>
    <s v="080011174"/>
    <s v="08"/>
    <s v="Grand Est"/>
    <s v="CH"/>
    <s v="CHINA-CH CHARLEVILLE - HÔPITAL MANCHESTER"/>
    <n v="168866"/>
    <n v="1"/>
    <n v="1"/>
  </r>
  <r>
    <s v="080000110"/>
    <x v="173"/>
    <s v="080011174"/>
    <s v="08"/>
    <s v="Grand Est"/>
    <s v="CH"/>
    <s v="CHINA-CH DE SEDAN"/>
    <n v="61584.5"/>
    <n v="0"/>
    <n v="1"/>
  </r>
  <r>
    <s v="080000318"/>
    <x v="174"/>
    <s v="080000086"/>
    <s v="08"/>
    <s v="Grand Est"/>
    <s v="CH"/>
    <s v="CH BELAIR"/>
    <n v="40866.5"/>
    <n v="0"/>
    <n v="0"/>
  </r>
  <r>
    <s v="080000219"/>
    <x v="175"/>
    <s v="080001969"/>
    <s v="08"/>
    <s v="Grand Est"/>
    <s v="CH"/>
    <s v="CH DE RETHEL"/>
    <n v="34137"/>
    <n v="0"/>
    <n v="1"/>
  </r>
  <r>
    <s v="080010523"/>
    <x v="176"/>
    <s v="920030269"/>
    <s v="08"/>
    <s v="Grand Est"/>
    <s v="Privé"/>
    <s v="CLINQUE DU PARC"/>
    <n v="20530.5"/>
    <n v="0"/>
    <n v="0"/>
  </r>
  <r>
    <s v="080010473"/>
    <x v="177"/>
    <s v="080010242"/>
    <s v="08"/>
    <s v="Grand Est"/>
    <s v="PSPH/EBNL"/>
    <s v="GCS TERRIT ARDEN NORD SITE CH CHARLEVI"/>
    <n v="19694.5"/>
    <n v="0"/>
    <n v="0"/>
  </r>
  <r>
    <s v="080000276"/>
    <x v="175"/>
    <s v="080001969"/>
    <s v="08"/>
    <s v="Grand Est"/>
    <s v="CH"/>
    <s v="CH DE VOUZIERS"/>
    <n v="17572.5"/>
    <n v="0"/>
    <n v="1"/>
  </r>
  <r>
    <s v="080000250"/>
    <x v="178"/>
    <s v="540019726"/>
    <s v="08"/>
    <s v="Grand Est"/>
    <s v="PSPH/EBNL"/>
    <s v="CRF POUR ADULTES"/>
    <n v="17145.5"/>
    <n v="0"/>
    <n v="0"/>
  </r>
  <r>
    <s v="080005960"/>
    <x v="179"/>
    <s v="080000615"/>
    <s v="08"/>
    <s v="Grand Est"/>
    <s v="CH"/>
    <s v="CENTRE DE SANTE-LONG SEJOUR"/>
    <n v="10437"/>
    <n v="0"/>
    <n v="0"/>
  </r>
  <r>
    <s v="080010267"/>
    <x v="180"/>
    <s v="080010242"/>
    <s v="08"/>
    <s v="Grand Est"/>
    <s v="PSPH/EBNL"/>
    <s v="GCS TERRITORIAL ARDENNE NORD"/>
    <n v="7552"/>
    <n v="0"/>
    <n v="0"/>
  </r>
  <r>
    <s v="080000284"/>
    <x v="173"/>
    <s v="080011174"/>
    <s v="08"/>
    <s v="Grand Est"/>
    <s v="CH"/>
    <s v="CHINA-CH DE FUMAY"/>
    <n v="6880.5"/>
    <n v="0"/>
    <n v="1"/>
  </r>
  <r>
    <s v="080000268"/>
    <x v="181"/>
    <s v="540019726"/>
    <s v="08"/>
    <s v="Grand Est"/>
    <s v="PSPH/EBNL"/>
    <s v="MAISON DE REPOS ET DE CONVALESCENCE_x000a_SAINT JULIEN"/>
    <n v="5675.5"/>
    <n v="0"/>
    <n v="0"/>
  </r>
  <r>
    <s v="080000136"/>
    <x v="182"/>
    <s v="920030269"/>
    <s v="08"/>
    <s v="Grand Est"/>
    <s v="Privé"/>
    <s v="CLINIQUE DE LA POINTE"/>
    <n v="4992"/>
    <n v="0"/>
    <n v="0"/>
  </r>
  <r>
    <s v="080000300"/>
    <x v="173"/>
    <s v="080011174"/>
    <s v="08"/>
    <s v="Grand Est"/>
    <s v="CH"/>
    <s v="CHINA-CH DE NOUZONVILLE"/>
    <n v="3273"/>
    <n v="0"/>
    <n v="0"/>
  </r>
  <r>
    <s v="080008279"/>
    <x v="175"/>
    <s v="080001969"/>
    <s v="08"/>
    <s v="Grand Est"/>
    <s v="CH"/>
    <s v="HAD GHSA RETHEL-VOUZIERS"/>
    <n v="3078"/>
    <n v="0"/>
    <n v="0"/>
  </r>
  <r>
    <s v="080002140"/>
    <x v="183"/>
    <s v="540019726"/>
    <s v="08"/>
    <s v="Grand Est"/>
    <s v="PSPH/EBNL"/>
    <s v="CRF POUR ENFANTS"/>
    <n v="1322.5"/>
    <n v="0"/>
    <n v="0"/>
  </r>
  <r>
    <s v="080010465"/>
    <x v="184"/>
    <s v="080010242"/>
    <s v="08"/>
    <s v="Grand Est"/>
    <s v="PSPH/EBNL"/>
    <s v="GCS TERRIT ARDEN NORD SITE CH SEDAN"/>
    <n v="610.5"/>
    <n v="0"/>
    <n v="0"/>
  </r>
  <r>
    <s v="090000175"/>
    <x v="185"/>
    <s v="090781774"/>
    <s v="09"/>
    <s v="Occitanie"/>
    <s v="CH"/>
    <s v="CHIVAL SITE FOIX"/>
    <n v="112558.5"/>
    <n v="1"/>
    <n v="1"/>
  </r>
  <r>
    <s v="090000183"/>
    <x v="186"/>
    <s v="090781816"/>
    <s v="09"/>
    <s v="Occitanie"/>
    <s v="CH"/>
    <s v="CH ARIEGE COUSERANS SITE ST LIZIER"/>
    <n v="58399.5"/>
    <n v="0"/>
    <n v="1"/>
  </r>
  <r>
    <s v="090001629"/>
    <x v="185"/>
    <s v="090781774"/>
    <s v="09"/>
    <s v="Occitanie"/>
    <s v="CH"/>
    <s v="CHIVAL SITE LAVELANET"/>
    <n v="8038.5"/>
    <n v="0"/>
    <n v="1"/>
  </r>
  <r>
    <s v="090000019"/>
    <x v="187"/>
    <s v="090180019"/>
    <s v="09"/>
    <s v="Occitanie"/>
    <s v="CH"/>
    <s v="CH ST LOUIS AX LES THERMES"/>
    <n v="7935.5"/>
    <n v="0"/>
    <n v="1"/>
  </r>
  <r>
    <s v="090002841"/>
    <x v="185"/>
    <s v="090781774"/>
    <s v="09"/>
    <s v="Occitanie"/>
    <s v="CH"/>
    <s v="CHIVAL SSR SITE PAMIERS"/>
    <n v="4606"/>
    <n v="0"/>
    <n v="0"/>
  </r>
  <r>
    <s v="090783473"/>
    <x v="186"/>
    <s v="090781816"/>
    <s v="09"/>
    <s v="Occitanie"/>
    <s v="CH"/>
    <s v="CMP/CATTP PAMIERS CHAC"/>
    <n v="1251.75"/>
    <n v="0"/>
    <n v="0"/>
  </r>
  <r>
    <s v="090003146"/>
    <x v="186"/>
    <s v="090781816"/>
    <s v="09"/>
    <s v="Occitanie"/>
    <s v="CH"/>
    <s v="CMP ADULTES SAINT-GIRONS CHAC"/>
    <n v="789"/>
    <n v="0"/>
    <n v="0"/>
  </r>
  <r>
    <s v="090000217"/>
    <x v="188"/>
    <s v="090782251"/>
    <s v="09"/>
    <s v="Occitanie"/>
    <s v="Public"/>
    <s v="C.H. (EX H.L.) TARASCON SUR ARIEGE"/>
    <n v="1"/>
    <n v="0"/>
    <n v="0"/>
  </r>
  <r>
    <s v="100000090"/>
    <x v="189"/>
    <s v="100000017"/>
    <s v="10"/>
    <s v="Grand Est"/>
    <s v="CH"/>
    <s v="CH DE TROYES"/>
    <n v="209168.5"/>
    <n v="1"/>
    <n v="1"/>
  </r>
  <r>
    <s v="100000199"/>
    <x v="190"/>
    <s v="100006279"/>
    <s v="10"/>
    <s v="Grand Est"/>
    <s v="CH"/>
    <s v="CH DE ROMILLY/SEINE"/>
    <n v="31673.5"/>
    <n v="1"/>
    <n v="1"/>
  </r>
  <r>
    <s v="100000124"/>
    <x v="191"/>
    <s v="100009075"/>
    <s v="10"/>
    <s v="Grand Est"/>
    <s v="Privé"/>
    <s v="POLYCLINIQUE MONTIER LA CELLE"/>
    <n v="30658"/>
    <n v="0"/>
    <n v="1"/>
  </r>
  <r>
    <s v="100010818"/>
    <x v="192"/>
    <s v="100010792"/>
    <s v="10"/>
    <s v="Grand Est"/>
    <s v="PSPH/EBNL"/>
    <s v="GCS ES CLINIQUE DE CHAMPAGNE"/>
    <n v="28208"/>
    <n v="0"/>
    <n v="1"/>
  </r>
  <r>
    <s v="100006493"/>
    <x v="189"/>
    <s v="100000017"/>
    <s v="10"/>
    <s v="Grand Est"/>
    <s v="CH"/>
    <s v="SECTION MOYEN SEJOUR - CH DE TROYES"/>
    <n v="23922.5"/>
    <n v="0"/>
    <n v="0"/>
  </r>
  <r>
    <s v="100000108"/>
    <x v="193"/>
    <s v="100000033"/>
    <s v="10"/>
    <s v="Grand Est"/>
    <s v="CH"/>
    <s v="EPSMA"/>
    <n v="23636"/>
    <n v="0"/>
    <n v="0"/>
  </r>
  <r>
    <s v="100007285"/>
    <x v="194"/>
    <s v="100011287"/>
    <s v="10"/>
    <s v="Grand Est"/>
    <s v="Privé"/>
    <s v="CRF INSTITUT ASCLEPIADE"/>
    <n v="19908.5"/>
    <n v="0"/>
    <n v="0"/>
  </r>
  <r>
    <s v="100010362"/>
    <x v="195"/>
    <s v="100010347"/>
    <s v="10"/>
    <s v="Grand Est"/>
    <s v="Privé"/>
    <s v="GCS PLAT AVAL TERR CHAMP SUD CRF PAST"/>
    <n v="16126"/>
    <n v="0"/>
    <n v="0"/>
  </r>
  <r>
    <s v="100010545"/>
    <x v="196"/>
    <s v="310025010"/>
    <s v="10"/>
    <s v="Grand Est"/>
    <s v="Privé"/>
    <s v="CLINIQUE KORIAN"/>
    <n v="16015.5"/>
    <n v="0"/>
    <n v="0"/>
  </r>
  <r>
    <s v="100000140"/>
    <x v="197"/>
    <s v="100000058"/>
    <s v="10"/>
    <s v="Grand Est"/>
    <s v="CH"/>
    <s v="CH DE BAR-SUR-SEINE"/>
    <n v="12404"/>
    <n v="0"/>
    <n v="0"/>
  </r>
  <r>
    <s v="100000116"/>
    <x v="198"/>
    <s v="100000041"/>
    <s v="10"/>
    <s v="Grand Est"/>
    <s v="CH"/>
    <s v="CH DE BAR SUR AUBE"/>
    <n v="11456"/>
    <n v="0"/>
    <n v="0"/>
  </r>
  <r>
    <s v="510000177"/>
    <x v="190"/>
    <s v="100006279"/>
    <s v="10"/>
    <s v="Grand Est"/>
    <s v="CH"/>
    <s v="CH DE SEZANNE"/>
    <n v="9630"/>
    <n v="1"/>
    <n v="1"/>
  </r>
  <r>
    <s v="100000801"/>
    <x v="190"/>
    <s v="100006279"/>
    <s v="10"/>
    <s v="Grand Est"/>
    <s v="CH"/>
    <s v="HL DE NOGENT-SUR-SEINE"/>
    <n v="7473"/>
    <n v="0"/>
    <n v="0"/>
  </r>
  <r>
    <s v="100000082"/>
    <x v="199"/>
    <s v="100001148"/>
    <s v="10"/>
    <s v="Grand Est"/>
    <s v="Privé"/>
    <s v="CLINIQUE PAYS DE SEINE"/>
    <n v="7118.5"/>
    <n v="0"/>
    <n v="0"/>
  </r>
  <r>
    <s v="100010578"/>
    <x v="200"/>
    <s v="100010347"/>
    <s v="10"/>
    <s v="Grand Est"/>
    <s v="Privé"/>
    <s v="HAD GCS PATCS - TROYES"/>
    <n v="6168"/>
    <n v="0"/>
    <n v="0"/>
  </r>
  <r>
    <s v="100009364"/>
    <x v="189"/>
    <s v="100000017"/>
    <s v="10"/>
    <s v="Grand Est"/>
    <s v="CH"/>
    <s v="MCO COMTE HENRI - CH DE TROYES"/>
    <n v="4304"/>
    <n v="0"/>
    <n v="0"/>
  </r>
  <r>
    <s v="100009380"/>
    <x v="189"/>
    <s v="100000017"/>
    <s v="10"/>
    <s v="Grand Est"/>
    <s v="CH"/>
    <s v="UNITÉ D'ALCOOLOGIE JEAN SCHIFFER"/>
    <n v="3795"/>
    <n v="0"/>
    <n v="0"/>
  </r>
  <r>
    <s v="100000157"/>
    <x v="201"/>
    <s v="100009075"/>
    <s v="10"/>
    <s v="Grand Est"/>
    <s v="Privé"/>
    <s v="CLINIQUE DES URSULINES"/>
    <n v="3275"/>
    <n v="0"/>
    <n v="0"/>
  </r>
  <r>
    <s v="100005404"/>
    <x v="193"/>
    <s v="100000033"/>
    <s v="10"/>
    <s v="Grand Est"/>
    <s v="CH"/>
    <s v="CENTRE DE POST CURE"/>
    <n v="3177"/>
    <n v="0"/>
    <n v="0"/>
  </r>
  <r>
    <s v="100007699"/>
    <x v="190"/>
    <s v="100006279"/>
    <s v="10"/>
    <s v="Grand Est"/>
    <s v="CH"/>
    <s v="HAD GHAM"/>
    <n v="3079.5"/>
    <n v="0"/>
    <n v="0"/>
  </r>
  <r>
    <s v="100002351"/>
    <x v="202"/>
    <s v="100000561"/>
    <s v="10"/>
    <s v="Grand Est"/>
    <s v="Privé"/>
    <s v="CLINIQUE DE CHAMPAGNE"/>
    <n v="2670"/>
    <n v="0"/>
    <n v="0"/>
  </r>
  <r>
    <s v="100010933"/>
    <x v="203"/>
    <s v="100010347"/>
    <s v="10"/>
    <s v="Grand Est"/>
    <s v="Privé"/>
    <s v="GCS PATCS CRRF PASTEUR 2"/>
    <n v="2558.5"/>
    <n v="0"/>
    <n v="0"/>
  </r>
  <r>
    <s v="100006451"/>
    <x v="193"/>
    <s v="100000033"/>
    <s v="10"/>
    <s v="Grand Est"/>
    <s v="CH"/>
    <s v="HDJ CENTRE PC - UATP DE ROMILLY/SEINE"/>
    <n v="2190"/>
    <n v="0"/>
    <n v="0"/>
  </r>
  <r>
    <s v="100005388"/>
    <x v="193"/>
    <s v="100000033"/>
    <s v="10"/>
    <s v="Grand Est"/>
    <s v="CH"/>
    <s v="CATTP - HDJ ADULTES TROYES-NORD"/>
    <n v="1807.25"/>
    <n v="0"/>
    <n v="0"/>
  </r>
  <r>
    <s v="100002468"/>
    <x v="193"/>
    <s v="100000033"/>
    <s v="10"/>
    <s v="Grand Est"/>
    <s v="CH"/>
    <s v="CENTRE DE JOUR"/>
    <n v="1222"/>
    <n v="0"/>
    <n v="0"/>
  </r>
  <r>
    <s v="100002559"/>
    <x v="193"/>
    <s v="100000033"/>
    <s v="10"/>
    <s v="Grand Est"/>
    <s v="CH"/>
    <s v="CMP-CATTP-HÔPITAL DE JOUR- CH BRIENNE"/>
    <n v="877.5"/>
    <n v="0"/>
    <n v="0"/>
  </r>
  <r>
    <s v="100005487"/>
    <x v="193"/>
    <s v="100000033"/>
    <s v="10"/>
    <s v="Grand Est"/>
    <s v="CH"/>
    <s v="HDJ CMP - CATTP ENFANTS"/>
    <n v="735.5"/>
    <n v="0"/>
    <n v="0"/>
  </r>
  <r>
    <s v="110000023"/>
    <x v="204"/>
    <s v="110780061"/>
    <s v="11"/>
    <s v="Occitanie"/>
    <s v="CH"/>
    <s v="CH CARCASSONNE"/>
    <n v="156308.5"/>
    <n v="1"/>
    <n v="1"/>
  </r>
  <r>
    <s v="110000056"/>
    <x v="205"/>
    <s v="110780137"/>
    <s v="11"/>
    <s v="Occitanie"/>
    <s v="CH"/>
    <s v="CH NARBONNE HOTEL DIEU"/>
    <n v="101378.5"/>
    <n v="1"/>
    <n v="1"/>
  </r>
  <r>
    <s v="110780228"/>
    <x v="206"/>
    <s v="110000114"/>
    <s v="11"/>
    <s v="Occitanie"/>
    <s v="Privé"/>
    <s v="POLYCLINIQUE LE LANGUEDOC"/>
    <n v="80975"/>
    <n v="0"/>
    <n v="1"/>
  </r>
  <r>
    <s v="110780483"/>
    <x v="207"/>
    <s v="110000155"/>
    <s v="11"/>
    <s v="Occitanie"/>
    <s v="Privé"/>
    <s v="CLINIQUE MONTREAL"/>
    <n v="34176"/>
    <n v="0"/>
    <n v="0"/>
  </r>
  <r>
    <s v="110000247"/>
    <x v="208"/>
    <s v="110780772"/>
    <s v="11"/>
    <s v="Occitanie"/>
    <s v="CH"/>
    <s v="CH LEZIGNAN CORBIERES"/>
    <n v="21578"/>
    <n v="0"/>
    <n v="0"/>
  </r>
  <r>
    <s v="110000049"/>
    <x v="209"/>
    <s v="110780087"/>
    <s v="11"/>
    <s v="Occitanie"/>
    <s v="CH"/>
    <s v="CH JEAN PIERRE CASSABEL"/>
    <n v="20581"/>
    <n v="0"/>
    <n v="1"/>
  </r>
  <r>
    <s v="110003118"/>
    <x v="210"/>
    <s v="110007341"/>
    <s v="11"/>
    <s v="Occitanie"/>
    <s v="Privé"/>
    <s v="CLINIQUE DU SUD"/>
    <n v="19762.5"/>
    <n v="0"/>
    <n v="0"/>
  </r>
  <r>
    <s v="110785516"/>
    <x v="211"/>
    <s v="110786324"/>
    <s v="11"/>
    <s v="Occitanie"/>
    <s v="PSPH/EBNL"/>
    <s v="CLINIQUE ARAGOU LES TILLEULS"/>
    <n v="17769.75"/>
    <n v="0"/>
    <n v="0"/>
  </r>
  <r>
    <s v="110781283"/>
    <x v="205"/>
    <s v="110780137"/>
    <s v="11"/>
    <s v="Occitanie"/>
    <s v="CH"/>
    <s v="USLD PECH DALCY CH NARBONNE LA COUPE"/>
    <n v="16131.5"/>
    <n v="0"/>
    <n v="0"/>
  </r>
  <r>
    <s v="110780202"/>
    <x v="212"/>
    <s v="310021316"/>
    <s v="11"/>
    <s v="Occitanie"/>
    <s v="Privé"/>
    <s v="MAISON DE REPOS ET DE CONVALESCENCE CHT_x000a_LA VERNEDE"/>
    <n v="15814.5"/>
    <n v="0"/>
    <n v="0"/>
  </r>
  <r>
    <s v="110004942"/>
    <x v="213"/>
    <s v="310021324"/>
    <s v="11"/>
    <s v="Occitanie"/>
    <s v="Privé"/>
    <s v="SSR LES QUATRE FONTAINES"/>
    <n v="13682"/>
    <n v="0"/>
    <n v="0"/>
  </r>
  <r>
    <s v="110000189"/>
    <x v="214"/>
    <s v="110780707"/>
    <s v="11"/>
    <s v="Occitanie"/>
    <s v="CH"/>
    <s v="CH LIMOUX QUILLAN SITE DE LIMOUX"/>
    <n v="12780"/>
    <n v="0"/>
    <n v="0"/>
  </r>
  <r>
    <s v="110780152"/>
    <x v="215"/>
    <s v="110000064"/>
    <s v="11"/>
    <s v="Occitanie"/>
    <s v="Privé"/>
    <s v="CLINIQUE DE MIREMONT"/>
    <n v="12757"/>
    <n v="0"/>
    <n v="0"/>
  </r>
  <r>
    <s v="110786746"/>
    <x v="211"/>
    <s v="110786324"/>
    <s v="11"/>
    <s v="Occitanie"/>
    <s v="PSPH/EBNL"/>
    <s v="SSR LIMOUX ARAGOU LES TILLEULS"/>
    <n v="12440.5"/>
    <n v="0"/>
    <n v="0"/>
  </r>
  <r>
    <s v="110780194"/>
    <x v="216"/>
    <s v="330050899"/>
    <s v="11"/>
    <s v="Occitanie"/>
    <s v="Privé"/>
    <s v="CLINIQUE SOINS DE SUITE CHRISTINA"/>
    <n v="12220"/>
    <n v="0"/>
    <n v="0"/>
  </r>
  <r>
    <s v="110005394"/>
    <x v="217"/>
    <s v="750056335"/>
    <s v="11"/>
    <s v="Occitanie"/>
    <s v="Privé"/>
    <s v="HAD KORIAN PAYS DES QUATRE VENTS"/>
    <n v="7917.5"/>
    <n v="0"/>
    <n v="0"/>
  </r>
  <r>
    <s v="110000262"/>
    <x v="218"/>
    <s v="110781010"/>
    <s v="11"/>
    <s v="Occitanie"/>
    <s v="CH"/>
    <s v="CH FRANCIS VALS"/>
    <n v="7153"/>
    <n v="0"/>
    <n v="0"/>
  </r>
  <r>
    <s v="110007630"/>
    <x v="219"/>
    <s v="110008810"/>
    <s v="11"/>
    <s v="Occitanie"/>
    <s v="PSPH/EBNL"/>
    <s v="SSR CENTRE DE LORDAT"/>
    <n v="7033.5"/>
    <n v="0"/>
    <n v="0"/>
  </r>
  <r>
    <s v="110781291"/>
    <x v="205"/>
    <s v="110780137"/>
    <s v="11"/>
    <s v="Occitanie"/>
    <s v="CH"/>
    <s v="CLINIQUE PSYCHIATRIQUE SAINTE THERESE"/>
    <n v="7029"/>
    <n v="0"/>
    <n v="0"/>
  </r>
  <r>
    <s v="110780236"/>
    <x v="214"/>
    <s v="110780707"/>
    <s v="11"/>
    <s v="Occitanie"/>
    <s v="CH"/>
    <s v="CH LIMOUX QUILLAN SITE DE QUILLAN"/>
    <n v="6582"/>
    <n v="0"/>
    <n v="0"/>
  </r>
  <r>
    <s v="110006137"/>
    <x v="204"/>
    <s v="110780061"/>
    <s v="11"/>
    <s v="Occitanie"/>
    <s v="USLD pur"/>
    <s v="USLD LES RIVES D'ODE"/>
    <n v="5349"/>
    <n v="0"/>
    <n v="0"/>
  </r>
  <r>
    <s v="110005246"/>
    <x v="205"/>
    <s v="110780137"/>
    <s v="11"/>
    <s v="Occitanie"/>
    <s v="CH"/>
    <s v="SSR GERIATRIE CH NARBONNE"/>
    <n v="5341.5"/>
    <n v="0"/>
    <n v="0"/>
  </r>
  <r>
    <s v="110002946"/>
    <x v="211"/>
    <s v="110786324"/>
    <s v="11"/>
    <s v="Occitanie"/>
    <s v="PSPH/EBNL"/>
    <s v="CLINIQUE LES OLIVIERS"/>
    <n v="3756.5"/>
    <n v="0"/>
    <n v="0"/>
  </r>
  <r>
    <s v="110007259"/>
    <x v="220"/>
    <s v="110000114"/>
    <s v="11"/>
    <s v="Occitanie"/>
    <s v="Privé"/>
    <s v="UDM"/>
    <n v="2168.5"/>
    <n v="0"/>
    <n v="0"/>
  </r>
  <r>
    <s v="110785383"/>
    <x v="211"/>
    <s v="110786324"/>
    <s v="11"/>
    <s v="Occitanie"/>
    <s v="PSPH/EBNL"/>
    <s v="CENTRE DE RÉADAPTATION POST CURE LEON_x000a_CASSAN"/>
    <n v="2104.5"/>
    <n v="0"/>
    <n v="0"/>
  </r>
  <r>
    <s v="110005048"/>
    <x v="221"/>
    <s v="110000114"/>
    <s v="11"/>
    <s v="Occitanie"/>
    <s v="Privé"/>
    <s v="HAD LES GENETS"/>
    <n v="1845"/>
    <n v="0"/>
    <n v="0"/>
  </r>
  <r>
    <s v="110785482"/>
    <x v="211"/>
    <s v="110786324"/>
    <s v="11"/>
    <s v="Occitanie"/>
    <s v="PSPH/EBNL"/>
    <s v="CMP MARCOU CARCASSONNE EST 3"/>
    <n v="1320"/>
    <n v="0"/>
    <n v="0"/>
  </r>
  <r>
    <s v="110002953"/>
    <x v="205"/>
    <s v="110780137"/>
    <s v="11"/>
    <s v="Occitanie"/>
    <s v="CH"/>
    <s v="CH NARBONNE HJ PSY ADULTE PSYCHOTIQUE"/>
    <n v="1073.5"/>
    <n v="0"/>
    <n v="0"/>
  </r>
  <r>
    <s v="110006392"/>
    <x v="211"/>
    <s v="110786324"/>
    <s v="11"/>
    <s v="Occitanie"/>
    <s v="PSPH/EBNL"/>
    <s v="HDJ PSY ADULTES LEZIGNAN"/>
    <n v="1000.75"/>
    <n v="0"/>
    <n v="0"/>
  </r>
  <r>
    <s v="110004397"/>
    <x v="211"/>
    <s v="110786324"/>
    <s v="11"/>
    <s v="Occitanie"/>
    <s v="PSPH/EBNL"/>
    <s v="CLINIQUE VERDEAU PAILLES PSY GENERALE"/>
    <n v="919.5"/>
    <n v="0"/>
    <n v="0"/>
  </r>
  <r>
    <s v="110004371"/>
    <x v="211"/>
    <s v="110786324"/>
    <s v="11"/>
    <s v="Occitanie"/>
    <s v="PSPH/EBNL"/>
    <s v="HDJ A VOCATION GERIATRIQUE"/>
    <n v="919"/>
    <n v="0"/>
    <n v="0"/>
  </r>
  <r>
    <s v="110004272"/>
    <x v="211"/>
    <s v="110786324"/>
    <s v="11"/>
    <s v="Occitanie"/>
    <s v="PSPH/EBNL"/>
    <s v="UDASPA ASM"/>
    <n v="911"/>
    <n v="0"/>
    <n v="0"/>
  </r>
  <r>
    <s v="110786555"/>
    <x v="211"/>
    <s v="110786324"/>
    <s v="11"/>
    <s v="Occitanie"/>
    <s v="PSPH/EBNL"/>
    <s v="HDJ ADULTES LIMOUX ASM"/>
    <n v="721"/>
    <n v="0"/>
    <n v="0"/>
  </r>
  <r>
    <s v="110785532"/>
    <x v="211"/>
    <s v="110786324"/>
    <s v="11"/>
    <s v="Occitanie"/>
    <s v="PSPH/EBNL"/>
    <s v="INTERSECTEUR PSY INF JUV CARCA ASM"/>
    <n v="711.75"/>
    <n v="0"/>
    <n v="0"/>
  </r>
  <r>
    <s v="110006376"/>
    <x v="211"/>
    <s v="110786324"/>
    <s v="11"/>
    <s v="Occitanie"/>
    <s v="PSPH/EBNL"/>
    <s v="HDJ PSY ADULTES CASTELNAUDARY ASM"/>
    <n v="696.25"/>
    <n v="0"/>
    <n v="0"/>
  </r>
  <r>
    <s v="110788114"/>
    <x v="205"/>
    <s v="110780137"/>
    <s v="11"/>
    <s v="Occitanie"/>
    <s v="CH"/>
    <s v="CH NARBONNE HJ BROSSOLETTE"/>
    <n v="687.25"/>
    <n v="0"/>
    <n v="0"/>
  </r>
  <r>
    <s v="110787256"/>
    <x v="205"/>
    <s v="110780137"/>
    <s v="11"/>
    <s v="Occitanie"/>
    <s v="CH"/>
    <s v="CH NARBONNE HJ ELISE SAUNIER"/>
    <n v="602"/>
    <n v="0"/>
    <n v="0"/>
  </r>
  <r>
    <s v="110786738"/>
    <x v="211"/>
    <s v="110786324"/>
    <s v="11"/>
    <s v="Occitanie"/>
    <s v="PSPH/EBNL"/>
    <s v="INTERSECTEUR PSY INF JUV LIMOUX ASM"/>
    <n v="590.25"/>
    <n v="0"/>
    <n v="0"/>
  </r>
  <r>
    <s v="110006384"/>
    <x v="211"/>
    <s v="110786324"/>
    <s v="11"/>
    <s v="Occitanie"/>
    <s v="PSPH/EBNL"/>
    <s v="HDJ PSYCHIATRIE CASTELNAUDARY ASM"/>
    <n v="368.75"/>
    <n v="0"/>
    <n v="0"/>
  </r>
  <r>
    <s v="120000039"/>
    <x v="222"/>
    <s v="120780044"/>
    <s v="12"/>
    <s v="Occitanie"/>
    <s v="CH"/>
    <s v="CH DE RODEZ HÔPITAL JACQUES PUEL"/>
    <n v="148158.5"/>
    <n v="1"/>
    <n v="1"/>
  </r>
  <r>
    <s v="120000054"/>
    <x v="223"/>
    <s v="120780069"/>
    <s v="12"/>
    <s v="Occitanie"/>
    <s v="CH"/>
    <s v="CH VILLEFRANCHE SITE CHARTREUSE"/>
    <n v="43441.5"/>
    <n v="1"/>
    <n v="1"/>
  </r>
  <r>
    <s v="120780283"/>
    <x v="224"/>
    <s v="630786754"/>
    <s v="12"/>
    <s v="Occitanie"/>
    <s v="PSPH/EBNL"/>
    <s v="CH SAINTE-MARIE"/>
    <n v="33398.5"/>
    <n v="0"/>
    <n v="0"/>
  </r>
  <r>
    <s v="120004668"/>
    <x v="225"/>
    <s v="120004619"/>
    <s v="12"/>
    <s v="Occitanie"/>
    <s v="CH"/>
    <s v="CH EMILE BOREL ST AFFRIQUE"/>
    <n v="31792"/>
    <n v="1"/>
    <n v="1"/>
  </r>
  <r>
    <s v="120004569"/>
    <x v="226"/>
    <s v="120004528"/>
    <s v="12"/>
    <s v="Occitanie"/>
    <s v="CH"/>
    <s v="CH MILLAU"/>
    <n v="30984"/>
    <n v="1"/>
    <n v="1"/>
  </r>
  <r>
    <s v="120000070"/>
    <x v="227"/>
    <s v="120780085"/>
    <s v="12"/>
    <s v="Occitanie"/>
    <s v="CH"/>
    <s v="CH PIERRE DELPECH DECAZEVILLE"/>
    <n v="27536.5"/>
    <n v="1"/>
    <n v="1"/>
  </r>
  <r>
    <s v="120000096"/>
    <x v="228"/>
    <s v="120780101"/>
    <s v="12"/>
    <s v="Occitanie"/>
    <s v="CH"/>
    <s v="CHIC ESPALION ST LAURENT D'OLT"/>
    <n v="17109"/>
    <n v="0"/>
    <n v="1"/>
  </r>
  <r>
    <s v="120780143"/>
    <x v="229"/>
    <s v="120000112"/>
    <s v="12"/>
    <s v="Occitanie"/>
    <s v="Privé"/>
    <s v="MAISON DE CONVALESCENCE ET REPOS LES_x000a_TILLEULS"/>
    <n v="14909"/>
    <n v="0"/>
    <n v="0"/>
  </r>
  <r>
    <s v="120000153"/>
    <x v="230"/>
    <s v="120780291"/>
    <s v="12"/>
    <s v="Occitanie"/>
    <s v="CH"/>
    <s v="CH MAURICE FENAILLE SEVERAC LE CHATEAU"/>
    <n v="13717"/>
    <n v="0"/>
    <n v="0"/>
  </r>
  <r>
    <s v="120782263"/>
    <x v="223"/>
    <s v="120780069"/>
    <s v="12"/>
    <s v="Occitanie"/>
    <s v="CH"/>
    <s v="USLD CH VILLEFRANCHE SITE RULHE"/>
    <n v="12870"/>
    <n v="0"/>
    <n v="0"/>
  </r>
  <r>
    <s v="120780135"/>
    <x v="231"/>
    <s v="120000104"/>
    <s v="12"/>
    <s v="Occitanie"/>
    <s v="PSPH/EBNL"/>
    <s v="CENTRE S.S.R. LA CLAUZE"/>
    <n v="12087"/>
    <n v="0"/>
    <n v="0"/>
  </r>
  <r>
    <s v="120000088"/>
    <x v="232"/>
    <s v="120780093"/>
    <s v="12"/>
    <s v="Occitanie"/>
    <s v="CH"/>
    <s v="CH ETIENNE RIVIE ST GENIEZ D'OLT"/>
    <n v="10308"/>
    <n v="0"/>
    <n v="1"/>
  </r>
  <r>
    <s v="120783097"/>
    <x v="226"/>
    <s v="120004528"/>
    <s v="12"/>
    <s v="Occitanie"/>
    <s v="CH"/>
    <s v="USLD CH MILLAU"/>
    <n v="8909.5"/>
    <n v="0"/>
    <n v="0"/>
  </r>
  <r>
    <s v="120783618"/>
    <x v="233"/>
    <s v="120784616"/>
    <s v="12"/>
    <s v="Occitanie"/>
    <s v="Privé"/>
    <s v="UDSMA"/>
    <n v="7690.5"/>
    <n v="0"/>
    <n v="0"/>
  </r>
  <r>
    <s v="120783188"/>
    <x v="222"/>
    <s v="120780044"/>
    <s v="12"/>
    <s v="Occitanie"/>
    <s v="CH"/>
    <s v="CH RODEZ SITE LES PEYRIERES OLEMPS"/>
    <n v="6500.5"/>
    <n v="0"/>
    <n v="0"/>
  </r>
  <r>
    <s v="120000237"/>
    <x v="234"/>
    <s v="120780481"/>
    <s v="12"/>
    <s v="Occitanie"/>
    <s v="CH"/>
    <s v="CHIC VALLON SALLES LA SOURCE"/>
    <n v="5194"/>
    <n v="0"/>
    <n v="0"/>
  </r>
  <r>
    <s v="120008248"/>
    <x v="223"/>
    <s v="120780069"/>
    <s v="12"/>
    <s v="Occitanie"/>
    <s v="CH"/>
    <s v="SSR CH VILLEFRANCHE SITE RULHE"/>
    <n v="4836.5"/>
    <n v="0"/>
    <n v="0"/>
  </r>
  <r>
    <s v="120786959"/>
    <x v="222"/>
    <s v="120780044"/>
    <s v="12"/>
    <s v="Occitanie"/>
    <s v="CH"/>
    <s v="USLD OLEMPS CH RODEZ"/>
    <n v="4821.5"/>
    <n v="0"/>
    <n v="0"/>
  </r>
  <r>
    <s v="120780325"/>
    <x v="226"/>
    <s v="120004528"/>
    <s v="12"/>
    <s v="Occitanie"/>
    <s v="CH"/>
    <s v="SSR SITE ST COME CH MILLAU"/>
    <n v="3375.5"/>
    <n v="0"/>
    <n v="0"/>
  </r>
  <r>
    <s v="120007554"/>
    <x v="226"/>
    <s v="120004528"/>
    <s v="12"/>
    <s v="Occitanie"/>
    <s v="CH"/>
    <s v="SSR SITE STE ANNE CH MILLAU"/>
    <n v="3318.5"/>
    <n v="0"/>
    <n v="0"/>
  </r>
  <r>
    <s v="130783293"/>
    <x v="235"/>
    <s v="130786049"/>
    <s v="13"/>
    <s v="Provence-Alpes-Côte d'Azur"/>
    <s v="CHR/U"/>
    <s v="APHM TIMONE ADULTES"/>
    <n v="366684.5"/>
    <n v="1"/>
    <n v="1"/>
  </r>
  <r>
    <s v="130780521"/>
    <x v="235"/>
    <s v="130786049"/>
    <s v="13"/>
    <s v="Provence-Alpes-Côte d'Azur"/>
    <s v="CHR/U"/>
    <s v="APHM HÔPITAL NORD"/>
    <n v="295839"/>
    <n v="1"/>
    <n v="1"/>
  </r>
  <r>
    <s v="130785652"/>
    <x v="236"/>
    <s v="130014228"/>
    <s v="13"/>
    <s v="Provence-Alpes-Côte d'Azur"/>
    <s v="PSPH/EBNL"/>
    <s v="HÔPITAL SAINT JOSEPH"/>
    <n v="285183"/>
    <n v="1"/>
    <n v="1"/>
  </r>
  <r>
    <s v="130000409"/>
    <x v="237"/>
    <s v="130041916"/>
    <s v="13"/>
    <s v="Provence-Alpes-Côte d'Azur"/>
    <s v="CH"/>
    <s v="CHIC SITE D'AIX EN PROVENCE"/>
    <n v="220923"/>
    <n v="1"/>
    <n v="1"/>
  </r>
  <r>
    <s v="130783236"/>
    <x v="235"/>
    <s v="130786049"/>
    <s v="13"/>
    <s v="Provence-Alpes-Côte d'Azur"/>
    <s v="CHR/U"/>
    <s v="APHM HÔPITAL LA CONCEPTION"/>
    <n v="217902.5"/>
    <n v="1"/>
    <n v="1"/>
  </r>
  <r>
    <s v="130001647"/>
    <x v="238"/>
    <s v="130784127"/>
    <s v="13"/>
    <s v="Provence-Alpes-Côte d'Azur"/>
    <s v="CLCC"/>
    <s v="INSTITUT PAOLI - CALMETTES"/>
    <n v="151304.5"/>
    <n v="1"/>
    <n v="1"/>
  </r>
  <r>
    <s v="130043664"/>
    <x v="239"/>
    <s v="130002157"/>
    <s v="13"/>
    <s v="Provence-Alpes-Côte d'Azur"/>
    <s v="PSPH/EBNL"/>
    <s v="HÔPITAL EUROPEEN DESBIEF AMBROISE PARE"/>
    <n v="148574.5"/>
    <n v="0"/>
    <n v="1"/>
  </r>
  <r>
    <s v="130784051"/>
    <x v="240"/>
    <s v="130037823"/>
    <s v="13"/>
    <s v="Provence-Alpes-Côte d'Azur"/>
    <s v="Privé"/>
    <s v="POLYCLINIQUE CLAIRVAL"/>
    <n v="110095"/>
    <n v="0"/>
    <n v="1"/>
  </r>
  <r>
    <s v="130001225"/>
    <x v="241"/>
    <s v="130782634"/>
    <s v="13"/>
    <s v="Provence-Alpes-Côte d'Azur"/>
    <s v="CH"/>
    <s v="HÔPITAL DU PAYS SALONNAIS"/>
    <n v="103763.5"/>
    <n v="1"/>
    <n v="1"/>
  </r>
  <r>
    <s v="130002835"/>
    <x v="242"/>
    <s v="130789316"/>
    <s v="13"/>
    <s v="Provence-Alpes-Côte d'Azur"/>
    <s v="CH"/>
    <s v="CH DE MARTIGUES HÔPITAL DES RAYETTES"/>
    <n v="101894"/>
    <n v="1"/>
    <n v="1"/>
  </r>
  <r>
    <s v="130784713"/>
    <x v="243"/>
    <s v="130038847"/>
    <s v="13"/>
    <s v="Provence-Alpes-Côte d'Azur"/>
    <s v="Privé"/>
    <s v="CLINIQUE BEAUREGARD"/>
    <n v="99387.5"/>
    <n v="0"/>
    <n v="1"/>
  </r>
  <r>
    <s v="130781479"/>
    <x v="244"/>
    <s v="130000599"/>
    <s v="13"/>
    <s v="Provence-Alpes-Côte d'Azur"/>
    <s v="Privé"/>
    <s v="CLINIQUE LA CASAMANCE"/>
    <n v="93439"/>
    <n v="0"/>
    <n v="1"/>
  </r>
  <r>
    <s v="130786361"/>
    <x v="245"/>
    <s v="130002447"/>
    <s v="13"/>
    <s v="Provence-Alpes-Côte d'Azur"/>
    <s v="Privé"/>
    <s v="POLYCLINIQUE DU PARC RAMBOT"/>
    <n v="84793"/>
    <n v="0"/>
    <n v="1"/>
  </r>
  <r>
    <s v="130804297"/>
    <x v="235"/>
    <s v="130786049"/>
    <s v="13"/>
    <s v="Provence-Alpes-Côte d'Azur"/>
    <s v="CHR/U"/>
    <s v="APHM HÔPITAL LA TIMONE ENFANTS"/>
    <n v="80585"/>
    <n v="1"/>
    <n v="1"/>
  </r>
  <r>
    <s v="130002827"/>
    <x v="246"/>
    <s v="130789274"/>
    <s v="13"/>
    <s v="Provence-Alpes-Côte d'Azur"/>
    <s v="CH"/>
    <s v="CH JOSEPH IMBERT D'ARLES"/>
    <n v="78057"/>
    <n v="1"/>
    <n v="1"/>
  </r>
  <r>
    <s v="130784234"/>
    <x v="235"/>
    <s v="130786049"/>
    <s v="13"/>
    <s v="Provence-Alpes-Côte d'Azur"/>
    <s v="CHR/U"/>
    <s v="APHM HÔPITAUX SUD"/>
    <n v="72838.75"/>
    <n v="0"/>
    <n v="1"/>
  </r>
  <r>
    <s v="130000565"/>
    <x v="247"/>
    <s v="130781446"/>
    <s v="13"/>
    <s v="Provence-Alpes-Côte d'Azur"/>
    <s v="CH"/>
    <s v="CH GENERAL D'AUBAGNE"/>
    <n v="72838.5"/>
    <n v="1"/>
    <n v="1"/>
  </r>
  <r>
    <s v="130783327"/>
    <x v="248"/>
    <s v="130001415"/>
    <s v="13"/>
    <s v="Provence-Alpes-Côte d'Azur"/>
    <s v="Privé"/>
    <s v="CLINIQUE BOUCHARD"/>
    <n v="68425.5"/>
    <n v="0"/>
    <n v="1"/>
  </r>
  <r>
    <s v="130782147"/>
    <x v="249"/>
    <s v="130000979"/>
    <s v="13"/>
    <s v="Provence-Alpes-Côte d'Azur"/>
    <s v="Privé"/>
    <s v="CLINIQUE GENERALE DE MARIGNANE"/>
    <n v="58063"/>
    <n v="0"/>
    <n v="1"/>
  </r>
  <r>
    <s v="130810740"/>
    <x v="250"/>
    <s v="130007362"/>
    <s v="13"/>
    <s v="Provence-Alpes-Côte d'Azur"/>
    <s v="Privé"/>
    <s v="CLINIQUE AXIUM"/>
    <n v="57044.5"/>
    <n v="0"/>
    <n v="1"/>
  </r>
  <r>
    <s v="130786742"/>
    <x v="251"/>
    <s v="750810814"/>
    <s v="13"/>
    <s v="Provence-Alpes-Côte d'Azur"/>
    <s v="CH"/>
    <s v="HÔPITAL D'INSTRUCTION DES ARMÉES LAVERAN"/>
    <n v="55451"/>
    <n v="0"/>
    <n v="1"/>
  </r>
  <r>
    <s v="130809015"/>
    <x v="252"/>
    <s v="130001928"/>
    <s v="13"/>
    <s v="Provence-Alpes-Côte d'Azur"/>
    <s v="CH"/>
    <s v="CENTRE GERONTOLOGIQUE DEPARTEMENTAL"/>
    <n v="54589.5"/>
    <n v="0"/>
    <n v="1"/>
  </r>
  <r>
    <s v="130000235"/>
    <x v="253"/>
    <s v="130780554"/>
    <s v="13"/>
    <s v="Provence-Alpes-Côte d'Azur"/>
    <s v="CH"/>
    <s v="CHS EDOUARD TOULOUSE"/>
    <n v="53523.25"/>
    <n v="1"/>
    <n v="0"/>
  </r>
  <r>
    <s v="130000433"/>
    <x v="254"/>
    <s v="130781131"/>
    <s v="13"/>
    <s v="Provence-Alpes-Côte d'Azur"/>
    <s v="CH"/>
    <s v="CHS MONTPERRIN"/>
    <n v="48015.75"/>
    <n v="0"/>
    <n v="1"/>
  </r>
  <r>
    <s v="130002215"/>
    <x v="255"/>
    <s v="130785512"/>
    <s v="13"/>
    <s v="Provence-Alpes-Côte d'Azur"/>
    <s v="CH"/>
    <s v="CH GENERAL LA CIOTAT"/>
    <n v="44080.5"/>
    <n v="1"/>
    <n v="1"/>
  </r>
  <r>
    <s v="130042526"/>
    <x v="256"/>
    <s v="310021399"/>
    <s v="13"/>
    <s v="Provence-Alpes-Côte d'Azur"/>
    <s v="Privé"/>
    <s v="KORIAN LES TROIS TOURS"/>
    <n v="43485.5"/>
    <n v="0"/>
    <n v="1"/>
  </r>
  <r>
    <s v="130784606"/>
    <x v="257"/>
    <s v="130001860"/>
    <s v="13"/>
    <s v="Provence-Alpes-Côte d'Azur"/>
    <s v="Privé"/>
    <s v="CLINIQUE ST-ROCH MONTFLEURY"/>
    <n v="40634"/>
    <n v="0"/>
    <n v="0"/>
  </r>
  <r>
    <s v="840000491"/>
    <x v="237"/>
    <s v="130041916"/>
    <s v="13"/>
    <s v="Provence-Alpes-Côte d'Azur"/>
    <s v="CH"/>
    <s v="CHIC SITE DE PERTUIS"/>
    <n v="39914.5"/>
    <n v="0"/>
    <n v="1"/>
  </r>
  <r>
    <s v="130785678"/>
    <x v="258"/>
    <s v="130002249"/>
    <s v="13"/>
    <s v="Provence-Alpes-Côte d'Azur"/>
    <s v="Privé"/>
    <s v="CLINIQUE VERT COTEAU"/>
    <n v="39242"/>
    <n v="0"/>
    <n v="1"/>
  </r>
  <r>
    <s v="130783723"/>
    <x v="259"/>
    <s v="130001456"/>
    <s v="13"/>
    <s v="Provence-Alpes-Côte d'Azur"/>
    <s v="Privé"/>
    <s v="CLINIQUE JUGE"/>
    <n v="37893"/>
    <n v="0"/>
    <n v="1"/>
  </r>
  <r>
    <s v="130786445"/>
    <x v="260"/>
    <s v="130002488"/>
    <s v="13"/>
    <s v="Provence-Alpes-Côte d'Azur"/>
    <s v="PSPH/EBNL"/>
    <s v="ETOILE MATERNITE CATHOLIQUE"/>
    <n v="36960.5"/>
    <n v="0"/>
    <n v="1"/>
  </r>
  <r>
    <s v="130798002"/>
    <x v="261"/>
    <s v="130004807"/>
    <s v="13"/>
    <s v="Provence-Alpes-Côte d'Azur"/>
    <s v="Privé"/>
    <s v="CLINIQUE LA LAURANNE"/>
    <n v="36596"/>
    <n v="0"/>
    <n v="0"/>
  </r>
  <r>
    <s v="130781834"/>
    <x v="262"/>
    <s v="130000805"/>
    <s v="13"/>
    <s v="Provence-Alpes-Côte d'Azur"/>
    <s v="Privé"/>
    <s v="CRF NOTRE DAME DE BON VOYAGE"/>
    <n v="36308.5"/>
    <n v="0"/>
    <n v="0"/>
  </r>
  <r>
    <s v="130782071"/>
    <x v="263"/>
    <s v="130002454"/>
    <s v="13"/>
    <s v="Provence-Alpes-Côte d'Azur"/>
    <s v="Privé"/>
    <s v="CLINIQUE DE L'ETANG DE L'OLIVIER"/>
    <n v="35348.5"/>
    <n v="0"/>
    <n v="1"/>
  </r>
  <r>
    <s v="130789357"/>
    <x v="264"/>
    <s v="130002843"/>
    <s v="13"/>
    <s v="Provence-Alpes-Côte d'Azur"/>
    <s v="Privé"/>
    <s v="CENTRE LES FEUILLADES"/>
    <n v="34574"/>
    <n v="0"/>
    <n v="0"/>
  </r>
  <r>
    <s v="130781438"/>
    <x v="265"/>
    <s v="130000557"/>
    <s v="13"/>
    <s v="Provence-Alpes-Côte d'Azur"/>
    <s v="Privé"/>
    <s v="CLINIQUE DE PROVENCE BOURBONNE"/>
    <n v="33353.5"/>
    <n v="0"/>
    <n v="1"/>
  </r>
  <r>
    <s v="130785983"/>
    <x v="266"/>
    <s v="130002306"/>
    <s v="13"/>
    <s v="Provence-Alpes-Côte d'Azur"/>
    <s v="Privé"/>
    <s v="CENTRE SAINT-CHRISTOPHE"/>
    <n v="32189.5"/>
    <n v="0"/>
    <n v="0"/>
  </r>
  <r>
    <s v="130784598"/>
    <x v="267"/>
    <s v="130001852"/>
    <s v="13"/>
    <s v="Provence-Alpes-Côte d'Azur"/>
    <s v="Privé"/>
    <s v="CLINIQUE SPECIALISEE ST-MARTIN"/>
    <n v="32033.5"/>
    <n v="0"/>
    <n v="1"/>
  </r>
  <r>
    <s v="130000516"/>
    <x v="268"/>
    <s v="130781339"/>
    <s v="13"/>
    <s v="Provence-Alpes-Côte d'Azur"/>
    <s v="CH"/>
    <s v="CH LOUIS BRUNET D'ALLAUCH"/>
    <n v="31481"/>
    <n v="0"/>
    <n v="1"/>
  </r>
  <r>
    <s v="130783764"/>
    <x v="269"/>
    <s v="920030269"/>
    <s v="13"/>
    <s v="Provence-Alpes-Côte d'Azur"/>
    <s v="Privé"/>
    <s v="CLINIQUE MON REPOS"/>
    <n v="30798"/>
    <n v="0"/>
    <n v="0"/>
  </r>
  <r>
    <s v="130785389"/>
    <x v="270"/>
    <s v="130002173"/>
    <s v="13"/>
    <s v="Provence-Alpes-Côte d'Azur"/>
    <s v="Privé"/>
    <s v="CLINIQUE CHANTECLER"/>
    <n v="29479"/>
    <n v="0"/>
    <n v="1"/>
  </r>
  <r>
    <s v="130784903"/>
    <x v="271"/>
    <s v="130002041"/>
    <s v="13"/>
    <s v="Provence-Alpes-Côte d'Azur"/>
    <s v="Privé"/>
    <s v="CLINIQUE MÉDICO-CHIRURGICALE LA_x000a_PHOCEANNE"/>
    <n v="28056.5"/>
    <n v="0"/>
    <n v="1"/>
  </r>
  <r>
    <s v="130789159"/>
    <x v="272"/>
    <s v="920030269"/>
    <s v="13"/>
    <s v="Provence-Alpes-Côte d'Azur"/>
    <s v="Privé"/>
    <s v="CENTRE CARDIO-VASCULAIRE VALMANT"/>
    <n v="27764"/>
    <n v="0"/>
    <n v="0"/>
  </r>
  <r>
    <s v="130784085"/>
    <x v="273"/>
    <s v="920030921"/>
    <s v="13"/>
    <s v="Provence-Alpes-Côte d'Azur"/>
    <s v="Privé"/>
    <s v="CLINIQUE L'EMERAUDE"/>
    <n v="27699"/>
    <n v="0"/>
    <n v="0"/>
  </r>
  <r>
    <s v="130037922"/>
    <x v="274"/>
    <s v="130037823"/>
    <s v="13"/>
    <s v="Provence-Alpes-Côte d'Azur"/>
    <s v="Privé"/>
    <s v="HPC RESIDENCE DU PARC"/>
    <n v="26377"/>
    <n v="0"/>
    <n v="1"/>
  </r>
  <r>
    <s v="130002496"/>
    <x v="275"/>
    <s v="130786494"/>
    <s v="13"/>
    <s v="Provence-Alpes-Côte d'Azur"/>
    <s v="CH"/>
    <s v="CHS VALVERT MARSEILLE"/>
    <n v="25808.25"/>
    <n v="0"/>
    <n v="0"/>
  </r>
  <r>
    <s v="130785462"/>
    <x v="276"/>
    <s v="130002207"/>
    <s v="13"/>
    <s v="Provence-Alpes-Côte d'Azur"/>
    <s v="Privé"/>
    <s v="CLINIQUE LA CHENAIE"/>
    <n v="24909.5"/>
    <n v="0"/>
    <n v="0"/>
  </r>
  <r>
    <s v="130786932"/>
    <x v="277"/>
    <s v="130002660"/>
    <s v="13"/>
    <s v="Provence-Alpes-Côte d'Azur"/>
    <s v="Privé"/>
    <s v="CENTRE DE RÉÉDUCATION PAUL CEZANNE"/>
    <n v="24514"/>
    <n v="0"/>
    <n v="1"/>
  </r>
  <r>
    <s v="130784481"/>
    <x v="278"/>
    <s v="130006562"/>
    <s v="13"/>
    <s v="Provence-Alpes-Côte d'Azur"/>
    <s v="Privé"/>
    <s v="CENTRE DE DIALYSE DIAVERUM MARSEILLE"/>
    <n v="24150"/>
    <n v="0"/>
    <n v="0"/>
  </r>
  <r>
    <s v="130782097"/>
    <x v="279"/>
    <s v="130000938"/>
    <s v="13"/>
    <s v="Provence-Alpes-Côte d'Azur"/>
    <s v="Privé"/>
    <s v="CENTRE DE CONVALESCENCE SIBOURG"/>
    <n v="24112"/>
    <n v="0"/>
    <n v="0"/>
  </r>
  <r>
    <s v="130782451"/>
    <x v="280"/>
    <s v="130001118"/>
    <s v="13"/>
    <s v="Provence-Alpes-Côte d'Azur"/>
    <s v="Privé"/>
    <s v="CENTRE LE MEDITERRANEE"/>
    <n v="23331"/>
    <n v="0"/>
    <n v="0"/>
  </r>
  <r>
    <s v="130790157"/>
    <x v="242"/>
    <s v="130789316"/>
    <s v="13"/>
    <s v="Provence-Alpes-Côte d'Azur"/>
    <s v="CH"/>
    <s v="CH DE MARTIGUES HÔPITAL DU VALLON"/>
    <n v="23104"/>
    <n v="0"/>
    <n v="0"/>
  </r>
  <r>
    <s v="130780083"/>
    <x v="281"/>
    <s v="130000060"/>
    <s v="13"/>
    <s v="Provence-Alpes-Côte d'Azur"/>
    <s v="Privé"/>
    <s v="CLINIQUE MADELEINE REMUZAT"/>
    <n v="23020.5"/>
    <n v="0"/>
    <n v="0"/>
  </r>
  <r>
    <s v="130784697"/>
    <x v="282"/>
    <s v="130001902"/>
    <s v="13"/>
    <s v="Provence-Alpes-Côte d'Azur"/>
    <s v="Privé"/>
    <s v="MAISON DE CONVALESCENCE SPEC.LES 4_x000a_SAISONS"/>
    <n v="22300.25"/>
    <n v="0"/>
    <n v="0"/>
  </r>
  <r>
    <s v="130786023"/>
    <x v="283"/>
    <s v="130002330"/>
    <s v="13"/>
    <s v="Provence-Alpes-Côte d'Azur"/>
    <s v="Privé"/>
    <s v="CLINIQUE KORIAN CAP FERRIERES"/>
    <n v="22051.5"/>
    <n v="0"/>
    <n v="0"/>
  </r>
  <r>
    <s v="130782444"/>
    <x v="284"/>
    <s v="130001100"/>
    <s v="13"/>
    <s v="Provence-Alpes-Côte d'Azur"/>
    <s v="Privé"/>
    <s v="CLINIQUE DE SOINS DE SUITE CHATEAU FLORANS"/>
    <n v="21958.5"/>
    <n v="0"/>
    <n v="0"/>
  </r>
  <r>
    <s v="130786924"/>
    <x v="285"/>
    <s v="130037815"/>
    <s v="13"/>
    <s v="Provence-Alpes-Côte d'Azur"/>
    <s v="PSPH/EBNL"/>
    <s v="CRF VALMANTE"/>
    <n v="21729.5"/>
    <n v="0"/>
    <n v="0"/>
  </r>
  <r>
    <s v="130008253"/>
    <x v="286"/>
    <s v="130001084"/>
    <s v="13"/>
    <s v="Provence-Alpes-Côte d'Azur"/>
    <s v="Privé"/>
    <s v="CLINIQUE DE VITROLLES"/>
    <n v="20780.5"/>
    <n v="0"/>
    <n v="0"/>
  </r>
  <r>
    <s v="130784580"/>
    <x v="287"/>
    <s v="920030269"/>
    <s v="13"/>
    <s v="Provence-Alpes-Côte d'Azur"/>
    <s v="Privé"/>
    <s v="CLINIQUE CARDIO-VASCULAIRE LA PROVENCALE"/>
    <n v="20125"/>
    <n v="0"/>
    <n v="0"/>
  </r>
  <r>
    <s v="130781917"/>
    <x v="288"/>
    <s v="130000847"/>
    <s v="13"/>
    <s v="Provence-Alpes-Côte d'Azur"/>
    <s v="Privé"/>
    <s v="CENTRE MÉDICAL PROVENCE AZUR"/>
    <n v="19781"/>
    <n v="0"/>
    <n v="0"/>
  </r>
  <r>
    <s v="130044753"/>
    <x v="289"/>
    <s v="130810336"/>
    <s v="13"/>
    <s v="Provence-Alpes-Côte d'Azur"/>
    <s v="Privé"/>
    <s v="CLINIQUE MONTICELLI VELODROME"/>
    <n v="19534.5"/>
    <n v="0"/>
    <n v="0"/>
  </r>
  <r>
    <s v="130786247"/>
    <x v="290"/>
    <s v="920030269"/>
    <s v="13"/>
    <s v="Provence-Alpes-Côte d'Azur"/>
    <s v="Privé"/>
    <s v="CLINIQUE DES TROIS-LUCS"/>
    <n v="19407"/>
    <n v="0"/>
    <n v="0"/>
  </r>
  <r>
    <s v="130043854"/>
    <x v="291"/>
    <s v="130037815"/>
    <s v="13"/>
    <s v="Provence-Alpes-Côte d'Azur"/>
    <s v="PSPH/EBNL"/>
    <s v="CRF VALMANTE HÔPITAL EUROPEEN"/>
    <n v="18862.5"/>
    <n v="0"/>
    <n v="0"/>
  </r>
  <r>
    <s v="130809981"/>
    <x v="292"/>
    <s v="750056335"/>
    <s v="13"/>
    <s v="Provence-Alpes-Côte d'Azur"/>
    <s v="Privé"/>
    <s v="KORIAN MASSILIA LES PINS"/>
    <n v="18747"/>
    <n v="0"/>
    <n v="0"/>
  </r>
  <r>
    <s v="130783665"/>
    <x v="293"/>
    <s v="130043722"/>
    <s v="13"/>
    <s v="Provence-Alpes-Côte d'Azur"/>
    <s v="PSPH/EBNL"/>
    <s v="CLINIQUE DE BONNEVEINE"/>
    <n v="18740.5"/>
    <n v="1"/>
    <n v="1"/>
  </r>
  <r>
    <s v="130784291"/>
    <x v="294"/>
    <s v="130001696"/>
    <s v="13"/>
    <s v="Provence-Alpes-Côte d'Azur"/>
    <s v="Privé"/>
    <s v="CLINIQUE DES TROIS CYPRES"/>
    <n v="18094.75"/>
    <n v="0"/>
    <n v="0"/>
  </r>
  <r>
    <s v="130781925"/>
    <x v="295"/>
    <s v="920030269"/>
    <s v="13"/>
    <s v="Provence-Alpes-Côte d'Azur"/>
    <s v="Privé"/>
    <s v="CENTRE CARDIO-VASCULAIRE N.-DAME"/>
    <n v="18016.5"/>
    <n v="0"/>
    <n v="0"/>
  </r>
  <r>
    <s v="130781768"/>
    <x v="296"/>
    <s v="130000763"/>
    <s v="13"/>
    <s v="Provence-Alpes-Côte d'Azur"/>
    <s v="Privé"/>
    <s v="M.REGIME/ CONVAL.LES PALMIERS"/>
    <n v="17525"/>
    <n v="0"/>
    <n v="0"/>
  </r>
  <r>
    <s v="130786296"/>
    <x v="297"/>
    <s v="130002421"/>
    <s v="13"/>
    <s v="Provence-Alpes-Côte d'Azur"/>
    <s v="Privé"/>
    <s v="CENTRE DE GÉRONTOLOGIE LA PAGERIE"/>
    <n v="17387.5"/>
    <n v="0"/>
    <n v="0"/>
  </r>
  <r>
    <s v="130787369"/>
    <x v="298"/>
    <s v="130002777"/>
    <s v="13"/>
    <s v="Provence-Alpes-Côte d'Azur"/>
    <s v="Privé"/>
    <s v="CRF LE GRAND LARGE"/>
    <n v="17372.5"/>
    <n v="0"/>
    <n v="0"/>
  </r>
  <r>
    <s v="130008048"/>
    <x v="299"/>
    <s v="130043169"/>
    <s v="13"/>
    <s v="Provence-Alpes-Côte d'Azur"/>
    <s v="Privé"/>
    <s v="CLINIQUE SAINT MARTIN SUD"/>
    <n v="16064"/>
    <n v="0"/>
    <n v="0"/>
  </r>
  <r>
    <s v="130017478"/>
    <x v="300"/>
    <s v="920030921"/>
    <s v="13"/>
    <s v="Provence-Alpes-Côte d'Azur"/>
    <s v="Privé"/>
    <s v="CLINIQUE DE L'ESCALE"/>
    <n v="16001.5"/>
    <n v="0"/>
    <n v="0"/>
  </r>
  <r>
    <s v="130781594"/>
    <x v="301"/>
    <s v="130010648"/>
    <s v="13"/>
    <s v="Provence-Alpes-Côte d'Azur"/>
    <s v="Privé"/>
    <s v="MAISON DE CONVALESCENCE ST-MICHEL"/>
    <n v="15993.5"/>
    <n v="0"/>
    <n v="0"/>
  </r>
  <r>
    <s v="130781370"/>
    <x v="302"/>
    <s v="130000532"/>
    <s v="13"/>
    <s v="Provence-Alpes-Côte d'Azur"/>
    <s v="Privé"/>
    <s v="CLINIQUE JEANNE D'ARC"/>
    <n v="15766"/>
    <n v="0"/>
    <n v="0"/>
  </r>
  <r>
    <s v="130786015"/>
    <x v="303"/>
    <s v="130002322"/>
    <s v="13"/>
    <s v="Provence-Alpes-Côte d'Azur"/>
    <s v="Privé"/>
    <s v="MAISON DE CONVALESCENCE SPEC. VALFLEUR"/>
    <n v="15667"/>
    <n v="0"/>
    <n v="0"/>
  </r>
  <r>
    <s v="130782162"/>
    <x v="304"/>
    <s v="130000987"/>
    <s v="13"/>
    <s v="Provence-Alpes-Côte d'Azur"/>
    <s v="Privé"/>
    <s v="CLINIQUE DE MARTIGUES"/>
    <n v="15394"/>
    <n v="0"/>
    <n v="1"/>
  </r>
  <r>
    <s v="130008238"/>
    <x v="305"/>
    <s v="130044118"/>
    <s v="13"/>
    <s v="Provence-Alpes-Côte d'Azur"/>
    <s v="Privé"/>
    <s v="CLINIQUE LA PHOCEANNE SUD"/>
    <n v="15351.5"/>
    <n v="0"/>
    <n v="0"/>
  </r>
  <r>
    <s v="130782493"/>
    <x v="306"/>
    <s v="330050899"/>
    <s v="13"/>
    <s v="Provence-Alpes-Côte d'Azur"/>
    <s v="Privé"/>
    <s v="CENTRE DE DIETETIQUE ST-LAURENT"/>
    <n v="15309"/>
    <n v="0"/>
    <n v="0"/>
  </r>
  <r>
    <s v="130784812"/>
    <x v="307"/>
    <s v="130001985"/>
    <s v="13"/>
    <s v="Provence-Alpes-Côte d'Azur"/>
    <s v="Privé"/>
    <s v="CLINIQUE SAINT BARNABE"/>
    <n v="15141"/>
    <n v="0"/>
    <n v="0"/>
  </r>
  <r>
    <s v="130035793"/>
    <x v="308"/>
    <s v="130013139"/>
    <s v="13"/>
    <s v="Provence-Alpes-Côte d'Azur"/>
    <s v="Privé"/>
    <s v="CENTRE MÉDICAL DES ALPILLES"/>
    <n v="15017"/>
    <n v="0"/>
    <n v="0"/>
  </r>
  <r>
    <s v="130785975"/>
    <x v="309"/>
    <s v="310021340"/>
    <s v="13"/>
    <s v="Provence-Alpes-Côte d'Azur"/>
    <s v="Privé"/>
    <s v="CENTRE DE GÉRONTOLOGIE LES OLIVIERS"/>
    <n v="14891.5"/>
    <n v="0"/>
    <n v="0"/>
  </r>
  <r>
    <s v="130032758"/>
    <x v="310"/>
    <s v="130001514"/>
    <s v="13"/>
    <s v="Provence-Alpes-Côte d'Azur"/>
    <s v="Privé"/>
    <s v="CLINIQUE DE LA POINTE ROUGE USLD"/>
    <n v="14508.5"/>
    <n v="0"/>
    <n v="0"/>
  </r>
  <r>
    <s v="130041767"/>
    <x v="311"/>
    <s v="130041262"/>
    <s v="13"/>
    <s v="Provence-Alpes-Côte d'Azur"/>
    <s v="Privé"/>
    <s v="EUROMED CARDIO"/>
    <n v="14421"/>
    <n v="0"/>
    <n v="1"/>
  </r>
  <r>
    <s v="130781065"/>
    <x v="312"/>
    <s v="130000417"/>
    <s v="13"/>
    <s v="Provence-Alpes-Côte d'Azur"/>
    <s v="Privé"/>
    <s v="CLINIQUE LA JAUBERTE"/>
    <n v="14326.75"/>
    <n v="0"/>
    <n v="0"/>
  </r>
  <r>
    <s v="130784911"/>
    <x v="313"/>
    <s v="920030855"/>
    <s v="13"/>
    <s v="Provence-Alpes-Côte d'Azur"/>
    <s v="Privé"/>
    <s v="CLINIQUE DE SOINS DE SUITE LA SALETTE"/>
    <n v="14183"/>
    <n v="0"/>
    <n v="0"/>
  </r>
  <r>
    <s v="130784549"/>
    <x v="314"/>
    <s v="130001811"/>
    <s v="13"/>
    <s v="Provence-Alpes-Côte d'Azur"/>
    <s v="Privé"/>
    <s v="CENTRE DE POST CURE LA BASTIDE"/>
    <n v="14023.5"/>
    <n v="0"/>
    <n v="0"/>
  </r>
  <r>
    <s v="130782303"/>
    <x v="315"/>
    <s v="750056335"/>
    <s v="13"/>
    <s v="Provence-Alpes-Côte d'Azur"/>
    <s v="Privé"/>
    <s v="KORIAN VALDONNE"/>
    <n v="13663"/>
    <n v="0"/>
    <n v="0"/>
  </r>
  <r>
    <s v="130781867"/>
    <x v="316"/>
    <s v="130000813"/>
    <s v="13"/>
    <s v="Provence-Alpes-Côte d'Azur"/>
    <s v="Privé"/>
    <s v="CLINIQUE DE LA CIOTAT"/>
    <n v="13497"/>
    <n v="0"/>
    <n v="0"/>
  </r>
  <r>
    <s v="130802143"/>
    <x v="317"/>
    <s v="130804396"/>
    <s v="13"/>
    <s v="Provence-Alpes-Côte d'Azur"/>
    <s v="Privé"/>
    <s v="HAD SOINS ASSISTANCE"/>
    <n v="13469"/>
    <n v="0"/>
    <n v="0"/>
  </r>
  <r>
    <s v="130786973"/>
    <x v="318"/>
    <s v="130002702"/>
    <s v="13"/>
    <s v="Provence-Alpes-Côte d'Azur"/>
    <s v="Privé"/>
    <s v="MEDIAZUR"/>
    <n v="13416.5"/>
    <n v="0"/>
    <n v="0"/>
  </r>
  <r>
    <s v="130782675"/>
    <x v="319"/>
    <s v="130001233"/>
    <s v="13"/>
    <s v="Provence-Alpes-Côte d'Azur"/>
    <s v="Privé"/>
    <s v="CLINIQUE CHIRURGICALE DU DR VIGNOLI"/>
    <n v="12660"/>
    <n v="0"/>
    <n v="1"/>
  </r>
  <r>
    <s v="130783475"/>
    <x v="320"/>
    <s v="690795331"/>
    <s v="13"/>
    <s v="Provence-Alpes-Côte d'Azur"/>
    <s v="PSPH/EBNL"/>
    <s v="MAISON DE REPOS ET DE CONVALESCENCE_x000a_L'ANGELUS"/>
    <n v="12647.5"/>
    <n v="0"/>
    <n v="0"/>
  </r>
  <r>
    <s v="130038003"/>
    <x v="321"/>
    <s v="130029218"/>
    <s v="13"/>
    <s v="Provence-Alpes-Côte d'Azur"/>
    <s v="Privé"/>
    <s v="DIALYSAIX - CENTRE D'HÉMODIALYSE D'AIX EN_x000a_PROVENCE"/>
    <n v="12617.5"/>
    <n v="0"/>
    <n v="0"/>
  </r>
  <r>
    <s v="130042096"/>
    <x v="322"/>
    <s v="130042062"/>
    <s v="13"/>
    <s v="Provence-Alpes-Côte d'Azur"/>
    <s v="Privé"/>
    <s v="GCS CENTRE CARDIO AXIUM RAMBO"/>
    <n v="12616.5"/>
    <n v="0"/>
    <n v="1"/>
  </r>
  <r>
    <s v="130001258"/>
    <x v="323"/>
    <s v="130028228"/>
    <s v="13"/>
    <s v="Provence-Alpes-Côte d'Azur"/>
    <s v="CH"/>
    <s v="HÔPITAUX PORTES DE CAMARGUE TARASCON"/>
    <n v="12184"/>
    <n v="0"/>
    <n v="0"/>
  </r>
  <r>
    <s v="130781255"/>
    <x v="324"/>
    <s v="220020739"/>
    <s v="13"/>
    <s v="Provence-Alpes-Côte d'Azur"/>
    <s v="PSPH/EBNL"/>
    <s v="CLINIQUE SAINT-THOMAS"/>
    <n v="12067.5"/>
    <n v="0"/>
    <n v="0"/>
  </r>
  <r>
    <s v="130806011"/>
    <x v="325"/>
    <s v="750720534"/>
    <s v="13"/>
    <s v="Provence-Alpes-Côte d'Azur"/>
    <s v="Privé"/>
    <s v="MAISON DE SANTÉ SAINT-PAUL"/>
    <n v="11907"/>
    <n v="0"/>
    <n v="0"/>
  </r>
  <r>
    <s v="130798358"/>
    <x v="237"/>
    <s v="130041916"/>
    <s v="13"/>
    <s v="Provence-Alpes-Côte d'Azur"/>
    <s v="CH"/>
    <s v="USLD DUQUESNE SITE AIX"/>
    <n v="11891.5"/>
    <n v="0"/>
    <n v="0"/>
  </r>
  <r>
    <s v="130809809"/>
    <x v="326"/>
    <s v="130007156"/>
    <s v="13"/>
    <s v="Provence-Alpes-Côte d'Azur"/>
    <s v="Privé"/>
    <s v="CENTRE D'HEMODIALYSE DE PROVENCE"/>
    <n v="11823.5"/>
    <n v="0"/>
    <n v="0"/>
  </r>
  <r>
    <s v="130034531"/>
    <x v="278"/>
    <s v="130006562"/>
    <s v="13"/>
    <s v="Provence-Alpes-Côte d'Azur"/>
    <s v="Privé"/>
    <s v="CENTRE DE DIALYSE DIAVERUM ARLES"/>
    <n v="10997"/>
    <n v="0"/>
    <n v="0"/>
  </r>
  <r>
    <s v="130783152"/>
    <x v="327"/>
    <s v="130001365"/>
    <s v="13"/>
    <s v="Provence-Alpes-Côte d'Azur"/>
    <s v="PSPH/EBNL"/>
    <s v="CLINIQUE SPEC. STE ELISABETH"/>
    <n v="9814.5"/>
    <n v="0"/>
    <n v="0"/>
  </r>
  <r>
    <s v="130781289"/>
    <x v="328"/>
    <s v="130002447"/>
    <s v="13"/>
    <s v="Provence-Alpes-Côte d'Azur"/>
    <s v="Privé"/>
    <s v="POLYCLINIQUE DU PARC RAMBOT LA_x000a_PROVENCALE"/>
    <n v="8850.5"/>
    <n v="0"/>
    <n v="0"/>
  </r>
  <r>
    <s v="130811102"/>
    <x v="329"/>
    <s v="130007487"/>
    <s v="13"/>
    <s v="Provence-Alpes-Côte d'Azur"/>
    <s v="PSPH/EBNL"/>
    <s v="CENTRE DE SOINS PALLIATIFS LA MAISON"/>
    <n v="8565"/>
    <n v="0"/>
    <n v="0"/>
  </r>
  <r>
    <s v="130021819"/>
    <x v="330"/>
    <s v="130021769"/>
    <s v="13"/>
    <s v="Provence-Alpes-Côte d'Azur"/>
    <s v="Privé"/>
    <s v="HAD CLARA SCHUMAN"/>
    <n v="7786.5"/>
    <n v="0"/>
    <n v="0"/>
  </r>
  <r>
    <s v="130021488"/>
    <x v="331"/>
    <s v="130021439"/>
    <s v="13"/>
    <s v="Provence-Alpes-Côte d'Azur"/>
    <s v="Privé"/>
    <s v="HAD BOUCHES DU RHONE EST"/>
    <n v="7653"/>
    <n v="0"/>
    <n v="0"/>
  </r>
  <r>
    <s v="130784952"/>
    <x v="332"/>
    <s v="130014228"/>
    <s v="13"/>
    <s v="Provence-Alpes-Côte d'Azur"/>
    <s v="PSPH/EBNL"/>
    <s v="MAISON DE REPOS ET DE CONVALESCENCE_x000a_FERNANDE BERGER"/>
    <n v="7534"/>
    <n v="0"/>
    <n v="0"/>
  </r>
  <r>
    <s v="130808314"/>
    <x v="246"/>
    <s v="130789274"/>
    <s v="13"/>
    <s v="Provence-Alpes-Côte d'Azur"/>
    <s v="CH"/>
    <s v="CMP TRINQUETAILLE SECTEUR 13G26"/>
    <n v="5882.25"/>
    <n v="0"/>
    <n v="0"/>
  </r>
  <r>
    <s v="130045263"/>
    <x v="333"/>
    <s v="130007487"/>
    <s v="13"/>
    <s v="Provence-Alpes-Côte d'Azur"/>
    <s v="PSPH/EBNL"/>
    <s v="LA MAISON VILLA IZOI"/>
    <n v="5589.5"/>
    <n v="0"/>
    <n v="0"/>
  </r>
  <r>
    <s v="130046097"/>
    <x v="334"/>
    <s v="130000557"/>
    <s v="13"/>
    <s v="Provence-Alpes-Côte d'Azur"/>
    <s v="Privé"/>
    <s v="CLINIQUE PROVENCE VELODROME"/>
    <n v="4877"/>
    <n v="0"/>
    <n v="0"/>
  </r>
  <r>
    <s v="130806078"/>
    <x v="335"/>
    <s v="130016058"/>
    <s v="13"/>
    <s v="Provence-Alpes-Côte d'Azur"/>
    <s v="Privé"/>
    <s v="ATUP AUTODIALYSE MARSEILLE 08"/>
    <n v="4866"/>
    <n v="0"/>
    <n v="0"/>
  </r>
  <r>
    <s v="130807407"/>
    <x v="254"/>
    <s v="130781131"/>
    <s v="13"/>
    <s v="Provence-Alpes-Côte d'Azur"/>
    <s v="CH"/>
    <s v="CENTRE DE RÉÉDUCATION POUR ALCOOLIQUES_x000a_AIX"/>
    <n v="4811.25"/>
    <n v="0"/>
    <n v="0"/>
  </r>
  <r>
    <s v="130043318"/>
    <x v="336"/>
    <s v="130043300"/>
    <s v="13"/>
    <s v="Provence-Alpes-Côte d'Azur"/>
    <s v="PSPH/EBNL"/>
    <s v="SSR PEDIATRIQUE VAL PRE VERT"/>
    <n v="4015"/>
    <n v="0"/>
    <n v="0"/>
  </r>
  <r>
    <s v="130034614"/>
    <x v="337"/>
    <s v="130006810"/>
    <s v="13"/>
    <s v="Provence-Alpes-Côte d'Azur"/>
    <s v="PSPH/EBNL"/>
    <s v="ADPC UNITE D'AUTODIALYSE MARSEILLE 09"/>
    <n v="3847"/>
    <n v="0"/>
    <n v="0"/>
  </r>
  <r>
    <s v="130002694"/>
    <x v="338"/>
    <s v="130000532"/>
    <s v="13"/>
    <s v="Provence-Alpes-Côte d'Azur"/>
    <s v="Privé"/>
    <s v="CLINIQUE JEAN PAOLI"/>
    <n v="3791"/>
    <n v="0"/>
    <n v="0"/>
  </r>
  <r>
    <s v="300000049"/>
    <x v="323"/>
    <s v="130028228"/>
    <s v="13"/>
    <s v="Provence-Alpes-Côte d'Azur"/>
    <s v="CH"/>
    <s v="CH BEAUCAIRE"/>
    <n v="3772.5"/>
    <n v="0"/>
    <n v="0"/>
  </r>
  <r>
    <s v="130808272"/>
    <x v="275"/>
    <s v="130786494"/>
    <s v="13"/>
    <s v="Provence-Alpes-Côte d'Azur"/>
    <s v="CH"/>
    <s v="CHS VALVERT HJ GASQUY MARSEILLE"/>
    <n v="2899"/>
    <n v="0"/>
    <n v="0"/>
  </r>
  <r>
    <s v="130035223"/>
    <x v="339"/>
    <s v="130001415"/>
    <s v="13"/>
    <s v="Provence-Alpes-Côte d'Azur"/>
    <s v="Privé"/>
    <s v="AUTODIALYSE ACTIPOLE 12"/>
    <n v="2494"/>
    <n v="0"/>
    <n v="0"/>
  </r>
  <r>
    <s v="130786890"/>
    <x v="340"/>
    <s v="130001688"/>
    <s v="13"/>
    <s v="Provence-Alpes-Côte d'Azur"/>
    <s v="PSPH/EBNL"/>
    <s v="HDJ LE RELAIS"/>
    <n v="2480"/>
    <n v="0"/>
    <n v="0"/>
  </r>
  <r>
    <s v="130807738"/>
    <x v="254"/>
    <s v="130781131"/>
    <s v="13"/>
    <s v="Provence-Alpes-Côte d'Azur"/>
    <s v="CH"/>
    <s v="CHS MONTPERRIN HJ VILLA BLANCHE SALON"/>
    <n v="2472"/>
    <n v="0"/>
    <n v="0"/>
  </r>
  <r>
    <s v="130008287"/>
    <x v="337"/>
    <s v="130006810"/>
    <s v="13"/>
    <s v="Provence-Alpes-Côte d'Azur"/>
    <s v="PSPH/EBNL"/>
    <s v="ADPC UNITE D'AUTODIALYSE MARSEILLE 02"/>
    <n v="2419"/>
    <n v="0"/>
    <n v="0"/>
  </r>
  <r>
    <s v="130808264"/>
    <x v="275"/>
    <s v="130786494"/>
    <s v="13"/>
    <s v="Provence-Alpes-Côte d'Azur"/>
    <s v="CH"/>
    <s v="CHS VALVERT HJ CATTP AUBIGNANE AUBAGNE"/>
    <n v="2360.25"/>
    <n v="0"/>
    <n v="0"/>
  </r>
  <r>
    <s v="130034002"/>
    <x v="278"/>
    <s v="130006562"/>
    <s v="13"/>
    <s v="Provence-Alpes-Côte d'Azur"/>
    <s v="Privé"/>
    <s v="DIAVERUM PROVENCE SALON"/>
    <n v="2346"/>
    <n v="0"/>
    <n v="0"/>
  </r>
  <r>
    <s v="130045057"/>
    <x v="242"/>
    <s v="130789316"/>
    <s v="13"/>
    <s v="Provence-Alpes-Côte d'Azur"/>
    <s v="CH"/>
    <s v="CH MARTIGUES HOP JOUR PSY SECTEUR 24"/>
    <n v="2158.75"/>
    <n v="0"/>
    <n v="0"/>
  </r>
  <r>
    <s v="130015498"/>
    <x v="242"/>
    <s v="130789316"/>
    <s v="13"/>
    <s v="Provence-Alpes-Côte d'Azur"/>
    <s v="CH"/>
    <s v="CH MARTIGUES HOP JOUR PSY SECTEUR 23"/>
    <n v="2029"/>
    <n v="0"/>
    <n v="0"/>
  </r>
  <r>
    <s v="130030109"/>
    <x v="275"/>
    <s v="130786494"/>
    <s v="13"/>
    <s v="Provence-Alpes-Côte d'Azur"/>
    <s v="CH"/>
    <s v="CHS VALVERT HJ FARDELOUP LA CIOTAT"/>
    <n v="2019.75"/>
    <n v="0"/>
    <n v="0"/>
  </r>
  <r>
    <s v="130015449"/>
    <x v="242"/>
    <s v="130789316"/>
    <s v="13"/>
    <s v="Provence-Alpes-Côte d'Azur"/>
    <s v="CH"/>
    <s v="CH MARTIGUES HOP JOUR PSY SECTEUR 25"/>
    <n v="1935"/>
    <n v="0"/>
    <n v="0"/>
  </r>
  <r>
    <s v="130034044"/>
    <x v="278"/>
    <s v="130006562"/>
    <s v="13"/>
    <s v="Provence-Alpes-Côte d'Azur"/>
    <s v="Privé"/>
    <s v="DIAVERUM PROVENCE MARIGNANE"/>
    <n v="1895"/>
    <n v="0"/>
    <n v="0"/>
  </r>
  <r>
    <s v="130043508"/>
    <x v="341"/>
    <s v="250002284"/>
    <s v="13"/>
    <s v="Provence-Alpes-Côte d'Azur"/>
    <s v="PSPH/EBNL"/>
    <s v="HDJ SSR ENFANTS SALINS DE BREGILLE"/>
    <n v="1767"/>
    <n v="0"/>
    <n v="0"/>
  </r>
  <r>
    <s v="130022619"/>
    <x v="342"/>
    <s v="130045339"/>
    <s v="13"/>
    <s v="Provence-Alpes-Côte d'Azur"/>
    <s v="Privé"/>
    <s v="HAD SANTÉ SOLIDARITE BOUCHES DU RHONE"/>
    <n v="1765.5"/>
    <n v="0"/>
    <n v="0"/>
  </r>
  <r>
    <s v="130036650"/>
    <x v="335"/>
    <s v="130016058"/>
    <s v="13"/>
    <s v="Provence-Alpes-Côte d'Azur"/>
    <s v="Privé"/>
    <s v="ATUP AUTODIALYSE MARIGNANE"/>
    <n v="1613"/>
    <n v="0"/>
    <n v="0"/>
  </r>
  <r>
    <s v="130048341"/>
    <x v="343"/>
    <s v="130001852"/>
    <s v="13"/>
    <s v="Provence-Alpes-Côte d'Azur"/>
    <s v="Privé"/>
    <s v="HDJ ST MARTIN SPORT MARSEILLE"/>
    <n v="1595.5"/>
    <n v="0"/>
    <n v="0"/>
  </r>
  <r>
    <s v="130034556"/>
    <x v="335"/>
    <s v="130016058"/>
    <s v="13"/>
    <s v="Provence-Alpes-Côte d'Azur"/>
    <s v="Privé"/>
    <s v="ATUP AUTODIALYSE MARTIGUES"/>
    <n v="1320"/>
    <n v="0"/>
    <n v="0"/>
  </r>
  <r>
    <s v="130038433"/>
    <x v="254"/>
    <s v="130781131"/>
    <s v="13"/>
    <s v="Provence-Alpes-Côte d'Azur"/>
    <s v="CH"/>
    <s v="CHS MONTPERRIN HOSPIT ADO OXALIS"/>
    <n v="1179.5"/>
    <n v="0"/>
    <n v="0"/>
  </r>
  <r>
    <s v="130784226"/>
    <x v="344"/>
    <s v="130804032"/>
    <s v="13"/>
    <s v="Provence-Alpes-Côte d'Azur"/>
    <s v="PSPH/EBNL"/>
    <s v="HÔPITAL HENRI GASTAUT"/>
    <n v="1170"/>
    <n v="0"/>
    <n v="0"/>
  </r>
  <r>
    <s v="840018691"/>
    <x v="254"/>
    <s v="130781131"/>
    <s v="13"/>
    <s v="Provence-Alpes-Côte d'Azur"/>
    <s v="CH"/>
    <s v="CHS MONTPERRIN HOP DE JOUR REGAIN"/>
    <n v="1169"/>
    <n v="0"/>
    <n v="0"/>
  </r>
  <r>
    <s v="130808629"/>
    <x v="275"/>
    <s v="130786494"/>
    <s v="13"/>
    <s v="Provence-Alpes-Côte d'Azur"/>
    <s v="CH"/>
    <s v="CHS VALVERT HJ AGORA HELIOS AUBAGNE"/>
    <n v="1135.25"/>
    <n v="0"/>
    <n v="0"/>
  </r>
  <r>
    <s v="130035959"/>
    <x v="337"/>
    <s v="130006810"/>
    <s v="13"/>
    <s v="Provence-Alpes-Côte d'Azur"/>
    <s v="PSPH/EBNL"/>
    <s v="ADPC UDM MARSEILLE 05"/>
    <n v="1106"/>
    <n v="0"/>
    <n v="0"/>
  </r>
  <r>
    <s v="130811797"/>
    <x v="278"/>
    <s v="130006562"/>
    <s v="13"/>
    <s v="Provence-Alpes-Côte d'Azur"/>
    <s v="Privé"/>
    <s v="DIAVERUM PROVENCE MIRAMAS"/>
    <n v="1103"/>
    <n v="0"/>
    <n v="0"/>
  </r>
  <r>
    <s v="130044662"/>
    <x v="345"/>
    <s v="920030913"/>
    <s v="13"/>
    <s v="Provence-Alpes-Côte d'Azur"/>
    <s v="Privé"/>
    <s v="UNITÉ MEDITERRANEENNE DE NUTRITION"/>
    <n v="926.5"/>
    <n v="0"/>
    <n v="0"/>
  </r>
  <r>
    <s v="130807464"/>
    <x v="254"/>
    <s v="130781131"/>
    <s v="13"/>
    <s v="Provence-Alpes-Côte d'Azur"/>
    <s v="CH"/>
    <s v="CHS MONTPERRIN HJ VILLA MELODIE"/>
    <n v="848.5"/>
    <n v="0"/>
    <n v="0"/>
  </r>
  <r>
    <s v="130806417"/>
    <x v="337"/>
    <s v="130006810"/>
    <s v="13"/>
    <s v="Provence-Alpes-Côte d'Azur"/>
    <s v="PSPH/EBNL"/>
    <s v="ADPC UNITE D'AUTODIALYSE AUBAGNE"/>
    <n v="824"/>
    <n v="0"/>
    <n v="0"/>
  </r>
  <r>
    <s v="130038045"/>
    <x v="278"/>
    <s v="130006562"/>
    <s v="13"/>
    <s v="Provence-Alpes-Côte d'Azur"/>
    <s v="Privé"/>
    <s v="DIAVERUM PROVENCE ISTRES"/>
    <n v="794"/>
    <n v="0"/>
    <n v="0"/>
  </r>
  <r>
    <s v="2B0004212"/>
    <x v="337"/>
    <s v="130006810"/>
    <s v="13"/>
    <s v="Provence-Alpes-Côte d'Azur"/>
    <s v="PSPH/EBNL"/>
    <s v="UNITE D'AUTODIALYSE ILE ROUSSE"/>
    <n v="752"/>
    <n v="0"/>
    <n v="0"/>
  </r>
  <r>
    <s v="130045065"/>
    <x v="242"/>
    <s v="130789316"/>
    <s v="13"/>
    <s v="Provence-Alpes-Côte d'Azur"/>
    <s v="CH"/>
    <s v="CH MARTIGUES HOP JOUR PSY SECTEUR 10"/>
    <n v="717.5"/>
    <n v="0"/>
    <n v="0"/>
  </r>
  <r>
    <s v="2B0004071"/>
    <x v="337"/>
    <s v="130006810"/>
    <s v="13"/>
    <s v="Provence-Alpes-Côte d'Azur"/>
    <s v="PSPH/EBNL"/>
    <s v="UNITE D'AUTODIALYSE DE CORTE"/>
    <n v="712"/>
    <n v="0"/>
    <n v="0"/>
  </r>
  <r>
    <s v="130043375"/>
    <x v="254"/>
    <s v="130781131"/>
    <s v="13"/>
    <s v="Provence-Alpes-Côte d'Azur"/>
    <s v="CH"/>
    <s v="CHS MONTPERRIN HJ ADO PARADOX SALON"/>
    <n v="709"/>
    <n v="0"/>
    <n v="0"/>
  </r>
  <r>
    <s v="130030059"/>
    <x v="275"/>
    <s v="130786494"/>
    <s v="13"/>
    <s v="Provence-Alpes-Côte d'Azur"/>
    <s v="CH"/>
    <s v="CHS VALVERT HJ LES ECOUTILLES AUBAGNE"/>
    <n v="680.75"/>
    <n v="0"/>
    <n v="0"/>
  </r>
  <r>
    <s v="130034093"/>
    <x v="278"/>
    <s v="130006562"/>
    <s v="13"/>
    <s v="Provence-Alpes-Côte d'Azur"/>
    <s v="Privé"/>
    <s v="DIAVERUM PROVENCE MARSEILLE"/>
    <n v="675"/>
    <n v="0"/>
    <n v="0"/>
  </r>
  <r>
    <s v="130797962"/>
    <x v="346"/>
    <s v="130804032"/>
    <s v="13"/>
    <s v="Provence-Alpes-Côte d'Azur"/>
    <s v="PSPH/EBNL"/>
    <s v="HDJ LA CIOTAT"/>
    <n v="560.25"/>
    <n v="0"/>
    <n v="0"/>
  </r>
  <r>
    <s v="130798481"/>
    <x v="254"/>
    <s v="130781131"/>
    <s v="13"/>
    <s v="Provence-Alpes-Côte d'Azur"/>
    <s v="CH"/>
    <s v="CHS MONTPERRIN CPI VITROLLES S7"/>
    <n v="532.5"/>
    <n v="0"/>
    <n v="0"/>
  </r>
  <r>
    <s v="130807480"/>
    <x v="254"/>
    <s v="130781131"/>
    <s v="13"/>
    <s v="Provence-Alpes-Côte d'Azur"/>
    <s v="CH"/>
    <s v="CHS MONTPERRIN HJ ACANTHE S22 GARDANNE"/>
    <n v="491"/>
    <n v="0"/>
    <n v="0"/>
  </r>
  <r>
    <s v="130807514"/>
    <x v="254"/>
    <s v="130781131"/>
    <s v="13"/>
    <s v="Provence-Alpes-Côte d'Azur"/>
    <s v="CH"/>
    <s v="CMP RAYNAUD TRETS S17"/>
    <n v="446"/>
    <n v="0"/>
    <n v="0"/>
  </r>
  <r>
    <s v="130807787"/>
    <x v="254"/>
    <s v="130781131"/>
    <s v="13"/>
    <s v="Provence-Alpes-Côte d'Azur"/>
    <s v="CH"/>
    <s v="CHS MONTPERRIN CENTRE DE JOUR S8 AIX"/>
    <n v="386"/>
    <n v="0"/>
    <n v="0"/>
  </r>
  <r>
    <s v="130786569"/>
    <x v="347"/>
    <s v="130804032"/>
    <s v="13"/>
    <s v="Provence-Alpes-Côte d'Azur"/>
    <s v="PSPH/EBNL"/>
    <s v="HDJ CALYPSO"/>
    <n v="371.25"/>
    <n v="0"/>
    <n v="0"/>
  </r>
  <r>
    <s v="130808843"/>
    <x v="348"/>
    <s v="920030152"/>
    <s v="13"/>
    <s v="Provence-Alpes-Côte d'Azur"/>
    <s v="Privé"/>
    <s v="USLD MARCEL PAGNOL"/>
    <n v="353"/>
    <n v="0"/>
    <n v="0"/>
  </r>
  <r>
    <s v="130796402"/>
    <x v="246"/>
    <s v="130789274"/>
    <s v="13"/>
    <s v="Provence-Alpes-Côte d'Azur"/>
    <s v="CH"/>
    <s v="CMP CATTP DE BARRIOL SECTEUR 13I11"/>
    <n v="317.75"/>
    <n v="0"/>
    <n v="0"/>
  </r>
  <r>
    <s v="130780273"/>
    <x v="349"/>
    <s v="130000151"/>
    <s v="13"/>
    <s v="Provence-Alpes-Côte d'Azur"/>
    <s v="PSPH/EBNL"/>
    <s v="MAISON DE SANTE DE SAINTE MARTHE"/>
    <n v="1"/>
    <n v="0"/>
    <n v="0"/>
  </r>
  <r>
    <s v="140000209"/>
    <x v="350"/>
    <s v="140000100"/>
    <s v="14"/>
    <s v="Normandie"/>
    <s v="CHR/U"/>
    <s v="CHU COTE DE NACRE - CAEN"/>
    <n v="433752"/>
    <n v="0"/>
    <n v="1"/>
  </r>
  <r>
    <s v="140000027"/>
    <x v="351"/>
    <s v="140000035"/>
    <s v="14"/>
    <s v="Normandie"/>
    <s v="CH"/>
    <s v="CH DE LISIEUX"/>
    <n v="136022"/>
    <n v="1"/>
    <n v="1"/>
  </r>
  <r>
    <s v="140017237"/>
    <x v="352"/>
    <s v="140003278"/>
    <s v="14"/>
    <s v="Normandie"/>
    <s v="Privé"/>
    <s v="CH PRIVÉ ST MARTIN CAEN"/>
    <n v="110178.5"/>
    <n v="0"/>
    <n v="1"/>
  </r>
  <r>
    <s v="140016759"/>
    <x v="353"/>
    <s v="140003146"/>
    <s v="14"/>
    <s v="Normandie"/>
    <s v="Privé"/>
    <s v="POLYCLINIQUE DU PARC"/>
    <n v="86204.5"/>
    <n v="0"/>
    <n v="0"/>
  </r>
  <r>
    <s v="140000555"/>
    <x v="354"/>
    <s v="140000639"/>
    <s v="14"/>
    <s v="Normandie"/>
    <s v="CLCC"/>
    <s v="CLCC FRANÇOIS BACLESSE"/>
    <n v="86153.5"/>
    <n v="1"/>
    <n v="1"/>
  </r>
  <r>
    <s v="140024886"/>
    <x v="355"/>
    <s v="140000092"/>
    <s v="14"/>
    <s v="Normandie"/>
    <s v="CH"/>
    <s v="CH AUNAY-BAYEUX"/>
    <n v="60046.5"/>
    <n v="0"/>
    <n v="1"/>
  </r>
  <r>
    <s v="140000233"/>
    <x v="356"/>
    <s v="140000118"/>
    <s v="14"/>
    <s v="Normandie"/>
    <s v="CH"/>
    <s v="CH DE FALAISE"/>
    <n v="51377.75"/>
    <n v="1"/>
    <n v="1"/>
  </r>
  <r>
    <s v="760917773"/>
    <x v="357"/>
    <s v="140000852"/>
    <s v="14"/>
    <s v="Normandie"/>
    <s v="PSPH/EBNL"/>
    <s v="UNITE AUTODIALYSE ASSISTEE ASS ANIDER"/>
    <n v="49715"/>
    <n v="0"/>
    <n v="0"/>
  </r>
  <r>
    <s v="140000456"/>
    <x v="358"/>
    <s v="140000316"/>
    <s v="14"/>
    <s v="Normandie"/>
    <s v="CH"/>
    <s v="ETS PUBLIC DE SANTÉ MENTALE"/>
    <n v="48957"/>
    <n v="0"/>
    <n v="0"/>
  </r>
  <r>
    <s v="140026410"/>
    <x v="359"/>
    <s v="140026279"/>
    <s v="14"/>
    <s v="Normandie"/>
    <s v="CH"/>
    <s v="CH COTE FLEURIE - SITE DE CRICQUEBOEUF"/>
    <n v="41029.5"/>
    <n v="0"/>
    <n v="0"/>
  </r>
  <r>
    <s v="140000373"/>
    <x v="360"/>
    <s v="140000159"/>
    <s v="14"/>
    <s v="Normandie"/>
    <s v="CH"/>
    <s v="CH DE VIRE"/>
    <n v="39602"/>
    <n v="0"/>
    <n v="1"/>
  </r>
  <r>
    <s v="140002452"/>
    <x v="361"/>
    <s v="140025800"/>
    <s v="14"/>
    <s v="Normandie"/>
    <s v="PSPH/EBNL"/>
    <s v="CLINIQUE MISERICORDE- CAEN"/>
    <n v="29740.5"/>
    <n v="0"/>
    <n v="1"/>
  </r>
  <r>
    <s v="140025255"/>
    <x v="362"/>
    <s v="310020383"/>
    <s v="14"/>
    <s v="Normandie"/>
    <s v="Privé"/>
    <s v="KORIAN COTE NORMANDE - IFS"/>
    <n v="25971"/>
    <n v="0"/>
    <n v="0"/>
  </r>
  <r>
    <s v="140026709"/>
    <x v="363"/>
    <s v="140000415"/>
    <s v="14"/>
    <s v="Normandie"/>
    <s v="Privé"/>
    <s v="POLYCLINIQUE DE DEAUVILLE-CRICQUEBOEUF"/>
    <n v="22312"/>
    <n v="0"/>
    <n v="0"/>
  </r>
  <r>
    <s v="140000258"/>
    <x v="364"/>
    <s v="140000415"/>
    <s v="14"/>
    <s v="Normandie"/>
    <s v="Privé"/>
    <s v="POLYCLINIQUE DE DEAUVILLE"/>
    <n v="18172"/>
    <n v="0"/>
    <n v="0"/>
  </r>
  <r>
    <s v="140012196"/>
    <x v="350"/>
    <s v="140000100"/>
    <s v="14"/>
    <s v="Normandie"/>
    <s v="USLD pur"/>
    <s v="UNITE SOINS LONGUE DUREE - CHU CAEN"/>
    <n v="17112.5"/>
    <n v="0"/>
    <n v="0"/>
  </r>
  <r>
    <s v="140000290"/>
    <x v="365"/>
    <s v="140000449"/>
    <s v="14"/>
    <s v="Normandie"/>
    <s v="Privé"/>
    <s v="CLINIQUE NOTRE-DAME"/>
    <n v="16793.5"/>
    <n v="0"/>
    <n v="0"/>
  </r>
  <r>
    <s v="140004383"/>
    <x v="350"/>
    <s v="140000100"/>
    <s v="14"/>
    <s v="Normandie"/>
    <s v="CHR/U"/>
    <s v="CHR GEORGES CLEMENCEAU - CAEN"/>
    <n v="16275.5"/>
    <n v="1"/>
    <n v="0"/>
  </r>
  <r>
    <s v="140000340"/>
    <x v="366"/>
    <s v="140025800"/>
    <s v="14"/>
    <s v="Normandie"/>
    <s v="PSPH/EBNL"/>
    <s v="FONDATION DE LA MISÉRICORDE HÉROUVILLE_x000a_SAINT CLAIR"/>
    <n v="15999.5"/>
    <n v="0"/>
    <n v="0"/>
  </r>
  <r>
    <s v="140018730"/>
    <x v="367"/>
    <s v="140000423"/>
    <s v="14"/>
    <s v="Normandie"/>
    <s v="Privé"/>
    <s v="POLYCLINIQUE DE LISIEUX"/>
    <n v="13883.5"/>
    <n v="0"/>
    <n v="0"/>
  </r>
  <r>
    <s v="140002619"/>
    <x v="368"/>
    <s v="750721334"/>
    <s v="14"/>
    <s v="Normandie"/>
    <s v="Privé"/>
    <s v="HAD CROIX-ROUGE"/>
    <n v="13247"/>
    <n v="0"/>
    <n v="0"/>
  </r>
  <r>
    <s v="140000076"/>
    <x v="355"/>
    <s v="140000092"/>
    <s v="14"/>
    <s v="Normandie"/>
    <s v="CH"/>
    <s v="CH AUNAY-BAYEUX"/>
    <n v="13134.5"/>
    <n v="0"/>
    <n v="1"/>
  </r>
  <r>
    <s v="140025123"/>
    <x v="369"/>
    <s v="310021126"/>
    <s v="14"/>
    <s v="Normandie"/>
    <s v="Privé"/>
    <s v="CRF CAEN"/>
    <n v="11562"/>
    <n v="0"/>
    <n v="0"/>
  </r>
  <r>
    <s v="140017278"/>
    <x v="370"/>
    <s v="610787285"/>
    <s v="14"/>
    <s v="Normandie"/>
    <s v="PSPH/EBNL"/>
    <s v="INSTITUT MEDECINE PHYSIQUE ET READAPTA_x000a_TION - LEBISEY"/>
    <n v="11394"/>
    <n v="0"/>
    <n v="0"/>
  </r>
  <r>
    <s v="140000241"/>
    <x v="359"/>
    <s v="140026279"/>
    <s v="14"/>
    <s v="Normandie"/>
    <s v="CH"/>
    <s v="CH COTE FLEURIE - SITE D'EQUEMAUVILLE"/>
    <n v="11046.5"/>
    <n v="0"/>
    <n v="0"/>
  </r>
  <r>
    <s v="140013830"/>
    <x v="356"/>
    <s v="140000118"/>
    <s v="14"/>
    <s v="Normandie"/>
    <s v="CH"/>
    <s v="UNITE SOINS LONGUE DUREE - CH FALAISE"/>
    <n v="10904"/>
    <n v="0"/>
    <n v="0"/>
  </r>
  <r>
    <s v="140000308"/>
    <x v="371"/>
    <s v="140000134"/>
    <s v="14"/>
    <s v="Normandie"/>
    <s v="CH"/>
    <s v="CH DE PONT L'EVEQUE"/>
    <n v="10721.5"/>
    <n v="0"/>
    <n v="0"/>
  </r>
  <r>
    <s v="140017401"/>
    <x v="355"/>
    <s v="140000092"/>
    <s v="14"/>
    <s v="Normandie"/>
    <s v="CH"/>
    <s v="UNITE SOINS LONGUE DUREE - CH BAYEUX"/>
    <n v="8952.5"/>
    <n v="0"/>
    <n v="0"/>
  </r>
  <r>
    <s v="140015975"/>
    <x v="372"/>
    <s v="310021092"/>
    <s v="14"/>
    <s v="Normandie"/>
    <s v="Privé"/>
    <s v="RÉSIDENCE THALATTA"/>
    <n v="8163"/>
    <n v="0"/>
    <n v="0"/>
  </r>
  <r>
    <s v="140004136"/>
    <x v="355"/>
    <s v="140000092"/>
    <s v="14"/>
    <s v="Normandie"/>
    <s v="CH"/>
    <s v="UNITÉ PSYCHIATRIQUE - CH BAYEUX"/>
    <n v="7793.5"/>
    <n v="0"/>
    <n v="0"/>
  </r>
  <r>
    <s v="140025362"/>
    <x v="355"/>
    <s v="140000092"/>
    <s v="14"/>
    <s v="Normandie"/>
    <s v="CH"/>
    <s v="SSR SITE HENRY DUNANT - CH BAYEUX"/>
    <n v="5791"/>
    <n v="0"/>
    <n v="0"/>
  </r>
  <r>
    <s v="140016155"/>
    <x v="373"/>
    <s v="140027426"/>
    <s v="14"/>
    <s v="Normandie"/>
    <s v="Privé"/>
    <s v="HAD BAYEUX"/>
    <n v="5572.5"/>
    <n v="0"/>
    <n v="0"/>
  </r>
  <r>
    <s v="140019175"/>
    <x v="374"/>
    <s v="930019484"/>
    <s v="14"/>
    <s v="Normandie"/>
    <s v="PSPH/EBNL"/>
    <s v="CRF MANOIR D' APRIGNY - BAYEUX"/>
    <n v="3044"/>
    <n v="0"/>
    <n v="0"/>
  </r>
  <r>
    <s v="140027681"/>
    <x v="375"/>
    <s v="610787764"/>
    <s v="14"/>
    <s v="Normandie"/>
    <s v="PSPH/EBNL"/>
    <s v="CMPR LA CLAIRIERE - HEROUVILLE STCLAIR"/>
    <n v="2162.5"/>
    <n v="0"/>
    <n v="0"/>
  </r>
  <r>
    <s v="610007312"/>
    <x v="360"/>
    <s v="140000159"/>
    <s v="14"/>
    <s v="Normandie"/>
    <s v="CH"/>
    <s v="HAD DU CH DE VIRE - SITE DE FLERS"/>
    <n v="2133.5"/>
    <n v="0"/>
    <n v="0"/>
  </r>
  <r>
    <s v="140016106"/>
    <x v="358"/>
    <s v="140000316"/>
    <s v="14"/>
    <s v="Normandie"/>
    <s v="CH"/>
    <s v="HDJ (14 G 07) - EPSM"/>
    <n v="1851.25"/>
    <n v="0"/>
    <n v="0"/>
  </r>
  <r>
    <s v="500021282"/>
    <x v="360"/>
    <s v="140000159"/>
    <s v="14"/>
    <s v="Normandie"/>
    <s v="CH"/>
    <s v="HAD DU CH DE VIRE SITE DE VILLEDIEU"/>
    <n v="1345.5"/>
    <n v="0"/>
    <n v="0"/>
  </r>
  <r>
    <s v="500021274"/>
    <x v="360"/>
    <s v="140000159"/>
    <s v="14"/>
    <s v="Normandie"/>
    <s v="CH"/>
    <s v="HAD DU CH DE VIRE SITE DE MORTAIN"/>
    <n v="1239"/>
    <n v="0"/>
    <n v="0"/>
  </r>
  <r>
    <s v="140015306"/>
    <x v="358"/>
    <s v="140000316"/>
    <s v="14"/>
    <s v="Normandie"/>
    <s v="CH"/>
    <s v="HDJ (14 I 02) - EPSM CAEN"/>
    <n v="1209"/>
    <n v="0"/>
    <n v="0"/>
  </r>
  <r>
    <s v="140030891"/>
    <x v="376"/>
    <s v="140000639"/>
    <s v="14"/>
    <s v="Normandie"/>
    <s v="CLCC"/>
    <s v="UNITÉ RADIOTHERAPIE EXTERNE CFB"/>
    <n v="1186.5"/>
    <n v="0"/>
    <n v="0"/>
  </r>
  <r>
    <s v="140021924"/>
    <x v="358"/>
    <s v="140000316"/>
    <s v="14"/>
    <s v="Normandie"/>
    <s v="CH"/>
    <s v="HDJ (14 G 08) - EPSM CAEN"/>
    <n v="1180.25"/>
    <n v="0"/>
    <n v="0"/>
  </r>
  <r>
    <s v="140017963"/>
    <x v="358"/>
    <s v="140000316"/>
    <s v="14"/>
    <s v="Normandie"/>
    <s v="CH"/>
    <s v="HDJ (14 G 03 ) - EPSM CAEN"/>
    <n v="1109.5"/>
    <n v="0"/>
    <n v="0"/>
  </r>
  <r>
    <s v="140015330"/>
    <x v="358"/>
    <s v="140000316"/>
    <s v="14"/>
    <s v="Normandie"/>
    <s v="CH"/>
    <s v="HDJ (14 G 09) - EPSM CAEN"/>
    <n v="1083.25"/>
    <n v="0"/>
    <n v="0"/>
  </r>
  <r>
    <s v="140015348"/>
    <x v="358"/>
    <s v="140000316"/>
    <s v="14"/>
    <s v="Normandie"/>
    <s v="CH"/>
    <s v="HDJ (14 G 02) - EPSM CAEN"/>
    <n v="1044"/>
    <n v="0"/>
    <n v="0"/>
  </r>
  <r>
    <s v="140018011"/>
    <x v="355"/>
    <s v="140000092"/>
    <s v="14"/>
    <s v="Normandie"/>
    <s v="CH"/>
    <s v="HDJ (14I01)- CH BAYEUX"/>
    <n v="992"/>
    <n v="1"/>
    <n v="0"/>
  </r>
  <r>
    <s v="140018078"/>
    <x v="355"/>
    <s v="140000092"/>
    <s v="14"/>
    <s v="Normandie"/>
    <s v="CH"/>
    <s v="CATTP (14G05) - CH BAYEUX"/>
    <n v="906"/>
    <n v="0"/>
    <n v="0"/>
  </r>
  <r>
    <s v="140015322"/>
    <x v="358"/>
    <s v="140000316"/>
    <s v="14"/>
    <s v="Normandie"/>
    <s v="CH"/>
    <s v="HDJ (14 G 03) - EPSM CAEN"/>
    <n v="787"/>
    <n v="0"/>
    <n v="0"/>
  </r>
  <r>
    <s v="140028754"/>
    <x v="358"/>
    <s v="140000316"/>
    <s v="14"/>
    <s v="Normandie"/>
    <s v="CH"/>
    <s v="HDJ EQUEMAUVILLE - EPSM"/>
    <n v="783.25"/>
    <n v="0"/>
    <n v="0"/>
  </r>
  <r>
    <s v="140014358"/>
    <x v="358"/>
    <s v="140000316"/>
    <s v="14"/>
    <s v="Normandie"/>
    <s v="CH"/>
    <s v="HDJ (14 I 02) - EPSM CAEN"/>
    <n v="667"/>
    <n v="0"/>
    <n v="0"/>
  </r>
  <r>
    <s v="140018029"/>
    <x v="355"/>
    <s v="140000092"/>
    <s v="14"/>
    <s v="Normandie"/>
    <s v="CH"/>
    <s v="HDJ (14I01) - CH BAYEUX"/>
    <n v="605.25"/>
    <n v="0"/>
    <n v="0"/>
  </r>
  <r>
    <s v="140014341"/>
    <x v="358"/>
    <s v="140000316"/>
    <s v="14"/>
    <s v="Normandie"/>
    <s v="CH"/>
    <s v="MAISON DE JOUR (14 I 02) - EPSM CAEN"/>
    <n v="550.75"/>
    <n v="0"/>
    <n v="0"/>
  </r>
  <r>
    <s v="140017955"/>
    <x v="358"/>
    <s v="140000316"/>
    <s v="14"/>
    <s v="Normandie"/>
    <s v="CH"/>
    <s v="FERME THERAPEUTHIQUE HDJ - EPSM CAEN"/>
    <n v="519.75"/>
    <n v="0"/>
    <n v="0"/>
  </r>
  <r>
    <s v="140017971"/>
    <x v="358"/>
    <s v="140000316"/>
    <s v="14"/>
    <s v="Normandie"/>
    <s v="CH"/>
    <s v="HDJ VIRE - EPSM"/>
    <n v="477.75"/>
    <n v="0"/>
    <n v="0"/>
  </r>
  <r>
    <s v="140019282"/>
    <x v="358"/>
    <s v="140000316"/>
    <s v="14"/>
    <s v="Normandie"/>
    <s v="CH"/>
    <s v="HDJ SMPR CENTRE DE DETENTION-EPSM CAEN"/>
    <n v="475.5"/>
    <n v="0"/>
    <n v="0"/>
  </r>
  <r>
    <s v="140017427"/>
    <x v="358"/>
    <s v="140000316"/>
    <s v="14"/>
    <s v="Normandie"/>
    <s v="CH"/>
    <s v="HDJ (14 I 03) - EPSM CAEN"/>
    <n v="439.75"/>
    <n v="0"/>
    <n v="0"/>
  </r>
  <r>
    <s v="140022872"/>
    <x v="358"/>
    <s v="140000316"/>
    <s v="14"/>
    <s v="Normandie"/>
    <s v="CH"/>
    <s v="CMP MDA (14I02) - EPSM CAEN"/>
    <n v="407.75"/>
    <n v="0"/>
    <n v="0"/>
  </r>
  <r>
    <s v="140017419"/>
    <x v="358"/>
    <s v="140000316"/>
    <s v="14"/>
    <s v="Normandie"/>
    <s v="CH"/>
    <s v="HDJ (14 G 04) - EPSM CAEN"/>
    <n v="365.75"/>
    <n v="0"/>
    <n v="0"/>
  </r>
  <r>
    <s v="140018607"/>
    <x v="358"/>
    <s v="140000316"/>
    <s v="14"/>
    <s v="Normandie"/>
    <s v="CH"/>
    <s v="ATELIER CAFETERIA (INTERS) - EPSM CAEN"/>
    <n v="331"/>
    <n v="0"/>
    <n v="0"/>
  </r>
  <r>
    <s v="140028705"/>
    <x v="358"/>
    <s v="140000316"/>
    <s v="14"/>
    <s v="Normandie"/>
    <s v="CH"/>
    <s v="ARTHERAPIE INTERSECTORIELLE -EPSM CAEN"/>
    <n v="294.75"/>
    <n v="0"/>
    <n v="0"/>
  </r>
  <r>
    <s v="140017864"/>
    <x v="358"/>
    <s v="140000316"/>
    <s v="14"/>
    <s v="Normandie"/>
    <s v="CH"/>
    <s v="POLE PSY POST CURE VIRE - EPSM"/>
    <n v="249.25"/>
    <n v="0"/>
    <n v="0"/>
  </r>
  <r>
    <s v="140017989"/>
    <x v="358"/>
    <s v="140000316"/>
    <s v="14"/>
    <s v="Normandie"/>
    <s v="CH"/>
    <s v="HDJ CONDE - EPSM"/>
    <n v="160"/>
    <n v="0"/>
    <n v="0"/>
  </r>
  <r>
    <s v="140018557"/>
    <x v="358"/>
    <s v="140000316"/>
    <s v="14"/>
    <s v="Normandie"/>
    <s v="CH"/>
    <s v="ATELIER THEATRE(14G02) - EPSM CAEN"/>
    <n v="143"/>
    <n v="0"/>
    <n v="0"/>
  </r>
  <r>
    <s v="140027210"/>
    <x v="360"/>
    <s v="140000159"/>
    <s v="14"/>
    <s v="Normandie"/>
    <s v="CH"/>
    <s v="CENTRE DE SANTÉ MENTALE - UHTRS"/>
    <n v="96.5"/>
    <n v="0"/>
    <n v="0"/>
  </r>
  <r>
    <s v="140032707"/>
    <x v="350"/>
    <s v="140000100"/>
    <s v="14"/>
    <s v="Normandie"/>
    <s v="CHR/U"/>
    <s v="HDJ HEROUVILLE - CHU CAEN"/>
    <n v="79.25"/>
    <n v="0"/>
    <n v="0"/>
  </r>
  <r>
    <s v="140028721"/>
    <x v="358"/>
    <s v="140000316"/>
    <s v="14"/>
    <s v="Normandie"/>
    <s v="CH"/>
    <s v="ATELIERS SPORT SANTÉ - EPSM CAEN"/>
    <n v="47.5"/>
    <n v="0"/>
    <n v="0"/>
  </r>
  <r>
    <s v="140018060"/>
    <x v="358"/>
    <s v="140000316"/>
    <s v="14"/>
    <s v="Normandie"/>
    <s v="CH"/>
    <s v="CATTP (14G04) - EPSM CAEN"/>
    <n v="10.5"/>
    <n v="0"/>
    <n v="0"/>
  </r>
  <r>
    <s v="150000040"/>
    <x v="377"/>
    <s v="150780096"/>
    <s v="15"/>
    <s v="Auvergne-Rhône-Alpes"/>
    <s v="CH"/>
    <s v="CH HENRI MONDOR"/>
    <n v="157806"/>
    <n v="0"/>
    <n v="1"/>
  </r>
  <r>
    <s v="150780732"/>
    <x v="378"/>
    <s v="150000271"/>
    <s v="15"/>
    <s v="Auvergne-Rhône-Alpes"/>
    <s v="Privé"/>
    <s v="CENTRE MÉDICO-CHIRURGICAL AURILLAC"/>
    <n v="59600"/>
    <n v="0"/>
    <n v="1"/>
  </r>
  <r>
    <s v="150000032"/>
    <x v="379"/>
    <s v="150780088"/>
    <s v="15"/>
    <s v="Auvergne-Rhône-Alpes"/>
    <s v="CH"/>
    <s v="CH DE SAINT-FLOUR"/>
    <n v="41228"/>
    <n v="0"/>
    <n v="1"/>
  </r>
  <r>
    <s v="150000164"/>
    <x v="380"/>
    <s v="150780468"/>
    <s v="15"/>
    <s v="Auvergne-Rhône-Alpes"/>
    <s v="CH"/>
    <s v="CH DE MAURIAC"/>
    <n v="23232"/>
    <n v="0"/>
    <n v="1"/>
  </r>
  <r>
    <s v="150000180"/>
    <x v="381"/>
    <s v="150780500"/>
    <s v="15"/>
    <s v="Auvergne-Rhône-Alpes"/>
    <s v="CH"/>
    <s v="CH DE MURAT"/>
    <n v="16994.5"/>
    <n v="0"/>
    <n v="1"/>
  </r>
  <r>
    <s v="150002608"/>
    <x v="382"/>
    <s v="660006370"/>
    <s v="15"/>
    <s v="Auvergne-Rhône-Alpes"/>
    <s v="Privé"/>
    <s v="CLINIQUE DU SOUFFLE"/>
    <n v="13847"/>
    <n v="0"/>
    <n v="0"/>
  </r>
  <r>
    <s v="150780823"/>
    <x v="377"/>
    <s v="150780096"/>
    <s v="15"/>
    <s v="Auvergne-Rhône-Alpes"/>
    <s v="CH"/>
    <s v="CH ANNEXE CUEILHES"/>
    <n v="10225.25"/>
    <n v="0"/>
    <n v="0"/>
  </r>
  <r>
    <s v="150780708"/>
    <x v="383"/>
    <s v="870015336"/>
    <s v="15"/>
    <s v="Auvergne-Rhône-Alpes"/>
    <s v="PSPH/EBNL"/>
    <s v="CENTRE MÉDICAL MAURICE DELORT"/>
    <n v="8518"/>
    <n v="0"/>
    <n v="0"/>
  </r>
  <r>
    <s v="150780120"/>
    <x v="384"/>
    <s v="150000065"/>
    <s v="15"/>
    <s v="Auvergne-Rhône-Alpes"/>
    <s v="Privé"/>
    <s v="CLINIQUE DU HAUT CANTAL"/>
    <n v="8308.5"/>
    <n v="0"/>
    <n v="1"/>
  </r>
  <r>
    <s v="150000149"/>
    <x v="385"/>
    <s v="150780393"/>
    <s v="15"/>
    <s v="Auvergne-Rhône-Alpes"/>
    <s v="CH"/>
    <s v="CH PIERRE RAYNAL"/>
    <n v="6958.5"/>
    <n v="0"/>
    <n v="0"/>
  </r>
  <r>
    <s v="150782944"/>
    <x v="386"/>
    <s v="150002566"/>
    <s v="15"/>
    <s v="Auvergne-Rhône-Alpes"/>
    <s v="PSPH/EBNL"/>
    <s v="CENTRE DE RÉADAPTATION DE MAURS"/>
    <n v="4460"/>
    <n v="0"/>
    <n v="0"/>
  </r>
  <r>
    <s v="150780773"/>
    <x v="379"/>
    <s v="150780088"/>
    <s v="15"/>
    <s v="Auvergne-Rhône-Alpes"/>
    <s v="CH"/>
    <s v="SERVICE DE PSYCHIATRIE - CH ST FLOUR"/>
    <n v="4401.25"/>
    <n v="0"/>
    <n v="0"/>
  </r>
  <r>
    <s v="150000024"/>
    <x v="387"/>
    <s v="150780047"/>
    <s v="15"/>
    <s v="Auvergne-Rhône-Alpes"/>
    <s v="CH"/>
    <s v="CH CONDAT EN FENIERS"/>
    <n v="2576"/>
    <n v="0"/>
    <n v="0"/>
  </r>
  <r>
    <s v="150002921"/>
    <x v="380"/>
    <s v="150780468"/>
    <s v="15"/>
    <s v="Auvergne-Rhône-Alpes"/>
    <s v="CH"/>
    <s v="USLD UNITE PARKINSON D'YDES"/>
    <n v="1992"/>
    <n v="0"/>
    <n v="0"/>
  </r>
  <r>
    <s v="160000253"/>
    <x v="388"/>
    <s v="160000451"/>
    <s v="16"/>
    <s v="Nouvelle-Aquitaine"/>
    <s v="CH"/>
    <s v="CH D'ANGOULEME"/>
    <n v="170855"/>
    <n v="1"/>
    <n v="1"/>
  </r>
  <r>
    <s v="160013207"/>
    <x v="389"/>
    <s v="160001632"/>
    <s v="16"/>
    <s v="Nouvelle-Aquitaine"/>
    <s v="Privé"/>
    <s v="CENTRE CLINICAL"/>
    <n v="51393"/>
    <n v="0"/>
    <n v="0"/>
  </r>
  <r>
    <s v="160000303"/>
    <x v="390"/>
    <s v="160006037"/>
    <s v="16"/>
    <s v="Nouvelle-Aquitaine"/>
    <s v="CH"/>
    <s v="CH HÔPITAUX SUD-CHARENTE - BARBEZIEUX"/>
    <n v="48915.5"/>
    <n v="1"/>
    <n v="1"/>
  </r>
  <r>
    <s v="160015368"/>
    <x v="391"/>
    <s v="160014411"/>
    <s v="16"/>
    <s v="Nouvelle-Aquitaine"/>
    <s v="CH"/>
    <s v="CHIC DU PAYS DE COGNAC"/>
    <n v="46554.5"/>
    <n v="0"/>
    <n v="1"/>
  </r>
  <r>
    <s v="160000345"/>
    <x v="392"/>
    <s v="160000501"/>
    <s v="16"/>
    <s v="Nouvelle-Aquitaine"/>
    <s v="CH"/>
    <s v="CH CAMILLE CLAUDEL - LA COURONNE"/>
    <n v="36224"/>
    <n v="0"/>
    <n v="0"/>
  </r>
  <r>
    <s v="160000170"/>
    <x v="393"/>
    <s v="160000204"/>
    <s v="16"/>
    <s v="Nouvelle-Aquitaine"/>
    <s v="Privé"/>
    <s v="CLINIQUE SAINT JOSEPH"/>
    <n v="21325"/>
    <n v="0"/>
    <n v="1"/>
  </r>
  <r>
    <s v="160000188"/>
    <x v="394"/>
    <s v="160000121"/>
    <s v="16"/>
    <s v="Nouvelle-Aquitaine"/>
    <s v="CH"/>
    <s v="CH DE LA ROCHEFOUCAULD"/>
    <n v="20946"/>
    <n v="0"/>
    <n v="0"/>
  </r>
  <r>
    <s v="160000311"/>
    <x v="395"/>
    <s v="160000485"/>
    <s v="16"/>
    <s v="Nouvelle-Aquitaine"/>
    <s v="CH"/>
    <s v="CH CONFOLENS"/>
    <n v="20165"/>
    <n v="0"/>
    <n v="1"/>
  </r>
  <r>
    <s v="160000337"/>
    <x v="396"/>
    <s v="160000493"/>
    <s v="16"/>
    <s v="Nouvelle-Aquitaine"/>
    <s v="CH"/>
    <s v="CH DE RUFFEC"/>
    <n v="18386"/>
    <n v="0"/>
    <n v="1"/>
  </r>
  <r>
    <s v="160002036"/>
    <x v="397"/>
    <s v="160009908"/>
    <s v="16"/>
    <s v="Nouvelle-Aquitaine"/>
    <s v="PSPH/EBNL"/>
    <s v="HAD MUTUALITE 16"/>
    <n v="18135.5"/>
    <n v="0"/>
    <n v="0"/>
  </r>
  <r>
    <s v="160009080"/>
    <x v="398"/>
    <s v="160001574"/>
    <s v="16"/>
    <s v="Nouvelle-Aquitaine"/>
    <s v="PSPH/EBNL"/>
    <s v="CRF LES GLAMOTS"/>
    <n v="14334.5"/>
    <n v="0"/>
    <n v="0"/>
  </r>
  <r>
    <s v="160000261"/>
    <x v="391"/>
    <s v="160014411"/>
    <s v="16"/>
    <s v="Nouvelle-Aquitaine"/>
    <s v="CH"/>
    <s v="CHIC DU PAYS DE COGNAC - SSR"/>
    <n v="12573.5"/>
    <n v="1"/>
    <n v="0"/>
  </r>
  <r>
    <s v="160000279"/>
    <x v="399"/>
    <s v="160000212"/>
    <s v="16"/>
    <s v="Nouvelle-Aquitaine"/>
    <s v="Privé"/>
    <s v="CLINIQUE DE COGNAC"/>
    <n v="12557.5"/>
    <n v="0"/>
    <n v="0"/>
  </r>
  <r>
    <s v="160008231"/>
    <x v="400"/>
    <s v="160001038"/>
    <s v="16"/>
    <s v="Nouvelle-Aquitaine"/>
    <s v="Privé"/>
    <s v="CLINIQUE LA VILLA BLEUE"/>
    <n v="6750.5"/>
    <n v="0"/>
    <n v="0"/>
  </r>
  <r>
    <s v="160012209"/>
    <x v="401"/>
    <s v="160012191"/>
    <s v="16"/>
    <s v="Nouvelle-Aquitaine"/>
    <s v="Privé"/>
    <s v="KORIAN LE MAS BLANC - JARNAC"/>
    <n v="5344"/>
    <n v="0"/>
    <n v="0"/>
  </r>
  <r>
    <s v="160007894"/>
    <x v="392"/>
    <s v="160000501"/>
    <s v="16"/>
    <s v="Nouvelle-Aquitaine"/>
    <s v="CH"/>
    <s v="HDJ INTERSECTORIEL"/>
    <n v="943"/>
    <n v="0"/>
    <n v="0"/>
  </r>
  <r>
    <s v="160016374"/>
    <x v="402"/>
    <s v="860012913"/>
    <s v="16"/>
    <s v="Nouvelle-Aquitaine"/>
    <s v="Privé"/>
    <s v="SSR ANTENNE CRBVTA LES GLAMOTS"/>
    <n v="557"/>
    <n v="0"/>
    <n v="0"/>
  </r>
  <r>
    <s v="160007985"/>
    <x v="392"/>
    <s v="160000501"/>
    <s v="16"/>
    <s v="Nouvelle-Aquitaine"/>
    <s v="CH"/>
    <s v="HDJ INTERSECT - FOYER EN RESEAU"/>
    <n v="496.75"/>
    <n v="0"/>
    <n v="0"/>
  </r>
  <r>
    <s v="160008348"/>
    <x v="392"/>
    <s v="160000501"/>
    <s v="16"/>
    <s v="Nouvelle-Aquitaine"/>
    <s v="CH"/>
    <s v="HDJ + CMP + CATTP ESPACE WINNICOTT"/>
    <n v="274.5"/>
    <n v="0"/>
    <n v="0"/>
  </r>
  <r>
    <s v="160008017"/>
    <x v="392"/>
    <s v="160000501"/>
    <s v="16"/>
    <s v="Nouvelle-Aquitaine"/>
    <s v="CH"/>
    <s v="HDJ + CMP + CATTP PATIPATA"/>
    <n v="236.5"/>
    <n v="0"/>
    <n v="0"/>
  </r>
  <r>
    <s v="160007910"/>
    <x v="392"/>
    <s v="160000501"/>
    <s v="16"/>
    <s v="Nouvelle-Aquitaine"/>
    <s v="CH"/>
    <s v="HDJ + CMP + CATTP DOREMI"/>
    <n v="201.5"/>
    <n v="0"/>
    <n v="0"/>
  </r>
  <r>
    <s v="160007993"/>
    <x v="392"/>
    <s v="160000501"/>
    <s v="16"/>
    <s v="Nouvelle-Aquitaine"/>
    <s v="CH"/>
    <s v="HDJ + CMP + CATTP CH PEGUY"/>
    <n v="200"/>
    <n v="0"/>
    <n v="0"/>
  </r>
  <r>
    <s v="160008025"/>
    <x v="392"/>
    <s v="160000501"/>
    <s v="16"/>
    <s v="Nouvelle-Aquitaine"/>
    <s v="CH"/>
    <s v="HDJ + CMP + CATTP CHASSENEUIL"/>
    <n v="113.5"/>
    <n v="0"/>
    <n v="0"/>
  </r>
  <r>
    <s v="160007928"/>
    <x v="392"/>
    <s v="160000501"/>
    <s v="16"/>
    <s v="Nouvelle-Aquitaine"/>
    <s v="CH"/>
    <s v="HDJ PASSEROSES BARBEZIEUX"/>
    <n v="92.5"/>
    <n v="0"/>
    <n v="0"/>
  </r>
  <r>
    <s v="160008033"/>
    <x v="392"/>
    <s v="160000501"/>
    <s v="16"/>
    <s v="Nouvelle-Aquitaine"/>
    <s v="CH"/>
    <s v="HDJ + CMP + CATTP RUFFEC"/>
    <n v="62"/>
    <n v="0"/>
    <n v="0"/>
  </r>
  <r>
    <s v="170000087"/>
    <x v="403"/>
    <s v="170024194"/>
    <s v="17"/>
    <s v="Nouvelle-Aquitaine"/>
    <s v="CH"/>
    <s v="HÔPITAL SAINT-LOUIS - LA ROCHELLE"/>
    <n v="256022.5"/>
    <n v="1"/>
    <n v="1"/>
  </r>
  <r>
    <s v="170000103"/>
    <x v="404"/>
    <s v="170780175"/>
    <s v="17"/>
    <s v="Nouvelle-Aquitaine"/>
    <s v="CH"/>
    <s v="CH DE SAINTONGE - SAINTES"/>
    <n v="170690"/>
    <n v="1"/>
    <n v="1"/>
  </r>
  <r>
    <s v="170000152"/>
    <x v="405"/>
    <s v="170780225"/>
    <s v="17"/>
    <s v="Nouvelle-Aquitaine"/>
    <s v="CH"/>
    <s v="CH ROCHEFORT"/>
    <n v="120781.5"/>
    <n v="1"/>
    <n v="1"/>
  </r>
  <r>
    <s v="170000129"/>
    <x v="406"/>
    <s v="170780191"/>
    <s v="17"/>
    <s v="Nouvelle-Aquitaine"/>
    <s v="CH"/>
    <s v="CH ROYAN"/>
    <n v="57050"/>
    <n v="1"/>
    <n v="1"/>
  </r>
  <r>
    <s v="170000038"/>
    <x v="407"/>
    <s v="170780050"/>
    <s v="17"/>
    <s v="Nouvelle-Aquitaine"/>
    <s v="CH"/>
    <s v="CH JONZAC"/>
    <n v="44652"/>
    <n v="1"/>
    <n v="1"/>
  </r>
  <r>
    <s v="170000095"/>
    <x v="408"/>
    <s v="170780167"/>
    <s v="17"/>
    <s v="Nouvelle-Aquitaine"/>
    <s v="CH"/>
    <s v="CH ST-JEAN D'ANGELY"/>
    <n v="43237.5"/>
    <n v="1"/>
    <n v="1"/>
  </r>
  <r>
    <s v="170782981"/>
    <x v="403"/>
    <s v="170024194"/>
    <s v="17"/>
    <s v="Nouvelle-Aquitaine"/>
    <s v="CH"/>
    <s v="HÔPITAL MARIUS LACROIX"/>
    <n v="39519.25"/>
    <n v="0"/>
    <n v="0"/>
  </r>
  <r>
    <s v="170780662"/>
    <x v="409"/>
    <s v="170024053"/>
    <s v="17"/>
    <s v="Nouvelle-Aquitaine"/>
    <s v="Privé"/>
    <s v="CENTRE MÉDICO-CHIRURGICAL DE_x000a_L'ATLANTIQUE"/>
    <n v="35530"/>
    <n v="0"/>
    <n v="0"/>
  </r>
  <r>
    <s v="170780563"/>
    <x v="410"/>
    <s v="170000251"/>
    <s v="17"/>
    <s v="Nouvelle-Aquitaine"/>
    <s v="Privé"/>
    <s v="CLINIQUE PASTEUR"/>
    <n v="33242"/>
    <n v="0"/>
    <n v="0"/>
  </r>
  <r>
    <s v="170784110"/>
    <x v="403"/>
    <s v="170024194"/>
    <s v="17"/>
    <s v="Nouvelle-Aquitaine"/>
    <s v="CH"/>
    <s v="SSR CH LA ROCHELLE"/>
    <n v="27420"/>
    <n v="0"/>
    <n v="0"/>
  </r>
  <r>
    <s v="170780621"/>
    <x v="411"/>
    <s v="170000285"/>
    <s v="17"/>
    <s v="Nouvelle-Aquitaine"/>
    <s v="Privé"/>
    <s v="POLYCLINIQUE SAINT-GEORGES"/>
    <n v="24525.5"/>
    <n v="0"/>
    <n v="1"/>
  </r>
  <r>
    <s v="170780613"/>
    <x v="412"/>
    <s v="170024053"/>
    <s v="17"/>
    <s v="Nouvelle-Aquitaine"/>
    <s v="Privé"/>
    <s v="SA CLINIQUE DU MAIL"/>
    <n v="20138.5"/>
    <n v="0"/>
    <n v="0"/>
  </r>
  <r>
    <s v="170780043"/>
    <x v="413"/>
    <s v="750721334"/>
    <s v="17"/>
    <s v="Nouvelle-Aquitaine"/>
    <s v="PSPH/EBNL"/>
    <s v="CRF LA VILLA RICHELIEU"/>
    <n v="17905.5"/>
    <n v="0"/>
    <n v="0"/>
  </r>
  <r>
    <s v="170803431"/>
    <x v="414"/>
    <s v="920030269"/>
    <s v="17"/>
    <s v="Nouvelle-Aquitaine"/>
    <s v="Privé"/>
    <s v="CARDIOCEAN SA"/>
    <n v="16741"/>
    <n v="0"/>
    <n v="0"/>
  </r>
  <r>
    <s v="170780290"/>
    <x v="415"/>
    <s v="170000194"/>
    <s v="17"/>
    <s v="Nouvelle-Aquitaine"/>
    <s v="Privé"/>
    <s v="CLINIQUE VILLA DU PARC"/>
    <n v="15590.5"/>
    <n v="0"/>
    <n v="0"/>
  </r>
  <r>
    <s v="170000178"/>
    <x v="416"/>
    <s v="170780266"/>
    <s v="17"/>
    <s v="Nouvelle-Aquitaine"/>
    <s v="CH"/>
    <s v="CH BOSCAMNANT"/>
    <n v="14568.5"/>
    <n v="0"/>
    <n v="1"/>
  </r>
  <r>
    <s v="170780647"/>
    <x v="417"/>
    <s v="170000301"/>
    <s v="17"/>
    <s v="Nouvelle-Aquitaine"/>
    <s v="Privé"/>
    <s v="SA CLINIQUE RICHELIEU"/>
    <n v="12270.5"/>
    <n v="0"/>
    <n v="0"/>
  </r>
  <r>
    <s v="170780282"/>
    <x v="418"/>
    <s v="170000186"/>
    <s v="17"/>
    <s v="Nouvelle-Aquitaine"/>
    <s v="Privé"/>
    <s v="CLINIQUE HIPPOCRATE"/>
    <n v="11061"/>
    <n v="0"/>
    <n v="0"/>
  </r>
  <r>
    <s v="170783146"/>
    <x v="407"/>
    <s v="170780050"/>
    <s v="17"/>
    <s v="Nouvelle-Aquitaine"/>
    <s v="CH"/>
    <s v="CH JONZAC (CHS)"/>
    <n v="10849.25"/>
    <n v="0"/>
    <n v="0"/>
  </r>
  <r>
    <s v="170780100"/>
    <x v="419"/>
    <s v="310021357"/>
    <s v="17"/>
    <s v="Nouvelle-Aquitaine"/>
    <s v="Privé"/>
    <s v="SARL MAISON DE REPOS CHATEAU CLAVETTE"/>
    <n v="10474"/>
    <n v="0"/>
    <n v="0"/>
  </r>
  <r>
    <s v="170780068"/>
    <x v="420"/>
    <s v="170000046"/>
    <s v="17"/>
    <s v="Nouvelle-Aquitaine"/>
    <s v="Privé"/>
    <s v="CLINIQUE KORIAN MORNAY - ST PIERRE ILE"/>
    <n v="10417"/>
    <n v="0"/>
    <n v="0"/>
  </r>
  <r>
    <s v="170000061"/>
    <x v="403"/>
    <s v="170024194"/>
    <s v="17"/>
    <s v="Nouvelle-Aquitaine"/>
    <s v="CH"/>
    <s v="CSS DU CHATEAU MARLONGES - CHAMBON"/>
    <n v="10356.5"/>
    <n v="0"/>
    <n v="0"/>
  </r>
  <r>
    <s v="170792220"/>
    <x v="404"/>
    <s v="170780175"/>
    <s v="17"/>
    <s v="Nouvelle-Aquitaine"/>
    <s v="CH"/>
    <s v="CH SAINTONGE - SSR"/>
    <n v="10207"/>
    <n v="0"/>
    <n v="0"/>
  </r>
  <r>
    <s v="170802789"/>
    <x v="406"/>
    <s v="170780191"/>
    <s v="17"/>
    <s v="Nouvelle-Aquitaine"/>
    <s v="CH"/>
    <s v="USLD - CH ROYAN"/>
    <n v="9054"/>
    <n v="0"/>
    <n v="0"/>
  </r>
  <r>
    <s v="170781199"/>
    <x v="421"/>
    <s v="170000400"/>
    <s v="17"/>
    <s v="Nouvelle-Aquitaine"/>
    <s v="Privé"/>
    <s v="CENTRE ALCOOLOGIQUE ALPHA"/>
    <n v="8613"/>
    <n v="0"/>
    <n v="0"/>
  </r>
  <r>
    <s v="170000079"/>
    <x v="422"/>
    <s v="170780142"/>
    <s v="17"/>
    <s v="Nouvelle-Aquitaine"/>
    <s v="CH"/>
    <s v="CH ST-PIERRE D'OLERON"/>
    <n v="5122"/>
    <n v="0"/>
    <n v="0"/>
  </r>
  <r>
    <s v="170780803"/>
    <x v="423"/>
    <s v="170017321"/>
    <s v="17"/>
    <s v="Nouvelle-Aquitaine"/>
    <s v="PSPH/EBNL"/>
    <s v="CENTRE DE RÉADAPTATION D'OLERON"/>
    <n v="4995.5"/>
    <n v="0"/>
    <n v="0"/>
  </r>
  <r>
    <s v="170000111"/>
    <x v="403"/>
    <s v="170024194"/>
    <s v="17"/>
    <s v="Nouvelle-Aquitaine"/>
    <s v="CH"/>
    <s v="CH ST HONORE - ST-MARTIN-DE-RE"/>
    <n v="4861"/>
    <n v="0"/>
    <n v="0"/>
  </r>
  <r>
    <s v="170017685"/>
    <x v="403"/>
    <s v="170024194"/>
    <s v="17"/>
    <s v="Nouvelle-Aquitaine"/>
    <s v="CH"/>
    <s v="HDJ PEDO-PSY LA ROCHELLE"/>
    <n v="4159.25"/>
    <n v="0"/>
    <n v="0"/>
  </r>
  <r>
    <s v="170000137"/>
    <x v="424"/>
    <s v="170780209"/>
    <s v="17"/>
    <s v="Nouvelle-Aquitaine"/>
    <s v="CH"/>
    <s v="CH DUBOIS MEYNARDIE - MARENNES"/>
    <n v="2612"/>
    <n v="0"/>
    <n v="0"/>
  </r>
  <r>
    <s v="170025266"/>
    <x v="403"/>
    <s v="170024194"/>
    <s v="17"/>
    <s v="Nouvelle-Aquitaine"/>
    <s v="CH"/>
    <s v="SISA"/>
    <n v="2304"/>
    <n v="0"/>
    <n v="0"/>
  </r>
  <r>
    <s v="170017594"/>
    <x v="403"/>
    <s v="170024194"/>
    <s v="17"/>
    <s v="Nouvelle-Aquitaine"/>
    <s v="CH"/>
    <s v="HDJ L'EMBELLIE"/>
    <n v="2072.5"/>
    <n v="0"/>
    <n v="0"/>
  </r>
  <r>
    <s v="170784086"/>
    <x v="425"/>
    <s v="330785072"/>
    <s v="17"/>
    <s v="Nouvelle-Aquitaine"/>
    <s v="PSPH/EBNL"/>
    <s v="ETAP"/>
    <n v="1862"/>
    <n v="0"/>
    <n v="0"/>
  </r>
  <r>
    <s v="170017602"/>
    <x v="403"/>
    <s v="170024194"/>
    <s v="17"/>
    <s v="Nouvelle-Aquitaine"/>
    <s v="CH"/>
    <s v="HDJ LE VERMENDOIS"/>
    <n v="1800.75"/>
    <n v="0"/>
    <n v="0"/>
  </r>
  <r>
    <s v="170017586"/>
    <x v="403"/>
    <s v="170024194"/>
    <s v="17"/>
    <s v="Nouvelle-Aquitaine"/>
    <s v="CH"/>
    <s v="APPARTEMENTS THERAPEUTIQUES"/>
    <n v="1537.5"/>
    <n v="0"/>
    <n v="0"/>
  </r>
  <r>
    <s v="170792212"/>
    <x v="426"/>
    <s v="170000988"/>
    <s v="17"/>
    <s v="Nouvelle-Aquitaine"/>
    <s v="PSPH/EBNL"/>
    <s v="A.D.A. 17 : ANTENNE SAINTES"/>
    <n v="1393"/>
    <n v="0"/>
    <n v="0"/>
  </r>
  <r>
    <s v="170794929"/>
    <x v="426"/>
    <s v="170000988"/>
    <s v="17"/>
    <s v="Nouvelle-Aquitaine"/>
    <s v="PSPH/EBNL"/>
    <s v="A.D.A. 17 - ANTENNE ROYAN"/>
    <n v="1346"/>
    <n v="0"/>
    <n v="0"/>
  </r>
  <r>
    <s v="170802656"/>
    <x v="426"/>
    <s v="170000988"/>
    <s v="17"/>
    <s v="Nouvelle-Aquitaine"/>
    <s v="PSPH/EBNL"/>
    <s v="A.D.A.17 : ANTENNE DE ROCHEFORT"/>
    <n v="1034"/>
    <n v="0"/>
    <n v="0"/>
  </r>
  <r>
    <s v="170804090"/>
    <x v="426"/>
    <s v="170000988"/>
    <s v="17"/>
    <s v="Nouvelle-Aquitaine"/>
    <s v="PSPH/EBNL"/>
    <s v="A.D.A. 17 : ANTENNE ST PIERRE D'O."/>
    <n v="898"/>
    <n v="0"/>
    <n v="0"/>
  </r>
  <r>
    <s v="170021778"/>
    <x v="404"/>
    <s v="170780175"/>
    <s v="17"/>
    <s v="Nouvelle-Aquitaine"/>
    <s v="CH"/>
    <s v="HDJ PEDOPSYCHIATRIE"/>
    <n v="884"/>
    <n v="0"/>
    <n v="0"/>
  </r>
  <r>
    <s v="170020986"/>
    <x v="404"/>
    <s v="170780175"/>
    <s v="17"/>
    <s v="Nouvelle-Aquitaine"/>
    <s v="CH"/>
    <s v="CMP + HOP DE JOUR PSY ADULT - S4"/>
    <n v="883.5"/>
    <n v="0"/>
    <n v="0"/>
  </r>
  <r>
    <s v="170017644"/>
    <x v="403"/>
    <s v="170024194"/>
    <s v="17"/>
    <s v="Nouvelle-Aquitaine"/>
    <s v="CH"/>
    <s v="POST URGENCES ST LOUIS"/>
    <n v="860"/>
    <n v="0"/>
    <n v="0"/>
  </r>
  <r>
    <s v="170017834"/>
    <x v="403"/>
    <s v="170024194"/>
    <s v="17"/>
    <s v="Nouvelle-Aquitaine"/>
    <s v="CH"/>
    <s v="CMP INTERMEDE"/>
    <n v="744"/>
    <n v="0"/>
    <n v="0"/>
  </r>
  <r>
    <s v="170020994"/>
    <x v="404"/>
    <s v="170780175"/>
    <s v="17"/>
    <s v="Nouvelle-Aquitaine"/>
    <s v="CH"/>
    <s v="C.A.T.T.P. + HOP JOUR PSY ADULT - S5"/>
    <n v="722"/>
    <n v="0"/>
    <n v="0"/>
  </r>
  <r>
    <s v="170785661"/>
    <x v="404"/>
    <s v="170780175"/>
    <s v="17"/>
    <s v="Nouvelle-Aquitaine"/>
    <s v="CH"/>
    <s v="HDJ + CAMPE + CASPA (CH SAINTONGE)"/>
    <n v="665"/>
    <n v="0"/>
    <n v="0"/>
  </r>
  <r>
    <s v="170795165"/>
    <x v="426"/>
    <s v="170000988"/>
    <s v="17"/>
    <s v="Nouvelle-Aquitaine"/>
    <s v="PSPH/EBNL"/>
    <s v="A.D.A. 17 : ANTENNE ST JEAN D'ANGELY"/>
    <n v="638"/>
    <n v="0"/>
    <n v="0"/>
  </r>
  <r>
    <s v="170786388"/>
    <x v="403"/>
    <s v="170024194"/>
    <s v="17"/>
    <s v="Nouvelle-Aquitaine"/>
    <s v="CH"/>
    <s v="HDJ PEDO-PSY ROCHEFORT"/>
    <n v="417.5"/>
    <n v="0"/>
    <n v="0"/>
  </r>
  <r>
    <s v="170017651"/>
    <x v="403"/>
    <s v="170024194"/>
    <s v="17"/>
    <s v="Nouvelle-Aquitaine"/>
    <s v="CH"/>
    <s v="HDJ PSYCHOGERIATRIE"/>
    <n v="367.75"/>
    <n v="0"/>
    <n v="0"/>
  </r>
  <r>
    <s v="170785059"/>
    <x v="426"/>
    <s v="170000988"/>
    <s v="17"/>
    <s v="Nouvelle-Aquitaine"/>
    <s v="PSPH/EBNL"/>
    <s v="A.D.A. 17 - LA ROCHELLE"/>
    <n v="1"/>
    <n v="0"/>
    <n v="0"/>
  </r>
  <r>
    <s v="180000010"/>
    <x v="427"/>
    <s v="180000028"/>
    <s v="18"/>
    <s v="Centre-Val de Loire"/>
    <s v="CH"/>
    <s v="CH BOURGES - JACQUES COEUR"/>
    <n v="191913.5"/>
    <n v="1"/>
    <n v="1"/>
  </r>
  <r>
    <s v="180000200"/>
    <x v="428"/>
    <s v="180000051"/>
    <s v="18"/>
    <s v="Centre-Val de Loire"/>
    <s v="CH"/>
    <s v="CH DE VIERZON"/>
    <n v="57576"/>
    <n v="1"/>
    <n v="1"/>
  </r>
  <r>
    <s v="180004145"/>
    <x v="429"/>
    <s v="180000887"/>
    <s v="18"/>
    <s v="Centre-Val de Loire"/>
    <s v="Privé"/>
    <s v="HÔPITAL PRIVÉ GUILLAUME DE VARYE"/>
    <n v="50718"/>
    <n v="0"/>
    <n v="0"/>
  </r>
  <r>
    <s v="180000820"/>
    <x v="430"/>
    <s v="180001158"/>
    <s v="18"/>
    <s v="Centre-Val de Loire"/>
    <s v="CH"/>
    <s v="CH GEORGES SAND DUN SUR AURON"/>
    <n v="42896.5"/>
    <n v="0"/>
    <n v="0"/>
  </r>
  <r>
    <s v="180000283"/>
    <x v="431"/>
    <s v="180000069"/>
    <s v="18"/>
    <s v="Centre-Val de Loire"/>
    <s v="CH"/>
    <s v="CH SAINT AMAND-MONTROND"/>
    <n v="39114"/>
    <n v="0"/>
    <n v="1"/>
  </r>
  <r>
    <s v="180000176"/>
    <x v="430"/>
    <s v="180001158"/>
    <s v="18"/>
    <s v="Centre-Val de Loire"/>
    <s v="CH"/>
    <s v="CH GEORGE SAND BEAUREGARD BOURGES"/>
    <n v="33675"/>
    <n v="0"/>
    <n v="0"/>
  </r>
  <r>
    <s v="180000184"/>
    <x v="430"/>
    <s v="180001158"/>
    <s v="18"/>
    <s v="Centre-Val de Loire"/>
    <s v="CH"/>
    <s v="CH GEORGE SAND CHEZAL BENOIT"/>
    <n v="20580"/>
    <n v="0"/>
    <n v="0"/>
  </r>
  <r>
    <s v="180003287"/>
    <x v="427"/>
    <s v="180000028"/>
    <s v="18"/>
    <s v="Centre-Val de Loire"/>
    <s v="CH"/>
    <s v="CH DE BOURGES SITE TAILLEGRAIN"/>
    <n v="20491"/>
    <n v="0"/>
    <n v="0"/>
  </r>
  <r>
    <s v="180003345"/>
    <x v="428"/>
    <s v="180000051"/>
    <s v="18"/>
    <s v="Centre-Val de Loire"/>
    <s v="CH"/>
    <s v="CH DE VIERZON SITE LA NOUE"/>
    <n v="16489.5"/>
    <n v="0"/>
    <n v="0"/>
  </r>
  <r>
    <s v="180000598"/>
    <x v="432"/>
    <s v="180000887"/>
    <s v="18"/>
    <s v="Centre-Val de Loire"/>
    <s v="Privé"/>
    <s v="CENTRE DE RÉADAPTATION GUILLAUME VARYE"/>
    <n v="15748"/>
    <n v="0"/>
    <n v="0"/>
  </r>
  <r>
    <s v="180003386"/>
    <x v="431"/>
    <s v="180000069"/>
    <s v="18"/>
    <s v="Centre-Val de Loire"/>
    <s v="CH"/>
    <s v="CH ST AMAND-MONTROND SITE CROIX DUCHET"/>
    <n v="12403"/>
    <n v="0"/>
    <n v="0"/>
  </r>
  <r>
    <s v="180007825"/>
    <x v="430"/>
    <s v="180001158"/>
    <s v="18"/>
    <s v="Centre-Val de Loire"/>
    <s v="CH"/>
    <s v="USLD DU CH DE DUN SUR AURON"/>
    <n v="10699.5"/>
    <n v="0"/>
    <n v="0"/>
  </r>
  <r>
    <s v="180000358"/>
    <x v="433"/>
    <s v="180000739"/>
    <s v="18"/>
    <s v="Centre-Val de Loire"/>
    <s v="Privé"/>
    <s v="CLINIQUE DES GRAINETIERES"/>
    <n v="10534"/>
    <n v="0"/>
    <n v="1"/>
  </r>
  <r>
    <s v="180000333"/>
    <x v="434"/>
    <s v="180000093"/>
    <s v="18"/>
    <s v="Centre-Val de Loire"/>
    <s v="CH"/>
    <s v="CH SANCERRE"/>
    <n v="10209.5"/>
    <n v="0"/>
    <n v="0"/>
  </r>
  <r>
    <s v="180000382"/>
    <x v="435"/>
    <s v="180008518"/>
    <s v="18"/>
    <s v="Centre-Val de Loire"/>
    <s v="Privé"/>
    <s v="CLINIQUE DE LA GAILLARDIERE SA"/>
    <n v="7725.25"/>
    <n v="0"/>
    <n v="0"/>
  </r>
  <r>
    <s v="180008278"/>
    <x v="436"/>
    <s v="750056335"/>
    <s v="18"/>
    <s v="Centre-Val de Loire"/>
    <s v="Privé"/>
    <s v="KORIAN PAYS DES TROIS PROVINCES"/>
    <n v="6555.5"/>
    <n v="0"/>
    <n v="0"/>
  </r>
  <r>
    <s v="190000018"/>
    <x v="437"/>
    <s v="190000042"/>
    <s v="19"/>
    <s v="Nouvelle-Aquitaine"/>
    <s v="CH"/>
    <s v="CH DUBOIS BRIVE"/>
    <n v="207751.75"/>
    <n v="1"/>
    <n v="1"/>
  </r>
  <r>
    <s v="190000026"/>
    <x v="438"/>
    <s v="190000059"/>
    <s v="19"/>
    <s v="Nouvelle-Aquitaine"/>
    <s v="CH"/>
    <s v="CH COEUR DE CORREZE"/>
    <n v="103970.25"/>
    <n v="1"/>
    <n v="1"/>
  </r>
  <r>
    <s v="190000091"/>
    <x v="439"/>
    <s v="190000075"/>
    <s v="19"/>
    <s v="Nouvelle-Aquitaine"/>
    <s v="CH"/>
    <s v="CH D'USSEL"/>
    <n v="48525"/>
    <n v="0"/>
    <n v="1"/>
  </r>
  <r>
    <s v="190000224"/>
    <x v="440"/>
    <s v="190000901"/>
    <s v="19"/>
    <s v="Nouvelle-Aquitaine"/>
    <s v="Privé"/>
    <s v="CENTRE MÉDICO-CHIRURGICAL LES CEDRES_x000a_BRIVE"/>
    <n v="43227"/>
    <n v="1"/>
    <n v="1"/>
  </r>
  <r>
    <s v="190000711"/>
    <x v="441"/>
    <s v="190000117"/>
    <s v="19"/>
    <s v="Nouvelle-Aquitaine"/>
    <s v="PSPH/EBNL"/>
    <s v="CH PAYS EYGURANDE"/>
    <n v="14648"/>
    <n v="0"/>
    <n v="0"/>
  </r>
  <r>
    <s v="190005694"/>
    <x v="442"/>
    <s v="750056335"/>
    <s v="19"/>
    <s v="Nouvelle-Aquitaine"/>
    <s v="Privé"/>
    <s v="CLINIQUE SAINT JEAN LEZ CEDRES"/>
    <n v="14536.5"/>
    <n v="0"/>
    <n v="0"/>
  </r>
  <r>
    <s v="190002493"/>
    <x v="438"/>
    <s v="190000059"/>
    <s v="19"/>
    <s v="Nouvelle-Aquitaine"/>
    <s v="CH"/>
    <s v="CONVALESCENCE CURE READAPT. DU CHANDOU"/>
    <n v="14372.5"/>
    <n v="0"/>
    <n v="0"/>
  </r>
  <r>
    <s v="190000257"/>
    <x v="443"/>
    <s v="190001131"/>
    <s v="19"/>
    <s v="Nouvelle-Aquitaine"/>
    <s v="Privé"/>
    <s v="CLINIQUE SAINT-GERMAIN BRIVE"/>
    <n v="13426"/>
    <n v="0"/>
    <n v="0"/>
  </r>
  <r>
    <s v="190000034"/>
    <x v="444"/>
    <s v="190000067"/>
    <s v="19"/>
    <s v="Nouvelle-Aquitaine"/>
    <s v="CH"/>
    <s v="HL DE BORT LES ORGUES"/>
    <n v="13357.5"/>
    <n v="0"/>
    <n v="0"/>
  </r>
  <r>
    <s v="190005165"/>
    <x v="445"/>
    <s v="190002519"/>
    <s v="19"/>
    <s v="Nouvelle-Aquitaine"/>
    <s v="USLD pur"/>
    <s v="USLD CORNIL"/>
    <n v="12303"/>
    <n v="0"/>
    <n v="0"/>
  </r>
  <r>
    <s v="190010629"/>
    <x v="446"/>
    <s v="190010579"/>
    <s v="19"/>
    <s v="Nouvelle-Aquitaine"/>
    <s v="Privé"/>
    <s v="HAD RELAIS SANTÉ ONCORESE"/>
    <n v="7730.5"/>
    <n v="0"/>
    <n v="0"/>
  </r>
  <r>
    <s v="190011601"/>
    <x v="437"/>
    <s v="190000042"/>
    <s v="19"/>
    <s v="Nouvelle-Aquitaine"/>
    <s v="CH"/>
    <s v="SITE SPECIALISE HENRI LABORIT"/>
    <n v="6445"/>
    <n v="0"/>
    <n v="0"/>
  </r>
  <r>
    <s v="190005140"/>
    <x v="447"/>
    <s v="190002485"/>
    <s v="19"/>
    <s v="Nouvelle-Aquitaine"/>
    <s v="USLD pur"/>
    <s v="USLD UZERCHE"/>
    <n v="5009"/>
    <n v="0"/>
    <n v="0"/>
  </r>
  <r>
    <s v="190011197"/>
    <x v="438"/>
    <s v="190000059"/>
    <s v="19"/>
    <s v="Nouvelle-Aquitaine"/>
    <s v="CH"/>
    <s v="CENTRE MEDECINE PHYSIQUE ET READAPTATION"/>
    <n v="4792.5"/>
    <n v="0"/>
    <n v="0"/>
  </r>
  <r>
    <s v="190011684"/>
    <x v="441"/>
    <s v="190000117"/>
    <s v="19"/>
    <s v="Nouvelle-Aquitaine"/>
    <s v="PSPH/EBNL"/>
    <s v="UNITÉ DE SOINS L'ATRIUM"/>
    <n v="4404"/>
    <n v="0"/>
    <n v="0"/>
  </r>
  <r>
    <s v="190012682"/>
    <x v="441"/>
    <s v="190000117"/>
    <s v="19"/>
    <s v="Nouvelle-Aquitaine"/>
    <s v="PSPH/EBNL"/>
    <s v="UNITÉ HOSPITALISATION PSY - USSEL"/>
    <n v="2648.5"/>
    <n v="0"/>
    <n v="0"/>
  </r>
  <r>
    <s v="190012476"/>
    <x v="445"/>
    <s v="190002519"/>
    <s v="19"/>
    <s v="Nouvelle-Aquitaine"/>
    <s v="CH"/>
    <s v="CH JEAN-MARIE DAUZIER - SSR - CORNIL"/>
    <n v="2520.5"/>
    <n v="0"/>
    <n v="0"/>
  </r>
  <r>
    <s v="190009639"/>
    <x v="441"/>
    <s v="190000117"/>
    <s v="19"/>
    <s v="Nouvelle-Aquitaine"/>
    <s v="PSPH/EBNL"/>
    <s v="HDJ"/>
    <n v="2472.75"/>
    <n v="0"/>
    <n v="0"/>
  </r>
  <r>
    <s v="190000125"/>
    <x v="441"/>
    <s v="190000117"/>
    <s v="19"/>
    <s v="Nouvelle-Aquitaine"/>
    <s v="PSPH/EBNL"/>
    <s v="VAL'HORIZON UNITÉ RÉHABILITATION PSY"/>
    <n v="2017.25"/>
    <n v="0"/>
    <n v="0"/>
  </r>
  <r>
    <s v="190005975"/>
    <x v="441"/>
    <s v="190000117"/>
    <s v="19"/>
    <s v="Nouvelle-Aquitaine"/>
    <s v="PSPH/EBNL"/>
    <s v="UNITÉ DE SOINS LE CANTOU"/>
    <n v="1499.5"/>
    <n v="0"/>
    <n v="0"/>
  </r>
  <r>
    <s v="190005983"/>
    <x v="441"/>
    <s v="190000117"/>
    <s v="19"/>
    <s v="Nouvelle-Aquitaine"/>
    <s v="PSPH/EBNL"/>
    <s v="L'ESCALE"/>
    <n v="1480"/>
    <n v="0"/>
    <n v="0"/>
  </r>
  <r>
    <s v="190004796"/>
    <x v="441"/>
    <s v="190000117"/>
    <s v="19"/>
    <s v="Nouvelle-Aquitaine"/>
    <s v="PSPH/EBNL"/>
    <s v="UNITÉ TRAITEMENT MAL. ALCOOLIQUE UTMA"/>
    <n v="1196.5"/>
    <n v="0"/>
    <n v="0"/>
  </r>
  <r>
    <s v="190009985"/>
    <x v="441"/>
    <s v="190000117"/>
    <s v="19"/>
    <s v="Nouvelle-Aquitaine"/>
    <s v="PSPH/EBNL"/>
    <s v="SSR EN ADDICTOLOGIE"/>
    <n v="658.5"/>
    <n v="0"/>
    <n v="0"/>
  </r>
  <r>
    <s v="190013219"/>
    <x v="437"/>
    <s v="190000042"/>
    <s v="19"/>
    <s v="Nouvelle-Aquitaine"/>
    <s v="CH"/>
    <s v="CH DUBOIS - SITE CH COEUR CORREZE"/>
    <n v="500"/>
    <n v="0"/>
    <n v="0"/>
  </r>
  <r>
    <s v="210987558"/>
    <x v="448"/>
    <s v="210780581"/>
    <s v="21"/>
    <s v="Bourgogne-Franche-Comté"/>
    <s v="CHR/U"/>
    <s v="HÔPITAL LE BOCAGE CHRU DIJON"/>
    <n v="441946"/>
    <n v="1"/>
    <n v="1"/>
  </r>
  <r>
    <s v="210012670"/>
    <x v="449"/>
    <s v="210011367"/>
    <s v="21"/>
    <s v="Bourgogne-Franche-Comté"/>
    <s v="Privé"/>
    <s v="HÔPITAL PRIVÉ DIJON BOURGOGNE"/>
    <n v="95002"/>
    <n v="0"/>
    <n v="1"/>
  </r>
  <r>
    <s v="210987657"/>
    <x v="450"/>
    <s v="210012175"/>
    <s v="21"/>
    <s v="Bourgogne-Franche-Comté"/>
    <s v="CH"/>
    <s v="HOSPICES CIVILS DE BEAUNE"/>
    <n v="74290.5"/>
    <n v="1"/>
    <n v="1"/>
  </r>
  <r>
    <s v="210987731"/>
    <x v="451"/>
    <s v="210780417"/>
    <s v="21"/>
    <s v="Bourgogne-Franche-Comté"/>
    <s v="CLCC"/>
    <s v="CENTRE GEORGES-FRANCOIS LECLERC"/>
    <n v="71468"/>
    <n v="0"/>
    <n v="1"/>
  </r>
  <r>
    <s v="210780789"/>
    <x v="452"/>
    <s v="210003208"/>
    <s v="21"/>
    <s v="Bourgogne-Franche-Comté"/>
    <s v="Privé"/>
    <s v="CLINIQUE MÉDICO-CHIRURGICALE"/>
    <n v="55027.5"/>
    <n v="0"/>
    <n v="1"/>
  </r>
  <r>
    <s v="210987632"/>
    <x v="453"/>
    <s v="210780607"/>
    <s v="21"/>
    <s v="Bourgogne-Franche-Comté"/>
    <s v="CH"/>
    <s v="CH LA CHARTREUSE DIJON"/>
    <n v="53612.5"/>
    <n v="0"/>
    <n v="1"/>
  </r>
  <r>
    <s v="210987699"/>
    <x v="454"/>
    <s v="210780706"/>
    <s v="21"/>
    <s v="Bourgogne-Franche-Comté"/>
    <s v="CH"/>
    <s v="CH ROBERT MORLEVAT"/>
    <n v="48049"/>
    <n v="1"/>
    <n v="1"/>
  </r>
  <r>
    <s v="210011847"/>
    <x v="455"/>
    <s v="210011839"/>
    <s v="21"/>
    <s v="Bourgogne-Franche-Comté"/>
    <s v="Privé"/>
    <s v="POLYCLINIQUE DU PARC DREVON"/>
    <n v="38805"/>
    <n v="0"/>
    <n v="0"/>
  </r>
  <r>
    <s v="210986089"/>
    <x v="448"/>
    <s v="210780581"/>
    <s v="21"/>
    <s v="Bourgogne-Franche-Comté"/>
    <s v="CHR/U"/>
    <s v="CH REG UNIVERSITAIRE DIJ"/>
    <n v="32482"/>
    <n v="0"/>
    <n v="0"/>
  </r>
  <r>
    <s v="210780292"/>
    <x v="456"/>
    <s v="210000105"/>
    <s v="21"/>
    <s v="Bourgogne-Franche-Comté"/>
    <s v="Privé"/>
    <s v="C.R.B. LES ROSIERS"/>
    <n v="27384"/>
    <n v="0"/>
    <n v="0"/>
  </r>
  <r>
    <s v="210987673"/>
    <x v="457"/>
    <s v="210012142"/>
    <s v="21"/>
    <s v="Bourgogne-Franche-Comté"/>
    <s v="CH"/>
    <s v="CH HCO SITE DE MONTBARD"/>
    <n v="21419.5"/>
    <n v="0"/>
    <n v="1"/>
  </r>
  <r>
    <s v="210987665"/>
    <x v="457"/>
    <s v="210012142"/>
    <s v="21"/>
    <s v="Bourgogne-Franche-Comté"/>
    <s v="CH"/>
    <s v="CH HCO SITE DE CHATILLON SUR SEINE"/>
    <n v="20473"/>
    <n v="1"/>
    <n v="1"/>
  </r>
  <r>
    <s v="210780144"/>
    <x v="458"/>
    <s v="750721235"/>
    <s v="21"/>
    <s v="Bourgogne-Franche-Comté"/>
    <s v="Privé"/>
    <s v="CRF DIVIO"/>
    <n v="19928.5"/>
    <n v="0"/>
    <n v="0"/>
  </r>
  <r>
    <s v="210780276"/>
    <x v="459"/>
    <s v="210003208"/>
    <s v="21"/>
    <s v="Bourgogne-Franche-Comté"/>
    <s v="Privé"/>
    <s v="SSR EDITH CAVELL"/>
    <n v="18845"/>
    <n v="0"/>
    <n v="0"/>
  </r>
  <r>
    <s v="210987046"/>
    <x v="460"/>
    <s v="210987038"/>
    <s v="21"/>
    <s v="Bourgogne-Franche-Comté"/>
    <s v="Privé"/>
    <s v="CENTRE DE CONVALESCENCE"/>
    <n v="15725.5"/>
    <n v="0"/>
    <n v="0"/>
  </r>
  <r>
    <s v="210987681"/>
    <x v="457"/>
    <s v="210012142"/>
    <s v="21"/>
    <s v="Bourgogne-Franche-Comté"/>
    <s v="CH"/>
    <s v="CH HCO SITE DE SAULIEU"/>
    <n v="14470.5"/>
    <n v="0"/>
    <n v="1"/>
  </r>
  <r>
    <s v="210986741"/>
    <x v="461"/>
    <s v="210986733"/>
    <s v="21"/>
    <s v="Bourgogne-Franche-Comté"/>
    <s v="Privé"/>
    <s v="SA MAISON DE JOUVENCE"/>
    <n v="10929.5"/>
    <n v="0"/>
    <n v="0"/>
  </r>
  <r>
    <s v="210003059"/>
    <x v="462"/>
    <s v="210987400"/>
    <s v="21"/>
    <s v="Bourgogne-Franche-Comté"/>
    <s v="Privé"/>
    <s v="HAD DE LA FEDOSAD"/>
    <n v="9148.5"/>
    <n v="0"/>
    <n v="0"/>
  </r>
  <r>
    <s v="210987616"/>
    <x v="450"/>
    <s v="210012175"/>
    <s v="21"/>
    <s v="Bourgogne-Franche-Comté"/>
    <s v="CH"/>
    <s v="CH SEURRE"/>
    <n v="7929"/>
    <n v="0"/>
    <n v="0"/>
  </r>
  <r>
    <s v="210007399"/>
    <x v="463"/>
    <s v="210013231"/>
    <s v="21"/>
    <s v="Bourgogne-Franche-Comté"/>
    <s v="Privé"/>
    <s v="SARL JOUVENCE NUTRITION"/>
    <n v="7876"/>
    <n v="0"/>
    <n v="0"/>
  </r>
  <r>
    <s v="210013157"/>
    <x v="454"/>
    <s v="210780706"/>
    <s v="21"/>
    <s v="Bourgogne-Franche-Comté"/>
    <s v="CH"/>
    <s v="POLE PSYCHIATRIE SANTÉ MENTALE"/>
    <n v="7784.25"/>
    <n v="0"/>
    <n v="0"/>
  </r>
  <r>
    <s v="210987939"/>
    <x v="453"/>
    <s v="210780607"/>
    <s v="21"/>
    <s v="Bourgogne-Franche-Comté"/>
    <s v="CH"/>
    <s v="USLD CH LA CHARTREUSE DIJON"/>
    <n v="7611.5"/>
    <n v="0"/>
    <n v="0"/>
  </r>
  <r>
    <s v="210987574"/>
    <x v="450"/>
    <s v="210012175"/>
    <s v="21"/>
    <s v="Bourgogne-Franche-Comté"/>
    <s v="CH"/>
    <s v="CH ARNAY LE DUC"/>
    <n v="7186.5"/>
    <n v="0"/>
    <n v="0"/>
  </r>
  <r>
    <s v="250015526"/>
    <x v="464"/>
    <s v="210012290"/>
    <s v="21"/>
    <s v="Bourgogne-Franche-Comté"/>
    <s v="PSPH/EBNL"/>
    <s v=" UNITE DE DIALYSE BESANCON "/>
    <n v="6642"/>
    <n v="0"/>
    <n v="0"/>
  </r>
  <r>
    <s v="210987640"/>
    <x v="465"/>
    <s v="210780672"/>
    <s v="21"/>
    <s v="Bourgogne-Franche-Comté"/>
    <s v="CH"/>
    <s v="CH D'AUXONNE"/>
    <n v="5053"/>
    <n v="0"/>
    <n v="0"/>
  </r>
  <r>
    <s v="210010443"/>
    <x v="466"/>
    <s v="210000337"/>
    <s v="21"/>
    <s v="Bourgogne-Franche-Comté"/>
    <s v="Privé"/>
    <s v="CSSR LE RENOUVEAU"/>
    <n v="4870.5"/>
    <n v="0"/>
    <n v="0"/>
  </r>
  <r>
    <s v="210987582"/>
    <x v="467"/>
    <s v="210780631"/>
    <s v="21"/>
    <s v="Bourgogne-Franche-Comté"/>
    <s v="CH"/>
    <s v="CH D'IS-SUR-TILLE"/>
    <n v="4284"/>
    <n v="0"/>
    <n v="0"/>
  </r>
  <r>
    <s v="890008295"/>
    <x v="464"/>
    <s v="210012290"/>
    <s v="21"/>
    <s v="Bourgogne-Franche-Comté"/>
    <s v="PSPH/EBNL"/>
    <s v="UNITE DE DIALYSE D'AUXERRE"/>
    <n v="4080"/>
    <n v="0"/>
    <n v="0"/>
  </r>
  <r>
    <s v="210986840"/>
    <x v="448"/>
    <s v="210780581"/>
    <s v="21"/>
    <s v="Bourgogne-Franche-Comté"/>
    <s v="CHR/U"/>
    <s v="USP LA MIRANDIERE"/>
    <n v="3903"/>
    <n v="0"/>
    <n v="0"/>
  </r>
  <r>
    <s v="250015534"/>
    <x v="464"/>
    <s v="210012290"/>
    <s v="21"/>
    <s v="Bourgogne-Franche-Comté"/>
    <s v="PSPH/EBNL"/>
    <s v="UNITE DE DIALYSE DE MONTBELIARD"/>
    <n v="3551"/>
    <n v="0"/>
    <n v="0"/>
  </r>
  <r>
    <s v="210986725"/>
    <x v="468"/>
    <s v="210986717"/>
    <s v="21"/>
    <s v="Bourgogne-Franche-Comté"/>
    <s v="Privé"/>
    <s v="MAISON DE REPOS LA FOUGERE"/>
    <n v="3362.5"/>
    <n v="0"/>
    <n v="0"/>
  </r>
  <r>
    <s v="710010166"/>
    <x v="464"/>
    <s v="210012290"/>
    <s v="21"/>
    <s v="Bourgogne-Franche-Comté"/>
    <s v="PSPH/EBNL"/>
    <s v="UNITE DE DIALYSE DE MONTCEAU"/>
    <n v="3268"/>
    <n v="0"/>
    <n v="0"/>
  </r>
  <r>
    <s v="210001889"/>
    <x v="464"/>
    <s v="210012290"/>
    <s v="21"/>
    <s v="Bourgogne-Franche-Comté"/>
    <s v="PSPH/EBNL"/>
    <s v="CENTRE DE DIALYSE DE DIJON DREVON "/>
    <n v="3170"/>
    <n v="0"/>
    <n v="0"/>
  </r>
  <r>
    <s v="010789006"/>
    <x v="464"/>
    <s v="210012290"/>
    <s v="21"/>
    <s v="Bourgogne-Franche-Comté"/>
    <s v="PSPH/EBNL"/>
    <s v="UNITE DE DIALYSE BOURG EN BRESSE"/>
    <n v="3132"/>
    <n v="0"/>
    <n v="0"/>
  </r>
  <r>
    <s v="710970658"/>
    <x v="464"/>
    <s v="210012290"/>
    <s v="21"/>
    <s v="Bourgogne-Franche-Comté"/>
    <s v="PSPH/EBNL"/>
    <s v="ANTENNE DIALYSE DE MACON "/>
    <n v="3090"/>
    <n v="0"/>
    <n v="0"/>
  </r>
  <r>
    <s v="700003577"/>
    <x v="464"/>
    <s v="210012290"/>
    <s v="21"/>
    <s v="Bourgogne-Franche-Comté"/>
    <s v="PSPH/EBNL"/>
    <s v="UNITE DIALYSE VESOUL ESPACE COLOMBINE"/>
    <n v="2978"/>
    <n v="0"/>
    <n v="0"/>
  </r>
  <r>
    <s v="210985214"/>
    <x v="453"/>
    <s v="210780607"/>
    <s v="21"/>
    <s v="Bourgogne-Franche-Comté"/>
    <s v="CH"/>
    <s v="SERVICE MÉDICO PSYCHOLOGIQUE RÉGIONAL"/>
    <n v="2408.25"/>
    <n v="0"/>
    <n v="0"/>
  </r>
  <r>
    <s v="210987590"/>
    <x v="450"/>
    <s v="210012175"/>
    <s v="21"/>
    <s v="Bourgogne-Franche-Comté"/>
    <s v="CH"/>
    <s v="CH NUITS SAINT GEORGES"/>
    <n v="2380"/>
    <n v="0"/>
    <n v="0"/>
  </r>
  <r>
    <s v="390786408"/>
    <x v="464"/>
    <s v="210012290"/>
    <s v="21"/>
    <s v="Bourgogne-Franche-Comté"/>
    <s v="PSPH/EBNL"/>
    <s v="UNITE DE DIALYSE DE DOLE"/>
    <n v="1662"/>
    <n v="0"/>
    <n v="0"/>
  </r>
  <r>
    <s v="890973431"/>
    <x v="464"/>
    <s v="210012290"/>
    <s v="21"/>
    <s v="Bourgogne-Franche-Comté"/>
    <s v="PSPH/EBNL"/>
    <s v="ANTENNE DIALYSE DE SENS"/>
    <n v="1637"/>
    <n v="0"/>
    <n v="0"/>
  </r>
  <r>
    <s v="210986360"/>
    <x v="464"/>
    <s v="210012290"/>
    <s v="21"/>
    <s v="Bourgogne-Franche-Comté"/>
    <s v="PSPH/EBNL"/>
    <s v="ANTENNE DIALYSE DE DIJON "/>
    <n v="1374"/>
    <n v="0"/>
    <n v="0"/>
  </r>
  <r>
    <s v="210007431"/>
    <x v="453"/>
    <s v="210780607"/>
    <s v="21"/>
    <s v="Bourgogne-Franche-Comté"/>
    <s v="CH"/>
    <s v="CMP CENTRE DE JOUR BEAUCE EN VERGY"/>
    <n v="1260.75"/>
    <n v="0"/>
    <n v="0"/>
  </r>
  <r>
    <s v="210780425"/>
    <x v="469"/>
    <s v="210781282"/>
    <s v="21"/>
    <s v="Bourgogne-Franche-Comté"/>
    <s v="PSPH/EBNL"/>
    <s v="HDJ POUR ENFANTS"/>
    <n v="1243.75"/>
    <n v="0"/>
    <n v="0"/>
  </r>
  <r>
    <s v="210001939"/>
    <x v="464"/>
    <s v="210012290"/>
    <s v="21"/>
    <s v="Bourgogne-Franche-Comté"/>
    <s v="PSPH/EBNL"/>
    <s v="UNITE DE DIALYSE DIJON BREUCHILLIERE "/>
    <n v="1207"/>
    <n v="0"/>
    <n v="0"/>
  </r>
  <r>
    <s v="710973504"/>
    <x v="464"/>
    <s v="210012290"/>
    <s v="21"/>
    <s v="Bourgogne-Franche-Comté"/>
    <s v="PSPH/EBNL"/>
    <s v="ANTENNE DIALYSE DE CHALON SUR SAONE"/>
    <n v="1004"/>
    <n v="0"/>
    <n v="0"/>
  </r>
  <r>
    <s v="710974502"/>
    <x v="464"/>
    <s v="210012290"/>
    <s v="21"/>
    <s v="Bourgogne-Franche-Comté"/>
    <s v="PSPH/EBNL"/>
    <s v=" UNITE DE DIALYSE DE CHALON SAINT REMY  "/>
    <n v="842"/>
    <n v="0"/>
    <n v="0"/>
  </r>
  <r>
    <s v="210008512"/>
    <x v="453"/>
    <s v="210780607"/>
    <s v="21"/>
    <s v="Bourgogne-Franche-Comté"/>
    <s v="CH"/>
    <s v="CMP CENTRE DE JOUR"/>
    <n v="793.25"/>
    <n v="0"/>
    <n v="0"/>
  </r>
  <r>
    <s v="890972862"/>
    <x v="464"/>
    <s v="210012290"/>
    <s v="21"/>
    <s v="Bourgogne-Franche-Comté"/>
    <s v="PSPH/EBNL"/>
    <s v="ANTENNE DIALYSE D'AUXERRE"/>
    <n v="777"/>
    <n v="0"/>
    <n v="0"/>
  </r>
  <r>
    <s v="710974510"/>
    <x v="464"/>
    <s v="210012290"/>
    <s v="21"/>
    <s v="Bourgogne-Franche-Comté"/>
    <s v="PSPH/EBNL"/>
    <s v="UNITE DE DIALYSE DE MACON MURGERETS"/>
    <n v="591"/>
    <n v="0"/>
    <n v="0"/>
  </r>
  <r>
    <s v="210007456"/>
    <x v="453"/>
    <s v="210780607"/>
    <s v="21"/>
    <s v="Bourgogne-Franche-Comté"/>
    <s v="CH"/>
    <s v="LA FONTAINE AUX BERLINGOTS"/>
    <n v="477.5"/>
    <n v="0"/>
    <n v="0"/>
  </r>
  <r>
    <s v="210010690"/>
    <x v="453"/>
    <s v="210780607"/>
    <s v="21"/>
    <s v="Bourgogne-Franche-Comté"/>
    <s v="CH"/>
    <s v="CENTRE MEDICO PSYCHOLOGIQUE DE JOUR"/>
    <n v="458.5"/>
    <n v="0"/>
    <n v="0"/>
  </r>
  <r>
    <s v="210007571"/>
    <x v="453"/>
    <s v="210780607"/>
    <s v="21"/>
    <s v="Bourgogne-Franche-Comté"/>
    <s v="CH"/>
    <s v="CENTRE DE JOUR ARLEQUIN"/>
    <n v="407.75"/>
    <n v="0"/>
    <n v="0"/>
  </r>
  <r>
    <s v="890003130"/>
    <x v="464"/>
    <s v="210012290"/>
    <s v="21"/>
    <s v="Bourgogne-Franche-Comté"/>
    <s v="PSPH/EBNL"/>
    <s v="UNITE DE DIALYSE DE SENS"/>
    <n v="372"/>
    <n v="0"/>
    <n v="0"/>
  </r>
  <r>
    <s v="210010666"/>
    <x v="453"/>
    <s v="210780607"/>
    <s v="21"/>
    <s v="Bourgogne-Franche-Comté"/>
    <s v="CH"/>
    <s v="CMP CENTRE DE JOUR"/>
    <n v="317.75"/>
    <n v="0"/>
    <n v="0"/>
  </r>
  <r>
    <s v="210986204"/>
    <x v="453"/>
    <s v="210780607"/>
    <s v="21"/>
    <s v="Bourgogne-Franche-Comté"/>
    <s v="CH"/>
    <s v="CENTRE DE GUIDANCE INFANTILE CH BEAUNE"/>
    <n v="269.5"/>
    <n v="0"/>
    <n v="0"/>
  </r>
  <r>
    <s v="210010567"/>
    <x v="453"/>
    <s v="210780607"/>
    <s v="21"/>
    <s v="Bourgogne-Franche-Comté"/>
    <s v="CH"/>
    <s v="CENTRE DE JOUR PEDOPSY. LES RONDEAUX"/>
    <n v="229"/>
    <n v="0"/>
    <n v="0"/>
  </r>
  <r>
    <s v="210001483"/>
    <x v="464"/>
    <s v="210012290"/>
    <s v="21"/>
    <s v="Bourgogne-Franche-Comté"/>
    <s v="PSPH/EBNL"/>
    <s v="UNITE DE DIALYSE DE CHATILLON"/>
    <n v="139"/>
    <n v="0"/>
    <n v="0"/>
  </r>
  <r>
    <s v="210010617"/>
    <x v="453"/>
    <s v="210780607"/>
    <s v="21"/>
    <s v="Bourgogne-Franche-Comté"/>
    <s v="CH"/>
    <s v="CENTRE DE JOUR CHATEAU PROST"/>
    <n v="120.5"/>
    <n v="0"/>
    <n v="0"/>
  </r>
  <r>
    <s v="900001728"/>
    <x v="464"/>
    <s v="210012290"/>
    <s v="21"/>
    <s v="Bourgogne-Franche-Comté"/>
    <s v="PSPH/EBNL"/>
    <s v=" UNITE DE DIALYSE DE BELFORT  "/>
    <n v="119"/>
    <n v="0"/>
    <n v="0"/>
  </r>
  <r>
    <s v="210002168"/>
    <x v="453"/>
    <s v="210780607"/>
    <s v="21"/>
    <s v="Bourgogne-Franche-Comté"/>
    <s v="CH"/>
    <s v="CENTRE DE JOUR BACHELARD"/>
    <n v="26"/>
    <n v="0"/>
    <n v="0"/>
  </r>
  <r>
    <s v="210002028"/>
    <x v="453"/>
    <s v="210780607"/>
    <s v="21"/>
    <s v="Bourgogne-Franche-Comté"/>
    <s v="CH"/>
    <s v="CENTRE MEDICO PSYCHOLOGIQUE"/>
    <n v="6.5"/>
    <n v="0"/>
    <n v="0"/>
  </r>
  <r>
    <s v="210981809"/>
    <x v="453"/>
    <s v="210780607"/>
    <s v="21"/>
    <s v="Bourgogne-Franche-Comté"/>
    <s v="CH"/>
    <s v="CATTP LA CHARTREUSE MAISON MATISSE"/>
    <n v="5"/>
    <n v="0"/>
    <n v="0"/>
  </r>
  <r>
    <s v="210010591"/>
    <x v="453"/>
    <s v="210780607"/>
    <s v="21"/>
    <s v="Bourgogne-Franche-Comté"/>
    <s v="CH"/>
    <s v="CMP/CATTP/HDJ LAMARTINE"/>
    <n v="2"/>
    <n v="0"/>
    <n v="0"/>
  </r>
  <r>
    <s v="710974528"/>
    <x v="464"/>
    <s v="210012290"/>
    <s v="21"/>
    <s v="Bourgogne-Franche-Comté"/>
    <s v="PSPH/EBNL"/>
    <s v="UNITE DE DIALYSE DE MACON CHANAUX "/>
    <n v="1"/>
    <n v="0"/>
    <n v="0"/>
  </r>
  <r>
    <s v="220000012"/>
    <x v="470"/>
    <s v="220000020"/>
    <s v="22"/>
    <s v="Bretagne"/>
    <s v="CH"/>
    <s v="CH YVES LE FOLL"/>
    <n v="266767"/>
    <n v="1"/>
    <n v="1"/>
  </r>
  <r>
    <s v="220000095"/>
    <x v="471"/>
    <s v="220000046"/>
    <s v="22"/>
    <s v="Bretagne"/>
    <s v="CH"/>
    <s v="CH DINAN"/>
    <n v="104132"/>
    <n v="0"/>
    <n v="1"/>
  </r>
  <r>
    <s v="220000368"/>
    <x v="472"/>
    <s v="220000103"/>
    <s v="22"/>
    <s v="Bretagne"/>
    <s v="CH"/>
    <s v="CH LANNION"/>
    <n v="90780.5"/>
    <n v="1"/>
    <n v="1"/>
  </r>
  <r>
    <s v="220022800"/>
    <x v="473"/>
    <s v="220000673"/>
    <s v="22"/>
    <s v="Bretagne"/>
    <s v="Privé"/>
    <s v="HÔPITAL PRIVÉ DES COTES D'ARMOR"/>
    <n v="85294"/>
    <n v="0"/>
    <n v="0"/>
  </r>
  <r>
    <s v="220000343"/>
    <x v="474"/>
    <s v="220000079"/>
    <s v="22"/>
    <s v="Bretagne"/>
    <s v="CH"/>
    <s v="CH GUINGAMP"/>
    <n v="83965"/>
    <n v="1"/>
    <n v="1"/>
  </r>
  <r>
    <s v="220000541"/>
    <x v="475"/>
    <s v="220000152"/>
    <s v="22"/>
    <s v="Bretagne"/>
    <s v="CH"/>
    <s v="CH PAIMPOL"/>
    <n v="42454"/>
    <n v="1"/>
    <n v="1"/>
  </r>
  <r>
    <s v="220001259"/>
    <x v="476"/>
    <s v="220005045"/>
    <s v="22"/>
    <s v="Bretagne"/>
    <s v="CH"/>
    <s v="CH TREGUIER"/>
    <n v="29374"/>
    <n v="0"/>
    <n v="1"/>
  </r>
  <r>
    <s v="220000236"/>
    <x v="477"/>
    <s v="220017974"/>
    <s v="22"/>
    <s v="Bretagne"/>
    <s v="PSPH/EBNL"/>
    <s v="CH PLOUGUERNÉVEL"/>
    <n v="28661"/>
    <n v="0"/>
    <n v="0"/>
  </r>
  <r>
    <s v="220000608"/>
    <x v="478"/>
    <s v="220000210"/>
    <s v="22"/>
    <s v="Bretagne"/>
    <s v="PSPH/EBNL"/>
    <s v="CH LE BON SAUVEUR"/>
    <n v="26969"/>
    <n v="0"/>
    <n v="0"/>
  </r>
  <r>
    <s v="220000467"/>
    <x v="479"/>
    <s v="920030269"/>
    <s v="22"/>
    <s v="Bretagne"/>
    <s v="Privé"/>
    <s v="MAISON DE REPOS ET DE CONVALESCENCE_x000a_VELLEDA"/>
    <n v="21314.5"/>
    <n v="0"/>
    <n v="0"/>
  </r>
  <r>
    <s v="220012884"/>
    <x v="472"/>
    <s v="220000103"/>
    <s v="22"/>
    <s v="Bretagne"/>
    <s v="CH"/>
    <s v="CENTRE DE RÉÉDUCATION TRESTEL"/>
    <n v="21237.5"/>
    <n v="0"/>
    <n v="0"/>
  </r>
  <r>
    <s v="220005599"/>
    <x v="480"/>
    <s v="220017842"/>
    <s v="22"/>
    <s v="Bretagne"/>
    <s v="Privé"/>
    <s v="POLYCLINIQUE DU PAYS DE RANCE"/>
    <n v="20089"/>
    <n v="0"/>
    <n v="0"/>
  </r>
  <r>
    <s v="220000327"/>
    <x v="481"/>
    <s v="220000699"/>
    <s v="22"/>
    <s v="Bretagne"/>
    <s v="Privé"/>
    <s v="CLINIQUE DU VAL JOSSELIN"/>
    <n v="19957.75"/>
    <n v="0"/>
    <n v="0"/>
  </r>
  <r>
    <s v="220000475"/>
    <x v="482"/>
    <s v="220020531"/>
    <s v="22"/>
    <s v="Bretagne"/>
    <s v="PSPH/EBNL"/>
    <s v="LES CHATELETS PLOUFRAGAN"/>
    <n v="18242"/>
    <n v="0"/>
    <n v="0"/>
  </r>
  <r>
    <s v="220000566"/>
    <x v="483"/>
    <s v="220021968"/>
    <s v="22"/>
    <s v="Bretagne"/>
    <s v="CH"/>
    <s v="CHPP SITE LAMBALLE"/>
    <n v="17915"/>
    <n v="0"/>
    <n v="0"/>
  </r>
  <r>
    <s v="220000616"/>
    <x v="484"/>
    <s v="750052037"/>
    <s v="22"/>
    <s v="Bretagne"/>
    <s v="PSPH/EBNL"/>
    <s v="CH ST JEAN DE DIEU"/>
    <n v="17583.25"/>
    <n v="0"/>
    <n v="0"/>
  </r>
  <r>
    <s v="220000111"/>
    <x v="485"/>
    <s v="220000376"/>
    <s v="22"/>
    <s v="Bretagne"/>
    <s v="Privé"/>
    <s v="POLYCLINIQUE DU TREGOR"/>
    <n v="16224"/>
    <n v="0"/>
    <n v="1"/>
  </r>
  <r>
    <s v="220000319"/>
    <x v="486"/>
    <s v="220000681"/>
    <s v="22"/>
    <s v="Bretagne"/>
    <s v="Privé"/>
    <s v="CLINIQUE LA CERISAIE"/>
    <n v="12977.25"/>
    <n v="0"/>
    <n v="0"/>
  </r>
  <r>
    <s v="220019616"/>
    <x v="487"/>
    <s v="220019608"/>
    <s v="22"/>
    <s v="Bretagne"/>
    <s v="Privé"/>
    <s v="HAD DU PAYS BRIOCHIN"/>
    <n v="10394.5"/>
    <n v="0"/>
    <n v="0"/>
  </r>
  <r>
    <s v="220000574"/>
    <x v="483"/>
    <s v="220021968"/>
    <s v="22"/>
    <s v="Bretagne"/>
    <s v="CH"/>
    <s v="CHPP SITE QUINTIN"/>
    <n v="7099"/>
    <n v="0"/>
    <n v="0"/>
  </r>
  <r>
    <s v="220019061"/>
    <x v="470"/>
    <s v="220000020"/>
    <s v="22"/>
    <s v="Bretagne"/>
    <s v="CH"/>
    <s v="SSR GERIATRIQUE"/>
    <n v="5073"/>
    <n v="0"/>
    <n v="0"/>
  </r>
  <r>
    <s v="220020341"/>
    <x v="488"/>
    <s v="350000626"/>
    <s v="22"/>
    <s v="Bretagne"/>
    <s v="Privé"/>
    <s v="AUB - HAD DU PAYS DE GUINGAMP"/>
    <n v="4901"/>
    <n v="0"/>
    <n v="0"/>
  </r>
  <r>
    <s v="220014138"/>
    <x v="489"/>
    <s v="220017974"/>
    <s v="22"/>
    <s v="Bretagne"/>
    <s v="USLD pur"/>
    <s v="CENTRE LONG SEJOUR ROSTRENEN"/>
    <n v="4846.5"/>
    <n v="0"/>
    <n v="0"/>
  </r>
  <r>
    <s v="220006423"/>
    <x v="475"/>
    <s v="220000152"/>
    <s v="22"/>
    <s v="Bretagne"/>
    <s v="CH"/>
    <s v="CTRE DE LONG SEJOUR CH PAIMPOL"/>
    <n v="4792.5"/>
    <n v="0"/>
    <n v="0"/>
  </r>
  <r>
    <s v="220014708"/>
    <x v="490"/>
    <s v="220017974"/>
    <s v="22"/>
    <s v="Bretagne"/>
    <s v="PSPH/EBNL"/>
    <s v="CENTRE DE POST CURE L'AVANCEE ST BRIEUC"/>
    <n v="4188.5"/>
    <n v="0"/>
    <n v="0"/>
  </r>
  <r>
    <s v="560006991"/>
    <x v="491"/>
    <s v="220017974"/>
    <s v="22"/>
    <s v="Bretagne"/>
    <s v="PSPH/EBNL"/>
    <s v="HOP DE JOUR CMP ENFANTS ADO PONTIVY"/>
    <n v="3247.5"/>
    <n v="0"/>
    <n v="0"/>
  </r>
  <r>
    <s v="220000590"/>
    <x v="492"/>
    <s v="220000202"/>
    <s v="22"/>
    <s v="Bretagne"/>
    <s v="PSPH/EBNL"/>
    <s v="CENTRE HÉLIO-MARIN DE PLERIN"/>
    <n v="1860"/>
    <n v="0"/>
    <n v="0"/>
  </r>
  <r>
    <s v="220020119"/>
    <x v="470"/>
    <s v="220000020"/>
    <s v="22"/>
    <s v="Bretagne"/>
    <s v="CH"/>
    <s v="UDM DE PAIMPOL"/>
    <n v="1070"/>
    <n v="0"/>
    <n v="0"/>
  </r>
  <r>
    <s v="220022149"/>
    <x v="470"/>
    <s v="220000020"/>
    <s v="22"/>
    <s v="Bretagne"/>
    <s v="CH"/>
    <s v="UDM SITE CH GUINGAMP"/>
    <n v="670.5"/>
    <n v="0"/>
    <n v="0"/>
  </r>
  <r>
    <s v="220020101"/>
    <x v="470"/>
    <s v="220000020"/>
    <s v="22"/>
    <s v="Bretagne"/>
    <s v="CH"/>
    <s v="UDM DE LANNION"/>
    <n v="535.5"/>
    <n v="0"/>
    <n v="0"/>
  </r>
  <r>
    <s v="230000820"/>
    <x v="493"/>
    <s v="230780041"/>
    <s v="23"/>
    <s v="Nouvelle-Aquitaine"/>
    <s v="CH"/>
    <s v="CH GUERET"/>
    <n v="85062.5"/>
    <n v="1"/>
    <n v="1"/>
  </r>
  <r>
    <s v="230780082"/>
    <x v="494"/>
    <s v="750005068"/>
    <s v="23"/>
    <s v="Nouvelle-Aquitaine"/>
    <s v="PSPH/EBNL"/>
    <s v="CENTRE MÉDICAL NATIONAL STE FEYRE"/>
    <n v="33759"/>
    <n v="0"/>
    <n v="1"/>
  </r>
  <r>
    <s v="230782617"/>
    <x v="495"/>
    <s v="920028560"/>
    <s v="23"/>
    <s v="Nouvelle-Aquitaine"/>
    <s v="PSPH/EBNL"/>
    <s v="CRRF ANDRE LALANDE"/>
    <n v="17151.5"/>
    <n v="0"/>
    <n v="1"/>
  </r>
  <r>
    <s v="230000853"/>
    <x v="496"/>
    <s v="230780074"/>
    <s v="23"/>
    <s v="Nouvelle-Aquitaine"/>
    <s v="CH"/>
    <s v="CH SAINT VAURY"/>
    <n v="15883"/>
    <n v="0"/>
    <n v="0"/>
  </r>
  <r>
    <s v="230000846"/>
    <x v="497"/>
    <s v="230780066"/>
    <s v="23"/>
    <s v="Nouvelle-Aquitaine"/>
    <s v="CH"/>
    <s v="CH BERNARD DESPLAS BOURGANEUF"/>
    <n v="15493.5"/>
    <n v="1"/>
    <n v="1"/>
  </r>
  <r>
    <s v="230780157"/>
    <x v="498"/>
    <s v="230000861"/>
    <s v="23"/>
    <s v="Nouvelle-Aquitaine"/>
    <s v="Privé"/>
    <s v="CLINIQUE DE LA MARCHE"/>
    <n v="9850"/>
    <n v="0"/>
    <n v="0"/>
  </r>
  <r>
    <s v="230000960"/>
    <x v="499"/>
    <s v="230780520"/>
    <s v="23"/>
    <s v="Nouvelle-Aquitaine"/>
    <s v="CH"/>
    <s v="CENTRE HOSPITAL MOYEN SEJOUR_x000a_SOUTERRAINE"/>
    <n v="9337"/>
    <n v="0"/>
    <n v="0"/>
  </r>
  <r>
    <s v="230004657"/>
    <x v="500"/>
    <s v="230780058"/>
    <s v="23"/>
    <s v="Nouvelle-Aquitaine"/>
    <s v="CH"/>
    <s v="SITE CROIX BLANCHE"/>
    <n v="9186"/>
    <n v="0"/>
    <n v="1"/>
  </r>
  <r>
    <s v="230000259"/>
    <x v="493"/>
    <s v="230780041"/>
    <s v="23"/>
    <s v="Nouvelle-Aquitaine"/>
    <s v="CH"/>
    <s v="USLD - CH GUERET"/>
    <n v="9125"/>
    <n v="0"/>
    <n v="0"/>
  </r>
  <r>
    <s v="230000838"/>
    <x v="500"/>
    <s v="230780058"/>
    <s v="23"/>
    <s v="Nouvelle-Aquitaine"/>
    <s v="CH"/>
    <s v="CH D'AUBUSSON"/>
    <n v="8573.5"/>
    <n v="0"/>
    <n v="0"/>
  </r>
  <r>
    <s v="230780181"/>
    <x v="501"/>
    <s v="230000879"/>
    <s v="23"/>
    <s v="Nouvelle-Aquitaine"/>
    <s v="Privé"/>
    <s v="SA CLINIQUE CHATELGUYON"/>
    <n v="8103"/>
    <n v="0"/>
    <n v="0"/>
  </r>
  <r>
    <s v="230000952"/>
    <x v="502"/>
    <s v="230780512"/>
    <s v="23"/>
    <s v="Nouvelle-Aquitaine"/>
    <s v="CH"/>
    <s v="CH MOYEN SEJOUR EVAUX"/>
    <n v="7938.5"/>
    <n v="0"/>
    <n v="0"/>
  </r>
  <r>
    <s v="230000663"/>
    <x v="496"/>
    <s v="230780074"/>
    <s v="23"/>
    <s v="Nouvelle-Aquitaine"/>
    <s v="CH"/>
    <s v="CENTRE SOINS PSYCHOTHERAPIE ADULTES"/>
    <n v="2071.5"/>
    <n v="0"/>
    <n v="0"/>
  </r>
  <r>
    <s v="230782245"/>
    <x v="496"/>
    <s v="230780074"/>
    <s v="23"/>
    <s v="Nouvelle-Aquitaine"/>
    <s v="CH"/>
    <s v="CENTRE SOINS PSYCHOTHERAPIE ADULTES"/>
    <n v="1462"/>
    <n v="0"/>
    <n v="0"/>
  </r>
  <r>
    <s v="230000655"/>
    <x v="496"/>
    <s v="230780074"/>
    <s v="23"/>
    <s v="Nouvelle-Aquitaine"/>
    <s v="CH"/>
    <s v="CENTRE SOINS PSYCHOTHERAPIE ADULTES"/>
    <n v="1316.25"/>
    <n v="0"/>
    <n v="0"/>
  </r>
  <r>
    <s v="230001356"/>
    <x v="496"/>
    <s v="230780074"/>
    <s v="23"/>
    <s v="Nouvelle-Aquitaine"/>
    <s v="CH"/>
    <s v="CENTRE SOINS PSYCHOTHER ADULTES BELFONT"/>
    <n v="934.5"/>
    <n v="0"/>
    <n v="0"/>
  </r>
  <r>
    <s v="230781619"/>
    <x v="496"/>
    <s v="230780074"/>
    <s v="23"/>
    <s v="Nouvelle-Aquitaine"/>
    <s v="CH"/>
    <s v="CENTRE SOINS PSYCHOTHER ADULTES LE BERRY"/>
    <n v="809.25"/>
    <n v="0"/>
    <n v="0"/>
  </r>
  <r>
    <s v="230782252"/>
    <x v="496"/>
    <s v="230780074"/>
    <s v="23"/>
    <s v="Nouvelle-Aquitaine"/>
    <s v="CH"/>
    <s v="CENTRE SOINS PSYCHOTHERAPIE ADULTES"/>
    <n v="804.5"/>
    <n v="0"/>
    <n v="0"/>
  </r>
  <r>
    <s v="230003287"/>
    <x v="496"/>
    <s v="230780074"/>
    <s v="23"/>
    <s v="Nouvelle-Aquitaine"/>
    <s v="CH"/>
    <s v="CENTRE SOINS PSYCHOTHER ADULTES_x000a_LEMAUPUY"/>
    <n v="786.25"/>
    <n v="0"/>
    <n v="0"/>
  </r>
  <r>
    <s v="230000267"/>
    <x v="496"/>
    <s v="230780074"/>
    <s v="23"/>
    <s v="Nouvelle-Aquitaine"/>
    <s v="CH"/>
    <s v="CENTRE SOINS PSYCHOTHERAPIE ENFANTS"/>
    <n v="594.25"/>
    <n v="0"/>
    <n v="0"/>
  </r>
  <r>
    <s v="230781601"/>
    <x v="496"/>
    <s v="230780074"/>
    <s v="23"/>
    <s v="Nouvelle-Aquitaine"/>
    <s v="CH"/>
    <s v="CENTRE SOINS PSYCHOTHERAPIE ENFANTS"/>
    <n v="388.75"/>
    <n v="0"/>
    <n v="0"/>
  </r>
  <r>
    <s v="230782344"/>
    <x v="496"/>
    <s v="230780074"/>
    <s v="23"/>
    <s v="Nouvelle-Aquitaine"/>
    <s v="CH"/>
    <s v="CENTRE SOINS PSYCHOTHERAPIE ADULTES"/>
    <n v="23"/>
    <n v="0"/>
    <n v="0"/>
  </r>
  <r>
    <s v="240000489"/>
    <x v="503"/>
    <s v="240000117"/>
    <s v="24"/>
    <s v="Nouvelle-Aquitaine"/>
    <s v="CH"/>
    <s v="CH DE PERIGUEUX"/>
    <n v="212638.5"/>
    <n v="1"/>
    <n v="1"/>
  </r>
  <r>
    <s v="240000372"/>
    <x v="504"/>
    <s v="240000059"/>
    <s v="24"/>
    <s v="Nouvelle-Aquitaine"/>
    <s v="CH"/>
    <s v="CH DE BERGERAC"/>
    <n v="69195"/>
    <n v="0"/>
    <n v="1"/>
  </r>
  <r>
    <s v="240000687"/>
    <x v="505"/>
    <s v="240000448"/>
    <s v="24"/>
    <s v="Nouvelle-Aquitaine"/>
    <s v="CH"/>
    <s v="CH SARLAT"/>
    <n v="50612.5"/>
    <n v="0"/>
    <n v="1"/>
  </r>
  <r>
    <s v="240000190"/>
    <x v="506"/>
    <s v="240000596"/>
    <s v="24"/>
    <s v="Nouvelle-Aquitaine"/>
    <s v="Privé"/>
    <s v="POLYCLINIQUE FRANCHEVILLE"/>
    <n v="46856.5"/>
    <n v="0"/>
    <n v="0"/>
  </r>
  <r>
    <s v="240000646"/>
    <x v="507"/>
    <s v="240000265"/>
    <s v="24"/>
    <s v="Nouvelle-Aquitaine"/>
    <s v="PSPH/EBNL"/>
    <s v="FONDATION JOHN BOST"/>
    <n v="43699.25"/>
    <n v="0"/>
    <n v="0"/>
  </r>
  <r>
    <s v="240000208"/>
    <x v="508"/>
    <s v="240000612"/>
    <s v="24"/>
    <s v="Nouvelle-Aquitaine"/>
    <s v="Privé"/>
    <s v="CLINIQUE PASTEUR"/>
    <n v="20220"/>
    <n v="0"/>
    <n v="0"/>
  </r>
  <r>
    <s v="240000091"/>
    <x v="509"/>
    <s v="240000034"/>
    <s v="24"/>
    <s v="Nouvelle-Aquitaine"/>
    <s v="CH"/>
    <s v="CH DE LANMARY"/>
    <n v="19038.5"/>
    <n v="0"/>
    <n v="0"/>
  </r>
  <r>
    <s v="240002402"/>
    <x v="510"/>
    <s v="240003251"/>
    <s v="24"/>
    <s v="Nouvelle-Aquitaine"/>
    <s v="Privé"/>
    <s v="CRF LA LANDE"/>
    <n v="18143.5"/>
    <n v="0"/>
    <n v="0"/>
  </r>
  <r>
    <s v="240000216"/>
    <x v="511"/>
    <s v="240000620"/>
    <s v="24"/>
    <s v="Nouvelle-Aquitaine"/>
    <s v="Privé"/>
    <s v="CLINIQUE DU PARC"/>
    <n v="14122"/>
    <n v="0"/>
    <n v="0"/>
  </r>
  <r>
    <s v="240000463"/>
    <x v="512"/>
    <s v="240000083"/>
    <s v="24"/>
    <s v="Nouvelle-Aquitaine"/>
    <s v="CH"/>
    <s v="CH VAUCLAIRE"/>
    <n v="13270"/>
    <n v="0"/>
    <n v="0"/>
  </r>
  <r>
    <s v="240000307"/>
    <x v="513"/>
    <s v="330056540"/>
    <s v="24"/>
    <s v="Nouvelle-Aquitaine"/>
    <s v="PSPH/EBNL"/>
    <s v="LE CHATEAU DE BASSY"/>
    <n v="13147"/>
    <n v="0"/>
    <n v="0"/>
  </r>
  <r>
    <s v="240000539"/>
    <x v="514"/>
    <s v="240016055"/>
    <s v="24"/>
    <s v="Nouvelle-Aquitaine"/>
    <s v="CH"/>
    <s v="CH LA MEYNARDIE"/>
    <n v="12807"/>
    <n v="0"/>
    <n v="0"/>
  </r>
  <r>
    <s v="240006734"/>
    <x v="515"/>
    <s v="240000596"/>
    <s v="24"/>
    <s v="Nouvelle-Aquitaine"/>
    <s v="Privé"/>
    <s v="CENTRE D'HEMODIALYSE FRANCHEVILLE"/>
    <n v="11884.5"/>
    <n v="0"/>
    <n v="0"/>
  </r>
  <r>
    <s v="240000471"/>
    <x v="516"/>
    <s v="240000109"/>
    <s v="24"/>
    <s v="Nouvelle-Aquitaine"/>
    <s v="CH"/>
    <s v="CH DE NONTRON"/>
    <n v="11176"/>
    <n v="0"/>
    <n v="0"/>
  </r>
  <r>
    <s v="240000273"/>
    <x v="517"/>
    <s v="920030269"/>
    <s v="24"/>
    <s v="Nouvelle-Aquitaine"/>
    <s v="Privé"/>
    <s v="CENTRE DE CONVALESCENCE LES FOUGERES"/>
    <n v="10446"/>
    <n v="0"/>
    <n v="0"/>
  </r>
  <r>
    <s v="240000455"/>
    <x v="518"/>
    <s v="240000075"/>
    <s v="24"/>
    <s v="Nouvelle-Aquitaine"/>
    <s v="CH"/>
    <s v="CH D'EXCIDEUIL"/>
    <n v="8990.5"/>
    <n v="0"/>
    <n v="0"/>
  </r>
  <r>
    <s v="240000174"/>
    <x v="519"/>
    <s v="240000042"/>
    <s v="24"/>
    <s v="Nouvelle-Aquitaine"/>
    <s v="CH"/>
    <s v="CH DE BELVES"/>
    <n v="6190"/>
    <n v="0"/>
    <n v="0"/>
  </r>
  <r>
    <s v="240011668"/>
    <x v="520"/>
    <s v="240000612"/>
    <s v="24"/>
    <s v="Nouvelle-Aquitaine"/>
    <s v="Privé"/>
    <s v="HAD CLINIQUE PASTEUR"/>
    <n v="6054"/>
    <n v="0"/>
    <n v="0"/>
  </r>
  <r>
    <s v="240000414"/>
    <x v="521"/>
    <s v="240000067"/>
    <s v="24"/>
    <s v="Nouvelle-Aquitaine"/>
    <s v="CH"/>
    <s v="CH DE DOMME"/>
    <n v="5958.5"/>
    <n v="0"/>
    <n v="0"/>
  </r>
  <r>
    <s v="240000513"/>
    <x v="522"/>
    <s v="240000141"/>
    <s v="24"/>
    <s v="Nouvelle-Aquitaine"/>
    <s v="CH"/>
    <s v="CH DE SAINT-ASTIER"/>
    <n v="5846"/>
    <n v="0"/>
    <n v="0"/>
  </r>
  <r>
    <s v="240000661"/>
    <x v="523"/>
    <s v="240000281"/>
    <s v="24"/>
    <s v="Nouvelle-Aquitaine"/>
    <s v="PSPH/EBNL"/>
    <s v="LA JOIE DE VIVRE"/>
    <n v="4676.5"/>
    <n v="0"/>
    <n v="0"/>
  </r>
  <r>
    <s v="240000521"/>
    <x v="514"/>
    <s v="240016055"/>
    <s v="24"/>
    <s v="Nouvelle-Aquitaine"/>
    <s v="CH"/>
    <s v="CH CHENARD"/>
    <n v="3936"/>
    <n v="0"/>
    <n v="0"/>
  </r>
  <r>
    <s v="240000505"/>
    <x v="514"/>
    <s v="240016055"/>
    <s v="24"/>
    <s v="Nouvelle-Aquitaine"/>
    <s v="CH"/>
    <s v="CH DE RIBERAC"/>
    <n v="3672"/>
    <n v="0"/>
    <n v="0"/>
  </r>
  <r>
    <s v="240015677"/>
    <x v="512"/>
    <s v="240000083"/>
    <s v="24"/>
    <s v="Nouvelle-Aquitaine"/>
    <s v="CH"/>
    <s v="UNITÉ SEVRAGE COMPLEXE - CH VAUCLAIRE"/>
    <n v="2636"/>
    <n v="0"/>
    <n v="0"/>
  </r>
  <r>
    <s v="240008318"/>
    <x v="524"/>
    <s v="240002428"/>
    <s v="24"/>
    <s v="Nouvelle-Aquitaine"/>
    <s v="Privé"/>
    <s v="CENTRE LE VERGER DES BALANS"/>
    <n v="2138"/>
    <n v="0"/>
    <n v="0"/>
  </r>
  <r>
    <s v="240013219"/>
    <x v="525"/>
    <s v="240013417"/>
    <s v="24"/>
    <s v="Nouvelle-Aquitaine"/>
    <s v="Privé"/>
    <s v="ANTENNE UNITE DE DIALYSE FRANCHEVILLE"/>
    <n v="1733"/>
    <n v="0"/>
    <n v="0"/>
  </r>
  <r>
    <s v="240017046"/>
    <x v="512"/>
    <s v="240000083"/>
    <s v="24"/>
    <s v="Nouvelle-Aquitaine"/>
    <s v="CH"/>
    <s v="CH VAUCLAIRE - SITE CH PERIGUEUX"/>
    <n v="1711"/>
    <n v="0"/>
    <n v="0"/>
  </r>
  <r>
    <s v="240008334"/>
    <x v="512"/>
    <s v="240000083"/>
    <s v="24"/>
    <s v="Nouvelle-Aquitaine"/>
    <s v="CH"/>
    <s v="HDJ POUR ADULTES"/>
    <n v="1537"/>
    <n v="0"/>
    <n v="0"/>
  </r>
  <r>
    <s v="240014878"/>
    <x v="512"/>
    <s v="240000083"/>
    <s v="24"/>
    <s v="Nouvelle-Aquitaine"/>
    <s v="CH"/>
    <s v="HDJ POUR ENFANTS"/>
    <n v="1407.25"/>
    <n v="0"/>
    <n v="0"/>
  </r>
  <r>
    <s v="240013466"/>
    <x v="525"/>
    <s v="240013417"/>
    <s v="24"/>
    <s v="Nouvelle-Aquitaine"/>
    <s v="Privé"/>
    <s v="ANTENNE AUTODIALYSE FRANCHEVILLE"/>
    <n v="1353"/>
    <n v="0"/>
    <n v="0"/>
  </r>
  <r>
    <s v="240003293"/>
    <x v="525"/>
    <s v="240013417"/>
    <s v="24"/>
    <s v="Nouvelle-Aquitaine"/>
    <s v="Privé"/>
    <s v="ANTENNE AUTODIALYSE FRANCHEVILLE"/>
    <n v="660"/>
    <n v="0"/>
    <n v="0"/>
  </r>
  <r>
    <s v="240008326"/>
    <x v="512"/>
    <s v="240000083"/>
    <s v="24"/>
    <s v="Nouvelle-Aquitaine"/>
    <s v="CH"/>
    <s v="HDJ POUR ENFANTS"/>
    <n v="533.75"/>
    <n v="0"/>
    <n v="0"/>
  </r>
  <r>
    <s v="240003301"/>
    <x v="525"/>
    <s v="240013417"/>
    <s v="24"/>
    <s v="Nouvelle-Aquitaine"/>
    <s v="Privé"/>
    <s v="ANTENNE AUTODIALYSE FRANCHEVILLE"/>
    <n v="348"/>
    <n v="0"/>
    <n v="0"/>
  </r>
  <r>
    <s v="250006954"/>
    <x v="526"/>
    <s v="250000015"/>
    <s v="25"/>
    <s v="Bourgogne-Franche-Comté"/>
    <s v="CHR/U"/>
    <s v="CHRU JEAN MINJOZ"/>
    <n v="430611"/>
    <n v="1"/>
    <n v="1"/>
  </r>
  <r>
    <s v="250000270"/>
    <x v="527"/>
    <s v="250000643"/>
    <s v="25"/>
    <s v="Bourgogne-Franche-Comté"/>
    <s v="Privé"/>
    <s v="CLINIQUE SAINT-VINCENT"/>
    <n v="72634"/>
    <n v="0"/>
    <n v="1"/>
  </r>
  <r>
    <s v="250000700"/>
    <x v="528"/>
    <s v="250000452"/>
    <s v="25"/>
    <s v="Bourgogne-Franche-Comté"/>
    <s v="CH"/>
    <s v="CHIC HC SITE RIVES DU DOUBS PONTARLIER"/>
    <n v="67126.5"/>
    <n v="1"/>
    <n v="1"/>
  </r>
  <r>
    <s v="250011848"/>
    <x v="529"/>
    <s v="250017803"/>
    <s v="25"/>
    <s v="Bourgogne-Franche-Comté"/>
    <s v="Privé"/>
    <s v="POLYCLINIQUE DE FRANCHE COMTE"/>
    <n v="45445"/>
    <n v="0"/>
    <n v="0"/>
  </r>
  <r>
    <s v="250000718"/>
    <x v="530"/>
    <s v="250000460"/>
    <s v="25"/>
    <s v="Bourgogne-Franche-Comté"/>
    <s v="CH"/>
    <s v="CHS NOVILLARS"/>
    <n v="37927.75"/>
    <n v="0"/>
    <n v="1"/>
  </r>
  <r>
    <s v="250000759"/>
    <x v="531"/>
    <s v="250000569"/>
    <s v="25"/>
    <s v="Bourgogne-Franche-Comté"/>
    <s v="CH"/>
    <s v="CENTRE DE SOINS TILLEROYES"/>
    <n v="20698"/>
    <n v="0"/>
    <n v="0"/>
  </r>
  <r>
    <s v="250000882"/>
    <x v="532"/>
    <s v="250002839"/>
    <s v="25"/>
    <s v="Bourgogne-Franche-Comté"/>
    <s v="CH"/>
    <s v="ÉTABLISSEMENT DE SANTÉ DE QUINGEY"/>
    <n v="17978.5"/>
    <n v="0"/>
    <n v="0"/>
  </r>
  <r>
    <s v="250000023"/>
    <x v="526"/>
    <s v="250000015"/>
    <s v="25"/>
    <s v="Bourgogne-Franche-Comté"/>
    <s v="CHR/U"/>
    <s v="CHRU SAINT-JACQUES"/>
    <n v="16613"/>
    <n v="0"/>
    <n v="0"/>
  </r>
  <r>
    <s v="250001252"/>
    <x v="533"/>
    <s v="250007788"/>
    <s v="25"/>
    <s v="Bourgogne-Franche-Comté"/>
    <s v="USLD pur"/>
    <s v="USLD JACQUES WEINMAN AVANNE"/>
    <n v="16374"/>
    <n v="0"/>
    <n v="0"/>
  </r>
  <r>
    <s v="250000627"/>
    <x v="534"/>
    <s v="250000221"/>
    <s v="25"/>
    <s v="Bourgogne-Franche-Comté"/>
    <s v="CH"/>
    <s v="CH PAUL NAPPEZ MORTEAU"/>
    <n v="14603"/>
    <n v="0"/>
    <n v="0"/>
  </r>
  <r>
    <s v="250000288"/>
    <x v="535"/>
    <s v="250000643"/>
    <s v="25"/>
    <s v="Bourgogne-Franche-Comté"/>
    <s v="Privé"/>
    <s v="CLINIQUE SAINT PIERRE"/>
    <n v="13317"/>
    <n v="0"/>
    <n v="0"/>
  </r>
  <r>
    <s v="250000635"/>
    <x v="536"/>
    <s v="250000239"/>
    <s v="25"/>
    <s v="Bourgogne-Franche-Comté"/>
    <s v="CH"/>
    <s v="CH SAINTE CROIX BAUME LES DAMES"/>
    <n v="11908"/>
    <n v="0"/>
    <n v="0"/>
  </r>
  <r>
    <s v="250001237"/>
    <x v="537"/>
    <s v="250007598"/>
    <s v="25"/>
    <s v="Bourgogne-Franche-Comté"/>
    <s v="USLD pur"/>
    <s v="USLD BELLEVAUX"/>
    <n v="10697.5"/>
    <n v="0"/>
    <n v="0"/>
  </r>
  <r>
    <s v="250000544"/>
    <x v="538"/>
    <s v="250002284"/>
    <s v="25"/>
    <s v="Bourgogne-Franche-Comté"/>
    <s v="PSPH/EBNL"/>
    <s v="CENTRE DE RÉADAPTATION ET RÉÉDUCATION_x000a_LES SALINS DE BREGILLE"/>
    <n v="10252.5"/>
    <n v="0"/>
    <n v="0"/>
  </r>
  <r>
    <s v="250016003"/>
    <x v="539"/>
    <s v="250006335"/>
    <s v="25"/>
    <s v="Bourgogne-Franche-Comté"/>
    <s v="Privé"/>
    <s v="CENTRE DE RÉADAPTATION DE JOUR LES HAUTS_x000a_DE CHAZAL"/>
    <n v="7546.5"/>
    <n v="0"/>
    <n v="0"/>
  </r>
  <r>
    <s v="250000726"/>
    <x v="540"/>
    <s v="250000478"/>
    <s v="25"/>
    <s v="Bourgogne-Franche-Comté"/>
    <s v="CH"/>
    <s v="CH SAINT LOUIS ORNANS"/>
    <n v="7420.5"/>
    <n v="0"/>
    <n v="0"/>
  </r>
  <r>
    <s v="250000619"/>
    <x v="528"/>
    <s v="250000452"/>
    <s v="25"/>
    <s v="Bourgogne-Franche-Comté"/>
    <s v="CH"/>
    <s v="UNITÉ PSY ADULTE LE GRANDVALLIER CHIHC"/>
    <n v="7116.5"/>
    <n v="0"/>
    <n v="0"/>
  </r>
  <r>
    <s v="250016045"/>
    <x v="541"/>
    <s v="250017803"/>
    <s v="25"/>
    <s v="Bourgogne-Franche-Comté"/>
    <s v="Privé"/>
    <s v="HAD BESANCON"/>
    <n v="6075.5"/>
    <n v="0"/>
    <n v="0"/>
  </r>
  <r>
    <s v="250007234"/>
    <x v="528"/>
    <s v="250000452"/>
    <s v="25"/>
    <s v="Bourgogne-Franche-Comté"/>
    <s v="USLD pur"/>
    <s v="USLD PONTARLIER"/>
    <n v="5445.5"/>
    <n v="0"/>
    <n v="0"/>
  </r>
  <r>
    <s v="250016037"/>
    <x v="542"/>
    <s v="250017803"/>
    <s v="25"/>
    <s v="Bourgogne-Franche-Comté"/>
    <s v="Privé"/>
    <s v="HAD AUDINCOURT"/>
    <n v="4920"/>
    <n v="0"/>
    <n v="0"/>
  </r>
  <r>
    <s v="250000734"/>
    <x v="528"/>
    <s v="250000452"/>
    <s v="25"/>
    <s v="Bourgogne-Franche-Comté"/>
    <s v="CH"/>
    <s v="CHIC HAUTE COMTE SITE R SALINS MOUTHE"/>
    <n v="3268"/>
    <n v="0"/>
    <n v="0"/>
  </r>
  <r>
    <s v="250008455"/>
    <x v="530"/>
    <s v="250000460"/>
    <s v="25"/>
    <s v="Bourgogne-Franche-Comté"/>
    <s v="CH"/>
    <s v="CMP CATTP ADULTES ESPACE RENCONTRE"/>
    <n v="2916"/>
    <n v="0"/>
    <n v="0"/>
  </r>
  <r>
    <s v="250012069"/>
    <x v="543"/>
    <s v="250017803"/>
    <s v="25"/>
    <s v="Bourgogne-Franche-Comté"/>
    <s v="Privé"/>
    <s v="HAD PONTARLIER"/>
    <n v="1976"/>
    <n v="0"/>
    <n v="0"/>
  </r>
  <r>
    <s v="250005196"/>
    <x v="544"/>
    <s v="250001013"/>
    <s v="25"/>
    <s v="Bourgogne-Franche-Comté"/>
    <s v="PSPH/EBNL"/>
    <s v="HDJ LA VELOTTE"/>
    <n v="1373"/>
    <n v="0"/>
    <n v="0"/>
  </r>
  <r>
    <s v="250008109"/>
    <x v="530"/>
    <s v="250000460"/>
    <s v="25"/>
    <s v="Bourgogne-Franche-Comté"/>
    <s v="CH"/>
    <s v="FOYER POST CURE LE COLOMBIER CHS"/>
    <n v="1306.75"/>
    <n v="0"/>
    <n v="0"/>
  </r>
  <r>
    <s v="250016466"/>
    <x v="530"/>
    <s v="250000460"/>
    <s v="25"/>
    <s v="Bourgogne-Franche-Comté"/>
    <s v="CH"/>
    <s v="ESPACE ACCUEIL ADO ST JACQUES CHS"/>
    <n v="912"/>
    <n v="0"/>
    <n v="0"/>
  </r>
  <r>
    <s v="250011186"/>
    <x v="530"/>
    <s v="250000460"/>
    <s v="25"/>
    <s v="Bourgogne-Franche-Comté"/>
    <s v="CH"/>
    <s v="CATIJ JARDINS CHS NOVILLARS"/>
    <n v="412.75"/>
    <n v="0"/>
    <n v="0"/>
  </r>
  <r>
    <s v="250017308"/>
    <x v="530"/>
    <s v="250000460"/>
    <s v="25"/>
    <s v="Bourgogne-Franche-Comté"/>
    <s v="CH"/>
    <s v="UNITÉ PERE MERE BEBE"/>
    <n v="376"/>
    <n v="0"/>
    <n v="0"/>
  </r>
  <r>
    <s v="250016474"/>
    <x v="530"/>
    <s v="250000460"/>
    <s v="25"/>
    <s v="Bourgogne-Franche-Comté"/>
    <s v="CH"/>
    <s v="HDJ CMP ENFANT PONTARLIER CHS NOVILLAR"/>
    <n v="229.25"/>
    <n v="0"/>
    <n v="0"/>
  </r>
  <r>
    <s v="250012838"/>
    <x v="545"/>
    <s v="250017803"/>
    <s v="25"/>
    <s v="Bourgogne-Franche-Comté"/>
    <s v="PSPH/EBNL"/>
    <s v="HAD PRE - POST PARTUM BESANÇON"/>
    <n v="49"/>
    <n v="0"/>
    <n v="0"/>
  </r>
  <r>
    <s v="250021078"/>
    <x v="546"/>
    <s v="250021060"/>
    <s v="25"/>
    <s v="Bourgogne-Franche-Comté"/>
    <s v="Privé"/>
    <s v="CL PAYS DE MONTELIBARD"/>
    <n v="1"/>
    <n v="0"/>
    <n v="0"/>
  </r>
  <r>
    <s v="260000013"/>
    <x v="547"/>
    <s v="260000021"/>
    <s v="26"/>
    <s v="Auvergne-Rhône-Alpes"/>
    <s v="CH"/>
    <s v="CH DE VALENCE"/>
    <n v="234545.5"/>
    <n v="1"/>
    <n v="1"/>
  </r>
  <r>
    <s v="260000138"/>
    <x v="548"/>
    <s v="260000047"/>
    <s v="26"/>
    <s v="Auvergne-Rhône-Alpes"/>
    <s v="CH"/>
    <s v="GR. HOSP. PORTES PROVENCE - MONTELIMAR"/>
    <n v="151469.5"/>
    <n v="1"/>
    <n v="1"/>
  </r>
  <r>
    <s v="260000120"/>
    <x v="549"/>
    <s v="260016910"/>
    <s v="26"/>
    <s v="Auvergne-Rhône-Alpes"/>
    <s v="CH"/>
    <s v="HÔPITAUX DROME NORD - ROMANS-SUR-ISERE"/>
    <n v="93964"/>
    <n v="1"/>
    <n v="1"/>
  </r>
  <r>
    <s v="260000823"/>
    <x v="550"/>
    <s v="260003264"/>
    <s v="26"/>
    <s v="Auvergne-Rhône-Alpes"/>
    <s v="CH"/>
    <s v="CH DROME-VIVARAIS - SITE DE MONTELEGER"/>
    <n v="43589.25"/>
    <n v="0"/>
    <n v="0"/>
  </r>
  <r>
    <s v="260000146"/>
    <x v="551"/>
    <s v="260000054"/>
    <s v="26"/>
    <s v="Auvergne-Rhône-Alpes"/>
    <s v="CH"/>
    <s v="CH DE CREST"/>
    <n v="42378"/>
    <n v="0"/>
    <n v="1"/>
  </r>
  <r>
    <s v="260003017"/>
    <x v="552"/>
    <s v="260000781"/>
    <s v="26"/>
    <s v="Auvergne-Rhône-Alpes"/>
    <s v="Privé"/>
    <s v="SA CLINIQUE KENNEDY"/>
    <n v="37211.5"/>
    <n v="0"/>
    <n v="1"/>
  </r>
  <r>
    <s v="260006267"/>
    <x v="553"/>
    <s v="070000245"/>
    <s v="26"/>
    <s v="Auvergne-Rhône-Alpes"/>
    <s v="Privé"/>
    <s v="CLINIQUE GENERALE"/>
    <n v="31710.5"/>
    <n v="0"/>
    <n v="1"/>
  </r>
  <r>
    <s v="260000195"/>
    <x v="554"/>
    <s v="260006770"/>
    <s v="26"/>
    <s v="Auvergne-Rhône-Alpes"/>
    <s v="PSPH/EBNL"/>
    <s v="CLINIQUE PNEUMOLOGIE LES RIEUX ATRIR"/>
    <n v="26136"/>
    <n v="0"/>
    <n v="1"/>
  </r>
  <r>
    <s v="260000203"/>
    <x v="549"/>
    <s v="260016910"/>
    <s v="26"/>
    <s v="Auvergne-Rhône-Alpes"/>
    <s v="CH"/>
    <s v="HÔPITAUX DROME NORD - SAINT-VALLIER"/>
    <n v="17373"/>
    <n v="0"/>
    <n v="1"/>
  </r>
  <r>
    <s v="260017454"/>
    <x v="555"/>
    <s v="260016761"/>
    <s v="26"/>
    <s v="Auvergne-Rhône-Alpes"/>
    <s v="PSPH/EBNL"/>
    <s v="DIEULEFIT SANTÉ"/>
    <n v="16149.5"/>
    <n v="0"/>
    <n v="0"/>
  </r>
  <r>
    <s v="260000260"/>
    <x v="556"/>
    <s v="260000377"/>
    <s v="26"/>
    <s v="Auvergne-Rhône-Alpes"/>
    <s v="Privé"/>
    <s v="CLINIQUE LA PARISIERE"/>
    <n v="14848.5"/>
    <n v="0"/>
    <n v="0"/>
  </r>
  <r>
    <s v="260000682"/>
    <x v="557"/>
    <s v="930019484"/>
    <s v="26"/>
    <s v="Auvergne-Rhône-Alpes"/>
    <s v="PSPH/EBNL"/>
    <s v="CRF LES BAUMES"/>
    <n v="13168.5"/>
    <n v="0"/>
    <n v="0"/>
  </r>
  <r>
    <s v="260000286"/>
    <x v="558"/>
    <s v="260000104"/>
    <s v="26"/>
    <s v="Auvergne-Rhône-Alpes"/>
    <s v="CH"/>
    <s v="CH DIE"/>
    <n v="11434"/>
    <n v="0"/>
    <n v="1"/>
  </r>
  <r>
    <s v="260000153"/>
    <x v="559"/>
    <s v="930019484"/>
    <s v="26"/>
    <s v="Auvergne-Rhône-Alpes"/>
    <s v="PSPH/EBNL"/>
    <s v="LADAPT CSSR LA BEAUME D'HOSTUN"/>
    <n v="7816"/>
    <n v="0"/>
    <n v="0"/>
  </r>
  <r>
    <s v="260000237"/>
    <x v="560"/>
    <s v="260000088"/>
    <s v="26"/>
    <s v="Auvergne-Rhône-Alpes"/>
    <s v="CH"/>
    <s v="CH DE NYONS"/>
    <n v="6683"/>
    <n v="0"/>
    <n v="1"/>
  </r>
  <r>
    <s v="260000302"/>
    <x v="561"/>
    <s v="260000161"/>
    <s v="26"/>
    <s v="Auvergne-Rhône-Alpes"/>
    <s v="PSPH/EBNL"/>
    <s v="ÉTABLISSEMENT MEDICAL LA TEPPE"/>
    <n v="4542"/>
    <n v="0"/>
    <n v="1"/>
  </r>
  <r>
    <s v="260000278"/>
    <x v="562"/>
    <s v="260000096"/>
    <s v="26"/>
    <s v="Auvergne-Rhône-Alpes"/>
    <s v="CH"/>
    <s v="CH BUIS LES BARONNIES"/>
    <n v="4496.5"/>
    <n v="0"/>
    <n v="1"/>
  </r>
  <r>
    <s v="260000229"/>
    <x v="548"/>
    <s v="260000047"/>
    <s v="26"/>
    <s v="Auvergne-Rhône-Alpes"/>
    <s v="CH"/>
    <s v="GR. HOSP. PORTES PROVENCE - DIEULEFIT"/>
    <n v="2023"/>
    <n v="0"/>
    <n v="0"/>
  </r>
  <r>
    <s v="260019880"/>
    <x v="550"/>
    <s v="260003264"/>
    <s v="26"/>
    <s v="Auvergne-Rhône-Alpes"/>
    <s v="CH"/>
    <s v="CH DROME-VIVARAIS - SITE SAINT-VALLIER"/>
    <n v="1874.5"/>
    <n v="0"/>
    <n v="0"/>
  </r>
  <r>
    <s v="260003280"/>
    <x v="550"/>
    <s v="260003264"/>
    <s v="26"/>
    <s v="Auvergne-Rhône-Alpes"/>
    <s v="CH"/>
    <s v="CH DROME-VIVARAIS - SITE ROMANS/ISERE"/>
    <n v="1514"/>
    <n v="0"/>
    <n v="0"/>
  </r>
  <r>
    <s v="260006705"/>
    <x v="550"/>
    <s v="260003264"/>
    <s v="26"/>
    <s v="Auvergne-Rhône-Alpes"/>
    <s v="CH"/>
    <s v="CH DROME-VIVARAIS - HDJ/CATTP ADULTES"/>
    <n v="1220.5"/>
    <n v="0"/>
    <n v="0"/>
  </r>
  <r>
    <s v="070005046"/>
    <x v="550"/>
    <s v="260003264"/>
    <s v="26"/>
    <s v="Auvergne-Rhône-Alpes"/>
    <s v="CH"/>
    <s v="CH DROME-VIVARAIS - HDJ/CMP ADU GUIL."/>
    <n v="1115.25"/>
    <n v="0"/>
    <n v="0"/>
  </r>
  <r>
    <s v="260013800"/>
    <x v="550"/>
    <s v="260003264"/>
    <s v="26"/>
    <s v="Auvergne-Rhône-Alpes"/>
    <s v="CH"/>
    <s v="CH DROME-VIVARAIS - HDJ ADULTES TAIN"/>
    <n v="1063.25"/>
    <n v="0"/>
    <n v="0"/>
  </r>
  <r>
    <s v="260014378"/>
    <x v="550"/>
    <s v="260003264"/>
    <s v="26"/>
    <s v="Auvergne-Rhône-Alpes"/>
    <s v="CH"/>
    <s v="CH DROME-VIVARAIS - HDJ/CMP/CATTP ADU"/>
    <n v="867.75"/>
    <n v="0"/>
    <n v="0"/>
  </r>
  <r>
    <s v="260017520"/>
    <x v="550"/>
    <s v="260003264"/>
    <s v="26"/>
    <s v="Auvergne-Rhône-Alpes"/>
    <s v="CH"/>
    <s v="CH DROME-VIVARAIS HDJ/CMP/CATTP ADULTE"/>
    <n v="856"/>
    <n v="0"/>
    <n v="0"/>
  </r>
  <r>
    <s v="260021522"/>
    <x v="550"/>
    <s v="260003264"/>
    <s v="26"/>
    <s v="Auvergne-Rhône-Alpes"/>
    <s v="CH"/>
    <s v="CH DROME-VIVARAIS CMP/HDJ/CATTP INFANT"/>
    <n v="666"/>
    <n v="0"/>
    <n v="0"/>
  </r>
  <r>
    <s v="260010186"/>
    <x v="550"/>
    <s v="260003264"/>
    <s v="26"/>
    <s v="Auvergne-Rhône-Alpes"/>
    <s v="CH"/>
    <s v="CH DROME-VIVARAIS - HDJ ENFANTS ROMANS"/>
    <n v="512.75"/>
    <n v="0"/>
    <n v="0"/>
  </r>
  <r>
    <s v="260013818"/>
    <x v="550"/>
    <s v="260003264"/>
    <s v="26"/>
    <s v="Auvergne-Rhône-Alpes"/>
    <s v="CH"/>
    <s v="CH DROME-VIVARAIS - HDJ ENFANTS NYONS"/>
    <n v="340"/>
    <n v="0"/>
    <n v="0"/>
  </r>
  <r>
    <s v="270000359"/>
    <x v="563"/>
    <s v="270023724"/>
    <s v="27"/>
    <s v="Normandie"/>
    <s v="CH"/>
    <s v="CH EVREUX CH EURE-SEINE"/>
    <n v="145590.5"/>
    <n v="1"/>
    <n v="1"/>
  </r>
  <r>
    <s v="270000912"/>
    <x v="564"/>
    <s v="750814030"/>
    <s v="27"/>
    <s v="Normandie"/>
    <s v="PSPH/EBNL"/>
    <s v="HÔPITAL LA MUSSE"/>
    <n v="69261"/>
    <n v="1"/>
    <n v="1"/>
  </r>
  <r>
    <s v="270000458"/>
    <x v="563"/>
    <s v="270023724"/>
    <s v="27"/>
    <s v="Normandie"/>
    <s v="CH"/>
    <s v="CH VERNON CH EURE-SEINE"/>
    <n v="51362.5"/>
    <n v="0"/>
    <n v="1"/>
  </r>
  <r>
    <s v="270000573"/>
    <x v="565"/>
    <s v="270000219"/>
    <s v="27"/>
    <s v="Normandie"/>
    <s v="CH"/>
    <s v="NOUVEL HÔPITAL DE NAVARRE"/>
    <n v="45665.5"/>
    <n v="0"/>
    <n v="0"/>
  </r>
  <r>
    <s v="270000367"/>
    <x v="566"/>
    <s v="270000086"/>
    <s v="27"/>
    <s v="Normandie"/>
    <s v="CH"/>
    <s v="CH GISORS"/>
    <n v="39890.5"/>
    <n v="1"/>
    <n v="1"/>
  </r>
  <r>
    <s v="270000326"/>
    <x v="567"/>
    <s v="270000680"/>
    <s v="27"/>
    <s v="Normandie"/>
    <s v="Privé"/>
    <s v="CLINIQUE PASTEUR"/>
    <n v="34945.5"/>
    <n v="0"/>
    <n v="1"/>
  </r>
  <r>
    <s v="270000045"/>
    <x v="568"/>
    <s v="270000060"/>
    <s v="27"/>
    <s v="Normandie"/>
    <s v="CH"/>
    <s v="CH BERNAY"/>
    <n v="31246"/>
    <n v="0"/>
    <n v="1"/>
  </r>
  <r>
    <s v="270000425"/>
    <x v="569"/>
    <s v="270000102"/>
    <s v="27"/>
    <s v="Normandie"/>
    <s v="CH"/>
    <s v="CH PONT-AUDEMER"/>
    <n v="28592.5"/>
    <n v="0"/>
    <n v="1"/>
  </r>
  <r>
    <s v="270000441"/>
    <x v="570"/>
    <s v="270000110"/>
    <s v="27"/>
    <s v="Normandie"/>
    <s v="CH"/>
    <s v="CH VERNEUIL-SUR-AVRE"/>
    <n v="26995.5"/>
    <n v="1"/>
    <n v="1"/>
  </r>
  <r>
    <s v="270000862"/>
    <x v="571"/>
    <s v="270000953"/>
    <s v="27"/>
    <s v="Normandie"/>
    <s v="Privé"/>
    <s v="CLINIQUE BERGOUIGNAN"/>
    <n v="18518"/>
    <n v="0"/>
    <n v="1"/>
  </r>
  <r>
    <s v="270025984"/>
    <x v="572"/>
    <s v="270029275"/>
    <s v="27"/>
    <s v="Normandie"/>
    <s v="Privé"/>
    <s v="CLINIQUE DE LA MARE Ô DANS"/>
    <n v="18517.25"/>
    <n v="0"/>
    <n v="0"/>
  </r>
  <r>
    <s v="270027279"/>
    <x v="573"/>
    <s v="270027881"/>
    <s v="27"/>
    <s v="Normandie"/>
    <s v="Privé"/>
    <s v="CLINIQUE DES PORTES DE L'EURE"/>
    <n v="17275.25"/>
    <n v="0"/>
    <n v="0"/>
  </r>
  <r>
    <s v="270000433"/>
    <x v="574"/>
    <s v="920030269"/>
    <s v="27"/>
    <s v="Normandie"/>
    <s v="Privé"/>
    <s v="SARL ORPEA LE VALLON"/>
    <n v="12830"/>
    <n v="0"/>
    <n v="0"/>
  </r>
  <r>
    <s v="270000342"/>
    <x v="575"/>
    <s v="920030269"/>
    <s v="27"/>
    <s v="Normandie"/>
    <s v="Privé"/>
    <s v="CLINIQUE DE LA LOVIÈRE"/>
    <n v="12481.5"/>
    <n v="0"/>
    <n v="0"/>
  </r>
  <r>
    <s v="270000417"/>
    <x v="576"/>
    <s v="760025734"/>
    <s v="27"/>
    <s v="Normandie"/>
    <s v="PSPH/EBNL"/>
    <s v="CENTRE DE CONVALESCENCE L'HOSTREA"/>
    <n v="11726"/>
    <n v="0"/>
    <n v="0"/>
  </r>
  <r>
    <s v="270000896"/>
    <x v="577"/>
    <s v="930019484"/>
    <s v="27"/>
    <s v="Normandie"/>
    <s v="PSPH/EBNL"/>
    <s v="CMPR L'ADAPT ARDITTI"/>
    <n v="8663"/>
    <n v="0"/>
    <n v="0"/>
  </r>
  <r>
    <s v="270000516"/>
    <x v="578"/>
    <s v="270000177"/>
    <s v="27"/>
    <s v="Normandie"/>
    <s v="CH"/>
    <s v="HL LE NEUBOURG"/>
    <n v="8471.5"/>
    <n v="0"/>
    <n v="0"/>
  </r>
  <r>
    <s v="270000870"/>
    <x v="579"/>
    <s v="920031770"/>
    <s v="27"/>
    <s v="Normandie"/>
    <s v="Privé"/>
    <s v="CLINIQUE LES BRUYERES"/>
    <n v="7851"/>
    <n v="0"/>
    <n v="0"/>
  </r>
  <r>
    <s v="270016058"/>
    <x v="580"/>
    <s v="750047367"/>
    <s v="27"/>
    <s v="Normandie"/>
    <s v="Privé"/>
    <s v="HAD EURE-SEINE"/>
    <n v="7202.5"/>
    <n v="0"/>
    <n v="0"/>
  </r>
  <r>
    <s v="270026107"/>
    <x v="563"/>
    <s v="270023724"/>
    <s v="27"/>
    <s v="Normandie"/>
    <s v="CH"/>
    <s v="USLD CH EURE SEINE"/>
    <n v="5147.5"/>
    <n v="0"/>
    <n v="0"/>
  </r>
  <r>
    <s v="270029416"/>
    <x v="569"/>
    <s v="270000102"/>
    <s v="27"/>
    <s v="Normandie"/>
    <s v="CH"/>
    <s v="HAD CH DE LA RISLE PONT AUDEMER"/>
    <n v="3632.5"/>
    <n v="0"/>
    <n v="0"/>
  </r>
  <r>
    <s v="270000474"/>
    <x v="581"/>
    <s v="270000136"/>
    <s v="27"/>
    <s v="Normandie"/>
    <s v="CH"/>
    <s v="HL SAINT-JACQUES LES ANDELYS"/>
    <n v="3515.5"/>
    <n v="0"/>
    <n v="0"/>
  </r>
  <r>
    <s v="270027303"/>
    <x v="565"/>
    <s v="270000219"/>
    <s v="27"/>
    <s v="Normandie"/>
    <s v="CH"/>
    <s v="UNITÉ PSY HOSP. COURTE DUREE (UPHCD)NH"/>
    <n v="2588"/>
    <n v="0"/>
    <n v="0"/>
  </r>
  <r>
    <s v="270000482"/>
    <x v="582"/>
    <s v="270000144"/>
    <s v="27"/>
    <s v="Normandie"/>
    <s v="CH"/>
    <s v="CH PIERRE HURABIELLE BOURG-ACHARD"/>
    <n v="2549.5"/>
    <n v="0"/>
    <n v="0"/>
  </r>
  <r>
    <s v="270025794"/>
    <x v="565"/>
    <s v="270000219"/>
    <s v="27"/>
    <s v="Normandie"/>
    <s v="CH"/>
    <s v="CENTRE D'ACCUEIL ET D'URGENCES (CAC)"/>
    <n v="1392"/>
    <n v="0"/>
    <n v="0"/>
  </r>
  <r>
    <s v="270024540"/>
    <x v="565"/>
    <s v="270000219"/>
    <s v="27"/>
    <s v="Normandie"/>
    <s v="CH"/>
    <s v="HDJ ADULTES EVREUX G01 NH NAVARRE"/>
    <n v="1174.25"/>
    <n v="0"/>
    <n v="0"/>
  </r>
  <r>
    <s v="270016199"/>
    <x v="565"/>
    <s v="270000219"/>
    <s v="27"/>
    <s v="Normandie"/>
    <s v="CH"/>
    <s v="APPART THERAPEUTIQUE NH DE NAVARRE"/>
    <n v="1122"/>
    <n v="0"/>
    <n v="0"/>
  </r>
  <r>
    <s v="270004419"/>
    <x v="565"/>
    <s v="270000219"/>
    <s v="27"/>
    <s v="Normandie"/>
    <s v="CH"/>
    <s v="HDJ ADULTES VERNON NH NAVARRE"/>
    <n v="892"/>
    <n v="0"/>
    <n v="0"/>
  </r>
  <r>
    <s v="270018229"/>
    <x v="565"/>
    <s v="270000219"/>
    <s v="27"/>
    <s v="Normandie"/>
    <s v="CH"/>
    <s v="HDJ ADULTES VERNEUIL NH NAVARRE"/>
    <n v="769.75"/>
    <n v="0"/>
    <n v="0"/>
  </r>
  <r>
    <s v="270015829"/>
    <x v="565"/>
    <s v="270000219"/>
    <s v="27"/>
    <s v="Normandie"/>
    <s v="CH"/>
    <s v="SAFT EVREUX NH DE NAVARRE"/>
    <n v="590.5"/>
    <n v="0"/>
    <n v="0"/>
  </r>
  <r>
    <s v="270009327"/>
    <x v="565"/>
    <s v="270000219"/>
    <s v="27"/>
    <s v="Normandie"/>
    <s v="CH"/>
    <s v="HDJ ADULTES LOUVIERS NH NAVARRE"/>
    <n v="550.5"/>
    <n v="0"/>
    <n v="0"/>
  </r>
  <r>
    <s v="270019888"/>
    <x v="565"/>
    <s v="270000219"/>
    <s v="27"/>
    <s v="Normandie"/>
    <s v="CH"/>
    <s v="HDJ ADOLESCENTS NH DE NAVARRE"/>
    <n v="527"/>
    <n v="0"/>
    <n v="0"/>
  </r>
  <r>
    <s v="270009301"/>
    <x v="565"/>
    <s v="270000219"/>
    <s v="27"/>
    <s v="Normandie"/>
    <s v="CH"/>
    <s v="HDJ ADULTES BERNAY NH NAVARRE"/>
    <n v="413.5"/>
    <n v="0"/>
    <n v="0"/>
  </r>
  <r>
    <s v="270014350"/>
    <x v="565"/>
    <s v="270000219"/>
    <s v="27"/>
    <s v="Normandie"/>
    <s v="CH"/>
    <s v="HDJ ENFANTS LOUVIERS NH NAVARRE"/>
    <n v="383.5"/>
    <n v="0"/>
    <n v="0"/>
  </r>
  <r>
    <s v="270007479"/>
    <x v="565"/>
    <s v="270000219"/>
    <s v="27"/>
    <s v="Normandie"/>
    <s v="CH"/>
    <s v="HDJ ENFANTS VERNON NH NAVARRE"/>
    <n v="381.75"/>
    <n v="0"/>
    <n v="0"/>
  </r>
  <r>
    <s v="270004005"/>
    <x v="565"/>
    <s v="270000219"/>
    <s v="27"/>
    <s v="Normandie"/>
    <s v="CH"/>
    <s v="HDJ ENFANTS EVREUX NH DE NAVARRE"/>
    <n v="373.75"/>
    <n v="0"/>
    <n v="0"/>
  </r>
  <r>
    <s v="270015548"/>
    <x v="565"/>
    <s v="270000219"/>
    <s v="27"/>
    <s v="Normandie"/>
    <s v="CH"/>
    <s v="HDJ ENFANTS BERNAY NH NAVARRE"/>
    <n v="322.75"/>
    <n v="0"/>
    <n v="0"/>
  </r>
  <r>
    <s v="270009319"/>
    <x v="565"/>
    <s v="270000219"/>
    <s v="27"/>
    <s v="Normandie"/>
    <s v="CH"/>
    <s v="HDJ ADULTES SECTEUR 3"/>
    <n v="284"/>
    <n v="0"/>
    <n v="0"/>
  </r>
  <r>
    <s v="270012834"/>
    <x v="565"/>
    <s v="270000219"/>
    <s v="27"/>
    <s v="Normandie"/>
    <s v="CH"/>
    <s v="CMP ENFANT EVREUX ST MICHEL NH NAVARRE"/>
    <n v="22.5"/>
    <n v="0"/>
    <n v="0"/>
  </r>
  <r>
    <s v="280504267"/>
    <x v="583"/>
    <s v="280000134"/>
    <s v="28"/>
    <s v="Centre-Val de Loire"/>
    <s v="CH"/>
    <s v="CH CHARTRES LOUIS PASTEUR-LE COUDRAY"/>
    <n v="206978"/>
    <n v="1"/>
    <n v="1"/>
  </r>
  <r>
    <s v="280000084"/>
    <x v="584"/>
    <s v="280000183"/>
    <s v="28"/>
    <s v="Centre-Val de Loire"/>
    <s v="CH"/>
    <s v="CH DREUX"/>
    <n v="180899.25"/>
    <n v="1"/>
    <n v="1"/>
  </r>
  <r>
    <s v="280000662"/>
    <x v="585"/>
    <s v="280500075"/>
    <s v="28"/>
    <s v="Centre-Val de Loire"/>
    <s v="CH"/>
    <s v="CH CHATEAUDUN"/>
    <n v="52427"/>
    <n v="1"/>
    <n v="1"/>
  </r>
  <r>
    <s v="280505777"/>
    <x v="586"/>
    <s v="280001199"/>
    <s v="28"/>
    <s v="Centre-Val de Loire"/>
    <s v="Privé"/>
    <s v="HÔPITAL PRIVÉ D'EURE ET LOIR"/>
    <n v="44581.5"/>
    <n v="0"/>
    <n v="0"/>
  </r>
  <r>
    <s v="280502998"/>
    <x v="587"/>
    <s v="280000589"/>
    <s v="28"/>
    <s v="Centre-Val de Loire"/>
    <s v="CH"/>
    <s v="CH NOGENT LE ROTROU - NOUVEL HÔPITAL"/>
    <n v="33576.5"/>
    <n v="0"/>
    <n v="1"/>
  </r>
  <r>
    <s v="280000449"/>
    <x v="588"/>
    <s v="920030269"/>
    <s v="28"/>
    <s v="Centre-Val de Loire"/>
    <s v="Privé"/>
    <s v="POLE MEDICAL MAISON BLANCHE"/>
    <n v="25004"/>
    <n v="0"/>
    <n v="1"/>
  </r>
  <r>
    <s v="280000050"/>
    <x v="589"/>
    <s v="280000142"/>
    <s v="28"/>
    <s v="Centre-Val de Loire"/>
    <s v="CH"/>
    <s v="CH BONNEVAL"/>
    <n v="23545"/>
    <n v="0"/>
    <n v="0"/>
  </r>
  <r>
    <s v="280505223"/>
    <x v="590"/>
    <s v="440052041"/>
    <s v="28"/>
    <s v="Centre-Val de Loire"/>
    <s v="Privé"/>
    <s v="INSTITUT DIABETOLOGIE NUTRITION CENTRE"/>
    <n v="18909.5"/>
    <n v="0"/>
    <n v="0"/>
  </r>
  <r>
    <s v="280000266"/>
    <x v="591"/>
    <s v="450018106"/>
    <s v="28"/>
    <s v="Centre-Val de Loire"/>
    <s v="PSPH/EBNL"/>
    <s v="CRF BEAUROUVRE DE BLANDAINVILLE"/>
    <n v="18202"/>
    <n v="0"/>
    <n v="0"/>
  </r>
  <r>
    <s v="280000043"/>
    <x v="583"/>
    <s v="280000134"/>
    <s v="28"/>
    <s v="Centre-Val de Loire"/>
    <s v="CH"/>
    <s v="CH CHARTRES - HÔTEL DIEU"/>
    <n v="13779.5"/>
    <n v="0"/>
    <n v="0"/>
  </r>
  <r>
    <s v="280505264"/>
    <x v="592"/>
    <s v="280006370"/>
    <s v="28"/>
    <s v="Centre-Val de Loire"/>
    <s v="Privé"/>
    <s v="CLINIQUE LA BOISSIERE"/>
    <n v="12393.5"/>
    <n v="0"/>
    <n v="0"/>
  </r>
  <r>
    <s v="280000100"/>
    <x v="593"/>
    <s v="280000225"/>
    <s v="28"/>
    <s v="Centre-Val de Loire"/>
    <s v="CH"/>
    <s v="CH DE LA LOUPE"/>
    <n v="12219"/>
    <n v="0"/>
    <n v="0"/>
  </r>
  <r>
    <s v="280000431"/>
    <x v="594"/>
    <s v="310021167"/>
    <s v="28"/>
    <s v="Centre-Val de Loire"/>
    <s v="Privé"/>
    <s v="KORIAN PARC DE GASVILLE"/>
    <n v="9650.5"/>
    <n v="0"/>
    <n v="0"/>
  </r>
  <r>
    <s v="280007519"/>
    <x v="589"/>
    <s v="280000142"/>
    <s v="28"/>
    <s v="Centre-Val de Loire"/>
    <s v="CH"/>
    <s v="CH HENRY EY A BONNEVAL SITE DU COUDRAY"/>
    <n v="9036.5"/>
    <n v="0"/>
    <n v="0"/>
  </r>
  <r>
    <s v="280001678"/>
    <x v="595"/>
    <s v="370001638"/>
    <s v="28"/>
    <s v="Centre-Val de Loire"/>
    <s v="Privé"/>
    <s v="ASSAD HAD D'EURE ET LOIR"/>
    <n v="8278"/>
    <n v="0"/>
    <n v="0"/>
  </r>
  <r>
    <s v="280506015"/>
    <x v="596"/>
    <s v="280001264"/>
    <s v="28"/>
    <s v="Centre-Val de Loire"/>
    <s v="Privé"/>
    <s v="LE C.A.L.M.E. ILLIERS COMBRAY"/>
    <n v="7898.5"/>
    <n v="0"/>
    <n v="0"/>
  </r>
  <r>
    <s v="280504689"/>
    <x v="597"/>
    <s v="920030269"/>
    <s v="28"/>
    <s v="Centre-Val de Loire"/>
    <s v="Privé"/>
    <s v="CLINIQUE NÉPHROLOGIQUE DE MAISON BLANCHE"/>
    <n v="6877.5"/>
    <n v="0"/>
    <n v="0"/>
  </r>
  <r>
    <s v="280006263"/>
    <x v="589"/>
    <s v="280000142"/>
    <s v="28"/>
    <s v="Centre-Val de Loire"/>
    <s v="CH"/>
    <s v="CH HENRI EY-SITE MORANCEZ"/>
    <n v="6087.5"/>
    <n v="0"/>
    <n v="0"/>
  </r>
  <r>
    <s v="280000696"/>
    <x v="583"/>
    <s v="280000134"/>
    <s v="28"/>
    <s v="Centre-Val de Loire"/>
    <s v="CH"/>
    <s v="CH CHARTRES - VAL DE L'EURE"/>
    <n v="5127.5"/>
    <n v="0"/>
    <n v="0"/>
  </r>
  <r>
    <s v="280502741"/>
    <x v="598"/>
    <s v="280000852"/>
    <s v="28"/>
    <s v="Centre-Val de Loire"/>
    <s v="PSPH/EBNL"/>
    <s v="A.I.R.B.P IRC CHARTRES"/>
    <n v="3380.5"/>
    <n v="0"/>
    <n v="0"/>
  </r>
  <r>
    <s v="280006750"/>
    <x v="589"/>
    <s v="280000142"/>
    <s v="28"/>
    <s v="Centre-Val de Loire"/>
    <s v="CH"/>
    <s v="HDJ MUTUALISE LA PARENTHESE"/>
    <n v="3324"/>
    <n v="0"/>
    <n v="0"/>
  </r>
  <r>
    <s v="280006594"/>
    <x v="598"/>
    <s v="280000852"/>
    <s v="28"/>
    <s v="Centre-Val de Loire"/>
    <s v="Privé"/>
    <s v="A.I.R.B.P. IRC NOGENT-LE-ROTROU"/>
    <n v="1856.5"/>
    <n v="0"/>
    <n v="0"/>
  </r>
  <r>
    <s v="280503848"/>
    <x v="598"/>
    <s v="280000852"/>
    <s v="28"/>
    <s v="Centre-Val de Loire"/>
    <s v="PSPH/EBNL"/>
    <s v="A.I.R.B.P. IRC - DREUX"/>
    <n v="1747.5"/>
    <n v="0"/>
    <n v="0"/>
  </r>
  <r>
    <s v="280504309"/>
    <x v="598"/>
    <s v="280000852"/>
    <s v="28"/>
    <s v="Centre-Val de Loire"/>
    <s v="PSPH/EBNL"/>
    <s v="A.I.R.B.P. IRC CHATEAUDUN"/>
    <n v="1613.5"/>
    <n v="0"/>
    <n v="0"/>
  </r>
  <r>
    <s v="280005117"/>
    <x v="589"/>
    <s v="280000142"/>
    <s v="28"/>
    <s v="Centre-Val de Loire"/>
    <s v="CH"/>
    <s v="CENTRE ACCUEIL THERAPEUTIQUE"/>
    <n v="1424"/>
    <n v="0"/>
    <n v="0"/>
  </r>
  <r>
    <s v="280005067"/>
    <x v="589"/>
    <s v="280000142"/>
    <s v="28"/>
    <s v="Centre-Val de Loire"/>
    <s v="CH"/>
    <s v="HDJ BAINS DOUCHESBONNEVAL"/>
    <n v="1338"/>
    <n v="0"/>
    <n v="0"/>
  </r>
  <r>
    <s v="280505918"/>
    <x v="589"/>
    <s v="280000142"/>
    <s v="28"/>
    <s v="Centre-Val de Loire"/>
    <s v="CH"/>
    <s v="HÔPITAL JBONNEVAL"/>
    <n v="1172"/>
    <n v="0"/>
    <n v="0"/>
  </r>
  <r>
    <s v="280005042"/>
    <x v="589"/>
    <s v="280000142"/>
    <s v="28"/>
    <s v="Centre-Val de Loire"/>
    <s v="CH"/>
    <s v="HDJ ENFANTS-BONNEVAL"/>
    <n v="979.75"/>
    <n v="0"/>
    <n v="0"/>
  </r>
  <r>
    <s v="290004324"/>
    <x v="599"/>
    <s v="290000017"/>
    <s v="29"/>
    <s v="Bretagne"/>
    <s v="CHR/U"/>
    <s v="CHRU BREST SITE HÔPITAL CAVALE BLANCHE"/>
    <n v="260396.5"/>
    <n v="1"/>
    <n v="1"/>
  </r>
  <r>
    <s v="290000025"/>
    <x v="600"/>
    <n v="290020700"/>
    <s v="29"/>
    <s v="Bretagne"/>
    <s v="CH"/>
    <s v="CHIC QUIMPER"/>
    <n v="216683"/>
    <n v="1"/>
    <n v="1"/>
  </r>
  <r>
    <s v="290000033"/>
    <x v="601"/>
    <s v="290021542"/>
    <s v="29"/>
    <s v="Bretagne"/>
    <s v="CH"/>
    <s v="CH DES PAYS DE MORLAIX"/>
    <n v="136687.25"/>
    <n v="1"/>
    <n v="1"/>
  </r>
  <r>
    <s v="290000058"/>
    <x v="599"/>
    <s v="290000017"/>
    <s v="29"/>
    <s v="Bretagne"/>
    <s v="CHR/U"/>
    <s v="CHRU BREST SITE HÔPITAL MORVAN"/>
    <n v="129242.25"/>
    <n v="0"/>
    <n v="1"/>
  </r>
  <r>
    <s v="290019777"/>
    <x v="602"/>
    <s v="290022508"/>
    <s v="29"/>
    <s v="Bretagne"/>
    <s v="Privé"/>
    <s v="POLYCLINIQUE DE KERAUDREN"/>
    <n v="73515"/>
    <n v="0"/>
    <n v="1"/>
  </r>
  <r>
    <s v="290000785"/>
    <x v="603"/>
    <s v="220020739"/>
    <s v="29"/>
    <s v="Bretagne"/>
    <s v="PSPH/EBNL"/>
    <s v="HÔTEL DIEU PONT-L'ABBE"/>
    <n v="68677.5"/>
    <n v="1"/>
    <n v="1"/>
  </r>
  <r>
    <s v="290000173"/>
    <x v="604"/>
    <s v="290000041"/>
    <s v="29"/>
    <s v="Bretagne"/>
    <s v="CH"/>
    <s v="CH FERDINAND GRALL LANDERNEAU"/>
    <n v="55769"/>
    <n v="1"/>
    <n v="1"/>
  </r>
  <r>
    <s v="290000256"/>
    <x v="599"/>
    <s v="290000017"/>
    <s v="29"/>
    <s v="Bretagne"/>
    <s v="CHR/U"/>
    <s v="CHRU BREST SITE HÔPITAL DE CARHAIX"/>
    <n v="54000.5"/>
    <n v="0"/>
    <n v="1"/>
  </r>
  <r>
    <s v="290000140"/>
    <x v="605"/>
    <s v="290000447"/>
    <s v="29"/>
    <s v="Bretagne"/>
    <s v="Privé"/>
    <s v="CLINIQUE PASTEUR-SAINT ESPRIT"/>
    <n v="48034"/>
    <n v="0"/>
    <n v="1"/>
  </r>
  <r>
    <s v="290000181"/>
    <x v="606"/>
    <s v="290000074"/>
    <s v="29"/>
    <s v="Bretagne"/>
    <s v="CH"/>
    <s v="CH DOUARNENEZ"/>
    <n v="45626"/>
    <n v="0"/>
    <n v="1"/>
  </r>
  <r>
    <s v="290004340"/>
    <x v="599"/>
    <s v="290000017"/>
    <s v="29"/>
    <s v="Bretagne"/>
    <s v="CHR/U"/>
    <s v="CHRU BREST SITE HÔPITAL BOHARS"/>
    <n v="41572.25"/>
    <n v="0"/>
    <n v="0"/>
  </r>
  <r>
    <s v="290003953"/>
    <x v="607"/>
    <s v="920030269"/>
    <s v="29"/>
    <s v="Bretagne"/>
    <s v="Privé"/>
    <s v="CRF DE TREBOUL"/>
    <n v="33644"/>
    <n v="0"/>
    <n v="0"/>
  </r>
  <r>
    <s v="290000553"/>
    <x v="601"/>
    <s v="290021542"/>
    <s v="29"/>
    <s v="Bretagne"/>
    <s v="CH"/>
    <s v="CENTRE MÉDICAL LE GUERVENAN"/>
    <n v="33066"/>
    <n v="0"/>
    <n v="0"/>
  </r>
  <r>
    <s v="290000918"/>
    <x v="608"/>
    <s v="290000298"/>
    <s v="29"/>
    <s v="Bretagne"/>
    <s v="CH"/>
    <s v="EPSM GOURMELEN SITE QUIMPER"/>
    <n v="31060.25"/>
    <n v="0"/>
    <n v="0"/>
  </r>
  <r>
    <s v="290000975"/>
    <x v="609"/>
    <s v="290000546"/>
    <s v="29"/>
    <s v="Bretagne"/>
    <s v="PSPH/EBNL"/>
    <s v="CHM DE ROSCOFF SITE DE PERHARIDY"/>
    <n v="30866"/>
    <n v="0"/>
    <n v="1"/>
  </r>
  <r>
    <s v="290000728"/>
    <x v="610"/>
    <s v="750810814"/>
    <s v="29"/>
    <s v="Bretagne"/>
    <s v="CH"/>
    <s v="HÔPITAL D'INSTRUCTION DES ARMÉES_x000a_CLERMONT-TONNERRE"/>
    <n v="29423.5"/>
    <n v="0"/>
    <n v="1"/>
  </r>
  <r>
    <s v="290000207"/>
    <x v="611"/>
    <s v="290000520"/>
    <s v="29"/>
    <s v="Bretagne"/>
    <s v="Privé"/>
    <s v="CLINIQUE ST MICHEL ET STE ANNE"/>
    <n v="28069.5"/>
    <n v="0"/>
    <n v="1"/>
  </r>
  <r>
    <s v="290000744"/>
    <x v="612"/>
    <s v="290001007"/>
    <s v="29"/>
    <s v="Bretagne"/>
    <s v="Privé"/>
    <s v="CLINIQUE DE PEN AN DALAR"/>
    <n v="26029"/>
    <n v="0"/>
    <n v="0"/>
  </r>
  <r>
    <s v="290000215"/>
    <x v="613"/>
    <s v="290029974"/>
    <s v="29"/>
    <s v="Bretagne"/>
    <s v="Privé"/>
    <s v="POLYCLINIQUE QUIMPER SUD"/>
    <n v="25287"/>
    <n v="0"/>
    <n v="1"/>
  </r>
  <r>
    <s v="290000827"/>
    <x v="614"/>
    <s v="290000546"/>
    <s v="29"/>
    <s v="Bretagne"/>
    <s v="PSPH/EBNL"/>
    <s v="CHM DE ROSCOFF SITE DE TY-YANN"/>
    <n v="24035"/>
    <n v="0"/>
    <n v="0"/>
  </r>
  <r>
    <s v="290017946"/>
    <x v="599"/>
    <s v="290000017"/>
    <s v="29"/>
    <s v="Bretagne"/>
    <s v="CH"/>
    <s v="CTRE LONG SEJOUR BOHARS - CHRU BREST"/>
    <n v="23915.5"/>
    <n v="0"/>
    <n v="0"/>
  </r>
  <r>
    <s v="290004365"/>
    <x v="599"/>
    <s v="290000017"/>
    <s v="29"/>
    <s v="Bretagne"/>
    <s v="CHR/U"/>
    <s v="CHU BREST SITE GUILERS"/>
    <n v="23031.5"/>
    <n v="0"/>
    <n v="0"/>
  </r>
  <r>
    <s v="290000066"/>
    <x v="600"/>
    <s v="290020700"/>
    <s v="29"/>
    <s v="Bretagne"/>
    <s v="CH"/>
    <s v="CHIC SITE DE CONCARNEAU"/>
    <n v="21427"/>
    <n v="0"/>
    <n v="1"/>
  </r>
  <r>
    <s v="290000371"/>
    <x v="615"/>
    <s v="920030269"/>
    <s v="29"/>
    <s v="Bretagne"/>
    <s v="Privé"/>
    <s v="CLINIQUE LES GLENAN"/>
    <n v="21386"/>
    <n v="0"/>
    <n v="0"/>
  </r>
  <r>
    <s v="290036706"/>
    <x v="616"/>
    <s v="440055911"/>
    <s v="29"/>
    <s v="Bretagne"/>
    <s v="Privé"/>
    <s v="INSTITUT DE READAPTATION DU CAP HORN"/>
    <n v="20967"/>
    <n v="0"/>
    <n v="0"/>
  </r>
  <r>
    <s v="290036375"/>
    <x v="617"/>
    <s v="290000447"/>
    <s v="29"/>
    <s v="Bretagne"/>
    <s v="Privé"/>
    <s v="HAD DU PONANT SITE CLINIQUE GD LARGE"/>
    <n v="18858.5"/>
    <n v="0"/>
    <n v="0"/>
  </r>
  <r>
    <s v="290004142"/>
    <x v="618"/>
    <s v="290022508"/>
    <s v="29"/>
    <s v="Bretagne"/>
    <s v="Privé"/>
    <s v="CLINIQUE DU GRAND LARGE"/>
    <n v="17393.5"/>
    <n v="0"/>
    <n v="0"/>
  </r>
  <r>
    <s v="290000363"/>
    <x v="619"/>
    <s v="920030269"/>
    <s v="29"/>
    <s v="Bretagne"/>
    <s v="Privé"/>
    <s v="CLINIQUE KERFRIDEN"/>
    <n v="16618.75"/>
    <n v="0"/>
    <n v="0"/>
  </r>
  <r>
    <s v="290023431"/>
    <x v="620"/>
    <s v="290001049"/>
    <s v="29"/>
    <s v="Bretagne"/>
    <s v="Privé"/>
    <s v="CENTRE MÉDICO-CHIRURGICAL BAIE DE MORLAIX"/>
    <n v="15261.5"/>
    <n v="0"/>
    <n v="1"/>
  </r>
  <r>
    <s v="290002344"/>
    <x v="621"/>
    <s v="440042844"/>
    <s v="29"/>
    <s v="Bretagne"/>
    <s v="PSPH/EBNL"/>
    <s v="CENTRE DE CONVALESCENCE JEAN TANGUY ST_x000a_YVI"/>
    <n v="15171"/>
    <n v="0"/>
    <n v="0"/>
  </r>
  <r>
    <s v="290036466"/>
    <x v="622"/>
    <s v="440042844"/>
    <s v="29"/>
    <s v="Bretagne"/>
    <s v="PSPH/EBNL"/>
    <s v="POLE READAPT DE CORNOUAILLE CONCARNEAU"/>
    <n v="13323"/>
    <n v="0"/>
    <n v="0"/>
  </r>
  <r>
    <s v="290000736"/>
    <x v="623"/>
    <s v="290000991"/>
    <s v="29"/>
    <s v="Bretagne"/>
    <s v="Privé"/>
    <s v="CLINIQUE DE L'IROISE"/>
    <n v="12828.25"/>
    <n v="0"/>
    <n v="0"/>
  </r>
  <r>
    <s v="290001015"/>
    <x v="624"/>
    <s v="290000751"/>
    <s v="29"/>
    <s v="Bretagne"/>
    <s v="CH"/>
    <s v="CH ST RENAN"/>
    <n v="12529"/>
    <n v="0"/>
    <n v="0"/>
  </r>
  <r>
    <s v="290000322"/>
    <x v="625"/>
    <s v="290000108"/>
    <s v="29"/>
    <s v="Bretagne"/>
    <s v="CH"/>
    <s v="CH LESNEVEN"/>
    <n v="10397.5"/>
    <n v="0"/>
    <n v="0"/>
  </r>
  <r>
    <s v="290024462"/>
    <x v="608"/>
    <s v="290000298"/>
    <s v="29"/>
    <s v="Bretagne"/>
    <s v="USLD pur"/>
    <s v="RESIDENCE DE KERFILY - EPMS GOURMELEN"/>
    <n v="9788"/>
    <n v="0"/>
    <n v="0"/>
  </r>
  <r>
    <s v="290032838"/>
    <x v="626"/>
    <s v="350000626"/>
    <s v="29"/>
    <s v="Bretagne"/>
    <s v="Privé"/>
    <s v="HAD DES PAYS DE MORLAIX"/>
    <n v="9362.5"/>
    <n v="0"/>
    <n v="0"/>
  </r>
  <r>
    <s v="290036474"/>
    <x v="627"/>
    <s v="440042844"/>
    <s v="29"/>
    <s v="Bretagne"/>
    <s v="PSPH/EBNL"/>
    <s v="POLE READAPT DE CORNOUAILLE QUIMPER"/>
    <n v="9344.5"/>
    <n v="0"/>
    <n v="0"/>
  </r>
  <r>
    <s v="290000686"/>
    <x v="628"/>
    <s v="440042844"/>
    <s v="29"/>
    <s v="Bretagne"/>
    <s v="PSPH/EBNL"/>
    <s v="CENTRE DE SOINS DE SUITE DE KERAMPIR"/>
    <n v="8556.5"/>
    <n v="0"/>
    <n v="0"/>
  </r>
  <r>
    <s v="290000819"/>
    <x v="629"/>
    <s v="290001023"/>
    <s v="29"/>
    <s v="Bretagne"/>
    <s v="Privé"/>
    <s v="CLINIQUE KER LENA"/>
    <n v="7489.5"/>
    <n v="0"/>
    <n v="0"/>
  </r>
  <r>
    <s v="290000389"/>
    <x v="630"/>
    <s v="290000116"/>
    <s v="29"/>
    <s v="Bretagne"/>
    <s v="CH"/>
    <s v="CH LANMEUR"/>
    <n v="6489.5"/>
    <n v="0"/>
    <n v="0"/>
  </r>
  <r>
    <s v="290000413"/>
    <x v="631"/>
    <s v="290009752"/>
    <s v="29"/>
    <s v="Bretagne"/>
    <s v="PSPH/EBNL"/>
    <s v="MAISON DE REPOS ET DE CONVALESCENCE ST_x000a_JOSEPH QUIMPERLE"/>
    <n v="6337"/>
    <n v="0"/>
    <n v="0"/>
  </r>
  <r>
    <s v="290025147"/>
    <x v="600"/>
    <s v="290020700"/>
    <s v="29"/>
    <s v="Bretagne"/>
    <s v="CH"/>
    <s v="LONG SEJOUR TY GLAZIK - CHIC QUIMPER"/>
    <n v="5433"/>
    <n v="0"/>
    <n v="0"/>
  </r>
  <r>
    <s v="290025113"/>
    <x v="600"/>
    <s v="290020700"/>
    <s v="29"/>
    <s v="Bretagne"/>
    <s v="CH"/>
    <s v="LONG SEJOUR TY CREAC'H - CHIC QUIMPER"/>
    <n v="5259"/>
    <n v="0"/>
    <n v="0"/>
  </r>
  <r>
    <s v="290008853"/>
    <x v="606"/>
    <s v="290000074"/>
    <s v="29"/>
    <s v="Bretagne"/>
    <s v="CH"/>
    <s v="CTRE DE LONG SEJOUR - CH DOUARNENEZ"/>
    <n v="5106"/>
    <n v="0"/>
    <n v="0"/>
  </r>
  <r>
    <s v="290000983"/>
    <x v="632"/>
    <s v="290000546"/>
    <s v="29"/>
    <s v="Bretagne"/>
    <s v="PSPH/EBNL"/>
    <s v="CHM DE ROSCOFF SITE ST LUC"/>
    <n v="4622.5"/>
    <n v="0"/>
    <n v="0"/>
  </r>
  <r>
    <s v="290000850"/>
    <x v="633"/>
    <s v="920033578"/>
    <s v="92"/>
    <s v="Ile-de-France"/>
    <s v="Privé"/>
    <s v="STE BRESTOISE DU REIN ARTIFICIEL"/>
    <n v="4436.5"/>
    <n v="0"/>
    <n v="0"/>
  </r>
  <r>
    <s v="290000272"/>
    <x v="634"/>
    <s v="290000090"/>
    <s v="29"/>
    <s v="Bretagne"/>
    <s v="CH"/>
    <s v="CH CROZON"/>
    <n v="3828"/>
    <n v="0"/>
    <n v="0"/>
  </r>
  <r>
    <s v="290000165"/>
    <x v="635"/>
    <s v="290030592"/>
    <s v="29"/>
    <s v="Bretagne"/>
    <s v="Privé"/>
    <s v="CLINIQUE DE L'ELORN"/>
    <n v="3785"/>
    <n v="0"/>
    <n v="0"/>
  </r>
  <r>
    <s v="290030345"/>
    <x v="608"/>
    <s v="290000298"/>
    <s v="29"/>
    <s v="Bretagne"/>
    <s v="CH"/>
    <s v="LA CANOPEE"/>
    <n v="2507"/>
    <n v="0"/>
    <n v="0"/>
  </r>
  <r>
    <s v="290018282"/>
    <x v="608"/>
    <s v="290000298"/>
    <s v="29"/>
    <s v="Bretagne"/>
    <s v="CH"/>
    <s v="CLINIQUE DE L'ODET"/>
    <n v="2040"/>
    <n v="0"/>
    <n v="0"/>
  </r>
  <r>
    <s v="290024140"/>
    <x v="601"/>
    <s v="290021542"/>
    <s v="29"/>
    <s v="Bretagne"/>
    <s v="CH"/>
    <s v="HDJ JEAN BART"/>
    <n v="1928"/>
    <n v="0"/>
    <n v="0"/>
  </r>
  <r>
    <s v="290016716"/>
    <x v="601"/>
    <s v="290021542"/>
    <s v="29"/>
    <s v="Bretagne"/>
    <s v="CH"/>
    <s v="HDJ CMP CATTP MORLAIX"/>
    <n v="1765.75"/>
    <n v="0"/>
    <n v="0"/>
  </r>
  <r>
    <s v="290024082"/>
    <x v="601"/>
    <s v="290021542"/>
    <s v="29"/>
    <s v="Bretagne"/>
    <s v="CH"/>
    <s v="HDJ TY GUEN LESNEVEN"/>
    <n v="1740.5"/>
    <n v="0"/>
    <n v="0"/>
  </r>
  <r>
    <s v="290030543"/>
    <x v="608"/>
    <s v="290000298"/>
    <s v="29"/>
    <s v="Bretagne"/>
    <s v="CH"/>
    <s v="EPSM GOURMELEN SITE PORZOU"/>
    <n v="1585.25"/>
    <n v="0"/>
    <n v="0"/>
  </r>
  <r>
    <s v="290004159"/>
    <x v="601"/>
    <s v="290021542"/>
    <s v="29"/>
    <s v="Bretagne"/>
    <s v="CH"/>
    <s v="CENTRE DE POST CURE ROZ-AR-SCOUR"/>
    <n v="1574"/>
    <n v="0"/>
    <n v="0"/>
  </r>
  <r>
    <s v="290024090"/>
    <x v="601"/>
    <s v="290021542"/>
    <s v="29"/>
    <s v="Bretagne"/>
    <s v="CH"/>
    <s v="HDJ CMP CATTP HENT TREUZ MORLAIX"/>
    <n v="1457.25"/>
    <n v="0"/>
    <n v="0"/>
  </r>
  <r>
    <s v="290034743"/>
    <x v="601"/>
    <s v="290021542"/>
    <s v="29"/>
    <s v="Bretagne"/>
    <s v="CH"/>
    <s v="CMP CATTP LANDIVISIAU"/>
    <n v="1309.25"/>
    <n v="0"/>
    <n v="0"/>
  </r>
  <r>
    <s v="290024207"/>
    <x v="601"/>
    <s v="290021542"/>
    <s v="29"/>
    <s v="Bretagne"/>
    <s v="CH"/>
    <s v="HDJ DE CARHAIX-PLOUGUER"/>
    <n v="1288.5"/>
    <n v="0"/>
    <n v="0"/>
  </r>
  <r>
    <s v="290016724"/>
    <x v="601"/>
    <s v="290021542"/>
    <s v="29"/>
    <s v="Bretagne"/>
    <s v="CH"/>
    <s v="HDJ CMP CATTP ST POL DE LEON"/>
    <n v="1258.5"/>
    <n v="0"/>
    <n v="0"/>
  </r>
  <r>
    <s v="290016807"/>
    <x v="608"/>
    <s v="290000298"/>
    <s v="29"/>
    <s v="Bretagne"/>
    <s v="CH"/>
    <s v="HDJ L'ADRET"/>
    <n v="1065.75"/>
    <n v="0"/>
    <n v="0"/>
  </r>
  <r>
    <s v="290030089"/>
    <x v="608"/>
    <s v="290000298"/>
    <s v="29"/>
    <s v="Bretagne"/>
    <s v="CH"/>
    <s v="HDJ TREOUGUY"/>
    <n v="1061.75"/>
    <n v="0"/>
    <n v="0"/>
  </r>
  <r>
    <s v="290014935"/>
    <x v="608"/>
    <s v="290000298"/>
    <s v="29"/>
    <s v="Bretagne"/>
    <s v="CH"/>
    <s v="HDJ CMP STERHEOL"/>
    <n v="1012.5"/>
    <n v="0"/>
    <n v="0"/>
  </r>
  <r>
    <s v="290030329"/>
    <x v="608"/>
    <s v="290000298"/>
    <s v="29"/>
    <s v="Bretagne"/>
    <s v="CH"/>
    <s v="HDJ L'HERMINE"/>
    <n v="981.5"/>
    <n v="0"/>
    <n v="0"/>
  </r>
  <r>
    <s v="290006121"/>
    <x v="599"/>
    <s v="290000017"/>
    <s v="29"/>
    <s v="Bretagne"/>
    <s v="CHR/U"/>
    <s v="FOYER DE POST CUREAN AVEL VOR"/>
    <n v="957.5"/>
    <n v="0"/>
    <n v="0"/>
  </r>
  <r>
    <s v="290016914"/>
    <x v="608"/>
    <s v="290000298"/>
    <s v="29"/>
    <s v="Bretagne"/>
    <s v="CH"/>
    <s v="HDJ KERHALEG"/>
    <n v="903"/>
    <n v="0"/>
    <n v="0"/>
  </r>
  <r>
    <s v="290016880"/>
    <x v="608"/>
    <s v="290000298"/>
    <s v="29"/>
    <s v="Bretagne"/>
    <s v="CH"/>
    <s v="HDJ DE DOUARNENEZ"/>
    <n v="898.75"/>
    <n v="0"/>
    <n v="0"/>
  </r>
  <r>
    <s v="290016773"/>
    <x v="608"/>
    <s v="290000298"/>
    <s v="29"/>
    <s v="Bretagne"/>
    <s v="CH"/>
    <s v="HDJ INTERMEDE"/>
    <n v="767.25"/>
    <n v="0"/>
    <n v="0"/>
  </r>
  <r>
    <s v="290028679"/>
    <x v="608"/>
    <s v="290000298"/>
    <s v="29"/>
    <s v="Bretagne"/>
    <s v="CH"/>
    <s v="MAISON THERAPEUT COLLEGIENS ET LYCEENS"/>
    <n v="763.5"/>
    <n v="0"/>
    <n v="0"/>
  </r>
  <r>
    <s v="290030220"/>
    <x v="608"/>
    <s v="290000298"/>
    <s v="29"/>
    <s v="Bretagne"/>
    <s v="CH"/>
    <s v="HDJ BANINE"/>
    <n v="661.25"/>
    <n v="0"/>
    <n v="0"/>
  </r>
  <r>
    <s v="290030337"/>
    <x v="608"/>
    <s v="290000298"/>
    <s v="29"/>
    <s v="Bretagne"/>
    <s v="CH"/>
    <s v="HDJ ATELIER THERAP QUIMPER"/>
    <n v="650"/>
    <n v="0"/>
    <n v="0"/>
  </r>
  <r>
    <s v="290016765"/>
    <x v="608"/>
    <s v="290000298"/>
    <s v="29"/>
    <s v="Bretagne"/>
    <s v="CH"/>
    <s v="HDJ KERMOYSAN"/>
    <n v="640.5"/>
    <n v="0"/>
    <n v="0"/>
  </r>
  <r>
    <s v="290018258"/>
    <x v="608"/>
    <s v="290000298"/>
    <s v="29"/>
    <s v="Bretagne"/>
    <s v="CH"/>
    <s v="HDJ INFANTO-JUVENILE"/>
    <n v="636"/>
    <n v="0"/>
    <n v="0"/>
  </r>
  <r>
    <s v="290016708"/>
    <x v="601"/>
    <s v="290021542"/>
    <s v="29"/>
    <s v="Bretagne"/>
    <s v="CH"/>
    <s v="HDJ ENFANTS LE FOLGOET"/>
    <n v="574.75"/>
    <n v="0"/>
    <n v="0"/>
  </r>
  <r>
    <s v="290007905"/>
    <x v="636"/>
    <s v="750826307"/>
    <s v="29"/>
    <s v="Bretagne"/>
    <s v="PSPH/EBNL"/>
    <s v="MEACS CROZON"/>
    <n v="556.5"/>
    <n v="0"/>
    <n v="0"/>
  </r>
  <r>
    <s v="290032770"/>
    <x v="608"/>
    <s v="290000298"/>
    <s v="29"/>
    <s v="Bretagne"/>
    <s v="CH"/>
    <s v="APPARTEMENT THÉRAPEUTIQUE LA TOULINE"/>
    <n v="448"/>
    <n v="0"/>
    <n v="0"/>
  </r>
  <r>
    <s v="290031186"/>
    <x v="608"/>
    <s v="290000298"/>
    <s v="29"/>
    <s v="Bretagne"/>
    <s v="CH"/>
    <s v="APPARTEMENT THERAPEUTIQUE CAP VERT"/>
    <n v="429.5"/>
    <n v="0"/>
    <n v="0"/>
  </r>
  <r>
    <s v="290016856"/>
    <x v="608"/>
    <s v="290000298"/>
    <s v="29"/>
    <s v="Bretagne"/>
    <s v="CH"/>
    <s v="HDJ SAINT EXUPERY"/>
    <n v="396"/>
    <n v="0"/>
    <n v="0"/>
  </r>
  <r>
    <s v="290016831"/>
    <x v="608"/>
    <s v="290000298"/>
    <s v="29"/>
    <s v="Bretagne"/>
    <s v="CH"/>
    <s v="HDJ INFANTO-JUVENILE"/>
    <n v="390.25"/>
    <n v="0"/>
    <n v="0"/>
  </r>
  <r>
    <s v="290024314"/>
    <x v="608"/>
    <s v="290000298"/>
    <s v="29"/>
    <s v="Bretagne"/>
    <s v="CH"/>
    <s v="APPARTEMENT THERAPEUTIQUE LES VERDIERS"/>
    <n v="388.5"/>
    <n v="0"/>
    <n v="0"/>
  </r>
  <r>
    <s v="290030295"/>
    <x v="608"/>
    <s v="290000298"/>
    <s v="29"/>
    <s v="Bretagne"/>
    <s v="CH"/>
    <s v="APPARTEMENT THERAPEUTIQUE CADORET"/>
    <n v="386.5"/>
    <n v="0"/>
    <n v="0"/>
  </r>
  <r>
    <s v="290030279"/>
    <x v="608"/>
    <s v="290000298"/>
    <s v="29"/>
    <s v="Bretagne"/>
    <s v="CH"/>
    <s v="APPARTEMENT THERAPEUTIQUE VALMIER"/>
    <n v="364.5"/>
    <n v="0"/>
    <n v="0"/>
  </r>
  <r>
    <s v="290016690"/>
    <x v="601"/>
    <s v="290021542"/>
    <s v="29"/>
    <s v="Bretagne"/>
    <s v="CH"/>
    <s v="HDJ CMP POUR ENFANTS - CARHAIX"/>
    <n v="185"/>
    <n v="0"/>
    <n v="0"/>
  </r>
  <r>
    <s v="290016849"/>
    <x v="608"/>
    <s v="290000298"/>
    <s v="29"/>
    <s v="Bretagne"/>
    <s v="CH"/>
    <s v="CAMP BRIEC CHATEAULIN"/>
    <n v="112.5"/>
    <n v="0"/>
    <n v="0"/>
  </r>
  <r>
    <s v="290030287"/>
    <x v="608"/>
    <s v="290000298"/>
    <s v="29"/>
    <s v="Bretagne"/>
    <s v="CH"/>
    <s v="APPARTEMENT THERAPEUTIQUE ST VINCENT"/>
    <n v="102.5"/>
    <n v="0"/>
    <n v="0"/>
  </r>
  <r>
    <s v="290016864"/>
    <x v="608"/>
    <s v="290000298"/>
    <s v="29"/>
    <s v="Bretagne"/>
    <s v="CH"/>
    <s v="HDJ LE LIDAPS À CONCARNEAU"/>
    <n v="97"/>
    <n v="0"/>
    <n v="0"/>
  </r>
  <r>
    <s v="290030261"/>
    <x v="608"/>
    <s v="290000298"/>
    <s v="29"/>
    <s v="Bretagne"/>
    <s v="CH"/>
    <s v="CMP / CAMP L'HIPPODROME"/>
    <n v="25.5"/>
    <n v="0"/>
    <n v="0"/>
  </r>
  <r>
    <s v="290030139"/>
    <x v="608"/>
    <s v="290000298"/>
    <s v="29"/>
    <s v="Bretagne"/>
    <s v="CH"/>
    <s v="CMP /CAMP KERARTHUR"/>
    <n v="14.5"/>
    <n v="0"/>
    <n v="0"/>
  </r>
  <r>
    <s v="290030311"/>
    <x v="608"/>
    <s v="290000298"/>
    <s v="29"/>
    <s v="Bretagne"/>
    <s v="CH"/>
    <s v="CAMP ROGER GENTIS"/>
    <n v="8.5"/>
    <n v="0"/>
    <n v="0"/>
  </r>
  <r>
    <s v="2A0000022"/>
    <x v="637"/>
    <s v="2A0000014"/>
    <s v="2A"/>
    <s v="Corse"/>
    <s v="CH"/>
    <s v="CH ND LA MISERICORDE"/>
    <n v="102055"/>
    <n v="1"/>
    <n v="1"/>
  </r>
  <r>
    <s v="2A0000287"/>
    <x v="638"/>
    <s v="2A0000386"/>
    <s v="2A"/>
    <s v="Corse"/>
    <s v="CH"/>
    <s v="CH DE CASTELLUCCIO"/>
    <n v="49685"/>
    <n v="0"/>
    <n v="0"/>
  </r>
  <r>
    <s v="2A0000030"/>
    <x v="639"/>
    <s v="2A0000048"/>
    <s v="2A"/>
    <s v="Corse"/>
    <s v="Privé"/>
    <s v="CRF ET MAISON REPOS FINOSELLO"/>
    <n v="37063.5"/>
    <n v="0"/>
    <n v="0"/>
  </r>
  <r>
    <s v="2A0000139"/>
    <x v="640"/>
    <s v="2A0000063"/>
    <s v="2A"/>
    <s v="Corse"/>
    <s v="Privé"/>
    <s v="SA CLINISUD"/>
    <n v="33094.5"/>
    <n v="0"/>
    <n v="1"/>
  </r>
  <r>
    <s v="2A0002051"/>
    <x v="641"/>
    <s v="2A0000303"/>
    <s v="2A"/>
    <s v="Corse"/>
    <s v="Privé"/>
    <s v="CRF LES MOLINI"/>
    <n v="20721"/>
    <n v="0"/>
    <n v="0"/>
  </r>
  <r>
    <s v="2A0000154"/>
    <x v="642"/>
    <s v="2A0000204"/>
    <s v="2A"/>
    <s v="Corse"/>
    <s v="Privé"/>
    <s v="CLINIQUE DU SUD DE LA CORSE"/>
    <n v="20369"/>
    <n v="0"/>
    <n v="1"/>
  </r>
  <r>
    <s v="2A0023271"/>
    <x v="637"/>
    <s v="2A0000014"/>
    <s v="2A"/>
    <s v="Corse"/>
    <s v="CH"/>
    <s v="USLD D' AJACCIO"/>
    <n v="18005"/>
    <n v="0"/>
    <n v="0"/>
  </r>
  <r>
    <s v="2A0000261"/>
    <x v="643"/>
    <s v="2A0000279"/>
    <s v="2A"/>
    <s v="Corse"/>
    <s v="Privé"/>
    <s v="MAISON DE CONVALESCENCE ILE DE BEAUTE"/>
    <n v="12437.5"/>
    <n v="0"/>
    <n v="0"/>
  </r>
  <r>
    <s v="2A0022554"/>
    <x v="644"/>
    <s v="2A0000311"/>
    <s v="2A"/>
    <s v="Corse"/>
    <s v="Privé"/>
    <s v="MAISON DE CONVALESCENCE ET REGIME_x000a_VALICELLI"/>
    <n v="12355.5"/>
    <n v="0"/>
    <n v="0"/>
  </r>
  <r>
    <s v="2A0000212"/>
    <x v="645"/>
    <s v="2A0000170"/>
    <s v="2A"/>
    <s v="Corse"/>
    <s v="CH"/>
    <s v="HL DE BONIFACIO"/>
    <n v="9519"/>
    <n v="0"/>
    <n v="1"/>
  </r>
  <r>
    <s v="2A0002614"/>
    <x v="646"/>
    <s v="2A0002606"/>
    <s v="2A"/>
    <s v="Corse"/>
    <s v="CH"/>
    <s v="CH DE SARTENE"/>
    <n v="8234.5"/>
    <n v="0"/>
    <n v="1"/>
  </r>
  <r>
    <s v="2A0001988"/>
    <x v="647"/>
    <s v="2A0001848"/>
    <s v="2A"/>
    <s v="Corse"/>
    <s v="Privé"/>
    <s v="HAD AJACCIO ET GRAND AJACCIO"/>
    <n v="4873"/>
    <n v="0"/>
    <n v="0"/>
  </r>
  <r>
    <s v="2B0000012"/>
    <x v="648"/>
    <s v="2B0000020"/>
    <s v="2B"/>
    <s v="Corse"/>
    <s v="CH"/>
    <s v="CH DE BASTIA"/>
    <n v="131032.75"/>
    <n v="1"/>
    <n v="1"/>
  </r>
  <r>
    <s v="2B0000145"/>
    <x v="649"/>
    <s v="2B0000053"/>
    <s v="2B"/>
    <s v="Corse"/>
    <s v="Privé"/>
    <s v="POLYCLINIQUE LA RESIDENCE MAYMARD"/>
    <n v="37813.5"/>
    <n v="0"/>
    <n v="0"/>
  </r>
  <r>
    <s v="2B0004113"/>
    <x v="650"/>
    <s v="2B0000467"/>
    <s v="2B"/>
    <s v="Corse"/>
    <s v="Privé"/>
    <s v="CLINIQUE SAN ORNELLO"/>
    <n v="19226"/>
    <n v="0"/>
    <n v="0"/>
  </r>
  <r>
    <s v="2B0000392"/>
    <x v="651"/>
    <s v="2B0000129"/>
    <s v="2B"/>
    <s v="Corse"/>
    <s v="Privé"/>
    <s v="POLYCLINIQUE DE FURIANI"/>
    <n v="16166"/>
    <n v="0"/>
    <n v="1"/>
  </r>
  <r>
    <s v="2B0000400"/>
    <x v="652"/>
    <s v="2B0000137"/>
    <s v="2B"/>
    <s v="Corse"/>
    <s v="Privé"/>
    <s v="MAISON DE CONVALES.LA PALMOLA"/>
    <n v="13765"/>
    <n v="0"/>
    <n v="0"/>
  </r>
  <r>
    <s v="2B0003289"/>
    <x v="653"/>
    <s v="2B0003198"/>
    <s v="2B"/>
    <s v="Corse"/>
    <s v="Privé"/>
    <s v="HAD CENTRE RAOUL FRANCOIS MAYMARD"/>
    <n v="13413.5"/>
    <n v="0"/>
    <n v="0"/>
  </r>
  <r>
    <s v="2B0000038"/>
    <x v="654"/>
    <s v="2B0004246"/>
    <s v="2B"/>
    <s v="Corse"/>
    <s v="CH"/>
    <s v="CH CORTE"/>
    <n v="12886.5"/>
    <n v="0"/>
    <n v="1"/>
  </r>
  <r>
    <s v="2B0005359"/>
    <x v="655"/>
    <s v="2B0005342"/>
    <s v="2B"/>
    <s v="Corse"/>
    <s v="CH"/>
    <s v="CH CALVI"/>
    <n v="10033"/>
    <n v="0"/>
    <n v="1"/>
  </r>
  <r>
    <s v="2B0003016"/>
    <x v="656"/>
    <s v="2B0003990"/>
    <s v="2B"/>
    <s v="Corse"/>
    <s v="Privé"/>
    <s v="CLINIQUE DU CAP"/>
    <n v="8661.5"/>
    <n v="0"/>
    <n v="0"/>
  </r>
  <r>
    <s v="2B0005664"/>
    <x v="657"/>
    <s v="2B0005656"/>
    <s v="2B"/>
    <s v="Corse"/>
    <s v="Privé"/>
    <s v="CLINIQUE DE TOGA"/>
    <n v="7869"/>
    <n v="0"/>
    <n v="0"/>
  </r>
  <r>
    <s v="2B0003917"/>
    <x v="658"/>
    <s v="2B0003891"/>
    <s v="2B"/>
    <s v="Corse"/>
    <s v="Privé"/>
    <s v="CENTRE DE JOUR VILLA SAN ORNELLO"/>
    <n v="7790.25"/>
    <n v="0"/>
    <n v="0"/>
  </r>
  <r>
    <s v="2B0000079"/>
    <x v="659"/>
    <s v="2B0000046"/>
    <s v="2B"/>
    <s v="Corse"/>
    <s v="Privé"/>
    <s v="CLINIQUE DR FILIPPI"/>
    <n v="7567"/>
    <n v="0"/>
    <n v="0"/>
  </r>
  <r>
    <s v="2B0001739"/>
    <x v="660"/>
    <s v="2B0001689"/>
    <s v="2B"/>
    <s v="Corse"/>
    <s v="Privé"/>
    <s v="HAD DE CORSE"/>
    <n v="4999"/>
    <n v="0"/>
    <n v="0"/>
  </r>
  <r>
    <s v="2B0004089"/>
    <x v="648"/>
    <s v="2B0000020"/>
    <s v="2B"/>
    <s v="Corse"/>
    <s v="USLD pur"/>
    <s v="USLD CENTRE HOSPITALIER BASTIA"/>
    <n v="4896"/>
    <n v="0"/>
    <n v="0"/>
  </r>
  <r>
    <s v="2B0004584"/>
    <x v="661"/>
    <s v="130016058"/>
    <s v="2B"/>
    <s v="Corse"/>
    <s v="Privé"/>
    <s v="UNITE D'AUTODIALYSE DE CATERAGGIO"/>
    <n v="1"/>
    <n v="0"/>
    <n v="0"/>
  </r>
  <r>
    <s v="300782117"/>
    <x v="662"/>
    <s v="300780038"/>
    <s v="30"/>
    <s v="Occitanie"/>
    <s v="CHR/U"/>
    <s v="CHU NIMES CAREMEAU"/>
    <n v="421792.75"/>
    <n v="1"/>
    <n v="1"/>
  </r>
  <r>
    <s v="300000023"/>
    <x v="663"/>
    <s v="300780046"/>
    <s v="30"/>
    <s v="Occitanie"/>
    <s v="CH"/>
    <s v="CH ALES CEVENNES"/>
    <n v="121508"/>
    <n v="1"/>
    <n v="1"/>
  </r>
  <r>
    <s v="300000031"/>
    <x v="664"/>
    <s v="300780053"/>
    <s v="30"/>
    <s v="Occitanie"/>
    <s v="CH"/>
    <s v="CH LOUIS PASTEUR"/>
    <n v="80958"/>
    <n v="1"/>
    <n v="1"/>
  </r>
  <r>
    <s v="300788502"/>
    <x v="665"/>
    <s v="300017985"/>
    <s v="30"/>
    <s v="Occitanie"/>
    <s v="Privé"/>
    <s v="POLYCLINIQUE DU GRAND SUD"/>
    <n v="76081.5"/>
    <n v="0"/>
    <n v="0"/>
  </r>
  <r>
    <s v="300780152"/>
    <x v="666"/>
    <s v="300017985"/>
    <s v="30"/>
    <s v="Occitanie"/>
    <s v="Privé"/>
    <s v="HÔPITAL PRIVÉ LES FRANCISCAINES"/>
    <n v="60969"/>
    <n v="0"/>
    <n v="1"/>
  </r>
  <r>
    <s v="300780137"/>
    <x v="667"/>
    <s v="920028396"/>
    <s v="30"/>
    <s v="Occitanie"/>
    <s v="Privé"/>
    <s v="NOUVELLE CLINIQUE BONNEFON"/>
    <n v="40694.5"/>
    <n v="0"/>
    <n v="1"/>
  </r>
  <r>
    <s v="300782125"/>
    <x v="662"/>
    <s v="300780038"/>
    <s v="30"/>
    <s v="Occitanie"/>
    <s v="CHR/U"/>
    <s v="CENTRE DE SOINS PA SERRE CAVALIER"/>
    <n v="40153"/>
    <n v="0"/>
    <n v="0"/>
  </r>
  <r>
    <s v="300780251"/>
    <x v="668"/>
    <s v="300000189"/>
    <s v="30"/>
    <s v="Occitanie"/>
    <s v="Privé"/>
    <s v="CLINIQUE NEURO-PSYCHIATRIQUE DOMAINE DU_x000a_CROS"/>
    <n v="34385.5"/>
    <n v="0"/>
    <n v="0"/>
  </r>
  <r>
    <s v="300782141"/>
    <x v="662"/>
    <s v="300780038"/>
    <s v="30"/>
    <s v="Occitanie"/>
    <s v="CHR/U"/>
    <s v="CENTRE MÉDICAL GRAU-DU-ROI CHU NIMES"/>
    <n v="32249"/>
    <n v="0"/>
    <n v="0"/>
  </r>
  <r>
    <s v="300781465"/>
    <x v="669"/>
    <s v="300000726"/>
    <s v="30"/>
    <s v="Occitanie"/>
    <s v="Privé"/>
    <s v="CLINIQUE KENNEDY"/>
    <n v="30894"/>
    <n v="0"/>
    <n v="1"/>
  </r>
  <r>
    <s v="300780210"/>
    <x v="670"/>
    <s v="300000148"/>
    <s v="30"/>
    <s v="Occitanie"/>
    <s v="Privé"/>
    <s v="CLINIQUE BELLE RIVE"/>
    <n v="26875"/>
    <n v="0"/>
    <n v="0"/>
  </r>
  <r>
    <s v="300780285"/>
    <x v="671"/>
    <s v="300000726"/>
    <s v="30"/>
    <s v="Occitanie"/>
    <s v="Privé"/>
    <s v="CLINIQUE VALDEGOUR"/>
    <n v="25558"/>
    <n v="0"/>
    <n v="0"/>
  </r>
  <r>
    <s v="300000080"/>
    <x v="672"/>
    <s v="300780103"/>
    <s v="30"/>
    <s v="Occitanie"/>
    <s v="CH"/>
    <s v="HOSPIT COMPLETE CH LE MAS CAREIRON"/>
    <n v="24686.25"/>
    <n v="0"/>
    <n v="0"/>
  </r>
  <r>
    <s v="300780269"/>
    <x v="673"/>
    <s v="300000197"/>
    <s v="30"/>
    <s v="Occitanie"/>
    <s v="Privé"/>
    <s v="CLINIQUE LES SOPHORAS"/>
    <n v="20539.5"/>
    <n v="0"/>
    <n v="0"/>
  </r>
  <r>
    <s v="300000064"/>
    <x v="674"/>
    <s v="300780087"/>
    <s v="30"/>
    <s v="Occitanie"/>
    <s v="CH"/>
    <s v="CH UZES"/>
    <n v="17008"/>
    <n v="0"/>
    <n v="0"/>
  </r>
  <r>
    <s v="300780491"/>
    <x v="675"/>
    <s v="340016963"/>
    <s v="30"/>
    <s v="Occitanie"/>
    <s v="Privé"/>
    <s v="MAISON DE REPOS ET DE CONVALESCENCE LES_x000a_OLIVIERS"/>
    <n v="14323.5"/>
    <n v="0"/>
    <n v="0"/>
  </r>
  <r>
    <s v="300000072"/>
    <x v="676"/>
    <s v="300780095"/>
    <s v="30"/>
    <s v="Occitanie"/>
    <s v="CH"/>
    <s v="CH LE VIGAN"/>
    <n v="14272.5"/>
    <n v="0"/>
    <n v="0"/>
  </r>
  <r>
    <s v="300781424"/>
    <x v="677"/>
    <s v="300000692"/>
    <s v="30"/>
    <s v="Occitanie"/>
    <s v="Privé"/>
    <s v="CLINIQUE DU MONT DUPLAN"/>
    <n v="12805.25"/>
    <n v="0"/>
    <n v="0"/>
  </r>
  <r>
    <s v="300000056"/>
    <x v="678"/>
    <s v="300780079"/>
    <s v="30"/>
    <s v="Occitanie"/>
    <s v="CH"/>
    <s v="CH PONT ST ESPRIT"/>
    <n v="12804.5"/>
    <n v="0"/>
    <n v="0"/>
  </r>
  <r>
    <s v="300782364"/>
    <x v="663"/>
    <s v="300780046"/>
    <s v="30"/>
    <s v="Occitanie"/>
    <s v="CH"/>
    <s v="UNITÉ DE SOINS NORMALISES PSYCHIATRIE"/>
    <n v="12390"/>
    <n v="0"/>
    <n v="0"/>
  </r>
  <r>
    <s v="300780244"/>
    <x v="679"/>
    <s v="920031747"/>
    <s v="30"/>
    <s v="Occitanie"/>
    <s v="Privé"/>
    <s v="CLINIQUE DU PONT DU GARD"/>
    <n v="12355.5"/>
    <n v="0"/>
    <n v="0"/>
  </r>
  <r>
    <s v="300012358"/>
    <x v="680"/>
    <s v="340015171"/>
    <s v="30"/>
    <s v="Occitanie"/>
    <s v="PSPH/EBNL"/>
    <s v="CENTRE MÉDICAL DE L'EGREGORE UGECAM"/>
    <n v="12132"/>
    <n v="0"/>
    <n v="0"/>
  </r>
  <r>
    <s v="300017209"/>
    <x v="681"/>
    <s v="300000726"/>
    <s v="30"/>
    <s v="Occitanie"/>
    <s v="Privé"/>
    <s v="KENVAL INSTITUT DE CANCEROLOGIE"/>
    <n v="11976"/>
    <n v="0"/>
    <n v="0"/>
  </r>
  <r>
    <s v="300012499"/>
    <x v="663"/>
    <s v="300780046"/>
    <s v="30"/>
    <s v="Occitanie"/>
    <s v="CH"/>
    <s v="USLD LA ROSE DES VENTS CH ALES"/>
    <n v="11398"/>
    <n v="0"/>
    <n v="0"/>
  </r>
  <r>
    <s v="300013778"/>
    <x v="682"/>
    <s v="300013760"/>
    <s v="30"/>
    <s v="Occitanie"/>
    <s v="Privé"/>
    <s v="HAD 3G SANTÉ NÎMES"/>
    <n v="10383.5"/>
    <n v="0"/>
    <n v="0"/>
  </r>
  <r>
    <s v="300017423"/>
    <x v="683"/>
    <s v="380804542"/>
    <s v="30"/>
    <s v="Occitanie"/>
    <s v="Privé"/>
    <s v="CENTRE MÉDICAL DE L'EGREGORE AUDAVIE"/>
    <n v="9315.5"/>
    <n v="0"/>
    <n v="0"/>
  </r>
  <r>
    <s v="300780442"/>
    <x v="684"/>
    <s v="300017464"/>
    <s v="30"/>
    <s v="Occitanie"/>
    <s v="Privé"/>
    <s v="MAISON DE REPOS LES CHATAIGNIERS"/>
    <n v="9010.5"/>
    <n v="0"/>
    <n v="0"/>
  </r>
  <r>
    <s v="300014040"/>
    <x v="685"/>
    <s v="300014024"/>
    <s v="30"/>
    <s v="Occitanie"/>
    <s v="Privé"/>
    <s v="GCS SSR CENTRE REEDUCAT GARD RHODANIEN"/>
    <n v="8543"/>
    <n v="0"/>
    <n v="0"/>
  </r>
  <r>
    <s v="300781440"/>
    <x v="686"/>
    <s v="300000700"/>
    <s v="30"/>
    <s v="Occitanie"/>
    <s v="Privé"/>
    <s v="MAISON DE CONVALESCENCE DOMAINE DU CROS"/>
    <n v="8261.5"/>
    <n v="0"/>
    <n v="0"/>
  </r>
  <r>
    <s v="300002128"/>
    <x v="687"/>
    <s v="300000247"/>
    <s v="30"/>
    <s v="Occitanie"/>
    <s v="EBNL/PSPH"/>
    <s v="CHATEAU DE COULORGUES"/>
    <n v="7434"/>
    <n v="0"/>
    <n v="0"/>
  </r>
  <r>
    <s v="300000478"/>
    <x v="688"/>
    <s v="300781010"/>
    <s v="30"/>
    <s v="Occitanie"/>
    <s v="CH"/>
    <s v="CH LES CHATAIGNIERS"/>
    <n v="7196.5"/>
    <n v="0"/>
    <n v="1"/>
  </r>
  <r>
    <s v="300780111"/>
    <x v="689"/>
    <s v="750050759"/>
    <s v="30"/>
    <s v="Occitanie"/>
    <s v="PSPH/EBNL"/>
    <s v="MAISON DE SANTÉ LA POMAREDE"/>
    <n v="6963"/>
    <n v="0"/>
    <n v="0"/>
  </r>
  <r>
    <s v="300002169"/>
    <x v="690"/>
    <s v="780020715"/>
    <s v="30"/>
    <s v="Occitanie"/>
    <s v="PSPH/EBNL"/>
    <s v="CENTRE SOINS DE SUITE LES CADIÈRES"/>
    <n v="5963.5"/>
    <n v="0"/>
    <n v="0"/>
  </r>
  <r>
    <s v="300012309"/>
    <x v="691"/>
    <s v="340027937"/>
    <s v="30"/>
    <s v="Occitanie"/>
    <s v="Privé"/>
    <s v="HAD OIKIA NIMES"/>
    <n v="5867.5"/>
    <n v="0"/>
    <n v="0"/>
  </r>
  <r>
    <s v="300002508"/>
    <x v="692"/>
    <s v="300000213"/>
    <s v="30"/>
    <s v="Occitanie"/>
    <s v="Privé"/>
    <s v="CENTRE DE CHIRURGIE AMBULATOIRE DES_x000a_HAUTS D'AVIGNON"/>
    <n v="5138"/>
    <n v="0"/>
    <n v="0"/>
  </r>
  <r>
    <s v="300012481"/>
    <x v="663"/>
    <s v="300780046"/>
    <s v="30"/>
    <s v="Occitanie"/>
    <s v="CH"/>
    <s v="USLD LES CIGALES CH ALES"/>
    <n v="4891"/>
    <n v="0"/>
    <n v="0"/>
  </r>
  <r>
    <s v="300780764"/>
    <x v="693"/>
    <s v="300000387"/>
    <s v="30"/>
    <s v="Occitanie"/>
    <s v="PSPH/EBNL"/>
    <s v="CENTRE DE POST CURE DU PEYRON"/>
    <n v="4861.75"/>
    <n v="0"/>
    <n v="0"/>
  </r>
  <r>
    <s v="300013745"/>
    <x v="694"/>
    <s v="340027937"/>
    <s v="30"/>
    <s v="Occitanie"/>
    <s v="Privé"/>
    <s v="HAD OIKIA ALES"/>
    <n v="4450"/>
    <n v="0"/>
    <n v="0"/>
  </r>
  <r>
    <s v="300017498"/>
    <x v="695"/>
    <s v="300000155"/>
    <s v="30"/>
    <s v="Occitanie"/>
    <s v="Privé"/>
    <s v="CLINIQUE AMBULATOIRE DE LA CEZE"/>
    <n v="4023"/>
    <n v="0"/>
    <n v="0"/>
  </r>
  <r>
    <s v="300012572"/>
    <x v="672"/>
    <s v="300780103"/>
    <s v="30"/>
    <s v="Occitanie"/>
    <s v="CH"/>
    <s v="UNITÉ HOSPITALISATION COMPLETE CH UZES"/>
    <n v="4004.5"/>
    <n v="0"/>
    <n v="0"/>
  </r>
  <r>
    <s v="300786274"/>
    <x v="696"/>
    <s v="300786266"/>
    <s v="30"/>
    <s v="Occitanie"/>
    <s v="PSPH/EBNL"/>
    <s v="A.R.A.M.A.V."/>
    <n v="3499"/>
    <n v="0"/>
    <n v="0"/>
  </r>
  <r>
    <s v="300014453"/>
    <x v="672"/>
    <s v="300780103"/>
    <s v="30"/>
    <s v="Occitanie"/>
    <s v="CH"/>
    <s v="HDJ PSY ADULTES ZARIFIAN"/>
    <n v="2092.25"/>
    <n v="0"/>
    <n v="0"/>
  </r>
  <r>
    <s v="300014461"/>
    <x v="672"/>
    <s v="300780103"/>
    <s v="30"/>
    <s v="Occitanie"/>
    <s v="CH"/>
    <s v="HDJ PSY ADULTES TOSQUELLES"/>
    <n v="1829.25"/>
    <n v="0"/>
    <n v="0"/>
  </r>
  <r>
    <s v="300014503"/>
    <x v="672"/>
    <s v="300780103"/>
    <s v="30"/>
    <s v="Occitanie"/>
    <s v="CH"/>
    <s v="HDJ PSY ADULTES TONY LAINE"/>
    <n v="1514.75"/>
    <n v="0"/>
    <n v="0"/>
  </r>
  <r>
    <s v="300017092"/>
    <x v="672"/>
    <s v="300780103"/>
    <s v="30"/>
    <s v="Occitanie"/>
    <s v="CH"/>
    <s v="HDJ PSY ADULTES ST HIPPOLYTE DU FORT"/>
    <n v="1305"/>
    <n v="0"/>
    <n v="0"/>
  </r>
  <r>
    <s v="300014495"/>
    <x v="672"/>
    <s v="300780103"/>
    <s v="30"/>
    <s v="Occitanie"/>
    <s v="CH"/>
    <s v="HDJ PSY INFANTO JUV CHEVREFEUILLES"/>
    <n v="764.75"/>
    <n v="0"/>
    <n v="0"/>
  </r>
  <r>
    <s v="300780384"/>
    <x v="697"/>
    <s v="750721334"/>
    <s v="30"/>
    <s v="Occitanie"/>
    <s v="PSPH/EBNL"/>
    <s v="CENTRE DE PROTECTION INFANTILE DE_x000a_MONTAURY"/>
    <n v="741"/>
    <n v="0"/>
    <n v="0"/>
  </r>
  <r>
    <s v="300014487"/>
    <x v="672"/>
    <s v="300780103"/>
    <s v="30"/>
    <s v="Occitanie"/>
    <s v="CH"/>
    <s v="HDJ PSY INFANTO JUV LA MONTAGNETTE"/>
    <n v="620.5"/>
    <n v="0"/>
    <n v="0"/>
  </r>
  <r>
    <s v="300002896"/>
    <x v="698"/>
    <s v="300000296"/>
    <s v="30"/>
    <s v="Occitanie"/>
    <s v="PSPH/EBNL"/>
    <s v="SECTION PEDO PSY LE BOSQUET"/>
    <n v="617.5"/>
    <n v="0"/>
    <n v="0"/>
  </r>
  <r>
    <s v="300014479"/>
    <x v="672"/>
    <s v="300780103"/>
    <s v="30"/>
    <s v="Occitanie"/>
    <s v="CH"/>
    <s v="HDJ PSY INFANTO JUV GAMBETTA"/>
    <n v="582.75"/>
    <n v="0"/>
    <n v="0"/>
  </r>
  <r>
    <s v="310783048"/>
    <x v="699"/>
    <s v="310781406"/>
    <s v="31"/>
    <s v="Occitanie"/>
    <s v="CHR/U"/>
    <s v="HÔPITAL PURPAN CHU TLSE"/>
    <n v="289434.75"/>
    <n v="1"/>
    <n v="1"/>
  </r>
  <r>
    <s v="310783055"/>
    <x v="699"/>
    <s v="310781406"/>
    <s v="31"/>
    <s v="Occitanie"/>
    <s v="CHR/U"/>
    <s v="HÔPITAL DE RANGUEIL CHU TOULOUSE"/>
    <n v="279661.5"/>
    <n v="0"/>
    <n v="1"/>
  </r>
  <r>
    <s v="310780259"/>
    <x v="700"/>
    <s v="310000096"/>
    <s v="31"/>
    <s v="Occitanie"/>
    <s v="Privé"/>
    <s v="SA CLINIQUE PASTEUR"/>
    <n v="178472.5"/>
    <n v="0"/>
    <n v="1"/>
  </r>
  <r>
    <s v="310016977"/>
    <x v="699"/>
    <s v="310781406"/>
    <s v="31"/>
    <s v="Occitanie"/>
    <s v="CHR/U"/>
    <s v="HÔPITAUX MERE ET ENFANTS SITE VIGUIER"/>
    <n v="164591.5"/>
    <n v="0"/>
    <n v="1"/>
  </r>
  <r>
    <s v="310781000"/>
    <x v="701"/>
    <s v="310788880"/>
    <s v="31"/>
    <s v="Occitanie"/>
    <s v="Privé"/>
    <s v="CLINIQUE DES CEDRES"/>
    <n v="163305"/>
    <n v="0"/>
    <n v="1"/>
  </r>
  <r>
    <s v="310780283"/>
    <x v="702"/>
    <s v="310000112"/>
    <s v="31"/>
    <s v="Occitanie"/>
    <s v="Privé"/>
    <s v="NOUVELLE CLINIQUE DE L'UNION"/>
    <n v="144483"/>
    <n v="0"/>
    <n v="1"/>
  </r>
  <r>
    <s v="310026927"/>
    <x v="703"/>
    <s v="310026794"/>
    <s v="31"/>
    <s v="Occitanie"/>
    <s v="Privé"/>
    <s v="CLINIQUE CAPIO LA CROIX DU SUD"/>
    <n v="133782"/>
    <n v="0"/>
    <n v="1"/>
  </r>
  <r>
    <s v="310026083"/>
    <x v="704"/>
    <s v="310026075"/>
    <s v="31"/>
    <s v="Occitanie"/>
    <s v="Privé"/>
    <s v="CLINIQUE SAINT-CYPRIEN RIVE GAUCHE"/>
    <n v="84678.5"/>
    <n v="0"/>
    <n v="1"/>
  </r>
  <r>
    <s v="310781505"/>
    <x v="705"/>
    <s v="310000492"/>
    <s v="31"/>
    <s v="Occitanie"/>
    <s v="Privé"/>
    <s v="CLINIQUE D'OCCITANIE"/>
    <n v="82929.5"/>
    <n v="0"/>
    <n v="1"/>
  </r>
  <r>
    <s v="310782347"/>
    <x v="706"/>
    <s v="310789136"/>
    <s v="31"/>
    <s v="Occitanie"/>
    <s v="CLCC"/>
    <s v="INSTITUT CLAUDIUS REGAUD"/>
    <n v="78118"/>
    <n v="1"/>
    <n v="1"/>
  </r>
  <r>
    <s v="310019351"/>
    <x v="699"/>
    <s v="310781406"/>
    <s v="31"/>
    <s v="Occitanie"/>
    <s v="CHR/U"/>
    <s v="HÔPITAL LARREY CHU TLSE"/>
    <n v="69320.5"/>
    <n v="0"/>
    <n v="1"/>
  </r>
  <r>
    <s v="310780382"/>
    <x v="707"/>
    <s v="310000179"/>
    <s v="31"/>
    <s v="Occitanie"/>
    <s v="Privé"/>
    <s v="CLINIQUE AMBROISE PARE"/>
    <n v="69188"/>
    <n v="0"/>
    <n v="1"/>
  </r>
  <r>
    <s v="310000310"/>
    <x v="708"/>
    <s v="310780671"/>
    <s v="31"/>
    <s v="Occitanie"/>
    <s v="CH"/>
    <s v="CH COMMINGES PYRENEES SITE PLANCARD"/>
    <n v="64894"/>
    <n v="1"/>
    <n v="1"/>
  </r>
  <r>
    <s v="310781067"/>
    <x v="709"/>
    <s v="310788898"/>
    <s v="31"/>
    <s v="Occitanie"/>
    <s v="PSPH/EBNL"/>
    <s v="HÔPITAL JOSEPH DUCUING"/>
    <n v="58679.5"/>
    <n v="0"/>
    <n v="1"/>
  </r>
  <r>
    <s v="310000369"/>
    <x v="710"/>
    <s v="310780754"/>
    <s v="31"/>
    <s v="Occitanie"/>
    <s v="CH"/>
    <s v="CH GERARD MARCHANT"/>
    <n v="51995.25"/>
    <n v="0"/>
    <n v="0"/>
  </r>
  <r>
    <s v="310780150"/>
    <x v="711"/>
    <s v="310788799"/>
    <s v="31"/>
    <s v="Occitanie"/>
    <s v="Privé"/>
    <s v="CLINIQUE MEDIPOLE GARONNE"/>
    <n v="51226.5"/>
    <n v="0"/>
    <n v="1"/>
  </r>
  <r>
    <s v="310025333"/>
    <x v="699"/>
    <s v="310781406"/>
    <s v="31"/>
    <s v="Occitanie"/>
    <s v="CHR/U"/>
    <s v="ONCOPOLE CHU TOULOUSE"/>
    <n v="46843"/>
    <n v="0"/>
    <n v="0"/>
  </r>
  <r>
    <s v="310780366"/>
    <x v="712"/>
    <s v="310000153"/>
    <s v="31"/>
    <s v="Occitanie"/>
    <s v="Privé"/>
    <s v="CLINIQUE MONIE"/>
    <n v="35810.5"/>
    <n v="0"/>
    <n v="1"/>
  </r>
  <r>
    <s v="310790472"/>
    <x v="713"/>
    <s v="310790464"/>
    <s v="31"/>
    <s v="Occitanie"/>
    <s v="Privé"/>
    <s v="CLINIQUE SAINT ORENS"/>
    <n v="33059.5"/>
    <n v="0"/>
    <n v="0"/>
  </r>
  <r>
    <s v="310780390"/>
    <x v="714"/>
    <s v="310000187"/>
    <s v="31"/>
    <s v="Occitanie"/>
    <s v="Privé"/>
    <s v="CLINIQUE DE BEAUPUY"/>
    <n v="32989.5"/>
    <n v="0"/>
    <n v="0"/>
  </r>
  <r>
    <s v="310022298"/>
    <x v="699"/>
    <s v="310781406"/>
    <s v="31"/>
    <s v="Occitanie"/>
    <s v="CHR/U"/>
    <s v="HÔPITAL GARONNE CHU TOULOUSE"/>
    <n v="32581.5"/>
    <n v="0"/>
    <n v="0"/>
  </r>
  <r>
    <s v="310782016"/>
    <x v="715"/>
    <s v="310000617"/>
    <s v="31"/>
    <s v="Occitanie"/>
    <s v="Privé"/>
    <s v="CLINIQUE NÉPHROLOGIQUE SAINT EXUPERY"/>
    <n v="32354.5"/>
    <n v="0"/>
    <n v="0"/>
  </r>
  <r>
    <s v="310000633"/>
    <x v="716"/>
    <s v="310000633"/>
    <s v="31"/>
    <s v="Occitanie"/>
    <s v="PSPH/EBNL"/>
    <s v="ASS AIDE INSUFFISANTS RENAUX"/>
    <n v="32211"/>
    <n v="0"/>
    <n v="0"/>
  </r>
  <r>
    <s v="310021571"/>
    <x v="717"/>
    <s v="310021563"/>
    <s v="31"/>
    <s v="Occitanie"/>
    <s v="Privé"/>
    <s v="CENTRE GERIATRIQUE DES MINIMES"/>
    <n v="30585.5"/>
    <n v="0"/>
    <n v="0"/>
  </r>
  <r>
    <s v="310781984"/>
    <x v="718"/>
    <s v="310014378"/>
    <s v="31"/>
    <s v="Occitanie"/>
    <s v="Privé"/>
    <s v="CLINIQUES DU MIDI VERDAICH"/>
    <n v="30142"/>
    <n v="0"/>
    <n v="1"/>
  </r>
  <r>
    <s v="310781141"/>
    <x v="719"/>
    <s v="310000435"/>
    <s v="31"/>
    <s v="Occitanie"/>
    <s v="Privé"/>
    <s v="SARL SE CLINIQUE DU DOCTEUR BECQ"/>
    <n v="28873"/>
    <n v="0"/>
    <n v="0"/>
  </r>
  <r>
    <s v="310780374"/>
    <x v="720"/>
    <s v="310000161"/>
    <s v="31"/>
    <s v="Occitanie"/>
    <s v="Privé"/>
    <s v="CHATEAU DE VERNHES"/>
    <n v="28044.5"/>
    <n v="0"/>
    <n v="1"/>
  </r>
  <r>
    <s v="310784830"/>
    <x v="721"/>
    <s v="310788880"/>
    <s v="31"/>
    <s v="Occitanie"/>
    <s v="Privé"/>
    <s v="CRF LES CEDRES"/>
    <n v="27263.5"/>
    <n v="0"/>
    <n v="0"/>
  </r>
  <r>
    <s v="310781133"/>
    <x v="722"/>
    <s v="310000427"/>
    <s v="31"/>
    <s v="Occitanie"/>
    <s v="Privé"/>
    <s v="CLINIQUE D'AUFRERY"/>
    <n v="26697.5"/>
    <n v="0"/>
    <n v="0"/>
  </r>
  <r>
    <s v="310780143"/>
    <x v="723"/>
    <s v="920031754"/>
    <s v="31"/>
    <s v="Occitanie"/>
    <s v="Privé"/>
    <s v="CLINIQUE DU CHATEAU DE SEYSSES"/>
    <n v="25766.5"/>
    <n v="0"/>
    <n v="0"/>
  </r>
  <r>
    <s v="310781158"/>
    <x v="724"/>
    <s v="920031762"/>
    <s v="31"/>
    <s v="Occitanie"/>
    <s v="Privé"/>
    <s v="SA CLINIQUE MARIGNY"/>
    <n v="25632.25"/>
    <n v="0"/>
    <n v="0"/>
  </r>
  <r>
    <s v="310781695"/>
    <x v="725"/>
    <s v="920030269"/>
    <s v="31"/>
    <s v="Occitanie"/>
    <s v="Privé"/>
    <s v="CLINIQUE DE LAGARDELLE"/>
    <n v="24676.5"/>
    <n v="0"/>
    <n v="1"/>
  </r>
  <r>
    <s v="310786702"/>
    <x v="726"/>
    <s v="750043713"/>
    <s v="31"/>
    <s v="Occitanie"/>
    <s v="Privé"/>
    <s v="SSR DOMAINE DE LA CADENE"/>
    <n v="24478"/>
    <n v="0"/>
    <n v="0"/>
  </r>
  <r>
    <s v="310780234"/>
    <x v="727"/>
    <s v="920030871"/>
    <s v="31"/>
    <s v="Occitanie"/>
    <s v="Privé"/>
    <s v="SA CLINIQUE DU CABIROL"/>
    <n v="23355"/>
    <n v="0"/>
    <n v="1"/>
  </r>
  <r>
    <s v="310780119"/>
    <x v="728"/>
    <s v="310000047"/>
    <s v="31"/>
    <s v="Occitanie"/>
    <s v="Privé"/>
    <s v="CLINIQUE DE MONTBERON"/>
    <n v="22141.5"/>
    <n v="0"/>
    <n v="0"/>
  </r>
  <r>
    <s v="310013628"/>
    <x v="729"/>
    <s v="310786256"/>
    <s v="31"/>
    <s v="Occitanie"/>
    <s v="CH"/>
    <s v="CH MURET"/>
    <n v="21589.5"/>
    <n v="0"/>
    <n v="0"/>
  </r>
  <r>
    <s v="310005459"/>
    <x v="730"/>
    <s v="310021886"/>
    <s v="31"/>
    <s v="Occitanie"/>
    <s v="PSPH/EBNL"/>
    <s v="SANTÉ RELAIS DOMICILE"/>
    <n v="21478.5"/>
    <n v="0"/>
    <n v="0"/>
  </r>
  <r>
    <s v="310009279"/>
    <x v="708"/>
    <s v="310780671"/>
    <s v="31"/>
    <s v="Occitanie"/>
    <s v="CH"/>
    <s v="CH COMMINGES PYRENEES SITE ENCORE"/>
    <n v="21391.5"/>
    <n v="0"/>
    <n v="1"/>
  </r>
  <r>
    <s v="310020938"/>
    <x v="731"/>
    <s v="750056335"/>
    <s v="31"/>
    <s v="Occitanie"/>
    <s v="Privé"/>
    <s v="CLINIQUE DE QUINT FONSEGRIVES"/>
    <n v="21291"/>
    <n v="0"/>
    <n v="0"/>
  </r>
  <r>
    <s v="310780358"/>
    <x v="732"/>
    <s v="310000146"/>
    <s v="31"/>
    <s v="Occitanie"/>
    <s v="Privé"/>
    <s v="SA MAISON DE SANTÉ MAILHOL"/>
    <n v="20355.75"/>
    <n v="0"/>
    <n v="0"/>
  </r>
  <r>
    <s v="310786389"/>
    <x v="733"/>
    <s v="310001433"/>
    <s v="31"/>
    <s v="Occitanie"/>
    <s v="Privé"/>
    <s v="CLINIQUE DES PYRENEES"/>
    <n v="20096"/>
    <n v="0"/>
    <n v="1"/>
  </r>
  <r>
    <s v="310792635"/>
    <x v="734"/>
    <s v="310002191"/>
    <s v="31"/>
    <s v="Occitanie"/>
    <s v="Privé"/>
    <s v="MAISON DE REPOS ET DE CONVALESCENCE LE_x000a_MARQUISAT"/>
    <n v="19748.5"/>
    <n v="0"/>
    <n v="0"/>
  </r>
  <r>
    <s v="310000336"/>
    <x v="735"/>
    <s v="310780713"/>
    <s v="31"/>
    <s v="Occitanie"/>
    <s v="CH"/>
    <s v="CH REVEL"/>
    <n v="19032.5"/>
    <n v="0"/>
    <n v="0"/>
  </r>
  <r>
    <s v="310782396"/>
    <x v="736"/>
    <s v="750056335"/>
    <s v="31"/>
    <s v="Occitanie"/>
    <s v="Privé"/>
    <s v="MAISON DE REPOS ET DE CONVALESCENCE LE_x000a_VAL DES CYGNES"/>
    <n v="16235.5"/>
    <n v="0"/>
    <n v="0"/>
  </r>
  <r>
    <s v="310025077"/>
    <x v="699"/>
    <s v="310781406"/>
    <s v="31"/>
    <s v="Occitanie"/>
    <s v="CHR/U"/>
    <s v="HDJ PSY GEN BOURGEOIS PURPAN CHU TLSE"/>
    <n v="14461.75"/>
    <n v="0"/>
    <n v="0"/>
  </r>
  <r>
    <s v="310794094"/>
    <x v="710"/>
    <s v="310780754"/>
    <s v="31"/>
    <s v="Occitanie"/>
    <s v="USLD pur"/>
    <s v="USLD LES JARDINS DES SILOS"/>
    <n v="14082.5"/>
    <n v="0"/>
    <n v="0"/>
  </r>
  <r>
    <s v="310794417"/>
    <x v="737"/>
    <s v="310002712"/>
    <s v="31"/>
    <s v="Occitanie"/>
    <s v="Privé"/>
    <s v="CENTRE NÉPHROLOGIQUE D'OCCITANIE"/>
    <n v="13641"/>
    <n v="0"/>
    <n v="0"/>
  </r>
  <r>
    <s v="310781422"/>
    <x v="738"/>
    <s v="310781562"/>
    <s v="31"/>
    <s v="Occitanie"/>
    <s v="PSPH/EBNL"/>
    <s v="CENTRE PAUL DOTTIN"/>
    <n v="11395"/>
    <n v="0"/>
    <n v="1"/>
  </r>
  <r>
    <s v="310781174"/>
    <x v="739"/>
    <s v="750056335"/>
    <s v="31"/>
    <s v="Occitanie"/>
    <s v="Privé"/>
    <s v="SA CENTRE CONVALESCENCE MONTVERT"/>
    <n v="11393.5"/>
    <n v="0"/>
    <n v="0"/>
  </r>
  <r>
    <s v="310782339"/>
    <x v="699"/>
    <s v="310781406"/>
    <s v="31"/>
    <s v="Occitanie"/>
    <s v="CHR/U"/>
    <s v="CRF LA FONTAINE SALEE CHU TOULOUSE"/>
    <n v="9310"/>
    <n v="0"/>
    <n v="0"/>
  </r>
  <r>
    <s v="310784558"/>
    <x v="740"/>
    <s v="310180013"/>
    <s v="31"/>
    <s v="Occitanie"/>
    <s v="CH"/>
    <s v="HÔPITAUX LUCHON CTRE REEDUC FONCTION"/>
    <n v="8908.5"/>
    <n v="0"/>
    <n v="1"/>
  </r>
  <r>
    <s v="310781125"/>
    <x v="741"/>
    <s v="310000419"/>
    <s v="31"/>
    <s v="Occitanie"/>
    <s v="Privé"/>
    <s v="SA CLINIQUE SAINT-ROCH"/>
    <n v="8286"/>
    <n v="0"/>
    <n v="0"/>
  </r>
  <r>
    <s v="310000617"/>
    <x v="742"/>
    <s v="310000617"/>
    <s v="31"/>
    <s v="Occitanie"/>
    <s v="Privé"/>
    <s v="SAS CLINIQUE NÃ‰PHRO SAINT EXUPERY"/>
    <n v="7388"/>
    <n v="0"/>
    <n v="0"/>
  </r>
  <r>
    <s v="310023007"/>
    <x v="743"/>
    <s v="810005678"/>
    <s v="31"/>
    <s v="Occitanie"/>
    <s v="Privé"/>
    <s v="CLINIQUE LA RECOUVRANCE"/>
    <n v="6887.5"/>
    <n v="0"/>
    <n v="0"/>
  </r>
  <r>
    <s v="310780481"/>
    <x v="744"/>
    <s v="340015171"/>
    <s v="31"/>
    <s v="Occitanie"/>
    <s v="PSPH/EBNL"/>
    <s v="MECSS CASTELNOUVEL"/>
    <n v="6658.5"/>
    <n v="0"/>
    <n v="0"/>
  </r>
  <r>
    <s v="310781430"/>
    <x v="745"/>
    <s v="310788906"/>
    <s v="31"/>
    <s v="Occitanie"/>
    <s v="PSPH/EBNL"/>
    <s v="CENTRE POST CURE ROUTE NOUVELLE"/>
    <n v="6259"/>
    <n v="0"/>
    <n v="0"/>
  </r>
  <r>
    <s v="310783097"/>
    <x v="746"/>
    <s v="750005068"/>
    <s v="31"/>
    <s v="Occitanie"/>
    <s v="PSPH/EBNL"/>
    <s v="CENTRE DE SANTÉ MENTAL MGEN.ASSOCIATION"/>
    <n v="4841"/>
    <n v="0"/>
    <n v="0"/>
  </r>
  <r>
    <s v="310783063"/>
    <x v="699"/>
    <s v="310781406"/>
    <s v="31"/>
    <s v="Occitanie"/>
    <s v="CHR/U"/>
    <s v="HÔPITAL LA GRAVE CHU TLSE"/>
    <n v="4520"/>
    <n v="0"/>
    <n v="0"/>
  </r>
  <r>
    <s v="310787965"/>
    <x v="747"/>
    <s v="310788898"/>
    <s v="31"/>
    <s v="Occitanie"/>
    <s v="PSPH/EBNL"/>
    <s v="CENTRE DE RÉÉDUCATION DU MIRAIL"/>
    <n v="4426.5"/>
    <n v="0"/>
    <n v="0"/>
  </r>
  <r>
    <s v="310000013"/>
    <x v="740"/>
    <s v="310180013"/>
    <s v="31"/>
    <s v="Occitanie"/>
    <s v="CH"/>
    <s v="HÔPITAUX LUCHON CTRE CONVAL GERONTO"/>
    <n v="4341"/>
    <n v="0"/>
    <n v="0"/>
  </r>
  <r>
    <s v="310795463"/>
    <x v="748"/>
    <s v="310785068"/>
    <s v="31"/>
    <s v="Occitanie"/>
    <s v="PSPH/EBNL"/>
    <s v="CENTRE POST CURE CENTRE APRES"/>
    <n v="4120"/>
    <n v="0"/>
    <n v="0"/>
  </r>
  <r>
    <s v="310794573"/>
    <x v="710"/>
    <s v="310780754"/>
    <s v="31"/>
    <s v="Occitanie"/>
    <s v="CH"/>
    <s v="CPC AUZEVILLE TOLOSANE CH MARCHANT"/>
    <n v="2868"/>
    <n v="0"/>
    <n v="0"/>
  </r>
  <r>
    <s v="310792098"/>
    <x v="710"/>
    <s v="310780754"/>
    <s v="31"/>
    <s v="Occitanie"/>
    <s v="CH"/>
    <s v="HDJ SMPR SEYSSES"/>
    <n v="2486.5"/>
    <n v="0"/>
    <n v="0"/>
  </r>
  <r>
    <s v="310013008"/>
    <x v="710"/>
    <s v="310780754"/>
    <s v="31"/>
    <s v="Occitanie"/>
    <s v="CH"/>
    <s v="APPART THERAPEU ORLU CH MARCHANT"/>
    <n v="2042.5"/>
    <n v="0"/>
    <n v="0"/>
  </r>
  <r>
    <s v="310014329"/>
    <x v="749"/>
    <s v="310781562"/>
    <s v="31"/>
    <s v="Occitanie"/>
    <s v="PSPH/EBNL"/>
    <s v="SSR DEFICIENTS VISUELS ET BASSE VISION"/>
    <n v="1690"/>
    <n v="0"/>
    <n v="0"/>
  </r>
  <r>
    <s v="310787304"/>
    <x v="699"/>
    <s v="310781406"/>
    <s v="31"/>
    <s v="Occitanie"/>
    <s v="CHR/U"/>
    <s v="CENTRE CASSELARDIT VILLA ANCELY CHU TLSE"/>
    <n v="1688.5"/>
    <n v="0"/>
    <n v="0"/>
  </r>
  <r>
    <s v="310780895"/>
    <x v="750"/>
    <s v="310782446"/>
    <s v="31"/>
    <s v="Occitanie"/>
    <s v="PSPH/EBNL"/>
    <s v="HDJ PSY INF JUV LES AUTANS ARSEAA"/>
    <n v="1676.25"/>
    <n v="0"/>
    <n v="0"/>
  </r>
  <r>
    <s v="310011838"/>
    <x v="751"/>
    <s v="310002712"/>
    <s v="31"/>
    <s v="Occitanie"/>
    <s v="Privé"/>
    <s v="UN_DIALYSEMEDICALISEECORNEBARRIEU_CNO"/>
    <n v="1586.5"/>
    <n v="0"/>
    <n v="0"/>
  </r>
  <r>
    <s v="310794581"/>
    <x v="710"/>
    <s v="310780754"/>
    <s v="31"/>
    <s v="Occitanie"/>
    <s v="CH"/>
    <s v="CENTRE POST CURE RUE MAIGNAN CH_x000a_MARCHANT"/>
    <n v="1537"/>
    <n v="0"/>
    <n v="0"/>
  </r>
  <r>
    <s v="310792874"/>
    <x v="752"/>
    <s v="310788997"/>
    <s v="31"/>
    <s v="Occitanie"/>
    <s v="PSPH/EBNL"/>
    <s v="CENTRE ANDRE BOUSQUAIROL"/>
    <n v="1509"/>
    <n v="0"/>
    <n v="0"/>
  </r>
  <r>
    <s v="310014949"/>
    <x v="710"/>
    <s v="310780754"/>
    <s v="31"/>
    <s v="Occitanie"/>
    <s v="CH"/>
    <s v="HDJ PSY GENERALE MURET CH MARCHANT"/>
    <n v="1475.5"/>
    <n v="0"/>
    <n v="0"/>
  </r>
  <r>
    <s v="310788922"/>
    <x v="710"/>
    <s v="310780754"/>
    <s v="31"/>
    <s v="Occitanie"/>
    <s v="CH"/>
    <s v="HDJ PIJ CUGNAUX CH MARCHANT"/>
    <n v="1430.25"/>
    <n v="0"/>
    <n v="0"/>
  </r>
  <r>
    <s v="310013289"/>
    <x v="710"/>
    <s v="310780754"/>
    <s v="31"/>
    <s v="Occitanie"/>
    <s v="CH"/>
    <s v="HDJ PSY ADULTE DES ARENES CH MARCHANT"/>
    <n v="1304.75"/>
    <n v="0"/>
    <n v="0"/>
  </r>
  <r>
    <s v="310027594"/>
    <x v="710"/>
    <s v="310780754"/>
    <s v="31"/>
    <s v="Occitanie"/>
    <s v="CH"/>
    <s v="HDJ PSY GENERALE CARBONNE CH MARCHANT"/>
    <n v="1300.75"/>
    <n v="0"/>
    <n v="0"/>
  </r>
  <r>
    <s v="310026547"/>
    <x v="710"/>
    <s v="310780754"/>
    <s v="31"/>
    <s v="Occitanie"/>
    <s v="CH"/>
    <s v="CMP CATTP PIJ CARBONNE CHS MARCHANT"/>
    <n v="1255.75"/>
    <n v="0"/>
    <n v="0"/>
  </r>
  <r>
    <s v="310788781"/>
    <x v="710"/>
    <s v="310780754"/>
    <s v="31"/>
    <s v="Occitanie"/>
    <s v="CH"/>
    <s v="HDJ PSY ADULTE LALANNE CH MARCHANT"/>
    <n v="1193.75"/>
    <n v="0"/>
    <n v="0"/>
  </r>
  <r>
    <s v="310018643"/>
    <x v="710"/>
    <s v="310780754"/>
    <s v="31"/>
    <s v="Occitanie"/>
    <s v="CH"/>
    <s v="UNITÉ DE CRISE ET HOSPIT PIJ"/>
    <n v="1051"/>
    <n v="0"/>
    <n v="0"/>
  </r>
  <r>
    <s v="310013099"/>
    <x v="710"/>
    <s v="310780754"/>
    <s v="31"/>
    <s v="Occitanie"/>
    <s v="CH"/>
    <s v="HDJ PSY ADULTE CONDEAU CH MARCHANT"/>
    <n v="1024.25"/>
    <n v="0"/>
    <n v="0"/>
  </r>
  <r>
    <s v="310794540"/>
    <x v="710"/>
    <s v="310780754"/>
    <s v="31"/>
    <s v="Occitanie"/>
    <s v="CH"/>
    <s v="HDJ PSY ADULTES NEGRENEYS CH MARCHANT"/>
    <n v="980.75"/>
    <n v="0"/>
    <n v="0"/>
  </r>
  <r>
    <s v="310015078"/>
    <x v="710"/>
    <s v="310780754"/>
    <s v="31"/>
    <s v="Occitanie"/>
    <s v="CH"/>
    <s v="HDJ PIJ PALOUMERE CH MARCHANT"/>
    <n v="856.5"/>
    <n v="0"/>
    <n v="0"/>
  </r>
  <r>
    <s v="310016621"/>
    <x v="710"/>
    <s v="310780754"/>
    <s v="31"/>
    <s v="Occitanie"/>
    <s v="CH"/>
    <s v="APPART THERAPEU RIMONT CH MARCHANT"/>
    <n v="830.5"/>
    <n v="0"/>
    <n v="0"/>
  </r>
  <r>
    <s v="310020524"/>
    <x v="710"/>
    <s v="310780754"/>
    <s v="31"/>
    <s v="Occitanie"/>
    <s v="CH"/>
    <s v="CENTRE POST CURE ST SERNIN CH MARCHANT"/>
    <n v="759.5"/>
    <n v="0"/>
    <n v="0"/>
  </r>
  <r>
    <s v="310013149"/>
    <x v="710"/>
    <s v="310780754"/>
    <s v="31"/>
    <s v="Occitanie"/>
    <s v="CH"/>
    <s v="HDJ PSY ADULTE PORT SAUVEUR CH MARCHANT"/>
    <n v="493.5"/>
    <n v="0"/>
    <n v="0"/>
  </r>
  <r>
    <s v="310025218"/>
    <x v="710"/>
    <s v="310780754"/>
    <s v="31"/>
    <s v="Occitanie"/>
    <s v="CH"/>
    <s v="CMP CATTP ADULTE CARBONNE CH MARCHANT"/>
    <n v="2.5"/>
    <n v="0"/>
    <n v="0"/>
  </r>
  <r>
    <s v="310022330"/>
    <x v="753"/>
    <s v="310022322"/>
    <s v="31"/>
    <s v="Occitanie"/>
    <s v="Privé"/>
    <s v="GCS DIALYSE DU COMMINGES"/>
    <n v="1"/>
    <n v="0"/>
    <n v="0"/>
  </r>
  <r>
    <s v="320000086"/>
    <x v="754"/>
    <s v="320780117"/>
    <s v="32"/>
    <s v="Occitanie"/>
    <s v="CH"/>
    <s v="CH AUCH"/>
    <n v="116568.5"/>
    <n v="1"/>
    <n v="1"/>
  </r>
  <r>
    <s v="320000094"/>
    <x v="755"/>
    <s v="320780125"/>
    <s v="32"/>
    <s v="Occitanie"/>
    <s v="CH"/>
    <s v="CH DU GERS"/>
    <n v="31621"/>
    <n v="0"/>
    <n v="0"/>
  </r>
  <r>
    <s v="320000144"/>
    <x v="756"/>
    <s v="320780174"/>
    <s v="32"/>
    <s v="Occitanie"/>
    <s v="CH"/>
    <s v="CHIC LOMBEZ SAMATAN"/>
    <n v="19512.5"/>
    <n v="0"/>
    <n v="0"/>
  </r>
  <r>
    <s v="320784333"/>
    <x v="757"/>
    <s v="320000565"/>
    <s v="32"/>
    <s v="Occitanie"/>
    <s v="Privé"/>
    <s v="CRF SAINT - BLANCARD"/>
    <n v="19267.5"/>
    <n v="0"/>
    <n v="1"/>
  </r>
  <r>
    <s v="320000102"/>
    <x v="758"/>
    <s v="320780133"/>
    <s v="32"/>
    <s v="Occitanie"/>
    <s v="CH"/>
    <s v="CH DE CONDOM"/>
    <n v="17537"/>
    <n v="0"/>
    <n v="1"/>
  </r>
  <r>
    <s v="320780067"/>
    <x v="759"/>
    <s v="320000052"/>
    <s v="32"/>
    <s v="Occitanie"/>
    <s v="Privé"/>
    <s v="POLYCLINIQUE DE GASCOGNE"/>
    <n v="14558.5"/>
    <n v="0"/>
    <n v="1"/>
  </r>
  <r>
    <s v="320000177"/>
    <x v="760"/>
    <s v="320780208"/>
    <s v="32"/>
    <s v="Occitanie"/>
    <s v="CH"/>
    <s v="CH NOGARO"/>
    <n v="12996"/>
    <n v="0"/>
    <n v="0"/>
  </r>
  <r>
    <s v="320000128"/>
    <x v="761"/>
    <s v="320780158"/>
    <s v="32"/>
    <s v="Occitanie"/>
    <s v="CH"/>
    <s v="CH DE GIMONT"/>
    <n v="12707.5"/>
    <n v="0"/>
    <n v="0"/>
  </r>
  <r>
    <s v="320000110"/>
    <x v="762"/>
    <s v="320004310"/>
    <s v="32"/>
    <s v="Occitanie"/>
    <s v="CH"/>
    <s v="EPS LOMAGNE SITE DE FLEURANCE"/>
    <n v="12080"/>
    <n v="0"/>
    <n v="0"/>
  </r>
  <r>
    <s v="320780109"/>
    <x v="763"/>
    <s v="320000078"/>
    <s v="32"/>
    <s v="Occitanie"/>
    <s v="Privé"/>
    <s v="SARL CLINIQUE D'EMBATS"/>
    <n v="11582.5"/>
    <n v="0"/>
    <n v="0"/>
  </r>
  <r>
    <s v="320780323"/>
    <x v="764"/>
    <s v="750810590"/>
    <s v="32"/>
    <s v="Occitanie"/>
    <s v="PSPH/EBNL"/>
    <s v="CRF DE ROQUETAILLADE"/>
    <n v="7282.5"/>
    <n v="0"/>
    <n v="0"/>
  </r>
  <r>
    <s v="320000151"/>
    <x v="765"/>
    <s v="320780182"/>
    <s v="32"/>
    <s v="Occitanie"/>
    <s v="CH"/>
    <s v="CH DE MAUVEZIN"/>
    <n v="5567.5"/>
    <n v="0"/>
    <n v="0"/>
  </r>
  <r>
    <s v="320004328"/>
    <x v="766"/>
    <s v="310000096"/>
    <s v="32"/>
    <s v="Occitanie"/>
    <s v="Privé"/>
    <s v="HAD GERS"/>
    <n v="4073"/>
    <n v="0"/>
    <n v="0"/>
  </r>
  <r>
    <s v="320000185"/>
    <x v="767"/>
    <s v="320780216"/>
    <s v="32"/>
    <s v="Occitanie"/>
    <s v="CH"/>
    <s v="CH DE VIC FEZENSAC"/>
    <n v="3006.5"/>
    <n v="0"/>
    <n v="0"/>
  </r>
  <r>
    <s v="320000169"/>
    <x v="768"/>
    <s v="320780190"/>
    <s v="32"/>
    <s v="Occitanie"/>
    <s v="CH"/>
    <s v="CH DE MIRANDE"/>
    <n v="2816"/>
    <n v="0"/>
    <n v="0"/>
  </r>
  <r>
    <s v="320785488"/>
    <x v="755"/>
    <s v="320780125"/>
    <s v="32"/>
    <s v="Occitanie"/>
    <s v="CH"/>
    <s v="ATELIER THERA MARMINOS CH GERS"/>
    <n v="1165.5"/>
    <n v="0"/>
    <n v="0"/>
  </r>
  <r>
    <s v="320785462"/>
    <x v="755"/>
    <s v="320780125"/>
    <s v="32"/>
    <s v="Occitanie"/>
    <s v="CH"/>
    <s v="POST CURE PSY CH GERS"/>
    <n v="983"/>
    <n v="0"/>
    <n v="0"/>
  </r>
  <r>
    <s v="320785470"/>
    <x v="755"/>
    <s v="320780125"/>
    <s v="32"/>
    <s v="Occitanie"/>
    <s v="CH"/>
    <s v="HDJ LA VILLA CH GERS"/>
    <n v="330.5"/>
    <n v="0"/>
    <n v="0"/>
  </r>
  <r>
    <s v="320785496"/>
    <x v="755"/>
    <s v="320780125"/>
    <s v="32"/>
    <s v="Occitanie"/>
    <s v="CH"/>
    <s v="CMP CATTP ADULTES AUCH"/>
    <n v="209"/>
    <n v="0"/>
    <n v="0"/>
  </r>
  <r>
    <s v="330781360"/>
    <x v="769"/>
    <s v="330781196"/>
    <s v="33"/>
    <s v="Nouvelle-Aquitaine"/>
    <s v="CHR/U"/>
    <s v="GROUPEMENT HOSPITALIER PELLEGRIN - CHU"/>
    <n v="499698.5"/>
    <n v="1"/>
    <n v="1"/>
  </r>
  <r>
    <s v="330783648"/>
    <x v="769"/>
    <s v="330781196"/>
    <s v="33"/>
    <s v="Nouvelle-Aquitaine"/>
    <s v="CHR/U"/>
    <s v="HÔPITAL HAUT-LEVEQUE - CHU"/>
    <n v="268343"/>
    <n v="0"/>
    <n v="1"/>
  </r>
  <r>
    <s v="330000605"/>
    <x v="770"/>
    <s v="330781253"/>
    <s v="33"/>
    <s v="Nouvelle-Aquitaine"/>
    <s v="CH"/>
    <s v="CH DE LIBOURNE -R.BOULIN"/>
    <n v="236021.5"/>
    <n v="1"/>
    <n v="1"/>
  </r>
  <r>
    <s v="330000340"/>
    <x v="771"/>
    <s v="330780552"/>
    <s v="33"/>
    <s v="Nouvelle-Aquitaine"/>
    <s v="PSPH/EBNL"/>
    <s v="M.S.P.B. BAGATELLE"/>
    <n v="158722.5"/>
    <n v="0"/>
    <n v="1"/>
  </r>
  <r>
    <s v="330780479"/>
    <x v="772"/>
    <s v="330000274"/>
    <s v="33"/>
    <s v="Nouvelle-Aquitaine"/>
    <s v="Privé"/>
    <s v="POLYCLINIQUE BX-NORD AQUITAINE"/>
    <n v="152765"/>
    <n v="0"/>
    <n v="1"/>
  </r>
  <r>
    <s v="330781352"/>
    <x v="769"/>
    <s v="330781196"/>
    <s v="33"/>
    <s v="Nouvelle-Aquitaine"/>
    <s v="CHR/U"/>
    <s v="HÔPITAL SAINT-ANDRE - CHU"/>
    <n v="107292"/>
    <n v="1"/>
    <n v="1"/>
  </r>
  <r>
    <s v="330000639"/>
    <x v="773"/>
    <s v="330781287"/>
    <s v="33"/>
    <s v="Nouvelle-Aquitaine"/>
    <s v="CH"/>
    <s v="CH CHARLES PERRENS"/>
    <n v="105249"/>
    <n v="0"/>
    <n v="0"/>
  </r>
  <r>
    <s v="330780263"/>
    <x v="774"/>
    <s v="330000134"/>
    <s v="33"/>
    <s v="Nouvelle-Aquitaine"/>
    <s v="Privé"/>
    <s v="POLYCLINIQUE BORDEAUX RIVE DROITE"/>
    <n v="80925"/>
    <n v="0"/>
    <n v="1"/>
  </r>
  <r>
    <s v="330000555"/>
    <x v="775"/>
    <s v="330781204"/>
    <s v="33"/>
    <s v="Nouvelle-Aquitaine"/>
    <s v="CH"/>
    <s v="CH D'ARCACHON"/>
    <n v="76564.5"/>
    <n v="1"/>
    <n v="1"/>
  </r>
  <r>
    <s v="330780503"/>
    <x v="776"/>
    <s v="330000308"/>
    <s v="33"/>
    <s v="Nouvelle-Aquitaine"/>
    <s v="Privé"/>
    <s v="POLYCLINIQUE SAINT MARTIN"/>
    <n v="71908.5"/>
    <n v="0"/>
    <n v="1"/>
  </r>
  <r>
    <s v="330780529"/>
    <x v="777"/>
    <s v="330796392"/>
    <s v="33"/>
    <s v="Nouvelle-Aquitaine"/>
    <s v="PSPH/EBNL"/>
    <s v="CLINIQUE MUTUALISTE"/>
    <n v="69958.5"/>
    <n v="0"/>
    <n v="1"/>
  </r>
  <r>
    <s v="330000662"/>
    <x v="778"/>
    <s v="330781329"/>
    <s v="33"/>
    <s v="Nouvelle-Aquitaine"/>
    <s v="CLCC"/>
    <s v="INSTITUT BERGONIE"/>
    <n v="68077"/>
    <n v="1"/>
    <n v="1"/>
  </r>
  <r>
    <s v="330780081"/>
    <x v="779"/>
    <s v="330000043"/>
    <s v="33"/>
    <s v="Nouvelle-Aquitaine"/>
    <s v="Privé"/>
    <s v="CLINIQUE SAINT AUGUSTIN"/>
    <n v="65124.5"/>
    <n v="0"/>
    <n v="0"/>
  </r>
  <r>
    <s v="330000647"/>
    <x v="780"/>
    <s v="330781295"/>
    <s v="33"/>
    <s v="Nouvelle-Aquitaine"/>
    <s v="CH"/>
    <s v="CH DE CADILLAC"/>
    <n v="63556.5"/>
    <n v="0"/>
    <n v="0"/>
  </r>
  <r>
    <s v="330782582"/>
    <x v="781"/>
    <s v="330000928"/>
    <s v="33"/>
    <s v="Nouvelle-Aquitaine"/>
    <s v="Privé"/>
    <s v="POLYCLINIQUE JEAN VILLAR"/>
    <n v="58578"/>
    <n v="0"/>
    <n v="1"/>
  </r>
  <r>
    <s v="330781337"/>
    <x v="769"/>
    <s v="330781196"/>
    <s v="33"/>
    <s v="Nouvelle-Aquitaine"/>
    <s v="CHR/U"/>
    <s v="HÔPITAL XAVIER ARNOZAN - CHU"/>
    <n v="54100.5"/>
    <n v="0"/>
    <n v="0"/>
  </r>
  <r>
    <s v="330000589"/>
    <x v="782"/>
    <s v="330027509"/>
    <s v="33"/>
    <s v="Nouvelle-Aquitaine"/>
    <s v="CH"/>
    <s v="CH SUD GIRONDE - SITE LANGON"/>
    <n v="53978.5"/>
    <n v="1"/>
    <n v="1"/>
  </r>
  <r>
    <s v="330780537"/>
    <x v="783"/>
    <s v="330000324"/>
    <s v="33"/>
    <s v="Nouvelle-Aquitaine"/>
    <s v="PSPH/EBNL"/>
    <s v="CLINIQUE WALLERSTEIN"/>
    <n v="50502.5"/>
    <n v="0"/>
    <n v="1"/>
  </r>
  <r>
    <s v="330000571"/>
    <x v="784"/>
    <s v="330781220"/>
    <s v="33"/>
    <s v="Nouvelle-Aquitaine"/>
    <s v="CH"/>
    <s v="CH DE LA HAUTE GIRONDE"/>
    <n v="46927.5"/>
    <n v="0"/>
    <n v="1"/>
  </r>
  <r>
    <s v="330780115"/>
    <x v="785"/>
    <s v="330000076"/>
    <s v="33"/>
    <s v="Nouvelle-Aquitaine"/>
    <s v="Privé"/>
    <s v="CLINIQUE TIVOLI-DUCOS"/>
    <n v="44483"/>
    <n v="0"/>
    <n v="0"/>
  </r>
  <r>
    <s v="330000332"/>
    <x v="786"/>
    <s v="330780545"/>
    <s v="33"/>
    <s v="Nouvelle-Aquitaine"/>
    <s v="PSPH/EBNL"/>
    <s v="HÔPITAL SUBURBAIN"/>
    <n v="43241.5"/>
    <n v="0"/>
    <n v="1"/>
  </r>
  <r>
    <s v="330780495"/>
    <x v="787"/>
    <s v="330796392"/>
    <s v="33"/>
    <s v="Nouvelle-Aquitaine"/>
    <s v="PSPH/EBNL"/>
    <s v="CLINIQUE MUTUALISTE DU MEDOC"/>
    <n v="41881"/>
    <n v="0"/>
    <n v="1"/>
  </r>
  <r>
    <s v="330781154"/>
    <x v="788"/>
    <s v="330055542"/>
    <s v="33"/>
    <s v="Nouvelle-Aquitaine"/>
    <s v="Privé"/>
    <s v="KORIAN LES GRANDS CHENES"/>
    <n v="37117"/>
    <n v="0"/>
    <n v="1"/>
  </r>
  <r>
    <s v="330780040"/>
    <x v="789"/>
    <s v="330000027"/>
    <s v="33"/>
    <s v="Nouvelle-Aquitaine"/>
    <s v="Privé"/>
    <s v="NOUVELLE CLINIQUE BEL AIR"/>
    <n v="36711.5"/>
    <n v="0"/>
    <n v="0"/>
  </r>
  <r>
    <s v="330781402"/>
    <x v="790"/>
    <s v="330000670"/>
    <s v="33"/>
    <s v="Nouvelle-Aquitaine"/>
    <s v="Privé"/>
    <s v="POLYCLINIQUE DE BORDEAUX - TONDU"/>
    <n v="36527.5"/>
    <n v="0"/>
    <n v="1"/>
  </r>
  <r>
    <s v="330000613"/>
    <x v="791"/>
    <s v="330781261"/>
    <s v="33"/>
    <s v="Nouvelle-Aquitaine"/>
    <s v="CH"/>
    <s v="CH STE FOY LA GRANDE"/>
    <n v="34127.5"/>
    <n v="0"/>
    <n v="1"/>
  </r>
  <r>
    <s v="330783721"/>
    <x v="770"/>
    <s v="330781253"/>
    <s v="33"/>
    <s v="Nouvelle-Aquitaine"/>
    <s v="CH"/>
    <s v="HÔPITAL GARDEROSE"/>
    <n v="31285.5"/>
    <n v="0"/>
    <n v="0"/>
  </r>
  <r>
    <s v="330802778"/>
    <x v="792"/>
    <s v="310020383"/>
    <s v="33"/>
    <s v="Nouvelle-Aquitaine"/>
    <s v="Privé"/>
    <s v="CHATEAU LEMOINE READAPTATION"/>
    <n v="30661"/>
    <n v="0"/>
    <n v="1"/>
  </r>
  <r>
    <s v="330781139"/>
    <x v="793"/>
    <s v="330056540"/>
    <s v="33"/>
    <s v="Nouvelle-Aquitaine"/>
    <s v="PSPH/EBNL"/>
    <s v="CRF LA TOUR DE GASSIES"/>
    <n v="30235.5"/>
    <n v="0"/>
    <n v="1"/>
  </r>
  <r>
    <s v="330780206"/>
    <x v="794"/>
    <s v="330000126"/>
    <s v="33"/>
    <s v="Nouvelle-Aquitaine"/>
    <s v="Privé"/>
    <s v="CLINIQUE D'ARCACHON"/>
    <n v="24355.5"/>
    <n v="0"/>
    <n v="0"/>
  </r>
  <r>
    <s v="330780750"/>
    <x v="795"/>
    <s v="330056540"/>
    <s v="33"/>
    <s v="Nouvelle-Aquitaine"/>
    <s v="PSPH/EBNL"/>
    <s v="CENTRE DE SOINS DE SUITE ET RÉADAPTATION_x000a_LES LAURIERS"/>
    <n v="23840.5"/>
    <n v="0"/>
    <n v="0"/>
  </r>
  <r>
    <s v="330780511"/>
    <x v="796"/>
    <s v="330000316"/>
    <s v="33"/>
    <s v="Nouvelle-Aquitaine"/>
    <s v="Privé"/>
    <s v="CLINIQUE SAINTE ANNE"/>
    <n v="20604"/>
    <n v="0"/>
    <n v="0"/>
  </r>
  <r>
    <s v="330000597"/>
    <x v="782"/>
    <s v="330027509"/>
    <s v="33"/>
    <s v="Nouvelle-Aquitaine"/>
    <s v="CH"/>
    <s v="CH SUD GIRONDE - SITE LA REOLE"/>
    <n v="18851"/>
    <n v="0"/>
    <n v="1"/>
  </r>
  <r>
    <s v="330780271"/>
    <x v="797"/>
    <s v="330021429"/>
    <s v="33"/>
    <s v="Nouvelle-Aquitaine"/>
    <s v="Privé"/>
    <s v="CLINIQUE DU SPORT DE BORDEAUX MERIGNAC"/>
    <n v="18365"/>
    <n v="0"/>
    <n v="0"/>
  </r>
  <r>
    <s v="330057654"/>
    <x v="798"/>
    <s v="310024732"/>
    <s v="33"/>
    <s v="Nouvelle-Aquitaine"/>
    <s v="Privé"/>
    <s v="KORIAN LES FLOTS"/>
    <n v="17567.5"/>
    <n v="0"/>
    <n v="0"/>
  </r>
  <r>
    <s v="330024928"/>
    <x v="799"/>
    <s v="330050899"/>
    <s v="33"/>
    <s v="Nouvelle-Aquitaine"/>
    <s v="Privé"/>
    <s v="CENTRE DE RÉÉDUCATION AVICENNE"/>
    <n v="16677"/>
    <n v="0"/>
    <n v="0"/>
  </r>
  <r>
    <s v="330060658"/>
    <x v="800"/>
    <s v="330060641"/>
    <s v="33"/>
    <s v="Nouvelle-Aquitaine"/>
    <s v="Privé"/>
    <s v="GCS CLINIQUE CHIRURGICALE LIBOURNAIS"/>
    <n v="16629"/>
    <n v="0"/>
    <n v="0"/>
  </r>
  <r>
    <s v="330780313"/>
    <x v="801"/>
    <s v="330000191"/>
    <s v="33"/>
    <s v="Nouvelle-Aquitaine"/>
    <s v="Privé"/>
    <s v="MAISON DE SANTÉ LES PINS"/>
    <n v="15046"/>
    <n v="0"/>
    <n v="0"/>
  </r>
  <r>
    <s v="330780354"/>
    <x v="802"/>
    <s v="330000225"/>
    <s v="33"/>
    <s v="Nouvelle-Aquitaine"/>
    <s v="Privé"/>
    <s v="POLYCLINIQUE BORDEAUX CAUDERAN"/>
    <n v="14878"/>
    <n v="0"/>
    <n v="0"/>
  </r>
  <r>
    <s v="330780776"/>
    <x v="803"/>
    <s v="330056839"/>
    <s v="33"/>
    <s v="Nouvelle-Aquitaine"/>
    <s v="Privé"/>
    <s v="MAISON DE REPOS ET DE CONVALESCENCE_x000a_HORIZON 33"/>
    <n v="14765"/>
    <n v="0"/>
    <n v="0"/>
  </r>
  <r>
    <s v="330781626"/>
    <x v="804"/>
    <s v="920030269"/>
    <s v="33"/>
    <s v="Nouvelle-Aquitaine"/>
    <s v="Privé"/>
    <s v="MAISON DE REPOS LA ROSE DES SABLES"/>
    <n v="14089.5"/>
    <n v="0"/>
    <n v="0"/>
  </r>
  <r>
    <s v="330780321"/>
    <x v="805"/>
    <s v="330000209"/>
    <s v="33"/>
    <s v="Nouvelle-Aquitaine"/>
    <s v="Privé"/>
    <s v="CLINIQUE BETHANIE"/>
    <n v="14014.25"/>
    <n v="0"/>
    <n v="0"/>
  </r>
  <r>
    <s v="330780743"/>
    <x v="806"/>
    <s v="330056540"/>
    <s v="33"/>
    <s v="Nouvelle-Aquitaine"/>
    <s v="PSPH/EBNL"/>
    <s v="CENTRE DE SOINS DE SUITE ET RÉADAPTATION_x000a_CHATEAUNEUF"/>
    <n v="13869.5"/>
    <n v="0"/>
    <n v="0"/>
  </r>
  <r>
    <s v="330025958"/>
    <x v="807"/>
    <s v="330025859"/>
    <s v="33"/>
    <s v="Nouvelle-Aquitaine"/>
    <s v="Privé"/>
    <s v="HAD DES VIGNES ET DES RIVIERES"/>
    <n v="13549.5"/>
    <n v="0"/>
    <n v="0"/>
  </r>
  <r>
    <s v="330780446"/>
    <x v="808"/>
    <s v="330000258"/>
    <s v="33"/>
    <s v="Nouvelle-Aquitaine"/>
    <s v="Privé"/>
    <s v="C.T.M.R. ST AUGUSTIN"/>
    <n v="13535.5"/>
    <n v="0"/>
    <n v="0"/>
  </r>
  <r>
    <s v="330000217"/>
    <x v="809"/>
    <s v="330780347"/>
    <s v="33"/>
    <s v="Nouvelle-Aquitaine"/>
    <s v="PSPH/EBNL"/>
    <s v="MAISON SANTÉ MARIE GALENE"/>
    <n v="13516.5"/>
    <n v="0"/>
    <n v="0"/>
  </r>
  <r>
    <s v="330780453"/>
    <x v="810"/>
    <s v="330000308"/>
    <s v="33"/>
    <s v="Nouvelle-Aquitaine"/>
    <s v="Privé"/>
    <s v="CENTRE D'HEMODIALYSE SAINT MARTIN"/>
    <n v="11807.5"/>
    <n v="0"/>
    <n v="0"/>
  </r>
  <r>
    <s v="330780784"/>
    <x v="811"/>
    <s v="330000431"/>
    <s v="33"/>
    <s v="Nouvelle-Aquitaine"/>
    <s v="PSPH/EBNL"/>
    <s v="FOYER DE POST CURE MONTALIER"/>
    <n v="11621"/>
    <n v="0"/>
    <n v="0"/>
  </r>
  <r>
    <s v="330783374"/>
    <x v="812"/>
    <s v="330000274"/>
    <s v="33"/>
    <s v="Nouvelle-Aquitaine"/>
    <s v="Privé"/>
    <s v="CENTRE D'HEMODIALYSE BORDEAUX NORD"/>
    <n v="11602.5"/>
    <n v="0"/>
    <n v="0"/>
  </r>
  <r>
    <s v="330781303"/>
    <x v="813"/>
    <s v="750810814"/>
    <s v="33"/>
    <s v="Nouvelle-Aquitaine"/>
    <s v="CH"/>
    <s v="HÔPITAL D'INSTRUCTION DES ARMÉES ROBERT_x000a_PICQUE"/>
    <n v="11337.5"/>
    <n v="0"/>
    <n v="1"/>
  </r>
  <r>
    <s v="330802901"/>
    <x v="780"/>
    <s v="330781295"/>
    <s v="33"/>
    <s v="Nouvelle-Aquitaine"/>
    <s v="CH"/>
    <s v="CLINIQUE DES GRAVIERES"/>
    <n v="11037.5"/>
    <n v="0"/>
    <n v="0"/>
  </r>
  <r>
    <s v="330804501"/>
    <x v="814"/>
    <s v="330781212"/>
    <s v="33"/>
    <s v="Nouvelle-Aquitaine"/>
    <s v="CH"/>
    <s v="CH DE BAZAS"/>
    <n v="10843.5"/>
    <n v="0"/>
    <n v="1"/>
  </r>
  <r>
    <s v="330780297"/>
    <x v="815"/>
    <s v="330000175"/>
    <s v="33"/>
    <s v="Nouvelle-Aquitaine"/>
    <s v="Privé"/>
    <s v="MAISON DE SANTÉ ANOUSTE"/>
    <n v="10481.25"/>
    <n v="0"/>
    <n v="0"/>
  </r>
  <r>
    <s v="330802752"/>
    <x v="769"/>
    <s v="330781196"/>
    <s v="33"/>
    <s v="Nouvelle-Aquitaine"/>
    <s v="CHR/U"/>
    <s v="CENTRE JEAN ABADIE - CHU"/>
    <n v="10402.5"/>
    <n v="0"/>
    <n v="0"/>
  </r>
  <r>
    <s v="330780487"/>
    <x v="816"/>
    <s v="330000282"/>
    <s v="33"/>
    <s v="Nouvelle-Aquitaine"/>
    <s v="Privé"/>
    <s v="CLINIQUE OPHTALMOLOGIQUE THIERS"/>
    <n v="10281.5"/>
    <n v="0"/>
    <n v="0"/>
  </r>
  <r>
    <s v="330005182"/>
    <x v="817"/>
    <s v="330792862"/>
    <s v="33"/>
    <s v="Nouvelle-Aquitaine"/>
    <s v="USLD pur"/>
    <s v="EHPAD - USLD CENTRE DE SOINS PODENSAC"/>
    <n v="8920.5"/>
    <n v="0"/>
    <n v="0"/>
  </r>
  <r>
    <s v="330780560"/>
    <x v="818"/>
    <s v="330781386"/>
    <s v="33"/>
    <s v="Nouvelle-Aquitaine"/>
    <s v="PSPH/EBNL"/>
    <s v="LA PIGNADA"/>
    <n v="8848.5"/>
    <n v="0"/>
    <n v="1"/>
  </r>
  <r>
    <s v="330780768"/>
    <x v="819"/>
    <s v="330780552"/>
    <s v="33"/>
    <s v="Nouvelle-Aquitaine"/>
    <s v="PSPH/EBNL"/>
    <s v="L'AJONCIÈRE"/>
    <n v="8163"/>
    <n v="0"/>
    <n v="0"/>
  </r>
  <r>
    <s v="330781121"/>
    <x v="820"/>
    <s v="930019484"/>
    <s v="33"/>
    <s v="Nouvelle-Aquitaine"/>
    <s v="PSPH/EBNL"/>
    <s v="L'ADAPT CHÂTEAU RAUZÉ"/>
    <n v="7464.5"/>
    <n v="0"/>
    <n v="0"/>
  </r>
  <r>
    <s v="330017989"/>
    <x v="821"/>
    <s v="330000134"/>
    <s v="33"/>
    <s v="Nouvelle-Aquitaine"/>
    <s v="Privé"/>
    <s v="CENTRE D'HEMODIALYSE BORDEAUX RIVE_x000a_DROITE"/>
    <n v="7406.5"/>
    <n v="0"/>
    <n v="0"/>
  </r>
  <r>
    <s v="330780370"/>
    <x v="822"/>
    <s v="750034589"/>
    <s v="33"/>
    <s v="Nouvelle-Aquitaine"/>
    <s v="PSPH/EBNL"/>
    <s v="FONTAINES DE MONJOUS"/>
    <n v="7243"/>
    <n v="0"/>
    <n v="0"/>
  </r>
  <r>
    <s v="330783960"/>
    <x v="823"/>
    <s v="750005068"/>
    <s v="33"/>
    <s v="Nouvelle-Aquitaine"/>
    <s v="PSPH/EBNL"/>
    <s v="CENTRE DE SANTÉ MENTALE MGEN"/>
    <n v="6721.75"/>
    <n v="0"/>
    <n v="0"/>
  </r>
  <r>
    <s v="330781170"/>
    <x v="824"/>
    <s v="330785072"/>
    <s v="33"/>
    <s v="Nouvelle-Aquitaine"/>
    <s v="PSPH/EBNL"/>
    <s v="CENTRE DE RÉADAPTATION ASSOCIATION_x000a_RÉNOVATION"/>
    <n v="6603"/>
    <n v="0"/>
    <n v="0"/>
  </r>
  <r>
    <s v="330781188"/>
    <x v="825"/>
    <s v="330056540"/>
    <s v="33"/>
    <s v="Nouvelle-Aquitaine"/>
    <s v="PSPH/EBNL"/>
    <s v="CRPS TOUR DE GASSIES"/>
    <n v="6215.75"/>
    <n v="0"/>
    <n v="0"/>
  </r>
  <r>
    <s v="330055534"/>
    <x v="780"/>
    <s v="330781295"/>
    <s v="33"/>
    <s v="Nouvelle-Aquitaine"/>
    <s v="CH"/>
    <s v="CLINIQUE D'ORNON"/>
    <n v="5992.5"/>
    <n v="0"/>
    <n v="0"/>
  </r>
  <r>
    <s v="740788617"/>
    <x v="826"/>
    <s v="330015488"/>
    <s v="33"/>
    <s v="Nouvelle-Aquitaine"/>
    <s v="Privé"/>
    <s v="CENTRE NEPHROL HEMODIALYSE MONT BLANC"/>
    <n v="5661"/>
    <n v="0"/>
    <n v="0"/>
  </r>
  <r>
    <s v="750814824"/>
    <x v="827"/>
    <s v="920036407"/>
    <s v="92"/>
    <s v="Ile-de-France"/>
    <s v="PSPH/EBNL"/>
    <s v="CENTRE DE DIALYSE DES BUTTES CHAUMONT ANDRA"/>
    <n v="5619"/>
    <n v="0"/>
    <n v="0"/>
  </r>
  <r>
    <s v="330781972"/>
    <x v="828"/>
    <s v="330000779"/>
    <s v="33"/>
    <s v="Nouvelle-Aquitaine"/>
    <s v="PSPH/EBNL"/>
    <s v="HDJ"/>
    <n v="5395"/>
    <n v="0"/>
    <n v="0"/>
  </r>
  <r>
    <s v="410007553"/>
    <x v="829"/>
    <s v="920033628"/>
    <s v="92"/>
    <s v="Ile-de-France"/>
    <s v="Privé"/>
    <s v="C.I.R.A.D. - BLOIS (SITE CH DE BLOIS)"/>
    <n v="5069.5"/>
    <n v="0"/>
    <n v="0"/>
  </r>
  <r>
    <s v="330783614"/>
    <x v="830"/>
    <s v="330785072"/>
    <s v="33"/>
    <s v="Nouvelle-Aquitaine"/>
    <s v="PSPH/EBNL"/>
    <s v="HDJ DU PARC"/>
    <n v="4995.25"/>
    <n v="0"/>
    <n v="0"/>
  </r>
  <r>
    <s v="330803032"/>
    <x v="780"/>
    <s v="330781295"/>
    <s v="33"/>
    <s v="Nouvelle-Aquitaine"/>
    <s v="CH"/>
    <s v="POLYCLINIQUE MEDICO-PSYCHO. BAZAS"/>
    <n v="4332.5"/>
    <n v="0"/>
    <n v="0"/>
  </r>
  <r>
    <s v="330782350"/>
    <x v="831"/>
    <s v="330000480"/>
    <s v="33"/>
    <s v="Nouvelle-Aquitaine"/>
    <s v="Privé"/>
    <s v="HDJ LES PLATANES"/>
    <n v="3930.75"/>
    <n v="0"/>
    <n v="0"/>
  </r>
  <r>
    <s v="410005011"/>
    <x v="829"/>
    <s v="920033628"/>
    <s v="92"/>
    <s v="Ile-de-France"/>
    <s v="Privé"/>
    <s v="C.I.R.A.D. - CHEMERY"/>
    <n v="3563"/>
    <n v="0"/>
    <n v="0"/>
  </r>
  <r>
    <s v="330000266"/>
    <x v="832"/>
    <s v="330000266"/>
    <s v="33"/>
    <s v="Nouvelle-Aquitaine"/>
    <s v="PSPH/EBNL"/>
    <s v="ASSOCIATION AURAD-AQUITAINE"/>
    <n v="3458"/>
    <n v="0"/>
    <n v="0"/>
  </r>
  <r>
    <s v="330058504"/>
    <x v="833"/>
    <s v="330059825"/>
    <s v="33"/>
    <s v="Nouvelle-Aquitaine"/>
    <s v="Privé"/>
    <s v="CENTRE DE PSYCHIATRIE AMBULATOIRE-CPAC"/>
    <n v="3176.25"/>
    <n v="0"/>
    <n v="0"/>
  </r>
  <r>
    <s v="330007410"/>
    <x v="834"/>
    <s v="330007386"/>
    <s v="33"/>
    <s v="Nouvelle-Aquitaine"/>
    <s v="Privé"/>
    <s v="ANTENNE AUTODIALYSE CADDD"/>
    <n v="2816"/>
    <n v="0"/>
    <n v="0"/>
  </r>
  <r>
    <s v="330780289"/>
    <x v="835"/>
    <s v="330790809"/>
    <s v="33"/>
    <s v="Nouvelle-Aquitaine"/>
    <s v="PSPH/EBNL"/>
    <s v="HDJ OISEAU-LYRE"/>
    <n v="2690.5"/>
    <n v="0"/>
    <n v="0"/>
  </r>
  <r>
    <s v="330790106"/>
    <x v="780"/>
    <s v="330781295"/>
    <s v="33"/>
    <s v="Nouvelle-Aquitaine"/>
    <s v="CH"/>
    <s v="HDJ ET NUIT ADULTES CENTUJEAN"/>
    <n v="2523"/>
    <n v="0"/>
    <n v="0"/>
  </r>
  <r>
    <s v="330795295"/>
    <x v="834"/>
    <s v="330007386"/>
    <s v="33"/>
    <s v="Nouvelle-Aquitaine"/>
    <s v="Privé"/>
    <s v="ANTENNE AUTODIALYSE CADDD"/>
    <n v="2403"/>
    <n v="0"/>
    <n v="0"/>
  </r>
  <r>
    <s v="330042219"/>
    <x v="780"/>
    <s v="330781295"/>
    <s v="33"/>
    <s v="Nouvelle-Aquitaine"/>
    <s v="CH"/>
    <s v="HDJ ADULTES CADILLAC"/>
    <n v="2228.25"/>
    <n v="0"/>
    <n v="0"/>
  </r>
  <r>
    <s v="410005953"/>
    <x v="829"/>
    <s v="920033628"/>
    <s v="92"/>
    <s v="Ile-de-France"/>
    <s v="Privé"/>
    <s v="C.I.R.A.D. - VENDOME"/>
    <n v="2022.5"/>
    <n v="0"/>
    <n v="0"/>
  </r>
  <r>
    <s v="330058355"/>
    <x v="770"/>
    <s v="330781253"/>
    <s v="33"/>
    <s v="Nouvelle-Aquitaine"/>
    <s v="CH"/>
    <s v="CH LIBOURNE- ANTENNE STE-FOY-LA-GRANDE"/>
    <n v="1819.5"/>
    <n v="0"/>
    <n v="0"/>
  </r>
  <r>
    <s v="330008087"/>
    <x v="770"/>
    <s v="330781253"/>
    <s v="33"/>
    <s v="Nouvelle-Aquitaine"/>
    <s v="CH"/>
    <s v="HDJ ADULTES LA MARGERIDE"/>
    <n v="1804"/>
    <n v="0"/>
    <n v="0"/>
  </r>
  <r>
    <s v="330008095"/>
    <x v="770"/>
    <s v="330781253"/>
    <s v="33"/>
    <s v="Nouvelle-Aquitaine"/>
    <s v="CH"/>
    <s v="HDJ ADULTES CLE DES CHAMPS"/>
    <n v="1655.5"/>
    <n v="0"/>
    <n v="0"/>
  </r>
  <r>
    <s v="330802364"/>
    <x v="834"/>
    <s v="330007386"/>
    <s v="33"/>
    <s v="Nouvelle-Aquitaine"/>
    <s v="Privé"/>
    <s v="ANTENNE AUTODIALYSE CADDD"/>
    <n v="1615"/>
    <n v="0"/>
    <n v="0"/>
  </r>
  <r>
    <s v="330059106"/>
    <x v="836"/>
    <s v="330781386"/>
    <s v="33"/>
    <s v="Nouvelle-Aquitaine"/>
    <s v="PSPH/EBNL"/>
    <s v="SSR LE HILLOT"/>
    <n v="1378"/>
    <n v="0"/>
    <n v="0"/>
  </r>
  <r>
    <s v="330008103"/>
    <x v="770"/>
    <s v="330781253"/>
    <s v="33"/>
    <s v="Nouvelle-Aquitaine"/>
    <s v="CH"/>
    <s v="HDJ ADULTES LE MAGNOLIA"/>
    <n v="1350"/>
    <n v="0"/>
    <n v="0"/>
  </r>
  <r>
    <s v="330056227"/>
    <x v="834"/>
    <s v="330007386"/>
    <s v="33"/>
    <s v="Nouvelle-Aquitaine"/>
    <s v="Privé"/>
    <s v="ANTENNE AUTODIALYSE CADDD"/>
    <n v="1346"/>
    <n v="0"/>
    <n v="0"/>
  </r>
  <r>
    <s v="330054453"/>
    <x v="837"/>
    <s v="330000258"/>
    <s v="33"/>
    <s v="Nouvelle-Aquitaine"/>
    <s v="Privé"/>
    <s v="ANTENNE AUTODIALYSE CTMR"/>
    <n v="1335"/>
    <n v="0"/>
    <n v="0"/>
  </r>
  <r>
    <s v="330792565"/>
    <x v="828"/>
    <s v="330000779"/>
    <s v="33"/>
    <s v="Nouvelle-Aquitaine"/>
    <s v="PSPH/EBNL"/>
    <s v="SERVICE DU SOIR"/>
    <n v="1285.25"/>
    <n v="0"/>
    <n v="0"/>
  </r>
  <r>
    <s v="330056516"/>
    <x v="837"/>
    <s v="330000258"/>
    <s v="33"/>
    <s v="Nouvelle-Aquitaine"/>
    <s v="Privé"/>
    <s v="ANTENNE AUTODIALYSE CTMR"/>
    <n v="1254"/>
    <n v="0"/>
    <n v="0"/>
  </r>
  <r>
    <s v="330790080"/>
    <x v="780"/>
    <s v="330781295"/>
    <s v="33"/>
    <s v="Nouvelle-Aquitaine"/>
    <s v="CH"/>
    <s v="HDJ ENFANTS LES BARIES"/>
    <n v="1149"/>
    <n v="0"/>
    <n v="0"/>
  </r>
  <r>
    <s v="330790098"/>
    <x v="780"/>
    <s v="330781295"/>
    <s v="33"/>
    <s v="Nouvelle-Aquitaine"/>
    <s v="CH"/>
    <s v="HDJ ENFANTS BX BASTIDE"/>
    <n v="1079.5"/>
    <n v="0"/>
    <n v="0"/>
  </r>
  <r>
    <s v="330795303"/>
    <x v="834"/>
    <s v="330007386"/>
    <s v="33"/>
    <s v="Nouvelle-Aquitaine"/>
    <s v="Privé"/>
    <s v="ANTENNE AUTODIALYSE CADDD"/>
    <n v="950"/>
    <n v="0"/>
    <n v="0"/>
  </r>
  <r>
    <s v="330054461"/>
    <x v="812"/>
    <s v="330000274"/>
    <s v="33"/>
    <s v="Nouvelle-Aquitaine"/>
    <s v="Privé"/>
    <s v="ANTENNE AUTODIALYSE PBNA"/>
    <n v="894"/>
    <n v="0"/>
    <n v="0"/>
  </r>
  <r>
    <s v="330008012"/>
    <x v="812"/>
    <s v="330000274"/>
    <s v="33"/>
    <s v="Nouvelle-Aquitaine"/>
    <s v="Privé"/>
    <s v="ANTENNE AUTODIALYSE PBNA"/>
    <n v="883"/>
    <n v="0"/>
    <n v="0"/>
  </r>
  <r>
    <s v="330042169"/>
    <x v="780"/>
    <s v="330781295"/>
    <s v="33"/>
    <s v="Nouvelle-Aquitaine"/>
    <s v="CH"/>
    <s v="HDJ ENFANTS PODENSAC"/>
    <n v="875.75"/>
    <n v="0"/>
    <n v="0"/>
  </r>
  <r>
    <s v="330007436"/>
    <x v="812"/>
    <s v="330000274"/>
    <s v="33"/>
    <s v="Nouvelle-Aquitaine"/>
    <s v="Privé"/>
    <s v="ANTENNE AUTODIALYSE PBNA"/>
    <n v="831"/>
    <n v="0"/>
    <n v="0"/>
  </r>
  <r>
    <s v="400789715"/>
    <x v="834"/>
    <s v="330007386"/>
    <s v="33"/>
    <s v="Nouvelle-Aquitaine"/>
    <s v="Privé"/>
    <s v="ANTENNE AUTODIALYSE CADDD"/>
    <n v="801"/>
    <n v="0"/>
    <n v="0"/>
  </r>
  <r>
    <s v="330781311"/>
    <x v="780"/>
    <s v="330781295"/>
    <s v="33"/>
    <s v="Nouvelle-Aquitaine"/>
    <s v="CH"/>
    <s v="HDJ ENFANTS L'ILE VERTE"/>
    <n v="742.5"/>
    <n v="0"/>
    <n v="0"/>
  </r>
  <r>
    <s v="330792391"/>
    <x v="770"/>
    <s v="330781253"/>
    <s v="33"/>
    <s v="Nouvelle-Aquitaine"/>
    <s v="CH"/>
    <s v="HDJ POUR ENFANTS ST GIRONS"/>
    <n v="610.5"/>
    <n v="0"/>
    <n v="0"/>
  </r>
  <r>
    <s v="330056680"/>
    <x v="812"/>
    <s v="330000274"/>
    <s v="33"/>
    <s v="Nouvelle-Aquitaine"/>
    <s v="Privé"/>
    <s v="ANTENNE AUTODIALYSE PBNA"/>
    <n v="496"/>
    <n v="0"/>
    <n v="0"/>
  </r>
  <r>
    <s v="330790023"/>
    <x v="780"/>
    <s v="330781295"/>
    <s v="33"/>
    <s v="Nouvelle-Aquitaine"/>
    <s v="CH"/>
    <s v="HDJ ENFANTS LA DEMI LUNE"/>
    <n v="473.25"/>
    <n v="0"/>
    <n v="0"/>
  </r>
  <r>
    <s v="330040569"/>
    <x v="770"/>
    <s v="330781253"/>
    <s v="33"/>
    <s v="Nouvelle-Aquitaine"/>
    <s v="CH"/>
    <s v="HDJ ENFANTS AMAZONE"/>
    <n v="468"/>
    <n v="0"/>
    <n v="0"/>
  </r>
  <r>
    <s v="330790882"/>
    <x v="770"/>
    <s v="330781253"/>
    <s v="33"/>
    <s v="Nouvelle-Aquitaine"/>
    <s v="CH"/>
    <s v="HDJ POUR ENFANTS ROCHEREAU"/>
    <n v="271"/>
    <n v="0"/>
    <n v="0"/>
  </r>
  <r>
    <s v="340000033"/>
    <x v="838"/>
    <s v="340780055"/>
    <s v="34"/>
    <s v="Occitanie"/>
    <s v="CH"/>
    <s v="CH BEZIERS"/>
    <n v="194415"/>
    <n v="1"/>
    <n v="1"/>
  </r>
  <r>
    <s v="340796663"/>
    <x v="839"/>
    <s v="340780477"/>
    <s v="34"/>
    <s v="Occitanie"/>
    <s v="CHR/U"/>
    <s v="HÔPITAL ARNAUD DE VILLENEUVE CHU MPT"/>
    <n v="168136"/>
    <n v="1"/>
    <n v="1"/>
  </r>
  <r>
    <s v="340785161"/>
    <x v="839"/>
    <s v="340780477"/>
    <s v="34"/>
    <s v="Occitanie"/>
    <s v="CHR/U"/>
    <s v="HÔPITAL LAPEYRONIE CHU MONTPELLIER"/>
    <n v="168054"/>
    <n v="1"/>
    <n v="1"/>
  </r>
  <r>
    <s v="340782036"/>
    <x v="839"/>
    <s v="340780477"/>
    <s v="34"/>
    <s v="Occitanie"/>
    <s v="CHR/U"/>
    <s v="HÔPITAL ST ELOI CHU MONTPELLIER"/>
    <n v="156747.25"/>
    <n v="1"/>
    <n v="1"/>
  </r>
  <r>
    <s v="340780667"/>
    <x v="840"/>
    <s v="340000280"/>
    <s v="34"/>
    <s v="Occitanie"/>
    <s v="Privé"/>
    <s v="CLINIQUE DU PARC"/>
    <n v="109708"/>
    <n v="0"/>
    <n v="1"/>
  </r>
  <r>
    <s v="340015502"/>
    <x v="841"/>
    <s v="340000512"/>
    <s v="34"/>
    <s v="Occitanie"/>
    <s v="Privé"/>
    <s v="CLINIQUE LE MILLENAIRE"/>
    <n v="106204"/>
    <n v="0"/>
    <n v="1"/>
  </r>
  <r>
    <s v="340022979"/>
    <x v="842"/>
    <s v="340000306"/>
    <s v="34"/>
    <s v="Occitanie"/>
    <s v="Privé"/>
    <s v="POLYCLINIQUE ST ROCH"/>
    <n v="96794"/>
    <n v="0"/>
    <n v="1"/>
  </r>
  <r>
    <s v="340000223"/>
    <x v="843"/>
    <s v="340011295"/>
    <s v="34"/>
    <s v="Occitanie"/>
    <s v="CH"/>
    <s v="HÔPITAL ST CLAIR HBT SETE"/>
    <n v="91126"/>
    <n v="1"/>
    <n v="1"/>
  </r>
  <r>
    <s v="340000207"/>
    <x v="844"/>
    <s v="340780493"/>
    <s v="34"/>
    <s v="Occitanie"/>
    <s v="CLCC"/>
    <s v="INSTITUT DU CANCER DE MONTPELLIER"/>
    <n v="89118"/>
    <n v="0"/>
    <n v="1"/>
  </r>
  <r>
    <s v="340782085"/>
    <x v="839"/>
    <s v="340780477"/>
    <s v="34"/>
    <s v="Occitanie"/>
    <s v="CHR/U"/>
    <s v="HÔPITAL GUI DE CHAULIAC CHU MTP"/>
    <n v="87573"/>
    <n v="1"/>
    <n v="1"/>
  </r>
  <r>
    <s v="340015965"/>
    <x v="845"/>
    <s v="340000074"/>
    <s v="34"/>
    <s v="Occitanie"/>
    <s v="Privé"/>
    <s v="SAS POLYCLINIQUE SAINT PRIVAT"/>
    <n v="80038"/>
    <n v="0"/>
    <n v="0"/>
  </r>
  <r>
    <s v="340780675"/>
    <x v="846"/>
    <s v="340000298"/>
    <s v="34"/>
    <s v="Occitanie"/>
    <s v="Privé"/>
    <s v="CLINIQUE CLEMENTVILLE"/>
    <n v="70209"/>
    <n v="0"/>
    <n v="1"/>
  </r>
  <r>
    <s v="340780485"/>
    <x v="839"/>
    <s v="340780477"/>
    <s v="34"/>
    <s v="Occitanie"/>
    <s v="CHR/U"/>
    <s v="CHS LA COLOMBIERE CHU MONTPELLIER"/>
    <n v="63703.25"/>
    <n v="1"/>
    <n v="0"/>
  </r>
  <r>
    <s v="340024314"/>
    <x v="847"/>
    <s v="340000272"/>
    <s v="34"/>
    <s v="Occitanie"/>
    <s v="Privé"/>
    <s v="CL ST JEAN SUD DE FRANCE"/>
    <n v="58016.5"/>
    <n v="0"/>
    <n v="1"/>
  </r>
  <r>
    <s v="340780642"/>
    <x v="848"/>
    <s v="340785856"/>
    <s v="34"/>
    <s v="Occitanie"/>
    <s v="PSPH/EBNL"/>
    <s v="CLINIQUE BEAU SOLEIL"/>
    <n v="42366"/>
    <n v="0"/>
    <n v="1"/>
  </r>
  <r>
    <s v="340009885"/>
    <x v="849"/>
    <s v="340009877"/>
    <s v="34"/>
    <s v="Occitanie"/>
    <s v="Privé"/>
    <s v="POLYCLINIQUE CHAMPEAU"/>
    <n v="41623"/>
    <n v="0"/>
    <n v="1"/>
  </r>
  <r>
    <s v="340780758"/>
    <x v="850"/>
    <s v="340000355"/>
    <s v="34"/>
    <s v="Occitanie"/>
    <s v="Privé"/>
    <s v="CLINIQUE RECH"/>
    <n v="37198.75"/>
    <n v="0"/>
    <n v="0"/>
  </r>
  <r>
    <s v="340008275"/>
    <x v="839"/>
    <s v="340780477"/>
    <s v="34"/>
    <s v="Occitanie"/>
    <s v="CHR/U"/>
    <s v="CENTRE ANTONIN BALMES CHU MONTPELLIER"/>
    <n v="35454"/>
    <n v="0"/>
    <n v="0"/>
  </r>
  <r>
    <s v="340780212"/>
    <x v="851"/>
    <s v="340796069"/>
    <s v="34"/>
    <s v="Occitanie"/>
    <s v="Privé"/>
    <s v="CRF STER"/>
    <n v="32781.5"/>
    <n v="0"/>
    <n v="1"/>
  </r>
  <r>
    <s v="340780782"/>
    <x v="852"/>
    <s v="340000371"/>
    <s v="34"/>
    <s v="Occitanie"/>
    <s v="Privé"/>
    <s v="CLINIQUE STELLA"/>
    <n v="30080"/>
    <n v="0"/>
    <n v="0"/>
  </r>
  <r>
    <s v="340780717"/>
    <x v="853"/>
    <s v="340023225"/>
    <s v="34"/>
    <s v="Occitanie"/>
    <s v="Privé"/>
    <s v="CLINIQUE SAINT- LOUIS"/>
    <n v="27284"/>
    <n v="0"/>
    <n v="0"/>
  </r>
  <r>
    <s v="340780154"/>
    <x v="854"/>
    <s v="340000116"/>
    <s v="34"/>
    <s v="Occitanie"/>
    <s v="Privé"/>
    <s v="POLYCLINIQUE PASTEUR"/>
    <n v="26623.5"/>
    <n v="0"/>
    <n v="1"/>
  </r>
  <r>
    <s v="340781608"/>
    <x v="855"/>
    <s v="340015171"/>
    <s v="34"/>
    <s v="Occitanie"/>
    <s v="PSPH/EBNL"/>
    <s v="MSM MAS DE ROCHET"/>
    <n v="25651.5"/>
    <n v="0"/>
    <n v="1"/>
  </r>
  <r>
    <s v="340780220"/>
    <x v="856"/>
    <s v="340796358"/>
    <s v="34"/>
    <s v="Occitanie"/>
    <s v="CH"/>
    <s v="CH PAUL COSTE FLORET"/>
    <n v="25074.5"/>
    <n v="0"/>
    <n v="1"/>
  </r>
  <r>
    <s v="340780741"/>
    <x v="857"/>
    <s v="340000348"/>
    <s v="34"/>
    <s v="Occitanie"/>
    <s v="Privé"/>
    <s v="POLYCLINIQUE SAINTE THERESE"/>
    <n v="24825.5"/>
    <n v="0"/>
    <n v="1"/>
  </r>
  <r>
    <s v="340780436"/>
    <x v="843"/>
    <s v="340011295"/>
    <s v="34"/>
    <s v="Occitanie"/>
    <s v="CH"/>
    <s v="HÔPITAL ST LOUP HBT AGDE"/>
    <n v="24131"/>
    <n v="0"/>
    <n v="1"/>
  </r>
  <r>
    <s v="340780121"/>
    <x v="858"/>
    <s v="340000082"/>
    <s v="34"/>
    <s v="Occitanie"/>
    <s v="Privé"/>
    <s v="CLINIQUE LA PERGOLA"/>
    <n v="23921"/>
    <n v="0"/>
    <n v="0"/>
  </r>
  <r>
    <s v="340000231"/>
    <x v="859"/>
    <s v="340780535"/>
    <s v="34"/>
    <s v="Occitanie"/>
    <s v="CH"/>
    <s v="CH POLE DE SANTÉ DE LUNEL"/>
    <n v="23339.5"/>
    <n v="0"/>
    <n v="0"/>
  </r>
  <r>
    <s v="340780139"/>
    <x v="860"/>
    <s v="340000090"/>
    <s v="34"/>
    <s v="Occitanie"/>
    <s v="Privé"/>
    <s v="CLINIQUE DU DR. CAUSSE"/>
    <n v="22212"/>
    <n v="0"/>
    <n v="0"/>
  </r>
  <r>
    <s v="340789981"/>
    <x v="861"/>
    <s v="340001866"/>
    <s v="34"/>
    <s v="Occitanie"/>
    <s v="Privé"/>
    <s v="CRF FONTFROIDE"/>
    <n v="21885.5"/>
    <n v="0"/>
    <n v="0"/>
  </r>
  <r>
    <s v="340782622"/>
    <x v="838"/>
    <s v="340780055"/>
    <s v="34"/>
    <s v="Occitanie"/>
    <s v="CH"/>
    <s v="CENTRE PSYCHOTHERAPIE CAMILLE CLAUDEL"/>
    <n v="21564.75"/>
    <n v="0"/>
    <n v="0"/>
  </r>
  <r>
    <s v="340780766"/>
    <x v="862"/>
    <s v="920030269"/>
    <s v="34"/>
    <s v="Occitanie"/>
    <s v="Privé"/>
    <s v="CLINIQUE LA LIRONDE"/>
    <n v="21092"/>
    <n v="0"/>
    <n v="0"/>
  </r>
  <r>
    <s v="340009018"/>
    <x v="863"/>
    <s v="340008978"/>
    <s v="34"/>
    <s v="Occitanie"/>
    <s v="Privé"/>
    <s v="CLINIQUE DU PIC SAINT LOUP"/>
    <n v="21069.5"/>
    <n v="0"/>
    <n v="0"/>
  </r>
  <r>
    <s v="340000025"/>
    <x v="864"/>
    <s v="340022722"/>
    <s v="34"/>
    <s v="Occitanie"/>
    <s v="PSPH/EBNL"/>
    <s v="INSTITUT SAINT PIERRE"/>
    <n v="20812.5"/>
    <n v="0"/>
    <n v="1"/>
  </r>
  <r>
    <s v="340019090"/>
    <x v="865"/>
    <s v="340019082"/>
    <s v="34"/>
    <s v="Occitanie"/>
    <s v="Privé"/>
    <s v="CRF BOURGÉS"/>
    <n v="20708.5"/>
    <n v="0"/>
    <n v="0"/>
  </r>
  <r>
    <s v="340780857"/>
    <x v="866"/>
    <s v="340000421"/>
    <s v="34"/>
    <s v="Occitanie"/>
    <s v="Privé"/>
    <s v="CRF LE CASTELET"/>
    <n v="20497.5"/>
    <n v="0"/>
    <n v="0"/>
  </r>
  <r>
    <s v="340024512"/>
    <x v="867"/>
    <s v="340001825"/>
    <s v="34"/>
    <s v="Occitanie"/>
    <s v="Privé"/>
    <s v="LES JARDINS DE SOPHIA"/>
    <n v="19661"/>
    <n v="0"/>
    <n v="0"/>
  </r>
  <r>
    <s v="340796051"/>
    <x v="843"/>
    <s v="340011295"/>
    <s v="34"/>
    <s v="Occitanie"/>
    <s v="CH"/>
    <s v="USLD LES PERGOLINES HBT SETE"/>
    <n v="19615.5"/>
    <n v="0"/>
    <n v="0"/>
  </r>
  <r>
    <s v="340780931"/>
    <x v="868"/>
    <s v="340000454"/>
    <s v="34"/>
    <s v="Occitanie"/>
    <s v="Privé"/>
    <s v="CLINIQUE ST MARTIN DE VIGNOGOUL"/>
    <n v="19048.5"/>
    <n v="0"/>
    <n v="0"/>
  </r>
  <r>
    <s v="340780568"/>
    <x v="869"/>
    <s v="340000256"/>
    <s v="34"/>
    <s v="Occitanie"/>
    <s v="Privé"/>
    <s v="CLINIQUE DU SOUFFLE LA VALONIE"/>
    <n v="18139"/>
    <n v="0"/>
    <n v="1"/>
  </r>
  <r>
    <s v="340796093"/>
    <x v="870"/>
    <s v="340796069"/>
    <s v="34"/>
    <s v="Occitanie"/>
    <s v="Privé"/>
    <s v="CRF STER"/>
    <n v="18093"/>
    <n v="0"/>
    <n v="1"/>
  </r>
  <r>
    <s v="340780816"/>
    <x v="871"/>
    <s v="340023209"/>
    <s v="34"/>
    <s v="Occitanie"/>
    <s v="Privé"/>
    <s v="CLINIQUE MUTUALISTE JEAN LEON"/>
    <n v="17757.5"/>
    <n v="0"/>
    <n v="0"/>
  </r>
  <r>
    <s v="340782481"/>
    <x v="839"/>
    <s v="340780477"/>
    <s v="34"/>
    <s v="Occitanie"/>
    <s v="CHR/U"/>
    <s v="CENTRE BELLEVUE CHU MONTPELLIER"/>
    <n v="17275"/>
    <n v="0"/>
    <n v="0"/>
  </r>
  <r>
    <s v="340780196"/>
    <x v="872"/>
    <s v="340798123"/>
    <s v="34"/>
    <s v="Occitanie"/>
    <s v="Privé"/>
    <s v="CRF LE VALD'ORB"/>
    <n v="16597.5"/>
    <n v="0"/>
    <n v="1"/>
  </r>
  <r>
    <s v="340000215"/>
    <x v="873"/>
    <s v="340780519"/>
    <s v="34"/>
    <s v="Occitanie"/>
    <s v="CH"/>
    <s v="CH LODEVE"/>
    <n v="14488"/>
    <n v="0"/>
    <n v="1"/>
  </r>
  <r>
    <s v="340798552"/>
    <x v="874"/>
    <s v="340798545"/>
    <s v="34"/>
    <s v="Occitanie"/>
    <s v="Privé"/>
    <s v="MAISON DE REPOS ET DE CONVALESCENCE PECH_x000a_DU SOLEIL"/>
    <n v="14239.5"/>
    <n v="0"/>
    <n v="0"/>
  </r>
  <r>
    <s v="340780444"/>
    <x v="875"/>
    <s v="340009893"/>
    <s v="34"/>
    <s v="Occitanie"/>
    <s v="CH"/>
    <s v="CH BEDARIEUX"/>
    <n v="13593"/>
    <n v="0"/>
    <n v="0"/>
  </r>
  <r>
    <s v="340797596"/>
    <x v="876"/>
    <s v="920030269"/>
    <s v="34"/>
    <s v="Occitanie"/>
    <s v="Privé"/>
    <s v="CENTRE DU MELEZET"/>
    <n v="13396"/>
    <n v="0"/>
    <n v="0"/>
  </r>
  <r>
    <s v="340010149"/>
    <x v="877"/>
    <s v="340010099"/>
    <s v="34"/>
    <s v="Occitanie"/>
    <s v="Privé"/>
    <s v="SAS CLINIQUE SAINT CLEMENT"/>
    <n v="13304.25"/>
    <n v="0"/>
    <n v="0"/>
  </r>
  <r>
    <s v="340782002"/>
    <x v="878"/>
    <s v="340000629"/>
    <s v="34"/>
    <s v="Occitanie"/>
    <s v="Privé"/>
    <s v="CRF LA PETITE PAIX"/>
    <n v="13052.5"/>
    <n v="0"/>
    <n v="0"/>
  </r>
  <r>
    <s v="340780725"/>
    <x v="879"/>
    <s v="340000330"/>
    <s v="34"/>
    <s v="Occitanie"/>
    <s v="Privé"/>
    <s v="CLINIQUE VIA DOMITIA POLE DE SANTÉ"/>
    <n v="12998.5"/>
    <n v="0"/>
    <n v="0"/>
  </r>
  <r>
    <s v="340780790"/>
    <x v="880"/>
    <s v="340000389"/>
    <s v="34"/>
    <s v="Occitanie"/>
    <s v="Privé"/>
    <s v="CLINIQUE SAINT ANTOINE"/>
    <n v="12853"/>
    <n v="0"/>
    <n v="0"/>
  </r>
  <r>
    <s v="340001064"/>
    <x v="881"/>
    <s v="340013028"/>
    <s v="34"/>
    <s v="Occitanie"/>
    <s v="PSPH/EBNL"/>
    <s v="CENTRE PROPARA"/>
    <n v="12161"/>
    <n v="0"/>
    <n v="1"/>
  </r>
  <r>
    <s v="340780147"/>
    <x v="882"/>
    <s v="340000108"/>
    <s v="34"/>
    <s v="Occitanie"/>
    <s v="Privé"/>
    <s v="POLYCLINIQUE DES 3 VALLEES"/>
    <n v="11936.5"/>
    <n v="0"/>
    <n v="1"/>
  </r>
  <r>
    <s v="340000439"/>
    <x v="883"/>
    <s v="340780881"/>
    <s v="34"/>
    <s v="Occitanie"/>
    <s v="PSPH/EBNL"/>
    <s v="CENTRE ORTHOPEDIQUE MAGUELONE"/>
    <n v="11469"/>
    <n v="0"/>
    <n v="1"/>
  </r>
  <r>
    <s v="340016476"/>
    <x v="884"/>
    <s v="340016468"/>
    <s v="34"/>
    <s v="Occitanie"/>
    <s v="Privé"/>
    <s v="BEZIERS HAD"/>
    <n v="10712.5"/>
    <n v="0"/>
    <n v="0"/>
  </r>
  <r>
    <s v="340024546"/>
    <x v="885"/>
    <s v="340000405"/>
    <s v="34"/>
    <s v="Occitanie"/>
    <s v="Privé"/>
    <s v="MAISON DE REPOS ET DE CONVALESCENCE PLEIN SOLEIL"/>
    <n v="9610"/>
    <n v="0"/>
    <n v="0"/>
  </r>
  <r>
    <s v="340020221"/>
    <x v="886"/>
    <s v="340000264"/>
    <s v="34"/>
    <s v="Occitanie"/>
    <s v="Privé"/>
    <s v="AIDER DIALYSE A DOMICILE"/>
    <n v="9333"/>
    <n v="0"/>
    <n v="0"/>
  </r>
  <r>
    <s v="340009539"/>
    <x v="887"/>
    <s v="340009489"/>
    <s v="34"/>
    <s v="Occitanie"/>
    <s v="Privé"/>
    <s v="CENTRE D'HEMODIALYSE AMBULATOIRE SAINT_x000a_GUILHEM"/>
    <n v="8765.5"/>
    <n v="0"/>
    <n v="0"/>
  </r>
  <r>
    <s v="340017839"/>
    <x v="888"/>
    <s v="340027937"/>
    <s v="34"/>
    <s v="Occitanie"/>
    <s v="Privé"/>
    <s v="HAD OIKIA MONTPELLIER"/>
    <n v="7580"/>
    <n v="0"/>
    <n v="0"/>
  </r>
  <r>
    <s v="340780253"/>
    <x v="889"/>
    <s v="340001387"/>
    <s v="34"/>
    <s v="Occitanie"/>
    <s v="Privé"/>
    <s v="MAISON DE REPOS LE COLOMBIER"/>
    <n v="7308.5"/>
    <n v="0"/>
    <n v="0"/>
  </r>
  <r>
    <s v="340017771"/>
    <x v="838"/>
    <s v="340780055"/>
    <s v="34"/>
    <s v="Occitanie"/>
    <s v="CH"/>
    <s v="SSR CH BEZIERS"/>
    <n v="6984"/>
    <n v="0"/>
    <n v="0"/>
  </r>
  <r>
    <s v="340000249"/>
    <x v="890"/>
    <s v="340780543"/>
    <s v="34"/>
    <s v="Occitanie"/>
    <s v="CH"/>
    <s v="CH CLERMONT L'HERAULT"/>
    <n v="6953.5"/>
    <n v="0"/>
    <n v="0"/>
  </r>
  <r>
    <s v="340000173"/>
    <x v="891"/>
    <s v="340780451"/>
    <s v="34"/>
    <s v="Occitanie"/>
    <s v="CH"/>
    <s v="CH PEZENAS"/>
    <n v="6196"/>
    <n v="0"/>
    <n v="0"/>
  </r>
  <r>
    <s v="300017431"/>
    <x v="886"/>
    <s v="340000264"/>
    <s v="34"/>
    <s v="Occitanie"/>
    <s v="Privé"/>
    <s v="AIDER SANTÉ UAD UDM GCS PAAC"/>
    <n v="5280.5"/>
    <n v="0"/>
    <n v="0"/>
  </r>
  <r>
    <s v="660005216"/>
    <x v="886"/>
    <s v="340000264"/>
    <s v="34"/>
    <s v="Occitanie"/>
    <s v="Privé"/>
    <s v="AIDER UAD DE PERPIGNAN"/>
    <n v="4854"/>
    <n v="0"/>
    <n v="0"/>
  </r>
  <r>
    <s v="340021211"/>
    <x v="838"/>
    <s v="340780055"/>
    <s v="34"/>
    <s v="Occitanie"/>
    <s v="CH"/>
    <s v="HAD CH BEZIERS"/>
    <n v="4753.5"/>
    <n v="0"/>
    <n v="0"/>
  </r>
  <r>
    <s v="340019603"/>
    <x v="892"/>
    <s v="340019587"/>
    <s v="34"/>
    <s v="Occitanie"/>
    <s v="Privé"/>
    <s v="GCS HEMODIALYSE LAPEYRONIE"/>
    <n v="4446"/>
    <n v="0"/>
    <n v="0"/>
  </r>
  <r>
    <s v="340017847"/>
    <x v="893"/>
    <s v="340018175"/>
    <s v="34"/>
    <s v="Occitanie"/>
    <s v="Privé"/>
    <s v="HAD POLYVALENTE"/>
    <n v="4151"/>
    <n v="0"/>
    <n v="0"/>
  </r>
  <r>
    <s v="340013119"/>
    <x v="886"/>
    <s v="340000264"/>
    <s v="34"/>
    <s v="Occitanie"/>
    <s v="Privé"/>
    <s v="AIDER UAD DE GRABELS"/>
    <n v="4092.5"/>
    <n v="0"/>
    <n v="0"/>
  </r>
  <r>
    <s v="340016732"/>
    <x v="838"/>
    <s v="340780055"/>
    <s v="34"/>
    <s v="Occitanie"/>
    <s v="CH"/>
    <s v="HDJ PSY ADULTES SITE PERREAL"/>
    <n v="3646.5"/>
    <n v="0"/>
    <n v="0"/>
  </r>
  <r>
    <s v="110005311"/>
    <x v="886"/>
    <s v="340000264"/>
    <s v="34"/>
    <s v="Occitanie"/>
    <s v="Privé"/>
    <s v="AIDER UAD DE CARCASSONNE"/>
    <n v="3464.5"/>
    <n v="0"/>
    <n v="0"/>
  </r>
  <r>
    <s v="120001748"/>
    <x v="886"/>
    <s v="340000264"/>
    <s v="34"/>
    <s v="Occitanie"/>
    <s v="Privé"/>
    <s v="UNITÉ DIALYSE MEDICALISEE MILLAU"/>
    <n v="3461.5"/>
    <n v="0"/>
    <n v="0"/>
  </r>
  <r>
    <s v="340008176"/>
    <x v="894"/>
    <s v="340780469"/>
    <s v="34"/>
    <s v="Occitanie"/>
    <s v="CH"/>
    <s v="CENTRE SPEC HAUT LANGUEDOC CH ST PONS"/>
    <n v="3336"/>
    <n v="0"/>
    <n v="0"/>
  </r>
  <r>
    <s v="340000181"/>
    <x v="894"/>
    <s v="340780469"/>
    <s v="34"/>
    <s v="Occitanie"/>
    <s v="CH"/>
    <s v="CH ST PONS DE THOMIERES"/>
    <n v="2950"/>
    <n v="0"/>
    <n v="0"/>
  </r>
  <r>
    <s v="480001783"/>
    <x v="886"/>
    <s v="340000264"/>
    <s v="34"/>
    <s v="Occitanie"/>
    <s v="Privé"/>
    <s v="AIDER UAD MARVEJOLS"/>
    <n v="2614.5"/>
    <n v="0"/>
    <n v="0"/>
  </r>
  <r>
    <s v="340013309"/>
    <x v="886"/>
    <s v="340000264"/>
    <s v="34"/>
    <s v="Occitanie"/>
    <s v="Privé"/>
    <s v="AIDER UAD DE CLERMONT L'HERAULT"/>
    <n v="2446.5"/>
    <n v="0"/>
    <n v="0"/>
  </r>
  <r>
    <s v="340013499"/>
    <x v="886"/>
    <s v="340000264"/>
    <s v="34"/>
    <s v="Occitanie"/>
    <s v="Privé"/>
    <s v="AIDER UAD DE VILLENEUVE LES BEZIERS"/>
    <n v="2242"/>
    <n v="0"/>
    <n v="0"/>
  </r>
  <r>
    <s v="340787340"/>
    <x v="838"/>
    <s v="340780055"/>
    <s v="34"/>
    <s v="Occitanie"/>
    <s v="CH"/>
    <s v="CMP ADULTES BEDARIEUX"/>
    <n v="1819.25"/>
    <n v="0"/>
    <n v="0"/>
  </r>
  <r>
    <s v="340017292"/>
    <x v="887"/>
    <s v="340009489"/>
    <s v="34"/>
    <s v="Occitanie"/>
    <s v="Privé"/>
    <s v="DIALYSE ST GUILHEM AGDE"/>
    <n v="1805"/>
    <n v="0"/>
    <n v="0"/>
  </r>
  <r>
    <s v="340013218"/>
    <x v="886"/>
    <s v="340000264"/>
    <s v="34"/>
    <s v="Occitanie"/>
    <s v="Privé"/>
    <s v="AIDER UAD DE GANGES"/>
    <n v="1623.5"/>
    <n v="0"/>
    <n v="0"/>
  </r>
  <r>
    <s v="110004413"/>
    <x v="886"/>
    <s v="340000264"/>
    <s v="34"/>
    <s v="Occitanie"/>
    <s v="Privé"/>
    <s v="AIDER UAD NARBONNE"/>
    <n v="1382"/>
    <n v="0"/>
    <n v="0"/>
  </r>
  <r>
    <s v="340787357"/>
    <x v="838"/>
    <s v="340780055"/>
    <s v="34"/>
    <s v="Occitanie"/>
    <s v="CH"/>
    <s v="CMP ADULTES AGDE"/>
    <n v="1341.25"/>
    <n v="0"/>
    <n v="0"/>
  </r>
  <r>
    <s v="110004421"/>
    <x v="886"/>
    <s v="340000264"/>
    <s v="34"/>
    <s v="Occitanie"/>
    <s v="Privé"/>
    <s v="AIDER UAD LIMOUX"/>
    <n v="1171.5"/>
    <n v="0"/>
    <n v="0"/>
  </r>
  <r>
    <s v="480001403"/>
    <x v="886"/>
    <s v="340000264"/>
    <s v="34"/>
    <s v="Occitanie"/>
    <s v="Privé"/>
    <s v="AIDER UAD DE MENDE"/>
    <n v="1046"/>
    <n v="0"/>
    <n v="0"/>
  </r>
  <r>
    <s v="340787829"/>
    <x v="838"/>
    <s v="340780055"/>
    <s v="34"/>
    <s v="Occitanie"/>
    <s v="CH"/>
    <s v="CMP PSY ADULTES PEZENAS"/>
    <n v="703.25"/>
    <n v="0"/>
    <n v="0"/>
  </r>
  <r>
    <s v="660005208"/>
    <x v="886"/>
    <s v="340000264"/>
    <s v="34"/>
    <s v="Occitanie"/>
    <s v="Privé"/>
    <s v="AIDER UAD DU BOULOU"/>
    <n v="611.5"/>
    <n v="0"/>
    <n v="0"/>
  </r>
  <r>
    <s v="340013259"/>
    <x v="886"/>
    <s v="340000264"/>
    <s v="34"/>
    <s v="Occitanie"/>
    <s v="Privé"/>
    <s v="AIDER UAD DE BEDARIEUX"/>
    <n v="428.5"/>
    <n v="0"/>
    <n v="0"/>
  </r>
  <r>
    <s v="340013358"/>
    <x v="886"/>
    <s v="340000264"/>
    <s v="34"/>
    <s v="Occitanie"/>
    <s v="Privé"/>
    <s v="AIDER UAD DE BOUZIGUES"/>
    <n v="421"/>
    <n v="0"/>
    <n v="0"/>
  </r>
  <r>
    <s v="660005182"/>
    <x v="886"/>
    <s v="340000264"/>
    <s v="34"/>
    <s v="Occitanie"/>
    <s v="Privé"/>
    <s v="AIDER UAD D'ELNE"/>
    <n v="387"/>
    <n v="0"/>
    <n v="0"/>
  </r>
  <r>
    <s v="660005190"/>
    <x v="886"/>
    <s v="340000264"/>
    <s v="34"/>
    <s v="Occitanie"/>
    <s v="Privé"/>
    <s v="AIDER UAD DE FONT ROMEU"/>
    <n v="297.5"/>
    <n v="0"/>
    <n v="0"/>
  </r>
  <r>
    <s v="340789379"/>
    <x v="895"/>
    <s v="340001825"/>
    <s v="34"/>
    <s v="Occitanie"/>
    <s v="Privé"/>
    <s v=" LES JARDINS DE SOPHIA  "/>
    <n v="1"/>
    <n v="0"/>
    <n v="0"/>
  </r>
  <r>
    <s v="340023258"/>
    <x v="896"/>
    <s v="340023241"/>
    <s v="34"/>
    <s v="Occitanie"/>
    <s v="Privé"/>
    <s v="GCS CENTRE AMBRUSSUM"/>
    <n v="1"/>
    <n v="0"/>
    <n v="0"/>
  </r>
  <r>
    <s v="350000741"/>
    <x v="897"/>
    <s v="350005179"/>
    <s v="35"/>
    <s v="Bretagne"/>
    <s v="CHR/U"/>
    <s v="CHRU RENNES SITE PONTCHAILLOU"/>
    <n v="377509"/>
    <n v="1"/>
    <n v="1"/>
  </r>
  <r>
    <s v="350000147"/>
    <x v="898"/>
    <s v="350000022"/>
    <s v="35"/>
    <s v="Bretagne"/>
    <s v="CH"/>
    <s v="CH SAINT-MALO"/>
    <n v="181188"/>
    <n v="1"/>
    <n v="1"/>
  </r>
  <r>
    <s v="350000121"/>
    <x v="899"/>
    <s v="350000303"/>
    <s v="35"/>
    <s v="Bretagne"/>
    <s v="Privé"/>
    <s v="CH PRIVÉ ST-GREGOIRE"/>
    <n v="169985.5"/>
    <n v="0"/>
    <n v="0"/>
  </r>
  <r>
    <s v="350007084"/>
    <x v="897"/>
    <s v="350005179"/>
    <s v="35"/>
    <s v="Bretagne"/>
    <s v="CHR/U"/>
    <s v="CHRU RENNES SITE HÔPITAL SUD"/>
    <n v="159711"/>
    <n v="0"/>
    <n v="1"/>
  </r>
  <r>
    <s v="350000337"/>
    <x v="900"/>
    <s v="350000246"/>
    <s v="35"/>
    <s v="Bretagne"/>
    <s v="CH"/>
    <s v="CH GUILLAUME REGNIER RENNES"/>
    <n v="113944"/>
    <n v="1"/>
    <n v="1"/>
  </r>
  <r>
    <s v="350054680"/>
    <x v="901"/>
    <n v="220020739"/>
    <s v="35"/>
    <s v="Bretagne"/>
    <s v="Privé"/>
    <s v="POLYCLINIQUE SAINT LAURENT"/>
    <n v="103030"/>
    <n v="0"/>
    <n v="1"/>
  </r>
  <r>
    <s v="350000154"/>
    <x v="902"/>
    <s v="350000030"/>
    <s v="35"/>
    <s v="Bretagne"/>
    <s v="CH"/>
    <s v="CH FOUGERES"/>
    <n v="85231.5"/>
    <n v="1"/>
    <n v="1"/>
  </r>
  <r>
    <s v="350000139"/>
    <x v="903"/>
    <s v="350001137"/>
    <s v="35"/>
    <s v="Bretagne"/>
    <s v="PSPH/EBNL"/>
    <s v="CLINIQUE MUTUALISTE LA SAGESSE RENNES"/>
    <n v="72764.5"/>
    <n v="0"/>
    <n v="0"/>
  </r>
  <r>
    <s v="350005146"/>
    <x v="904"/>
    <s v="350000733"/>
    <s v="35"/>
    <s v="Bretagne"/>
    <s v="Privé"/>
    <s v="HÔPITAL PRIVÉ SEVIGNE"/>
    <n v="72085"/>
    <n v="0"/>
    <n v="0"/>
  </r>
  <r>
    <s v="350000162"/>
    <x v="905"/>
    <s v="350000048"/>
    <s v="35"/>
    <s v="Bretagne"/>
    <s v="CH"/>
    <s v="CHIRC SITE REDON"/>
    <n v="68895.5"/>
    <n v="0"/>
    <n v="1"/>
  </r>
  <r>
    <s v="350005021"/>
    <x v="906"/>
    <s v="440042844"/>
    <s v="35"/>
    <s v="Bretagne"/>
    <s v="PSPH/EBNL"/>
    <s v="POLE GERIATRIQUE RENNAIS"/>
    <n v="60098.5"/>
    <n v="0"/>
    <n v="0"/>
  </r>
  <r>
    <s v="350000188"/>
    <x v="907"/>
    <s v="350000055"/>
    <s v="35"/>
    <s v="Bretagne"/>
    <s v="CH"/>
    <s v="CH VITRE"/>
    <n v="51431.5"/>
    <n v="0"/>
    <n v="1"/>
  </r>
  <r>
    <s v="350002812"/>
    <x v="908"/>
    <s v="350023503"/>
    <s v="35"/>
    <s v="Bretagne"/>
    <s v="CLCC"/>
    <s v="CRLCC E. MARQUIS"/>
    <n v="45133"/>
    <n v="1"/>
    <n v="1"/>
  </r>
  <r>
    <s v="350006771"/>
    <x v="897"/>
    <s v="350005179"/>
    <s v="35"/>
    <s v="Bretagne"/>
    <s v="CHR/U"/>
    <s v="CHRU RENNES SITE LA TAUVRAIS"/>
    <n v="35122"/>
    <n v="0"/>
    <n v="0"/>
  </r>
  <r>
    <s v="350002564"/>
    <x v="909"/>
    <s v="350046199"/>
    <s v="35"/>
    <s v="Bretagne"/>
    <s v="PSPH/EBNL"/>
    <s v="POLE MPR SAINT HELIER RENNES"/>
    <n v="33617.5"/>
    <n v="0"/>
    <n v="0"/>
  </r>
  <r>
    <s v="350000196"/>
    <x v="910"/>
    <s v="350000311"/>
    <s v="35"/>
    <s v="Bretagne"/>
    <s v="Privé"/>
    <s v="CLINIQUE DE LA COTE D'EMERAUDE"/>
    <n v="24366.5"/>
    <n v="0"/>
    <n v="0"/>
  </r>
  <r>
    <s v="350042628"/>
    <x v="911"/>
    <s v="350042578"/>
    <s v="35"/>
    <s v="Bretagne"/>
    <s v="Privé"/>
    <s v="HAD 35"/>
    <n v="24349"/>
    <n v="0"/>
    <n v="0"/>
  </r>
  <r>
    <s v="350002200"/>
    <x v="912"/>
    <s v="350029948"/>
    <s v="35"/>
    <s v="Bretagne"/>
    <s v="PSPH/EBNL"/>
    <s v="CLINIQUE ST YVES RENNES"/>
    <n v="22242.5"/>
    <n v="0"/>
    <n v="1"/>
  </r>
  <r>
    <s v="350000063"/>
    <x v="913"/>
    <s v="220020739"/>
    <s v="35"/>
    <s v="Bretagne"/>
    <s v="PSPH/EBNL"/>
    <s v="HÔPITAL ST THOMAS DE VILLENEUVE BAIN DE_x000a_BRETAGNE"/>
    <n v="19919.5"/>
    <n v="0"/>
    <n v="1"/>
  </r>
  <r>
    <s v="350016135"/>
    <x v="907"/>
    <s v="350000055"/>
    <s v="35"/>
    <s v="Bretagne"/>
    <s v="CH"/>
    <s v="SERVICE DE S.S.R. - CH VITRÉ"/>
    <n v="17620.5"/>
    <n v="0"/>
    <n v="0"/>
  </r>
  <r>
    <s v="350002119"/>
    <x v="914"/>
    <s v="350000386"/>
    <s v="35"/>
    <s v="Bretagne"/>
    <s v="Privé"/>
    <s v="CLINIQUE DU MOULIN"/>
    <n v="17190"/>
    <n v="0"/>
    <n v="0"/>
  </r>
  <r>
    <s v="350000436"/>
    <x v="915"/>
    <s v="350055166"/>
    <s v="35"/>
    <s v="Bretagne"/>
    <s v="CH"/>
    <s v="CH DE BROCELIANDE - MONTFORT-SUR-MEU"/>
    <n v="16468.5"/>
    <n v="0"/>
    <n v="0"/>
  </r>
  <r>
    <s v="350002176"/>
    <x v="916"/>
    <s v="350000402"/>
    <s v="35"/>
    <s v="Bretagne"/>
    <s v="Privé"/>
    <s v="CLINIQUE DE L'ESPERANCE"/>
    <n v="15799.5"/>
    <n v="0"/>
    <n v="0"/>
  </r>
  <r>
    <s v="350013629"/>
    <x v="898"/>
    <s v="350000022"/>
    <s v="35"/>
    <s v="Bretagne"/>
    <s v="CH"/>
    <s v="USLD LA BRIANTAIS CH ST MALO"/>
    <n v="14914"/>
    <n v="0"/>
    <n v="0"/>
  </r>
  <r>
    <s v="350000071"/>
    <x v="917"/>
    <s v="920028560"/>
    <s v="35"/>
    <s v="Bretagne"/>
    <s v="PSPH/EBNL"/>
    <s v="HÔPITAL LA PROVIDENCE GARDINER DINARD"/>
    <n v="14836"/>
    <n v="0"/>
    <n v="0"/>
  </r>
  <r>
    <s v="350044772"/>
    <x v="918"/>
    <s v="350000626"/>
    <s v="35"/>
    <s v="Bretagne"/>
    <s v="Privé"/>
    <s v="HAD ST-MALO"/>
    <n v="14534.5"/>
    <n v="0"/>
    <n v="0"/>
  </r>
  <r>
    <s v="350032280"/>
    <x v="900"/>
    <s v="350000246"/>
    <s v="35"/>
    <s v="Bretagne"/>
    <s v="USLD pur"/>
    <s v="RESIDENCE DU TERTRE DE JOUE"/>
    <n v="14325"/>
    <n v="0"/>
    <n v="0"/>
  </r>
  <r>
    <s v="350002234"/>
    <x v="919"/>
    <s v="750720575"/>
    <s v="35"/>
    <s v="Bretagne"/>
    <s v="PSPH/EBNL"/>
    <s v="CRRF BEAULIEU RENNES"/>
    <n v="11808.5"/>
    <n v="0"/>
    <n v="0"/>
  </r>
  <r>
    <s v="350000444"/>
    <x v="920"/>
    <s v="350048518"/>
    <s v="35"/>
    <s v="Bretagne"/>
    <s v="CH"/>
    <s v="CH DES MARCHES DE BRETAGNE - ANTRAIN"/>
    <n v="11613"/>
    <n v="0"/>
    <n v="0"/>
  </r>
  <r>
    <s v="350000204"/>
    <x v="921"/>
    <s v="350023248"/>
    <s v="35"/>
    <s v="Bretagne"/>
    <s v="PSPH/EBNL"/>
    <s v="CLINIQUE ST JOSEPH COMBOURG"/>
    <n v="10919"/>
    <n v="0"/>
    <n v="0"/>
  </r>
  <r>
    <s v="350002911"/>
    <x v="922"/>
    <s v="220020739"/>
    <s v="35"/>
    <s v="Bretagne"/>
    <s v="PSPH/EBNL"/>
    <s v="MAISON DE REPOS ET DE CONVALESCENCE ST_x000a_THOMAS DE VILLENEUVE BAGUER MORVAN"/>
    <n v="10152"/>
    <n v="0"/>
    <n v="0"/>
  </r>
  <r>
    <s v="350053013"/>
    <x v="897"/>
    <s v="350005179"/>
    <s v="35"/>
    <s v="Bretagne"/>
    <s v="CHR/U"/>
    <s v="CHU RENNES SITE SAINT LAURENT"/>
    <n v="9818.5"/>
    <n v="0"/>
    <n v="0"/>
  </r>
  <r>
    <s v="350000279"/>
    <x v="898"/>
    <s v="350000022"/>
    <s v="35"/>
    <s v="Bretagne"/>
    <s v="CH"/>
    <s v="CH SAINT MALO SITE DU ROSAIS"/>
    <n v="9774.5"/>
    <n v="0"/>
    <n v="0"/>
  </r>
  <r>
    <s v="350000212"/>
    <x v="923"/>
    <s v="350000089"/>
    <s v="35"/>
    <s v="Bretagne"/>
    <s v="CH"/>
    <s v="CH LA GUERCHE DE BGNE"/>
    <n v="9726.5"/>
    <n v="0"/>
    <n v="0"/>
  </r>
  <r>
    <s v="350046751"/>
    <x v="924"/>
    <s v="350000626"/>
    <s v="35"/>
    <s v="Bretagne"/>
    <s v="Privé"/>
    <s v="UNITÉ DE DIALYSE MEDICALISEE DE_x000a_MONTGERMONT"/>
    <n v="9374.5"/>
    <n v="0"/>
    <n v="0"/>
  </r>
  <r>
    <s v="350000410"/>
    <x v="925"/>
    <s v="350002291"/>
    <s v="35"/>
    <s v="Bretagne"/>
    <s v="CH"/>
    <s v="CH DE LA ROCHE AUX FÉES JANZE"/>
    <n v="9024"/>
    <n v="0"/>
    <n v="0"/>
  </r>
  <r>
    <s v="350032934"/>
    <x v="924"/>
    <s v="350000626"/>
    <s v="35"/>
    <s v="Bretagne"/>
    <s v="Privé"/>
    <s v="CENTRE DE DIALYSE DE RENNES"/>
    <n v="8880.5"/>
    <n v="0"/>
    <n v="0"/>
  </r>
  <r>
    <s v="350040044"/>
    <x v="924"/>
    <s v="350000626"/>
    <s v="35"/>
    <s v="Bretagne"/>
    <s v="Privé"/>
    <s v="CENTRE DIALYSE DE SAINT MALO"/>
    <n v="8760.5"/>
    <n v="0"/>
    <n v="0"/>
  </r>
  <r>
    <s v="350006839"/>
    <x v="900"/>
    <s v="350000246"/>
    <s v="35"/>
    <s v="Bretagne"/>
    <s v="CH"/>
    <s v="CENTRE DU BOIS PERRIN"/>
    <n v="6418"/>
    <n v="0"/>
    <n v="0"/>
  </r>
  <r>
    <s v="560023848"/>
    <x v="924"/>
    <s v="350000626"/>
    <s v="35"/>
    <s v="Bretagne"/>
    <s v="Privé"/>
    <s v="UNITÉ DE DIALYSE MEDICALISEE DE LORIENT"/>
    <n v="6328"/>
    <n v="0"/>
    <n v="0"/>
  </r>
  <r>
    <s v="350000451"/>
    <x v="915"/>
    <s v="350055166"/>
    <s v="35"/>
    <s v="Bretagne"/>
    <s v="CH"/>
    <s v="CH DE BROCELIANDE - ST MEEN LE GRAND"/>
    <n v="6225"/>
    <n v="0"/>
    <n v="0"/>
  </r>
  <r>
    <s v="350002804"/>
    <x v="924"/>
    <s v="350000626"/>
    <s v="35"/>
    <s v="Bretagne"/>
    <s v="Privé"/>
    <s v="CENTRE DE DIALYSE AMBULATOIRE"/>
    <n v="6048.5"/>
    <n v="0"/>
    <n v="0"/>
  </r>
  <r>
    <s v="290018563"/>
    <x v="924"/>
    <s v="350000626"/>
    <s v="35"/>
    <s v="Bretagne"/>
    <s v="Privé"/>
    <s v="UNITÉ DIALYSE QUIMPER KERRADENNEC AUB"/>
    <n v="6028"/>
    <n v="0"/>
    <n v="0"/>
  </r>
  <r>
    <s v="350002754"/>
    <x v="926"/>
    <s v="440042844"/>
    <s v="35"/>
    <s v="Bretagne"/>
    <s v="PSPH/EBNL"/>
    <s v="CENTRE DE POST CURE LA THÉBAUDAIS"/>
    <n v="6025.75"/>
    <n v="0"/>
    <n v="0"/>
  </r>
  <r>
    <s v="350044756"/>
    <x v="927"/>
    <s v="350044749"/>
    <s v="35"/>
    <s v="Bretagne"/>
    <s v="Privé"/>
    <s v="MAISON DE SOINS EN ADDICTOLOGIE : PHILAE"/>
    <n v="5730.5"/>
    <n v="0"/>
    <n v="0"/>
  </r>
  <r>
    <s v="500021316"/>
    <x v="924"/>
    <s v="350000626"/>
    <s v="35"/>
    <s v="Bretagne"/>
    <s v="Privé"/>
    <s v="CENTRE DE DIALYSE D'AVRANCHES"/>
    <n v="4764"/>
    <n v="0"/>
    <n v="0"/>
  </r>
  <r>
    <s v="290032028"/>
    <x v="924"/>
    <s v="350000626"/>
    <s v="35"/>
    <s v="Bretagne"/>
    <s v="Privé"/>
    <s v="UNITÉ DE DIALYSE MEDICALISEE DE BREST"/>
    <n v="4699"/>
    <n v="0"/>
    <n v="0"/>
  </r>
  <r>
    <s v="220020507"/>
    <x v="924"/>
    <s v="350000626"/>
    <s v="35"/>
    <s v="Bretagne"/>
    <s v="Privé"/>
    <s v="CENTRE DE DIALYSE DE LANNION"/>
    <n v="4123.5"/>
    <n v="0"/>
    <n v="0"/>
  </r>
  <r>
    <s v="350008579"/>
    <x v="928"/>
    <s v="350039673"/>
    <s v="35"/>
    <s v="Bretagne"/>
    <s v="PSPH/EBNL"/>
    <s v="URFMP VERN SUR SEICHE"/>
    <n v="4114.5"/>
    <n v="0"/>
    <n v="0"/>
  </r>
  <r>
    <s v="350051199"/>
    <x v="905"/>
    <s v="350000048"/>
    <s v="35"/>
    <s v="Bretagne"/>
    <s v="CH"/>
    <s v="CH REDON SITE UNITE D'HOSPIT LANRUA"/>
    <n v="4101.5"/>
    <n v="0"/>
    <n v="0"/>
  </r>
  <r>
    <s v="350002747"/>
    <x v="929"/>
    <s v="440042844"/>
    <s v="35"/>
    <s v="Bretagne"/>
    <s v="PSPH/EBNL"/>
    <s v="CENTRE POST CURE L'ESCALE RENNES"/>
    <n v="3983.5"/>
    <n v="0"/>
    <n v="0"/>
  </r>
  <r>
    <s v="350040499"/>
    <x v="930"/>
    <s v="350040291"/>
    <s v="35"/>
    <s v="Bretagne"/>
    <s v="CH"/>
    <s v="CH DES PRES BOSGERS CANCALE"/>
    <n v="3798.5"/>
    <n v="0"/>
    <n v="0"/>
  </r>
  <r>
    <s v="350000428"/>
    <x v="931"/>
    <s v="350002309"/>
    <s v="35"/>
    <s v="Bretagne"/>
    <s v="CH"/>
    <s v="CH GRAND-FOUGERAY"/>
    <n v="3748"/>
    <n v="0"/>
    <n v="0"/>
  </r>
  <r>
    <s v="220019558"/>
    <x v="924"/>
    <s v="350000626"/>
    <s v="35"/>
    <s v="Bretagne"/>
    <s v="Privé"/>
    <s v="UDM DE SAINT BRIEUC"/>
    <n v="3695"/>
    <n v="0"/>
    <n v="0"/>
  </r>
  <r>
    <s v="560000473"/>
    <x v="905"/>
    <s v="350000048"/>
    <s v="35"/>
    <s v="Bretagne"/>
    <s v="CH"/>
    <s v="CHIRC SITE CARENTOIR"/>
    <n v="3460"/>
    <n v="0"/>
    <n v="0"/>
  </r>
  <r>
    <s v="560004004"/>
    <x v="924"/>
    <s v="350000626"/>
    <s v="35"/>
    <s v="Bretagne"/>
    <s v="Privé"/>
    <s v="CENTRE DE DIALYSE DE LORIENT"/>
    <n v="2977"/>
    <n v="0"/>
    <n v="0"/>
  </r>
  <r>
    <s v="350042602"/>
    <x v="924"/>
    <s v="350000626"/>
    <s v="35"/>
    <s v="Bretagne"/>
    <s v="Privé"/>
    <s v="CENTRE DE DIALYSE DE FOUGERES"/>
    <n v="2763"/>
    <n v="0"/>
    <n v="0"/>
  </r>
  <r>
    <s v="290018555"/>
    <x v="924"/>
    <s v="350000626"/>
    <s v="35"/>
    <s v="Bretagne"/>
    <s v="Privé"/>
    <s v="UNITÉ D'AUTODIALYSE MORLAIX - AUB"/>
    <n v="2735"/>
    <n v="0"/>
    <n v="0"/>
  </r>
  <r>
    <s v="290023779"/>
    <x v="924"/>
    <s v="350000626"/>
    <s v="35"/>
    <s v="Bretagne"/>
    <s v="Privé"/>
    <s v="CENTRE DE DIALYSE DE CARHAIX"/>
    <n v="2480.5"/>
    <n v="0"/>
    <n v="0"/>
  </r>
  <r>
    <s v="350007456"/>
    <x v="900"/>
    <s v="350000246"/>
    <s v="35"/>
    <s v="Bretagne"/>
    <s v="CH"/>
    <s v="SMPR CENTRE PENITENTIAIRE"/>
    <n v="2109.5"/>
    <n v="0"/>
    <n v="0"/>
  </r>
  <r>
    <s v="290005131"/>
    <x v="924"/>
    <s v="350000626"/>
    <s v="35"/>
    <s v="Bretagne"/>
    <s v="Privé"/>
    <s v="CENTRE DE DIALYSE DE PL-LES-MORLAIX"/>
    <n v="2091"/>
    <n v="0"/>
    <n v="0"/>
  </r>
  <r>
    <s v="560006348"/>
    <x v="924"/>
    <s v="350000626"/>
    <s v="35"/>
    <s v="Bretagne"/>
    <s v="Privé"/>
    <s v="UNITÉ DIALYSE KERIO PONTIVY AUB"/>
    <n v="1985"/>
    <n v="0"/>
    <n v="0"/>
  </r>
  <r>
    <s v="350042131"/>
    <x v="924"/>
    <s v="350000626"/>
    <s v="35"/>
    <s v="Bretagne"/>
    <s v="Privé"/>
    <s v="UNITÉ DIALYSE REDON - AUB"/>
    <n v="1905.5"/>
    <n v="0"/>
    <n v="0"/>
  </r>
  <r>
    <s v="350050001"/>
    <x v="900"/>
    <s v="350000246"/>
    <s v="35"/>
    <s v="Bretagne"/>
    <s v="CH"/>
    <s v="UHCD SITE PONTCHAILLOU"/>
    <n v="1604.5"/>
    <n v="0"/>
    <n v="0"/>
  </r>
  <r>
    <s v="350043964"/>
    <x v="900"/>
    <s v="350000246"/>
    <s v="35"/>
    <s v="Bretagne"/>
    <s v="CH"/>
    <s v="CENTRE THÉRAPEUTIQUE DE JOUR ADULTES"/>
    <n v="1544.75"/>
    <n v="0"/>
    <n v="0"/>
  </r>
  <r>
    <s v="290005230"/>
    <x v="924"/>
    <s v="350000626"/>
    <s v="35"/>
    <s v="Bretagne"/>
    <s v="Privé"/>
    <s v="UNITÉ DIALYSE DOUARNENEZ - AUB"/>
    <n v="1454.5"/>
    <n v="0"/>
    <n v="0"/>
  </r>
  <r>
    <s v="290030808"/>
    <x v="924"/>
    <s v="350000626"/>
    <s v="35"/>
    <s v="Bretagne"/>
    <s v="Privé"/>
    <s v="UNITÉ D'AUTODIALYSE CROZON - AUB"/>
    <n v="1418"/>
    <n v="0"/>
    <n v="0"/>
  </r>
  <r>
    <s v="290023795"/>
    <x v="924"/>
    <s v="350000626"/>
    <s v="35"/>
    <s v="Bretagne"/>
    <s v="Privé"/>
    <s v="UNITÉ D'AUTODIALYSE LE FOLGOET - AUB"/>
    <n v="1393.5"/>
    <n v="0"/>
    <n v="0"/>
  </r>
  <r>
    <s v="220021976"/>
    <x v="924"/>
    <s v="350000626"/>
    <s v="35"/>
    <s v="Bretagne"/>
    <s v="Privé"/>
    <s v="UDM SITE DE DINAN"/>
    <n v="1374.5"/>
    <n v="0"/>
    <n v="0"/>
  </r>
  <r>
    <s v="290029669"/>
    <x v="924"/>
    <s v="350000626"/>
    <s v="35"/>
    <s v="Bretagne"/>
    <s v="Privé"/>
    <s v="CENTRE DE DIALYSE DE QUIMPER"/>
    <n v="1372"/>
    <n v="0"/>
    <n v="0"/>
  </r>
  <r>
    <s v="350049623"/>
    <x v="900"/>
    <s v="350000246"/>
    <s v="35"/>
    <s v="Bretagne"/>
    <s v="CH"/>
    <s v="CENTRE THÉRAPEUTIQUE JANET FRAME"/>
    <n v="1340.25"/>
    <n v="0"/>
    <n v="0"/>
  </r>
  <r>
    <s v="350046843"/>
    <x v="900"/>
    <s v="350000246"/>
    <s v="35"/>
    <s v="Bretagne"/>
    <s v="CH"/>
    <s v="CENTRE THÉRAPEUTIQUE DE JOUR LES MORINAIS"/>
    <n v="1336.75"/>
    <n v="0"/>
    <n v="0"/>
  </r>
  <r>
    <s v="350030763"/>
    <x v="924"/>
    <s v="350000626"/>
    <s v="35"/>
    <s v="Bretagne"/>
    <s v="Privé"/>
    <s v="UNITÉ D'AUTODIALYSE SAINT MALO - AUB"/>
    <n v="1226.5"/>
    <n v="0"/>
    <n v="0"/>
  </r>
  <r>
    <s v="350005070"/>
    <x v="898"/>
    <s v="350000022"/>
    <s v="35"/>
    <s v="Bretagne"/>
    <s v="CH"/>
    <s v="HDJ E RENAN"/>
    <n v="1215.75"/>
    <n v="0"/>
    <n v="0"/>
  </r>
  <r>
    <s v="350044111"/>
    <x v="900"/>
    <s v="350000246"/>
    <s v="35"/>
    <s v="Bretagne"/>
    <s v="CH"/>
    <s v="CMP CATTP ADULTES ST AUBIN D'AUB"/>
    <n v="1204"/>
    <n v="0"/>
    <n v="0"/>
  </r>
  <r>
    <s v="350043931"/>
    <x v="900"/>
    <s v="350000246"/>
    <s v="35"/>
    <s v="Bretagne"/>
    <s v="CH"/>
    <s v="HDJ LE GAST"/>
    <n v="1142"/>
    <n v="0"/>
    <n v="0"/>
  </r>
  <r>
    <s v="290021070"/>
    <x v="924"/>
    <s v="350000626"/>
    <s v="35"/>
    <s v="Bretagne"/>
    <s v="Privé"/>
    <s v="UNITÉ D'AUTODIALYSE CONCARNEAU - AUB"/>
    <n v="999"/>
    <n v="0"/>
    <n v="0"/>
  </r>
  <r>
    <s v="350005278"/>
    <x v="932"/>
    <s v="350023586"/>
    <s v="35"/>
    <s v="Bretagne"/>
    <s v="PSPH/EBNL"/>
    <s v="MAISON SANITAIRE ENFANTS REY LEROUX LA_x000a_BOUEXIERE"/>
    <n v="993"/>
    <n v="0"/>
    <n v="0"/>
  </r>
  <r>
    <s v="350000360"/>
    <x v="920"/>
    <s v="350048518"/>
    <s v="35"/>
    <s v="Bretagne"/>
    <s v="CH"/>
    <s v="CH DES MARCHES DE BRETAGNE SAINT BRICE"/>
    <n v="917"/>
    <n v="0"/>
    <n v="0"/>
  </r>
  <r>
    <s v="290032655"/>
    <x v="924"/>
    <s v="350000626"/>
    <s v="35"/>
    <s v="Bretagne"/>
    <s v="Privé"/>
    <s v="UDM DE MELLAC"/>
    <n v="867.5"/>
    <n v="0"/>
    <n v="0"/>
  </r>
  <r>
    <s v="220019848"/>
    <x v="924"/>
    <s v="350000626"/>
    <s v="35"/>
    <s v="Bretagne"/>
    <s v="Privé"/>
    <s v="UNITÉ D'AUTODIALYSE LOUDEAC - AUB"/>
    <n v="852"/>
    <n v="0"/>
    <n v="0"/>
  </r>
  <r>
    <s v="290005172"/>
    <x v="924"/>
    <s v="350000626"/>
    <s v="35"/>
    <s v="Bretagne"/>
    <s v="Privé"/>
    <s v="UNITÉ D'AUTODIALYSE BREST HERMITAGE AUB"/>
    <n v="831"/>
    <n v="0"/>
    <n v="0"/>
  </r>
  <r>
    <s v="350052387"/>
    <x v="900"/>
    <s v="350000246"/>
    <s v="35"/>
    <s v="Bretagne"/>
    <s v="CH"/>
    <s v="CTJ CATTP LES COLOMBES"/>
    <n v="826"/>
    <n v="0"/>
    <n v="0"/>
  </r>
  <r>
    <s v="350025466"/>
    <x v="900"/>
    <s v="350000246"/>
    <s v="35"/>
    <s v="Bretagne"/>
    <s v="CH"/>
    <s v="HDJ CMP CATTP ADULTES VITRE"/>
    <n v="783.5"/>
    <n v="0"/>
    <n v="0"/>
  </r>
  <r>
    <s v="350044038"/>
    <x v="905"/>
    <s v="350000048"/>
    <s v="35"/>
    <s v="Bretagne"/>
    <s v="CH"/>
    <s v="HDJ CH REDON"/>
    <n v="780.25"/>
    <n v="0"/>
    <n v="0"/>
  </r>
  <r>
    <s v="350041588"/>
    <x v="900"/>
    <s v="350000246"/>
    <s v="35"/>
    <s v="Bretagne"/>
    <s v="CH"/>
    <s v="HDJ NOMINOE"/>
    <n v="674.25"/>
    <n v="0"/>
    <n v="0"/>
  </r>
  <r>
    <s v="350041638"/>
    <x v="900"/>
    <s v="350000246"/>
    <s v="35"/>
    <s v="Bretagne"/>
    <s v="CH"/>
    <s v="HDJ CMP CATTP CTEA FOUGERES"/>
    <n v="673.25"/>
    <n v="0"/>
    <n v="0"/>
  </r>
  <r>
    <s v="350023883"/>
    <x v="900"/>
    <s v="350000246"/>
    <s v="35"/>
    <s v="Bretagne"/>
    <s v="CH"/>
    <s v="HDJ CATTP CMP YSER"/>
    <n v="588.25"/>
    <n v="0"/>
    <n v="0"/>
  </r>
  <r>
    <s v="350039574"/>
    <x v="933"/>
    <s v="350023495"/>
    <s v="35"/>
    <s v="Bretagne"/>
    <s v="PSPH/EBNL"/>
    <s v="LA MAISON BLEUE"/>
    <n v="556"/>
    <n v="0"/>
    <n v="0"/>
  </r>
  <r>
    <s v="350025508"/>
    <x v="900"/>
    <s v="350000246"/>
    <s v="35"/>
    <s v="Bretagne"/>
    <s v="CH"/>
    <s v="HDJ POINT"/>
    <n v="539.75"/>
    <n v="0"/>
    <n v="0"/>
  </r>
  <r>
    <s v="350044400"/>
    <x v="900"/>
    <s v="350000246"/>
    <s v="35"/>
    <s v="Bretagne"/>
    <s v="CH"/>
    <s v="HDJ ALBATROS"/>
    <n v="536.25"/>
    <n v="0"/>
    <n v="0"/>
  </r>
  <r>
    <s v="220013106"/>
    <x v="924"/>
    <s v="350000626"/>
    <s v="35"/>
    <s v="Bretagne"/>
    <s v="Privé"/>
    <s v="UNITÉ DIALYSE BEGARD AUB SANTÉ"/>
    <n v="472"/>
    <n v="0"/>
    <n v="0"/>
  </r>
  <r>
    <s v="350044145"/>
    <x v="900"/>
    <s v="350000246"/>
    <s v="35"/>
    <s v="Bretagne"/>
    <s v="CH"/>
    <s v="APPART THERAPEUTIQUE RENNES"/>
    <n v="457.5"/>
    <n v="0"/>
    <n v="0"/>
  </r>
  <r>
    <s v="350044335"/>
    <x v="900"/>
    <s v="350000246"/>
    <s v="35"/>
    <s v="Bretagne"/>
    <s v="CH"/>
    <s v="CPEA CMP CATTP GUICHEN"/>
    <n v="453.25"/>
    <n v="0"/>
    <n v="0"/>
  </r>
  <r>
    <s v="350044244"/>
    <x v="900"/>
    <s v="350000246"/>
    <s v="35"/>
    <s v="Bretagne"/>
    <s v="CH"/>
    <s v="HDJ LA CLAIRIERE VITRE"/>
    <n v="416"/>
    <n v="0"/>
    <n v="0"/>
  </r>
  <r>
    <s v="350041059"/>
    <x v="924"/>
    <s v="350000626"/>
    <s v="35"/>
    <s v="Bretagne"/>
    <s v="Privé"/>
    <s v="UNITÉ D'AUTODIALYSE DINARD - AUB"/>
    <n v="408.5"/>
    <n v="0"/>
    <n v="0"/>
  </r>
  <r>
    <s v="350025490"/>
    <x v="900"/>
    <s v="350000246"/>
    <s v="35"/>
    <s v="Bretagne"/>
    <s v="CH"/>
    <s v="HDJ CMP CATTP CPEA VILLEJEAN"/>
    <n v="359.5"/>
    <n v="0"/>
    <n v="0"/>
  </r>
  <r>
    <s v="350044392"/>
    <x v="900"/>
    <s v="350000246"/>
    <s v="35"/>
    <s v="Bretagne"/>
    <s v="CH"/>
    <s v="HDJ CMP CATTP ADO CHATILLON"/>
    <n v="358.5"/>
    <n v="0"/>
    <n v="0"/>
  </r>
  <r>
    <s v="350023875"/>
    <x v="900"/>
    <s v="350000246"/>
    <s v="35"/>
    <s v="Bretagne"/>
    <s v="CH"/>
    <s v="HDJ CPEA MONTFORT"/>
    <n v="356.25"/>
    <n v="0"/>
    <n v="0"/>
  </r>
  <r>
    <s v="290023787"/>
    <x v="924"/>
    <s v="350000626"/>
    <s v="35"/>
    <s v="Bretagne"/>
    <s v="Privé"/>
    <s v="UNITÉ D'AUTODIALYSE LANDIVISIAU - AUB"/>
    <n v="319"/>
    <n v="0"/>
    <n v="0"/>
  </r>
  <r>
    <s v="290025337"/>
    <x v="924"/>
    <s v="350000626"/>
    <s v="35"/>
    <s v="Bretagne"/>
    <s v="Privé"/>
    <s v="UNITÉ D'AUTODIALYSE PLONEOUR LANVERN AUB"/>
    <n v="290.5"/>
    <n v="0"/>
    <n v="0"/>
  </r>
  <r>
    <s v="220013155"/>
    <x v="924"/>
    <s v="350000626"/>
    <s v="35"/>
    <s v="Bretagne"/>
    <s v="Privé"/>
    <s v="UNITÉ D'AUTODIALYSE SAINT ALBAN - AUB"/>
    <n v="280"/>
    <n v="0"/>
    <n v="0"/>
  </r>
  <r>
    <s v="350044228"/>
    <x v="898"/>
    <s v="350000022"/>
    <s v="35"/>
    <s v="Bretagne"/>
    <s v="CH"/>
    <s v="HDJ CMP CATTP COMBOURG"/>
    <n v="279.5"/>
    <n v="0"/>
    <n v="0"/>
  </r>
  <r>
    <s v="290028539"/>
    <x v="924"/>
    <s v="350000626"/>
    <s v="35"/>
    <s v="Bretagne"/>
    <s v="Privé"/>
    <s v="UNITÉ D'AUTODIALYSE LANDERNEAU - AUB"/>
    <n v="269"/>
    <n v="0"/>
    <n v="0"/>
  </r>
  <r>
    <s v="220013130"/>
    <x v="924"/>
    <s v="350000626"/>
    <s v="35"/>
    <s v="Bretagne"/>
    <s v="Privé"/>
    <s v="UNITÉ D'AUTODIALYSE PAIMPOL - AUB"/>
    <n v="252.5"/>
    <n v="0"/>
    <n v="0"/>
  </r>
  <r>
    <s v="350045076"/>
    <x v="898"/>
    <s v="350000022"/>
    <s v="35"/>
    <s v="Bretagne"/>
    <s v="CH"/>
    <s v="HDJ CMP CATTP DINARD"/>
    <n v="128"/>
    <n v="0"/>
    <n v="0"/>
  </r>
  <r>
    <s v="350045068"/>
    <x v="898"/>
    <s v="350000022"/>
    <s v="35"/>
    <s v="Bretagne"/>
    <s v="CH"/>
    <s v="HDJ CMP CATTP DOL-DE-BRETAGNE"/>
    <n v="125.5"/>
    <n v="0"/>
    <n v="0"/>
  </r>
  <r>
    <s v="350044046"/>
    <x v="900"/>
    <s v="350000246"/>
    <s v="35"/>
    <s v="Bretagne"/>
    <s v="CH"/>
    <s v="CMP Z.ROUSSIN RENNES"/>
    <n v="50"/>
    <n v="0"/>
    <n v="0"/>
  </r>
  <r>
    <s v="350045027"/>
    <x v="905"/>
    <s v="350000048"/>
    <s v="35"/>
    <s v="Bretagne"/>
    <s v="CH"/>
    <s v="APPART THERAPEUTIQUE CH-REDON"/>
    <n v="49.5"/>
    <n v="0"/>
    <n v="0"/>
  </r>
  <r>
    <s v="220016778"/>
    <x v="924"/>
    <s v="350000626"/>
    <s v="35"/>
    <s v="Bretagne"/>
    <s v="Privé"/>
    <s v="CENTRE D'ENTRAINEMENT ET REPLI ST BRIEUC"/>
    <n v="6.5"/>
    <n v="0"/>
    <n v="0"/>
  </r>
  <r>
    <s v="360000137"/>
    <x v="934"/>
    <s v="360000053"/>
    <s v="36"/>
    <s v="Centre-Val de Loire"/>
    <s v="CH"/>
    <s v="CH CHATEAUROUX"/>
    <n v="154677.75"/>
    <n v="1"/>
    <n v="1"/>
  </r>
  <r>
    <s v="360000038"/>
    <x v="935"/>
    <s v="360000046"/>
    <s v="36"/>
    <s v="Centre-Val de Loire"/>
    <s v="CH"/>
    <s v="CH LA TOUR BLANCHE - ISSOUDUN"/>
    <n v="39529.5"/>
    <n v="0"/>
    <n v="1"/>
  </r>
  <r>
    <s v="360000160"/>
    <x v="934"/>
    <s v="360000053"/>
    <s v="36"/>
    <s v="Centre-Val de Loire"/>
    <s v="CH"/>
    <s v="CH DU BLANC"/>
    <n v="29866"/>
    <n v="0"/>
    <n v="1"/>
  </r>
  <r>
    <s v="360000129"/>
    <x v="936"/>
    <s v="360000269"/>
    <s v="36"/>
    <s v="Centre-Val de Loire"/>
    <s v="Privé"/>
    <s v="CLINIQUE ST FRANCOIS"/>
    <n v="22901"/>
    <n v="0"/>
    <n v="0"/>
  </r>
  <r>
    <s v="360002232"/>
    <x v="937"/>
    <s v="360000541"/>
    <s v="36"/>
    <s v="Centre-Val de Loire"/>
    <s v="Privé"/>
    <s v="CENTRE DE CONVALESCENCE ET DIÉTÉTIQUE_x000a_MANOIR EN BERRY"/>
    <n v="22264.5"/>
    <n v="0"/>
    <n v="0"/>
  </r>
  <r>
    <s v="360000327"/>
    <x v="934"/>
    <s v="360000053"/>
    <s v="36"/>
    <s v="Centre-Val de Loire"/>
    <s v="CH"/>
    <s v="CH CHATEAUROUX SITE GIREUGNE-ST MAUR"/>
    <n v="21786.25"/>
    <n v="0"/>
    <n v="0"/>
  </r>
  <r>
    <s v="360006688"/>
    <x v="938"/>
    <s v="360000392"/>
    <s v="36"/>
    <s v="Centre-Val de Loire"/>
    <s v="USLD pur"/>
    <s v="CTRE DEPT GERIATRIQUE LES GRANDS CHENE"/>
    <n v="13734"/>
    <n v="0"/>
    <n v="0"/>
  </r>
  <r>
    <s v="360000145"/>
    <x v="939"/>
    <s v="360000061"/>
    <s v="36"/>
    <s v="Centre-Val de Loire"/>
    <s v="CH"/>
    <s v="CH LA CHATRE"/>
    <n v="13544.5"/>
    <n v="0"/>
    <n v="0"/>
  </r>
  <r>
    <s v="360000210"/>
    <x v="940"/>
    <s v="920031036"/>
    <s v="36"/>
    <s v="Centre-Val de Loire"/>
    <s v="Privé"/>
    <s v="CLINIQUE DU HAUT CLUZEAU"/>
    <n v="12166.25"/>
    <n v="0"/>
    <n v="0"/>
  </r>
  <r>
    <s v="360003149"/>
    <x v="934"/>
    <s v="360000053"/>
    <s v="36"/>
    <s v="Centre-Val de Loire"/>
    <s v="CH"/>
    <s v="CH CHATEAUROUX SSR ZAC DES CHEVALIERS"/>
    <n v="11476"/>
    <n v="0"/>
    <n v="0"/>
  </r>
  <r>
    <s v="360000202"/>
    <x v="941"/>
    <s v="360000103"/>
    <s v="36"/>
    <s v="Centre-Val de Loire"/>
    <s v="CH"/>
    <s v="CH CHATILLON SUR INDRE"/>
    <n v="10283"/>
    <n v="0"/>
    <n v="0"/>
  </r>
  <r>
    <s v="360004618"/>
    <x v="935"/>
    <s v="360000046"/>
    <s v="36"/>
    <s v="Centre-Val de Loire"/>
    <s v="CH"/>
    <s v="CH ISSOUDUN - SITE LES ARCADES"/>
    <n v="5135.5"/>
    <n v="0"/>
    <n v="0"/>
  </r>
  <r>
    <s v="360000178"/>
    <x v="942"/>
    <s v="360000087"/>
    <s v="36"/>
    <s v="Centre-Val de Loire"/>
    <s v="CH"/>
    <s v="CH SAINT CHARLES DE VALENCAY"/>
    <n v="5064.5"/>
    <n v="0"/>
    <n v="0"/>
  </r>
  <r>
    <s v="360000186"/>
    <x v="943"/>
    <s v="360000095"/>
    <s v="36"/>
    <s v="Centre-Val de Loire"/>
    <s v="CH"/>
    <s v="CH SAINT-ROCH BUZANCAIS"/>
    <n v="4815"/>
    <n v="0"/>
    <n v="0"/>
  </r>
  <r>
    <s v="360000251"/>
    <x v="944"/>
    <s v="360000111"/>
    <s v="36"/>
    <s v="Centre-Val de Loire"/>
    <s v="CH"/>
    <s v="CH LEVROUX"/>
    <n v="2573"/>
    <n v="0"/>
    <n v="0"/>
  </r>
  <r>
    <s v="370000861"/>
    <x v="945"/>
    <s v="370000481"/>
    <s v="37"/>
    <s v="Centre-Val de Loire"/>
    <s v="CHR/U"/>
    <s v="CHRU BRETONNEAU - TOURS"/>
    <n v="280783"/>
    <n v="1"/>
    <n v="1"/>
  </r>
  <r>
    <s v="370004467"/>
    <x v="945"/>
    <s v="370000481"/>
    <s v="37"/>
    <s v="Centre-Val de Loire"/>
    <s v="CHR/U"/>
    <s v="CHRU TROUSSEAU - CHAMBRAY"/>
    <n v="194995"/>
    <n v="0"/>
    <n v="1"/>
  </r>
  <r>
    <s v="370007569"/>
    <x v="946"/>
    <s v="370007528"/>
    <s v="37"/>
    <s v="Centre-Val de Loire"/>
    <s v="Privé"/>
    <s v="PÔLE SANTÉ LÉONARD DE VINCI"/>
    <n v="147171"/>
    <n v="0"/>
    <n v="1"/>
  </r>
  <r>
    <s v="370000093"/>
    <x v="947"/>
    <s v="370013468"/>
    <s v="37"/>
    <s v="Centre-Val de Loire"/>
    <s v="Privé"/>
    <s v="NCT PLUS SITE ALLIANCE"/>
    <n v="90079"/>
    <n v="0"/>
    <n v="1"/>
  </r>
  <r>
    <s v="370000531"/>
    <x v="948"/>
    <s v="370000606"/>
    <s v="37"/>
    <s v="Centre-Val de Loire"/>
    <s v="CH"/>
    <s v="CH DU CHINONAIS"/>
    <n v="84827.5"/>
    <n v="1"/>
    <n v="1"/>
  </r>
  <r>
    <s v="370000499"/>
    <x v="945"/>
    <s v="370000481"/>
    <s v="37"/>
    <s v="Centre-Val de Loire"/>
    <s v="CHR/U"/>
    <s v="CHRU CLOCHEVILLE - TOURS"/>
    <n v="43482.5"/>
    <n v="0"/>
    <n v="1"/>
  </r>
  <r>
    <s v="370000879"/>
    <x v="949"/>
    <s v="370000564"/>
    <s v="37"/>
    <s v="Centre-Val de Loire"/>
    <s v="CH"/>
    <s v="CHIC AMBOISE- HÔPITAL ROBERT DEBRÉ"/>
    <n v="36662"/>
    <n v="0"/>
    <n v="1"/>
  </r>
  <r>
    <s v="370000085"/>
    <x v="950"/>
    <s v="370013468"/>
    <s v="37"/>
    <s v="Centre-Val de Loire"/>
    <s v="Privé"/>
    <s v="NCT PLUS SITE SAINT-GATIEN"/>
    <n v="35823.5"/>
    <n v="0"/>
    <n v="1"/>
  </r>
  <r>
    <s v="370000119"/>
    <x v="951"/>
    <s v="370013062"/>
    <s v="37"/>
    <s v="Centre-Val de Loire"/>
    <s v="Privé"/>
    <s v="CLINIQUE DOMAINE DE VONTES"/>
    <n v="26418.5"/>
    <n v="0"/>
    <n v="0"/>
  </r>
  <r>
    <s v="370000903"/>
    <x v="952"/>
    <s v="370000614"/>
    <s v="37"/>
    <s v="Centre-Val de Loire"/>
    <s v="CH"/>
    <s v="CH PAUL MARTINAIS - LOCHES"/>
    <n v="25795"/>
    <n v="1"/>
    <n v="1"/>
  </r>
  <r>
    <s v="370000580"/>
    <x v="949"/>
    <s v="370000564"/>
    <s v="37"/>
    <s v="Centre-Val de Loire"/>
    <s v="CH"/>
    <s v="CHIC CHÂTEAU-RENAULT HÔP DR J.DELANEAU"/>
    <n v="22533.5"/>
    <n v="1"/>
    <n v="1"/>
  </r>
  <r>
    <s v="370000986"/>
    <x v="953"/>
    <s v="370000713"/>
    <s v="37"/>
    <s v="Centre-Val de Loire"/>
    <s v="CH"/>
    <s v="CH LOUIS SEVESTRE"/>
    <n v="20240"/>
    <n v="0"/>
    <n v="0"/>
  </r>
  <r>
    <s v="370000127"/>
    <x v="954"/>
    <s v="370000259"/>
    <s v="37"/>
    <s v="Centre-Val de Loire"/>
    <s v="Privé"/>
    <s v="CLINIQUE RONSARD"/>
    <n v="18988.5"/>
    <n v="0"/>
    <n v="0"/>
  </r>
  <r>
    <s v="370009938"/>
    <x v="955"/>
    <s v="440052041"/>
    <s v="37"/>
    <s v="Centre-Val de Loire"/>
    <s v="Privé"/>
    <s v="LNA HAD VAL DE LOIRE"/>
    <n v="17589"/>
    <n v="0"/>
    <n v="0"/>
  </r>
  <r>
    <s v="370000374"/>
    <x v="956"/>
    <s v="750721334"/>
    <s v="37"/>
    <s v="Centre-Val de Loire"/>
    <s v="PSPH/EBNL"/>
    <s v="MAISON DE RÉADAPTATION FONCTIONNELLE_x000a_NEUR BEL AIR"/>
    <n v="17065.5"/>
    <n v="0"/>
    <n v="0"/>
  </r>
  <r>
    <s v="370100539"/>
    <x v="957"/>
    <s v="370100935"/>
    <s v="37"/>
    <s v="Centre-Val de Loire"/>
    <s v="PSPH/EBNL"/>
    <s v="MAISON DE RÉADAPTATION FONCTIONNELLE_x000a_BOIS GIBERT"/>
    <n v="16983"/>
    <n v="1"/>
    <n v="0"/>
  </r>
  <r>
    <s v="370000150"/>
    <x v="958"/>
    <s v="370000333"/>
    <s v="37"/>
    <s v="Centre-Val de Loire"/>
    <s v="Privé"/>
    <s v="CLINIQUE VELPEAU"/>
    <n v="15517"/>
    <n v="0"/>
    <n v="0"/>
  </r>
  <r>
    <s v="370000515"/>
    <x v="945"/>
    <s v="370000481"/>
    <s v="37"/>
    <s v="Centre-Val de Loire"/>
    <s v="CHR/U"/>
    <s v="CENTRE DE CONVALESCENCE L'ERMITAGE CHRU_x000a_TOURS"/>
    <n v="15164"/>
    <n v="0"/>
    <n v="0"/>
  </r>
  <r>
    <s v="370000218"/>
    <x v="959"/>
    <s v="450018106"/>
    <s v="37"/>
    <s v="Centre-Val de Loire"/>
    <s v="PSPH/EBNL"/>
    <s v="CRF LE CLOS SAINT-VICTOR"/>
    <n v="14932.5"/>
    <n v="0"/>
    <n v="0"/>
  </r>
  <r>
    <s v="370102659"/>
    <x v="960"/>
    <s v="370013054"/>
    <s v="37"/>
    <s v="Centre-Val de Loire"/>
    <s v="Privé"/>
    <s v="SERVICE USLD PSY BATIMENT LE CEDRE"/>
    <n v="14516.5"/>
    <n v="0"/>
    <n v="0"/>
  </r>
  <r>
    <s v="370001109"/>
    <x v="961"/>
    <s v="370002701"/>
    <s v="37"/>
    <s v="Centre-Val de Loire"/>
    <s v="CH"/>
    <s v="CH DE LUYNES - ET"/>
    <n v="14348.5"/>
    <n v="1"/>
    <n v="0"/>
  </r>
  <r>
    <s v="370000143"/>
    <x v="962"/>
    <s v="370000291"/>
    <s v="37"/>
    <s v="Centre-Val de Loire"/>
    <s v="Privé"/>
    <s v="CLINIQUE NEURO-PSYCHIATRIQUE VAL DE LOIRE"/>
    <n v="12818"/>
    <n v="0"/>
    <n v="0"/>
  </r>
  <r>
    <s v="370103673"/>
    <x v="963"/>
    <s v="370001638"/>
    <s v="37"/>
    <s v="Centre-Val de Loire"/>
    <s v="Privé"/>
    <s v="ASSAD HAD D'INDRE ET LOIRE"/>
    <n v="10241.5"/>
    <n v="0"/>
    <n v="0"/>
  </r>
  <r>
    <s v="370000184"/>
    <x v="964"/>
    <s v="940805963"/>
    <s v="37"/>
    <s v="Centre-Val de Loire"/>
    <s v="PSPH/EBNL"/>
    <s v="MAISON DE REPOS ET DE CONVALESCENCE LE_x000a_COURBAT"/>
    <n v="9872.5"/>
    <n v="0"/>
    <n v="0"/>
  </r>
  <r>
    <s v="370005050"/>
    <x v="945"/>
    <s v="370000481"/>
    <s v="37"/>
    <s v="Centre-Val de Loire"/>
    <s v="CHR/U"/>
    <s v="CENTRE PSY.UNIVERSITAIRE-CHRU TOURS"/>
    <n v="9521"/>
    <n v="0"/>
    <n v="0"/>
  </r>
  <r>
    <s v="370000051"/>
    <x v="965"/>
    <s v="370000028"/>
    <s v="37"/>
    <s v="Centre-Val de Loire"/>
    <s v="Privé"/>
    <s v="CLINIQUE JEANNE D ARC"/>
    <n v="8669.5"/>
    <n v="0"/>
    <n v="0"/>
  </r>
  <r>
    <s v="370000341"/>
    <x v="966"/>
    <s v="750721391"/>
    <s v="37"/>
    <s v="Centre-Val de Loire"/>
    <s v="PSPH/EBNL"/>
    <s v="CENTRE POST CURE ALCOOL MALVAU"/>
    <n v="7688.5"/>
    <n v="0"/>
    <n v="0"/>
  </r>
  <r>
    <s v="370004301"/>
    <x v="952"/>
    <s v="370000614"/>
    <s v="37"/>
    <s v="Centre-Val de Loire"/>
    <s v="CH"/>
    <s v="USSR PERSONNES AGEES CH DE LOCHES"/>
    <n v="5262.5"/>
    <n v="0"/>
    <n v="0"/>
  </r>
  <r>
    <s v="370001158"/>
    <x v="967"/>
    <s v="370004327"/>
    <s v="37"/>
    <s v="Centre-Val de Loire"/>
    <s v="CH"/>
    <s v="CH SAINTE MAURE DE TOURAINE"/>
    <n v="4204"/>
    <n v="0"/>
    <n v="0"/>
  </r>
  <r>
    <s v="370002040"/>
    <x v="968"/>
    <s v="370001067"/>
    <s v="37"/>
    <s v="Centre-Val de Loire"/>
    <s v="PSPH/EBNL"/>
    <s v="A.R.A.U.C.O. CHRU BRETONNEAU"/>
    <n v="4187"/>
    <n v="0"/>
    <n v="0"/>
  </r>
  <r>
    <s v="180005829"/>
    <x v="968"/>
    <s v="370001067"/>
    <s v="37"/>
    <s v="Centre-Val de Loire"/>
    <s v="PSPH/EBNL"/>
    <s v="A.R.A.U.C.O. BOURGES"/>
    <n v="3620.5"/>
    <n v="0"/>
    <n v="0"/>
  </r>
  <r>
    <s v="370102832"/>
    <x v="968"/>
    <s v="370001067"/>
    <s v="37"/>
    <s v="Centre-Val de Loire"/>
    <s v="PSPH/EBNL"/>
    <s v="A.R.A.U.C.O. PÔLE SANTÉ LEONARD VINCI"/>
    <n v="2409.5"/>
    <n v="0"/>
    <n v="0"/>
  </r>
  <r>
    <s v="370103152"/>
    <x v="968"/>
    <s v="370001067"/>
    <s v="37"/>
    <s v="Centre-Val de Loire"/>
    <s v="PSPH/EBNL"/>
    <s v="A.R.A.U.C.O. LOCHES"/>
    <n v="1774.5"/>
    <n v="0"/>
    <n v="0"/>
  </r>
  <r>
    <s v="180005662"/>
    <x v="968"/>
    <s v="370001067"/>
    <s v="37"/>
    <s v="Centre-Val de Loire"/>
    <s v="PSPH/EBNL"/>
    <s v="A.R.A.U.C.O. VIERZON"/>
    <n v="1745.5"/>
    <n v="0"/>
    <n v="0"/>
  </r>
  <r>
    <s v="370100885"/>
    <x v="968"/>
    <s v="370001067"/>
    <s v="37"/>
    <s v="Centre-Val de Loire"/>
    <s v="PSPH/EBNL"/>
    <s v="A.R.A.U.C.O. CHINON"/>
    <n v="1631"/>
    <n v="0"/>
    <n v="0"/>
  </r>
  <r>
    <s v="180006397"/>
    <x v="968"/>
    <s v="370001067"/>
    <s v="37"/>
    <s v="Centre-Val de Loire"/>
    <s v="PSPH/EBNL"/>
    <s v="A.R.A.U.C.O SAINT-AMAND-MONTROND"/>
    <n v="1012.5"/>
    <n v="0"/>
    <n v="0"/>
  </r>
  <r>
    <s v="370104002"/>
    <x v="968"/>
    <s v="370001067"/>
    <s v="37"/>
    <s v="Centre-Val de Loire"/>
    <s v="PSPH/EBNL"/>
    <s v="A.R.A.U.C.O. CHÂTEAU-RENAULT"/>
    <n v="897"/>
    <n v="0"/>
    <n v="0"/>
  </r>
  <r>
    <s v="370104572"/>
    <x v="968"/>
    <s v="370001067"/>
    <s v="37"/>
    <s v="Centre-Val de Loire"/>
    <s v="PSPH/EBNL"/>
    <s v="A.R.A.U.C.O JOUÉ-LÈS-TOURS"/>
    <n v="865"/>
    <n v="0"/>
    <n v="0"/>
  </r>
  <r>
    <s v="180005811"/>
    <x v="968"/>
    <s v="370001067"/>
    <s v="37"/>
    <s v="Centre-Val de Loire"/>
    <s v="PSPH/EBNL"/>
    <s v="A.R.A.U.C.O. BELLEVILLE"/>
    <n v="612"/>
    <n v="0"/>
    <n v="0"/>
  </r>
  <r>
    <s v="370104804"/>
    <x v="968"/>
    <s v="370001067"/>
    <s v="37"/>
    <s v="Centre-Val de Loire"/>
    <s v="PSPH/EBNL"/>
    <s v="A.R.A.U.C.O. NOTRE-DAME-D'OÉ"/>
    <n v="591.5"/>
    <n v="0"/>
    <n v="0"/>
  </r>
  <r>
    <s v="370013286"/>
    <x v="969"/>
    <s v="370013278"/>
    <s v="37"/>
    <s v="Centre-Val de Loire"/>
    <s v="PSPH/EBNL"/>
    <s v="GCS GYNECOLOGIE OBST. EN CHINONAIS -ET"/>
    <n v="478.5"/>
    <n v="0"/>
    <n v="0"/>
  </r>
  <r>
    <s v="380000067"/>
    <x v="970"/>
    <s v="380780080"/>
    <s v="38"/>
    <s v="Auvergne-Rhône-Alpes"/>
    <s v="CHR/U"/>
    <s v="HÔPITAL NORD - CHU38"/>
    <n v="518670.5"/>
    <n v="1"/>
    <n v="1"/>
  </r>
  <r>
    <s v="380012658"/>
    <x v="971"/>
    <s v="380012609"/>
    <s v="38"/>
    <s v="Auvergne-Rhône-Alpes"/>
    <s v="PSPH/EBNL"/>
    <s v="GROUPEMENT HOSPITALIER MUTUALISTE DE_x000a_GRENOBLE"/>
    <n v="160294"/>
    <n v="0"/>
    <n v="0"/>
  </r>
  <r>
    <s v="380000174"/>
    <x v="972"/>
    <s v="380781435"/>
    <s v="38"/>
    <s v="Auvergne-Rhône-Alpes"/>
    <s v="CH"/>
    <s v="CH LUCIEN HUSSEL DE VIENNE"/>
    <n v="141604.5"/>
    <n v="1"/>
    <n v="1"/>
  </r>
  <r>
    <s v="380000034"/>
    <x v="973"/>
    <s v="380780049"/>
    <s v="38"/>
    <s v="Auvergne-Rhône-Alpes"/>
    <s v="CH"/>
    <s v="CH PIERRE OUDOT BOURGOIN JALLIEU"/>
    <n v="140120"/>
    <n v="1"/>
    <n v="1"/>
  </r>
  <r>
    <s v="380786442"/>
    <x v="974"/>
    <s v="380798025"/>
    <s v="38"/>
    <s v="Auvergne-Rhône-Alpes"/>
    <s v="Privé"/>
    <s v="CLINIQUE BELLEDONNE"/>
    <n v="97318.5"/>
    <n v="0"/>
    <n v="1"/>
  </r>
  <r>
    <s v="380782722"/>
    <x v="970"/>
    <s v="380780080"/>
    <s v="38"/>
    <s v="Auvergne-Rhône-Alpes"/>
    <s v="CHR/U"/>
    <s v="HÔPITAL SUD - CHU38"/>
    <n v="91188"/>
    <n v="0"/>
    <n v="1"/>
  </r>
  <r>
    <s v="380000406"/>
    <x v="975"/>
    <s v="380784751"/>
    <s v="38"/>
    <s v="Auvergne-Rhône-Alpes"/>
    <s v="CH"/>
    <s v="CH DE VOIRON"/>
    <n v="75006"/>
    <n v="1"/>
    <n v="1"/>
  </r>
  <r>
    <s v="380785956"/>
    <x v="976"/>
    <s v="380795211"/>
    <s v="38"/>
    <s v="Auvergne-Rhône-Alpes"/>
    <s v="Privé"/>
    <s v="CLINIQUE DES CEDRES"/>
    <n v="64910"/>
    <n v="0"/>
    <n v="0"/>
  </r>
  <r>
    <s v="380000133"/>
    <x v="977"/>
    <s v="380780247"/>
    <s v="38"/>
    <s v="Auvergne-Rhône-Alpes"/>
    <s v="CH"/>
    <s v="CH ALPES ISERE"/>
    <n v="63184"/>
    <n v="0"/>
    <n v="1"/>
  </r>
  <r>
    <s v="380793810"/>
    <x v="978"/>
    <s v="380793802"/>
    <s v="38"/>
    <s v="Auvergne-Rhône-Alpes"/>
    <s v="PSPH/EBNL"/>
    <s v="AGDUC"/>
    <n v="63088.5"/>
    <n v="0"/>
    <n v="0"/>
  </r>
  <r>
    <s v="380009928"/>
    <x v="979"/>
    <s v="380804542"/>
    <s v="38"/>
    <s v="Auvergne-Rhône-Alpes"/>
    <s v="PSPH/EBNL"/>
    <s v="CENTRE MÉDICAL ROCHEPLANE LES ANGUISSES"/>
    <n v="45790"/>
    <n v="0"/>
    <n v="0"/>
  </r>
  <r>
    <s v="380780197"/>
    <x v="980"/>
    <s v="380798173"/>
    <s v="38"/>
    <s v="Auvergne-Rhône-Alpes"/>
    <s v="Privé"/>
    <s v="CLINIQUE SAINT VINCENT DE PAUL"/>
    <n v="36957.5"/>
    <n v="0"/>
    <n v="1"/>
  </r>
  <r>
    <s v="380000042"/>
    <x v="981"/>
    <s v="380780056"/>
    <s v="38"/>
    <s v="Auvergne-Rhône-Alpes"/>
    <s v="CH"/>
    <s v="CH YVES TOURAINE"/>
    <n v="35982.5"/>
    <n v="0"/>
    <n v="1"/>
  </r>
  <r>
    <s v="380780312"/>
    <x v="982"/>
    <s v="750720575"/>
    <s v="38"/>
    <s v="Auvergne-Rhône-Alpes"/>
    <s v="PSPH/EBNL"/>
    <s v="CLINIQUE DU GRESIVAUDAN"/>
    <n v="27912.5"/>
    <n v="0"/>
    <n v="0"/>
  </r>
  <r>
    <s v="380780296"/>
    <x v="983"/>
    <s v="380021550"/>
    <s v="38"/>
    <s v="Auvergne-Rhône-Alpes"/>
    <s v="Privé"/>
    <s v="CLINIQUE DU DAUPHINE"/>
    <n v="24852"/>
    <n v="0"/>
    <n v="0"/>
  </r>
  <r>
    <s v="380000075"/>
    <x v="984"/>
    <s v="380780098"/>
    <s v="38"/>
    <s v="Auvergne-Rhône-Alpes"/>
    <s v="CH"/>
    <s v="CH DE TULLINS SITE PERRET"/>
    <n v="23254.5"/>
    <n v="0"/>
    <n v="0"/>
  </r>
  <r>
    <s v="380000109"/>
    <x v="985"/>
    <s v="380780213"/>
    <s v="38"/>
    <s v="Auvergne-Rhône-Alpes"/>
    <s v="CH"/>
    <s v="CH DE SAINT LAURENT DU PONT"/>
    <n v="21463"/>
    <n v="0"/>
    <n v="1"/>
  </r>
  <r>
    <s v="380000026"/>
    <x v="986"/>
    <s v="380780031"/>
    <s v="38"/>
    <s v="Auvergne-Rhône-Alpes"/>
    <s v="CH"/>
    <s v="CH FABRICE MARCHIOL LA MURE"/>
    <n v="19696"/>
    <n v="1"/>
    <n v="1"/>
  </r>
  <r>
    <s v="380000091"/>
    <x v="987"/>
    <s v="380780171"/>
    <s v="38"/>
    <s v="Auvergne-Rhône-Alpes"/>
    <s v="CH"/>
    <s v="CH DE SAINT MARCELLIN"/>
    <n v="19128.5"/>
    <n v="0"/>
    <n v="1"/>
  </r>
  <r>
    <s v="380012799"/>
    <x v="988"/>
    <s v="380794297"/>
    <s v="38"/>
    <s v="Auvergne-Rhône-Alpes"/>
    <s v="PSPH/EBNL"/>
    <s v="ESMPI SITE BOURGOIN-JALLIEU"/>
    <n v="18678.5"/>
    <n v="0"/>
    <n v="0"/>
  </r>
  <r>
    <s v="380000018"/>
    <x v="989"/>
    <s v="380780023"/>
    <s v="38"/>
    <s v="Auvergne-Rhône-Alpes"/>
    <s v="CH"/>
    <s v="CH RHUMATOLOGIQUE D'URIAGE"/>
    <n v="17410.5"/>
    <n v="0"/>
    <n v="1"/>
  </r>
  <r>
    <s v="380780288"/>
    <x v="990"/>
    <s v="380019224"/>
    <s v="38"/>
    <s v="Auvergne-Rhône-Alpes"/>
    <s v="Privé"/>
    <s v="CLINIQUE DE CHARTREUSE"/>
    <n v="16778.5"/>
    <n v="0"/>
    <n v="1"/>
  </r>
  <r>
    <s v="380005918"/>
    <x v="991"/>
    <s v="750056335"/>
    <s v="38"/>
    <s v="Auvergne-Rhône-Alpes"/>
    <s v="Privé"/>
    <s v="KORIAN LES GRANGES"/>
    <n v="16606.5"/>
    <n v="0"/>
    <n v="0"/>
  </r>
  <r>
    <s v="380017095"/>
    <x v="992"/>
    <s v="380017087"/>
    <s v="38"/>
    <s v="Auvergne-Rhône-Alpes"/>
    <s v="Privé"/>
    <s v="CRF ST VINCENT DE PAUL"/>
    <n v="15840.5"/>
    <n v="0"/>
    <n v="0"/>
  </r>
  <r>
    <s v="380000059"/>
    <x v="993"/>
    <s v="380780072"/>
    <s v="38"/>
    <s v="Auvergne-Rhône-Alpes"/>
    <s v="CH"/>
    <s v="CH DE RIVES"/>
    <n v="15701"/>
    <n v="0"/>
    <n v="1"/>
  </r>
  <r>
    <s v="380020388"/>
    <x v="970"/>
    <s v="380780080"/>
    <s v="38"/>
    <s v="Auvergne-Rhône-Alpes"/>
    <s v="CHR/U"/>
    <s v="MEDECINE POLYVALENTE COUBLEVIE"/>
    <n v="14737"/>
    <n v="0"/>
    <n v="0"/>
  </r>
  <r>
    <s v="380000356"/>
    <x v="994"/>
    <s v="380782698"/>
    <s v="38"/>
    <s v="Auvergne-Rhône-Alpes"/>
    <s v="CH"/>
    <s v="CH DE LA TOUR DU PIN"/>
    <n v="14493.5"/>
    <n v="0"/>
    <n v="0"/>
  </r>
  <r>
    <s v="380020123"/>
    <x v="995"/>
    <s v="380021139"/>
    <s v="38"/>
    <s v="Auvergne-Rhône-Alpes"/>
    <s v="Privé"/>
    <s v="CLINIQUE DES COTES DU RHONE"/>
    <n v="13959.5"/>
    <n v="0"/>
    <n v="1"/>
  </r>
  <r>
    <s v="380005868"/>
    <x v="996"/>
    <s v="010783009"/>
    <s v="38"/>
    <s v="Auvergne-Rhône-Alpes"/>
    <s v="PSPH/EBNL"/>
    <s v="ANNEXE DU CTRE DE SOINS DE VIRIEU- SITE DE_x000a_BOURGOIN"/>
    <n v="10502.5"/>
    <n v="0"/>
    <n v="0"/>
  </r>
  <r>
    <s v="380780379"/>
    <x v="997"/>
    <s v="380798249"/>
    <s v="38"/>
    <s v="Auvergne-Rhône-Alpes"/>
    <s v="PSPH/EBNL"/>
    <s v="CENTRE HENRI BAZIRE"/>
    <n v="10307.5"/>
    <n v="0"/>
    <n v="1"/>
  </r>
  <r>
    <s v="380781138"/>
    <x v="998"/>
    <s v="010783009"/>
    <s v="38"/>
    <s v="Auvergne-Rhône-Alpes"/>
    <s v="PSPH/EBNL"/>
    <s v="CENTRE DE SOINS DE VIRIEU - SITE DE VIRIEU"/>
    <n v="9631.5"/>
    <n v="0"/>
    <n v="0"/>
  </r>
  <r>
    <s v="380798520"/>
    <x v="973"/>
    <s v="380780049"/>
    <s v="38"/>
    <s v="Auvergne-Rhône-Alpes"/>
    <s v="CH"/>
    <s v="USLD DELPHINE NEYRET CH BOURGOIN"/>
    <n v="8547"/>
    <n v="0"/>
    <n v="0"/>
  </r>
  <r>
    <s v="380802512"/>
    <x v="999"/>
    <s v="380793265"/>
    <s v="38"/>
    <s v="Auvergne-Rhône-Alpes"/>
    <s v="USLD pur"/>
    <s v="USLD M.PHILIBERT SAINT MARTIN D'HÈRES"/>
    <n v="8212.5"/>
    <n v="0"/>
    <n v="0"/>
  </r>
  <r>
    <s v="380781369"/>
    <x v="1000"/>
    <s v="010783009"/>
    <s v="38"/>
    <s v="Auvergne-Rhône-Alpes"/>
    <s v="PSPH/EBNL"/>
    <s v="LE MAS DES CHAMPS - ST PRIM"/>
    <n v="8147.5"/>
    <n v="0"/>
    <n v="0"/>
  </r>
  <r>
    <s v="380785840"/>
    <x v="973"/>
    <s v="380780049"/>
    <s v="38"/>
    <s v="Auvergne-Rhône-Alpes"/>
    <s v="CH"/>
    <s v="USLD JEAN MOULIN CH BOURGOIN"/>
    <n v="6903.5"/>
    <n v="0"/>
    <n v="0"/>
  </r>
  <r>
    <s v="380013037"/>
    <x v="1001"/>
    <s v="380013011"/>
    <s v="38"/>
    <s v="Auvergne-Rhône-Alpes"/>
    <s v="Privé"/>
    <s v="CENTRE ENDOSCOPIE NORD ISERE"/>
    <n v="5683"/>
    <n v="0"/>
    <n v="0"/>
  </r>
  <r>
    <s v="380000364"/>
    <x v="1002"/>
    <s v="380782771"/>
    <s v="38"/>
    <s v="Auvergne-Rhône-Alpes"/>
    <s v="CH"/>
    <s v="CH DE MORESTEL"/>
    <n v="4660"/>
    <n v="0"/>
    <n v="0"/>
  </r>
  <r>
    <s v="380000125"/>
    <x v="1003"/>
    <s v="380780239"/>
    <s v="38"/>
    <s v="Auvergne-Rhône-Alpes"/>
    <s v="CH"/>
    <s v="CH ST GEOIRE VALDAINE"/>
    <n v="4654"/>
    <n v="0"/>
    <n v="0"/>
  </r>
  <r>
    <s v="380000166"/>
    <x v="1004"/>
    <s v="380781351"/>
    <s v="38"/>
    <s v="Auvergne-Rhône-Alpes"/>
    <s v="CH"/>
    <s v="CH DE LUZY-DUFEILLANT"/>
    <n v="4098.5"/>
    <n v="0"/>
    <n v="0"/>
  </r>
  <r>
    <s v="380784462"/>
    <x v="1005"/>
    <s v="750005068"/>
    <s v="38"/>
    <s v="Auvergne-Rhône-Alpes"/>
    <s v="PSPH/EBNL"/>
    <s v="CENTRE DE SANTÉ MENTALE MGEN - HÔPITAL DE_x000a_JOUR"/>
    <n v="3852"/>
    <n v="0"/>
    <n v="0"/>
  </r>
  <r>
    <s v="380020040"/>
    <x v="977"/>
    <s v="380780247"/>
    <s v="38"/>
    <s v="Auvergne-Rhône-Alpes"/>
    <s v="CH"/>
    <s v="HDJ USN2"/>
    <n v="2406.5"/>
    <n v="0"/>
    <n v="0"/>
  </r>
  <r>
    <s v="380020107"/>
    <x v="977"/>
    <s v="380780247"/>
    <s v="38"/>
    <s v="Auvergne-Rhône-Alpes"/>
    <s v="CH"/>
    <s v="HDJ VOIRON SERAPHINE"/>
    <n v="1906.5"/>
    <n v="0"/>
    <n v="0"/>
  </r>
  <r>
    <s v="380017582"/>
    <x v="977"/>
    <s v="380780247"/>
    <s v="38"/>
    <s v="Auvergne-Rhône-Alpes"/>
    <s v="CH"/>
    <s v="HDJ ADULTES CASSIOPEE"/>
    <n v="1444.5"/>
    <n v="0"/>
    <n v="0"/>
  </r>
  <r>
    <s v="380021501"/>
    <x v="977"/>
    <s v="380780247"/>
    <s v="38"/>
    <s v="Auvergne-Rhône-Alpes"/>
    <s v="CH"/>
    <s v="HDJ ADDICTOLOGIE"/>
    <n v="1074"/>
    <n v="0"/>
    <n v="0"/>
  </r>
  <r>
    <s v="380805028"/>
    <x v="973"/>
    <s v="380780049"/>
    <s v="38"/>
    <s v="Auvergne-Rhône-Alpes"/>
    <s v="CH"/>
    <s v="HDJ ENFANTS LA TOUR DU PIN"/>
    <n v="923.25"/>
    <n v="0"/>
    <n v="0"/>
  </r>
  <r>
    <s v="380784736"/>
    <x v="973"/>
    <s v="380780049"/>
    <s v="38"/>
    <s v="Auvergne-Rhône-Alpes"/>
    <s v="CH"/>
    <s v="HDJ ENFANTS BOURGOIN"/>
    <n v="862"/>
    <n v="0"/>
    <n v="0"/>
  </r>
  <r>
    <s v="380784553"/>
    <x v="977"/>
    <s v="380780247"/>
    <s v="38"/>
    <s v="Auvergne-Rhône-Alpes"/>
    <s v="CH"/>
    <s v="HDJ ENFANTS PERREAU"/>
    <n v="766"/>
    <n v="0"/>
    <n v="0"/>
  </r>
  <r>
    <s v="380014605"/>
    <x v="977"/>
    <s v="380780247"/>
    <s v="38"/>
    <s v="Auvergne-Rhône-Alpes"/>
    <s v="CH"/>
    <s v="HDJ FONTAINE"/>
    <n v="746.5"/>
    <n v="0"/>
    <n v="0"/>
  </r>
  <r>
    <s v="380784728"/>
    <x v="977"/>
    <s v="380780247"/>
    <s v="38"/>
    <s v="Auvergne-Rhône-Alpes"/>
    <s v="CH"/>
    <s v="HDJ ENFANTS COUBLEVIE"/>
    <n v="693.5"/>
    <n v="0"/>
    <n v="0"/>
  </r>
  <r>
    <s v="380785386"/>
    <x v="977"/>
    <s v="380780247"/>
    <s v="38"/>
    <s v="Auvergne-Rhône-Alpes"/>
    <s v="CH"/>
    <s v="HDJ ENFANTS THIERS"/>
    <n v="637.5"/>
    <n v="0"/>
    <n v="0"/>
  </r>
  <r>
    <s v="380014613"/>
    <x v="977"/>
    <s v="380780247"/>
    <s v="38"/>
    <s v="Auvergne-Rhône-Alpes"/>
    <s v="CH"/>
    <s v="HDJ PETITE ENFANCE GRENOBLE"/>
    <n v="581.5"/>
    <n v="0"/>
    <n v="0"/>
  </r>
  <r>
    <s v="380014720"/>
    <x v="977"/>
    <s v="380780247"/>
    <s v="38"/>
    <s v="Auvergne-Rhône-Alpes"/>
    <s v="CH"/>
    <s v="HDJ ET JARDIN D'ENFANTS THERAPEUTIQUE"/>
    <n v="567"/>
    <n v="0"/>
    <n v="0"/>
  </r>
  <r>
    <s v="380014670"/>
    <x v="977"/>
    <s v="380780247"/>
    <s v="38"/>
    <s v="Auvergne-Rhône-Alpes"/>
    <s v="CH"/>
    <s v="HDJ ENFANTS JENNY AUBRY"/>
    <n v="504.5"/>
    <n v="0"/>
    <n v="0"/>
  </r>
  <r>
    <s v="380014696"/>
    <x v="977"/>
    <s v="380780247"/>
    <s v="38"/>
    <s v="Auvergne-Rhône-Alpes"/>
    <s v="CH"/>
    <s v="HDJ ADOLESCENTS - ROGER MISES"/>
    <n v="432.5"/>
    <n v="0"/>
    <n v="0"/>
  </r>
  <r>
    <s v="380021071"/>
    <x v="970"/>
    <s v="380780080"/>
    <s v="38"/>
    <s v="Auvergne-Rhône-Alpes"/>
    <s v="CHR/U"/>
    <s v="SSR HTP CHU38 - SITE CH DE VOIRON"/>
    <n v="407.5"/>
    <n v="0"/>
    <n v="0"/>
  </r>
  <r>
    <s v="380014555"/>
    <x v="977"/>
    <s v="380780247"/>
    <s v="38"/>
    <s v="Auvergne-Rhône-Alpes"/>
    <s v="CH"/>
    <s v="HDJ ADULTES NELSON MANDELA"/>
    <n v="262"/>
    <n v="0"/>
    <n v="0"/>
  </r>
  <r>
    <s v="380024257"/>
    <x v="1006"/>
    <s v="690048798"/>
    <s v="38"/>
    <s v="Auvergne-Rhône-Alpes"/>
    <s v="Privé"/>
    <s v="CENTRE PSYPRO GRENOBLE"/>
    <n v="1"/>
    <n v="0"/>
    <n v="0"/>
  </r>
  <r>
    <s v="390008019"/>
    <x v="1007"/>
    <s v="710016387"/>
    <s v="39"/>
    <s v="Bourgogne-Franche-Comté"/>
    <s v="Privé"/>
    <s v="CLINIQUE VAL JURA"/>
    <n v="1"/>
    <n v="0"/>
    <n v="0"/>
  </r>
  <r>
    <s v="390000040"/>
    <x v="1008"/>
    <s v="390780146"/>
    <s v="39"/>
    <s v="Bourgogne-Franche-Comté"/>
    <s v="CH"/>
    <s v="CH LONS"/>
    <n v="138210.5"/>
    <n v="1"/>
    <n v="1"/>
  </r>
  <r>
    <s v="390000222"/>
    <x v="1009"/>
    <s v="390780609"/>
    <s v="39"/>
    <s v="Bourgogne-Franche-Comté"/>
    <s v="CH"/>
    <s v="CH LOUIS PASTEUR DOLE"/>
    <n v="93105"/>
    <n v="1"/>
    <n v="1"/>
  </r>
  <r>
    <s v="390000164"/>
    <x v="1010"/>
    <s v="390780476"/>
    <s v="39"/>
    <s v="Bourgogne-Franche-Comté"/>
    <s v="CH"/>
    <s v="CHS SAINT YLIE JURA"/>
    <n v="41636.5"/>
    <n v="1"/>
    <n v="0"/>
  </r>
  <r>
    <s v="390000065"/>
    <x v="1011"/>
    <s v="390780161"/>
    <s v="39"/>
    <s v="Bourgogne-Franche-Comté"/>
    <s v="CH"/>
    <s v="CH LOUIS JAILLON SAINT CLAUDE"/>
    <n v="26274"/>
    <n v="1"/>
    <n v="1"/>
  </r>
  <r>
    <s v="390000073"/>
    <x v="1012"/>
    <s v="390780179"/>
    <s v="39"/>
    <s v="Bourgogne-Franche-Comté"/>
    <s v="CH"/>
    <s v="CHIC PAYS REVERMONT SITE SALINS"/>
    <n v="15563"/>
    <n v="0"/>
    <n v="1"/>
  </r>
  <r>
    <s v="390000172"/>
    <x v="1013"/>
    <s v="250006335"/>
    <s v="39"/>
    <s v="Bourgogne-Franche-Comté"/>
    <s v="PSPH/EBNL"/>
    <s v="CENTRE MÉDICAL LA GRANGE/MONT"/>
    <n v="15251"/>
    <n v="0"/>
    <n v="1"/>
  </r>
  <r>
    <s v="390780575"/>
    <x v="1014"/>
    <s v="250017803"/>
    <s v="39"/>
    <s v="Bourgogne-Franche-Comté"/>
    <s v="Privé"/>
    <s v="POLYCLINIQUE DU PARC"/>
    <n v="13146.5"/>
    <n v="0"/>
    <n v="0"/>
  </r>
  <r>
    <s v="390781193"/>
    <x v="1015"/>
    <s v="390000768"/>
    <s v="39"/>
    <s v="Bourgogne-Franche-Comté"/>
    <s v="PSPH/EBNL"/>
    <s v="MAISON SOINS ADLCA BLETTERANS"/>
    <n v="12709"/>
    <n v="0"/>
    <n v="0"/>
  </r>
  <r>
    <s v="390000214"/>
    <x v="1008"/>
    <s v="390780146"/>
    <s v="39"/>
    <s v="Bourgogne-Franche-Comté"/>
    <s v="CH"/>
    <s v="CH JURA SUD SITE CHAMPAGNOLE"/>
    <n v="10076.5"/>
    <n v="0"/>
    <n v="1"/>
  </r>
  <r>
    <s v="390004349"/>
    <x v="1016"/>
    <s v="390004299"/>
    <s v="39"/>
    <s v="Bourgogne-Franche-Comté"/>
    <s v="Privé"/>
    <s v="HAD 39"/>
    <n v="9632"/>
    <n v="0"/>
    <n v="0"/>
  </r>
  <r>
    <s v="390000081"/>
    <x v="1012"/>
    <s v="390780179"/>
    <s v="39"/>
    <s v="Bourgogne-Franche-Comté"/>
    <s v="CH"/>
    <s v="CHIC PAYS REVERMONT SITE ARBOIS"/>
    <n v="5853.5"/>
    <n v="0"/>
    <n v="0"/>
  </r>
  <r>
    <s v="390784833"/>
    <x v="1009"/>
    <s v="390780609"/>
    <s v="39"/>
    <s v="Bourgogne-Franche-Comté"/>
    <s v="CH"/>
    <s v="EHPAD USLD ARMAND TRUCHOT CH DOLE"/>
    <n v="5840"/>
    <n v="0"/>
    <n v="0"/>
  </r>
  <r>
    <s v="390780559"/>
    <x v="1017"/>
    <s v="390000180"/>
    <s v="39"/>
    <s v="Bourgogne-Franche-Comté"/>
    <s v="Privé"/>
    <s v="CLINIQUE DU JURA SA"/>
    <n v="5605"/>
    <n v="0"/>
    <n v="0"/>
  </r>
  <r>
    <s v="390000057"/>
    <x v="1018"/>
    <s v="390780153"/>
    <s v="39"/>
    <s v="Bourgogne-Franche-Comté"/>
    <s v="CH"/>
    <s v="CH LEON BERARD MOREZ"/>
    <n v="5497.5"/>
    <n v="0"/>
    <n v="1"/>
  </r>
  <r>
    <s v="390006161"/>
    <x v="1008"/>
    <s v="390780146"/>
    <s v="39"/>
    <s v="Bourgogne-Franche-Comté"/>
    <s v="CH"/>
    <s v="CH JURA SUD PIERRE FUTIN ORGELET"/>
    <n v="3522"/>
    <n v="0"/>
    <n v="0"/>
  </r>
  <r>
    <s v="390780369"/>
    <x v="1019"/>
    <s v="210010294"/>
    <s v="39"/>
    <s v="Bourgogne-Franche-Comté"/>
    <s v="PSPH/EBNL"/>
    <s v="MECS LA BELINE"/>
    <n v="1920.5"/>
    <n v="0"/>
    <n v="0"/>
  </r>
  <r>
    <s v="390786200"/>
    <x v="1010"/>
    <s v="390780476"/>
    <s v="39"/>
    <s v="Bourgogne-Franche-Comté"/>
    <s v="CH"/>
    <s v="CENTRE INFANTILE LES SORBIERS DOLE"/>
    <n v="1742.75"/>
    <n v="0"/>
    <n v="0"/>
  </r>
  <r>
    <s v="390006179"/>
    <x v="1010"/>
    <s v="390780476"/>
    <s v="39"/>
    <s v="Bourgogne-Franche-Comté"/>
    <s v="CH"/>
    <s v="CENTRE PSY ADULTE SITE CH ST CLAUDE"/>
    <n v="1728"/>
    <n v="0"/>
    <n v="0"/>
  </r>
  <r>
    <s v="390783165"/>
    <x v="1010"/>
    <s v="390780476"/>
    <s v="39"/>
    <s v="Bourgogne-Franche-Comté"/>
    <s v="CH"/>
    <s v="CENTRE POST CURE PONT DU NAVOY CHS"/>
    <n v="1698"/>
    <n v="0"/>
    <n v="0"/>
  </r>
  <r>
    <s v="390786523"/>
    <x v="1010"/>
    <s v="390780476"/>
    <s v="39"/>
    <s v="Bourgogne-Franche-Comté"/>
    <s v="CH"/>
    <s v="CMP HJ ADULTE CHAMPAGNOLE"/>
    <n v="1552.25"/>
    <n v="0"/>
    <n v="0"/>
  </r>
  <r>
    <s v="390786036"/>
    <x v="1010"/>
    <s v="390780476"/>
    <s v="39"/>
    <s v="Bourgogne-Franche-Comté"/>
    <s v="CH"/>
    <s v="HDJ CMP CATTP AT ADULTES BRIAND DOLE"/>
    <n v="1478.75"/>
    <n v="0"/>
    <n v="0"/>
  </r>
  <r>
    <s v="390783470"/>
    <x v="1010"/>
    <s v="390780476"/>
    <s v="39"/>
    <s v="Bourgogne-Franche-Comté"/>
    <s v="CH"/>
    <s v="CMP HJ ADULTES SITE SULLY LONS"/>
    <n v="1444"/>
    <n v="0"/>
    <n v="0"/>
  </r>
  <r>
    <s v="390786531"/>
    <x v="1010"/>
    <s v="390780476"/>
    <s v="39"/>
    <s v="Bourgogne-Franche-Comté"/>
    <s v="CH"/>
    <s v="CMP CATTP HJ ADULTES TAVAUX ST YLIE"/>
    <n v="1379.75"/>
    <n v="0"/>
    <n v="0"/>
  </r>
  <r>
    <s v="390786689"/>
    <x v="1010"/>
    <s v="390780476"/>
    <s v="39"/>
    <s v="Bourgogne-Franche-Comté"/>
    <s v="CH"/>
    <s v="CMP CATTP HJ ADULTES ARBOIS"/>
    <n v="1067"/>
    <n v="0"/>
    <n v="0"/>
  </r>
  <r>
    <s v="390786846"/>
    <x v="1010"/>
    <s v="390780476"/>
    <s v="39"/>
    <s v="Bourgogne-Franche-Comté"/>
    <s v="CH"/>
    <s v="PSY HC ADULTE ENFANT SITE CH DOLE"/>
    <n v="1014.5"/>
    <n v="0"/>
    <n v="0"/>
  </r>
  <r>
    <s v="390004513"/>
    <x v="1010"/>
    <s v="390780476"/>
    <s v="39"/>
    <s v="Bourgogne-Franche-Comté"/>
    <s v="CH"/>
    <s v="APPART THERAPEUTIQUE CATTP ADULTE LONS"/>
    <n v="921.5"/>
    <n v="0"/>
    <n v="0"/>
  </r>
  <r>
    <s v="390786119"/>
    <x v="1010"/>
    <s v="390780476"/>
    <s v="39"/>
    <s v="Bourgogne-Franche-Comté"/>
    <s v="CH"/>
    <s v="CMP-CATTP-HJ ENFANTS SITE GIROD MOREZ"/>
    <n v="838.25"/>
    <n v="0"/>
    <n v="0"/>
  </r>
  <r>
    <s v="390784767"/>
    <x v="1010"/>
    <s v="390780476"/>
    <s v="39"/>
    <s v="Bourgogne-Franche-Comté"/>
    <s v="CH"/>
    <s v="CMP-CATTP-HJ ENFANT PRÉSIDENT LONS"/>
    <n v="779.5"/>
    <n v="0"/>
    <n v="0"/>
  </r>
  <r>
    <s v="390005841"/>
    <x v="1010"/>
    <s v="390780476"/>
    <s v="39"/>
    <s v="Bourgogne-Franche-Comté"/>
    <s v="CH"/>
    <s v="HDJ CMP-CATTP ENFANTS SITE CH ST CLAUDE"/>
    <n v="738.25"/>
    <n v="0"/>
    <n v="0"/>
  </r>
  <r>
    <s v="390007003"/>
    <x v="1010"/>
    <s v="390780476"/>
    <s v="39"/>
    <s v="Bourgogne-Franche-Comté"/>
    <s v="CH"/>
    <s v="CMP HJ ENFANTS CHAMPAGNOLE CHS ST YLIE"/>
    <n v="434.75"/>
    <n v="0"/>
    <n v="0"/>
  </r>
  <r>
    <s v="390001949"/>
    <x v="1010"/>
    <s v="390780476"/>
    <s v="39"/>
    <s v="Bourgogne-Franche-Comté"/>
    <s v="CH"/>
    <s v="HOSPIT. URGENCES PSY SITE CH LONS"/>
    <n v="368.5"/>
    <n v="0"/>
    <n v="0"/>
  </r>
  <r>
    <s v="400000105"/>
    <x v="1020"/>
    <s v="400780193"/>
    <s v="40"/>
    <s v="Nouvelle-Aquitaine"/>
    <s v="CH"/>
    <s v="CH DAX"/>
    <n v="143369"/>
    <n v="1"/>
    <n v="1"/>
  </r>
  <r>
    <s v="400000139"/>
    <x v="1021"/>
    <s v="400011177"/>
    <s v="40"/>
    <s v="Nouvelle-Aquitaine"/>
    <s v="CH"/>
    <s v="CH DE MONT DE MARSAN"/>
    <n v="140608"/>
    <n v="1"/>
    <n v="1"/>
  </r>
  <r>
    <s v="400000113"/>
    <x v="1021"/>
    <s v="400011177"/>
    <s v="40"/>
    <s v="Nouvelle-Aquitaine"/>
    <s v="CH"/>
    <s v="CH MONT DE MARSAN - SITE DE STE ANNE"/>
    <n v="41734.5"/>
    <n v="0"/>
    <n v="0"/>
  </r>
  <r>
    <s v="400780888"/>
    <x v="1022"/>
    <s v="400000535"/>
    <s v="40"/>
    <s v="Nouvelle-Aquitaine"/>
    <s v="Privé"/>
    <s v="HAD SANTÉ SERVICE DAX"/>
    <n v="37869"/>
    <n v="0"/>
    <n v="0"/>
  </r>
  <r>
    <s v="400780250"/>
    <x v="1021"/>
    <s v="400011177"/>
    <s v="40"/>
    <s v="Nouvelle-Aquitaine"/>
    <s v="CH"/>
    <s v="CENTRE DE NOUVIELLE - SSR-MPR"/>
    <n v="37117"/>
    <n v="0"/>
    <n v="1"/>
  </r>
  <r>
    <s v="400000261"/>
    <x v="1023"/>
    <s v="400780458"/>
    <s v="40"/>
    <s v="Nouvelle-Aquitaine"/>
    <s v="PSPH/EBNL"/>
    <s v="INSTITUT HÉLIO-MARIN LABENNE"/>
    <n v="32900.5"/>
    <n v="0"/>
    <n v="0"/>
  </r>
  <r>
    <s v="400791018"/>
    <x v="1024"/>
    <s v="400790994"/>
    <s v="40"/>
    <s v="Nouvelle-Aquitaine"/>
    <s v="Privé"/>
    <s v="CENTRE EUROPEEN DE REEDUCATION DU_x000a_SPORTIF"/>
    <n v="26345"/>
    <n v="0"/>
    <n v="1"/>
  </r>
  <r>
    <s v="400015103"/>
    <x v="1025"/>
    <s v="400015095"/>
    <s v="40"/>
    <s v="Nouvelle-Aquitaine"/>
    <s v="Privé"/>
    <s v="GCS PAYS DE L'ADOUR "/>
    <s v="21 757 "/>
    <n v="0"/>
    <n v="0"/>
  </r>
  <r>
    <s v="400780102"/>
    <x v="1026"/>
    <s v="400000055"/>
    <s v="40"/>
    <s v="Nouvelle-Aquitaine"/>
    <s v="Privé"/>
    <s v="CLINIQUE KORIAN NAPOLEON"/>
    <n v="19801"/>
    <n v="0"/>
    <n v="0"/>
  </r>
  <r>
    <s v="400780375"/>
    <x v="1027"/>
    <s v="400013801"/>
    <s v="40"/>
    <s v="Nouvelle-Aquitaine"/>
    <s v="Privé"/>
    <s v="CLINIQUE MAYLIS"/>
    <n v="17568.25"/>
    <n v="0"/>
    <n v="0"/>
  </r>
  <r>
    <s v="400000147"/>
    <x v="1028"/>
    <s v="400780268"/>
    <s v="40"/>
    <s v="Nouvelle-Aquitaine"/>
    <s v="CH"/>
    <s v="CH DE SAINT SEVER"/>
    <n v="17113.5"/>
    <n v="0"/>
    <n v="0"/>
  </r>
  <r>
    <s v="400781043"/>
    <x v="1020"/>
    <s v="400780193"/>
    <s v="40"/>
    <s v="Nouvelle-Aquitaine"/>
    <s v="CH"/>
    <s v="EHPAD - USLD LE LANOT CH DE DAX"/>
    <n v="15500.5"/>
    <n v="0"/>
    <n v="0"/>
  </r>
  <r>
    <s v="400787354"/>
    <x v="1020"/>
    <s v="400780193"/>
    <s v="40"/>
    <s v="Nouvelle-Aquitaine"/>
    <s v="CH"/>
    <s v="CH DE DAX - SITE DU LANOT"/>
    <n v="12306"/>
    <n v="0"/>
    <n v="0"/>
  </r>
  <r>
    <s v="400780342"/>
    <x v="1029"/>
    <s v="400000196"/>
    <s v="40"/>
    <s v="Nouvelle-Aquitaine"/>
    <s v="Privé"/>
    <s v="CLINIQUE JEAN LE BON"/>
    <n v="12194"/>
    <n v="0"/>
    <n v="0"/>
  </r>
  <r>
    <s v="400780482"/>
    <x v="1030"/>
    <s v="310021068"/>
    <s v="40"/>
    <s v="Nouvelle-Aquitaine"/>
    <s v="Privé"/>
    <s v="KORIAN MONTPRIBAT"/>
    <n v="11886.5"/>
    <n v="0"/>
    <n v="0"/>
  </r>
  <r>
    <s v="400780425"/>
    <x v="1031"/>
    <s v="400000246"/>
    <s v="40"/>
    <s v="Nouvelle-Aquitaine"/>
    <s v="Privé"/>
    <s v="SARL PRIMEROSE"/>
    <n v="11720.5"/>
    <n v="0"/>
    <n v="0"/>
  </r>
  <r>
    <s v="400782777"/>
    <x v="1020"/>
    <s v="400780193"/>
    <s v="40"/>
    <s v="Nouvelle-Aquitaine"/>
    <s v="CH"/>
    <s v="HÔPITAL THERMAL DAX"/>
    <n v="8969"/>
    <n v="0"/>
    <n v="0"/>
  </r>
  <r>
    <s v="400780367"/>
    <x v="1032"/>
    <s v="750720575"/>
    <s v="40"/>
    <s v="Nouvelle-Aquitaine"/>
    <s v="PSPH/EBNL"/>
    <s v="CLINIQUE JEAN SARRAILH"/>
    <n v="8940"/>
    <n v="0"/>
    <n v="0"/>
  </r>
  <r>
    <s v="400780383"/>
    <x v="1033"/>
    <s v="640010328"/>
    <s v="40"/>
    <s v="Nouvelle-Aquitaine"/>
    <s v="PSPH/EBNL"/>
    <s v="MAISON SAINT LOUIS"/>
    <n v="7486"/>
    <n v="0"/>
    <n v="0"/>
  </r>
  <r>
    <s v="400008199"/>
    <x v="1034"/>
    <s v="400008108"/>
    <s v="40"/>
    <s v="Nouvelle-Aquitaine"/>
    <s v="Privé"/>
    <s v="HAD DU MARSAN ET DE L'ADOUR"/>
    <n v="7207"/>
    <n v="0"/>
    <n v="0"/>
  </r>
  <r>
    <s v="400780466"/>
    <x v="1035"/>
    <s v="400000279"/>
    <s v="40"/>
    <s v="Nouvelle-Aquitaine"/>
    <s v="Privé"/>
    <s v="KORIAN LE BELVEDERE"/>
    <n v="6774"/>
    <n v="0"/>
    <n v="0"/>
  </r>
  <r>
    <s v="400006607"/>
    <x v="1021"/>
    <s v="400011177"/>
    <s v="40"/>
    <s v="Nouvelle-Aquitaine"/>
    <s v="CH"/>
    <s v="EHPAD - USLD DE MORCENX"/>
    <n v="5433.5"/>
    <n v="0"/>
    <n v="0"/>
  </r>
  <r>
    <s v="400014072"/>
    <x v="1036"/>
    <s v="400014064"/>
    <s v="40"/>
    <s v="Nouvelle-Aquitaine"/>
    <s v="Privé"/>
    <s v="HDJ CMPA"/>
    <n v="3778.5"/>
    <n v="0"/>
    <n v="0"/>
  </r>
  <r>
    <s v="410000020"/>
    <x v="1037"/>
    <s v="410000087"/>
    <s v="41"/>
    <s v="Centre-Val de Loire"/>
    <s v="CH"/>
    <s v="CH BLOIS SIMONE VEIL"/>
    <n v="204525.75"/>
    <n v="1"/>
    <n v="1"/>
  </r>
  <r>
    <s v="410000202"/>
    <x v="1038"/>
    <s v="410000319"/>
    <s v="41"/>
    <s v="Centre-Val de Loire"/>
    <s v="Privé"/>
    <s v="POLYCLINIQUE DE BLOIS"/>
    <n v="73596"/>
    <n v="0"/>
    <n v="1"/>
  </r>
  <r>
    <s v="410000046"/>
    <x v="1039"/>
    <s v="410000103"/>
    <s v="41"/>
    <s v="Centre-Val de Loire"/>
    <s v="CH"/>
    <s v="CH ROMORANTIN-LANTHENAY"/>
    <n v="71222.25"/>
    <n v="0"/>
    <n v="1"/>
  </r>
  <r>
    <s v="410000038"/>
    <x v="1040"/>
    <s v="410000095"/>
    <s v="41"/>
    <s v="Centre-Val de Loire"/>
    <s v="CH"/>
    <s v="CH VENDOME - MONTOIRE"/>
    <n v="35656"/>
    <n v="0"/>
    <n v="1"/>
  </r>
  <r>
    <s v="410000418"/>
    <x v="1041"/>
    <s v="440052041"/>
    <s v="41"/>
    <s v="Centre-Val de Loire"/>
    <s v="Privé"/>
    <s v="INSTITUT MEDICAL DE SOLOGNE"/>
    <n v="32286"/>
    <n v="0"/>
    <n v="1"/>
  </r>
  <r>
    <s v="410003768"/>
    <x v="1040"/>
    <s v="410000095"/>
    <s v="41"/>
    <s v="Centre-Val de Loire"/>
    <s v="CH"/>
    <s v="SERVICE PSYCHIATRIE-ANNEXE-CH VENDOME"/>
    <n v="26050"/>
    <n v="0"/>
    <n v="0"/>
  </r>
  <r>
    <s v="410000277"/>
    <x v="1042"/>
    <s v="410000467"/>
    <s v="41"/>
    <s v="Centre-Val de Loire"/>
    <s v="Privé"/>
    <s v="CLINIQUE DE LA BORDE"/>
    <n v="24271.25"/>
    <n v="0"/>
    <n v="0"/>
  </r>
  <r>
    <s v="410000293"/>
    <x v="1043"/>
    <s v="410000491"/>
    <s v="41"/>
    <s v="Centre-Val de Loire"/>
    <s v="Privé"/>
    <s v="SA CLINIQUE DE CHAILLES"/>
    <n v="23378.75"/>
    <n v="0"/>
    <n v="0"/>
  </r>
  <r>
    <s v="410004998"/>
    <x v="1044"/>
    <s v="410000871"/>
    <s v="41"/>
    <s v="Centre-Val de Loire"/>
    <s v="Privé"/>
    <s v="CLINIQUE DU SAINT COEUR"/>
    <n v="23027"/>
    <n v="0"/>
    <n v="0"/>
  </r>
  <r>
    <s v="410005284"/>
    <x v="1045"/>
    <s v="410000947"/>
    <s v="41"/>
    <s v="Centre-Val de Loire"/>
    <s v="Privé"/>
    <s v="THERAE CENTRE MEDICAL"/>
    <n v="17749.5"/>
    <n v="0"/>
    <n v="0"/>
  </r>
  <r>
    <s v="410005003"/>
    <x v="1046"/>
    <s v="440052041"/>
    <s v="41"/>
    <s v="Centre-Val de Loire"/>
    <s v="Privé"/>
    <s v="LNA HAD LOIR ET CHER"/>
    <n v="16770.5"/>
    <n v="0"/>
    <n v="0"/>
  </r>
  <r>
    <s v="410000442"/>
    <x v="1047"/>
    <s v="750005068"/>
    <s v="41"/>
    <s v="Centre-Val de Loire"/>
    <s v="PSPH/EBNL"/>
    <s v="CENTRE MÉDICAL LA MENAUDIERE"/>
    <n v="15474"/>
    <n v="0"/>
    <n v="0"/>
  </r>
  <r>
    <s v="410004063"/>
    <x v="1040"/>
    <s v="410000095"/>
    <s v="41"/>
    <s v="Centre-Val de Loire"/>
    <s v="CH"/>
    <s v="USSR CH DE VENDOME"/>
    <n v="13259.5"/>
    <n v="0"/>
    <n v="0"/>
  </r>
  <r>
    <s v="410000285"/>
    <x v="1048"/>
    <s v="410000475"/>
    <s v="41"/>
    <s v="Centre-Val de Loire"/>
    <s v="Privé"/>
    <s v="CLINIQUE MEDICALE DU CENTRE"/>
    <n v="11791.5"/>
    <n v="0"/>
    <n v="0"/>
  </r>
  <r>
    <s v="410000053"/>
    <x v="1049"/>
    <s v="410000111"/>
    <s v="41"/>
    <s v="Centre-Val de Loire"/>
    <s v="CH"/>
    <s v="CH SAINT AIGNAN"/>
    <n v="11580.5"/>
    <n v="0"/>
    <n v="1"/>
  </r>
  <r>
    <s v="410005391"/>
    <x v="1050"/>
    <s v="410000905"/>
    <s v="41"/>
    <s v="Centre-Val de Loire"/>
    <s v="PSPH/EBNL"/>
    <s v="MAISON DE RÉADAPTATION FONCTIONNELLE_x000a_L'HOSPITALET"/>
    <n v="6091"/>
    <n v="0"/>
    <n v="0"/>
  </r>
  <r>
    <s v="410000244"/>
    <x v="1051"/>
    <s v="410000152"/>
    <s v="41"/>
    <s v="Centre-Val de Loire"/>
    <s v="CH"/>
    <s v="CH SELLES-SUR-CHER"/>
    <n v="3551.5"/>
    <n v="0"/>
    <n v="0"/>
  </r>
  <r>
    <s v="410000210"/>
    <x v="1052"/>
    <s v="410000145"/>
    <s v="41"/>
    <s v="Centre-Val de Loire"/>
    <s v="CH"/>
    <s v="CH MONTRICHARD"/>
    <n v="2525.5"/>
    <n v="0"/>
    <n v="0"/>
  </r>
  <r>
    <s v="420785354"/>
    <x v="1053"/>
    <s v="420784878"/>
    <s v="42"/>
    <s v="Auvergne-Rhône-Alpes"/>
    <s v="CHR/U"/>
    <s v="HÔPITAL NORD - CHU42"/>
    <n v="395868.5"/>
    <n v="1"/>
    <n v="1"/>
  </r>
  <r>
    <s v="420000010"/>
    <x v="1054"/>
    <s v="420780033"/>
    <s v="42"/>
    <s v="Auvergne-Rhône-Alpes"/>
    <s v="CH"/>
    <s v="CH DE ROANNE"/>
    <n v="172647.5"/>
    <n v="1"/>
    <n v="1"/>
  </r>
  <r>
    <s v="420011413"/>
    <x v="1055"/>
    <s v="420011405"/>
    <s v="42"/>
    <s v="Auvergne-Rhône-Alpes"/>
    <s v="Privé"/>
    <s v="HÔPITAL PRIVÉ DE LA LOIRE"/>
    <n v="137984.5"/>
    <n v="0"/>
    <n v="1"/>
  </r>
  <r>
    <s v="420000234"/>
    <x v="1056"/>
    <s v="420780652"/>
    <s v="42"/>
    <s v="Auvergne-Rhône-Alpes"/>
    <s v="CH"/>
    <s v="CH DE FIRMINY"/>
    <n v="111552"/>
    <n v="1"/>
    <n v="1"/>
  </r>
  <r>
    <s v="420780637"/>
    <x v="1057"/>
    <s v="420002495"/>
    <s v="42"/>
    <s v="Auvergne-Rhône-Alpes"/>
    <s v="CH"/>
    <s v="HÔPITAL DU GIER - MCO"/>
    <n v="65927"/>
    <n v="0"/>
    <n v="1"/>
  </r>
  <r>
    <s v="420000226"/>
    <x v="1058"/>
    <s v="420013831"/>
    <s v="42"/>
    <s v="Auvergne-Rhône-Alpes"/>
    <s v="CH"/>
    <s v="CH DU FOREZ SITE DE MONTBRISON"/>
    <n v="56017"/>
    <n v="1"/>
    <n v="1"/>
  </r>
  <r>
    <s v="420782559"/>
    <x v="1053"/>
    <s v="420784878"/>
    <s v="42"/>
    <s v="Auvergne-Rhône-Alpes"/>
    <s v="CHR/U"/>
    <s v="HÔPITAL DE BELLEVUE - CHU42"/>
    <n v="55329.5"/>
    <n v="0"/>
    <n v="1"/>
  </r>
  <r>
    <s v="420010241"/>
    <x v="1059"/>
    <s v="420013492"/>
    <s v="42"/>
    <s v="Auvergne-Rhône-Alpes"/>
    <s v="CH"/>
    <s v="INSTITUT CANCEROLOGIE LUCIEN NEUWIRTH"/>
    <n v="52461"/>
    <n v="0"/>
    <n v="1"/>
  </r>
  <r>
    <s v="420010050"/>
    <x v="1060"/>
    <s v="420787061"/>
    <s v="42"/>
    <s v="Auvergne-Rhône-Alpes"/>
    <s v="PSPH/EBNL"/>
    <s v="CLINIQUE MUTUALISTE DE LA LOIRE"/>
    <n v="48659"/>
    <n v="0"/>
    <n v="0"/>
  </r>
  <r>
    <s v="420782310"/>
    <x v="1061"/>
    <s v="420000853"/>
    <s v="42"/>
    <s v="Auvergne-Rhône-Alpes"/>
    <s v="Privé"/>
    <s v="CLINIQUE DU RENAISON"/>
    <n v="47074.5"/>
    <n v="0"/>
    <n v="0"/>
  </r>
  <r>
    <s v="420780504"/>
    <x v="1062"/>
    <s v="420000135"/>
    <s v="42"/>
    <s v="Auvergne-Rhône-Alpes"/>
    <s v="Privé"/>
    <s v="CLINIQUE DU PARC"/>
    <n v="46801.5"/>
    <n v="0"/>
    <n v="1"/>
  </r>
  <r>
    <s v="420000267"/>
    <x v="1058"/>
    <s v="420013831"/>
    <s v="42"/>
    <s v="Auvergne-Rhône-Alpes"/>
    <s v="CH"/>
    <s v="CH DU FOREZ SITE DE FEURS"/>
    <n v="37786"/>
    <n v="0"/>
    <n v="1"/>
  </r>
  <r>
    <s v="420011512"/>
    <x v="1063"/>
    <s v="420011504"/>
    <s v="42"/>
    <s v="Auvergne-Rhône-Alpes"/>
    <s v="Privé"/>
    <s v="LE CLOS CHAMPIROL"/>
    <n v="36944"/>
    <n v="0"/>
    <n v="0"/>
  </r>
  <r>
    <s v="420782567"/>
    <x v="1053"/>
    <s v="420784878"/>
    <s v="42"/>
    <s v="Auvergne-Rhône-Alpes"/>
    <s v="CHR/U"/>
    <s v="HÔPITAL DE LA CHARITE - CHU42"/>
    <n v="35790.25"/>
    <n v="0"/>
    <n v="1"/>
  </r>
  <r>
    <s v="420002479"/>
    <x v="1064"/>
    <s v="340027937"/>
    <s v="42"/>
    <s v="Auvergne-Rhône-Alpes"/>
    <s v="Privé"/>
    <s v="ADENE HOSPITALISATION A DOMICILE"/>
    <n v="28773"/>
    <n v="0"/>
    <n v="0"/>
  </r>
  <r>
    <s v="420784845"/>
    <x v="1054"/>
    <s v="420780033"/>
    <s v="42"/>
    <s v="Auvergne-Rhône-Alpes"/>
    <s v="CH"/>
    <s v="ANNEXE BONVERT CH ROANNE"/>
    <n v="26805.5"/>
    <n v="0"/>
    <n v="0"/>
  </r>
  <r>
    <s v="420012593"/>
    <x v="1065"/>
    <s v="420001752"/>
    <s v="42"/>
    <s v="Auvergne-Rhône-Alpes"/>
    <s v="PSPH/EBNL"/>
    <s v="ARTIC 42"/>
    <n v="24681.5"/>
    <n v="0"/>
    <n v="0"/>
  </r>
  <r>
    <s v="420788440"/>
    <x v="1066"/>
    <s v="420001794"/>
    <s v="42"/>
    <s v="Auvergne-Rhône-Alpes"/>
    <s v="Privé"/>
    <s v="CLINIQUE DE ST VICTOR"/>
    <n v="23836"/>
    <n v="0"/>
    <n v="0"/>
  </r>
  <r>
    <s v="420782591"/>
    <x v="1067"/>
    <s v="420000887"/>
    <s v="42"/>
    <s v="Auvergne-Rhône-Alpes"/>
    <s v="Privé"/>
    <s v="CLINIQUE NOUVELLE DU FOREZ"/>
    <n v="15703"/>
    <n v="0"/>
    <n v="0"/>
  </r>
  <r>
    <s v="420010258"/>
    <x v="1068"/>
    <s v="420010209"/>
    <s v="42"/>
    <s v="Auvergne-Rhône-Alpes"/>
    <s v="Privé"/>
    <s v="GCS SANTÉ A DOM SAINT-PRIEST-EN-JAREZ"/>
    <n v="15554"/>
    <n v="0"/>
    <n v="0"/>
  </r>
  <r>
    <s v="420782096"/>
    <x v="1069"/>
    <s v="420787061"/>
    <s v="42"/>
    <s v="Auvergne-Rhône-Alpes"/>
    <s v="PSPH/EBNL"/>
    <s v="CENTRE MÉDICAL DES 7 COLLINES"/>
    <n v="14109"/>
    <n v="0"/>
    <n v="0"/>
  </r>
  <r>
    <s v="420790081"/>
    <x v="1070"/>
    <s v="750056335"/>
    <s v="42"/>
    <s v="Auvergne-Rhône-Alpes"/>
    <s v="Privé"/>
    <s v="KORIAN LE CLOS MONTAIGNE"/>
    <n v="13552.5"/>
    <n v="0"/>
    <n v="0"/>
  </r>
  <r>
    <s v="420780678"/>
    <x v="1057"/>
    <s v="420002495"/>
    <s v="42"/>
    <s v="Auvergne-Rhône-Alpes"/>
    <s v="CH"/>
    <s v="HÔPITAL DU GIER - SITE MARREL SSR"/>
    <n v="12716"/>
    <n v="0"/>
    <n v="1"/>
  </r>
  <r>
    <s v="420781767"/>
    <x v="1071"/>
    <s v="420000523"/>
    <s v="42"/>
    <s v="Auvergne-Rhône-Alpes"/>
    <s v="Privé"/>
    <s v="CLINIQUE NEURO-PSYCHIATRIQUE MTS DU_x000a_FOREZ"/>
    <n v="12181"/>
    <n v="0"/>
    <n v="0"/>
  </r>
  <r>
    <s v="420000242"/>
    <x v="1072"/>
    <s v="420780660"/>
    <s v="42"/>
    <s v="Auvergne-Rhône-Alpes"/>
    <s v="CH"/>
    <s v="CH GEORGES CLAUDINON"/>
    <n v="12059.5"/>
    <n v="0"/>
    <n v="1"/>
  </r>
  <r>
    <s v="420000192"/>
    <x v="1073"/>
    <s v="750034589"/>
    <s v="42"/>
    <s v="Auvergne-Rhône-Alpes"/>
    <s v="PSPH/EBNL"/>
    <s v="CLINIQUE MEDICALE BUISSONNIERE"/>
    <n v="10743"/>
    <n v="0"/>
    <n v="0"/>
  </r>
  <r>
    <s v="420000275"/>
    <x v="1074"/>
    <s v="420780694"/>
    <s v="42"/>
    <s v="Auvergne-Rhône-Alpes"/>
    <s v="CH"/>
    <s v="CH ST BONNET CHATEAU"/>
    <n v="9251.5"/>
    <n v="0"/>
    <n v="0"/>
  </r>
  <r>
    <s v="420789067"/>
    <x v="1075"/>
    <s v="420780710"/>
    <s v="42"/>
    <s v="Auvergne-Rhône-Alpes"/>
    <s v="CH"/>
    <s v="USLD CH MAURICE ANDRÉ"/>
    <n v="8997.5"/>
    <n v="0"/>
    <n v="0"/>
  </r>
  <r>
    <s v="420793697"/>
    <x v="1076"/>
    <s v="420793689"/>
    <s v="42"/>
    <s v="Auvergne-Rhône-Alpes"/>
    <s v="Privé"/>
    <s v="ALMA SANTÉ"/>
    <n v="8766"/>
    <n v="0"/>
    <n v="0"/>
  </r>
  <r>
    <s v="420000317"/>
    <x v="1077"/>
    <s v="420780736"/>
    <s v="42"/>
    <s v="Auvergne-Rhône-Alpes"/>
    <s v="CH"/>
    <s v="CH DE PELUSSIN"/>
    <n v="8063"/>
    <n v="0"/>
    <n v="0"/>
  </r>
  <r>
    <s v="420783102"/>
    <x v="1078"/>
    <s v="420000929"/>
    <s v="42"/>
    <s v="Auvergne-Rhône-Alpes"/>
    <s v="Privé"/>
    <s v="CENTRE POST CURE LA MUSARDIERE"/>
    <n v="7479"/>
    <n v="0"/>
    <n v="0"/>
  </r>
  <r>
    <s v="420011728"/>
    <x v="1079"/>
    <s v="920028560"/>
    <s v="42"/>
    <s v="Auvergne-Rhône-Alpes"/>
    <s v="PSPH/EBNL"/>
    <s v="CENTRE MEDIC DE L ARGENTIERE ST ETIENNE"/>
    <n v="6441"/>
    <n v="0"/>
    <n v="0"/>
  </r>
  <r>
    <s v="420002677"/>
    <x v="1080"/>
    <s v="420787061"/>
    <s v="42"/>
    <s v="Auvergne-Rhône-Alpes"/>
    <s v="PSPH/EBNL"/>
    <s v="CENTRE MUTUALISTE D'ADDICTOLOGIE"/>
    <n v="6155.5"/>
    <n v="0"/>
    <n v="0"/>
  </r>
  <r>
    <s v="420009599"/>
    <x v="1057"/>
    <s v="420002495"/>
    <s v="42"/>
    <s v="Auvergne-Rhône-Alpes"/>
    <s v="CH"/>
    <s v="HÔPITAL DU GIER - SITE PINAY GERIATRIE"/>
    <n v="5914.5"/>
    <n v="0"/>
    <n v="0"/>
  </r>
  <r>
    <s v="420780744"/>
    <x v="1081"/>
    <s v="420000325"/>
    <s v="42"/>
    <s v="Auvergne-Rhône-Alpes"/>
    <s v="CH"/>
    <s v="CH ST PIERRE DE BOEUF"/>
    <n v="5411.5"/>
    <n v="0"/>
    <n v="0"/>
  </r>
  <r>
    <s v="420780546"/>
    <x v="1082"/>
    <s v="420000168"/>
    <s v="42"/>
    <s v="Auvergne-Rhône-Alpes"/>
    <s v="USLD pur"/>
    <s v="USLD SAINTE ÉLISABETH SAINT ÉTIENNE"/>
    <n v="5311"/>
    <n v="0"/>
    <n v="0"/>
  </r>
  <r>
    <s v="420000036"/>
    <x v="1083"/>
    <s v="420780058"/>
    <s v="42"/>
    <s v="Auvergne-Rhône-Alpes"/>
    <s v="CH"/>
    <s v="CH DE CHARLIEU"/>
    <n v="4425"/>
    <n v="0"/>
    <n v="0"/>
  </r>
  <r>
    <s v="420000283"/>
    <x v="1084"/>
    <s v="420780702"/>
    <s v="42"/>
    <s v="Auvergne-Rhône-Alpes"/>
    <s v="CH"/>
    <s v="CH DE CHAZELLES SUR LY"/>
    <n v="3546.5"/>
    <n v="0"/>
    <n v="0"/>
  </r>
  <r>
    <s v="260020078"/>
    <x v="1053"/>
    <s v="420784878"/>
    <s v="42"/>
    <s v="Auvergne-Rhône-Alpes"/>
    <s v="CHR/U"/>
    <s v="SERVICE NEUROCHIRURGIE - CHU42"/>
    <n v="3436.5"/>
    <n v="0"/>
    <n v="0"/>
  </r>
  <r>
    <s v="420000556"/>
    <x v="1085"/>
    <s v="420781791"/>
    <s v="42"/>
    <s v="Auvergne-Rhône-Alpes"/>
    <s v="CH"/>
    <s v="CH DE BOEN SUR LIGNON"/>
    <n v="2683"/>
    <n v="0"/>
    <n v="0"/>
  </r>
  <r>
    <s v="420014110"/>
    <x v="1086"/>
    <s v="420007098"/>
    <s v="42"/>
    <s v="Auvergne-Rhône-Alpes"/>
    <s v="PSPH/EBNL"/>
    <s v="GCS CHU CTRE ARGENTIERE SRPR-HOP NORD"/>
    <n v="2106.5"/>
    <n v="0"/>
    <n v="0"/>
  </r>
  <r>
    <s v="420000028"/>
    <x v="1087"/>
    <s v="420780041"/>
    <s v="42"/>
    <s v="Auvergne-Rhône-Alpes"/>
    <s v="CH"/>
    <s v="CH ST JUST LA PENDUE"/>
    <n v="1964.5"/>
    <n v="0"/>
    <n v="0"/>
  </r>
  <r>
    <s v="420012320"/>
    <x v="1058"/>
    <s v="420013831"/>
    <s v="42"/>
    <s v="Auvergne-Rhône-Alpes"/>
    <s v="CH"/>
    <s v="HÔP JOUR ET APPART THÉRAP CH FEURS"/>
    <n v="1811"/>
    <n v="0"/>
    <n v="0"/>
  </r>
  <r>
    <s v="420785107"/>
    <x v="1058"/>
    <s v="420013831"/>
    <s v="42"/>
    <s v="Auvergne-Rhône-Alpes"/>
    <s v="CH"/>
    <s v="SCE DE PSYCHOTHÉRAPIE HÔP MONTBRISON"/>
    <n v="1170.5"/>
    <n v="0"/>
    <n v="0"/>
  </r>
  <r>
    <s v="420785305"/>
    <x v="1054"/>
    <s v="420780033"/>
    <s v="42"/>
    <s v="Auvergne-Rhône-Alpes"/>
    <s v="CH"/>
    <s v="CMP-HJ ENFANTS ET ADOLESCENTS"/>
    <n v="1016.5"/>
    <n v="0"/>
    <n v="0"/>
  </r>
  <r>
    <s v="420003618"/>
    <x v="1058"/>
    <s v="420013831"/>
    <s v="42"/>
    <s v="Auvergne-Rhône-Alpes"/>
    <s v="CH"/>
    <s v="CMP - CATTP ENFANT- CATTP ADOLESCENTS"/>
    <n v="965"/>
    <n v="0"/>
    <n v="0"/>
  </r>
  <r>
    <s v="420010308"/>
    <x v="1088"/>
    <s v="420010209"/>
    <s v="42"/>
    <s v="Auvergne-Rhône-Alpes"/>
    <s v="Privé"/>
    <s v="HAD GCS SANTÉ A DOMICILE MONTBRISON"/>
    <n v="658"/>
    <n v="0"/>
    <n v="0"/>
  </r>
  <r>
    <s v="430000117"/>
    <x v="1089"/>
    <s v="430000018"/>
    <s v="43"/>
    <s v="Auvergne-Rhône-Alpes"/>
    <s v="CH"/>
    <s v="CH LE PUY - EMILE ROUX"/>
    <n v="166197"/>
    <n v="1"/>
    <n v="1"/>
  </r>
  <r>
    <s v="430000026"/>
    <x v="1090"/>
    <s v="630786754"/>
    <s v="43"/>
    <s v="Auvergne-Rhône-Alpes"/>
    <s v="PSPH/EBNL"/>
    <s v="CH SAINTE-MARIE"/>
    <n v="44936"/>
    <n v="0"/>
    <n v="0"/>
  </r>
  <r>
    <s v="430000190"/>
    <x v="1091"/>
    <s v="430000034"/>
    <s v="43"/>
    <s v="Auvergne-Rhône-Alpes"/>
    <s v="CH"/>
    <s v="CH DE SECTEUR DE BRIOUDE"/>
    <n v="38867.5"/>
    <n v="0"/>
    <n v="1"/>
  </r>
  <r>
    <s v="430007450"/>
    <x v="1092"/>
    <s v="430007427"/>
    <s v="43"/>
    <s v="Auvergne-Rhône-Alpes"/>
    <s v="Privé"/>
    <s v="CENTRE MÉDICAL SPECIALISE LE CHAMBON SUR_x000a_LIGNON"/>
    <n v="19288.5"/>
    <n v="0"/>
    <n v="0"/>
  </r>
  <r>
    <s v="430000109"/>
    <x v="1093"/>
    <s v="430000372"/>
    <s v="43"/>
    <s v="Auvergne-Rhône-Alpes"/>
    <s v="Privé"/>
    <s v="CLINIQUE BON SECOURS - LE PUY"/>
    <n v="14885.5"/>
    <n v="0"/>
    <n v="0"/>
  </r>
  <r>
    <s v="430000356"/>
    <x v="1094"/>
    <s v="430000091"/>
    <s v="43"/>
    <s v="Auvergne-Rhône-Alpes"/>
    <s v="CH"/>
    <s v="CH D' YSSINGEAUX"/>
    <n v="14185"/>
    <n v="0"/>
    <n v="0"/>
  </r>
  <r>
    <s v="430000307"/>
    <x v="1095"/>
    <s v="430000067"/>
    <s v="43"/>
    <s v="Auvergne-Rhône-Alpes"/>
    <s v="CH"/>
    <s v="CH PIERRE GALLICE LANGEAC"/>
    <n v="12248"/>
    <n v="0"/>
    <n v="0"/>
  </r>
  <r>
    <s v="430000216"/>
    <x v="1096"/>
    <s v="750811820"/>
    <s v="43"/>
    <s v="Auvergne-Rhône-Alpes"/>
    <s v="PSPH/EBNL"/>
    <s v="CENTRE MÉDICAL D'OUSSOULX"/>
    <n v="10070"/>
    <n v="0"/>
    <n v="0"/>
  </r>
  <r>
    <s v="430000182"/>
    <x v="1097"/>
    <s v="430007708"/>
    <s v="43"/>
    <s v="Auvergne-Rhône-Alpes"/>
    <s v="Privé"/>
    <s v="MAISON DE REPOS HORT MELLEYR-MONASTIER"/>
    <n v="8936"/>
    <n v="0"/>
    <n v="0"/>
  </r>
  <r>
    <s v="430000158"/>
    <x v="1098"/>
    <s v="430000380"/>
    <s v="43"/>
    <s v="Auvergne-Rhône-Alpes"/>
    <s v="Privé"/>
    <s v="MAISON DE REPOS BEAUREGARD - CHADRAC"/>
    <n v="8441"/>
    <n v="0"/>
    <n v="0"/>
  </r>
  <r>
    <s v="430000166"/>
    <x v="1099"/>
    <s v="430005843"/>
    <s v="43"/>
    <s v="Auvergne-Rhône-Alpes"/>
    <s v="Privé"/>
    <s v="MAISON DE REPOS JALAVOUX - AIGUILHE"/>
    <n v="7307"/>
    <n v="0"/>
    <n v="0"/>
  </r>
  <r>
    <s v="430000141"/>
    <x v="1100"/>
    <s v="430005843"/>
    <s v="43"/>
    <s v="Auvergne-Rhône-Alpes"/>
    <s v="Privé"/>
    <s v="MAISON DE CONVALESCENCE ST JOSEPH -_x000a_ROSIERS"/>
    <n v="6302"/>
    <n v="0"/>
    <n v="0"/>
  </r>
  <r>
    <s v="430000299"/>
    <x v="1101"/>
    <s v="430000059"/>
    <s v="43"/>
    <s v="Auvergne-Rhône-Alpes"/>
    <s v="CH"/>
    <s v="CH CRAPONNE SUR ARZON"/>
    <n v="5082.5"/>
    <n v="0"/>
    <n v="0"/>
  </r>
  <r>
    <s v="440000271"/>
    <x v="1102"/>
    <s v="440000289"/>
    <s v="44"/>
    <s v="Pays de la Loire"/>
    <s v="CHR/U"/>
    <s v="CHU DE NANTES :SITE HÔTEL-DIEU- HME"/>
    <n v="440956"/>
    <n v="1"/>
    <n v="1"/>
  </r>
  <r>
    <s v="440000016"/>
    <x v="1103"/>
    <s v="440000057"/>
    <s v="44"/>
    <s v="Pays de la Loire"/>
    <s v="CH"/>
    <s v="CH DE SAINT- NAZAIRE"/>
    <n v="215474"/>
    <n v="1"/>
    <n v="1"/>
  </r>
  <r>
    <s v="440041580"/>
    <x v="1104"/>
    <s v="440041572"/>
    <s v="44"/>
    <s v="Pays de la Loire"/>
    <s v="Privé"/>
    <s v="L'HÔPITAL PRIVÉ DU CONFLUENT"/>
    <n v="186560"/>
    <n v="0"/>
    <n v="1"/>
  </r>
  <r>
    <s v="440017598"/>
    <x v="1102"/>
    <s v="440000289"/>
    <s v="44"/>
    <s v="Pays de la Loire"/>
    <s v="CHR/U"/>
    <s v="CHU DE NANTES : HÔPITAL G. R. LAENNEC"/>
    <n v="174771.5"/>
    <n v="1"/>
    <n v="1"/>
  </r>
  <r>
    <s v="440033819"/>
    <x v="1105"/>
    <s v="440006344"/>
    <s v="44"/>
    <s v="Pays de la Loire"/>
    <s v="Privé"/>
    <s v="POLYCLINIQUE DE L'ATLANTIQUE"/>
    <n v="170405"/>
    <n v="0"/>
    <n v="0"/>
  </r>
  <r>
    <s v="440029338"/>
    <x v="1106"/>
    <s v="440053411"/>
    <s v="44"/>
    <s v="Pays de la Loire"/>
    <s v="PSPH/EBNL"/>
    <s v="CLINIQUE MUTUALISTE JULES VERNE"/>
    <n v="70157.5"/>
    <n v="0"/>
    <n v="0"/>
  </r>
  <r>
    <s v="440050433"/>
    <x v="1107"/>
    <s v="440053429"/>
    <s v="44"/>
    <s v="Pays de la Loire"/>
    <s v="PSPH/EBNL"/>
    <s v="CLINIQUE MUTUALISTE DE L'ESTUAIRE"/>
    <n v="69040"/>
    <n v="0"/>
    <n v="1"/>
  </r>
  <r>
    <s v="440001113"/>
    <x v="1108"/>
    <s v="490017258"/>
    <s v="44"/>
    <s v="Pays de la Loire"/>
    <s v="CLCC"/>
    <s v="CRLCC RENE GAUDUCHEAU"/>
    <n v="67004.5"/>
    <n v="1"/>
    <n v="1"/>
  </r>
  <r>
    <s v="440000412"/>
    <x v="1109"/>
    <s v="440000941"/>
    <s v="44"/>
    <s v="Pays de la Loire"/>
    <s v="Privé"/>
    <s v="CLINIQUE BRETECHE VIAUD"/>
    <n v="65967"/>
    <n v="0"/>
    <n v="0"/>
  </r>
  <r>
    <s v="440029379"/>
    <x v="1110"/>
    <s v="440000974"/>
    <s v="44"/>
    <s v="Pays de la Loire"/>
    <s v="Privé"/>
    <s v="CLINIQUE JULES VERNE"/>
    <n v="64456"/>
    <n v="0"/>
    <n v="0"/>
  </r>
  <r>
    <s v="440000503"/>
    <x v="1111"/>
    <s v="440000313"/>
    <s v="44"/>
    <s v="Pays de la Loire"/>
    <s v="CH"/>
    <s v="CH CHATEAUBRIANT"/>
    <n v="63031"/>
    <n v="0"/>
    <n v="1"/>
  </r>
  <r>
    <s v="440000396"/>
    <x v="1112"/>
    <s v="440053643"/>
    <s v="44"/>
    <s v="Pays de la Loire"/>
    <s v="CH"/>
    <s v="CH ANCENIS"/>
    <n v="52259"/>
    <n v="0"/>
    <n v="1"/>
  </r>
  <r>
    <s v="440002020"/>
    <x v="1113"/>
    <s v="440001386"/>
    <s v="44"/>
    <s v="Pays de la Loire"/>
    <s v="Privé"/>
    <s v="POLYCLINIQUE DE L'EUROPE"/>
    <n v="47845"/>
    <n v="0"/>
    <n v="1"/>
  </r>
  <r>
    <s v="440021392"/>
    <x v="1102"/>
    <s v="440000289"/>
    <s v="44"/>
    <s v="Pays de la Loire"/>
    <s v="CHR/U"/>
    <s v="HÔPITAL PSY ST-JACQUES - CHU NANTES"/>
    <n v="44847.75"/>
    <n v="0"/>
    <n v="0"/>
  </r>
  <r>
    <s v="440003291"/>
    <x v="1102"/>
    <s v="440000289"/>
    <s v="44"/>
    <s v="Pays de la Loire"/>
    <s v="CHR/U"/>
    <s v="CHU DE NANTES - SITE SAINT-JACQUES"/>
    <n v="40324.5"/>
    <n v="0"/>
    <n v="1"/>
  </r>
  <r>
    <s v="440012128"/>
    <x v="1114"/>
    <s v="440003960"/>
    <s v="44"/>
    <s v="Pays de la Loire"/>
    <s v="PSPH/EBNL"/>
    <s v="HAD DE NANTES"/>
    <n v="36433"/>
    <n v="0"/>
    <n v="0"/>
  </r>
  <r>
    <s v="440001253"/>
    <x v="1115"/>
    <s v="440028538"/>
    <s v="44"/>
    <s v="Pays de la Loire"/>
    <s v="CH"/>
    <s v="CH DE LA PRESQU'ILE"/>
    <n v="33277"/>
    <n v="0"/>
    <n v="0"/>
  </r>
  <r>
    <s v="440000180"/>
    <x v="1116"/>
    <s v="440000263"/>
    <s v="44"/>
    <s v="Pays de la Loire"/>
    <s v="CH"/>
    <s v="CHS BLAIN"/>
    <n v="32862"/>
    <n v="0"/>
    <n v="0"/>
  </r>
  <r>
    <s v="440007607"/>
    <x v="1103"/>
    <s v="440000057"/>
    <s v="44"/>
    <s v="Pays de la Loire"/>
    <s v="CH"/>
    <s v="CH ST NAZAIRE - HEINLEX"/>
    <n v="32394.75"/>
    <n v="0"/>
    <n v="0"/>
  </r>
  <r>
    <s v="440050466"/>
    <x v="1102"/>
    <s v="440000289"/>
    <s v="44"/>
    <s v="Pays de la Loire"/>
    <s v="CHR/U"/>
    <s v="MAISON PIRMIL - SITE SSR"/>
    <n v="29798"/>
    <n v="0"/>
    <n v="0"/>
  </r>
  <r>
    <s v="440000453"/>
    <x v="1102"/>
    <s v="440000289"/>
    <s v="44"/>
    <s v="Pays de la Loire"/>
    <s v="CHR/U"/>
    <s v="CHU DE NANTES :SITE HÔPITAL BELLIER"/>
    <n v="26649.5"/>
    <n v="0"/>
    <n v="1"/>
  </r>
  <r>
    <s v="440001972"/>
    <x v="1117"/>
    <s v="440003309"/>
    <s v="44"/>
    <s v="Pays de la Loire"/>
    <s v="CH"/>
    <s v="CH GEORGES DAUMEZON"/>
    <n v="18680.5"/>
    <n v="0"/>
    <n v="0"/>
  </r>
  <r>
    <s v="440053387"/>
    <x v="1118"/>
    <s v="440018661"/>
    <s v="44"/>
    <s v="Pays de la Loire"/>
    <s v="PSPH/EBNL"/>
    <s v="CMPR COTE D'AMOUR"/>
    <n v="18660.5"/>
    <n v="0"/>
    <n v="0"/>
  </r>
  <r>
    <s v="440000883"/>
    <x v="1119"/>
    <s v="440042141"/>
    <s v="44"/>
    <s v="Pays de la Loire"/>
    <s v="CH"/>
    <s v="HÔPITAL DE VERTOU"/>
    <n v="17790.5"/>
    <n v="0"/>
    <n v="0"/>
  </r>
  <r>
    <s v="440000701"/>
    <x v="1120"/>
    <s v="440001220"/>
    <s v="44"/>
    <s v="Pays de la Loire"/>
    <s v="Privé"/>
    <s v="ÉTABLISSEMENT DE CONVAL.ROZ ARVOR"/>
    <n v="16548.5"/>
    <n v="0"/>
    <n v="0"/>
  </r>
  <r>
    <s v="440001287"/>
    <x v="1121"/>
    <s v="440041531"/>
    <s v="44"/>
    <s v="Pays de la Loire"/>
    <s v="CH"/>
    <s v="HÔPITAL DE PORNIC LA CHAUSSEE"/>
    <n v="16446"/>
    <n v="0"/>
    <n v="0"/>
  </r>
  <r>
    <s v="440024669"/>
    <x v="1122"/>
    <s v="440042844"/>
    <s v="44"/>
    <s v="Pays de la Loire"/>
    <s v="PSPH/EBNL"/>
    <s v="CENTRE DE SOINS DE SUITE LE BOIX RIGNOUX"/>
    <n v="16069.5"/>
    <n v="0"/>
    <n v="0"/>
  </r>
  <r>
    <s v="440000404"/>
    <x v="1123"/>
    <s v="440000925"/>
    <s v="44"/>
    <s v="Pays de la Loire"/>
    <s v="Privé"/>
    <s v="CLINIQUE CHIRURGICALE STE-MARIE"/>
    <n v="14893"/>
    <n v="0"/>
    <n v="0"/>
  </r>
  <r>
    <s v="440003390"/>
    <x v="1124"/>
    <s v="440001998"/>
    <s v="44"/>
    <s v="Pays de la Loire"/>
    <s v="Privé"/>
    <s v="CLINIQUE LA BRIERE"/>
    <n v="14802.5"/>
    <n v="0"/>
    <n v="0"/>
  </r>
  <r>
    <s v="440047504"/>
    <x v="1116"/>
    <s v="440000263"/>
    <s v="44"/>
    <s v="Pays de la Loire"/>
    <s v="CH"/>
    <s v="PLACEMENT FAMILIAL THERAPEUTIQ ADULTES"/>
    <n v="14571.5"/>
    <n v="0"/>
    <n v="0"/>
  </r>
  <r>
    <s v="440000024"/>
    <x v="1125"/>
    <s v="440000065"/>
    <s v="44"/>
    <s v="Pays de la Loire"/>
    <s v="CH"/>
    <s v="CH DE READAPT DE MAUBREUIL"/>
    <n v="13180"/>
    <n v="0"/>
    <n v="0"/>
  </r>
  <r>
    <s v="440002459"/>
    <x v="1126"/>
    <s v="440018661"/>
    <s v="44"/>
    <s v="Pays de la Loire"/>
    <s v="PSPH/EBNL"/>
    <s v="CENTRE DE CONVALESCENCE SOINS DE SUITE LE_x000a_BODIO"/>
    <n v="12853"/>
    <n v="0"/>
    <n v="0"/>
  </r>
  <r>
    <s v="440000552"/>
    <x v="1119"/>
    <s v="440042141"/>
    <s v="44"/>
    <s v="Pays de la Loire"/>
    <s v="CH"/>
    <s v="HÔPITAL DU LOROUX- BOTTEREAU"/>
    <n v="12669"/>
    <n v="0"/>
    <n v="0"/>
  </r>
  <r>
    <s v="440000800"/>
    <x v="1127"/>
    <s v="440001246"/>
    <s v="44"/>
    <s v="Pays de la Loire"/>
    <s v="Privé"/>
    <s v="CLINIQUE PSYCHIATRIQUE DU PARC"/>
    <n v="12661"/>
    <n v="0"/>
    <n v="0"/>
  </r>
  <r>
    <s v="440001295"/>
    <x v="1128"/>
    <s v="440000859"/>
    <s v="44"/>
    <s v="Pays de la Loire"/>
    <s v="CH"/>
    <s v="CH DE SAVENAY"/>
    <n v="12439"/>
    <n v="0"/>
    <n v="0"/>
  </r>
  <r>
    <s v="440000693"/>
    <x v="1129"/>
    <s v="440053411"/>
    <s v="44"/>
    <s v="Pays de la Loire"/>
    <s v="PSPH/EBNL"/>
    <s v="CENTRE DE CONVALESCENCE SAINT SEBASTIEN"/>
    <n v="12385.5"/>
    <n v="0"/>
    <n v="0"/>
  </r>
  <r>
    <s v="440036499"/>
    <x v="1130"/>
    <s v="440002590"/>
    <s v="44"/>
    <s v="Pays de la Loire"/>
    <s v="Privé"/>
    <s v="CENTRE D'HEMODIALYSE CONFLUENT"/>
    <n v="11575"/>
    <n v="0"/>
    <n v="0"/>
  </r>
  <r>
    <s v="490000569"/>
    <x v="1111"/>
    <s v="440000313"/>
    <s v="44"/>
    <s v="Pays de la Loire"/>
    <s v="CH"/>
    <s v="CH POUANCE"/>
    <n v="11224.5"/>
    <n v="0"/>
    <n v="0"/>
  </r>
  <r>
    <s v="440044451"/>
    <x v="1131"/>
    <s v="440055952"/>
    <s v="44"/>
    <s v="Pays de la Loire"/>
    <s v="Privé"/>
    <s v="CENTRE DE SSR LE BEAUMANOIR"/>
    <n v="11184"/>
    <n v="0"/>
    <n v="0"/>
  </r>
  <r>
    <s v="440000644"/>
    <x v="1132"/>
    <s v="440000347"/>
    <s v="44"/>
    <s v="Pays de la Loire"/>
    <s v="CH"/>
    <s v="CH CORCOUE S/LOGNE"/>
    <n v="11007"/>
    <n v="0"/>
    <n v="0"/>
  </r>
  <r>
    <s v="440000487"/>
    <x v="1133"/>
    <s v="440001014"/>
    <s v="44"/>
    <s v="Pays de la Loire"/>
    <s v="Privé"/>
    <s v="CLINIQUE UROLOGIQUE NANTES ATLANTIS"/>
    <n v="10943.5"/>
    <n v="0"/>
    <n v="0"/>
  </r>
  <r>
    <s v="440000719"/>
    <x v="1134"/>
    <s v="440018729"/>
    <s v="44"/>
    <s v="Pays de la Loire"/>
    <s v="PSPH/EBNL"/>
    <s v="CENTRE THÉRAPEUTIQUE ALCOOLIQUE LA_x000a_BARONNAIS"/>
    <n v="10862.5"/>
    <n v="0"/>
    <n v="0"/>
  </r>
  <r>
    <s v="490007499"/>
    <x v="1130"/>
    <s v="440002590"/>
    <s v="44"/>
    <s v="Pays de la Loire"/>
    <s v="Privé"/>
    <s v="CENTRE D'HEMODIALYSE BOCQUEL"/>
    <n v="10820"/>
    <n v="0"/>
    <n v="0"/>
  </r>
  <r>
    <s v="440001964"/>
    <x v="1135"/>
    <s v="440003267"/>
    <s v="44"/>
    <s v="Pays de la Loire"/>
    <s v="CH"/>
    <s v="CH DE CLISSON"/>
    <n v="10568.5"/>
    <n v="0"/>
    <n v="0"/>
  </r>
  <r>
    <s v="440024982"/>
    <x v="1136"/>
    <s v="440000461"/>
    <s v="44"/>
    <s v="Pays de la Loire"/>
    <s v="Privé"/>
    <s v="AHO CLINIQUE SAINT AUGUSTIN"/>
    <n v="10408"/>
    <n v="0"/>
    <n v="0"/>
  </r>
  <r>
    <s v="440000255"/>
    <x v="1137"/>
    <s v="440042844"/>
    <s v="44"/>
    <s v="Pays de la Loire"/>
    <s v="PSPH/EBNL"/>
    <s v="CRFF LA TOURMALINE"/>
    <n v="10306.5"/>
    <n v="0"/>
    <n v="0"/>
  </r>
  <r>
    <s v="440005080"/>
    <x v="1130"/>
    <s v="440002590"/>
    <s v="44"/>
    <s v="Pays de la Loire"/>
    <s v="Privé"/>
    <s v="ACTIVITES DE DIALYSE-MONTFORT"/>
    <n v="10270.5"/>
    <n v="0"/>
    <n v="0"/>
  </r>
  <r>
    <s v="440017440"/>
    <x v="1103"/>
    <s v="440000057"/>
    <s v="44"/>
    <s v="Pays de la Loire"/>
    <s v="CH"/>
    <s v="HOPITAL A DOMICILE CH ST NAZAIRE"/>
    <n v="9870"/>
    <n v="0"/>
    <n v="0"/>
  </r>
  <r>
    <s v="440043123"/>
    <x v="1138"/>
    <s v="750719239"/>
    <s v="44"/>
    <s v="Pays de la Loire"/>
    <s v="PSPH/EBNL"/>
    <s v="E.S.E.A.N"/>
    <n v="8343.5"/>
    <n v="0"/>
    <n v="0"/>
  </r>
  <r>
    <s v="720017839"/>
    <x v="1130"/>
    <s v="440002590"/>
    <s v="44"/>
    <s v="Pays de la Loire"/>
    <s v="Privé"/>
    <s v="CENTRE D'HEMODIALYSE POLE SANTÉ SUD"/>
    <n v="8129.5"/>
    <n v="0"/>
    <n v="0"/>
  </r>
  <r>
    <s v="440043792"/>
    <x v="1139"/>
    <s v="440007482"/>
    <s v="44"/>
    <s v="Pays de la Loire"/>
    <s v="PSPH/EBNL"/>
    <s v="CENTRE DE POST CURE PSYCHIATRIQUE SITE LA_x000a_MAINGUAIS"/>
    <n v="7097"/>
    <n v="0"/>
    <n v="0"/>
  </r>
  <r>
    <s v="560023152"/>
    <x v="1130"/>
    <s v="440002590"/>
    <s v="44"/>
    <s v="Pays de la Loire"/>
    <s v="Privé"/>
    <s v="CENTRE D'HEMODIALYSE AMBULATOIRE ECHO"/>
    <n v="6877"/>
    <n v="0"/>
    <n v="0"/>
  </r>
  <r>
    <s v="440002939"/>
    <x v="1140"/>
    <s v="440018620"/>
    <s v="44"/>
    <s v="Pays de la Loire"/>
    <s v="USLD pur"/>
    <s v="USLD CHEVEUX BLANCS ORVAULT"/>
    <n v="6694"/>
    <n v="0"/>
    <n v="0"/>
  </r>
  <r>
    <s v="850009333"/>
    <x v="1130"/>
    <s v="440002590"/>
    <s v="44"/>
    <s v="Pays de la Loire"/>
    <s v="Privé"/>
    <s v="STRUCTURE HEMODIALYSE-KEPLER-LA ROCHE_x000a_SUR YON"/>
    <n v="5996.5"/>
    <n v="0"/>
    <n v="0"/>
  </r>
  <r>
    <s v="440001261"/>
    <x v="1115"/>
    <s v="440028538"/>
    <s v="44"/>
    <s v="Pays de la Loire"/>
    <s v="CH"/>
    <s v="CH DE LA PRESQU'ILE"/>
    <n v="5870.5"/>
    <n v="0"/>
    <n v="0"/>
  </r>
  <r>
    <s v="850025156"/>
    <x v="1130"/>
    <s v="440002590"/>
    <s v="44"/>
    <s v="Pays de la Loire"/>
    <s v="Privé"/>
    <s v="CENTRE DIALYSE AMBULATOIRE AUTODIALYSE -_x000a_OLONNE SUR MER"/>
    <n v="5603"/>
    <n v="0"/>
    <n v="0"/>
  </r>
  <r>
    <s v="530002898"/>
    <x v="1130"/>
    <s v="440002590"/>
    <s v="44"/>
    <s v="Pays de la Loire"/>
    <s v="Privé"/>
    <s v="CENTRE D'HEMODIALYSE SITE CH LAVAL"/>
    <n v="5420.5"/>
    <n v="0"/>
    <n v="0"/>
  </r>
  <r>
    <s v="440000677"/>
    <x v="1111"/>
    <s v="440000313"/>
    <s v="44"/>
    <s v="Pays de la Loire"/>
    <s v="CH"/>
    <s v="CH NOZAY"/>
    <n v="5272.5"/>
    <n v="0"/>
    <n v="0"/>
  </r>
  <r>
    <s v="440055770"/>
    <x v="1130"/>
    <s v="440002590"/>
    <s v="44"/>
    <s v="Pays de la Loire"/>
    <s v="Privé"/>
    <s v="CENTRE D'HEMODIALYSE POLYCL ATLANTIQUE"/>
    <n v="5201.5"/>
    <n v="0"/>
    <n v="0"/>
  </r>
  <r>
    <s v="440002624"/>
    <x v="1141"/>
    <s v="440007482"/>
    <s v="44"/>
    <s v="Pays de la Loire"/>
    <s v="PSPH/EBNL"/>
    <s v="CENTRE POST CURE LES BRIORD"/>
    <n v="4996"/>
    <n v="0"/>
    <n v="0"/>
  </r>
  <r>
    <s v="440032399"/>
    <x v="1121"/>
    <s v="440041531"/>
    <s v="44"/>
    <s v="Pays de la Loire"/>
    <s v="USLD pur"/>
    <s v="HOPITAL DE PORNIC USLD"/>
    <n v="4977.5"/>
    <n v="0"/>
    <n v="0"/>
  </r>
  <r>
    <s v="720003441"/>
    <x v="1130"/>
    <s v="440002590"/>
    <s v="44"/>
    <s v="Pays de la Loire"/>
    <s v="Privé"/>
    <s v="CENTRE D'HEMODIALYSE SITE CH DU MANS"/>
    <n v="4946.5"/>
    <n v="0"/>
    <n v="0"/>
  </r>
  <r>
    <s v="440046944"/>
    <x v="1142"/>
    <s v="750721334"/>
    <s v="44"/>
    <s v="Pays de la Loire"/>
    <s v="Privé"/>
    <s v="CENTRE DE SOINS DE SUITE DU CONFLUENT"/>
    <n v="4804"/>
    <n v="0"/>
    <n v="0"/>
  </r>
  <r>
    <s v="490009008"/>
    <x v="1130"/>
    <s v="440002590"/>
    <s v="44"/>
    <s v="Pays de la Loire"/>
    <s v="Privé"/>
    <s v="CENTRE D'HEMODIALYSE CHOLET"/>
    <n v="4533"/>
    <n v="0"/>
    <n v="0"/>
  </r>
  <r>
    <s v="440050441"/>
    <x v="1143"/>
    <s v="440002590"/>
    <s v="44"/>
    <s v="Pays de la Loire"/>
    <s v="Privé"/>
    <s v="UDM POLE BIEN ETRE A ST NAZAIRE"/>
    <n v="4079.5"/>
    <n v="0"/>
    <n v="0"/>
  </r>
  <r>
    <s v="440000651"/>
    <x v="1144"/>
    <s v="440001212"/>
    <s v="44"/>
    <s v="Pays de la Loire"/>
    <s v="Privé"/>
    <s v="CLINIQUE SOURDILLE SA"/>
    <n v="3776.5"/>
    <n v="0"/>
    <n v="0"/>
  </r>
  <r>
    <s v="440001279"/>
    <x v="1121"/>
    <s v="440041531"/>
    <s v="44"/>
    <s v="Pays de la Loire"/>
    <s v="CH"/>
    <s v="HÔPITAL DE PAIMBOEUF"/>
    <n v="3712.5"/>
    <n v="0"/>
    <n v="0"/>
  </r>
  <r>
    <s v="850011271"/>
    <x v="1130"/>
    <s v="440002590"/>
    <s v="44"/>
    <s v="Pays de la Loire"/>
    <s v="Privé"/>
    <s v="CENTRE D'AUTODIALYSE ECHO CHALLANS"/>
    <n v="3618"/>
    <n v="0"/>
    <n v="0"/>
  </r>
  <r>
    <s v="440048676"/>
    <x v="1145"/>
    <s v="750721334"/>
    <s v="44"/>
    <s v="Pays de la Loire"/>
    <s v="PSPH/EBNL"/>
    <s v="CENTRE DE RÉADAPTATION DU CONFLUENT"/>
    <n v="3597"/>
    <n v="0"/>
    <n v="0"/>
  </r>
  <r>
    <s v="440004943"/>
    <x v="1146"/>
    <s v="440018729"/>
    <s v="44"/>
    <s v="Pays de la Loire"/>
    <s v="PSPH/EBNL"/>
    <s v="CENTRE LA CHICOTIERE"/>
    <n v="3230.5"/>
    <n v="0"/>
    <n v="0"/>
  </r>
  <r>
    <s v="490000296"/>
    <x v="1112"/>
    <s v="440053643"/>
    <s v="44"/>
    <s v="Pays de la Loire"/>
    <s v="CH"/>
    <s v="HL DE CANDE"/>
    <n v="2901.5"/>
    <n v="0"/>
    <n v="0"/>
  </r>
  <r>
    <s v="440050458"/>
    <x v="1102"/>
    <s v="440000289"/>
    <s v="44"/>
    <s v="Pays de la Loire"/>
    <s v="CHR/U"/>
    <s v="MAISON BEAUSÉJOUR - SITE SSR"/>
    <n v="2679.5"/>
    <n v="0"/>
    <n v="0"/>
  </r>
  <r>
    <s v="560009524"/>
    <x v="1130"/>
    <s v="440002590"/>
    <s v="44"/>
    <s v="Pays de la Loire"/>
    <s v="Privé"/>
    <s v="AUTODIALYSE VANNES"/>
    <n v="2574.5"/>
    <n v="0"/>
    <n v="0"/>
  </r>
  <r>
    <s v="490008224"/>
    <x v="1130"/>
    <s v="440002590"/>
    <s v="44"/>
    <s v="Pays de la Loire"/>
    <s v="PSPH/EBNL"/>
    <s v="CENTRE AUTODIALYSE-LESCURE"/>
    <n v="2529"/>
    <n v="0"/>
    <n v="0"/>
  </r>
  <r>
    <s v="440036176"/>
    <x v="1130"/>
    <s v="440002590"/>
    <s v="44"/>
    <s v="Pays de la Loire"/>
    <s v="Privé"/>
    <s v="CENTRE D'HEMODIALYSE AMBU-ST HERBLAIN"/>
    <n v="2409.5"/>
    <n v="0"/>
    <n v="0"/>
  </r>
  <r>
    <s v="440048718"/>
    <x v="1147"/>
    <s v="440041572"/>
    <s v="44"/>
    <s v="Pays de la Loire"/>
    <s v="Privé"/>
    <s v="CHIMIOTHÉRAPIE CCS - SITE JULES VERNE"/>
    <n v="2245.5"/>
    <n v="0"/>
    <n v="0"/>
  </r>
  <r>
    <s v="850023151"/>
    <x v="1130"/>
    <s v="440002590"/>
    <s v="44"/>
    <s v="Pays de la Loire"/>
    <s v="Privé"/>
    <s v="CENTRE DE DIALYSE FONTENAY LE COMTE"/>
    <n v="2201"/>
    <n v="0"/>
    <n v="0"/>
  </r>
  <r>
    <s v="440044410"/>
    <x v="1102"/>
    <s v="440000289"/>
    <s v="44"/>
    <s v="Pays de la Loire"/>
    <s v="CHR/U"/>
    <s v="HOTEL THERAPEUTIQUE PSYCHIATRIQUE"/>
    <n v="2026"/>
    <n v="0"/>
    <n v="0"/>
  </r>
  <r>
    <s v="440039568"/>
    <x v="1130"/>
    <s v="440002590"/>
    <s v="44"/>
    <s v="Pays de la Loire"/>
    <s v="Privé"/>
    <s v="STRUCTURE HEMODIALYSE-LA BAULE"/>
    <n v="1924.5"/>
    <n v="0"/>
    <n v="0"/>
  </r>
  <r>
    <s v="490011350"/>
    <x v="1130"/>
    <s v="440002590"/>
    <s v="44"/>
    <s v="Pays de la Loire"/>
    <s v="PSPH/EBNL"/>
    <s v="CENTRE AUTODIALYSE-MANSION"/>
    <n v="1740"/>
    <n v="0"/>
    <n v="0"/>
  </r>
  <r>
    <s v="490017613"/>
    <x v="1130"/>
    <s v="440002590"/>
    <s v="44"/>
    <s v="Pays de la Loire"/>
    <s v="Privé"/>
    <s v="UNITÉ DE DIALYSE MEDICALISEE TRELAZE"/>
    <n v="1678"/>
    <n v="0"/>
    <n v="0"/>
  </r>
  <r>
    <s v="440025880"/>
    <x v="1102"/>
    <s v="440000289"/>
    <s v="44"/>
    <s v="Pays de la Loire"/>
    <s v="CHR/U"/>
    <s v="SCE MEDICO-PSYCHO.REGION. CHU NANTES"/>
    <n v="1633.75"/>
    <n v="0"/>
    <n v="0"/>
  </r>
  <r>
    <s v="530008788"/>
    <x v="1130"/>
    <s v="440002590"/>
    <s v="44"/>
    <s v="Pays de la Loire"/>
    <s v="Privé"/>
    <s v="CENTRE DIALYSE ECHO CH NORD MAYENNE"/>
    <n v="1544"/>
    <n v="0"/>
    <n v="0"/>
  </r>
  <r>
    <s v="440044386"/>
    <x v="1102"/>
    <s v="440000289"/>
    <s v="44"/>
    <s v="Pays de la Loire"/>
    <s v="CHR/U"/>
    <s v="HDJ PSYCHOGERIAT BELLIER"/>
    <n v="1370"/>
    <n v="0"/>
    <n v="0"/>
  </r>
  <r>
    <s v="440044402"/>
    <x v="1102"/>
    <s v="440000289"/>
    <s v="44"/>
    <s v="Pays de la Loire"/>
    <s v="CHR/U"/>
    <s v="HDJ PSY ADULTES"/>
    <n v="1295.25"/>
    <n v="0"/>
    <n v="0"/>
  </r>
  <r>
    <s v="440007714"/>
    <x v="1116"/>
    <s v="440000263"/>
    <s v="44"/>
    <s v="Pays de la Loire"/>
    <s v="CH"/>
    <s v="HDJ CMP CATTP ADULTES LE PHARE"/>
    <n v="1266"/>
    <n v="0"/>
    <n v="0"/>
  </r>
  <r>
    <s v="440036473"/>
    <x v="1130"/>
    <s v="440002590"/>
    <s v="44"/>
    <s v="Pays de la Loire"/>
    <s v="PSPH/EBNL"/>
    <s v="CENTRE AUTODIALYSE-BOUGUENAIS"/>
    <n v="1149"/>
    <n v="0"/>
    <n v="0"/>
  </r>
  <r>
    <s v="440011864"/>
    <x v="1102"/>
    <s v="440000289"/>
    <s v="44"/>
    <s v="Pays de la Loire"/>
    <s v="CHR/U"/>
    <s v="HDJ PEDO-PSY CHU NANTES"/>
    <n v="1079.75"/>
    <n v="0"/>
    <n v="0"/>
  </r>
  <r>
    <s v="720016690"/>
    <x v="1130"/>
    <s v="440002590"/>
    <s v="44"/>
    <s v="Pays de la Loire"/>
    <s v="PSPH/EBNL"/>
    <s v="CENTRE AUTODIALYSE-BICHAT"/>
    <n v="1047"/>
    <n v="0"/>
    <n v="0"/>
  </r>
  <r>
    <s v="440052397"/>
    <x v="1117"/>
    <s v="440003309"/>
    <s v="44"/>
    <s v="Pays de la Loire"/>
    <s v="CH"/>
    <s v="ACCUEIL FAMILIAL THERAPEUTIQUE ENFANTS"/>
    <n v="1000"/>
    <n v="0"/>
    <n v="0"/>
  </r>
  <r>
    <s v="440044345"/>
    <x v="1102"/>
    <s v="440000289"/>
    <s v="44"/>
    <s v="Pays de la Loire"/>
    <s v="CHR/U"/>
    <s v="HDJ PSY ADULTES"/>
    <n v="999.25"/>
    <n v="0"/>
    <n v="0"/>
  </r>
  <r>
    <s v="490016235"/>
    <x v="1130"/>
    <s v="440002590"/>
    <s v="44"/>
    <s v="Pays de la Loire"/>
    <s v="PSPH/EBNL"/>
    <s v="CENTRE D'AUTODIALYSE ECHO SAUMUR"/>
    <n v="964"/>
    <n v="0"/>
    <n v="0"/>
  </r>
  <r>
    <s v="440044394"/>
    <x v="1102"/>
    <s v="440000289"/>
    <s v="44"/>
    <s v="Pays de la Loire"/>
    <s v="CHR/U"/>
    <s v="HDJ PSY ADULTES"/>
    <n v="926"/>
    <n v="0"/>
    <n v="0"/>
  </r>
  <r>
    <s v="440034437"/>
    <x v="1116"/>
    <s v="440000263"/>
    <s v="44"/>
    <s v="Pays de la Loire"/>
    <s v="CH"/>
    <s v="HDJ DE GERONTO PSYCHIATRIE"/>
    <n v="925.5"/>
    <n v="0"/>
    <n v="0"/>
  </r>
  <r>
    <s v="440042513"/>
    <x v="1130"/>
    <s v="440002590"/>
    <s v="44"/>
    <s v="Pays de la Loire"/>
    <s v="PSPH/EBNL"/>
    <s v="CENTRE AUTODIALYSE-CARQUEFOU"/>
    <n v="849"/>
    <n v="0"/>
    <n v="0"/>
  </r>
  <r>
    <s v="440050482"/>
    <x v="1117"/>
    <s v="440003309"/>
    <s v="44"/>
    <s v="Pays de la Loire"/>
    <s v="CH"/>
    <s v="HDJ OREE"/>
    <n v="845"/>
    <n v="0"/>
    <n v="0"/>
  </r>
  <r>
    <s v="560009508"/>
    <x v="1130"/>
    <s v="440002590"/>
    <s v="44"/>
    <s v="Pays de la Loire"/>
    <s v="Privé"/>
    <s v="AUTODIALYSE AURAY"/>
    <n v="844"/>
    <n v="0"/>
    <n v="0"/>
  </r>
  <r>
    <s v="440044352"/>
    <x v="1102"/>
    <s v="440000289"/>
    <s v="44"/>
    <s v="Pays de la Loire"/>
    <s v="CHR/U"/>
    <s v="HDJ PSY ADULTES"/>
    <n v="807.5"/>
    <n v="0"/>
    <n v="0"/>
  </r>
  <r>
    <s v="440053296"/>
    <x v="1103"/>
    <s v="440000057"/>
    <s v="44"/>
    <s v="Pays de la Loire"/>
    <s v="CH"/>
    <s v="HDJ PSYCHIATRIE INFANTO-JUVENILE"/>
    <n v="757.5"/>
    <n v="0"/>
    <n v="0"/>
  </r>
  <r>
    <s v="440044378"/>
    <x v="1102"/>
    <s v="440000289"/>
    <s v="44"/>
    <s v="Pays de la Loire"/>
    <s v="CHR/U"/>
    <s v="HDJ PSY ADULTES"/>
    <n v="743.25"/>
    <n v="0"/>
    <n v="0"/>
  </r>
  <r>
    <s v="440034460"/>
    <x v="1102"/>
    <s v="440000289"/>
    <s v="44"/>
    <s v="Pays de la Loire"/>
    <s v="CHR/U"/>
    <s v="HDJ ENFANTS CHU DE NANTES"/>
    <n v="732.25"/>
    <n v="0"/>
    <n v="0"/>
  </r>
  <r>
    <s v="720017755"/>
    <x v="1130"/>
    <s v="440002590"/>
    <s v="44"/>
    <s v="Pays de la Loire"/>
    <s v="PSPH/EBNL"/>
    <s v="CENTRE AUTODIALYSE LA FERTE BERNARD"/>
    <n v="726"/>
    <n v="0"/>
    <n v="0"/>
  </r>
  <r>
    <s v="440026177"/>
    <x v="1117"/>
    <s v="440003309"/>
    <s v="44"/>
    <s v="Pays de la Loire"/>
    <s v="CH"/>
    <s v="HDJ CMP ADULTES BOIS MARINIER"/>
    <n v="725.5"/>
    <n v="0"/>
    <n v="0"/>
  </r>
  <r>
    <s v="440013654"/>
    <x v="1103"/>
    <s v="440000057"/>
    <s v="44"/>
    <s v="Pays de la Loire"/>
    <s v="CH"/>
    <s v="HDJ PEDO-PSY CH ST NAZAIRE"/>
    <n v="707"/>
    <n v="0"/>
    <n v="0"/>
  </r>
  <r>
    <s v="440054377"/>
    <x v="1116"/>
    <s v="440000263"/>
    <s v="44"/>
    <s v="Pays de la Loire"/>
    <s v="CH"/>
    <s v="HDJ CMP-CATTP PSY ADULTES HERIC"/>
    <n v="682"/>
    <n v="0"/>
    <n v="0"/>
  </r>
  <r>
    <s v="440033157"/>
    <x v="1117"/>
    <s v="440003309"/>
    <s v="44"/>
    <s v="Pays de la Loire"/>
    <s v="CH"/>
    <s v="HDJ CMP ADULTES LES PIBALES"/>
    <n v="659"/>
    <n v="0"/>
    <n v="0"/>
  </r>
  <r>
    <s v="440044436"/>
    <x v="1102"/>
    <s v="440000289"/>
    <s v="44"/>
    <s v="Pays de la Loire"/>
    <s v="CHR/U"/>
    <s v="HDJ PEDOPSY"/>
    <n v="648.75"/>
    <n v="0"/>
    <n v="0"/>
  </r>
  <r>
    <s v="440028975"/>
    <x v="1116"/>
    <s v="440000263"/>
    <s v="44"/>
    <s v="Pays de la Loire"/>
    <s v="CH"/>
    <s v="HDJ CMP CATTP ADULTES"/>
    <n v="647"/>
    <n v="0"/>
    <n v="0"/>
  </r>
  <r>
    <s v="440025328"/>
    <x v="1117"/>
    <s v="440003309"/>
    <s v="44"/>
    <s v="Pays de la Loire"/>
    <s v="CH"/>
    <s v="HDJ ET CMP ADULTES"/>
    <n v="639.25"/>
    <n v="0"/>
    <n v="0"/>
  </r>
  <r>
    <s v="440044360"/>
    <x v="1102"/>
    <s v="440000289"/>
    <s v="44"/>
    <s v="Pays de la Loire"/>
    <s v="CHR/U"/>
    <s v="HDJ PSY ADULTES"/>
    <n v="631.75"/>
    <n v="0"/>
    <n v="0"/>
  </r>
  <r>
    <s v="440017457"/>
    <x v="1117"/>
    <s v="440003309"/>
    <s v="44"/>
    <s v="Pays de la Loire"/>
    <s v="CH"/>
    <s v="HDJ ET CMP ADULTES REZE"/>
    <n v="612"/>
    <n v="0"/>
    <n v="0"/>
  </r>
  <r>
    <s v="440036218"/>
    <x v="1130"/>
    <s v="440002590"/>
    <s v="44"/>
    <s v="Pays de la Loire"/>
    <s v="PSPH/EBNL"/>
    <s v="CENTRE AUTODIALYSE-ANCENIS"/>
    <n v="606"/>
    <n v="0"/>
    <n v="0"/>
  </r>
  <r>
    <s v="440033538"/>
    <x v="1117"/>
    <s v="440003309"/>
    <s v="44"/>
    <s v="Pays de la Loire"/>
    <s v="CH"/>
    <s v="HDJ CMP ADULTES LA NOUAISON"/>
    <n v="601.5"/>
    <n v="0"/>
    <n v="0"/>
  </r>
  <r>
    <s v="440025310"/>
    <x v="1117"/>
    <s v="440003309"/>
    <s v="44"/>
    <s v="Pays de la Loire"/>
    <s v="CH"/>
    <s v="HDJ ET CMP ADULTES"/>
    <n v="585.75"/>
    <n v="0"/>
    <n v="0"/>
  </r>
  <r>
    <s v="440003820"/>
    <x v="1117"/>
    <s v="440003309"/>
    <s v="44"/>
    <s v="Pays de la Loire"/>
    <s v="CH"/>
    <s v="HDJ"/>
    <n v="564.5"/>
    <n v="0"/>
    <n v="0"/>
  </r>
  <r>
    <s v="440021574"/>
    <x v="1117"/>
    <s v="440003309"/>
    <s v="44"/>
    <s v="Pays de la Loire"/>
    <s v="CH"/>
    <s v="HDJ PEDO-PSY."/>
    <n v="542"/>
    <n v="0"/>
    <n v="0"/>
  </r>
  <r>
    <s v="720016831"/>
    <x v="1130"/>
    <s v="440002590"/>
    <s v="44"/>
    <s v="Pays de la Loire"/>
    <s v="PSPH/EBNL"/>
    <s v="UNITE AUTODIALYSE-CH SABLE"/>
    <n v="495"/>
    <n v="0"/>
    <n v="0"/>
  </r>
  <r>
    <s v="440034445"/>
    <x v="1117"/>
    <s v="440003309"/>
    <s v="44"/>
    <s v="Pays de la Loire"/>
    <s v="CH"/>
    <s v="HDJ CMP CHAMP LIBRE ADULTES"/>
    <n v="475.25"/>
    <n v="0"/>
    <n v="0"/>
  </r>
  <r>
    <s v="560014128"/>
    <x v="1130"/>
    <s v="440002590"/>
    <s v="44"/>
    <s v="Pays de la Loire"/>
    <s v="Privé"/>
    <s v="AUTODIALYSE PLOERMEL"/>
    <n v="458.5"/>
    <n v="0"/>
    <n v="0"/>
  </r>
  <r>
    <s v="560009490"/>
    <x v="1130"/>
    <s v="440002590"/>
    <s v="44"/>
    <s v="Pays de la Loire"/>
    <s v="Privé"/>
    <s v="AUTODIALYSE BELLE-ÎLE"/>
    <n v="408"/>
    <n v="0"/>
    <n v="0"/>
  </r>
  <r>
    <s v="530006188"/>
    <x v="1130"/>
    <s v="440002590"/>
    <s v="44"/>
    <s v="Pays de la Loire"/>
    <s v="PSPH/EBNL"/>
    <s v="CENTRE AUTODIALYSE-FERRY LAVAL"/>
    <n v="392"/>
    <n v="0"/>
    <n v="0"/>
  </r>
  <r>
    <s v="440033520"/>
    <x v="1117"/>
    <s v="440003309"/>
    <s v="44"/>
    <s v="Pays de la Loire"/>
    <s v="CH"/>
    <s v="HDJ CMP INFANTO JUVENILE"/>
    <n v="391"/>
    <n v="0"/>
    <n v="0"/>
  </r>
  <r>
    <s v="560014078"/>
    <x v="1130"/>
    <s v="440002590"/>
    <s v="44"/>
    <s v="Pays de la Loire"/>
    <s v="Privé"/>
    <s v="AUTODIALYSE MUZILLAC"/>
    <n v="368.5"/>
    <n v="0"/>
    <n v="0"/>
  </r>
  <r>
    <s v="440027589"/>
    <x v="1130"/>
    <s v="440002590"/>
    <s v="44"/>
    <s v="Pays de la Loire"/>
    <s v="PSPH/EBNL"/>
    <s v="CENTRE AUTODIALYSE-CHATEAUBRIANT"/>
    <n v="354"/>
    <n v="0"/>
    <n v="0"/>
  </r>
  <r>
    <s v="720017235"/>
    <x v="1130"/>
    <s v="440002590"/>
    <s v="44"/>
    <s v="Pays de la Loire"/>
    <s v="PSPH/EBNL"/>
    <s v="CENTRE AUTODIALYSE-CH MAMERS"/>
    <n v="339"/>
    <n v="0"/>
    <n v="0"/>
  </r>
  <r>
    <s v="440025302"/>
    <x v="1117"/>
    <s v="440003309"/>
    <s v="44"/>
    <s v="Pays de la Loire"/>
    <s v="CH"/>
    <s v="CMP HÔPITAL JOUR FRIDA KALHO"/>
    <n v="331.25"/>
    <n v="0"/>
    <n v="0"/>
  </r>
  <r>
    <s v="850022047"/>
    <x v="1130"/>
    <s v="440002590"/>
    <s v="44"/>
    <s v="Pays de la Loire"/>
    <s v="Privé"/>
    <s v="CENTRE DE DIALYSE ECHO ILE D'YEU"/>
    <n v="310.5"/>
    <n v="0"/>
    <n v="0"/>
  </r>
  <r>
    <s v="440030674"/>
    <x v="1117"/>
    <s v="440003309"/>
    <s v="44"/>
    <s v="Pays de la Loire"/>
    <s v="CH"/>
    <s v="HDJ CMP ENFTS LA TANNERIE"/>
    <n v="266.25"/>
    <n v="0"/>
    <n v="0"/>
  </r>
  <r>
    <s v="440036879"/>
    <x v="1116"/>
    <s v="440000263"/>
    <s v="44"/>
    <s v="Pays de la Loire"/>
    <s v="CH"/>
    <s v="HDJ CMP ET CATTP INFANTO JUVENILE"/>
    <n v="219.25"/>
    <n v="0"/>
    <n v="0"/>
  </r>
  <r>
    <s v="440028983"/>
    <x v="1116"/>
    <s v="440000263"/>
    <s v="44"/>
    <s v="Pays de la Loire"/>
    <s v="CH"/>
    <s v="CMP CATTP HÔPITAL JOUR ENFTS ADOS"/>
    <n v="191.5"/>
    <n v="0"/>
    <n v="0"/>
  </r>
  <r>
    <s v="440054724"/>
    <x v="1116"/>
    <s v="440000263"/>
    <s v="44"/>
    <s v="Pays de la Loire"/>
    <s v="CH"/>
    <s v="HDJ ET CMP/CATTP POUR ADOLESCEN"/>
    <n v="189.75"/>
    <n v="0"/>
    <n v="0"/>
  </r>
  <r>
    <s v="440034403"/>
    <x v="1116"/>
    <s v="440000263"/>
    <s v="44"/>
    <s v="Pays de la Loire"/>
    <s v="CH"/>
    <s v="HDJ"/>
    <n v="186.75"/>
    <n v="0"/>
    <n v="0"/>
  </r>
  <r>
    <s v="440035418"/>
    <x v="1117"/>
    <s v="440003309"/>
    <s v="44"/>
    <s v="Pays de la Loire"/>
    <s v="CH"/>
    <s v="HDJ CMP MADELEINE ENFANTS"/>
    <n v="184.75"/>
    <n v="0"/>
    <n v="0"/>
  </r>
  <r>
    <s v="850009762"/>
    <x v="1130"/>
    <s v="440002590"/>
    <s v="44"/>
    <s v="Pays de la Loire"/>
    <s v="PSPH/EBNL"/>
    <s v="AUTODIALYSE ECHO SAISONNIER LA TRANCHE"/>
    <n v="163"/>
    <n v="0"/>
    <n v="0"/>
  </r>
  <r>
    <s v="440053510"/>
    <x v="1103"/>
    <s v="440000057"/>
    <s v="44"/>
    <s v="Pays de la Loire"/>
    <s v="CH"/>
    <s v="APPARTEMENT THERAPEUTIQUE"/>
    <n v="86.5"/>
    <n v="0"/>
    <n v="0"/>
  </r>
  <r>
    <s v="440033744"/>
    <x v="1103"/>
    <s v="440000057"/>
    <s v="44"/>
    <s v="Pays de la Loire"/>
    <s v="CH"/>
    <s v="APPARTEMENT THERAPEUTIQUE"/>
    <n v="76"/>
    <n v="0"/>
    <n v="0"/>
  </r>
  <r>
    <s v="440053502"/>
    <x v="1103"/>
    <s v="440000057"/>
    <s v="44"/>
    <s v="Pays de la Loire"/>
    <s v="CH"/>
    <s v="APPARTEMENT THÉRAPEUTIQUE"/>
    <n v="43.5"/>
    <n v="0"/>
    <n v="0"/>
  </r>
  <r>
    <s v="440048700"/>
    <x v="1148"/>
    <s v="490017258"/>
    <s v="44"/>
    <s v="Pays de la Loire"/>
    <s v="CLCC"/>
    <s v="ICO SITE SAINT- AUGUSTIN"/>
    <n v="19"/>
    <n v="0"/>
    <n v="0"/>
  </r>
  <r>
    <s v="450002613"/>
    <x v="1149"/>
    <s v="450000088"/>
    <s v="45"/>
    <s v="Centre-Val de Loire"/>
    <s v="CHR/U"/>
    <s v="CHR ORLÉANS - HÔPITAL DE LA SOURCE"/>
    <n v="407340"/>
    <n v="1"/>
    <n v="1"/>
  </r>
  <r>
    <s v="450000062"/>
    <x v="1150"/>
    <s v="450000104"/>
    <s v="45"/>
    <s v="Centre-Val de Loire"/>
    <s v="CH"/>
    <s v="CH AGGLOMERATION MONTARGOISE"/>
    <n v="149957"/>
    <n v="1"/>
    <n v="1"/>
  </r>
  <r>
    <s v="450010079"/>
    <x v="1151"/>
    <s v="450000195"/>
    <s v="45"/>
    <s v="Centre-Val de Loire"/>
    <s v="Privé"/>
    <s v="ORELIANCE - LONGUES ALLEES"/>
    <n v="77457"/>
    <n v="0"/>
    <n v="0"/>
  </r>
  <r>
    <s v="450000294"/>
    <x v="1152"/>
    <s v="450000591"/>
    <s v="45"/>
    <s v="Centre-Val de Loire"/>
    <s v="Privé"/>
    <s v="ORELIANCE - REINE BLANCHE"/>
    <n v="68592.5"/>
    <n v="0"/>
    <n v="1"/>
  </r>
  <r>
    <s v="450000930"/>
    <x v="1153"/>
    <s v="450002423"/>
    <s v="45"/>
    <s v="Centre-Val de Loire"/>
    <s v="CH"/>
    <s v="EPSM DU LOIRET G. DAUMEZON"/>
    <n v="52175.5"/>
    <n v="0"/>
    <n v="0"/>
  </r>
  <r>
    <s v="450000047"/>
    <x v="1154"/>
    <s v="450000096"/>
    <s v="45"/>
    <s v="Centre-Val de Loire"/>
    <s v="CH"/>
    <s v="CH DEZARNAULDS - GIEN"/>
    <n v="41004"/>
    <n v="0"/>
    <n v="0"/>
  </r>
  <r>
    <s v="450000245"/>
    <x v="1155"/>
    <s v="450000542"/>
    <s v="45"/>
    <s v="Centre-Val de Loire"/>
    <s v="Privé"/>
    <s v="CLINIQUE L'ARCHETTE"/>
    <n v="39169"/>
    <n v="0"/>
    <n v="1"/>
  </r>
  <r>
    <s v="450000070"/>
    <x v="1156"/>
    <s v="450000112"/>
    <s v="45"/>
    <s v="Centre-Val de Loire"/>
    <s v="CH"/>
    <s v="CH PITHIVIERS"/>
    <n v="29259"/>
    <n v="0"/>
    <n v="1"/>
  </r>
  <r>
    <s v="450010442"/>
    <x v="1149"/>
    <s v="450000088"/>
    <s v="45"/>
    <s v="Centre-Val de Loire"/>
    <s v="CH"/>
    <s v="CHR D'ORLEANS - SITE SARAN"/>
    <n v="28383"/>
    <n v="0"/>
    <n v="0"/>
  </r>
  <r>
    <s v="450018536"/>
    <x v="1157"/>
    <s v="440052041"/>
    <s v="45"/>
    <s v="Centre-Val de Loire"/>
    <s v="Privé"/>
    <s v="LNA HAD ORLEANS MONTARGIS OLIVET"/>
    <n v="27654"/>
    <n v="0"/>
    <n v="0"/>
  </r>
  <r>
    <s v="450000286"/>
    <x v="1158"/>
    <s v="920030897"/>
    <s v="45"/>
    <s v="Centre-Val de Loire"/>
    <s v="Privé"/>
    <s v="MAISON DE REPOS ET DE CONVALESCENCE LES_x000a_BUISSONNETS"/>
    <n v="23672.5"/>
    <n v="0"/>
    <n v="0"/>
  </r>
  <r>
    <s v="450000252"/>
    <x v="1159"/>
    <s v="450000559"/>
    <s v="45"/>
    <s v="Centre-Val de Loire"/>
    <s v="Privé"/>
    <s v="MAISON DE SANTÉ BELLE ALLEE"/>
    <n v="17191.5"/>
    <n v="0"/>
    <n v="0"/>
  </r>
  <r>
    <s v="450013081"/>
    <x v="1160"/>
    <s v="450001490"/>
    <s v="45"/>
    <s v="Centre-Val de Loire"/>
    <s v="Privé"/>
    <s v="MAISON DE REPOS ET DE CONVALESCENCE LA_x000a_CIGOGNE"/>
    <n v="16323"/>
    <n v="0"/>
    <n v="0"/>
  </r>
  <r>
    <s v="450012968"/>
    <x v="1161"/>
    <s v="450001474"/>
    <s v="45"/>
    <s v="Centre-Val de Loire"/>
    <s v="Privé"/>
    <s v="CLINIQUE DE MONTARGIS"/>
    <n v="15527.5"/>
    <n v="0"/>
    <n v="0"/>
  </r>
  <r>
    <s v="450000336"/>
    <x v="1162"/>
    <s v="450000179"/>
    <s v="45"/>
    <s v="Centre-Val de Loire"/>
    <s v="PSPH/EBNL"/>
    <s v="H. PRIVÉ SAINT JEAN DE BRIARE"/>
    <n v="15086"/>
    <n v="0"/>
    <n v="0"/>
  </r>
  <r>
    <s v="450000237"/>
    <x v="1163"/>
    <s v="450000534"/>
    <s v="45"/>
    <s v="Centre-Val de Loire"/>
    <s v="Privé"/>
    <s v="CLINIQUE JEANNE D'ARC - GIEN"/>
    <n v="14964"/>
    <n v="0"/>
    <n v="0"/>
  </r>
  <r>
    <s v="450000526"/>
    <x v="1164"/>
    <s v="930019484"/>
    <s v="45"/>
    <s v="Centre-Val de Loire"/>
    <s v="PSPH/EBNL"/>
    <s v="CMPR L'A.D.A.P.T. LOIRET"/>
    <n v="14700"/>
    <n v="0"/>
    <n v="0"/>
  </r>
  <r>
    <s v="450018924"/>
    <x v="1165"/>
    <s v="450015409"/>
    <s v="45"/>
    <s v="Centre-Val de Loire"/>
    <s v="Privé"/>
    <s v="CLINIQUE DU PONT DE GIEN"/>
    <n v="14288.5"/>
    <n v="0"/>
    <n v="0"/>
  </r>
  <r>
    <s v="450015144"/>
    <x v="1166"/>
    <s v="920030897"/>
    <s v="45"/>
    <s v="Centre-Val de Loire"/>
    <s v="Privé"/>
    <s v="MAISON DE REPOS ET DE CONVALESCENCE_x000a_DOMAINE DE LONGUEVE"/>
    <n v="13911"/>
    <n v="0"/>
    <n v="0"/>
  </r>
  <r>
    <s v="450002456"/>
    <x v="1167"/>
    <s v="450018106"/>
    <s v="45"/>
    <s v="Centre-Val de Loire"/>
    <s v="PSPH/EBNL"/>
    <s v="MAISON DE RÉADAPTATION FONCTIONNELLE LE_x000a_COTEAU"/>
    <n v="13362"/>
    <n v="0"/>
    <n v="0"/>
  </r>
  <r>
    <s v="450014956"/>
    <x v="1168"/>
    <s v="450000849"/>
    <s v="45"/>
    <s v="Centre-Val de Loire"/>
    <s v="PSPH/EBNL"/>
    <s v="MAISON DE REPOS ET DE CONVALESCENCE LES_x000a_SABLONS"/>
    <n v="12067"/>
    <n v="0"/>
    <n v="0"/>
  </r>
  <r>
    <s v="450018460"/>
    <x v="1169"/>
    <s v="920033610"/>
    <s v="92"/>
    <s v="Ile-de-France"/>
    <s v="Privé"/>
    <s v="CENTRE NÉPHROLOGIQUE DE MONTARGIS"/>
    <n v="9885"/>
    <n v="0"/>
    <n v="0"/>
  </r>
  <r>
    <s v="450012935"/>
    <x v="1170"/>
    <s v="450001466"/>
    <s v="45"/>
    <s v="Centre-Val de Loire"/>
    <s v="Privé"/>
    <s v="CENTRE D'HEMODIALYSE ARCHETTE"/>
    <n v="8454"/>
    <n v="0"/>
    <n v="0"/>
  </r>
  <r>
    <s v="450018528"/>
    <x v="1171"/>
    <s v="370001638"/>
    <s v="45"/>
    <s v="Centre-Val de Loire"/>
    <s v="Privé"/>
    <s v="ASSAD HAD DU LOIRET"/>
    <n v="7824"/>
    <n v="0"/>
    <n v="0"/>
  </r>
  <r>
    <s v="450000260"/>
    <x v="1172"/>
    <s v="450000161"/>
    <s v="45"/>
    <s v="Centre-Val de Loire"/>
    <s v="CH"/>
    <s v="CH SULLY-SUR-LOIRE"/>
    <n v="6248.5"/>
    <n v="0"/>
    <n v="0"/>
  </r>
  <r>
    <s v="450019799"/>
    <x v="1150"/>
    <s v="450000104"/>
    <s v="45"/>
    <s v="Centre-Val de Loire"/>
    <s v="CH"/>
    <s v="CHAM - SITE LA CERISAIE"/>
    <n v="5715"/>
    <n v="0"/>
    <n v="0"/>
  </r>
  <r>
    <s v="450021431"/>
    <x v="1154"/>
    <s v="450000096"/>
    <s v="45"/>
    <s v="Centre-Val de Loire"/>
    <s v="CH"/>
    <s v="SITE SSR JEANNE D'ARC GIEN - CH GIEN"/>
    <n v="5258.5"/>
    <n v="0"/>
    <n v="0"/>
  </r>
  <r>
    <s v="450000120"/>
    <x v="1173"/>
    <s v="450000138"/>
    <s v="45"/>
    <s v="Centre-Val de Loire"/>
    <s v="CH"/>
    <s v="CH LOUR PICOU - BEAUGENCY"/>
    <n v="5201"/>
    <n v="0"/>
    <n v="0"/>
  </r>
  <r>
    <s v="450000211"/>
    <x v="1174"/>
    <s v="450000153"/>
    <s v="45"/>
    <s v="Centre-Val de Loire"/>
    <s v="CH"/>
    <s v="CH PIERRE LEBRUN- NEUVILLE-AUX-BOIS"/>
    <n v="4727"/>
    <n v="0"/>
    <n v="0"/>
  </r>
  <r>
    <s v="450011549"/>
    <x v="1175"/>
    <s v="450001201"/>
    <s v="45"/>
    <s v="Centre-Val de Loire"/>
    <s v="PSPH/EBNL"/>
    <s v="A.T.I.R.R.O.  AUTODIALYSE JEAN MOULIN"/>
    <n v="2985.5"/>
    <n v="0"/>
    <n v="0"/>
  </r>
  <r>
    <s v="450000187"/>
    <x v="1176"/>
    <s v="450000146"/>
    <s v="45"/>
    <s v="Centre-Val de Loire"/>
    <s v="CH"/>
    <s v="CH PAUL CABANIS- BEAUNE-LA-ROLANDE"/>
    <n v="2330"/>
    <n v="0"/>
    <n v="0"/>
  </r>
  <r>
    <s v="450017694"/>
    <x v="1175"/>
    <s v="450001201"/>
    <s v="45"/>
    <s v="Centre-Val de Loire"/>
    <s v="PSPH/EBNL"/>
    <s v="A.T.I.R.R.O.  AUTODIALYSE GUIGNEGAULT"/>
    <n v="2047"/>
    <n v="0"/>
    <n v="0"/>
  </r>
  <r>
    <s v="450000393"/>
    <x v="1177"/>
    <s v="450011507"/>
    <s v="45"/>
    <s v="Centre-Val de Loire"/>
    <s v="PSPH/EBNL"/>
    <s v="HDJ P.CHEVALDONNE"/>
    <n v="1490.25"/>
    <n v="0"/>
    <n v="0"/>
  </r>
  <r>
    <s v="450018395"/>
    <x v="1170"/>
    <s v="450001466"/>
    <s v="45"/>
    <s v="Centre-Val de Loire"/>
    <s v="Privé"/>
    <s v="CTE AUTODIALYSE ARCHETTE-CH PITHIVIERS"/>
    <n v="1307.5"/>
    <n v="0"/>
    <n v="0"/>
  </r>
  <r>
    <s v="450021449"/>
    <x v="1149"/>
    <s v="450000088"/>
    <s v="45"/>
    <s v="Centre-Val de Loire"/>
    <s v="CHR/U"/>
    <s v="SITE JEANNE D'ARC GIEN - CHR ORLEANS"/>
    <n v="1183"/>
    <n v="0"/>
    <n v="0"/>
  </r>
  <r>
    <s v="450020698"/>
    <x v="1175"/>
    <s v="450001201"/>
    <s v="45"/>
    <s v="Centre-Val de Loire"/>
    <s v="PSPH/EBNL"/>
    <s v="A.T.I.R.R.O. AUTODIALYSE BELLEGARDE"/>
    <n v="1079.5"/>
    <n v="0"/>
    <n v="0"/>
  </r>
  <r>
    <s v="460000110"/>
    <x v="1178"/>
    <s v="460780216"/>
    <s v="46"/>
    <s v="Occitanie"/>
    <s v="CH"/>
    <s v="CH JEAN ROUGIER CAHORS"/>
    <n v="88202.5"/>
    <n v="1"/>
    <n v="1"/>
  </r>
  <r>
    <s v="460000045"/>
    <x v="1179"/>
    <s v="460780083"/>
    <s v="46"/>
    <s v="Occitanie"/>
    <s v="CH"/>
    <s v="CH FIGEAC SITE MAQUISARDS"/>
    <n v="32327.5"/>
    <n v="0"/>
    <n v="1"/>
  </r>
  <r>
    <s v="460000052"/>
    <x v="1180"/>
    <s v="460780091"/>
    <s v="46"/>
    <s v="Occitanie"/>
    <s v="CH"/>
    <s v="CH ST JACQUES ST CERE"/>
    <n v="25385.5"/>
    <n v="0"/>
    <n v="1"/>
  </r>
  <r>
    <s v="460000102"/>
    <x v="1181"/>
    <s v="460780208"/>
    <s v="46"/>
    <s v="Occitanie"/>
    <s v="CH"/>
    <s v="CH JEAN COULON GOURDON"/>
    <n v="24387"/>
    <n v="0"/>
    <n v="1"/>
  </r>
  <r>
    <s v="460780554"/>
    <x v="1182"/>
    <s v="460785090"/>
    <s v="46"/>
    <s v="Occitanie"/>
    <s v="PSPH/EBNL"/>
    <s v="CHS DE LEYME"/>
    <n v="19221.5"/>
    <n v="0"/>
    <n v="0"/>
  </r>
  <r>
    <s v="460000060"/>
    <x v="1183"/>
    <s v="460780117"/>
    <s v="46"/>
    <s v="Occitanie"/>
    <s v="PSPH/EBNL"/>
    <s v="CENTRE MÉDICAL LA ROSERAIE"/>
    <n v="19200"/>
    <n v="0"/>
    <n v="1"/>
  </r>
  <r>
    <s v="460785595"/>
    <x v="1178"/>
    <s v="460780216"/>
    <s v="46"/>
    <s v="Occitanie"/>
    <s v="CH"/>
    <s v="USLD CH CAHORS"/>
    <n v="10104.5"/>
    <n v="0"/>
    <n v="0"/>
  </r>
  <r>
    <s v="460780042"/>
    <x v="1184"/>
    <s v="460000029"/>
    <s v="46"/>
    <s v="Occitanie"/>
    <s v="Privé"/>
    <s v="CLINIQUE DU QUERCY BELLEVUE"/>
    <n v="8507"/>
    <n v="0"/>
    <n v="0"/>
  </r>
  <r>
    <s v="460006075"/>
    <x v="1185"/>
    <s v="460006067"/>
    <s v="46"/>
    <s v="Occitanie"/>
    <s v="Privé"/>
    <s v="CLINIQUE FONT REDONDE"/>
    <n v="7606.5"/>
    <n v="0"/>
    <n v="0"/>
  </r>
  <r>
    <s v="460006349"/>
    <x v="1186"/>
    <s v="460000029"/>
    <s v="46"/>
    <s v="Occitanie"/>
    <s v="Privé"/>
    <s v="SSR BEAUSEJOUR"/>
    <n v="6596.5"/>
    <n v="0"/>
    <n v="0"/>
  </r>
  <r>
    <s v="460785900"/>
    <x v="1187"/>
    <s v="460002207"/>
    <s v="46"/>
    <s v="Occitanie"/>
    <s v="Privé"/>
    <s v="CLINIQUE DU RELAIS"/>
    <n v="6428.5"/>
    <n v="0"/>
    <n v="0"/>
  </r>
  <r>
    <s v="460000227"/>
    <x v="1188"/>
    <s v="460780430"/>
    <s v="46"/>
    <s v="Occitanie"/>
    <s v="CH"/>
    <s v="CH (EX H.L.) LOUIS CONTE GRAMAT"/>
    <n v="5556"/>
    <n v="0"/>
    <n v="0"/>
  </r>
  <r>
    <s v="460006109"/>
    <x v="1179"/>
    <s v="460780083"/>
    <s v="46"/>
    <s v="Occitanie"/>
    <s v="CH"/>
    <s v="CH FIGEAC SITE CLEMENCEAU"/>
    <n v="5303.5"/>
    <n v="0"/>
    <n v="0"/>
  </r>
  <r>
    <s v="460006083"/>
    <x v="1189"/>
    <s v="460785090"/>
    <s v="46"/>
    <s v="Occitanie"/>
    <s v="PSPH/EBNL"/>
    <s v="CSSR NOTRE DAME"/>
    <n v="4442"/>
    <n v="0"/>
    <n v="0"/>
  </r>
  <r>
    <s v="460007404"/>
    <x v="1190"/>
    <s v="460007396"/>
    <s v="46"/>
    <s v="Occitanie"/>
    <s v="Privé"/>
    <s v="HAD 46"/>
    <n v="1"/>
    <n v="0"/>
    <n v="0"/>
  </r>
  <r>
    <s v="470000423"/>
    <x v="1191"/>
    <s v="470016171"/>
    <s v="47"/>
    <s v="Nouvelle-Aquitaine"/>
    <s v="CH"/>
    <s v="CH AGEN NERAC - HÔPITAL SAINT-ESPRIT"/>
    <n v="131441"/>
    <n v="1"/>
    <n v="1"/>
  </r>
  <r>
    <s v="470000027"/>
    <x v="1192"/>
    <s v="470014069"/>
    <s v="47"/>
    <s v="Nouvelle-Aquitaine"/>
    <s v="Privé"/>
    <s v="CLINIQUE ESQUIROL - SAINT-HILAIRE"/>
    <n v="106752.5"/>
    <n v="0"/>
    <n v="1"/>
  </r>
  <r>
    <s v="470000480"/>
    <x v="1193"/>
    <s v="470001660"/>
    <s v="47"/>
    <s v="Nouvelle-Aquitaine"/>
    <s v="CH"/>
    <s v="CH DE MARMANDE - CHIC"/>
    <n v="68324"/>
    <n v="1"/>
    <n v="1"/>
  </r>
  <r>
    <s v="470000431"/>
    <x v="1194"/>
    <s v="470000324"/>
    <s v="47"/>
    <s v="Nouvelle-Aquitaine"/>
    <s v="CH"/>
    <s v="CH DE VILLENEUVE"/>
    <n v="63384"/>
    <n v="1"/>
    <n v="1"/>
  </r>
  <r>
    <s v="470000563"/>
    <x v="1195"/>
    <s v="470000381"/>
    <s v="47"/>
    <s v="Nouvelle-Aquitaine"/>
    <s v="CH"/>
    <s v="CH DEPARTEMENTAL DE LA CANDELIE"/>
    <n v="48260.25"/>
    <n v="0"/>
    <n v="0"/>
  </r>
  <r>
    <s v="470016049"/>
    <x v="1196"/>
    <s v="470016023"/>
    <s v="47"/>
    <s v="Nouvelle-Aquitaine"/>
    <s v="PSPH/EBNL"/>
    <s v="POLE DE SANTÉ DU VILLENEUVOIS"/>
    <n v="28153.5"/>
    <n v="0"/>
    <n v="0"/>
  </r>
  <r>
    <s v="470009358"/>
    <x v="1197"/>
    <s v="470009309"/>
    <s v="47"/>
    <s v="Nouvelle-Aquitaine"/>
    <s v="Privé"/>
    <s v="HAD 47"/>
    <n v="17421"/>
    <n v="0"/>
    <n v="0"/>
  </r>
  <r>
    <s v="470000571"/>
    <x v="1198"/>
    <s v="470000407"/>
    <s v="47"/>
    <s v="Nouvelle-Aquitaine"/>
    <s v="CH"/>
    <s v="CH DE FUMEL"/>
    <n v="11626"/>
    <n v="0"/>
    <n v="0"/>
  </r>
  <r>
    <s v="470000522"/>
    <x v="1191"/>
    <s v="470016171"/>
    <s v="47"/>
    <s v="Nouvelle-Aquitaine"/>
    <s v="CH"/>
    <s v="CH AGEN NERAC - SITE DE NERAC"/>
    <n v="10568.5"/>
    <n v="0"/>
    <n v="1"/>
  </r>
  <r>
    <s v="470000175"/>
    <x v="1199"/>
    <s v="750826604"/>
    <s v="47"/>
    <s v="Nouvelle-Aquitaine"/>
    <s v="PSPH/EBNL"/>
    <s v="CENTRE DELESTRAINT-FABIEN"/>
    <n v="9637"/>
    <n v="0"/>
    <n v="0"/>
  </r>
  <r>
    <s v="470000555"/>
    <x v="1193"/>
    <s v="470001660"/>
    <s v="47"/>
    <s v="Nouvelle-Aquitaine"/>
    <s v="CH"/>
    <s v="CH TONNEINS"/>
    <n v="8227"/>
    <n v="0"/>
    <n v="0"/>
  </r>
  <r>
    <s v="470010364"/>
    <x v="1200"/>
    <s v="470010356"/>
    <s v="47"/>
    <s v="Nouvelle-Aquitaine"/>
    <s v="Privé"/>
    <s v="CLINIQUE LA PALOUMERE"/>
    <n v="8138"/>
    <n v="0"/>
    <n v="0"/>
  </r>
  <r>
    <s v="470000308"/>
    <x v="1201"/>
    <s v="930019484"/>
    <s v="47"/>
    <s v="Nouvelle-Aquitaine"/>
    <s v="PSPH/EBNL"/>
    <s v="CRF L'ADAPT VIRAZEIL"/>
    <n v="7462.5"/>
    <n v="0"/>
    <n v="0"/>
  </r>
  <r>
    <s v="470008780"/>
    <x v="1191"/>
    <s v="470016171"/>
    <s v="47"/>
    <s v="Nouvelle-Aquitaine"/>
    <s v="CH"/>
    <s v="EHPAD-USLD DE POMPEYRIE CH AGEN NERAC"/>
    <n v="6543"/>
    <n v="0"/>
    <n v="0"/>
  </r>
  <r>
    <s v="470000548"/>
    <x v="1202"/>
    <s v="470000365"/>
    <s v="47"/>
    <s v="Nouvelle-Aquitaine"/>
    <s v="CH"/>
    <s v="HL PENNE AGENAIS"/>
    <n v="4912"/>
    <n v="0"/>
    <n v="0"/>
  </r>
  <r>
    <s v="470012931"/>
    <x v="1193"/>
    <s v="470001660"/>
    <s v="47"/>
    <s v="Nouvelle-Aquitaine"/>
    <s v="USLD pur"/>
    <s v="EHPAD - USLD ALZHEIMER CHIC TONNEINS"/>
    <n v="4845.5"/>
    <n v="0"/>
    <n v="0"/>
  </r>
  <r>
    <s v="470000530"/>
    <x v="1203"/>
    <s v="470000357"/>
    <s v="47"/>
    <s v="Nouvelle-Aquitaine"/>
    <s v="CH"/>
    <s v="HL DE CASTELJALOUX"/>
    <n v="4034.5"/>
    <n v="0"/>
    <n v="0"/>
  </r>
  <r>
    <s v="470000159"/>
    <x v="1204"/>
    <s v="470014069"/>
    <s v="47"/>
    <s v="Nouvelle-Aquitaine"/>
    <s v="Privé"/>
    <s v="CLINIQUE CALABET"/>
    <n v="3839"/>
    <n v="0"/>
    <n v="0"/>
  </r>
  <r>
    <s v="470008335"/>
    <x v="1195"/>
    <s v="470000381"/>
    <s v="47"/>
    <s v="Nouvelle-Aquitaine"/>
    <s v="CH"/>
    <s v="CENTRE DE SOINS DR JEAN LUC GEOFFROY"/>
    <n v="3010.5"/>
    <n v="0"/>
    <n v="0"/>
  </r>
  <r>
    <s v="470008582"/>
    <x v="1195"/>
    <s v="470000381"/>
    <s v="47"/>
    <s v="Nouvelle-Aquitaine"/>
    <s v="CH"/>
    <s v="HDJ ET CATTP VAN GOGH"/>
    <n v="1968.5"/>
    <n v="0"/>
    <n v="0"/>
  </r>
  <r>
    <s v="470008608"/>
    <x v="1195"/>
    <s v="470000381"/>
    <s v="47"/>
    <s v="Nouvelle-Aquitaine"/>
    <s v="CH"/>
    <s v="HDJ LES JARDINS DE CAPEL - CMP"/>
    <n v="1947.5"/>
    <n v="0"/>
    <n v="0"/>
  </r>
  <r>
    <s v="470003062"/>
    <x v="1205"/>
    <s v="750826307"/>
    <s v="47"/>
    <s v="Nouvelle-Aquitaine"/>
    <s v="PSPH/EBNL"/>
    <s v="MECS TEMPORAIRE DE PUJOLS"/>
    <n v="1744"/>
    <n v="0"/>
    <n v="0"/>
  </r>
  <r>
    <s v="470002627"/>
    <x v="1206"/>
    <s v="750826307"/>
    <s v="47"/>
    <s v="Nouvelle-Aquitaine"/>
    <s v="PSPH/EBNL"/>
    <s v="MECS TEMPORAIRE SPECIALISEE"/>
    <n v="1695.5"/>
    <n v="0"/>
    <n v="0"/>
  </r>
  <r>
    <s v="470008244"/>
    <x v="1195"/>
    <s v="470000381"/>
    <s v="47"/>
    <s v="Nouvelle-Aquitaine"/>
    <s v="CH"/>
    <s v="HDJ LES 3 ROSIERS - CMPE - CATTP"/>
    <n v="1298.25"/>
    <n v="0"/>
    <n v="0"/>
  </r>
  <r>
    <s v="470010638"/>
    <x v="1195"/>
    <s v="470000381"/>
    <s v="47"/>
    <s v="Nouvelle-Aquitaine"/>
    <s v="CH"/>
    <s v="ATELIER THERAPEUTIQUE RAMOUNOT"/>
    <n v="948"/>
    <n v="0"/>
    <n v="0"/>
  </r>
  <r>
    <s v="470008616"/>
    <x v="1195"/>
    <s v="470000381"/>
    <s v="47"/>
    <s v="Nouvelle-Aquitaine"/>
    <s v="CH"/>
    <s v="HDJ LES CAFANILHS - CMPE - CATTP"/>
    <n v="707"/>
    <n v="0"/>
    <n v="0"/>
  </r>
  <r>
    <s v="470008301"/>
    <x v="1195"/>
    <s v="470000381"/>
    <s v="47"/>
    <s v="Nouvelle-Aquitaine"/>
    <s v="CH"/>
    <s v="HDJ LES OYATS - CMPE - CATTP"/>
    <n v="696.5"/>
    <n v="0"/>
    <n v="0"/>
  </r>
  <r>
    <s v="470008251"/>
    <x v="1195"/>
    <s v="470000381"/>
    <s v="47"/>
    <s v="Nouvelle-Aquitaine"/>
    <s v="CH"/>
    <s v="HDJ L'AURAUCARIA - CMP - CATTP"/>
    <n v="657.75"/>
    <n v="0"/>
    <n v="0"/>
  </r>
  <r>
    <s v="480000017"/>
    <x v="1207"/>
    <s v="480780097"/>
    <s v="48"/>
    <s v="Occitanie"/>
    <s v="CH"/>
    <s v="HÔPITAL LOZERE SITE VALLEE DU LOT"/>
    <n v="46732"/>
    <n v="1"/>
    <n v="1"/>
  </r>
  <r>
    <s v="480000074"/>
    <x v="1208"/>
    <s v="480780162"/>
    <s v="48"/>
    <s v="Occitanie"/>
    <s v="CH"/>
    <s v="CH LANGOGNE"/>
    <n v="12286.5"/>
    <n v="0"/>
    <n v="1"/>
  </r>
  <r>
    <s v="480000058"/>
    <x v="1209"/>
    <s v="480780147"/>
    <s v="48"/>
    <s v="Occitanie"/>
    <s v="CH"/>
    <s v="CHS FRANCOIS TOSQUELLES"/>
    <n v="10760.5"/>
    <n v="0"/>
    <n v="0"/>
  </r>
  <r>
    <s v="480783034"/>
    <x v="1210"/>
    <s v="480782101"/>
    <s v="48"/>
    <s v="Occitanie"/>
    <s v="PSPH/EBNL"/>
    <s v="CENTRE DE MONTRODAT"/>
    <n v="9183"/>
    <n v="0"/>
    <n v="1"/>
  </r>
  <r>
    <s v="480000041"/>
    <x v="1211"/>
    <s v="480780139"/>
    <s v="48"/>
    <s v="Occitanie"/>
    <s v="CH"/>
    <s v="CH DE FLORAC TROIS RIVIERES"/>
    <n v="8937.5"/>
    <n v="0"/>
    <n v="0"/>
  </r>
  <r>
    <s v="480000066"/>
    <x v="1212"/>
    <s v="480780154"/>
    <s v="48"/>
    <s v="Occitanie"/>
    <s v="CH"/>
    <s v="CH ST JACQUES MARVEJOLS"/>
    <n v="8007.5"/>
    <n v="0"/>
    <n v="0"/>
  </r>
  <r>
    <s v="480002948"/>
    <x v="1207"/>
    <s v="480780097"/>
    <s v="48"/>
    <s v="Occitanie"/>
    <s v="CH"/>
    <s v="HÔPITAL LOZERE SITE GEVAUDAN"/>
    <n v="7911.5"/>
    <n v="0"/>
    <n v="0"/>
  </r>
  <r>
    <s v="480780543"/>
    <x v="1213"/>
    <s v="480782101"/>
    <s v="48"/>
    <s v="Occitanie"/>
    <s v="PSPH/EBNL"/>
    <s v="MECSS LES ECUREUILS"/>
    <n v="7516"/>
    <n v="0"/>
    <n v="0"/>
  </r>
  <r>
    <s v="480000033"/>
    <x v="1214"/>
    <s v="480780121"/>
    <s v="48"/>
    <s v="Occitanie"/>
    <s v="CH"/>
    <s v="CH FANNY RAMADIER"/>
    <n v="6168.5"/>
    <n v="0"/>
    <n v="0"/>
  </r>
  <r>
    <s v="480780212"/>
    <x v="1215"/>
    <s v="480782168"/>
    <s v="48"/>
    <s v="Occitanie"/>
    <s v="PSPH/EBNL"/>
    <s v="CENTRE POST CURE ALCOOLIQUE LE BOY"/>
    <n v="5758"/>
    <n v="0"/>
    <n v="0"/>
  </r>
  <r>
    <s v="480780287"/>
    <x v="1216"/>
    <s v="480001635"/>
    <s v="48"/>
    <s v="Occitanie"/>
    <s v="PSPH/EBNL"/>
    <s v="MAISON DE REPOS LES TILLEULS"/>
    <n v="5200.5"/>
    <n v="0"/>
    <n v="0"/>
  </r>
  <r>
    <s v="480000835"/>
    <x v="1217"/>
    <s v="480000827"/>
    <s v="48"/>
    <s v="Occitanie"/>
    <s v="Privé"/>
    <s v="MAISON STE MARIE"/>
    <n v="4557.5"/>
    <n v="0"/>
    <n v="0"/>
  </r>
  <r>
    <s v="480000793"/>
    <x v="1218"/>
    <s v="480782101"/>
    <s v="48"/>
    <s v="Occitanie"/>
    <s v="PSPH/EBNL"/>
    <s v="CENTRE DE CONVALESCENCE CCA ANTRENAS"/>
    <n v="3875"/>
    <n v="0"/>
    <n v="0"/>
  </r>
  <r>
    <s v="480780279"/>
    <x v="1207"/>
    <s v="480780097"/>
    <s v="48"/>
    <s v="Occitanie"/>
    <s v="CH"/>
    <s v="MOYEN SEJOUR HOP LOZERE"/>
    <n v="3772"/>
    <n v="0"/>
    <n v="0"/>
  </r>
  <r>
    <s v="480001585"/>
    <x v="1209"/>
    <s v="480780147"/>
    <s v="48"/>
    <s v="Occitanie"/>
    <s v="CH"/>
    <s v="UAP PAUL ELUARD MENDE"/>
    <n v="3702.5"/>
    <n v="0"/>
    <n v="0"/>
  </r>
  <r>
    <s v="480001825"/>
    <x v="1219"/>
    <s v="750047367"/>
    <s v="48"/>
    <s v="Occitanie"/>
    <s v="Privé"/>
    <s v="HAD LOZERE"/>
    <n v="3483"/>
    <n v="0"/>
    <n v="0"/>
  </r>
  <r>
    <s v="480001593"/>
    <x v="1209"/>
    <s v="480780147"/>
    <s v="48"/>
    <s v="Occitanie"/>
    <s v="CH"/>
    <s v="HDJ PSY ADULTES SAINT CHELY"/>
    <n v="1306.25"/>
    <n v="0"/>
    <n v="0"/>
  </r>
  <r>
    <s v="480783877"/>
    <x v="1209"/>
    <s v="480780147"/>
    <s v="48"/>
    <s v="Occitanie"/>
    <s v="CH"/>
    <s v="HDJ PSY ADULTES LE PRE VIVAL MENDE"/>
    <n v="1277.75"/>
    <n v="0"/>
    <n v="0"/>
  </r>
  <r>
    <s v="480002716"/>
    <x v="1209"/>
    <s v="480780147"/>
    <s v="48"/>
    <s v="Occitanie"/>
    <s v="CH"/>
    <s v="USA MENDE"/>
    <n v="514.75"/>
    <n v="0"/>
    <n v="0"/>
  </r>
  <r>
    <s v="480782408"/>
    <x v="1209"/>
    <s v="480780147"/>
    <s v="48"/>
    <s v="Occitanie"/>
    <s v="CH"/>
    <s v="HDJ PSY INFANTO JUV MENDE"/>
    <n v="402.5"/>
    <n v="0"/>
    <n v="0"/>
  </r>
  <r>
    <s v="480783224"/>
    <x v="1209"/>
    <s v="480780147"/>
    <s v="48"/>
    <s v="Occitanie"/>
    <s v="CH"/>
    <s v="HDJ INFANTO JUV ST CHELY"/>
    <n v="313.75"/>
    <n v="0"/>
    <n v="0"/>
  </r>
  <r>
    <s v="490000049"/>
    <x v="1220"/>
    <s v="490000031"/>
    <s v="49"/>
    <s v="Pays de la Loire"/>
    <s v="CHR/U"/>
    <s v="CHU D' ANGERS :SITE LARREY"/>
    <n v="428188.5"/>
    <n v="1"/>
    <n v="1"/>
  </r>
  <r>
    <s v="490000635"/>
    <x v="1221"/>
    <s v="490000676"/>
    <s v="49"/>
    <s v="Pays de la Loire"/>
    <s v="CH"/>
    <s v="CH DE CHOLET"/>
    <n v="204113.5"/>
    <n v="1"/>
    <n v="1"/>
  </r>
  <r>
    <s v="490014909"/>
    <x v="1222"/>
    <s v="490008109"/>
    <s v="49"/>
    <s v="Pays de la Loire"/>
    <s v="Privé"/>
    <s v="CLINIQUE DE L'ANJOU"/>
    <n v="111226.5"/>
    <n v="0"/>
    <n v="0"/>
  </r>
  <r>
    <s v="490001765"/>
    <x v="1223"/>
    <s v="490528452"/>
    <s v="49"/>
    <s v="Pays de la Loire"/>
    <s v="CH"/>
    <s v="CH DE SAUMUR"/>
    <n v="76099.75"/>
    <n v="1"/>
    <n v="1"/>
  </r>
  <r>
    <s v="490002037"/>
    <x v="1224"/>
    <s v="490000890"/>
    <s v="49"/>
    <s v="Pays de la Loire"/>
    <s v="Privé"/>
    <s v="SA POLYCLINIQUE DU PARC"/>
    <n v="61541.5"/>
    <n v="0"/>
    <n v="0"/>
  </r>
  <r>
    <s v="490000155"/>
    <x v="1225"/>
    <s v="490017258"/>
    <s v="49"/>
    <s v="Pays de la Loire"/>
    <s v="CLCC"/>
    <s v="CRLCC"/>
    <n v="56582"/>
    <n v="1"/>
    <n v="1"/>
  </r>
  <r>
    <s v="490000106"/>
    <x v="1226"/>
    <s v="490000163"/>
    <s v="49"/>
    <s v="Pays de la Loire"/>
    <s v="CH"/>
    <s v="CESAME STE GEMMES SUR LOIRE"/>
    <n v="47900.25"/>
    <n v="0"/>
    <n v="1"/>
  </r>
  <r>
    <s v="490000262"/>
    <x v="1227"/>
    <s v="490000171"/>
    <s v="49"/>
    <s v="Pays de la Loire"/>
    <s v="Privé"/>
    <s v="CLINIQUE SAINT-JOSEPH"/>
    <n v="44169"/>
    <n v="0"/>
    <n v="0"/>
  </r>
  <r>
    <s v="490531910"/>
    <x v="1228"/>
    <s v="490535093"/>
    <s v="49"/>
    <s v="Pays de la Loire"/>
    <s v="PSPH/EBNL"/>
    <s v="CENTRE LES CAPUCINS"/>
    <n v="40539.5"/>
    <n v="0"/>
    <n v="0"/>
  </r>
  <r>
    <s v="490007929"/>
    <x v="1229"/>
    <s v="490000627"/>
    <s v="49"/>
    <s v="Pays de la Loire"/>
    <s v="Privé"/>
    <s v="CLINIQUE CHIRURGICALE DE LA LOIRE"/>
    <n v="24481"/>
    <n v="0"/>
    <n v="0"/>
  </r>
  <r>
    <s v="490015906"/>
    <x v="1230"/>
    <s v="490000197"/>
    <s v="49"/>
    <s v="Pays de la Loire"/>
    <s v="Privé"/>
    <s v="CLINIQUE SAINT LEONARD"/>
    <n v="23801.5"/>
    <n v="0"/>
    <n v="0"/>
  </r>
  <r>
    <s v="490529005"/>
    <x v="1220"/>
    <s v="490000031"/>
    <s v="49"/>
    <s v="Pays de la Loire"/>
    <s v="CHR/U"/>
    <s v="CHU D' ANGERS:CENTRE DE SSR"/>
    <n v="19256.5"/>
    <n v="0"/>
    <n v="0"/>
  </r>
  <r>
    <s v="490000312"/>
    <x v="1231"/>
    <s v="490012176"/>
    <s v="49"/>
    <s v="Pays de la Loire"/>
    <s v="Privé"/>
    <s v="CLINIQUE ST SAUVEUR"/>
    <n v="16581"/>
    <n v="0"/>
    <n v="0"/>
  </r>
  <r>
    <s v="490008604"/>
    <x v="1220"/>
    <s v="490000031"/>
    <s v="49"/>
    <s v="Pays de la Loire"/>
    <s v="CH"/>
    <s v="USLD HL ST NICOLAS ANGERS"/>
    <n v="16022.5"/>
    <n v="0"/>
    <n v="0"/>
  </r>
  <r>
    <s v="490534922"/>
    <x v="1232"/>
    <s v="490000890"/>
    <s v="49"/>
    <s v="Pays de la Loire"/>
    <s v="Privé"/>
    <s v="CENTRE DE CONVALESCENCE JEAN JAURES"/>
    <n v="13381.5"/>
    <n v="0"/>
    <n v="0"/>
  </r>
  <r>
    <s v="490009248"/>
    <x v="1233"/>
    <s v="490535168"/>
    <s v="49"/>
    <s v="Pays de la Loire"/>
    <s v="PSPH/EBNL"/>
    <s v="CENTRE DE SOINS DE SUITE SAINT CLAUDE"/>
    <n v="13171"/>
    <n v="0"/>
    <n v="0"/>
  </r>
  <r>
    <s v="490543675"/>
    <x v="1234"/>
    <s v="490009529"/>
    <s v="49"/>
    <s v="Pays de la Loire"/>
    <s v="Privé"/>
    <s v="MAISON DE CONVALESCENCE DE L'ANJOU"/>
    <n v="11805.5"/>
    <n v="0"/>
    <n v="0"/>
  </r>
  <r>
    <s v="490000353"/>
    <x v="1235"/>
    <s v="490000411"/>
    <s v="49"/>
    <s v="Pays de la Loire"/>
    <s v="CH"/>
    <s v="CH DE LONGUÉ"/>
    <n v="11020"/>
    <n v="0"/>
    <n v="0"/>
  </r>
  <r>
    <s v="490002979"/>
    <x v="1236"/>
    <s v="490535705"/>
    <s v="49"/>
    <s v="Pays de la Loire"/>
    <s v="Privé"/>
    <s v="INSTITUT PYCHOTHERAPIQUE LE PIN EN MAUGES"/>
    <n v="10929"/>
    <n v="0"/>
    <n v="0"/>
  </r>
  <r>
    <s v="490000643"/>
    <x v="1237"/>
    <s v="440042844"/>
    <s v="49"/>
    <s v="Pays de la Loire"/>
    <s v="PSPH/EBNL"/>
    <s v="CENTRE MÉDICAL DU CHILLON"/>
    <n v="10708.5"/>
    <n v="0"/>
    <n v="0"/>
  </r>
  <r>
    <s v="490016334"/>
    <x v="1238"/>
    <s v="490016326"/>
    <s v="49"/>
    <s v="Pays de la Loire"/>
    <s v="Privé"/>
    <s v="HAD MAUGES BOCAGE CHOLETAIS"/>
    <n v="10418.5"/>
    <n v="0"/>
    <n v="0"/>
  </r>
  <r>
    <s v="490537818"/>
    <x v="1239"/>
    <s v="490011384"/>
    <s v="49"/>
    <s v="Pays de la Loire"/>
    <s v="Privé"/>
    <s v="CENTRE NÉPHROLOGIQUE ET D'HEMODIALYSE"/>
    <n v="10168.5"/>
    <n v="0"/>
    <n v="0"/>
  </r>
  <r>
    <s v="490000650"/>
    <x v="1240"/>
    <s v="490007689"/>
    <s v="49"/>
    <s v="Pays de la Loire"/>
    <s v="CH"/>
    <s v="HL INTERCOMMUNAL LYS HYROME"/>
    <n v="9818"/>
    <n v="0"/>
    <n v="0"/>
  </r>
  <r>
    <s v="490000320"/>
    <x v="1241"/>
    <s v="490000395"/>
    <s v="49"/>
    <s v="Pays de la Loire"/>
    <s v="CH"/>
    <s v="HÔPITAL CORNICHE ANGEVINE À CHALONNES"/>
    <n v="8092.5"/>
    <n v="0"/>
    <n v="0"/>
  </r>
  <r>
    <s v="490000338"/>
    <x v="1242"/>
    <s v="490000403"/>
    <s v="49"/>
    <s v="Pays de la Loire"/>
    <s v="CH"/>
    <s v="CH DOUE EN ANJOU"/>
    <n v="8007.5"/>
    <n v="0"/>
    <n v="0"/>
  </r>
  <r>
    <s v="490540440"/>
    <x v="1243"/>
    <s v="490004330"/>
    <s v="49"/>
    <s v="Pays de la Loire"/>
    <s v="Privé"/>
    <s v="CENTRE DE LA MAIN"/>
    <n v="7885.5"/>
    <n v="0"/>
    <n v="1"/>
  </r>
  <r>
    <s v="490000817"/>
    <x v="1244"/>
    <s v="490000759"/>
    <s v="49"/>
    <s v="Pays de la Loire"/>
    <s v="PSPH/EBNL"/>
    <s v="MAISON DE CONVALESCENCE"/>
    <n v="6881"/>
    <n v="0"/>
    <n v="0"/>
  </r>
  <r>
    <s v="490016870"/>
    <x v="1245"/>
    <s v="440052041"/>
    <s v="49"/>
    <s v="Pays de la Loire"/>
    <s v="Privé"/>
    <s v="HAD OUEST ANJOU"/>
    <n v="5996"/>
    <n v="0"/>
    <n v="0"/>
  </r>
  <r>
    <s v="490000601"/>
    <x v="1246"/>
    <s v="490015856"/>
    <s v="49"/>
    <s v="Pays de la Loire"/>
    <s v="PSPH/EBNL"/>
    <s v="MAISON DE CONVALESCENCE LES RECOLLETS"/>
    <n v="5992.5"/>
    <n v="0"/>
    <n v="0"/>
  </r>
  <r>
    <s v="490004256"/>
    <x v="1247"/>
    <s v="490020773"/>
    <s v="49"/>
    <s v="Pays de la Loire"/>
    <s v="PSPH/EBNL"/>
    <s v="HÔPITAL PRIVÉ BEAUPREAU"/>
    <n v="5950.5"/>
    <n v="0"/>
    <n v="0"/>
  </r>
  <r>
    <s v="490000247"/>
    <x v="1248"/>
    <s v="490000130"/>
    <s v="49"/>
    <s v="Pays de la Loire"/>
    <s v="Privé"/>
    <s v="CLINIQUE SAINT DIDIER"/>
    <n v="5815.5"/>
    <n v="0"/>
    <n v="0"/>
  </r>
  <r>
    <s v="490000700"/>
    <x v="1249"/>
    <s v="490020773"/>
    <s v="49"/>
    <s v="Pays de la Loire"/>
    <s v="PSPH/EBNL"/>
    <s v="HÔPITAL SAINT-JOSEPH"/>
    <n v="5328"/>
    <n v="0"/>
    <n v="0"/>
  </r>
  <r>
    <s v="490000494"/>
    <x v="1250"/>
    <s v="490000429"/>
    <s v="49"/>
    <s v="Pays de la Loire"/>
    <s v="CH"/>
    <s v="CH LAYON-AUBANCE MARTIGNE BRIAND"/>
    <n v="4486"/>
    <n v="0"/>
    <n v="0"/>
  </r>
  <r>
    <s v="490000239"/>
    <x v="1251"/>
    <s v="490015765"/>
    <s v="49"/>
    <s v="Pays de la Loire"/>
    <s v="CH"/>
    <s v="BAUGEOIS VALLÉE:SITE DE BAUGÉ"/>
    <n v="4323.5"/>
    <n v="0"/>
    <n v="0"/>
  </r>
  <r>
    <s v="490000254"/>
    <x v="1251"/>
    <s v="490015765"/>
    <s v="49"/>
    <s v="Pays de la Loire"/>
    <s v="CH"/>
    <s v="BAUGEOIS VALLÉE: SITE DE BEAUFORT"/>
    <n v="3798.5"/>
    <n v="0"/>
    <n v="0"/>
  </r>
  <r>
    <s v="490020344"/>
    <x v="1252"/>
    <s v="490000171"/>
    <s v="49"/>
    <s v="Pays de la Loire"/>
    <s v="Privé"/>
    <s v="CENTRE DE RÉÉDUCATION CARDIAQUE ST_x000a_JOSEPH"/>
    <n v="3353.5"/>
    <n v="0"/>
    <n v="0"/>
  </r>
  <r>
    <s v="490001831"/>
    <x v="1240"/>
    <s v="490007689"/>
    <s v="49"/>
    <s v="Pays de la Loire"/>
    <s v="CH"/>
    <s v="HL INTERCOMMUNAL LYS HYROME"/>
    <n v="2676.5"/>
    <n v="0"/>
    <n v="0"/>
  </r>
  <r>
    <s v="490019148"/>
    <x v="1226"/>
    <s v="490000163"/>
    <s v="49"/>
    <s v="Pays de la Loire"/>
    <s v="CH"/>
    <s v="CENTRE DE PSYCHIATRIE INFANTO-JUVENILE"/>
    <n v="2670"/>
    <n v="0"/>
    <n v="0"/>
  </r>
  <r>
    <s v="490011269"/>
    <x v="1221"/>
    <s v="490000676"/>
    <s v="49"/>
    <s v="Pays de la Loire"/>
    <s v="CH"/>
    <s v="HDJ PSYCHIATRIE -"/>
    <n v="2079.25"/>
    <n v="0"/>
    <n v="0"/>
  </r>
  <r>
    <s v="490018769"/>
    <x v="1253"/>
    <s v="440042844"/>
    <s v="49"/>
    <s v="Pays de la Loire"/>
    <s v="PSPH/EBNL"/>
    <s v="LES EUMENIDES HTP ANGERS"/>
    <n v="1656.5"/>
    <n v="0"/>
    <n v="0"/>
  </r>
  <r>
    <s v="490008638"/>
    <x v="1221"/>
    <s v="490000676"/>
    <s v="49"/>
    <s v="Pays de la Loire"/>
    <s v="CH"/>
    <s v="CMP ADULTES"/>
    <n v="1639.75"/>
    <n v="0"/>
    <n v="0"/>
  </r>
  <r>
    <s v="490007549"/>
    <x v="1254"/>
    <s v="490535168"/>
    <s v="49"/>
    <s v="Pays de la Loire"/>
    <s v="PSPH/EBNL"/>
    <s v="CENTRE DE BASSE VISION REGIONAL"/>
    <n v="1540.5"/>
    <n v="0"/>
    <n v="0"/>
  </r>
  <r>
    <s v="490011418"/>
    <x v="1223"/>
    <s v="490528452"/>
    <s v="49"/>
    <s v="Pays de la Loire"/>
    <s v="CH"/>
    <s v="HDJ PSY - CH DE SAUMUR"/>
    <n v="1268.75"/>
    <n v="0"/>
    <n v="0"/>
  </r>
  <r>
    <s v="490003282"/>
    <x v="1226"/>
    <s v="490000163"/>
    <s v="49"/>
    <s v="Pays de la Loire"/>
    <s v="CH"/>
    <s v="FOYER ROCHELOIRE - PONTS DE CE"/>
    <n v="1121.5"/>
    <n v="0"/>
    <n v="0"/>
  </r>
  <r>
    <s v="490015500"/>
    <x v="1226"/>
    <s v="490000163"/>
    <s v="49"/>
    <s v="Pays de la Loire"/>
    <s v="CH"/>
    <s v="APPART. THERAPEUT. CESAME STE GEMMES"/>
    <n v="1120"/>
    <n v="0"/>
    <n v="0"/>
  </r>
  <r>
    <s v="490010139"/>
    <x v="1226"/>
    <s v="490000163"/>
    <s v="49"/>
    <s v="Pays de la Loire"/>
    <s v="CH"/>
    <s v="HDJ ADULTES"/>
    <n v="854.75"/>
    <n v="0"/>
    <n v="0"/>
  </r>
  <r>
    <s v="490016318"/>
    <x v="1226"/>
    <s v="490000163"/>
    <s v="49"/>
    <s v="Pays de la Loire"/>
    <s v="CH"/>
    <s v="CMP CATTP HÔPITAL JOUR ADULTES BAUGE"/>
    <n v="742"/>
    <n v="0"/>
    <n v="0"/>
  </r>
  <r>
    <s v="490542628"/>
    <x v="1221"/>
    <s v="490000676"/>
    <s v="49"/>
    <s v="Pays de la Loire"/>
    <s v="CH"/>
    <s v="HDJ CMP ADULTES BEAUPREAU"/>
    <n v="722.75"/>
    <n v="0"/>
    <n v="0"/>
  </r>
  <r>
    <s v="490011459"/>
    <x v="1226"/>
    <s v="490000163"/>
    <s v="49"/>
    <s v="Pays de la Loire"/>
    <s v="CH"/>
    <s v="HDJ SQ DES JONCHERES"/>
    <n v="701.25"/>
    <n v="0"/>
    <n v="0"/>
  </r>
  <r>
    <s v="490010568"/>
    <x v="1226"/>
    <s v="490000163"/>
    <s v="49"/>
    <s v="Pays de la Loire"/>
    <s v="CH"/>
    <s v="CATTP CMP HÔPITAL JOUR ADULTES"/>
    <n v="671.5"/>
    <n v="0"/>
    <n v="0"/>
  </r>
  <r>
    <s v="490011558"/>
    <x v="1226"/>
    <s v="490000163"/>
    <s v="49"/>
    <s v="Pays de la Loire"/>
    <s v="CH"/>
    <s v="HDJ ADULTES - MUSSET"/>
    <n v="536"/>
    <n v="0"/>
    <n v="0"/>
  </r>
  <r>
    <s v="490018777"/>
    <x v="1255"/>
    <s v="440042844"/>
    <s v="49"/>
    <s v="Pays de la Loire"/>
    <s v="PSPH/EBNL"/>
    <s v="UNITÉ SSR CENTRE LE CHILLON A CHOLET"/>
    <n v="509"/>
    <n v="0"/>
    <n v="0"/>
  </r>
  <r>
    <s v="490018785"/>
    <x v="1256"/>
    <s v="440042844"/>
    <s v="49"/>
    <s v="Pays de la Loire"/>
    <s v="PSPH/EBNL"/>
    <s v="UNITÉ SSR CENTRE LE CHILLON A SAUMUR"/>
    <n v="360.5"/>
    <n v="0"/>
    <n v="0"/>
  </r>
  <r>
    <s v="490010659"/>
    <x v="1226"/>
    <s v="490000163"/>
    <s v="49"/>
    <s v="Pays de la Loire"/>
    <s v="CH"/>
    <s v="CATTP CMP HÔPITAL DE JOUR ADULTES"/>
    <n v="303"/>
    <n v="0"/>
    <n v="0"/>
  </r>
  <r>
    <s v="490010519"/>
    <x v="1226"/>
    <s v="490000163"/>
    <s v="49"/>
    <s v="Pays de la Loire"/>
    <s v="CH"/>
    <s v="CMP CATTP HÔPITAL DE JOUR ADULTES"/>
    <n v="292.25"/>
    <n v="0"/>
    <n v="0"/>
  </r>
  <r>
    <s v="490013489"/>
    <x v="1226"/>
    <s v="490000163"/>
    <s v="49"/>
    <s v="Pays de la Loire"/>
    <s v="CH"/>
    <s v="HDJ CATTP ADULTE L'ARANTELE"/>
    <n v="239.25"/>
    <n v="0"/>
    <n v="0"/>
  </r>
  <r>
    <s v="490009669"/>
    <x v="1226"/>
    <s v="490000163"/>
    <s v="49"/>
    <s v="Pays de la Loire"/>
    <s v="CH"/>
    <s v="CMP CATTP HOP JOUR CASIA INFANTO JUVEN"/>
    <n v="199.5"/>
    <n v="0"/>
    <n v="0"/>
  </r>
  <r>
    <s v="490010709"/>
    <x v="1226"/>
    <s v="490000163"/>
    <s v="49"/>
    <s v="Pays de la Loire"/>
    <s v="CH"/>
    <s v="CATTP CMP ADULTES HÔPITAL DE JOUR"/>
    <n v="161.5"/>
    <n v="0"/>
    <n v="0"/>
  </r>
  <r>
    <s v="490010378"/>
    <x v="1226"/>
    <s v="490000163"/>
    <s v="49"/>
    <s v="Pays de la Loire"/>
    <s v="CH"/>
    <s v="CMP CATTP ADULTES LA JANIERE"/>
    <n v="70.25"/>
    <n v="0"/>
    <n v="0"/>
  </r>
  <r>
    <s v="490010428"/>
    <x v="1226"/>
    <s v="490000163"/>
    <s v="49"/>
    <s v="Pays de la Loire"/>
    <s v="CH"/>
    <s v="CMP CATTP HÔPITAL DE JOUR ADULTES"/>
    <n v="42.25"/>
    <n v="0"/>
    <n v="0"/>
  </r>
  <r>
    <s v="500000187"/>
    <x v="1257"/>
    <s v="500000013"/>
    <s v="50"/>
    <s v="Normandie"/>
    <s v="CH"/>
    <s v="CHPC - SITE CHERBOURG"/>
    <n v="155945"/>
    <n v="1"/>
    <n v="1"/>
  </r>
  <r>
    <s v="500000450"/>
    <x v="1258"/>
    <s v="500000112"/>
    <s v="50"/>
    <s v="Normandie"/>
    <s v="CH"/>
    <s v="CH MEMORIAL - SAINT-LO"/>
    <n v="136718"/>
    <n v="1"/>
    <n v="1"/>
  </r>
  <r>
    <s v="500000021"/>
    <x v="1259"/>
    <s v="500000054"/>
    <s v="50"/>
    <s v="Normandie"/>
    <s v="CH"/>
    <s v="CHAG - SITE AVRANCHES"/>
    <n v="104650.5"/>
    <n v="1"/>
    <n v="1"/>
  </r>
  <r>
    <s v="500000591"/>
    <x v="1260"/>
    <s v="500000393"/>
    <s v="50"/>
    <s v="Normandie"/>
    <s v="CH"/>
    <s v="CH DE COUTANCES"/>
    <n v="56251"/>
    <n v="0"/>
    <n v="1"/>
  </r>
  <r>
    <s v="500000229"/>
    <x v="1261"/>
    <s v="500000567"/>
    <s v="50"/>
    <s v="Normandie"/>
    <s v="Privé"/>
    <s v="CRRF LE NORMANDY"/>
    <n v="56059.5"/>
    <n v="0"/>
    <n v="1"/>
  </r>
  <r>
    <s v="500000260"/>
    <x v="1259"/>
    <s v="500000054"/>
    <s v="50"/>
    <s v="Normandie"/>
    <s v="CH"/>
    <s v="CHAG - SITE GRANVILLE"/>
    <n v="53180.5"/>
    <n v="0"/>
    <n v="1"/>
  </r>
  <r>
    <s v="500000146"/>
    <x v="1262"/>
    <s v="500000500"/>
    <s v="50"/>
    <s v="Normandie"/>
    <s v="Privé"/>
    <s v="POLYCLINIQUE DE LA BAIE-ST MARTIN"/>
    <n v="41581.5"/>
    <n v="0"/>
    <n v="1"/>
  </r>
  <r>
    <s v="500000468"/>
    <x v="1257"/>
    <s v="500000013"/>
    <s v="50"/>
    <s v="Normandie"/>
    <s v="CH"/>
    <s v="CHPC - SITE VALOGNES"/>
    <n v="35142"/>
    <n v="0"/>
    <n v="1"/>
  </r>
  <r>
    <s v="500000575"/>
    <x v="1263"/>
    <s v="500000245"/>
    <s v="50"/>
    <s v="Normandie"/>
    <s v="CH"/>
    <s v="CH DE L'ESTRAN"/>
    <n v="31228"/>
    <n v="0"/>
    <n v="0"/>
  </r>
  <r>
    <s v="500002357"/>
    <x v="1264"/>
    <s v="500002233"/>
    <s v="50"/>
    <s v="Normandie"/>
    <s v="Privé"/>
    <s v="POLYCLINIQUE DU COTENTIN"/>
    <n v="23762"/>
    <n v="0"/>
    <n v="1"/>
  </r>
  <r>
    <s v="500000419"/>
    <x v="1265"/>
    <s v="310021084"/>
    <s v="50"/>
    <s v="Normandie"/>
    <s v="Privé"/>
    <s v="CRF SIOUVILLE"/>
    <n v="20303"/>
    <n v="0"/>
    <n v="0"/>
  </r>
  <r>
    <s v="500021423"/>
    <x v="1266"/>
    <s v="500000567"/>
    <s v="50"/>
    <s v="Normandie"/>
    <s v="Privé"/>
    <s v="CRF LE NORMANDY II"/>
    <n v="18357"/>
    <n v="0"/>
    <n v="0"/>
  </r>
  <r>
    <s v="500000203"/>
    <x v="1267"/>
    <s v="500000542"/>
    <s v="50"/>
    <s v="Normandie"/>
    <s v="Privé"/>
    <s v="POLYCLINIQUE DE LA MANCHE - SAINT-LO"/>
    <n v="18274"/>
    <n v="0"/>
    <n v="0"/>
  </r>
  <r>
    <s v="500000427"/>
    <x v="1268"/>
    <s v="500000096"/>
    <s v="50"/>
    <s v="Normandie"/>
    <s v="CH"/>
    <s v="CH DE SAINT HILAIRE DU HARCOUET"/>
    <n v="17403.5"/>
    <n v="0"/>
    <n v="1"/>
  </r>
  <r>
    <s v="500012687"/>
    <x v="1269"/>
    <s v="310021118"/>
    <s v="50"/>
    <s v="Normandie"/>
    <s v="Privé"/>
    <s v="CRF WILLIAM HARVEY"/>
    <n v="13932"/>
    <n v="0"/>
    <n v="0"/>
  </r>
  <r>
    <s v="500000252"/>
    <x v="1270"/>
    <s v="500010384"/>
    <s v="50"/>
    <s v="Normandie"/>
    <s v="PSPH/EBNL"/>
    <s v="FONDATION BON SAUVEUR DE LA MANCHE"/>
    <n v="12483.25"/>
    <n v="0"/>
    <n v="0"/>
  </r>
  <r>
    <s v="500000195"/>
    <x v="1271"/>
    <s v="500000039"/>
    <s v="50"/>
    <s v="Normandie"/>
    <s v="CH"/>
    <s v="CH DE CARENTAN"/>
    <n v="12135"/>
    <n v="0"/>
    <n v="0"/>
  </r>
  <r>
    <s v="500000237"/>
    <x v="1270"/>
    <s v="500010384"/>
    <s v="50"/>
    <s v="Normandie"/>
    <s v="PSPH/EBNL"/>
    <s v="FONDATION LE BON SAUVEUR DE LA MANCHE"/>
    <n v="9637.5"/>
    <n v="0"/>
    <n v="0"/>
  </r>
  <r>
    <s v="500012307"/>
    <x v="1270"/>
    <s v="500010384"/>
    <s v="50"/>
    <s v="Normandie"/>
    <s v="PSPH/EBNL"/>
    <s v="SERVICE DE PSY ADULTES (50G01-02)"/>
    <n v="8053"/>
    <n v="0"/>
    <n v="0"/>
  </r>
  <r>
    <s v="500000401"/>
    <x v="1272"/>
    <s v="500000609"/>
    <s v="50"/>
    <s v="Normandie"/>
    <s v="Privé"/>
    <s v="CLINIQUE DR. H. GUILLARD"/>
    <n v="8041"/>
    <n v="0"/>
    <n v="0"/>
  </r>
  <r>
    <s v="500021944"/>
    <x v="1273"/>
    <s v="140000639"/>
    <s v="50"/>
    <s v="Normandie"/>
    <s v="CLCC"/>
    <s v="UNITÉ RADIOTHERAPIE EXTERNE CHERBOURG"/>
    <n v="4979.5"/>
    <n v="0"/>
    <n v="0"/>
  </r>
  <r>
    <s v="500000435"/>
    <x v="1274"/>
    <s v="500000104"/>
    <s v="50"/>
    <s v="Normandie"/>
    <s v="CH"/>
    <s v="HÔPITAL SAINT JAMES"/>
    <n v="4678.5"/>
    <n v="0"/>
    <n v="0"/>
  </r>
  <r>
    <s v="500000476"/>
    <x v="1275"/>
    <s v="500000138"/>
    <s v="50"/>
    <s v="Normandie"/>
    <s v="CH"/>
    <s v="HL VILLEDIEU LES POELES"/>
    <n v="3722"/>
    <n v="0"/>
    <n v="0"/>
  </r>
  <r>
    <s v="500000302"/>
    <x v="1276"/>
    <s v="500000062"/>
    <s v="50"/>
    <s v="Normandie"/>
    <s v="CH"/>
    <s v="HL MORTAIN"/>
    <n v="3708"/>
    <n v="0"/>
    <n v="0"/>
  </r>
  <r>
    <s v="500000278"/>
    <x v="1277"/>
    <s v="500010384"/>
    <s v="50"/>
    <s v="Normandie"/>
    <s v="PSPH/EBNL"/>
    <s v="FOYER BEAUREGARD - LA GLACERIE"/>
    <n v="2815"/>
    <n v="0"/>
    <n v="0"/>
  </r>
  <r>
    <s v="500020383"/>
    <x v="1270"/>
    <s v="500010384"/>
    <s v="50"/>
    <s v="Normandie"/>
    <s v="PSPH/EBNL"/>
    <s v="ECALGRAIN - GÉRONTOPSY"/>
    <n v="2679"/>
    <n v="0"/>
    <n v="0"/>
  </r>
  <r>
    <s v="500020367"/>
    <x v="1270"/>
    <s v="500010384"/>
    <s v="50"/>
    <s v="Normandie"/>
    <s v="PSPH/EBNL"/>
    <s v="HDJ ESPACE PRÉLUDE FBS"/>
    <n v="2216.75"/>
    <n v="0"/>
    <n v="0"/>
  </r>
  <r>
    <s v="500012661"/>
    <x v="1270"/>
    <s v="500010384"/>
    <s v="50"/>
    <s v="Normandie"/>
    <s v="PSPH/EBNL"/>
    <s v="CENTRE D'ALCOOLOGIE - FBS MANCHE"/>
    <n v="1960.5"/>
    <n v="0"/>
    <n v="0"/>
  </r>
  <r>
    <s v="500012968"/>
    <x v="1278"/>
    <s v="750826307"/>
    <s v="50"/>
    <s v="Normandie"/>
    <s v="PSPH/EBNL"/>
    <s v="MECS GOUVILLE SUR MER"/>
    <n v="1960"/>
    <n v="0"/>
    <n v="0"/>
  </r>
  <r>
    <s v="500015284"/>
    <x v="1270"/>
    <s v="500010384"/>
    <s v="50"/>
    <s v="Normandie"/>
    <s v="PSPH/EBNL"/>
    <s v="HÔPITAL DU BUOT (50G04)- FBS MANCHE"/>
    <n v="1833.25"/>
    <n v="0"/>
    <n v="0"/>
  </r>
  <r>
    <s v="500013990"/>
    <x v="1270"/>
    <s v="500010384"/>
    <s v="50"/>
    <s v="Normandie"/>
    <s v="PSPH/EBNL"/>
    <s v="CENTRE ANDRÉ HEDOUIN"/>
    <n v="1777.5"/>
    <n v="0"/>
    <n v="0"/>
  </r>
  <r>
    <s v="500020342"/>
    <x v="1270"/>
    <s v="500010384"/>
    <s v="50"/>
    <s v="Normandie"/>
    <s v="PSPH/EBNL"/>
    <s v="HÔPITAL DE NUIT (ESPACE LÉO KANNER)"/>
    <n v="1582"/>
    <n v="0"/>
    <n v="0"/>
  </r>
  <r>
    <s v="500012273"/>
    <x v="1270"/>
    <s v="500010384"/>
    <s v="50"/>
    <s v="Normandie"/>
    <s v="PSPH/EBNL"/>
    <s v="ATELIER INTERSECTORIEL- FBS PICAUVILLE"/>
    <n v="1432.75"/>
    <n v="0"/>
    <n v="0"/>
  </r>
  <r>
    <s v="500015276"/>
    <x v="1270"/>
    <s v="500010384"/>
    <s v="50"/>
    <s v="Normandie"/>
    <s v="PSPH/EBNL"/>
    <s v="HDJ (50G05) - FBS MANCHE"/>
    <n v="1311.75"/>
    <n v="0"/>
    <n v="0"/>
  </r>
  <r>
    <s v="500020391"/>
    <x v="1270"/>
    <s v="500010384"/>
    <s v="50"/>
    <s v="Normandie"/>
    <s v="PSPH/EBNL"/>
    <s v="RÉSIDENCE PICARDIE - FBS MANCHE"/>
    <n v="1067.5"/>
    <n v="0"/>
    <n v="0"/>
  </r>
  <r>
    <s v="500017348"/>
    <x v="1270"/>
    <s v="500010384"/>
    <s v="50"/>
    <s v="Normandie"/>
    <s v="PSPH/EBNL"/>
    <s v="HDJ (50G05) - FBS MANCHE"/>
    <n v="869"/>
    <n v="0"/>
    <n v="0"/>
  </r>
  <r>
    <s v="500021787"/>
    <x v="1270"/>
    <s v="500010384"/>
    <s v="50"/>
    <s v="Normandie"/>
    <s v="PSPH/EBNL"/>
    <s v="FERME THERAPEUTIQUE - FBS MANCHE"/>
    <n v="842.5"/>
    <n v="0"/>
    <n v="0"/>
  </r>
  <r>
    <s v="500014923"/>
    <x v="1270"/>
    <s v="500010384"/>
    <s v="50"/>
    <s v="Normandie"/>
    <s v="PSPH/EBNL"/>
    <s v="APPARTEMENT (50G02-G03)-FBS PICAUVILLE"/>
    <n v="821.5"/>
    <n v="0"/>
    <n v="0"/>
  </r>
  <r>
    <s v="500023957"/>
    <x v="1270"/>
    <s v="500010384"/>
    <s v="50"/>
    <s v="Normandie"/>
    <s v="PSPH/EBNL"/>
    <s v="POLE RESSOURCES ENFANCE (PRE)"/>
    <n v="772.5"/>
    <n v="0"/>
    <n v="0"/>
  </r>
  <r>
    <s v="500020862"/>
    <x v="1270"/>
    <s v="500010384"/>
    <s v="50"/>
    <s v="Normandie"/>
    <s v="PSPH/EBNL"/>
    <s v="HDJ ESPACE NAGY-ADDICTO"/>
    <n v="680.75"/>
    <n v="0"/>
    <n v="0"/>
  </r>
  <r>
    <s v="500017165"/>
    <x v="1270"/>
    <s v="500010384"/>
    <s v="50"/>
    <s v="Normandie"/>
    <s v="PSPH/EBNL"/>
    <s v="ATELIER THERAP. (50G01)-FBS PICAUVILLE"/>
    <n v="670"/>
    <n v="0"/>
    <n v="0"/>
  </r>
  <r>
    <s v="500017181"/>
    <x v="1270"/>
    <s v="500010384"/>
    <s v="50"/>
    <s v="Normandie"/>
    <s v="PSPH/EBNL"/>
    <s v="APPARTEMENT S. DE RIOU- FBS PICAUVILLE"/>
    <n v="542"/>
    <n v="0"/>
    <n v="0"/>
  </r>
  <r>
    <s v="500014782"/>
    <x v="1270"/>
    <s v="500010384"/>
    <s v="50"/>
    <s v="Normandie"/>
    <s v="PSPH/EBNL"/>
    <s v="HDJ (50G01)-FBS PICAUVILLE"/>
    <n v="504.25"/>
    <n v="0"/>
    <n v="0"/>
  </r>
  <r>
    <s v="500014808"/>
    <x v="1270"/>
    <s v="500010384"/>
    <s v="50"/>
    <s v="Normandie"/>
    <s v="PSPH/EBNL"/>
    <s v="HENRI HECAEN - FBS PICAUVILLE"/>
    <n v="442"/>
    <n v="0"/>
    <n v="0"/>
  </r>
  <r>
    <s v="500017355"/>
    <x v="1270"/>
    <s v="500010384"/>
    <s v="50"/>
    <s v="Normandie"/>
    <s v="PSPH/EBNL"/>
    <s v="MAISON RURALE CERISY (50G05)- FBS"/>
    <n v="415"/>
    <n v="0"/>
    <n v="0"/>
  </r>
  <r>
    <s v="500017330"/>
    <x v="1270"/>
    <s v="500010384"/>
    <s v="50"/>
    <s v="Normandie"/>
    <s v="PSPH/EBNL"/>
    <s v="APPART. TRIESTE - FBS MANCHE"/>
    <n v="372.5"/>
    <n v="0"/>
    <n v="0"/>
  </r>
  <r>
    <s v="500014873"/>
    <x v="1270"/>
    <s v="500010384"/>
    <s v="50"/>
    <s v="Normandie"/>
    <s v="PSPH/EBNL"/>
    <s v="CMP P. ACHALLE (50G02) -FBS PICAUVILLE"/>
    <n v="368.5"/>
    <n v="0"/>
    <n v="0"/>
  </r>
  <r>
    <s v="500015292"/>
    <x v="1270"/>
    <s v="500010384"/>
    <s v="50"/>
    <s v="Normandie"/>
    <s v="PSPH/EBNL"/>
    <s v="MAISON RURALE (50G05) - FBS MANCHE"/>
    <n v="355.5"/>
    <n v="0"/>
    <n v="0"/>
  </r>
  <r>
    <s v="500017579"/>
    <x v="1270"/>
    <s v="500010384"/>
    <s v="50"/>
    <s v="Normandie"/>
    <s v="PSPH/EBNL"/>
    <s v="HDJ PR ENFANTS -FBS MANCHE"/>
    <n v="349.75"/>
    <n v="0"/>
    <n v="0"/>
  </r>
  <r>
    <s v="500015318"/>
    <x v="1270"/>
    <s v="500010384"/>
    <s v="50"/>
    <s v="Normandie"/>
    <s v="PSPH/EBNL"/>
    <s v="MAISON RURALE DANGY (50G05)-FBS MANCHE"/>
    <n v="342.75"/>
    <n v="0"/>
    <n v="0"/>
  </r>
  <r>
    <s v="500013313"/>
    <x v="1270"/>
    <s v="500010384"/>
    <s v="50"/>
    <s v="Normandie"/>
    <s v="PSPH/EBNL"/>
    <s v="HDJ (50I02) - FBS MANCHE"/>
    <n v="315.25"/>
    <n v="0"/>
    <n v="0"/>
  </r>
  <r>
    <s v="500014931"/>
    <x v="1270"/>
    <s v="500010384"/>
    <s v="50"/>
    <s v="Normandie"/>
    <s v="PSPH/EBNL"/>
    <s v="CMP LE GAVENDES (50G03)-FBS PICAUVILLE"/>
    <n v="303.5"/>
    <n v="0"/>
    <n v="0"/>
  </r>
  <r>
    <s v="500014840"/>
    <x v="1270"/>
    <s v="500010384"/>
    <s v="50"/>
    <s v="Normandie"/>
    <s v="PSPH/EBNL"/>
    <s v="CMP EQUEURDREVILLE 50G02 FBS PICAUVILL"/>
    <n v="237.5"/>
    <n v="0"/>
    <n v="0"/>
  </r>
  <r>
    <s v="500023940"/>
    <x v="1270"/>
    <s v="500010384"/>
    <s v="50"/>
    <s v="Normandie"/>
    <s v="PSPH/EBNL"/>
    <s v="CSPPA"/>
    <n v="194.25"/>
    <n v="0"/>
    <n v="0"/>
  </r>
  <r>
    <s v="510002447"/>
    <x v="1279"/>
    <s v="510000029"/>
    <s v="51"/>
    <s v="Grand Est"/>
    <s v="CHR/U"/>
    <s v="HÔPITAL ROBERT DEBRE CHU REIMS"/>
    <n v="188957.75"/>
    <n v="0"/>
    <n v="1"/>
  </r>
  <r>
    <s v="510004302"/>
    <x v="1279"/>
    <s v="510000029"/>
    <s v="51"/>
    <s v="Grand Est"/>
    <s v="CHR/U"/>
    <s v="HÔPITAL MAISON BLANCHE CHU REIMS"/>
    <n v="168645"/>
    <n v="1"/>
    <n v="1"/>
  </r>
  <r>
    <s v="510024979"/>
    <x v="1280"/>
    <s v="510000532"/>
    <s v="51"/>
    <s v="Grand Est"/>
    <s v="Privé"/>
    <s v="POLYCLINIQUE DE BEZANNES"/>
    <n v="157696"/>
    <n v="0"/>
    <n v="0"/>
  </r>
  <r>
    <s v="510000169"/>
    <x v="1281"/>
    <s v="510000037"/>
    <s v="51"/>
    <s v="Grand Est"/>
    <s v="CH"/>
    <s v="CH DE CHALONS"/>
    <n v="102683"/>
    <n v="1"/>
    <n v="1"/>
  </r>
  <r>
    <s v="510000185"/>
    <x v="1282"/>
    <s v="510000532"/>
    <s v="51"/>
    <s v="Grand Est"/>
    <s v="Privé"/>
    <s v="POLYCLINIQUE COURLANCY - REIMS"/>
    <n v="78739.5"/>
    <n v="0"/>
    <n v="1"/>
  </r>
  <r>
    <s v="510000235"/>
    <x v="1283"/>
    <s v="510000060"/>
    <s v="51"/>
    <s v="Grand Est"/>
    <s v="CH"/>
    <s v="CH D'EPERNAY"/>
    <n v="64166.5"/>
    <n v="1"/>
    <n v="1"/>
  </r>
  <r>
    <s v="510012040"/>
    <x v="1284"/>
    <s v="510000532"/>
    <s v="51"/>
    <s v="Grand Est"/>
    <s v="Privé"/>
    <s v="POLYCLINIQUE LES BLEUETS - REIMS"/>
    <n v="44835"/>
    <n v="0"/>
    <n v="1"/>
  </r>
  <r>
    <s v="510000219"/>
    <x v="1285"/>
    <s v="510000052"/>
    <s v="51"/>
    <s v="Grand Est"/>
    <s v="CH"/>
    <s v="ETABT PUBLIC DE SANTÉ MENTALE MARNE"/>
    <n v="44053.25"/>
    <n v="0"/>
    <n v="0"/>
  </r>
  <r>
    <s v="510000516"/>
    <x v="1286"/>
    <s v="510000136"/>
    <s v="51"/>
    <s v="Grand Est"/>
    <s v="CLCC"/>
    <s v="INSTITUT JEAN GODINOT"/>
    <n v="43178.5"/>
    <n v="0"/>
    <n v="1"/>
  </r>
  <r>
    <s v="510002454"/>
    <x v="1279"/>
    <s v="510000029"/>
    <s v="51"/>
    <s v="Grand Est"/>
    <s v="CHR/U"/>
    <s v="HÔPITAL SEBASTOPOL CHU REIMS"/>
    <n v="41776"/>
    <n v="0"/>
    <n v="0"/>
  </r>
  <r>
    <s v="510002470"/>
    <x v="1279"/>
    <s v="510000029"/>
    <s v="51"/>
    <s v="Grand Est"/>
    <s v="CHR/U"/>
    <s v="AMERICAN MEMORIAL HOSPITAL CHU REIMS"/>
    <n v="28684"/>
    <n v="0"/>
    <n v="1"/>
  </r>
  <r>
    <s v="510023831"/>
    <x v="1285"/>
    <s v="510000052"/>
    <s v="51"/>
    <s v="Grand Est"/>
    <s v="CH"/>
    <s v="CLINIQUE MEDICO-PSYCHOLOGIQ EPSM MARNE"/>
    <n v="27575.75"/>
    <n v="0"/>
    <n v="0"/>
  </r>
  <r>
    <s v="510000250"/>
    <x v="1287"/>
    <s v="510000078"/>
    <s v="51"/>
    <s v="Grand Est"/>
    <s v="CH"/>
    <s v="CH VITRY LE FRANCOIS"/>
    <n v="23120"/>
    <n v="0"/>
    <n v="1"/>
  </r>
  <r>
    <s v="510011679"/>
    <x v="1279"/>
    <s v="510000029"/>
    <s v="51"/>
    <s v="Grand Est"/>
    <s v="USLD pur"/>
    <s v="RESIDENCE ROUX (USLD) CHU DE REIMS"/>
    <n v="21307"/>
    <n v="0"/>
    <n v="0"/>
  </r>
  <r>
    <s v="510024359"/>
    <x v="1288"/>
    <s v="920030269"/>
    <s v="51"/>
    <s v="Grand Est"/>
    <s v="Privé"/>
    <s v="CLINIQUE TERRE DE FRANCE"/>
    <n v="16505"/>
    <n v="0"/>
    <n v="0"/>
  </r>
  <r>
    <s v="510000243"/>
    <x v="1289"/>
    <s v="510000573"/>
    <s v="51"/>
    <s v="Grand Est"/>
    <s v="Privé"/>
    <s v="CLINIQUE D'EPERNAY"/>
    <n v="12471"/>
    <n v="0"/>
    <n v="0"/>
  </r>
  <r>
    <s v="510000466"/>
    <x v="1290"/>
    <s v="510000102"/>
    <s v="51"/>
    <s v="Grand Est"/>
    <s v="CH"/>
    <s v="CH DE SAINTE-MENEHOULD"/>
    <n v="12122.5"/>
    <n v="0"/>
    <n v="1"/>
  </r>
  <r>
    <s v="510000292"/>
    <x v="1291"/>
    <s v="750720534"/>
    <s v="51"/>
    <s v="Grand Est"/>
    <s v="PSPH/EBNL"/>
    <s v="MAISON DE REPOS ET DE CONVALESCENCE_x000a_SAINTE MARTHE"/>
    <n v="11105"/>
    <n v="0"/>
    <n v="0"/>
  </r>
  <r>
    <s v="510002298"/>
    <x v="1292"/>
    <s v="750721334"/>
    <s v="51"/>
    <s v="Grand Est"/>
    <s v="Privé"/>
    <s v="HAD"/>
    <n v="10259"/>
    <n v="0"/>
    <n v="0"/>
  </r>
  <r>
    <s v="510020548"/>
    <x v="1293"/>
    <s v="750047367"/>
    <s v="51"/>
    <s v="Grand Est"/>
    <s v="Privé"/>
    <s v="HAD CHALONS-EN-CHAMPAGNE"/>
    <n v="8815.5"/>
    <n v="0"/>
    <n v="0"/>
  </r>
  <r>
    <s v="510024466"/>
    <x v="1294"/>
    <s v="510000128"/>
    <s v="51"/>
    <s v="Grand Est"/>
    <s v="CH"/>
    <s v="CH DE FISMES"/>
    <n v="8243.5"/>
    <n v="0"/>
    <n v="0"/>
  </r>
  <r>
    <s v="510000284"/>
    <x v="1295"/>
    <s v="920035599"/>
    <s v="51"/>
    <s v="Grand Est"/>
    <s v="Privé"/>
    <s v="MAISON DE SANTÉ - MERFY"/>
    <n v="7312.5"/>
    <n v="0"/>
    <n v="0"/>
  </r>
  <r>
    <s v="510000359"/>
    <x v="1296"/>
    <s v="510000086"/>
    <s v="51"/>
    <s v="Grand Est"/>
    <s v="CH"/>
    <s v="HL DE MONTMIRAIL"/>
    <n v="6675"/>
    <n v="0"/>
    <n v="0"/>
  </r>
  <r>
    <s v="510025091"/>
    <x v="1285"/>
    <s v="510000052"/>
    <s v="51"/>
    <s v="Grand Est"/>
    <s v="CH"/>
    <s v="HOSPITALISATION REMOISE-SITE 2-USIP-"/>
    <n v="5554"/>
    <n v="0"/>
    <n v="0"/>
  </r>
  <r>
    <s v="510000201"/>
    <x v="1297"/>
    <s v="750034589"/>
    <s v="51"/>
    <s v="Grand Est"/>
    <s v="PSPH/EBNL"/>
    <s v="CLINIQUE JEAN D'ORBAIS"/>
    <n v="5193"/>
    <n v="0"/>
    <n v="0"/>
  </r>
  <r>
    <s v="510000813"/>
    <x v="1298"/>
    <s v="510000854"/>
    <s v="51"/>
    <s v="Grand Est"/>
    <s v="PSPH/EBNL"/>
    <s v="FOYER L'AMITIE"/>
    <n v="5093"/>
    <n v="0"/>
    <n v="0"/>
  </r>
  <r>
    <s v="510006984"/>
    <x v="1285"/>
    <s v="510000052"/>
    <s v="51"/>
    <s v="Grand Est"/>
    <s v="CH"/>
    <s v="CMP CATTP ANTONIN ARTAUD EPSM MARNE"/>
    <n v="3483"/>
    <n v="0"/>
    <n v="0"/>
  </r>
  <r>
    <s v="510019979"/>
    <x v="1299"/>
    <s v="510019938"/>
    <s v="51"/>
    <s v="Grand Est"/>
    <s v="CH"/>
    <s v="HAD VITRY LE FRANCOIS"/>
    <n v="3402.5"/>
    <n v="0"/>
    <n v="0"/>
  </r>
  <r>
    <s v="510017098"/>
    <x v="1283"/>
    <s v="510000060"/>
    <s v="51"/>
    <s v="Grand Est"/>
    <s v="CH"/>
    <s v="HAD EPERNAY"/>
    <n v="3179"/>
    <n v="0"/>
    <n v="0"/>
  </r>
  <r>
    <s v="510016769"/>
    <x v="1285"/>
    <s v="510000052"/>
    <s v="51"/>
    <s v="Grand Est"/>
    <s v="CH"/>
    <s v="HDJ INTERSECT OPHELIE EPSM MARNE"/>
    <n v="3129.75"/>
    <n v="0"/>
    <n v="0"/>
  </r>
  <r>
    <s v="510003676"/>
    <x v="1285"/>
    <s v="510000052"/>
    <s v="51"/>
    <s v="Grand Est"/>
    <s v="CH"/>
    <s v="HDJ EPSM-MARNE"/>
    <n v="2941"/>
    <n v="0"/>
    <n v="0"/>
  </r>
  <r>
    <s v="510000227"/>
    <x v="1300"/>
    <s v="510000565"/>
    <s v="51"/>
    <s v="Grand Est"/>
    <s v="Privé"/>
    <s v="POLYCLINIQUE PRIOLLET - CHALONS"/>
    <n v="1718"/>
    <n v="0"/>
    <n v="0"/>
  </r>
  <r>
    <s v="510013808"/>
    <x v="1285"/>
    <s v="510000052"/>
    <s v="51"/>
    <s v="Grand Est"/>
    <s v="CH"/>
    <s v="SMPR MAISON D'ARRET DE CHALONS"/>
    <n v="1099.5"/>
    <n v="0"/>
    <n v="0"/>
  </r>
  <r>
    <s v="510007008"/>
    <x v="1285"/>
    <s v="510000052"/>
    <s v="51"/>
    <s v="Grand Est"/>
    <s v="CH"/>
    <s v="CMP CATTP ADULTES DE VITRY EPSM MARNE"/>
    <n v="1038.5"/>
    <n v="0"/>
    <n v="0"/>
  </r>
  <r>
    <s v="510023021"/>
    <x v="1285"/>
    <s v="510000052"/>
    <s v="51"/>
    <s v="Grand Est"/>
    <s v="CH"/>
    <s v="CMP ADULTES DE CHALONS - EPSM MARNE"/>
    <n v="864.5"/>
    <n v="0"/>
    <n v="0"/>
  </r>
  <r>
    <s v="510012552"/>
    <x v="1285"/>
    <s v="510000052"/>
    <s v="51"/>
    <s v="Grand Est"/>
    <s v="CH"/>
    <s v="HDJ WINNICOTT EPSM MARNE"/>
    <n v="780"/>
    <n v="0"/>
    <n v="0"/>
  </r>
  <r>
    <s v="510024599"/>
    <x v="1285"/>
    <s v="510000052"/>
    <s v="51"/>
    <s v="Grand Est"/>
    <s v="CH"/>
    <s v="CENTRE CLAIRMARAIS - EPSM MARNE"/>
    <n v="764"/>
    <n v="0"/>
    <n v="0"/>
  </r>
  <r>
    <s v="510014228"/>
    <x v="1285"/>
    <s v="510000052"/>
    <s v="51"/>
    <s v="Grand Est"/>
    <s v="CH"/>
    <s v="CMP - CATTP ENFANTS - EPSM MARNE"/>
    <n v="641.5"/>
    <n v="0"/>
    <n v="0"/>
  </r>
  <r>
    <s v="510012560"/>
    <x v="1285"/>
    <s v="510000052"/>
    <s v="51"/>
    <s v="Grand Est"/>
    <s v="CH"/>
    <s v="CMP - HÔPITAL DE JOUR - EPSM MARNE"/>
    <n v="598"/>
    <n v="0"/>
    <n v="0"/>
  </r>
  <r>
    <s v="510007016"/>
    <x v="1285"/>
    <s v="510000052"/>
    <s v="51"/>
    <s v="Grand Est"/>
    <s v="CH"/>
    <s v="CMP CATTP ADULTES D'EPERNAY EPSM MARNE"/>
    <n v="587.5"/>
    <n v="0"/>
    <n v="0"/>
  </r>
  <r>
    <s v="510022908"/>
    <x v="1301"/>
    <s v="510018559"/>
    <s v="51"/>
    <s v="Grand Est"/>
    <s v="CH"/>
    <s v="POLE DE SANTE CHALONNAIS CH CHALONS"/>
    <n v="554.5"/>
    <n v="0"/>
    <n v="0"/>
  </r>
  <r>
    <s v="510015449"/>
    <x v="1285"/>
    <s v="510000052"/>
    <s v="51"/>
    <s v="Grand Est"/>
    <s v="CH"/>
    <s v="ESPACE DOLTO CTRE ACC ADOS-CATTP EPSMM"/>
    <n v="24"/>
    <n v="0"/>
    <n v="0"/>
  </r>
  <r>
    <s v="510024250"/>
    <x v="1285"/>
    <s v="510000052"/>
    <s v="51"/>
    <s v="Grand Est"/>
    <s v="CH"/>
    <s v="CMP - CATTP MAUPASSANT - EPSMM"/>
    <n v="15"/>
    <n v="0"/>
    <n v="0"/>
  </r>
  <r>
    <s v="520000068"/>
    <x v="1302"/>
    <s v="520780073"/>
    <s v="52"/>
    <s v="Grand Est"/>
    <s v="CH"/>
    <s v="CH GENEVIEVE DE GAULLE ANTHONIOZ"/>
    <n v="70774.5"/>
    <n v="1"/>
    <n v="1"/>
  </r>
  <r>
    <s v="520000027"/>
    <x v="1303"/>
    <s v="520780032"/>
    <s v="52"/>
    <s v="Grand Est"/>
    <s v="CH"/>
    <s v="CH DE CHAUMONT"/>
    <n v="57250"/>
    <n v="1"/>
    <n v="1"/>
  </r>
  <r>
    <s v="520000043"/>
    <x v="1304"/>
    <s v="520780057"/>
    <s v="52"/>
    <s v="Grand Est"/>
    <s v="CH"/>
    <s v="CH DE LANGRES"/>
    <n v="32941"/>
    <n v="1"/>
    <n v="0"/>
  </r>
  <r>
    <s v="520000076"/>
    <x v="1305"/>
    <s v="520780081"/>
    <s v="52"/>
    <s v="Grand Est"/>
    <s v="CH"/>
    <s v="CH DE LA HAUTE MARNE-HOP ANDRE BRETON"/>
    <n v="27392"/>
    <n v="0"/>
    <n v="0"/>
  </r>
  <r>
    <s v="520780214"/>
    <x v="1306"/>
    <s v="520000118"/>
    <s v="52"/>
    <s v="Grand Est"/>
    <s v="Privé"/>
    <s v="CENTRE MÉDICO-CHIRURGICAL"/>
    <n v="25689.5"/>
    <n v="0"/>
    <n v="0"/>
  </r>
  <r>
    <s v="520000019"/>
    <x v="1307"/>
    <s v="520780024"/>
    <s v="52"/>
    <s v="Grand Est"/>
    <s v="CH"/>
    <s v="CH DE BOURBONNE-LES-BAINS"/>
    <n v="14998"/>
    <n v="0"/>
    <n v="1"/>
  </r>
  <r>
    <s v="520004680"/>
    <x v="1308"/>
    <s v="520004664"/>
    <s v="52"/>
    <s v="Grand Est"/>
    <s v="PSPH/EBNL"/>
    <s v="GCS POLE DE SANTÉ SUD 52 - CH CHAUMONT"/>
    <n v="13174.5"/>
    <n v="0"/>
    <n v="0"/>
  </r>
  <r>
    <s v="520004714"/>
    <x v="1309"/>
    <s v="520004664"/>
    <s v="52"/>
    <s v="Grand Est"/>
    <s v="PSPH/EBNL"/>
    <s v="GCS POL SANT SUD 52 - CLINIQ COMPASSIO"/>
    <n v="11659"/>
    <n v="0"/>
    <n v="0"/>
  </r>
  <r>
    <s v="520780180"/>
    <x v="1310"/>
    <s v="520000100"/>
    <s v="52"/>
    <s v="Grand Est"/>
    <s v="Privé"/>
    <s v="CLINIQUE FRANCOIS 1ER"/>
    <n v="11543.5"/>
    <n v="0"/>
    <n v="0"/>
  </r>
  <r>
    <s v="520784133"/>
    <x v="1305"/>
    <s v="520780081"/>
    <s v="52"/>
    <s v="Grand Est"/>
    <s v="CH"/>
    <s v="CENTRE MÉDICAL MAINE DE BIRAN"/>
    <n v="8154.75"/>
    <n v="0"/>
    <n v="0"/>
  </r>
  <r>
    <s v="520782939"/>
    <x v="1303"/>
    <s v="520780032"/>
    <s v="52"/>
    <s v="Grand Est"/>
    <s v="CH"/>
    <s v="USLD DU CH DE CHAUMONT"/>
    <n v="7257"/>
    <n v="0"/>
    <n v="0"/>
  </r>
  <r>
    <s v="520003823"/>
    <x v="1311"/>
    <s v="750047367"/>
    <s v="52"/>
    <s v="Grand Est"/>
    <s v="Privé"/>
    <s v="HAD CHAUMONT LANGRES"/>
    <n v="6108.5"/>
    <n v="0"/>
    <n v="0"/>
  </r>
  <r>
    <s v="520000050"/>
    <x v="1312"/>
    <s v="520780065"/>
    <s v="52"/>
    <s v="Grand Est"/>
    <s v="CH"/>
    <s v="CH DE MONTIER-EN-DER"/>
    <n v="6022"/>
    <n v="0"/>
    <n v="0"/>
  </r>
  <r>
    <s v="520000035"/>
    <x v="1313"/>
    <s v="520780040"/>
    <s v="52"/>
    <s v="Grand Est"/>
    <s v="CH"/>
    <s v="HÔPITAL DE JOINVILLE"/>
    <n v="5126.5"/>
    <n v="0"/>
    <n v="0"/>
  </r>
  <r>
    <s v="520000084"/>
    <x v="1314"/>
    <s v="520780099"/>
    <s v="52"/>
    <s v="Grand Est"/>
    <s v="CH"/>
    <s v="HÔPITAL SAINT-CHARLES"/>
    <n v="4499.5"/>
    <n v="0"/>
    <n v="0"/>
  </r>
  <r>
    <s v="520003146"/>
    <x v="1305"/>
    <s v="520780081"/>
    <s v="52"/>
    <s v="Grand Est"/>
    <s v="CH"/>
    <s v="CENTRE DE SOINS LA FABRIQUE DU PRE"/>
    <n v="4262"/>
    <n v="0"/>
    <n v="0"/>
  </r>
  <r>
    <s v="520780156"/>
    <x v="1315"/>
    <s v="520000092"/>
    <s v="52"/>
    <s v="Grand Est"/>
    <s v="Privé"/>
    <s v="CLINIQUE DE LA COMPASSION"/>
    <n v="2769"/>
    <n v="0"/>
    <n v="0"/>
  </r>
  <r>
    <s v="520782962"/>
    <x v="1305"/>
    <s v="520780081"/>
    <s v="52"/>
    <s v="Grand Est"/>
    <s v="CH"/>
    <s v="CENTRE MÉDICAL JEANNE MANCE"/>
    <n v="2271.75"/>
    <n v="0"/>
    <n v="0"/>
  </r>
  <r>
    <s v="520003716"/>
    <x v="1305"/>
    <s v="520780081"/>
    <s v="52"/>
    <s v="Grand Est"/>
    <s v="CH"/>
    <s v="HDJ CATTP DES ABBES DURAND"/>
    <n v="1603.25"/>
    <n v="0"/>
    <n v="0"/>
  </r>
  <r>
    <s v="520003559"/>
    <x v="1305"/>
    <s v="520780081"/>
    <s v="52"/>
    <s v="Grand Est"/>
    <s v="CH"/>
    <s v="LA MAISON"/>
    <n v="1546"/>
    <n v="0"/>
    <n v="0"/>
  </r>
  <r>
    <s v="520781550"/>
    <x v="1305"/>
    <s v="520780081"/>
    <s v="52"/>
    <s v="Grand Est"/>
    <s v="CH"/>
    <s v="CENTRE GEORGES HEUYER HJ /CMP IJ"/>
    <n v="1070.5"/>
    <n v="0"/>
    <n v="0"/>
  </r>
  <r>
    <s v="520000431"/>
    <x v="1305"/>
    <s v="520780081"/>
    <s v="52"/>
    <s v="Grand Est"/>
    <s v="CH"/>
    <s v="CENTRE D'ACCUEIL ET DE SOINS"/>
    <n v="467.25"/>
    <n v="0"/>
    <n v="0"/>
  </r>
  <r>
    <s v="520003732"/>
    <x v="1305"/>
    <s v="520780081"/>
    <s v="52"/>
    <s v="Grand Est"/>
    <s v="CH"/>
    <s v="HDJ ROGER MISES"/>
    <n v="460.5"/>
    <n v="0"/>
    <n v="0"/>
  </r>
  <r>
    <s v="520002635"/>
    <x v="1305"/>
    <s v="520780081"/>
    <s v="52"/>
    <s v="Grand Est"/>
    <s v="CH"/>
    <s v="CATTP WINNICOTT - CH HAUTE MARNE"/>
    <n v="180"/>
    <n v="0"/>
    <n v="0"/>
  </r>
  <r>
    <s v="520783531"/>
    <x v="1305"/>
    <s v="520780081"/>
    <s v="52"/>
    <s v="Grand Est"/>
    <s v="CH"/>
    <s v="CMP-CATTP-HDJ G. PERTAT - CH HTE MARNE"/>
    <n v="91"/>
    <n v="0"/>
    <n v="0"/>
  </r>
  <r>
    <s v="520004722"/>
    <x v="1316"/>
    <s v="520004664"/>
    <s v="52"/>
    <s v="Grand Est"/>
    <s v="Privé"/>
    <s v="GCS POLE SANTE SUD 52 - CMC CHAUMONT"/>
    <n v="1"/>
    <n v="0"/>
    <n v="0"/>
  </r>
  <r>
    <s v="530000264"/>
    <x v="1317"/>
    <s v="530000371"/>
    <s v="53"/>
    <s v="Pays de la Loire"/>
    <s v="CH"/>
    <s v="CH DE LAVAL"/>
    <n v="161508.5"/>
    <n v="1"/>
    <n v="1"/>
  </r>
  <r>
    <s v="530000173"/>
    <x v="1318"/>
    <s v="530000074"/>
    <s v="53"/>
    <s v="Pays de la Loire"/>
    <s v="CH"/>
    <s v="CH NORD MAYENNE"/>
    <n v="83353.5"/>
    <n v="1"/>
    <n v="1"/>
  </r>
  <r>
    <s v="530000017"/>
    <x v="1319"/>
    <s v="530000025"/>
    <s v="53"/>
    <s v="Pays de la Loire"/>
    <s v="CH"/>
    <s v="CH DU HAUT ANJOU"/>
    <n v="68565"/>
    <n v="0"/>
    <n v="1"/>
  </r>
  <r>
    <s v="530031962"/>
    <x v="1320"/>
    <s v="530000975"/>
    <s v="53"/>
    <s v="Pays de la Loire"/>
    <s v="Privé"/>
    <s v="POLYCLINIQUE DU MAINE"/>
    <n v="44445"/>
    <n v="0"/>
    <n v="0"/>
  </r>
  <r>
    <s v="530000140"/>
    <x v="1321"/>
    <s v="530000058"/>
    <s v="53"/>
    <s v="Pays de la Loire"/>
    <s v="CH"/>
    <s v="HL ERNEE"/>
    <n v="19227.5"/>
    <n v="0"/>
    <n v="0"/>
  </r>
  <r>
    <s v="530000132"/>
    <x v="1322"/>
    <s v="530007202"/>
    <s v="53"/>
    <s v="Pays de la Loire"/>
    <s v="CH"/>
    <s v="HÔPITAL S.O. MAYENNAIS :SITE DE CRAON"/>
    <n v="14391"/>
    <n v="0"/>
    <n v="0"/>
  </r>
  <r>
    <s v="530003466"/>
    <x v="1317"/>
    <s v="530000371"/>
    <s v="53"/>
    <s v="Pays de la Loire"/>
    <s v="CH"/>
    <s v="SERVICE PSYCHIATRIE ADULTE LAVALLOIS"/>
    <n v="12412.5"/>
    <n v="0"/>
    <n v="0"/>
  </r>
  <r>
    <s v="530000124"/>
    <x v="1323"/>
    <s v="530000249"/>
    <s v="53"/>
    <s v="Pays de la Loire"/>
    <s v="Privé"/>
    <s v="CLINIQUE NOTRE DAME DE PRITZ"/>
    <n v="10863"/>
    <n v="0"/>
    <n v="0"/>
  </r>
  <r>
    <s v="490020245"/>
    <x v="1319"/>
    <s v="530000025"/>
    <s v="53"/>
    <s v="Pays de la Loire"/>
    <s v="CH"/>
    <s v="CH HAUT ANJOU SITE SEGRE (RUE CUGNOT)"/>
    <n v="10178.5"/>
    <n v="0"/>
    <n v="1"/>
  </r>
  <r>
    <s v="530032788"/>
    <x v="1319"/>
    <s v="530000025"/>
    <s v="53"/>
    <s v="Pays de la Loire"/>
    <s v="CH"/>
    <s v="USLD CH HAUT ANJOU CHATEAU GONTIER"/>
    <n v="9976.5"/>
    <n v="0"/>
    <n v="0"/>
  </r>
  <r>
    <s v="530000165"/>
    <x v="1324"/>
    <s v="530000066"/>
    <s v="53"/>
    <s v="Pays de la Loire"/>
    <s v="CH"/>
    <s v="HL EVRON"/>
    <n v="9279.5"/>
    <n v="0"/>
    <n v="0"/>
  </r>
  <r>
    <s v="530031384"/>
    <x v="1318"/>
    <s v="530000074"/>
    <s v="53"/>
    <s v="Pays de la Loire"/>
    <s v="USLD pur"/>
    <s v="USLD JARDIN D'ARCADIE"/>
    <n v="7638.5"/>
    <n v="0"/>
    <n v="0"/>
  </r>
  <r>
    <s v="530031509"/>
    <x v="1325"/>
    <s v="530000868"/>
    <s v="53"/>
    <s v="Pays de la Loire"/>
    <s v="Privé"/>
    <s v="CENTRE DE SOINS LA BREHONNIERE"/>
    <n v="5602"/>
    <n v="0"/>
    <n v="0"/>
  </r>
  <r>
    <s v="530000181"/>
    <x v="1322"/>
    <s v="530007202"/>
    <s v="53"/>
    <s v="Pays de la Loire"/>
    <s v="CH"/>
    <s v="HÔPITAL S.O. MAYENNAIS :SITE DE RENAZE"/>
    <n v="4633"/>
    <n v="0"/>
    <n v="0"/>
  </r>
  <r>
    <s v="530000611"/>
    <x v="1326"/>
    <s v="530002591"/>
    <s v="53"/>
    <s v="Pays de la Loire"/>
    <s v="CH"/>
    <s v="HL VILLAINES LA JUHEL"/>
    <n v="3353.5"/>
    <n v="0"/>
    <n v="0"/>
  </r>
  <r>
    <s v="530003177"/>
    <x v="1317"/>
    <s v="530000371"/>
    <s v="53"/>
    <s v="Pays de la Loire"/>
    <s v="CH"/>
    <s v="HDJ LAVAL OUEST"/>
    <n v="2113.5"/>
    <n v="0"/>
    <n v="0"/>
  </r>
  <r>
    <s v="530030121"/>
    <x v="1317"/>
    <s v="530000371"/>
    <s v="53"/>
    <s v="Pays de la Loire"/>
    <s v="CH"/>
    <s v="HDJ LAVAL EST"/>
    <n v="1606.25"/>
    <n v="0"/>
    <n v="0"/>
  </r>
  <r>
    <s v="530031301"/>
    <x v="1317"/>
    <s v="530000371"/>
    <s v="53"/>
    <s v="Pays de la Loire"/>
    <s v="CH"/>
    <s v="SERVICE DE PEDOPSYCHIATRIE CH LAVAL"/>
    <n v="1108"/>
    <n v="0"/>
    <n v="0"/>
  </r>
  <r>
    <s v="530008671"/>
    <x v="1317"/>
    <s v="530000371"/>
    <s v="53"/>
    <s v="Pays de la Loire"/>
    <s v="CH"/>
    <s v="UNITÉ CHIMIO CH LAVAL SITE POLYCL DU M"/>
    <n v="1025"/>
    <n v="0"/>
    <n v="0"/>
  </r>
  <r>
    <s v="530004548"/>
    <x v="1317"/>
    <s v="530000371"/>
    <s v="53"/>
    <s v="Pays de la Loire"/>
    <s v="CH"/>
    <s v="HDJ PEDOPSYCHIATRIE"/>
    <n v="289.25"/>
    <n v="0"/>
    <n v="0"/>
  </r>
  <r>
    <s v="530008119"/>
    <x v="1327"/>
    <s v="690049853"/>
    <s v="53"/>
    <s v="Pays de la Loire"/>
    <s v="Privé"/>
    <s v="DIAVERUM CHATEAU GONTIER"/>
    <n v="1"/>
    <n v="0"/>
    <n v="0"/>
  </r>
  <r>
    <s v="540002698"/>
    <x v="1328"/>
    <s v="540023264"/>
    <s v="54"/>
    <s v="Grand Est"/>
    <s v="CHR/U"/>
    <s v="CHRU NANCY - HÔPITAUX DE BRABOIS"/>
    <n v="338593.5"/>
    <n v="1"/>
    <n v="1"/>
  </r>
  <r>
    <s v="540001138"/>
    <x v="1328"/>
    <s v="540023264"/>
    <s v="54"/>
    <s v="Grand Est"/>
    <s v="CHR/U"/>
    <s v="CHRU NANCY - HÔPITAL CENTRAL"/>
    <n v="153937"/>
    <n v="1"/>
    <n v="1"/>
  </r>
  <r>
    <s v="540000486"/>
    <x v="1329"/>
    <s v="540000932"/>
    <s v="54"/>
    <s v="Grand Est"/>
    <s v="Privé"/>
    <s v="POLYCLINIQUE DE GENTILLY"/>
    <n v="120522"/>
    <n v="0"/>
    <n v="0"/>
  </r>
  <r>
    <s v="540000478"/>
    <x v="1330"/>
    <s v="540003449"/>
    <s v="54"/>
    <s v="Grand Est"/>
    <s v="Privé"/>
    <s v="CLINIQUE LOUIS PASTEUR"/>
    <n v="102524"/>
    <n v="0"/>
    <n v="1"/>
  </r>
  <r>
    <s v="540001096"/>
    <x v="1331"/>
    <s v="570010181"/>
    <s v="54"/>
    <s v="Grand Est"/>
    <s v="PSPH/EBNL"/>
    <s v="CH DE MT ST MARTIN"/>
    <n v="71588"/>
    <n v="0"/>
    <n v="1"/>
  </r>
  <r>
    <s v="540000155"/>
    <x v="1332"/>
    <s v="540000080"/>
    <s v="54"/>
    <s v="Grand Est"/>
    <s v="CH"/>
    <s v="CH DE LUNEVILLE"/>
    <n v="66594.5"/>
    <n v="0"/>
    <n v="1"/>
  </r>
  <r>
    <s v="540001286"/>
    <x v="1333"/>
    <s v="540003019"/>
    <s v="54"/>
    <s v="Grand Est"/>
    <s v="CLCC"/>
    <s v="INSTITUT DE CANCEROLOGIE DE LORRAINE"/>
    <n v="63348"/>
    <n v="0"/>
    <n v="1"/>
  </r>
  <r>
    <s v="540001070"/>
    <x v="1334"/>
    <s v="540000767"/>
    <s v="54"/>
    <s v="Grand Est"/>
    <s v="CH"/>
    <s v="CH DE BRIEY - HÔPITAL MAILLOT"/>
    <n v="61840"/>
    <n v="0"/>
    <n v="1"/>
  </r>
  <r>
    <s v="540000015"/>
    <x v="1328"/>
    <s v="540023264"/>
    <s v="54"/>
    <s v="Grand Est"/>
    <s v="CHR/U"/>
    <s v="CHRU NANCY - MATERNITE"/>
    <n v="52886.5"/>
    <n v="0"/>
    <n v="1"/>
  </r>
  <r>
    <s v="540014073"/>
    <x v="1335"/>
    <s v="540000056"/>
    <s v="54"/>
    <s v="Grand Est"/>
    <s v="CH"/>
    <s v="CHS CENTRE PSYCHOTHERAPIQUE DE NANCY"/>
    <n v="51391"/>
    <n v="0"/>
    <n v="0"/>
  </r>
  <r>
    <s v="540013224"/>
    <x v="1336"/>
    <s v="540000536"/>
    <s v="54"/>
    <s v="Grand Est"/>
    <s v="Privé"/>
    <s v="POLYCLINIQUE MAJORELLE"/>
    <n v="45825.5"/>
    <n v="0"/>
    <n v="0"/>
  </r>
  <r>
    <s v="540000023"/>
    <x v="1337"/>
    <s v="540000049"/>
    <s v="54"/>
    <s v="Grand Est"/>
    <s v="CH"/>
    <s v="CH SAINT CHARLES TOUL"/>
    <n v="39844"/>
    <n v="1"/>
    <n v="1"/>
  </r>
  <r>
    <s v="540000452"/>
    <x v="1338"/>
    <s v="540000908"/>
    <s v="54"/>
    <s v="Grand Est"/>
    <s v="Privé"/>
    <s v="CLINIQUE ST ANDRE VANDOEUVRE"/>
    <n v="32967.5"/>
    <n v="0"/>
    <n v="0"/>
  </r>
  <r>
    <s v="540000163"/>
    <x v="1328"/>
    <s v="540023264"/>
    <s v="54"/>
    <s v="Grand Est"/>
    <s v="CHR/U"/>
    <s v="CHRU NANCY - CENTRE EMILE GALLE"/>
    <n v="30869"/>
    <n v="0"/>
    <n v="1"/>
  </r>
  <r>
    <s v="540010568"/>
    <x v="1339"/>
    <s v="540010519"/>
    <s v="54"/>
    <s v="Grand Est"/>
    <s v="Privé"/>
    <s v="ASSOCIATION HADAN"/>
    <n v="28943"/>
    <n v="0"/>
    <n v="0"/>
  </r>
  <r>
    <s v="540001112"/>
    <x v="1340"/>
    <s v="540001112"/>
    <s v="54"/>
    <s v="Grand Est"/>
    <s v="PSPH/EBNL"/>
    <s v="ALTIR- ASS LOR TRAITEMENT INSUF RENALE "/>
    <n v="28651"/>
    <n v="0"/>
    <n v="0"/>
  </r>
  <r>
    <s v="540009701"/>
    <x v="1341"/>
    <s v="540019726"/>
    <s v="54"/>
    <s v="Grand Est"/>
    <s v="PSPH/EBNL"/>
    <s v="CENTRE LOUIS PIERQUIN"/>
    <n v="27887.5"/>
    <n v="0"/>
    <n v="0"/>
  </r>
  <r>
    <s v="540000668"/>
    <x v="1342"/>
    <s v="540006707"/>
    <s v="54"/>
    <s v="Grand Est"/>
    <s v="PSPH/EBNL"/>
    <s v="CENTRE JACQUES PARISOT BAINVILLE S MADON"/>
    <n v="27330"/>
    <n v="0"/>
    <n v="1"/>
  </r>
  <r>
    <s v="540000395"/>
    <x v="1343"/>
    <s v="540000122"/>
    <s v="54"/>
    <s v="Grand Est"/>
    <s v="PSPH/EBNL"/>
    <s v="HÔPITAL SAINT CHARLES NANCY"/>
    <n v="26060"/>
    <n v="0"/>
    <n v="0"/>
  </r>
  <r>
    <s v="540000296"/>
    <x v="1344"/>
    <s v="540000106"/>
    <s v="54"/>
    <s v="Grand Est"/>
    <s v="CH"/>
    <s v="CH DE PONT A MOUSSON"/>
    <n v="24632"/>
    <n v="0"/>
    <n v="1"/>
  </r>
  <r>
    <s v="540022837"/>
    <x v="1345"/>
    <s v="920030269"/>
    <s v="54"/>
    <s v="Grand Est"/>
    <s v="Privé"/>
    <s v="CLINIQUE BELLEFONTAINE"/>
    <n v="23756.5"/>
    <n v="0"/>
    <n v="0"/>
  </r>
  <r>
    <s v="540000445"/>
    <x v="1346"/>
    <s v="540000890"/>
    <s v="54"/>
    <s v="Grand Est"/>
    <s v="Privé"/>
    <s v="ESPACE CHIRURGICAL AMBROISE PARE NANCY"/>
    <n v="23507.5"/>
    <n v="0"/>
    <n v="0"/>
  </r>
  <r>
    <s v="540020146"/>
    <x v="1347"/>
    <s v="540006707"/>
    <s v="54"/>
    <s v="Grand Est"/>
    <s v="PSPH/EBNL"/>
    <s v="CENTRE DE RÉÉDUCATION FLORENTIN"/>
    <n v="19449"/>
    <n v="0"/>
    <n v="0"/>
  </r>
  <r>
    <s v="540005196"/>
    <x v="1348"/>
    <s v="540008398"/>
    <s v="54"/>
    <s v="Grand Est"/>
    <s v="Privé"/>
    <s v="MAISON DE CONVALESCENCE BACCARAT"/>
    <n v="15345.5"/>
    <n v="0"/>
    <n v="0"/>
  </r>
  <r>
    <s v="540000288"/>
    <x v="1349"/>
    <s v="540018710"/>
    <s v="54"/>
    <s v="Grand Est"/>
    <s v="Privé"/>
    <s v="SA LES ELIEUX SEICHAMPS"/>
    <n v="13696.5"/>
    <n v="0"/>
    <n v="0"/>
  </r>
  <r>
    <s v="540000312"/>
    <x v="1350"/>
    <s v="540000114"/>
    <s v="54"/>
    <s v="Grand Est"/>
    <s v="CH"/>
    <s v="CH ST NICOLAS DE PORT"/>
    <n v="13111.5"/>
    <n v="0"/>
    <n v="0"/>
  </r>
  <r>
    <s v="540013232"/>
    <x v="1328"/>
    <s v="540023264"/>
    <s v="54"/>
    <s v="Grand Est"/>
    <s v="CHR/U"/>
    <s v="CHRU NANCY - USLD ST STANISLAS"/>
    <n v="12781.5"/>
    <n v="0"/>
    <n v="0"/>
  </r>
  <r>
    <s v="540000361"/>
    <x v="1351"/>
    <s v="540003928"/>
    <s v="54"/>
    <s v="Grand Est"/>
    <s v="Privé"/>
    <s v="CLINIQUE JEANNE D'ARC - LUNEVILL"/>
    <n v="12694.5"/>
    <n v="0"/>
    <n v="1"/>
  </r>
  <r>
    <s v="540013737"/>
    <x v="1352"/>
    <s v="540019726"/>
    <s v="54"/>
    <s v="Grand Est"/>
    <s v="PSPH/EBNL"/>
    <s v="CRE FLAVIGNY IRR"/>
    <n v="12634"/>
    <n v="0"/>
    <n v="1"/>
  </r>
  <r>
    <s v="540003043"/>
    <x v="1328"/>
    <s v="540023264"/>
    <s v="54"/>
    <s v="Grand Est"/>
    <s v="CHR/U"/>
    <s v="CHRU NANCY - HÔPITAL SAINT JULIEN"/>
    <n v="12538.5"/>
    <n v="0"/>
    <n v="0"/>
  </r>
  <r>
    <s v="540009412"/>
    <x v="1353"/>
    <s v="540019726"/>
    <s v="54"/>
    <s v="Grand Est"/>
    <s v="PSPH/EBNL"/>
    <s v="CR LAY ST CHRISTOPHE IRR"/>
    <n v="11447"/>
    <n v="0"/>
    <n v="1"/>
  </r>
  <r>
    <s v="540000585"/>
    <x v="1354"/>
    <s v="540006707"/>
    <s v="54"/>
    <s v="Grand Est"/>
    <s v="PSPH/EBNL"/>
    <s v="MAISON DE CONVALESCENCE FLAVIGNY"/>
    <n v="11287"/>
    <n v="0"/>
    <n v="0"/>
  </r>
  <r>
    <s v="540001104"/>
    <x v="1355"/>
    <s v="570027995"/>
    <s v="54"/>
    <s v="Grand Est"/>
    <s v="PSPH/EBNL"/>
    <s v="HÔPITAL JOEUF"/>
    <n v="10676"/>
    <n v="0"/>
    <n v="1"/>
  </r>
  <r>
    <s v="540000072"/>
    <x v="1356"/>
    <s v="540014081"/>
    <s v="54"/>
    <s v="Grand Est"/>
    <s v="PSPH/EBNL"/>
    <s v="HÔPITAL BACCARAT"/>
    <n v="10588.5"/>
    <n v="0"/>
    <n v="0"/>
  </r>
  <r>
    <s v="540008364"/>
    <x v="1337"/>
    <s v="540000049"/>
    <s v="54"/>
    <s v="Grand Est"/>
    <s v="CH"/>
    <s v="USLD CH TOUL"/>
    <n v="6163.5"/>
    <n v="0"/>
    <n v="0"/>
  </r>
  <r>
    <s v="540006459"/>
    <x v="1328"/>
    <s v="540023264"/>
    <s v="54"/>
    <s v="Grand Est"/>
    <s v="CHR/U"/>
    <s v="CHRU NANCY - USLD ST JULIEN"/>
    <n v="5904.5"/>
    <n v="0"/>
    <n v="0"/>
  </r>
  <r>
    <s v="540000148"/>
    <x v="1357"/>
    <s v="540019007"/>
    <s v="54"/>
    <s v="Grand Est"/>
    <s v="CH"/>
    <s v="CH 3H SANTÉ SITE DE CIREY SUR VEZOUZE"/>
    <n v="5143"/>
    <n v="0"/>
    <n v="0"/>
  </r>
  <r>
    <s v="540000270"/>
    <x v="1358"/>
    <s v="540003399"/>
    <s v="54"/>
    <s v="Grand Est"/>
    <s v="CH"/>
    <s v="HL DE POMPEY"/>
    <n v="4913"/>
    <n v="0"/>
    <n v="0"/>
  </r>
  <r>
    <s v="540006665"/>
    <x v="1357"/>
    <s v="540019007"/>
    <s v="54"/>
    <s v="Grand Est"/>
    <s v="CH"/>
    <s v="USLD BLAMONT CH 3H SANTE"/>
    <n v="4742"/>
    <n v="0"/>
    <n v="0"/>
  </r>
  <r>
    <s v="540000858"/>
    <x v="1359"/>
    <s v="540000122"/>
    <s v="54"/>
    <s v="Grand Est"/>
    <s v="PSPH/EBNL"/>
    <s v="ST ELOI NEUVES MAISONS"/>
    <n v="4496"/>
    <n v="0"/>
    <n v="0"/>
  </r>
  <r>
    <s v="540019874"/>
    <x v="1335"/>
    <s v="540000056"/>
    <s v="54"/>
    <s v="Grand Est"/>
    <s v="CH"/>
    <s v="UPPAM UNITE PSYCH ADULTES (CPN)"/>
    <n v="4079.75"/>
    <n v="0"/>
    <n v="0"/>
  </r>
  <r>
    <s v="540010618"/>
    <x v="1335"/>
    <s v="540000056"/>
    <s v="54"/>
    <s v="Grand Est"/>
    <s v="CH"/>
    <s v="UNITÉ PSYCHOLOGIE MEDICALE ADULTES CPN"/>
    <n v="3332"/>
    <n v="0"/>
    <n v="0"/>
  </r>
  <r>
    <s v="540025046"/>
    <x v="1360"/>
    <s v="540010519"/>
    <s v="54"/>
    <s v="Grand Est"/>
    <s v="Privé"/>
    <s v="HAD HADAN SITE JOEUF"/>
    <n v="2364"/>
    <n v="0"/>
    <n v="0"/>
  </r>
  <r>
    <s v="540000726"/>
    <x v="1361"/>
    <s v="750721334"/>
    <s v="54"/>
    <s v="Grand Est"/>
    <s v="PSPH/EBNL"/>
    <s v="CENTRE SANITAIRE BLAMONT"/>
    <n v="2169.5"/>
    <n v="0"/>
    <n v="0"/>
  </r>
  <r>
    <s v="540000973"/>
    <x v="1362"/>
    <s v="540006707"/>
    <s v="54"/>
    <s v="Grand Est"/>
    <s v="PSPH/EBNL"/>
    <s v="COCEE FLAVIGNY"/>
    <n v="1997"/>
    <n v="0"/>
    <n v="0"/>
  </r>
  <r>
    <s v="540006814"/>
    <x v="1335"/>
    <s v="540000056"/>
    <s v="54"/>
    <s v="Grand Est"/>
    <s v="CH"/>
    <s v="CMP ADULTES LUNEVILLE (CPN-G03)"/>
    <n v="1635"/>
    <n v="0"/>
    <n v="0"/>
  </r>
  <r>
    <s v="540010972"/>
    <x v="1335"/>
    <s v="540000056"/>
    <s v="54"/>
    <s v="Grand Est"/>
    <s v="CH"/>
    <s v="CENTRE DE POST CURE DU C P N"/>
    <n v="1569"/>
    <n v="0"/>
    <n v="0"/>
  </r>
  <r>
    <s v="540019957"/>
    <x v="1335"/>
    <s v="540000056"/>
    <s v="54"/>
    <s v="Grand Est"/>
    <s v="CH"/>
    <s v="UNITÉ DE PEDOPSYCHIATRIE DEPT DU CPN"/>
    <n v="1498"/>
    <n v="0"/>
    <n v="0"/>
  </r>
  <r>
    <s v="540019833"/>
    <x v="1335"/>
    <s v="540000056"/>
    <s v="54"/>
    <s v="Grand Est"/>
    <s v="CH"/>
    <s v="UNITÉ D'ACCUEIL URGENCES PSYCH. CPN"/>
    <n v="1192.5"/>
    <n v="0"/>
    <n v="0"/>
  </r>
  <r>
    <s v="540012549"/>
    <x v="1335"/>
    <s v="540000056"/>
    <s v="54"/>
    <s v="Grand Est"/>
    <s v="CH"/>
    <s v="CENTRE DE SOINS PR ADOLESCENTS CPN"/>
    <n v="1149"/>
    <n v="0"/>
    <n v="0"/>
  </r>
  <r>
    <s v="540010733"/>
    <x v="1335"/>
    <s v="540000056"/>
    <s v="54"/>
    <s v="Grand Est"/>
    <s v="CH"/>
    <s v="CMP CATTP HOP JOUR MAXEVILLE (CPN-I04)"/>
    <n v="676.5"/>
    <n v="0"/>
    <n v="0"/>
  </r>
  <r>
    <s v="540022811"/>
    <x v="1328"/>
    <s v="540023264"/>
    <s v="54"/>
    <s v="Grand Est"/>
    <s v="CHR/U"/>
    <s v="CHRU NANCY - HJ SSR CTRE BASSE VISION"/>
    <n v="596"/>
    <n v="0"/>
    <n v="0"/>
  </r>
  <r>
    <s v="540006491"/>
    <x v="1335"/>
    <s v="540000056"/>
    <s v="54"/>
    <s v="Grand Est"/>
    <s v="CH"/>
    <s v="CMP ENF/ P.ENFANCE-CATTP- HJ ENF CPN"/>
    <n v="276"/>
    <n v="0"/>
    <n v="0"/>
  </r>
  <r>
    <s v="540013117"/>
    <x v="1335"/>
    <s v="540000056"/>
    <s v="54"/>
    <s v="Grand Est"/>
    <s v="CH"/>
    <s v="CMP CATTP HP JOUR ENF TOUL (CPN-I04)"/>
    <n v="265.75"/>
    <n v="0"/>
    <n v="0"/>
  </r>
  <r>
    <s v="540019841"/>
    <x v="1335"/>
    <s v="540000056"/>
    <s v="54"/>
    <s v="Grand Est"/>
    <s v="CH"/>
    <s v="CMP CATTP HOP JOUR MADELEINE (CPN-I02)"/>
    <n v="202"/>
    <n v="0"/>
    <n v="0"/>
  </r>
  <r>
    <s v="540023694"/>
    <x v="1335"/>
    <s v="540000056"/>
    <s v="54"/>
    <s v="Grand Est"/>
    <s v="CH"/>
    <s v="CMP/CATTP AD-ENF ET HJ PARENTS-BEBES"/>
    <n v="76.5"/>
    <n v="0"/>
    <n v="0"/>
  </r>
  <r>
    <s v="570027029"/>
    <x v="1340"/>
    <s v="540001112"/>
    <s v="54"/>
    <s v="Grand Est"/>
    <s v="PSPH/EBNL"/>
    <s v="CTRE AUTODIAL UDM SARREGUEMINES ALTIR"/>
    <n v="1"/>
    <n v="0"/>
    <n v="0"/>
  </r>
  <r>
    <s v="550000012"/>
    <x v="1363"/>
    <s v="550006795"/>
    <s v="55"/>
    <s v="Grand Est"/>
    <s v="CH"/>
    <s v="CH VERDUN/ST MIHIEL-HOP ST NICOLAS"/>
    <n v="112734"/>
    <n v="1"/>
    <n v="1"/>
  </r>
  <r>
    <s v="550000434"/>
    <x v="1364"/>
    <s v="550003354"/>
    <s v="55"/>
    <s v="Grand Est"/>
    <s v="CH"/>
    <s v="CH DE BAR-LE-DUC"/>
    <n v="87010"/>
    <n v="1"/>
    <n v="1"/>
  </r>
  <r>
    <s v="550000251"/>
    <x v="1365"/>
    <s v="550000095"/>
    <s v="55"/>
    <s v="Grand Est"/>
    <s v="CH"/>
    <s v="CHS DE FAINS-VEEL"/>
    <n v="35225.75"/>
    <n v="0"/>
    <n v="0"/>
  </r>
  <r>
    <s v="550000178"/>
    <x v="1366"/>
    <s v="550000293"/>
    <s v="55"/>
    <s v="Grand Est"/>
    <s v="Privé"/>
    <s v="POLYCLINIQUE DU PARC - BAR-LE-DUC"/>
    <n v="27659"/>
    <n v="0"/>
    <n v="0"/>
  </r>
  <r>
    <s v="550003362"/>
    <x v="1363"/>
    <s v="550006795"/>
    <s v="55"/>
    <s v="Grand Est"/>
    <s v="CH"/>
    <s v="CH VERDUN/ST MIHIEL - HOP DESANDROUINS"/>
    <n v="20364.5"/>
    <n v="0"/>
    <n v="0"/>
  </r>
  <r>
    <s v="550000038"/>
    <x v="1367"/>
    <s v="550000046"/>
    <s v="55"/>
    <s v="Grand Est"/>
    <s v="CH"/>
    <s v="CH ST-CHARLES COMMERCY"/>
    <n v="18046"/>
    <n v="0"/>
    <n v="1"/>
  </r>
  <r>
    <s v="550003370"/>
    <x v="1363"/>
    <s v="550006795"/>
    <s v="55"/>
    <s v="Grand Est"/>
    <s v="CH"/>
    <s v="USLD DU CH VERDUN/ST MIHIEL"/>
    <n v="5251"/>
    <n v="0"/>
    <n v="0"/>
  </r>
  <r>
    <s v="550000202"/>
    <x v="1363"/>
    <s v="550006795"/>
    <s v="55"/>
    <s v="Grand Est"/>
    <s v="CH"/>
    <s v="CH STE-ANNE ST-MIHIEL"/>
    <n v="4886"/>
    <n v="0"/>
    <n v="1"/>
  </r>
  <r>
    <s v="550004808"/>
    <x v="1363"/>
    <s v="550006795"/>
    <s v="55"/>
    <s v="Grand Est"/>
    <s v="CH"/>
    <s v="CH VERDUN/ST MIHIEL-PSY IJ-CMP/CATT/HJ"/>
    <n v="2038.5"/>
    <n v="0"/>
    <n v="0"/>
  </r>
  <r>
    <s v="550005516"/>
    <x v="1365"/>
    <s v="550000095"/>
    <s v="55"/>
    <s v="Grand Est"/>
    <s v="CH"/>
    <s v="HÔPITAL JOUR/CATTP/CMP DE COMMERCY AD_x000a_ENF"/>
    <n v="1932"/>
    <n v="0"/>
    <n v="0"/>
  </r>
  <r>
    <s v="550000186"/>
    <x v="1363"/>
    <s v="550006795"/>
    <s v="55"/>
    <s v="Grand Est"/>
    <s v="CH"/>
    <s v="CH VERDUN/ST MIHIEL-UNITE D'HOSP. ADOS"/>
    <n v="952"/>
    <n v="0"/>
    <n v="0"/>
  </r>
  <r>
    <s v="550005870"/>
    <x v="1363"/>
    <s v="550006795"/>
    <s v="55"/>
    <s v="Grand Est"/>
    <s v="CH"/>
    <s v="APPARTEMENT THERAPEUTIQUE"/>
    <n v="374.5"/>
    <n v="0"/>
    <n v="0"/>
  </r>
  <r>
    <s v="550006225"/>
    <x v="1365"/>
    <s v="550000095"/>
    <s v="55"/>
    <s v="Grand Est"/>
    <s v="CH"/>
    <s v="HÔPITAL JOUR/CATTP/CMP ENFANTS DE LIGNY"/>
    <n v="126.25"/>
    <n v="0"/>
    <n v="0"/>
  </r>
  <r>
    <s v="550005243"/>
    <x v="1365"/>
    <s v="550000095"/>
    <s v="55"/>
    <s v="Grand Est"/>
    <s v="CH"/>
    <s v="HÔPITAL JOUR/CATTP/CMP ENFANTS BAR LE DUC"/>
    <n v="72"/>
    <n v="0"/>
    <n v="0"/>
  </r>
  <r>
    <s v="560000135"/>
    <x v="1368"/>
    <s v="560005746"/>
    <s v="56"/>
    <s v="Bretagne"/>
    <s v="CH"/>
    <s v="GHBS- HÔPITAL DU SCORFF"/>
    <n v="264498"/>
    <n v="1"/>
    <n v="1"/>
  </r>
  <r>
    <s v="560000127"/>
    <x v="1369"/>
    <s v="560023210"/>
    <s v="56"/>
    <s v="Bretagne"/>
    <s v="CH"/>
    <s v="CHBA SITE DE VANNES"/>
    <n v="261252"/>
    <n v="1"/>
    <n v="1"/>
  </r>
  <r>
    <s v="560008799"/>
    <x v="1370"/>
    <s v="560013989"/>
    <s v="56"/>
    <s v="Bretagne"/>
    <s v="Privé"/>
    <s v="CLINIQUE OCEANE"/>
    <n v="118912"/>
    <n v="0"/>
    <n v="0"/>
  </r>
  <r>
    <s v="560000143"/>
    <x v="1371"/>
    <s v="560014748"/>
    <s v="56"/>
    <s v="Bretagne"/>
    <s v="CH"/>
    <s v="CHCB- SITE KÉRIO"/>
    <n v="117132"/>
    <n v="1"/>
    <n v="1"/>
  </r>
  <r>
    <s v="560000192"/>
    <x v="1372"/>
    <s v="560000044"/>
    <s v="56"/>
    <s v="Bretagne"/>
    <s v="CH"/>
    <s v="CH DE PLOERMEL"/>
    <n v="68509.5"/>
    <n v="0"/>
    <n v="1"/>
  </r>
  <r>
    <s v="560000382"/>
    <x v="1373"/>
    <s v="560002032"/>
    <s v="56"/>
    <s v="Bretagne"/>
    <s v="CH"/>
    <s v="ÉTABLISSEMENT PUBLIC DE SANTÉ MENTALE"/>
    <n v="57752.5"/>
    <n v="0"/>
    <n v="1"/>
  </r>
  <r>
    <s v="560000200"/>
    <x v="1369"/>
    <s v="560023210"/>
    <s v="56"/>
    <s v="Bretagne"/>
    <s v="CH"/>
    <s v="CHBA SITE D'AURAY"/>
    <n v="47247"/>
    <n v="0"/>
    <n v="1"/>
  </r>
  <r>
    <s v="290000934"/>
    <x v="1368"/>
    <s v="560005746"/>
    <s v="56"/>
    <s v="Bretagne"/>
    <s v="CH"/>
    <s v="GHBS - HÔPITAL LA VILLENEUVE"/>
    <n v="46478"/>
    <n v="0"/>
    <n v="1"/>
  </r>
  <r>
    <s v="560002933"/>
    <x v="1374"/>
    <s v="560026965"/>
    <s v="56"/>
    <s v="Bretagne"/>
    <s v="PSPH/EBNL"/>
    <s v="CLINIQUE MUTUALISTE PORTE DE L'ORIENT"/>
    <n v="44353"/>
    <n v="0"/>
    <n v="1"/>
  </r>
  <r>
    <s v="560002024"/>
    <x v="1375"/>
    <s v="560006074"/>
    <s v="56"/>
    <s v="Bretagne"/>
    <s v="PSPH/EBNL"/>
    <s v="CRRF KERPAPE"/>
    <n v="41438"/>
    <n v="0"/>
    <n v="1"/>
  </r>
  <r>
    <s v="560000697"/>
    <x v="1376"/>
    <s v="560002677"/>
    <s v="56"/>
    <s v="Bretagne"/>
    <s v="CH"/>
    <s v="EPSM JEAN-MARTIN CHARCOT"/>
    <n v="34791.5"/>
    <n v="0"/>
    <n v="1"/>
  </r>
  <r>
    <s v="560000184"/>
    <x v="1377"/>
    <s v="560006017"/>
    <s v="56"/>
    <s v="Bretagne"/>
    <s v="PSPH/EBNL"/>
    <s v="CLINIQUE DES AUGUSTINES MALESTROIT"/>
    <n v="34301"/>
    <n v="0"/>
    <n v="1"/>
  </r>
  <r>
    <s v="560000275"/>
    <x v="1368"/>
    <s v="560005746"/>
    <s v="56"/>
    <s v="Bretagne"/>
    <s v="CH"/>
    <s v="GHBS - HÔPITAL DE KERLIVIO"/>
    <n v="26785"/>
    <n v="0"/>
    <n v="0"/>
  </r>
  <r>
    <s v="560018509"/>
    <x v="1378"/>
    <s v="560018459"/>
    <s v="56"/>
    <s v="Bretagne"/>
    <s v="Privé"/>
    <s v="HAD DE L'AVEN À L'ETEL"/>
    <n v="23910"/>
    <n v="0"/>
    <n v="0"/>
  </r>
  <r>
    <s v="560029068"/>
    <x v="1379"/>
    <s v="560029050"/>
    <s v="56"/>
    <s v="Bretagne"/>
    <s v="PSPH/EBNL"/>
    <s v="GCS CLINIQUE DU TER"/>
    <n v="17017"/>
    <n v="0"/>
    <n v="1"/>
  </r>
  <r>
    <s v="560007510"/>
    <x v="1380"/>
    <s v="560001307"/>
    <s v="56"/>
    <s v="Bretagne"/>
    <s v="Privé"/>
    <s v="POLYCLINIQUE DE PONTIVY"/>
    <n v="16247"/>
    <n v="0"/>
    <n v="1"/>
  </r>
  <r>
    <s v="560002974"/>
    <x v="1381"/>
    <s v="830013678"/>
    <s v="56"/>
    <s v="Bretagne"/>
    <s v="PSPH/EBNL"/>
    <s v="MAISON DE SANTÉ SPÉCIALISÉE LE DIVIT"/>
    <n v="15393"/>
    <n v="0"/>
    <n v="0"/>
  </r>
  <r>
    <s v="560003055"/>
    <x v="1382"/>
    <s v="440042844"/>
    <s v="56"/>
    <s v="Bretagne"/>
    <s v="PSPH/EBNL"/>
    <s v="MAISON DE REPOS ET DE CONVALESCENCE_x000a_COLPO"/>
    <n v="15328.5"/>
    <n v="0"/>
    <n v="0"/>
  </r>
  <r>
    <s v="560002081"/>
    <x v="1383"/>
    <s v="560000416"/>
    <s v="56"/>
    <s v="Bretagne"/>
    <s v="Privé"/>
    <s v="CLINIQUE DU GOLFE"/>
    <n v="14679.25"/>
    <n v="0"/>
    <n v="0"/>
  </r>
  <r>
    <s v="560000242"/>
    <x v="1384"/>
    <s v="560022246"/>
    <s v="56"/>
    <s v="Bretagne"/>
    <s v="PSPH/EBNL"/>
    <s v="C.P.R.B"/>
    <n v="14650"/>
    <n v="0"/>
    <n v="0"/>
  </r>
  <r>
    <s v="560002123"/>
    <x v="1385"/>
    <s v="920030269"/>
    <s v="56"/>
    <s v="Bretagne"/>
    <s v="Privé"/>
    <s v="CLINIQUE ST-VINCENT"/>
    <n v="14055"/>
    <n v="0"/>
    <n v="0"/>
  </r>
  <r>
    <s v="560015422"/>
    <x v="1368"/>
    <s v="560005746"/>
    <s v="56"/>
    <s v="Bretagne"/>
    <s v="CH"/>
    <s v="GHBS - HÔPITAL PORT LOUIS - RIANTEC"/>
    <n v="12891"/>
    <n v="0"/>
    <n v="0"/>
  </r>
  <r>
    <s v="560003980"/>
    <x v="1368"/>
    <s v="560005746"/>
    <s v="56"/>
    <s v="Bretagne"/>
    <s v="CH"/>
    <s v="GHBS - HÔPITAL DE KERBERNES"/>
    <n v="12606.5"/>
    <n v="0"/>
    <n v="0"/>
  </r>
  <r>
    <s v="560010092"/>
    <x v="1373"/>
    <s v="560002032"/>
    <s v="56"/>
    <s v="Bretagne"/>
    <s v="USLD pur"/>
    <s v="LONG SEJOUR - CHS ST AVE"/>
    <n v="10559"/>
    <n v="0"/>
    <n v="0"/>
  </r>
  <r>
    <s v="560027641"/>
    <x v="1386"/>
    <s v="560000077"/>
    <s v="56"/>
    <s v="Bretagne"/>
    <s v="CH"/>
    <s v="USLD CH JOSSELIN"/>
    <n v="10128.5"/>
    <n v="0"/>
    <n v="0"/>
  </r>
  <r>
    <s v="220000194"/>
    <x v="1371"/>
    <s v="560014748"/>
    <s v="56"/>
    <s v="Bretagne"/>
    <s v="CH"/>
    <s v="CHCB SITE PLEMET"/>
    <n v="10114"/>
    <n v="0"/>
    <n v="0"/>
  </r>
  <r>
    <s v="560014219"/>
    <x v="1371"/>
    <s v="560014748"/>
    <s v="56"/>
    <s v="Bretagne"/>
    <s v="CH"/>
    <s v="CHCB SITE SSR PONTIVY"/>
    <n v="10089.5"/>
    <n v="0"/>
    <n v="0"/>
  </r>
  <r>
    <s v="560012122"/>
    <x v="1376"/>
    <s v="560002677"/>
    <s v="56"/>
    <s v="Bretagne"/>
    <s v="USLD pur"/>
    <s v="LONG SEJOUR - CHS CAUDAN"/>
    <n v="8926.5"/>
    <n v="0"/>
    <n v="0"/>
  </r>
  <r>
    <s v="560002685"/>
    <x v="1387"/>
    <s v="750043713"/>
    <s v="56"/>
    <s v="Bretagne"/>
    <s v="PSPH/EBNL"/>
    <s v="ÉTABLISSEMENT DE PENN-KER"/>
    <n v="8827"/>
    <n v="0"/>
    <n v="0"/>
  </r>
  <r>
    <s v="560000366"/>
    <x v="1388"/>
    <s v="560000259"/>
    <s v="56"/>
    <s v="Bretagne"/>
    <s v="CH"/>
    <s v="CH GUEMENE SUR SCORFF"/>
    <n v="7727.5"/>
    <n v="0"/>
    <n v="0"/>
  </r>
  <r>
    <s v="290003995"/>
    <x v="1368"/>
    <s v="560005746"/>
    <s v="56"/>
    <s v="Bretagne"/>
    <s v="CH"/>
    <s v="GHBS - HÔPITAL KERGLANCHARD"/>
    <n v="7712.25"/>
    <n v="0"/>
    <n v="0"/>
  </r>
  <r>
    <s v="560000465"/>
    <x v="1368"/>
    <s v="560005746"/>
    <s v="56"/>
    <s v="Bretagne"/>
    <s v="CH"/>
    <s v="GHBS - HÔPITAL LE FAOUET"/>
    <n v="7642"/>
    <n v="0"/>
    <n v="0"/>
  </r>
  <r>
    <s v="290034610"/>
    <x v="1368"/>
    <s v="560005746"/>
    <s v="56"/>
    <s v="Bretagne"/>
    <s v="CH"/>
    <s v="GHBS - HÔPITAL BOIS JOLY"/>
    <n v="7585.5"/>
    <n v="0"/>
    <n v="0"/>
  </r>
  <r>
    <s v="560000291"/>
    <x v="1389"/>
    <s v="560000085"/>
    <s v="56"/>
    <s v="Bretagne"/>
    <s v="CH"/>
    <s v="CH DE BELLE ILE EN MER"/>
    <n v="6959.5"/>
    <n v="0"/>
    <n v="0"/>
  </r>
  <r>
    <s v="560000424"/>
    <x v="1390"/>
    <s v="560006074"/>
    <s v="56"/>
    <s v="Bretagne"/>
    <s v="PSPH/EBNL"/>
    <s v="MAISON DE REPOS ET DE CONVALESCENCE_x000a_KERALIGUEN LANESTER"/>
    <n v="6398"/>
    <n v="0"/>
    <n v="0"/>
  </r>
  <r>
    <s v="560022188"/>
    <x v="1391"/>
    <s v="350000626"/>
    <s v="56"/>
    <s v="Bretagne"/>
    <s v="Privé"/>
    <s v="HAD DE PONTIVY"/>
    <n v="6278.5"/>
    <n v="0"/>
    <n v="0"/>
  </r>
  <r>
    <s v="220000483"/>
    <x v="1371"/>
    <s v="560014748"/>
    <s v="56"/>
    <s v="Bretagne"/>
    <s v="CH"/>
    <s v="CHCB SITE LOUDEAC"/>
    <n v="6159.5"/>
    <n v="0"/>
    <n v="0"/>
  </r>
  <r>
    <s v="290014687"/>
    <x v="1368"/>
    <s v="560005746"/>
    <s v="56"/>
    <s v="Bretagne"/>
    <s v="CH"/>
    <s v="GHBS USLD BOIS JOLY"/>
    <n v="5377.5"/>
    <n v="0"/>
    <n v="0"/>
  </r>
  <r>
    <s v="560003006"/>
    <x v="1392"/>
    <s v="560000770"/>
    <s v="56"/>
    <s v="Bretagne"/>
    <s v="PSPH/EBNL"/>
    <s v="CENTRE DE POST CURE KERDUDO GUIDEL"/>
    <n v="4465"/>
    <n v="0"/>
    <n v="0"/>
  </r>
  <r>
    <s v="560002511"/>
    <x v="1393"/>
    <s v="560000689"/>
    <s v="56"/>
    <s v="Bretagne"/>
    <s v="Privé"/>
    <s v="CLINIQUE DU TER"/>
    <n v="4045.5"/>
    <n v="0"/>
    <n v="0"/>
  </r>
  <r>
    <s v="560000390"/>
    <x v="1394"/>
    <s v="560006074"/>
    <s v="56"/>
    <s v="Bretagne"/>
    <s v="PSPH/EBNL"/>
    <s v="CENTRE DE POST CURE LE PHARE LORIENT"/>
    <n v="3993.5"/>
    <n v="0"/>
    <n v="0"/>
  </r>
  <r>
    <s v="560000499"/>
    <x v="1395"/>
    <s v="560002222"/>
    <s v="56"/>
    <s v="Bretagne"/>
    <s v="CH"/>
    <s v="CH DE BASSE-VILAINE"/>
    <n v="3722"/>
    <n v="0"/>
    <n v="0"/>
  </r>
  <r>
    <s v="560024085"/>
    <x v="1373"/>
    <s v="560002032"/>
    <s v="56"/>
    <s v="Bretagne"/>
    <s v="CH"/>
    <s v="UH UMP CPPA LIAISONS SITE CHBA"/>
    <n v="2730.75"/>
    <n v="0"/>
    <n v="0"/>
  </r>
  <r>
    <s v="560004277"/>
    <x v="1396"/>
    <s v="750721029"/>
    <s v="56"/>
    <s v="Bretagne"/>
    <s v="PSPH/EBNL"/>
    <s v="CENTRE DE KERVILLARD"/>
    <n v="2649.25"/>
    <n v="0"/>
    <n v="0"/>
  </r>
  <r>
    <s v="560023830"/>
    <x v="1373"/>
    <s v="560002032"/>
    <s v="56"/>
    <s v="Bretagne"/>
    <s v="CH"/>
    <s v="HDJ CATTP CMP AURAY"/>
    <n v="2197.5"/>
    <n v="0"/>
    <n v="0"/>
  </r>
  <r>
    <s v="560004780"/>
    <x v="1373"/>
    <s v="560002032"/>
    <s v="56"/>
    <s v="Bretagne"/>
    <s v="CH"/>
    <s v="HÔPITAL DE NUIT POUR ADULTES"/>
    <n v="2173.5"/>
    <n v="0"/>
    <n v="0"/>
  </r>
  <r>
    <s v="560024150"/>
    <x v="1373"/>
    <s v="560002032"/>
    <s v="56"/>
    <s v="Bretagne"/>
    <s v="CH"/>
    <s v="HDJ CMP ADULTE VANNES EST"/>
    <n v="1850.5"/>
    <n v="0"/>
    <n v="0"/>
  </r>
  <r>
    <s v="560004343"/>
    <x v="1373"/>
    <s v="560002032"/>
    <s v="56"/>
    <s v="Bretagne"/>
    <s v="CH"/>
    <s v="HDJ SAINT AVE"/>
    <n v="1805.25"/>
    <n v="0"/>
    <n v="0"/>
  </r>
  <r>
    <s v="560022089"/>
    <x v="1373"/>
    <s v="560002032"/>
    <s v="56"/>
    <s v="Bretagne"/>
    <s v="CH"/>
    <s v="CMP INTER VANNES"/>
    <n v="1722.5"/>
    <n v="0"/>
    <n v="0"/>
  </r>
  <r>
    <s v="560017808"/>
    <x v="1373"/>
    <s v="560002032"/>
    <s v="56"/>
    <s v="Bretagne"/>
    <s v="CH"/>
    <s v="HDJ ATA MOREAC"/>
    <n v="1591.5"/>
    <n v="0"/>
    <n v="0"/>
  </r>
  <r>
    <s v="560004335"/>
    <x v="1373"/>
    <s v="560002032"/>
    <s v="56"/>
    <s v="Bretagne"/>
    <s v="CH"/>
    <s v="HDJ CMP CATTP MENIMUR"/>
    <n v="1469.75"/>
    <n v="0"/>
    <n v="0"/>
  </r>
  <r>
    <s v="560027377"/>
    <x v="1397"/>
    <s v="560006017"/>
    <s v="56"/>
    <s v="Bretagne"/>
    <s v="PSPH/EBNL"/>
    <s v="ASSOCIATION DES AUGUSTINES SITE CH_x000a_MALESTROIT"/>
    <n v="1409"/>
    <n v="0"/>
    <n v="0"/>
  </r>
  <r>
    <s v="560024200"/>
    <x v="1373"/>
    <s v="560002032"/>
    <s v="56"/>
    <s v="Bretagne"/>
    <s v="CH"/>
    <s v="HDJ CMP CATTP BEAUPRE"/>
    <n v="1288.75"/>
    <n v="0"/>
    <n v="0"/>
  </r>
  <r>
    <s v="560024184"/>
    <x v="1373"/>
    <s v="560002032"/>
    <s v="56"/>
    <s v="Bretagne"/>
    <s v="CH"/>
    <s v="HDJ CATTP BROCELIANDE"/>
    <n v="1222"/>
    <n v="0"/>
    <n v="0"/>
  </r>
  <r>
    <s v="560023780"/>
    <x v="1376"/>
    <s v="560002677"/>
    <s v="56"/>
    <s v="Bretagne"/>
    <s v="CH"/>
    <s v="HDJ CMP CATTP BLANQUI"/>
    <n v="1189.5"/>
    <n v="0"/>
    <n v="0"/>
  </r>
  <r>
    <s v="560009086"/>
    <x v="1373"/>
    <s v="560002032"/>
    <s v="56"/>
    <s v="Bretagne"/>
    <s v="CH"/>
    <s v="HDJ CMP CATTP TY NEHUE"/>
    <n v="1120"/>
    <n v="0"/>
    <n v="0"/>
  </r>
  <r>
    <s v="560016339"/>
    <x v="1376"/>
    <s v="560002677"/>
    <s v="56"/>
    <s v="Bretagne"/>
    <s v="CH"/>
    <s v="HDJ CMP CATTP PIERRE THALBOT"/>
    <n v="1113"/>
    <n v="0"/>
    <n v="0"/>
  </r>
  <r>
    <s v="560017188"/>
    <x v="1373"/>
    <s v="560002032"/>
    <s v="56"/>
    <s v="Bretagne"/>
    <s v="CH"/>
    <s v="HDJ CMP CATTP LE TRECH"/>
    <n v="953.75"/>
    <n v="0"/>
    <n v="0"/>
  </r>
  <r>
    <s v="560024101"/>
    <x v="1373"/>
    <s v="560002032"/>
    <s v="56"/>
    <s v="Bretagne"/>
    <s v="CH"/>
    <s v="HDJ CATTP ADULTES LOCMINE"/>
    <n v="910.25"/>
    <n v="0"/>
    <n v="0"/>
  </r>
  <r>
    <s v="560016388"/>
    <x v="1376"/>
    <s v="560002677"/>
    <s v="56"/>
    <s v="Bretagne"/>
    <s v="CH"/>
    <s v="HDJ CMP CATTP YVES RACINE"/>
    <n v="886.75"/>
    <n v="0"/>
    <n v="0"/>
  </r>
  <r>
    <s v="560012163"/>
    <x v="1376"/>
    <s v="560002677"/>
    <s v="56"/>
    <s v="Bretagne"/>
    <s v="CH"/>
    <s v="HDJ CMP CATTP ENFANTS KERAMON"/>
    <n v="868.25"/>
    <n v="0"/>
    <n v="0"/>
  </r>
  <r>
    <s v="560016248"/>
    <x v="1376"/>
    <s v="560002677"/>
    <s v="56"/>
    <s v="Bretagne"/>
    <s v="CH"/>
    <s v="HDJ CMP CATTP KER NEVEZ"/>
    <n v="824.5"/>
    <n v="0"/>
    <n v="0"/>
  </r>
  <r>
    <s v="560005068"/>
    <x v="1373"/>
    <s v="560002032"/>
    <s v="56"/>
    <s v="Bretagne"/>
    <s v="CH"/>
    <s v="HDJ INFANTO CMP CATTP AURAY"/>
    <n v="761.5"/>
    <n v="0"/>
    <n v="0"/>
  </r>
  <r>
    <s v="560004822"/>
    <x v="1376"/>
    <s v="560002677"/>
    <s v="56"/>
    <s v="Bretagne"/>
    <s v="CH"/>
    <s v="HDJ CMP CATTP KERVENANEC"/>
    <n v="656.25"/>
    <n v="0"/>
    <n v="0"/>
  </r>
  <r>
    <s v="560024176"/>
    <x v="1373"/>
    <s v="560002032"/>
    <s v="56"/>
    <s v="Bretagne"/>
    <s v="CH"/>
    <s v="HDJ CMP CATTP KERNIOL"/>
    <n v="641"/>
    <n v="0"/>
    <n v="0"/>
  </r>
  <r>
    <s v="560016909"/>
    <x v="1373"/>
    <s v="560002032"/>
    <s v="56"/>
    <s v="Bretagne"/>
    <s v="CH"/>
    <s v="CMP CATTP INFANTO-JUVENILE PLOERMEL"/>
    <n v="632"/>
    <n v="0"/>
    <n v="0"/>
  </r>
  <r>
    <s v="560024226"/>
    <x v="1373"/>
    <s v="560002032"/>
    <s v="56"/>
    <s v="Bretagne"/>
    <s v="CH"/>
    <s v="HDJ CMP CATTP INFANTO MUZILLAC"/>
    <n v="620.75"/>
    <n v="0"/>
    <n v="0"/>
  </r>
  <r>
    <s v="560005316"/>
    <x v="1376"/>
    <s v="560002677"/>
    <s v="56"/>
    <s v="Bretagne"/>
    <s v="CH"/>
    <s v="HDJ CMP CATTP PORT LOUIS"/>
    <n v="598"/>
    <n v="0"/>
    <n v="0"/>
  </r>
  <r>
    <s v="560018889"/>
    <x v="1376"/>
    <s v="560002677"/>
    <s v="56"/>
    <s v="Bretagne"/>
    <s v="CH"/>
    <s v="HDJ CMP CATTP FERDINAND THOMAS"/>
    <n v="559.25"/>
    <n v="0"/>
    <n v="0"/>
  </r>
  <r>
    <s v="560023814"/>
    <x v="1376"/>
    <s v="560002677"/>
    <s v="56"/>
    <s v="Bretagne"/>
    <s v="CH"/>
    <s v="HDJ CMP CATTP CENTRE DANVEZ"/>
    <n v="552.25"/>
    <n v="0"/>
    <n v="0"/>
  </r>
  <r>
    <s v="560023145"/>
    <x v="1376"/>
    <s v="560002677"/>
    <s v="56"/>
    <s v="Bretagne"/>
    <s v="CH"/>
    <s v="HDJ CMP CATTP TOUL DOUAR"/>
    <n v="520.75"/>
    <n v="0"/>
    <n v="0"/>
  </r>
  <r>
    <s v="560004350"/>
    <x v="1373"/>
    <s v="560002032"/>
    <s v="56"/>
    <s v="Bretagne"/>
    <s v="CH"/>
    <s v="HDJ CMP CATTP INFANTO LOCMINE"/>
    <n v="519.5"/>
    <n v="0"/>
    <n v="0"/>
  </r>
  <r>
    <s v="560005308"/>
    <x v="1376"/>
    <s v="560002677"/>
    <s v="56"/>
    <s v="Bretagne"/>
    <s v="CH"/>
    <s v="HDJ CMP KER HEOL"/>
    <n v="477.5"/>
    <n v="0"/>
    <n v="0"/>
  </r>
  <r>
    <s v="560023137"/>
    <x v="1376"/>
    <s v="560002677"/>
    <s v="56"/>
    <s v="Bretagne"/>
    <s v="CH"/>
    <s v="HDJ CMP CATTPLOUIS LE GUILLANT"/>
    <n v="376.75"/>
    <n v="0"/>
    <n v="0"/>
  </r>
  <r>
    <s v="560029365"/>
    <x v="1376"/>
    <s v="560002677"/>
    <s v="56"/>
    <s v="Bretagne"/>
    <s v="CH"/>
    <s v="APPARTEMENT THERAPEUTIQUE LORIENT"/>
    <n v="325"/>
    <n v="0"/>
    <n v="0"/>
  </r>
  <r>
    <s v="560022139"/>
    <x v="1373"/>
    <s v="560002032"/>
    <s v="56"/>
    <s v="Bretagne"/>
    <s v="CH"/>
    <s v="HDJ CMP ADDICTOLIGIE SITE CH PLOERMEL"/>
    <n v="320.75"/>
    <n v="0"/>
    <n v="0"/>
  </r>
  <r>
    <s v="560027013"/>
    <x v="1373"/>
    <s v="560002032"/>
    <s v="56"/>
    <s v="Bretagne"/>
    <s v="CH"/>
    <s v="APPART THÉRAPEUTIQUE EPSM MORBIHAN"/>
    <n v="177.5"/>
    <n v="0"/>
    <n v="0"/>
  </r>
  <r>
    <s v="570026682"/>
    <x v="1398"/>
    <s v="570005165"/>
    <s v="57"/>
    <s v="Grand Est"/>
    <s v="CHR/U"/>
    <s v="HÔPITAL DE MERCY - CHR METZ THIONVILLE"/>
    <n v="296741.5"/>
    <n v="1"/>
    <n v="1"/>
  </r>
  <r>
    <s v="570000349"/>
    <x v="1398"/>
    <s v="570005165"/>
    <s v="57"/>
    <s v="Grand Est"/>
    <s v="CHR/U"/>
    <s v="HÔPITAL BEL AIR DE THIONVILLE - CHR"/>
    <n v="190257"/>
    <n v="0"/>
    <n v="1"/>
  </r>
  <r>
    <s v="570000646"/>
    <x v="1399"/>
    <s v="570001115"/>
    <s v="57"/>
    <s v="Grand Est"/>
    <s v="Privé"/>
    <s v="HÔPITAL CLINIQUE CLAUDE BERNARD"/>
    <n v="115763"/>
    <n v="0"/>
    <n v="1"/>
  </r>
  <r>
    <s v="570026252"/>
    <x v="1400"/>
    <s v="570023630"/>
    <s v="57"/>
    <s v="Grand Est"/>
    <s v="PSPH/EBNL"/>
    <s v="HÔPITAL ROBERT SCHUMAN"/>
    <n v="102198.5"/>
    <n v="1"/>
    <n v="1"/>
  </r>
  <r>
    <s v="570000901"/>
    <x v="1401"/>
    <s v="570000158"/>
    <s v="57"/>
    <s v="Grand Est"/>
    <s v="CH"/>
    <s v="HÔPITAL ROBERT PAX DE SARREGUEMINES"/>
    <n v="98741.5"/>
    <n v="1"/>
    <n v="1"/>
  </r>
  <r>
    <s v="570000216"/>
    <x v="1402"/>
    <s v="570010181"/>
    <s v="57"/>
    <s v="Grand Est"/>
    <s v="PSPH/EBNL"/>
    <s v="HÔPITAL DE ST AVOLD GROUPE SOS SANTÉ"/>
    <n v="94627.5"/>
    <n v="0"/>
    <n v="1"/>
  </r>
  <r>
    <s v="570000059"/>
    <x v="1403"/>
    <s v="570025254"/>
    <s v="57"/>
    <s v="Grand Est"/>
    <s v="CH"/>
    <s v="CH MARIE-MADELEINE DE FORBACH"/>
    <n v="86510.5"/>
    <n v="1"/>
    <n v="1"/>
  </r>
  <r>
    <s v="570000893"/>
    <x v="1404"/>
    <s v="570000141"/>
    <s v="57"/>
    <s v="Grand Est"/>
    <s v="CH"/>
    <s v="CHS DE SARREGUEMINES"/>
    <n v="78340"/>
    <n v="0"/>
    <n v="0"/>
  </r>
  <r>
    <s v="570001057"/>
    <x v="1405"/>
    <s v="570023630"/>
    <s v="57"/>
    <s v="Grand Est"/>
    <s v="PSPH/EBNL"/>
    <s v="HÔPITAL BELLE ISLE METZ"/>
    <n v="76095"/>
    <n v="0"/>
    <n v="1"/>
  </r>
  <r>
    <s v="570000117"/>
    <x v="1406"/>
    <s v="570015099"/>
    <s v="57"/>
    <s v="Grand Est"/>
    <s v="CH"/>
    <s v="CH SAINT-NICOLAS DE SARREBOURG"/>
    <n v="59647.5"/>
    <n v="1"/>
    <n v="1"/>
  </r>
  <r>
    <s v="570001099"/>
    <x v="1407"/>
    <s v="570023630"/>
    <s v="57"/>
    <s v="Grand Est"/>
    <s v="PSPH/EBNL"/>
    <s v="HÔPITAL STE BLANDINE METZ"/>
    <n v="42853"/>
    <n v="0"/>
    <n v="1"/>
  </r>
  <r>
    <s v="570000281"/>
    <x v="1398"/>
    <s v="570005165"/>
    <s v="57"/>
    <s v="Grand Est"/>
    <s v="CHR/U"/>
    <s v="HÔPITAL D'HAYANGE - CHR"/>
    <n v="39812.5"/>
    <n v="0"/>
    <n v="1"/>
  </r>
  <r>
    <s v="570001016"/>
    <x v="1408"/>
    <s v="570000513"/>
    <s v="57"/>
    <s v="Grand Est"/>
    <s v="CH"/>
    <s v="CHS DE JURY"/>
    <n v="38939.5"/>
    <n v="0"/>
    <n v="0"/>
  </r>
  <r>
    <s v="570000091"/>
    <x v="1409"/>
    <s v="750050759"/>
    <s v="57"/>
    <s v="Grand Est"/>
    <s v="PSPH/EBNL"/>
    <s v="HÔPITAL DE FREYMING MERLEBACH"/>
    <n v="35466.5"/>
    <n v="0"/>
    <n v="0"/>
  </r>
  <r>
    <s v="570003079"/>
    <x v="1410"/>
    <s v="570010181"/>
    <s v="57"/>
    <s v="Grand Est"/>
    <s v="PSPH/EBNL"/>
    <s v="CENTRE DE GERIATRIE LE KEM"/>
    <n v="33568"/>
    <n v="0"/>
    <n v="1"/>
  </r>
  <r>
    <s v="570000083"/>
    <x v="1411"/>
    <s v="570000729"/>
    <s v="57"/>
    <s v="Grand Est"/>
    <s v="Privé"/>
    <s v="CLINIQUE SAINT NABOR"/>
    <n v="31512"/>
    <n v="0"/>
    <n v="1"/>
  </r>
  <r>
    <s v="570000356"/>
    <x v="1412"/>
    <s v="570000919"/>
    <s v="57"/>
    <s v="Grand Est"/>
    <s v="Privé"/>
    <s v="CLINIQUE CHIRURGICALE AMBROISE PARE"/>
    <n v="30140.5"/>
    <n v="0"/>
    <n v="1"/>
  </r>
  <r>
    <s v="570000562"/>
    <x v="1413"/>
    <s v="570011353"/>
    <s v="57"/>
    <s v="Grand Est"/>
    <s v="PSPH/EBNL"/>
    <s v="HÔPITAL MARANGE"/>
    <n v="25799"/>
    <n v="0"/>
    <n v="1"/>
  </r>
  <r>
    <s v="570000596"/>
    <x v="1414"/>
    <s v="750810814"/>
    <s v="57"/>
    <s v="Grand Est"/>
    <s v="CH"/>
    <s v="HÔPITAL D'INSTRUCTION DES ARMÉES LEGOUEST"/>
    <n v="24362.5"/>
    <n v="0"/>
    <n v="1"/>
  </r>
  <r>
    <s v="570000885"/>
    <x v="1415"/>
    <s v="570000133"/>
    <s v="57"/>
    <s v="Grand Est"/>
    <s v="CH"/>
    <s v="CH DE LORQUIN"/>
    <n v="21184.25"/>
    <n v="0"/>
    <n v="0"/>
  </r>
  <r>
    <s v="570000950"/>
    <x v="1416"/>
    <s v="570000398"/>
    <s v="57"/>
    <s v="Grand Est"/>
    <s v="PSPH/EBNL"/>
    <s v="SAINTE ELISABETH THIONVILLE"/>
    <n v="19597"/>
    <n v="0"/>
    <n v="1"/>
  </r>
  <r>
    <s v="570000687"/>
    <x v="1403"/>
    <s v="570025254"/>
    <s v="57"/>
    <s v="Grand Est"/>
    <s v="CH"/>
    <s v="CH LEMIRE DE SAINT-AVOLD"/>
    <n v="19164.5"/>
    <n v="0"/>
    <n v="0"/>
  </r>
  <r>
    <s v="570000380"/>
    <x v="1417"/>
    <s v="570000034"/>
    <s v="57"/>
    <s v="Grand Est"/>
    <s v="CH"/>
    <s v="ABRESCHVILLER - CRS SAINT LUC"/>
    <n v="18814"/>
    <n v="0"/>
    <n v="1"/>
  </r>
  <r>
    <s v="570005215"/>
    <x v="1398"/>
    <s v="570005165"/>
    <s v="57"/>
    <s v="Grand Est"/>
    <s v="CHR/U"/>
    <s v="CENTRE FELIX MARECHAL DE METZ - CHR"/>
    <n v="18305.5"/>
    <n v="0"/>
    <n v="1"/>
  </r>
  <r>
    <s v="570000968"/>
    <x v="1418"/>
    <s v="570000430"/>
    <s v="57"/>
    <s v="Grand Est"/>
    <s v="CH"/>
    <s v="CH LE SECQ DE CREPY DE BOULAY"/>
    <n v="17837"/>
    <n v="0"/>
    <n v="1"/>
  </r>
  <r>
    <s v="570003103"/>
    <x v="1419"/>
    <s v="540019726"/>
    <s v="57"/>
    <s v="Grand Est"/>
    <s v="PSPH/EBNL"/>
    <s v="CRF LE HOHBERG DE SARREGUEMINES"/>
    <n v="17478"/>
    <n v="0"/>
    <n v="0"/>
  </r>
  <r>
    <s v="570000661"/>
    <x v="1401"/>
    <s v="570000158"/>
    <s v="57"/>
    <s v="Grand Est"/>
    <s v="CH"/>
    <s v="HÔPITAL SAINT JOSEPH DE BITCHE"/>
    <n v="17055.5"/>
    <n v="0"/>
    <n v="1"/>
  </r>
  <r>
    <s v="570009670"/>
    <x v="1420"/>
    <s v="570027995"/>
    <s v="57"/>
    <s v="Grand Est"/>
    <s v="PSPH/EBNL"/>
    <s v="HÔPITAL MOYEUVRE GRANDE"/>
    <n v="16503"/>
    <n v="0"/>
    <n v="1"/>
  </r>
  <r>
    <s v="570000109"/>
    <x v="1417"/>
    <s v="570000034"/>
    <s v="57"/>
    <s v="Grand Est"/>
    <s v="CH"/>
    <s v="NIDERVILLER - CRS SAINT LUC"/>
    <n v="14779.5"/>
    <n v="0"/>
    <n v="0"/>
  </r>
  <r>
    <s v="570000448"/>
    <x v="1421"/>
    <s v="750050759"/>
    <s v="57"/>
    <s v="Grand Est"/>
    <s v="PSPH/EBNL"/>
    <s v="CMS CHARLEVILLE"/>
    <n v="14263"/>
    <n v="0"/>
    <n v="0"/>
  </r>
  <r>
    <s v="570000455"/>
    <x v="1422"/>
    <s v="570010181"/>
    <s v="57"/>
    <s v="Grand Est"/>
    <s v="PSPH/EBNL"/>
    <s v="HÔPITAL CHATEAU SALINS"/>
    <n v="13446.5"/>
    <n v="0"/>
    <n v="0"/>
  </r>
  <r>
    <s v="570002287"/>
    <x v="1423"/>
    <s v="570001230"/>
    <s v="57"/>
    <s v="Grand Est"/>
    <s v="Privé"/>
    <s v="MAISON DE SANTÉ STE MARGUERITE NOVEANT"/>
    <n v="12194.5"/>
    <n v="0"/>
    <n v="0"/>
  </r>
  <r>
    <s v="570000364"/>
    <x v="1424"/>
    <s v="570011569"/>
    <s v="57"/>
    <s v="Grand Est"/>
    <s v="Privé"/>
    <s v="CLINIQUE NOTRE DAME"/>
    <n v="11727.5"/>
    <n v="0"/>
    <n v="1"/>
  </r>
  <r>
    <s v="570000166"/>
    <x v="1425"/>
    <s v="570010181"/>
    <s v="57"/>
    <s v="Grand Est"/>
    <s v="PSPH/EBNL"/>
    <s v="CENTRE DE GERIATRIE FORBACH SOS SANTÉ"/>
    <n v="11645.5"/>
    <n v="0"/>
    <n v="0"/>
  </r>
  <r>
    <s v="570010082"/>
    <x v="1426"/>
    <s v="570013797"/>
    <s v="57"/>
    <s v="Grand Est"/>
    <s v="PSPH/EBNL"/>
    <s v="AUTODIAL-DIALYSE A DOMICILE METZ ASA"/>
    <n v="11048"/>
    <n v="0"/>
    <n v="0"/>
  </r>
  <r>
    <s v="570012369"/>
    <x v="1427"/>
    <s v="570011387"/>
    <s v="57"/>
    <s v="Grand Est"/>
    <s v="CH"/>
    <s v="CMS DE GORZE"/>
    <n v="9722.5"/>
    <n v="0"/>
    <n v="0"/>
  </r>
  <r>
    <s v="570000794"/>
    <x v="1428"/>
    <s v="930019484"/>
    <s v="57"/>
    <s v="Grand Est"/>
    <s v="PSPH/EBNL"/>
    <s v="CENTRE LADAPT MOSELLE DE THIONVILLE"/>
    <n v="9106.5"/>
    <n v="0"/>
    <n v="0"/>
  </r>
  <r>
    <s v="570012633"/>
    <x v="1429"/>
    <s v="540019726"/>
    <s v="57"/>
    <s v="Grand Est"/>
    <s v="PSPH/EBNL"/>
    <s v="CENTRE MÉDICAL DIETETIQUE L'ALUMNAT"/>
    <n v="8573.5"/>
    <n v="0"/>
    <n v="0"/>
  </r>
  <r>
    <s v="570000828"/>
    <x v="1430"/>
    <s v="570011452"/>
    <s v="57"/>
    <s v="Grand Est"/>
    <s v="PSPH/EBNL"/>
    <s v="CMP MAIZEROY"/>
    <n v="8409"/>
    <n v="0"/>
    <n v="0"/>
  </r>
  <r>
    <s v="570000992"/>
    <x v="1431"/>
    <s v="570000497"/>
    <s v="57"/>
    <s v="Grand Est"/>
    <s v="CH"/>
    <s v="HÔPITAL SAINT JACQUES DE DIEUZE"/>
    <n v="7702.5"/>
    <n v="0"/>
    <n v="0"/>
  </r>
  <r>
    <s v="570000026"/>
    <x v="1432"/>
    <s v="570024794"/>
    <s v="57"/>
    <s v="Grand Est"/>
    <s v="PSPH/EBNL"/>
    <s v="HÔPITAL SARRALBE"/>
    <n v="7078"/>
    <n v="0"/>
    <n v="0"/>
  </r>
  <r>
    <s v="570003947"/>
    <x v="1433"/>
    <s v="570023630"/>
    <s v="57"/>
    <s v="Grand Est"/>
    <s v="USLD pur"/>
    <s v="USLD HOPITAL STE BLANDINE DE METZ"/>
    <n v="5368"/>
    <n v="0"/>
    <n v="0"/>
  </r>
  <r>
    <s v="540009859"/>
    <x v="1434"/>
    <s v="570010181"/>
    <s v="57"/>
    <s v="Grand Est"/>
    <s v="CH"/>
    <s v="USLD CH HOTEL DIEU MSM SOS SANTE"/>
    <n v="4955"/>
    <n v="0"/>
    <n v="0"/>
  </r>
  <r>
    <s v="570023309"/>
    <x v="1435"/>
    <s v="670014604"/>
    <s v="57"/>
    <s v="Grand Est"/>
    <s v="Privé"/>
    <s v="CENTRE MATHILDE SALOMON"/>
    <n v="3130.75"/>
    <n v="0"/>
    <n v="0"/>
  </r>
  <r>
    <s v="570023127"/>
    <x v="1415"/>
    <s v="570000133"/>
    <s v="57"/>
    <s v="Grand Est"/>
    <s v="CH"/>
    <s v="UNITÉ PSYCHIATRIE SITE LEMIRE ST-AVOLD"/>
    <n v="3051"/>
    <n v="0"/>
    <n v="0"/>
  </r>
  <r>
    <s v="570004176"/>
    <x v="1408"/>
    <s v="570000513"/>
    <s v="57"/>
    <s v="Grand Est"/>
    <s v="CH"/>
    <s v="CLINIQUE TIVOLI DE METZ"/>
    <n v="2769.25"/>
    <n v="0"/>
    <n v="0"/>
  </r>
  <r>
    <s v="570013250"/>
    <x v="1404"/>
    <s v="570000141"/>
    <s v="57"/>
    <s v="Grand Est"/>
    <s v="CH"/>
    <s v="CMP CATTP HDJ DE FORBACH"/>
    <n v="1857"/>
    <n v="0"/>
    <n v="0"/>
  </r>
  <r>
    <s v="570011817"/>
    <x v="1415"/>
    <s v="570000133"/>
    <s v="57"/>
    <s v="Grand Est"/>
    <s v="CH"/>
    <s v="SERVICE MEDICO-PSYCHOLOGIQUE REGIONAL"/>
    <n v="1783.25"/>
    <n v="0"/>
    <n v="0"/>
  </r>
  <r>
    <s v="570012005"/>
    <x v="1415"/>
    <s v="570000133"/>
    <s v="57"/>
    <s v="Grand Est"/>
    <s v="CH"/>
    <s v="CMP/HÔPITAL DE JOUR ADULTES SARREBOURG"/>
    <n v="1582.25"/>
    <n v="0"/>
    <n v="0"/>
  </r>
  <r>
    <s v="570004002"/>
    <x v="1426"/>
    <s v="570013797"/>
    <s v="57"/>
    <s v="Grand Est"/>
    <s v="PSPH/EBNL"/>
    <s v="CENTRE D'AUTODIALYSE A FREYMING (ASA)"/>
    <n v="1579"/>
    <n v="0"/>
    <n v="0"/>
  </r>
  <r>
    <s v="570015651"/>
    <x v="1415"/>
    <s v="570000133"/>
    <s v="57"/>
    <s v="Grand Est"/>
    <s v="CH"/>
    <s v="MAISON THERAPEUTIQUE DE CREUTZWALD"/>
    <n v="1429"/>
    <n v="0"/>
    <n v="0"/>
  </r>
  <r>
    <s v="570013243"/>
    <x v="1404"/>
    <s v="570000141"/>
    <s v="57"/>
    <s v="Grand Est"/>
    <s v="CH"/>
    <s v="CMP CATTP HDJ DE FREYMING"/>
    <n v="1329.25"/>
    <n v="0"/>
    <n v="0"/>
  </r>
  <r>
    <s v="570013276"/>
    <x v="1404"/>
    <s v="570000141"/>
    <s v="57"/>
    <s v="Grand Est"/>
    <s v="CH"/>
    <s v="CMP CATTP HDJ ADULTES DE BITCHE"/>
    <n v="1302.5"/>
    <n v="0"/>
    <n v="0"/>
  </r>
  <r>
    <s v="570014407"/>
    <x v="1415"/>
    <s v="570000133"/>
    <s v="57"/>
    <s v="Grand Est"/>
    <s v="CH"/>
    <s v="HDJ ADULTES DE SAINT-AVOLD"/>
    <n v="1287"/>
    <n v="0"/>
    <n v="0"/>
  </r>
  <r>
    <s v="570023291"/>
    <x v="1408"/>
    <s v="570000513"/>
    <s v="57"/>
    <s v="Grand Est"/>
    <s v="CH"/>
    <s v="CENTRE D'ACCUEIL ET DE CRISE + SPUL"/>
    <n v="1171"/>
    <n v="0"/>
    <n v="0"/>
  </r>
  <r>
    <s v="570013813"/>
    <x v="1408"/>
    <s v="570000513"/>
    <s v="57"/>
    <s v="Grand Est"/>
    <s v="CH"/>
    <s v="HDJ ENFANTS DE MAIZIERES"/>
    <n v="860.5"/>
    <n v="0"/>
    <n v="0"/>
  </r>
  <r>
    <s v="570011783"/>
    <x v="1415"/>
    <s v="570000133"/>
    <s v="57"/>
    <s v="Grand Est"/>
    <s v="CH"/>
    <s v="HDJ PERS AGEES DE CREHANGE"/>
    <n v="797"/>
    <n v="0"/>
    <n v="0"/>
  </r>
  <r>
    <s v="570027755"/>
    <x v="1408"/>
    <s v="570000513"/>
    <s v="57"/>
    <s v="Grand Est"/>
    <s v="CH"/>
    <s v="CENTRE CONSULTATIONS ET SOINS CHS JURY"/>
    <n v="794.5"/>
    <n v="0"/>
    <n v="0"/>
  </r>
  <r>
    <s v="570011791"/>
    <x v="1415"/>
    <s v="570000133"/>
    <s v="57"/>
    <s v="Grand Est"/>
    <s v="CH"/>
    <s v="CENTRE REHAB JOUR ADULTES DE SARREBOURG"/>
    <n v="758"/>
    <n v="0"/>
    <n v="0"/>
  </r>
  <r>
    <s v="570014415"/>
    <x v="1415"/>
    <s v="570000133"/>
    <s v="57"/>
    <s v="Grand Est"/>
    <s v="CH"/>
    <s v="CMP HDJ ENFANTS DE SAINT-AVOLD"/>
    <n v="524"/>
    <n v="0"/>
    <n v="0"/>
  </r>
  <r>
    <s v="570015750"/>
    <x v="1398"/>
    <s v="570005165"/>
    <s v="57"/>
    <s v="Grand Est"/>
    <s v="CHR/U"/>
    <s v="HDJ ENFANTS DE YUTZ"/>
    <n v="496.5"/>
    <n v="0"/>
    <n v="0"/>
  </r>
  <r>
    <s v="570014472"/>
    <x v="1415"/>
    <s v="570000133"/>
    <s v="57"/>
    <s v="Grand Est"/>
    <s v="CH"/>
    <s v="CMP HDJ ENFANTS DE SARREBOURG"/>
    <n v="464.75"/>
    <n v="0"/>
    <n v="0"/>
  </r>
  <r>
    <s v="570011809"/>
    <x v="1415"/>
    <s v="570000133"/>
    <s v="57"/>
    <s v="Grand Est"/>
    <s v="CH"/>
    <s v="CMP HDJ ENFANTS DE DIEUZE"/>
    <n v="308.5"/>
    <n v="0"/>
    <n v="0"/>
  </r>
  <r>
    <s v="570026575"/>
    <x v="1398"/>
    <s v="570005165"/>
    <s v="57"/>
    <s v="Grand Est"/>
    <s v="CHR/U"/>
    <s v="HDJ CENTRE BASSE AUDITION"/>
    <n v="254.5"/>
    <n v="0"/>
    <n v="0"/>
  </r>
  <r>
    <s v="570027631"/>
    <x v="1436"/>
    <s v="570029504"/>
    <s v="57"/>
    <s v="Grand Est"/>
    <s v="Privé"/>
    <s v="CENTRE NABORIEN PSYCHIATRIE AMBULATOIRE"/>
    <n v="1"/>
    <n v="0"/>
    <n v="0"/>
  </r>
  <r>
    <s v="570027441"/>
    <x v="1437"/>
    <s v="920030269"/>
    <s v="57"/>
    <s v="Grand Est"/>
    <s v="Privé"/>
    <s v="CLINEA THIONVILLE"/>
    <n v="1"/>
    <n v="0"/>
    <n v="0"/>
  </r>
  <r>
    <s v="580972693"/>
    <x v="1438"/>
    <s v="580780039"/>
    <s v="58"/>
    <s v="Bourgogne-Franche-Comté"/>
    <s v="CH"/>
    <s v="HÔPITAL PIERRE BEREGOVOY"/>
    <n v="157305.25"/>
    <n v="1"/>
    <n v="1"/>
  </r>
  <r>
    <s v="580972685"/>
    <x v="1439"/>
    <s v="580780096"/>
    <s v="58"/>
    <s v="Bourgogne-Franche-Comté"/>
    <s v="CH"/>
    <s v="CH DECIZE"/>
    <n v="39600.5"/>
    <n v="1"/>
    <n v="1"/>
  </r>
  <r>
    <s v="580004836"/>
    <x v="1438"/>
    <s v="580780039"/>
    <s v="58"/>
    <s v="Bourgogne-Franche-Comté"/>
    <s v="CH"/>
    <s v="CENTRE COLBERT MEDECINE ET SSR"/>
    <n v="35311.5"/>
    <n v="0"/>
    <n v="0"/>
  </r>
  <r>
    <s v="580780138"/>
    <x v="1440"/>
    <s v="580000024"/>
    <s v="58"/>
    <s v="Bourgogne-Franche-Comté"/>
    <s v="Privé"/>
    <s v="POLYCLINIQUE DU VAL DE LOIRE"/>
    <n v="31995"/>
    <n v="0"/>
    <n v="0"/>
  </r>
  <r>
    <s v="580972008"/>
    <x v="1441"/>
    <s v="580000628"/>
    <s v="58"/>
    <s v="Bourgogne-Franche-Comté"/>
    <s v="Privé"/>
    <s v="CRF PASORI"/>
    <n v="23567"/>
    <n v="0"/>
    <n v="0"/>
  </r>
  <r>
    <s v="580972677"/>
    <x v="1442"/>
    <s v="580780088"/>
    <s v="58"/>
    <s v="Bourgogne-Franche-Comté"/>
    <s v="CH"/>
    <s v="CH COSNE COURS SUR LOIRE"/>
    <n v="22831"/>
    <n v="0"/>
    <n v="1"/>
  </r>
  <r>
    <s v="580780237"/>
    <x v="1443"/>
    <s v="580000099"/>
    <s v="58"/>
    <s v="Bourgogne-Franche-Comté"/>
    <s v="Privé"/>
    <s v="CHATEAU DE TREMBLAY"/>
    <n v="19304"/>
    <n v="0"/>
    <n v="0"/>
  </r>
  <r>
    <s v="580972636"/>
    <x v="1444"/>
    <s v="580780971"/>
    <s v="58"/>
    <s v="Bourgogne-Franche-Comté"/>
    <s v="CH"/>
    <s v="CH PIERRE LÔO"/>
    <n v="18855"/>
    <n v="0"/>
    <n v="0"/>
  </r>
  <r>
    <s v="580972644"/>
    <x v="1445"/>
    <s v="580781136"/>
    <s v="58"/>
    <s v="Bourgogne-Franche-Comté"/>
    <s v="CH"/>
    <s v="CH HENRI DUNANT LA CHARITE-SUR-LOIRE"/>
    <n v="15827.5"/>
    <n v="0"/>
    <n v="1"/>
  </r>
  <r>
    <s v="580006286"/>
    <x v="1446"/>
    <s v="920030269"/>
    <s v="58"/>
    <s v="Bourgogne-Franche-Comté"/>
    <s v="Privé"/>
    <s v="CLINEA"/>
    <n v="14999.5"/>
    <n v="0"/>
    <n v="0"/>
  </r>
  <r>
    <s v="580971349"/>
    <x v="1447"/>
    <s v="580002129"/>
    <s v="58"/>
    <s v="Bourgogne-Franche-Comté"/>
    <s v="Privé"/>
    <s v="LE RECONFORT"/>
    <n v="14225"/>
    <n v="0"/>
    <n v="0"/>
  </r>
  <r>
    <s v="580972669"/>
    <x v="1448"/>
    <s v="580780070"/>
    <s v="58"/>
    <s v="Bourgogne-Franche-Comté"/>
    <s v="CH"/>
    <s v="CH CLAMECY"/>
    <n v="14132"/>
    <n v="0"/>
    <n v="1"/>
  </r>
  <r>
    <s v="580780203"/>
    <x v="1449"/>
    <s v="580000073"/>
    <s v="58"/>
    <s v="Bourgogne-Franche-Comté"/>
    <s v="Privé"/>
    <s v="CENTRE MÉDICAL DE LA VENERIE"/>
    <n v="13303.5"/>
    <n v="0"/>
    <n v="0"/>
  </r>
  <r>
    <s v="580972651"/>
    <x v="1450"/>
    <s v="580780047"/>
    <s v="58"/>
    <s v="Bourgogne-Franche-Comté"/>
    <s v="CH"/>
    <s v="CH CHATEAU-CHINON"/>
    <n v="11049.5"/>
    <n v="0"/>
    <n v="1"/>
  </r>
  <r>
    <s v="580005668"/>
    <x v="1444"/>
    <s v="580780971"/>
    <s v="58"/>
    <s v="Bourgogne-Franche-Comté"/>
    <s v="CH"/>
    <s v="CH PIERRE LÔO CLINIQUE DU PRE-POITIERS"/>
    <n v="8714.5"/>
    <n v="0"/>
    <n v="0"/>
  </r>
  <r>
    <s v="580780187"/>
    <x v="1451"/>
    <s v="580000057"/>
    <s v="58"/>
    <s v="Bourgogne-Franche-Comté"/>
    <s v="Privé"/>
    <s v="CLINIQUE DU MORVAN SA"/>
    <n v="6120"/>
    <n v="0"/>
    <n v="0"/>
  </r>
  <r>
    <s v="580972610"/>
    <x v="1452"/>
    <s v="580780054"/>
    <s v="58"/>
    <s v="Bourgogne-Franche-Comté"/>
    <s v="CH"/>
    <s v="HL LES CYGNES LORMES"/>
    <n v="5451"/>
    <n v="0"/>
    <n v="0"/>
  </r>
  <r>
    <s v="580972701"/>
    <x v="1453"/>
    <s v="580970978"/>
    <s v="58"/>
    <s v="Bourgogne-Franche-Comté"/>
    <s v="USLD pur"/>
    <s v="USLD CENTRE LUZY"/>
    <n v="5354.5"/>
    <n v="0"/>
    <n v="0"/>
  </r>
  <r>
    <s v="580001899"/>
    <x v="1454"/>
    <s v="750721334"/>
    <s v="58"/>
    <s v="Bourgogne-Franche-Comté"/>
    <s v="Privé"/>
    <s v="HAD CROIX ROUGE"/>
    <n v="4448"/>
    <n v="0"/>
    <n v="0"/>
  </r>
  <r>
    <s v="580972628"/>
    <x v="1438"/>
    <s v="580780039"/>
    <s v="58"/>
    <s v="Bourgogne-Franche-Comté"/>
    <s v="CH"/>
    <s v="MOYEN SEJOUR PIGNELIN"/>
    <n v="3851"/>
    <n v="0"/>
    <n v="0"/>
  </r>
  <r>
    <s v="580972719"/>
    <x v="1455"/>
    <s v="580780757"/>
    <s v="58"/>
    <s v="Bourgogne-Franche-Comté"/>
    <s v="Privé"/>
    <s v="CTRE LONG SEJOUR ST PIERRE LE MOUTIER"/>
    <n v="2479"/>
    <n v="0"/>
    <n v="0"/>
  </r>
  <r>
    <s v="580005262"/>
    <x v="1444"/>
    <s v="580780971"/>
    <s v="58"/>
    <s v="Bourgogne-Franche-Comté"/>
    <s v="CH"/>
    <s v="HDJ ADULTES NEVERS"/>
    <n v="1693.25"/>
    <n v="0"/>
    <n v="0"/>
  </r>
  <r>
    <s v="580005296"/>
    <x v="1444"/>
    <s v="580780971"/>
    <s v="58"/>
    <s v="Bourgogne-Franche-Comté"/>
    <s v="CH"/>
    <s v="CMP CATTP HÔPITAL JOUR ADULTES DECIZE"/>
    <n v="1674.75"/>
    <n v="0"/>
    <n v="0"/>
  </r>
  <r>
    <s v="580005270"/>
    <x v="1444"/>
    <s v="580780971"/>
    <s v="58"/>
    <s v="Bourgogne-Franche-Comté"/>
    <s v="CH"/>
    <s v="HDJ POUR ADULTES-COSNE"/>
    <n v="1639"/>
    <n v="0"/>
    <n v="0"/>
  </r>
  <r>
    <s v="580780195"/>
    <x v="1456"/>
    <s v="580005148"/>
    <s v="58"/>
    <s v="Bourgogne-Franche-Comté"/>
    <s v="Privé"/>
    <s v="CLINIQUE DE COSNE-SUR-LOIRE"/>
    <n v="1618.5"/>
    <n v="0"/>
    <n v="1"/>
  </r>
  <r>
    <s v="580005767"/>
    <x v="1444"/>
    <s v="580780971"/>
    <s v="58"/>
    <s v="Bourgogne-Franche-Comté"/>
    <s v="CH"/>
    <s v="CMP CATTP HÔPITAL JOUR ADULTES"/>
    <n v="946"/>
    <n v="0"/>
    <n v="0"/>
  </r>
  <r>
    <s v="580005163"/>
    <x v="1438"/>
    <s v="580780039"/>
    <s v="58"/>
    <s v="Bourgogne-Franche-Comté"/>
    <s v="CH"/>
    <s v="HDJ CATTP CH NEVERS"/>
    <n v="689"/>
    <n v="0"/>
    <n v="0"/>
  </r>
  <r>
    <s v="180004533"/>
    <x v="1444"/>
    <s v="580780971"/>
    <s v="58"/>
    <s v="Bourgogne-Franche-Comté"/>
    <s v="CH"/>
    <s v="CHS CTRE READAP.SOCIO-PROFESSIONNEL"/>
    <n v="620"/>
    <n v="0"/>
    <n v="0"/>
  </r>
  <r>
    <s v="590000618"/>
    <x v="1457"/>
    <s v="590782215"/>
    <s v="59"/>
    <s v="Hauts-de-France"/>
    <s v="CH"/>
    <s v="CH VALENCIENNES"/>
    <n v="375667"/>
    <n v="1"/>
    <n v="1"/>
  </r>
  <r>
    <s v="590796975"/>
    <x v="1458"/>
    <s v="590780193"/>
    <s v="59"/>
    <s v="Hauts-de-France"/>
    <s v="CHR/U"/>
    <s v="HÔPITAL SALENGRO - HÔPITAL B CHR LILLE"/>
    <n v="249694.5"/>
    <n v="0"/>
    <n v="1"/>
  </r>
  <r>
    <s v="590801106"/>
    <x v="1459"/>
    <s v="590782421"/>
    <s v="59"/>
    <s v="Hauts-de-France"/>
    <s v="CH"/>
    <s v="HÔPITAL VICTOR PROVO"/>
    <n v="238688.5"/>
    <n v="0"/>
    <n v="1"/>
  </r>
  <r>
    <s v="590811279"/>
    <x v="1458"/>
    <s v="590780193"/>
    <s v="59"/>
    <s v="Hauts-de-France"/>
    <s v="CHR/U"/>
    <s v="HÔPITAL CLAUDE HURIEZ CHR LILLE"/>
    <n v="233818.5"/>
    <n v="0"/>
    <n v="1"/>
  </r>
  <r>
    <s v="590001004"/>
    <x v="1460"/>
    <s v="590783239"/>
    <s v="59"/>
    <s v="Hauts-de-France"/>
    <s v="CH"/>
    <s v="CH DOUAI DECHY"/>
    <n v="181134"/>
    <n v="1"/>
    <n v="1"/>
  </r>
  <r>
    <s v="590000337"/>
    <x v="1461"/>
    <s v="590781415"/>
    <s v="59"/>
    <s v="Hauts-de-France"/>
    <s v="CH"/>
    <s v="CH DUNKERQUE"/>
    <n v="179770.5"/>
    <n v="1"/>
    <n v="1"/>
  </r>
  <r>
    <s v="590000428"/>
    <x v="1462"/>
    <s v="590781605"/>
    <s v="59"/>
    <s v="Hauts-de-France"/>
    <s v="CH"/>
    <s v="CH CAMBRAI"/>
    <n v="152430.75"/>
    <n v="1"/>
    <n v="1"/>
  </r>
  <r>
    <s v="590804696"/>
    <x v="1463"/>
    <s v="590781902"/>
    <s v="59"/>
    <s v="Hauts-de-France"/>
    <s v="CH"/>
    <s v="HÔPITAL GUY CHATILIEZ CH TOURCOING"/>
    <n v="148612"/>
    <n v="1"/>
    <n v="1"/>
  </r>
  <r>
    <s v="590797353"/>
    <x v="1464"/>
    <s v="590051801"/>
    <s v="59"/>
    <s v="Hauts-de-France"/>
    <s v="PSPH/EBNL"/>
    <s v="HÔPITAL SAINT VINCENT - SAINT ANTOINE"/>
    <n v="144287.75"/>
    <n v="1"/>
    <n v="1"/>
  </r>
  <r>
    <s v="590006607"/>
    <x v="1458"/>
    <s v="590780193"/>
    <s v="59"/>
    <s v="Hauts-de-France"/>
    <s v="CHR/U"/>
    <s v="HÔPITAL JEANNE DE FLANDRE CHR LILLE"/>
    <n v="143896"/>
    <n v="1"/>
    <n v="1"/>
  </r>
  <r>
    <s v="590780268"/>
    <x v="1465"/>
    <s v="590053955"/>
    <s v="59"/>
    <s v="Hauts-de-France"/>
    <s v="Privé"/>
    <s v="POLYCLINIQUE DU BOIS"/>
    <n v="135477.5"/>
    <n v="0"/>
    <n v="0"/>
  </r>
  <r>
    <s v="590000121"/>
    <x v="1466"/>
    <s v="590780227"/>
    <s v="59"/>
    <s v="Hauts-de-France"/>
    <s v="CH"/>
    <s v="CH SECLIN"/>
    <n v="127320"/>
    <n v="1"/>
    <n v="1"/>
  </r>
  <r>
    <s v="590000535"/>
    <x v="1467"/>
    <s v="590781803"/>
    <s v="59"/>
    <s v="Hauts-de-France"/>
    <s v="CH"/>
    <s v="CH SAMBRE AVESNOIS MAUBEUGE"/>
    <n v="122879.25"/>
    <n v="1"/>
    <n v="1"/>
  </r>
  <r>
    <s v="590780284"/>
    <x v="1468"/>
    <s v="590051801"/>
    <s v="59"/>
    <s v="Hauts-de-France"/>
    <s v="PSPH/EBNL"/>
    <s v="GPT HÔPITAUX INSTITUT CATHOLIQUE LILLE"/>
    <n v="115492.5"/>
    <n v="1"/>
    <n v="1"/>
  </r>
  <r>
    <s v="590780383"/>
    <x v="1469"/>
    <s v="590000204"/>
    <s v="59"/>
    <s v="Hauts-de-France"/>
    <s v="Privé"/>
    <s v="POLYCLINIQUE DE LA LOUVIERE"/>
    <n v="101234"/>
    <n v="0"/>
    <n v="0"/>
  </r>
  <r>
    <s v="590000592"/>
    <x v="1470"/>
    <s v="590782165"/>
    <s v="59"/>
    <s v="Hauts-de-France"/>
    <s v="CH"/>
    <s v="CH DENAIN"/>
    <n v="98194.5"/>
    <n v="0"/>
    <n v="1"/>
  </r>
  <r>
    <s v="590787586"/>
    <x v="1458"/>
    <s v="590780193"/>
    <s v="59"/>
    <s v="Hauts-de-France"/>
    <s v="CHR/U"/>
    <s v="HÔPITAL CARDIOLOGIQUE CHR LILLE"/>
    <n v="95032"/>
    <n v="1"/>
    <n v="1"/>
  </r>
  <r>
    <s v="590008041"/>
    <x v="1471"/>
    <s v="590008033"/>
    <s v="59"/>
    <s v="Hauts-de-France"/>
    <s v="Privé"/>
    <s v="POLYCLINIQUE VAUBAN"/>
    <n v="85026"/>
    <n v="0"/>
    <n v="0"/>
  </r>
  <r>
    <s v="590000758"/>
    <x v="1472"/>
    <s v="590782637"/>
    <s v="59"/>
    <s v="Hauts-de-France"/>
    <s v="CH"/>
    <s v="CH ARMENTIERES"/>
    <n v="83081.5"/>
    <n v="1"/>
    <n v="1"/>
  </r>
  <r>
    <s v="590000188"/>
    <x v="1473"/>
    <s v="590780334"/>
    <s v="59"/>
    <s v="Hauts-de-France"/>
    <s v="CLCC"/>
    <s v="CLCC OSCAR LAMBRET LILLE"/>
    <n v="74110.5"/>
    <n v="1"/>
    <n v="1"/>
  </r>
  <r>
    <s v="590782553"/>
    <x v="1474"/>
    <s v="590000741"/>
    <s v="59"/>
    <s v="Hauts-de-France"/>
    <s v="Privé"/>
    <s v="HÔPITAL PRIVÉ DE VILLENEUVE D'ASCQ"/>
    <n v="71456"/>
    <n v="0"/>
    <n v="0"/>
  </r>
  <r>
    <s v="590782298"/>
    <x v="1475"/>
    <s v="590000675"/>
    <s v="59"/>
    <s v="Hauts-de-France"/>
    <s v="Privé"/>
    <s v="CLINIQUE DU PARC"/>
    <n v="53947"/>
    <n v="0"/>
    <n v="0"/>
  </r>
  <r>
    <s v="590000469"/>
    <x v="1476"/>
    <s v="590781662"/>
    <s v="59"/>
    <s v="Hauts-de-France"/>
    <s v="CH"/>
    <s v="CH FOURMIES"/>
    <n v="50552.5"/>
    <n v="0"/>
    <n v="1"/>
  </r>
  <r>
    <s v="590806360"/>
    <x v="1477"/>
    <s v="590003596"/>
    <s v="59"/>
    <s v="Hauts-de-France"/>
    <s v="Privé"/>
    <s v="CLINIQUE DE LA MITTERIE"/>
    <n v="48758.5"/>
    <n v="0"/>
    <n v="0"/>
  </r>
  <r>
    <s v="590784864"/>
    <x v="1458"/>
    <s v="590780193"/>
    <s v="59"/>
    <s v="Hauts-de-France"/>
    <s v="CHR/U"/>
    <s v="HÔPITAL CALMETTE CHR LILLE"/>
    <n v="48209.5"/>
    <n v="1"/>
    <n v="1"/>
  </r>
  <r>
    <s v="590000774"/>
    <x v="1478"/>
    <s v="590782652"/>
    <s v="59"/>
    <s v="Hauts-de-France"/>
    <s v="CH"/>
    <s v="CH HAZEBROUCK"/>
    <n v="45513"/>
    <n v="1"/>
    <n v="1"/>
  </r>
  <r>
    <s v="590782546"/>
    <x v="1479"/>
    <s v="590000733"/>
    <s v="59"/>
    <s v="Hauts-de-France"/>
    <s v="Privé"/>
    <s v="CLINIQUE DE VILLENEUVE D'ASCQ"/>
    <n v="44323"/>
    <n v="0"/>
    <n v="0"/>
  </r>
  <r>
    <s v="590000477"/>
    <x v="1480"/>
    <s v="590781670"/>
    <s v="59"/>
    <s v="Hauts-de-France"/>
    <s v="CH"/>
    <s v="CH LE QUESNOY"/>
    <n v="42471.5"/>
    <n v="0"/>
    <n v="1"/>
  </r>
  <r>
    <s v="590797387"/>
    <x v="1481"/>
    <s v="590805628"/>
    <s v="59"/>
    <s v="Hauts-de-France"/>
    <s v="Privé"/>
    <s v="CENTRE DE RÉÉDUCATION L'ESPOIR"/>
    <n v="38862.5"/>
    <n v="0"/>
    <n v="0"/>
  </r>
  <r>
    <s v="590780250"/>
    <x v="1482"/>
    <s v="590053955"/>
    <s v="59"/>
    <s v="Hauts-de-France"/>
    <s v="Privé"/>
    <s v="CLINIQUE LILLE-SUD"/>
    <n v="38234"/>
    <n v="0"/>
    <n v="0"/>
  </r>
  <r>
    <s v="590816310"/>
    <x v="1483"/>
    <s v="590000048"/>
    <s v="59"/>
    <s v="Hauts-de-France"/>
    <s v="Privé"/>
    <s v="CLINIQUE ST AME"/>
    <n v="37546"/>
    <n v="0"/>
    <n v="0"/>
  </r>
  <r>
    <s v="590000600"/>
    <x v="1484"/>
    <s v="590782207"/>
    <s v="59"/>
    <s v="Hauts-de-France"/>
    <s v="CH"/>
    <s v="CH SAINT- AMAND LES EAUX"/>
    <n v="37342"/>
    <n v="0"/>
    <n v="1"/>
  </r>
  <r>
    <s v="590001442"/>
    <x v="1485"/>
    <s v="590784245"/>
    <s v="59"/>
    <s v="Hauts-de-France"/>
    <s v="CH"/>
    <s v="CH ZUYDCOOTE"/>
    <n v="36677"/>
    <n v="0"/>
    <n v="1"/>
  </r>
  <r>
    <s v="590000543"/>
    <x v="1486"/>
    <s v="590781811"/>
    <s v="59"/>
    <s v="Hauts-de-France"/>
    <s v="CH"/>
    <s v="CH FELLERIES-LIESSIES"/>
    <n v="33870"/>
    <n v="0"/>
    <n v="0"/>
  </r>
  <r>
    <s v="590052056"/>
    <x v="1487"/>
    <s v="590051801"/>
    <s v="59"/>
    <s v="Hauts-de-France"/>
    <s v="PSPH/EBNL"/>
    <s v="GCS GHICL CLINIQUE STE MARIE"/>
    <n v="32978"/>
    <n v="0"/>
    <n v="0"/>
  </r>
  <r>
    <s v="590815056"/>
    <x v="1488"/>
    <s v="590005492"/>
    <s v="59"/>
    <s v="Hauts-de-France"/>
    <s v="Privé"/>
    <s v="CLINIQUE DE FLANDRE"/>
    <n v="32856"/>
    <n v="0"/>
    <n v="0"/>
  </r>
  <r>
    <s v="590813507"/>
    <x v="1489"/>
    <s v="590000485"/>
    <s v="59"/>
    <s v="Hauts-de-France"/>
    <s v="Privé"/>
    <s v="POLYCLINIQUE VAL DE SAMBRE"/>
    <n v="32176"/>
    <n v="0"/>
    <n v="0"/>
  </r>
  <r>
    <s v="590781951"/>
    <x v="1490"/>
    <s v="590053955"/>
    <s v="59"/>
    <s v="Hauts-de-France"/>
    <s v="Privé"/>
    <s v="CLINIQUE DU CROISE LAROCHE SA"/>
    <n v="31846"/>
    <n v="0"/>
    <n v="0"/>
  </r>
  <r>
    <s v="590000527"/>
    <x v="1491"/>
    <s v="590781795"/>
    <s v="59"/>
    <s v="Hauts-de-France"/>
    <s v="CH"/>
    <s v="CH AVESNES"/>
    <n v="31250.5"/>
    <n v="0"/>
    <n v="1"/>
  </r>
  <r>
    <s v="590000014"/>
    <x v="1492"/>
    <s v="590780052"/>
    <s v="59"/>
    <s v="Hauts-de-France"/>
    <s v="CH"/>
    <s v="CH SOMAIN"/>
    <n v="30663.5"/>
    <n v="0"/>
    <n v="1"/>
  </r>
  <r>
    <s v="590001749"/>
    <x v="1493"/>
    <s v="590788956"/>
    <s v="59"/>
    <s v="Hauts-de-France"/>
    <s v="PSPH/EBNL"/>
    <s v="POLYCLINIQUE DE GRANDE SYNTHE"/>
    <n v="30484.5"/>
    <n v="0"/>
    <n v="0"/>
  </r>
  <r>
    <s v="590000436"/>
    <x v="1494"/>
    <s v="590781621"/>
    <s v="59"/>
    <s v="Hauts-de-France"/>
    <s v="CH"/>
    <s v="CH LE CATEAU"/>
    <n v="30466.5"/>
    <n v="0"/>
    <n v="0"/>
  </r>
  <r>
    <s v="590809703"/>
    <x v="1495"/>
    <s v="590004552"/>
    <s v="59"/>
    <s v="Hauts-de-France"/>
    <s v="Privé"/>
    <s v="CLINIQUE SAINT ROCH"/>
    <n v="28923"/>
    <n v="0"/>
    <n v="0"/>
  </r>
  <r>
    <s v="590001418"/>
    <x v="1496"/>
    <s v="590034740"/>
    <s v="59"/>
    <s v="Hauts-de-France"/>
    <s v="CH"/>
    <s v="EPSM AGGL LILLOISE ST-ANDRE"/>
    <n v="28776.25"/>
    <n v="0"/>
    <n v="0"/>
  </r>
  <r>
    <s v="590791091"/>
    <x v="1458"/>
    <s v="590780193"/>
    <s v="59"/>
    <s v="Hauts-de-France"/>
    <s v="CHR/U"/>
    <s v="CSPA LES BATELIERS CHRU LILLE"/>
    <n v="27275.5"/>
    <n v="0"/>
    <n v="1"/>
  </r>
  <r>
    <s v="590817458"/>
    <x v="1497"/>
    <s v="590053955"/>
    <s v="59"/>
    <s v="Hauts-de-France"/>
    <s v="Privé"/>
    <s v="CLINIQUE DE LA VICTOIRE"/>
    <n v="25257"/>
    <n v="0"/>
    <n v="0"/>
  </r>
  <r>
    <s v="590785374"/>
    <x v="1498"/>
    <s v="620001834"/>
    <s v="59"/>
    <s v="Hauts-de-France"/>
    <s v="PSPH/EBNL"/>
    <s v="CLINIQUE TEISSIER"/>
    <n v="24374.5"/>
    <n v="0"/>
    <n v="0"/>
  </r>
  <r>
    <s v="590810784"/>
    <x v="1499"/>
    <s v="590004685"/>
    <s v="59"/>
    <s v="Hauts-de-France"/>
    <s v="Privé"/>
    <s v="CLINIQUE ST ROCH CONVALESCENCE"/>
    <n v="24348"/>
    <n v="0"/>
    <n v="0"/>
  </r>
  <r>
    <s v="590813382"/>
    <x v="1500"/>
    <s v="590000386"/>
    <s v="59"/>
    <s v="Hauts-de-France"/>
    <s v="Privé"/>
    <s v="SA NOUVELLE CLINIQUE VILLETTE"/>
    <n v="24127"/>
    <n v="0"/>
    <n v="0"/>
  </r>
  <r>
    <s v="590000451"/>
    <x v="1501"/>
    <s v="590781647"/>
    <s v="59"/>
    <s v="Hauts-de-France"/>
    <s v="CH"/>
    <s v="CH HAUTMONT"/>
    <n v="22030"/>
    <n v="0"/>
    <n v="0"/>
  </r>
  <r>
    <s v="590791653"/>
    <x v="1458"/>
    <s v="590780193"/>
    <s v="59"/>
    <s v="Hauts-de-France"/>
    <s v="CHR/U"/>
    <s v="USN FONTAN - LINQUETTE CHR LILLE"/>
    <n v="21332.75"/>
    <n v="0"/>
    <n v="0"/>
  </r>
  <r>
    <s v="590033668"/>
    <x v="1496"/>
    <s v="590034740"/>
    <s v="59"/>
    <s v="Hauts-de-France"/>
    <s v="CH"/>
    <s v="HÔPITAL LUCIEN BONNAFE EPSM AGG LILLOI"/>
    <n v="20212.5"/>
    <n v="0"/>
    <n v="0"/>
  </r>
  <r>
    <s v="590784898"/>
    <x v="1458"/>
    <s v="590780193"/>
    <s v="59"/>
    <s v="Hauts-de-France"/>
    <s v="CHR/U"/>
    <s v="HÔPITAL SWYNGHEDAUW CHR LILLE"/>
    <n v="20210.5"/>
    <n v="1"/>
    <n v="0"/>
  </r>
  <r>
    <s v="590812509"/>
    <x v="1502"/>
    <s v="590799995"/>
    <s v="59"/>
    <s v="Hauts-de-France"/>
    <s v="Privé"/>
    <s v="SANTÉLYS RESEAU"/>
    <n v="19020.5"/>
    <n v="0"/>
    <n v="0"/>
  </r>
  <r>
    <s v="590787529"/>
    <x v="1457"/>
    <s v="590782215"/>
    <s v="59"/>
    <s v="Hauts-de-France"/>
    <s v="CH"/>
    <s v="CENTRE DE PSYCHIATRIE DE ST SAULVE"/>
    <n v="18246.75"/>
    <n v="0"/>
    <n v="0"/>
  </r>
  <r>
    <s v="590000691"/>
    <x v="1503"/>
    <s v="590782439"/>
    <s v="59"/>
    <s v="Hauts-de-France"/>
    <s v="CH"/>
    <s v="CH WATTRELOS"/>
    <n v="17517"/>
    <n v="0"/>
    <n v="1"/>
  </r>
  <r>
    <s v="590001582"/>
    <x v="1504"/>
    <s v="590785663"/>
    <s v="59"/>
    <s v="Hauts-de-France"/>
    <s v="CH"/>
    <s v="CHIC WASQUEHAL"/>
    <n v="17428"/>
    <n v="0"/>
    <n v="1"/>
  </r>
  <r>
    <s v="590813069"/>
    <x v="1505"/>
    <s v="590005245"/>
    <s v="59"/>
    <s v="Hauts-de-France"/>
    <s v="Privé"/>
    <s v="CLINIQUE DE L'ESCREBIEUX"/>
    <n v="17299.5"/>
    <n v="0"/>
    <n v="0"/>
  </r>
  <r>
    <s v="590000782"/>
    <x v="1506"/>
    <s v="590782660"/>
    <s v="59"/>
    <s v="Hauts-de-France"/>
    <s v="CH"/>
    <s v="EPSM LILLE METROPOLE"/>
    <n v="17123.5"/>
    <n v="0"/>
    <n v="0"/>
  </r>
  <r>
    <s v="590816427"/>
    <x v="1507"/>
    <s v="590781829"/>
    <s v="59"/>
    <s v="Hauts-de-France"/>
    <s v="Privé"/>
    <s v="CLINIQUE DU BOCAGE"/>
    <n v="16850.25"/>
    <n v="0"/>
    <n v="0"/>
  </r>
  <r>
    <s v="590812186"/>
    <x v="1459"/>
    <s v="590782421"/>
    <s v="59"/>
    <s v="Hauts-de-France"/>
    <s v="CH"/>
    <s v="HÔPITAL LA FRATERNITE CH ROUBAIX"/>
    <n v="16636.5"/>
    <n v="0"/>
    <n v="0"/>
  </r>
  <r>
    <s v="590817839"/>
    <x v="1508"/>
    <s v="590053955"/>
    <s v="59"/>
    <s v="Hauts-de-France"/>
    <s v="Privé"/>
    <s v="POLYCLINIQUE DU VAL DE LYS"/>
    <n v="16446.5"/>
    <n v="0"/>
    <n v="0"/>
  </r>
  <r>
    <s v="590780235"/>
    <x v="1509"/>
    <s v="590053955"/>
    <s v="59"/>
    <s v="Hauts-de-France"/>
    <s v="Privé"/>
    <s v="CLINIQUE LA MAISON FLEURIE"/>
    <n v="16217.25"/>
    <n v="0"/>
    <n v="0"/>
  </r>
  <r>
    <s v="590788964"/>
    <x v="1510"/>
    <s v="590001756"/>
    <s v="59"/>
    <s v="Hauts-de-France"/>
    <s v="Privé"/>
    <s v="POLYCLINIQUE DU PARC"/>
    <n v="15970"/>
    <n v="0"/>
    <n v="0"/>
  </r>
  <r>
    <s v="590034732"/>
    <x v="1511"/>
    <s v="590000675"/>
    <s v="59"/>
    <s v="Hauts-de-France"/>
    <s v="Privé"/>
    <s v="CENTRE LA ROUGEVILLE"/>
    <n v="15620.5"/>
    <n v="0"/>
    <n v="0"/>
  </r>
  <r>
    <s v="590791323"/>
    <x v="1472"/>
    <s v="590782637"/>
    <s v="59"/>
    <s v="Hauts-de-France"/>
    <s v="CH"/>
    <s v="CENTRE DE CONVALESCENCE SSR CH_x000a_ARMENTIÈRES"/>
    <n v="15224.5"/>
    <n v="0"/>
    <n v="0"/>
  </r>
  <r>
    <s v="590008579"/>
    <x v="1512"/>
    <s v="590053955"/>
    <s v="59"/>
    <s v="Hauts-de-France"/>
    <s v="Privé"/>
    <s v="CLINIQUE MAISON FLEURIE PARC MONCEAU"/>
    <n v="15145.25"/>
    <n v="0"/>
    <n v="0"/>
  </r>
  <r>
    <s v="590812749"/>
    <x v="1457"/>
    <s v="590782215"/>
    <s v="59"/>
    <s v="Hauts-de-France"/>
    <s v="CH"/>
    <s v="USLD CH VALENCIENNES"/>
    <n v="14936"/>
    <n v="0"/>
    <n v="0"/>
  </r>
  <r>
    <s v="590000113"/>
    <x v="1513"/>
    <s v="590053120"/>
    <s v="59"/>
    <s v="Hauts-de-France"/>
    <s v="CH"/>
    <s v="GROUPEMENT HOSPITALIER LOOS HAUBOURDIN"/>
    <n v="14517"/>
    <n v="1"/>
    <n v="0"/>
  </r>
  <r>
    <s v="590780060"/>
    <x v="1514"/>
    <s v="590000022"/>
    <s v="59"/>
    <s v="Hauts-de-France"/>
    <s v="Privé"/>
    <s v="INSTITUT OPHTALMIQUE"/>
    <n v="14491.5"/>
    <n v="0"/>
    <n v="0"/>
  </r>
  <r>
    <s v="590043469"/>
    <x v="1515"/>
    <s v="590024469"/>
    <s v="59"/>
    <s v="Hauts-de-France"/>
    <s v="Privé"/>
    <s v="HAD DE FLANDRE MARITIME"/>
    <n v="14036.5"/>
    <n v="0"/>
    <n v="0"/>
  </r>
  <r>
    <s v="590784914"/>
    <x v="1516"/>
    <s v="590799995"/>
    <s v="59"/>
    <s v="Hauts-de-France"/>
    <s v="PSPH/EBNL"/>
    <s v="CTRE DIALYSE DOMIC ET AUTODIALYSE LOOS"/>
    <n v="13948"/>
    <n v="0"/>
    <n v="0"/>
  </r>
  <r>
    <s v="590000097"/>
    <x v="1517"/>
    <s v="590780185"/>
    <s v="59"/>
    <s v="Hauts-de-France"/>
    <s v="CH"/>
    <s v="CH LA BASSEE"/>
    <n v="13844.5"/>
    <n v="0"/>
    <n v="0"/>
  </r>
  <r>
    <s v="590804340"/>
    <x v="1518"/>
    <s v="590788956"/>
    <s v="59"/>
    <s v="Hauts-de-France"/>
    <s v="USLD pur"/>
    <s v="USLD POLYCLINIQUE DE GRANDE SYNTHE"/>
    <n v="13828.5"/>
    <n v="0"/>
    <n v="0"/>
  </r>
  <r>
    <s v="590788865"/>
    <x v="1459"/>
    <s v="590782421"/>
    <s v="59"/>
    <s v="Hauts-de-France"/>
    <s v="CH"/>
    <s v="SSR JARDINS DU VELODROME"/>
    <n v="13462"/>
    <n v="0"/>
    <n v="0"/>
  </r>
  <r>
    <s v="590006896"/>
    <x v="1519"/>
    <s v="590000519"/>
    <s v="59"/>
    <s v="Hauts-de-France"/>
    <s v="Privé"/>
    <s v="POLYCLINIQUE DE LA THIERACHE"/>
    <n v="12962"/>
    <n v="0"/>
    <n v="0"/>
  </r>
  <r>
    <s v="590000766"/>
    <x v="1520"/>
    <s v="590782645"/>
    <s v="59"/>
    <s v="Hauts-de-France"/>
    <s v="CH"/>
    <s v="CH BAILLEUL"/>
    <n v="12634.5"/>
    <n v="1"/>
    <n v="1"/>
  </r>
  <r>
    <s v="590791729"/>
    <x v="1463"/>
    <s v="590781902"/>
    <s v="59"/>
    <s v="Hauts-de-France"/>
    <s v="CH"/>
    <s v="RÉSIDENCE MALATRAY CH TOURCOING"/>
    <n v="12199.5"/>
    <n v="0"/>
    <n v="0"/>
  </r>
  <r>
    <s v="590049565"/>
    <x v="1521"/>
    <s v="780020715"/>
    <s v="59"/>
    <s v="Hauts-de-France"/>
    <s v="PSPH/EBNL"/>
    <s v="MAISON MEDICALE JEAN XXIII"/>
    <n v="12065"/>
    <n v="0"/>
    <n v="0"/>
  </r>
  <r>
    <s v="590783171"/>
    <x v="1522"/>
    <s v="590000980"/>
    <s v="59"/>
    <s v="Hauts-de-France"/>
    <s v="PSPH/EBNL"/>
    <s v="CENTRE DE SSR LES ABEILLES"/>
    <n v="11831.5"/>
    <n v="0"/>
    <n v="0"/>
  </r>
  <r>
    <s v="590000790"/>
    <x v="1523"/>
    <s v="590782678"/>
    <s v="59"/>
    <s v="Hauts-de-France"/>
    <s v="CH"/>
    <s v="EPSM DES FLANDRES"/>
    <n v="11300"/>
    <n v="0"/>
    <n v="0"/>
  </r>
  <r>
    <s v="590813176"/>
    <x v="1524"/>
    <s v="590005278"/>
    <s v="59"/>
    <s v="Hauts-de-France"/>
    <s v="Privé"/>
    <s v="CLINIQUE DES HETRES"/>
    <n v="11287"/>
    <n v="0"/>
    <n v="0"/>
  </r>
  <r>
    <s v="590045407"/>
    <x v="1458"/>
    <s v="590780193"/>
    <s v="59"/>
    <s v="Hauts-de-France"/>
    <s v="CHR/U"/>
    <s v="HAD CHRU LILLE"/>
    <n v="11218.5"/>
    <n v="1"/>
    <n v="0"/>
  </r>
  <r>
    <s v="590782611"/>
    <x v="1525"/>
    <s v="750719239"/>
    <s v="59"/>
    <s v="Hauts-de-France"/>
    <s v="PSPH/EBNL"/>
    <s v="CENTRE DE RÉADAPTATION FONCTIONNELLE_x000a_MARC SAUTELET VILLENEUVE D'ASCQ"/>
    <n v="10944"/>
    <n v="0"/>
    <n v="0"/>
  </r>
  <r>
    <s v="590032108"/>
    <x v="1526"/>
    <s v="590024469"/>
    <s v="59"/>
    <s v="Hauts-de-France"/>
    <s v="Privé"/>
    <s v="HAD DU DOUAISIS"/>
    <n v="10866"/>
    <n v="0"/>
    <n v="0"/>
  </r>
  <r>
    <s v="590782280"/>
    <x v="1527"/>
    <s v="590004552"/>
    <s v="59"/>
    <s v="Hauts-de-France"/>
    <s v="Privé"/>
    <s v="CLINIQUE VILLARS"/>
    <n v="10790"/>
    <n v="0"/>
    <n v="0"/>
  </r>
  <r>
    <s v="590781571"/>
    <x v="1528"/>
    <s v="590000402"/>
    <s v="59"/>
    <s v="Hauts-de-France"/>
    <s v="Privé"/>
    <s v="CLINIQUE DU CAMBRESIS"/>
    <n v="10653"/>
    <n v="0"/>
    <n v="0"/>
  </r>
  <r>
    <s v="590048476"/>
    <x v="1529"/>
    <s v="590051801"/>
    <s v="59"/>
    <s v="Hauts-de-France"/>
    <s v="PSPH/EBNL"/>
    <s v="HAD SYNERGIE REEDUC-READAPTATION"/>
    <n v="10552"/>
    <n v="0"/>
    <n v="0"/>
  </r>
  <r>
    <s v="590783189"/>
    <x v="1530"/>
    <s v="590004552"/>
    <s v="59"/>
    <s v="Hauts-de-France"/>
    <s v="Privé"/>
    <s v="SAS CLINIQUE SAINT ROCH"/>
    <n v="10539.5"/>
    <n v="0"/>
    <n v="0"/>
  </r>
  <r>
    <s v="590790473"/>
    <x v="1531"/>
    <s v="750050759"/>
    <s v="59"/>
    <s v="Hauts-de-France"/>
    <s v="PSPH/EBNL"/>
    <s v="MAISON DE CONVALESCENCE LALLAING"/>
    <n v="10372"/>
    <n v="0"/>
    <n v="0"/>
  </r>
  <r>
    <s v="590780128"/>
    <x v="1532"/>
    <s v="590000063"/>
    <s v="59"/>
    <s v="Hauts-de-France"/>
    <s v="PSPH/EBNL"/>
    <s v="CENTRE DE RÉÉDUCATION FONCTIONNELLE_x000a_HÉLÈNE BOREL RAIMBEAUCOURT"/>
    <n v="10349"/>
    <n v="0"/>
    <n v="0"/>
  </r>
  <r>
    <s v="590780342"/>
    <x v="1533"/>
    <s v="590053955"/>
    <s v="59"/>
    <s v="Hauts-de-France"/>
    <s v="Privé"/>
    <s v="CLINIQUE AMBROISE PARE"/>
    <n v="10336"/>
    <n v="0"/>
    <n v="0"/>
  </r>
  <r>
    <s v="590025128"/>
    <x v="1534"/>
    <s v="620001834"/>
    <s v="59"/>
    <s v="Hauts-de-France"/>
    <s v="Privé"/>
    <s v="HAD HAINAUT"/>
    <n v="10326"/>
    <n v="0"/>
    <n v="0"/>
  </r>
  <r>
    <s v="590000105"/>
    <x v="1458"/>
    <s v="590780193"/>
    <s v="59"/>
    <s v="Hauts-de-France"/>
    <s v="CHR/U"/>
    <s v="CHR LILLE"/>
    <n v="10074"/>
    <n v="1"/>
    <n v="0"/>
  </r>
  <r>
    <s v="590046124"/>
    <x v="1535"/>
    <s v="590799995"/>
    <s v="59"/>
    <s v="Hauts-de-France"/>
    <s v="Privé"/>
    <s v="SANTELYS HAD ROUBAIX ET ENVIRONS"/>
    <n v="10066.5"/>
    <n v="0"/>
    <n v="0"/>
  </r>
  <r>
    <s v="590817441"/>
    <x v="1536"/>
    <s v="620003814"/>
    <s v="59"/>
    <s v="Hauts-de-France"/>
    <s v="PSPH/EBNL"/>
    <s v="ÉTABLISSEMENT HOPALE - CENTRE CLAIR_x000a_SEJOUR"/>
    <n v="9696.5"/>
    <n v="0"/>
    <n v="0"/>
  </r>
  <r>
    <s v="590786984"/>
    <x v="1537"/>
    <s v="750050759"/>
    <s v="59"/>
    <s v="Hauts-de-France"/>
    <s v="PSPH/EBNL"/>
    <s v="UNITÉ LOCALE DE SOINS ESCAUDAIN"/>
    <n v="9522.5"/>
    <n v="0"/>
    <n v="0"/>
  </r>
  <r>
    <s v="590016408"/>
    <x v="1538"/>
    <s v="590016358"/>
    <s v="59"/>
    <s v="Hauts-de-France"/>
    <s v="Privé"/>
    <s v="CLINIQUE DU CHATEAU LOOS"/>
    <n v="9208"/>
    <n v="0"/>
    <n v="0"/>
  </r>
  <r>
    <s v="590791109"/>
    <x v="1539"/>
    <s v="590002234"/>
    <s v="59"/>
    <s v="Hauts-de-France"/>
    <s v="Privé"/>
    <s v="SA CLINIQUE LES BRUYERES"/>
    <n v="9035.5"/>
    <n v="0"/>
    <n v="0"/>
  </r>
  <r>
    <s v="590015608"/>
    <x v="1523"/>
    <s v="590782678"/>
    <s v="59"/>
    <s v="Hauts-de-France"/>
    <s v="CH"/>
    <s v="EPSM FLANDRES SITE CAPELLE LA GRANDE"/>
    <n v="8984.25"/>
    <n v="0"/>
    <n v="0"/>
  </r>
  <r>
    <s v="590784484"/>
    <x v="1540"/>
    <s v="590001467"/>
    <s v="59"/>
    <s v="Hauts-de-France"/>
    <s v="Privé"/>
    <s v="NEPHROCARE MAUBEUGE"/>
    <n v="8664"/>
    <n v="0"/>
    <n v="0"/>
  </r>
  <r>
    <s v="590044913"/>
    <x v="1506"/>
    <s v="590782660"/>
    <s v="59"/>
    <s v="Hauts-de-France"/>
    <s v="CH"/>
    <s v="UNITÉ TOURCOING EPSM LILLE METROPOLE"/>
    <n v="8310.5"/>
    <n v="0"/>
    <n v="0"/>
  </r>
  <r>
    <s v="590032199"/>
    <x v="1541"/>
    <s v="590024469"/>
    <s v="59"/>
    <s v="Hauts-de-France"/>
    <s v="Privé"/>
    <s v="HAD DU CAMBRESIS"/>
    <n v="8201"/>
    <n v="0"/>
    <n v="0"/>
  </r>
  <r>
    <s v="590025458"/>
    <x v="1478"/>
    <s v="590782652"/>
    <s v="59"/>
    <s v="Hauts-de-France"/>
    <s v="CH"/>
    <s v="HAD DU CH D'HAZEBROUCK"/>
    <n v="8170.5"/>
    <n v="0"/>
    <n v="0"/>
  </r>
  <r>
    <s v="590780094"/>
    <x v="1542"/>
    <s v="590000055"/>
    <s v="59"/>
    <s v="Hauts-de-France"/>
    <s v="Privé"/>
    <s v="CENTRE LEONARD DE VINCI"/>
    <n v="7762"/>
    <n v="0"/>
    <n v="0"/>
  </r>
  <r>
    <s v="590023438"/>
    <x v="1516"/>
    <s v="590799995"/>
    <s v="59"/>
    <s v="Hauts-de-France"/>
    <s v="PSPH/EBNL"/>
    <s v="CENTRE D'AUTODIALYSE A COUDEKERQUE BRA"/>
    <n v="7710"/>
    <n v="0"/>
    <n v="0"/>
  </r>
  <r>
    <s v="590049060"/>
    <x v="1543"/>
    <s v="920030269"/>
    <s v="59"/>
    <s v="Hauts-de-France"/>
    <s v="Privé"/>
    <s v="CLINIQUE MARIE SAVOIE"/>
    <n v="7593.5"/>
    <n v="0"/>
    <n v="0"/>
  </r>
  <r>
    <s v="590790655"/>
    <x v="1544"/>
    <s v="590002218"/>
    <s v="59"/>
    <s v="Hauts-de-France"/>
    <s v="Privé"/>
    <s v="CLINIQUE CHIRURGICALE ST ROCH"/>
    <n v="7461.5"/>
    <n v="0"/>
    <n v="0"/>
  </r>
  <r>
    <s v="590009148"/>
    <x v="1545"/>
    <s v="810002519"/>
    <s v="59"/>
    <s v="Hauts-de-France"/>
    <s v="Privé"/>
    <s v="CLINIQUE ROBERT SCHUMAN"/>
    <n v="7168.5"/>
    <n v="0"/>
    <n v="0"/>
  </r>
  <r>
    <s v="590044632"/>
    <x v="1459"/>
    <s v="590782421"/>
    <s v="59"/>
    <s v="Hauts-de-France"/>
    <s v="CH"/>
    <s v="USLD ISABEAU DE ROUBAIX CH ROUBAIX"/>
    <n v="7089"/>
    <n v="0"/>
    <n v="0"/>
  </r>
  <r>
    <s v="620000232"/>
    <x v="1466"/>
    <s v="590780227"/>
    <s v="59"/>
    <s v="Hauts-de-France"/>
    <s v="CH"/>
    <s v="CH CARVIN"/>
    <n v="6978.5"/>
    <n v="0"/>
    <n v="0"/>
  </r>
  <r>
    <s v="590035838"/>
    <x v="1546"/>
    <s v="590000485"/>
    <s v="59"/>
    <s v="Hauts-de-France"/>
    <s v="Privé"/>
    <s v="HAD SAMBRE AVESNOIS"/>
    <n v="5943.5"/>
    <n v="0"/>
    <n v="0"/>
  </r>
  <r>
    <s v="590044665"/>
    <x v="1547"/>
    <s v="750720575"/>
    <s v="59"/>
    <s v="Hauts-de-France"/>
    <s v="Privé"/>
    <s v="CLINIQUE MEDICO PSYCHOLOGIQUE"/>
    <n v="5719"/>
    <n v="0"/>
    <n v="0"/>
  </r>
  <r>
    <s v="590785424"/>
    <x v="1548"/>
    <s v="930019484"/>
    <s v="59"/>
    <s v="Hauts-de-France"/>
    <s v="PSPH/EBNL"/>
    <s v="CENTRE D'ADAPTATION DE L'ENFANCE INFIRME_x000a_CAMBRAI"/>
    <n v="5658"/>
    <n v="0"/>
    <n v="0"/>
  </r>
  <r>
    <s v="590797346"/>
    <x v="1549"/>
    <s v="750050759"/>
    <s v="59"/>
    <s v="Hauts-de-France"/>
    <s v="PSPH/EBNL"/>
    <s v="UNITÉ LOCALE DE SOINS POUR PERSONNES_x000a_ÂGÉES FRESNES / ESCAUT"/>
    <n v="5388"/>
    <n v="0"/>
    <n v="0"/>
  </r>
  <r>
    <s v="590045886"/>
    <x v="1506"/>
    <s v="590782660"/>
    <s v="59"/>
    <s v="Hauts-de-France"/>
    <s v="CH"/>
    <s v="UNITÉ D'HOSPI TEMPS PLEIN SECLIN"/>
    <n v="5233.25"/>
    <n v="0"/>
    <n v="0"/>
  </r>
  <r>
    <s v="590782256"/>
    <x v="1550"/>
    <s v="590000659"/>
    <s v="59"/>
    <s v="Hauts-de-France"/>
    <s v="Privé"/>
    <s v="CLINIQUE DES DENTELLIERES"/>
    <n v="4583.5"/>
    <n v="0"/>
    <n v="0"/>
  </r>
  <r>
    <s v="800010324"/>
    <x v="1516"/>
    <s v="590799995"/>
    <s v="59"/>
    <s v="Hauts-de-France"/>
    <s v="PSPH/EBNL"/>
    <s v="UAD&amp;UDM SANTELYS AMIENS"/>
    <n v="4501"/>
    <n v="0"/>
    <n v="0"/>
  </r>
  <r>
    <s v="590785341"/>
    <x v="1551"/>
    <s v="750005068"/>
    <s v="59"/>
    <s v="Hauts-de-France"/>
    <s v="PSPH/EBNL"/>
    <s v="HDJ DE LA MGEN - CENTRE DE SANTÉ MENTALE"/>
    <n v="4161.25"/>
    <n v="0"/>
    <n v="0"/>
  </r>
  <r>
    <s v="590811923"/>
    <x v="1523"/>
    <s v="590782678"/>
    <s v="59"/>
    <s v="Hauts-de-France"/>
    <s v="CH"/>
    <s v="CLINIQUE 59G01 ADULT EPSM FLANDRES"/>
    <n v="4107"/>
    <n v="0"/>
    <n v="0"/>
  </r>
  <r>
    <s v="590056479"/>
    <x v="1552"/>
    <s v="590062238"/>
    <s v="59"/>
    <s v="Hauts-de-France"/>
    <s v="Privé"/>
    <s v="CLINIQUE DE L'EPINOY"/>
    <n v="4063.5"/>
    <n v="0"/>
    <n v="0"/>
  </r>
  <r>
    <s v="020012860"/>
    <x v="1516"/>
    <s v="590799995"/>
    <s v="59"/>
    <s v="Hauts-de-France"/>
    <s v="PSPH/EBNL"/>
    <s v="CDP&amp;UDM SANTELYS ST-QUENTIN"/>
    <n v="4044"/>
    <n v="0"/>
    <n v="0"/>
  </r>
  <r>
    <s v="590000444"/>
    <x v="1553"/>
    <s v="590781639"/>
    <s v="59"/>
    <s v="Hauts-de-France"/>
    <s v="CH"/>
    <s v="CH JEUMONT"/>
    <n v="4004.5"/>
    <n v="0"/>
    <n v="0"/>
  </r>
  <r>
    <s v="590036497"/>
    <x v="1523"/>
    <s v="590782678"/>
    <s v="59"/>
    <s v="Hauts-de-France"/>
    <s v="CH"/>
    <s v="CENTRE SOINS 59G01 LA TONNELLE"/>
    <n v="3988.5"/>
    <n v="0"/>
    <n v="0"/>
  </r>
  <r>
    <s v="590782181"/>
    <x v="1554"/>
    <s v="590039863"/>
    <s v="59"/>
    <s v="Hauts-de-France"/>
    <s v="PSPH/EBNL"/>
    <s v="CENTRE DE RÉADAPTATION FONCTIONNELLE LE_x000a_VAL BLEU VALENCIENNES"/>
    <n v="3890"/>
    <n v="0"/>
    <n v="0"/>
  </r>
  <r>
    <s v="590045514"/>
    <x v="1516"/>
    <s v="590799995"/>
    <s v="59"/>
    <s v="Hauts-de-France"/>
    <s v="PSPH/EBNL"/>
    <s v="CENTRE D'AUTODIALYSE SANTELYS"/>
    <n v="3741"/>
    <n v="0"/>
    <n v="0"/>
  </r>
  <r>
    <s v="620010058"/>
    <x v="1516"/>
    <s v="590799995"/>
    <s v="59"/>
    <s v="Hauts-de-France"/>
    <s v="PSPH/EBNL"/>
    <s v="CENTRE D'AUTODIALYSE DE COQUELLES"/>
    <n v="3692"/>
    <n v="0"/>
    <n v="0"/>
  </r>
  <r>
    <s v="590031738"/>
    <x v="1516"/>
    <s v="590799995"/>
    <s v="59"/>
    <s v="Hauts-de-France"/>
    <s v="PSPH/EBNL"/>
    <s v="CENTRE D'AUTODIALYSE SANTELYS LOOS"/>
    <n v="3363"/>
    <n v="0"/>
    <n v="0"/>
  </r>
  <r>
    <s v="590782694"/>
    <x v="1555"/>
    <s v="750034589"/>
    <s v="59"/>
    <s v="Hauts-de-France"/>
    <s v="PSPH/EBNL"/>
    <s v="CENTRE DE CONVALESCENCE PONT BERTIN LA_x000a_CHAPELLE D'ARMENTIERES"/>
    <n v="3342.5"/>
    <n v="0"/>
    <n v="0"/>
  </r>
  <r>
    <s v="590024618"/>
    <x v="1516"/>
    <s v="590799995"/>
    <s v="59"/>
    <s v="Hauts-de-France"/>
    <s v="PSPH/EBNL"/>
    <s v="UNITE D'AUTODIALYSE SANTELYS"/>
    <n v="3115"/>
    <n v="0"/>
    <n v="0"/>
  </r>
  <r>
    <s v="590024659"/>
    <x v="1516"/>
    <s v="590799995"/>
    <s v="59"/>
    <s v="Hauts-de-France"/>
    <s v="PSPH/EBNL"/>
    <s v="UNITE D'AUTODIALYSE SANTELYS"/>
    <n v="2942"/>
    <n v="0"/>
    <n v="0"/>
  </r>
  <r>
    <s v="590046751"/>
    <x v="1516"/>
    <s v="590799995"/>
    <s v="59"/>
    <s v="Hauts-de-France"/>
    <s v="PSPH/EBNL"/>
    <s v="SANTELYS UNITE DE DIALYSE DOURLERS"/>
    <n v="2905"/>
    <n v="0"/>
    <n v="0"/>
  </r>
  <r>
    <s v="600109748"/>
    <x v="1516"/>
    <s v="590799995"/>
    <s v="59"/>
    <s v="Hauts-de-France"/>
    <s v="PSPH/EBNL"/>
    <s v="UAD&amp;UDM SANTELYS BEAUVAIS"/>
    <n v="2900"/>
    <n v="0"/>
    <n v="0"/>
  </r>
  <r>
    <s v="590033429"/>
    <x v="1459"/>
    <s v="590782421"/>
    <s v="59"/>
    <s v="Hauts-de-France"/>
    <s v="CH"/>
    <s v="CENTRE GUY TALPAERT CH ROUBAIX"/>
    <n v="2676.5"/>
    <n v="1"/>
    <n v="0"/>
  </r>
  <r>
    <s v="620011338"/>
    <x v="1516"/>
    <s v="590799995"/>
    <s v="59"/>
    <s v="Hauts-de-France"/>
    <s v="PSPH/EBNL"/>
    <s v="SANTELYS UNITE DE DIALYSE BERCK"/>
    <n v="2294"/>
    <n v="0"/>
    <n v="0"/>
  </r>
  <r>
    <s v="590802930"/>
    <x v="1496"/>
    <s v="590034740"/>
    <s v="59"/>
    <s v="Hauts-de-France"/>
    <s v="CH"/>
    <s v="HDJ PSY ADULT 4 CHEMINS EPSM AGGLO LILL"/>
    <n v="2191"/>
    <n v="0"/>
    <n v="0"/>
  </r>
  <r>
    <s v="600008734"/>
    <x v="1516"/>
    <s v="590799995"/>
    <s v="59"/>
    <s v="Hauts-de-France"/>
    <s v="Privé"/>
    <s v="UAD SANTELYS FLEURINES"/>
    <n v="2172"/>
    <n v="0"/>
    <n v="0"/>
  </r>
  <r>
    <s v="590040267"/>
    <x v="1523"/>
    <s v="590782678"/>
    <s v="59"/>
    <s v="Hauts-de-France"/>
    <s v="CH"/>
    <s v="SSR MONTS DE FLANDRE EPSM FLANDRES"/>
    <n v="2128.5"/>
    <n v="0"/>
    <n v="0"/>
  </r>
  <r>
    <s v="020001772"/>
    <x v="1516"/>
    <s v="590799995"/>
    <s v="59"/>
    <s v="Hauts-de-France"/>
    <s v="PSPH/EBNL"/>
    <s v="UAD SANTELYS CHAUNY"/>
    <n v="2068"/>
    <n v="0"/>
    <n v="0"/>
  </r>
  <r>
    <s v="590007993"/>
    <x v="1523"/>
    <s v="590782678"/>
    <s v="59"/>
    <s v="Hauts-de-France"/>
    <s v="CH"/>
    <s v="CLINIQUE PSYCHIATRIQUE 59G06 ADULT LA_x000a_CLAIRIERE"/>
    <n v="2046.5"/>
    <n v="0"/>
    <n v="0"/>
  </r>
  <r>
    <s v="590044640"/>
    <x v="1516"/>
    <s v="590799995"/>
    <s v="59"/>
    <s v="Hauts-de-France"/>
    <s v="PSPH/EBNL"/>
    <s v="SANTELYS UNITE DE DIALYSE LILLE"/>
    <n v="1924"/>
    <n v="0"/>
    <n v="0"/>
  </r>
  <r>
    <s v="590047718"/>
    <x v="1492"/>
    <s v="590780052"/>
    <s v="59"/>
    <s v="Hauts-de-France"/>
    <s v="CH"/>
    <s v="HDJ ALCOOLOGIE"/>
    <n v="1868"/>
    <n v="0"/>
    <n v="0"/>
  </r>
  <r>
    <s v="620026997"/>
    <x v="1516"/>
    <s v="590799995"/>
    <s v="59"/>
    <s v="Hauts-de-France"/>
    <s v="PSPH/EBNL"/>
    <s v="UNITE D'AUTODIALYSE DE ST LEONARD"/>
    <n v="1825"/>
    <n v="0"/>
    <n v="0"/>
  </r>
  <r>
    <s v="590802906"/>
    <x v="1523"/>
    <s v="590782678"/>
    <s v="59"/>
    <s v="Hauts-de-France"/>
    <s v="CH"/>
    <s v="HDJ PSY ADUL FR.TOSQUELLES EPSM FLANDRE"/>
    <n v="1785.25"/>
    <n v="0"/>
    <n v="0"/>
  </r>
  <r>
    <s v="590809000"/>
    <x v="1458"/>
    <s v="590780193"/>
    <s v="59"/>
    <s v="Hauts-de-France"/>
    <s v="CHR/U"/>
    <s v="SMPR LOOS CHR LILLE"/>
    <n v="1781.75"/>
    <n v="0"/>
    <n v="0"/>
  </r>
  <r>
    <s v="590046728"/>
    <x v="1457"/>
    <s v="590782215"/>
    <s v="59"/>
    <s v="Hauts-de-France"/>
    <s v="CH"/>
    <s v="CENTRE DE JOUR BRUAY SUR ESCAUT 59G31"/>
    <n v="1718.5"/>
    <n v="0"/>
    <n v="0"/>
  </r>
  <r>
    <s v="590809133"/>
    <x v="1506"/>
    <s v="590782660"/>
    <s v="59"/>
    <s v="Hauts-de-France"/>
    <s v="CH"/>
    <s v="HDJ PSY G17 RIMBAUD EPSM LILLE METROPOL"/>
    <n v="1716"/>
    <n v="0"/>
    <n v="0"/>
  </r>
  <r>
    <s v="590015418"/>
    <x v="1516"/>
    <s v="590799995"/>
    <s v="59"/>
    <s v="Hauts-de-France"/>
    <s v="PSPH/EBNL"/>
    <s v="SANTELYS UNITE DE DIALYSE CAUDRY"/>
    <n v="1706"/>
    <n v="0"/>
    <n v="0"/>
  </r>
  <r>
    <s v="590806063"/>
    <x v="1457"/>
    <s v="590782215"/>
    <s v="59"/>
    <s v="Hauts-de-France"/>
    <s v="CH"/>
    <s v="CMP 59I09 ENFANTS CH VALENCIENNES"/>
    <n v="1653"/>
    <n v="0"/>
    <n v="0"/>
  </r>
  <r>
    <s v="590035200"/>
    <x v="1516"/>
    <s v="590799995"/>
    <s v="59"/>
    <s v="Hauts-de-France"/>
    <s v="PSPH/EBNL"/>
    <s v="CTRE AUTODIALYSE SANTELYS FACHES-THUM"/>
    <n v="1625"/>
    <n v="0"/>
    <n v="0"/>
  </r>
  <r>
    <s v="590007175"/>
    <x v="1523"/>
    <s v="590782678"/>
    <s v="59"/>
    <s v="Hauts-de-France"/>
    <s v="CH"/>
    <s v="HDJ PSY ENFAN ORANGE BLEUE EPSM FLANDRE"/>
    <n v="1611.75"/>
    <n v="0"/>
    <n v="0"/>
  </r>
  <r>
    <s v="590046769"/>
    <x v="1516"/>
    <s v="590799995"/>
    <s v="59"/>
    <s v="Hauts-de-France"/>
    <s v="PSPH/EBNL"/>
    <s v="SANTELYS UNITE DE DIALYSE HOUPLINES"/>
    <n v="1546"/>
    <n v="0"/>
    <n v="0"/>
  </r>
  <r>
    <s v="800010159"/>
    <x v="1516"/>
    <s v="590799995"/>
    <s v="59"/>
    <s v="Hauts-de-France"/>
    <s v="PSPH/EBNL"/>
    <s v="UAD SANTELYS CORBIE"/>
    <n v="1531"/>
    <n v="0"/>
    <n v="0"/>
  </r>
  <r>
    <s v="590034278"/>
    <x v="1496"/>
    <s v="590034740"/>
    <s v="59"/>
    <s v="Hauts-de-France"/>
    <s v="CH"/>
    <s v="STRUCT INTER-SECTORIELLE-ADOLESCENTS"/>
    <n v="1521.5"/>
    <n v="0"/>
    <n v="0"/>
  </r>
  <r>
    <s v="590040317"/>
    <x v="1516"/>
    <s v="590799995"/>
    <s v="59"/>
    <s v="Hauts-de-France"/>
    <s v="PSPH/EBNL"/>
    <s v="SANTELYS UNITE DE DIALYSE IWUY"/>
    <n v="1493"/>
    <n v="0"/>
    <n v="0"/>
  </r>
  <r>
    <s v="590806550"/>
    <x v="1470"/>
    <s v="590782165"/>
    <s v="59"/>
    <s v="Hauts-de-France"/>
    <s v="CH"/>
    <s v="HDJ PINEL ET CMP ADULT KENNEDY CH DENAIN"/>
    <n v="1438"/>
    <n v="0"/>
    <n v="0"/>
  </r>
  <r>
    <s v="590047866"/>
    <x v="1516"/>
    <s v="590799995"/>
    <s v="59"/>
    <s v="Hauts-de-France"/>
    <s v="PSPH/EBNL"/>
    <s v="SANTELYS UNITE DE DIALYSE GRAVELINES"/>
    <n v="1394"/>
    <n v="0"/>
    <n v="0"/>
  </r>
  <r>
    <s v="590796421"/>
    <x v="1496"/>
    <s v="590034740"/>
    <s v="59"/>
    <s v="Hauts-de-France"/>
    <s v="CH"/>
    <s v="HDJ PSY ENFANTS VIL ASCQ EPSM AGGLO LIL"/>
    <n v="1391.5"/>
    <n v="0"/>
    <n v="0"/>
  </r>
  <r>
    <s v="020006441"/>
    <x v="1516"/>
    <s v="590799995"/>
    <s v="59"/>
    <s v="Hauts-de-France"/>
    <s v="PSPH/EBNL"/>
    <s v="UAD SANTELYS SOISSONS"/>
    <n v="1378"/>
    <n v="0"/>
    <n v="0"/>
  </r>
  <r>
    <s v="590037511"/>
    <x v="1484"/>
    <s v="590782207"/>
    <s v="59"/>
    <s v="Hauts-de-France"/>
    <s v="CH"/>
    <s v="HDJ PSY ADULTES CH ST AMAND LES EAUX"/>
    <n v="1346.75"/>
    <n v="0"/>
    <n v="0"/>
  </r>
  <r>
    <s v="590805339"/>
    <x v="1470"/>
    <s v="590782165"/>
    <s v="59"/>
    <s v="Hauts-de-France"/>
    <s v="CH"/>
    <s v="HDJ JANET ET CMP ADULT DENAIN CH DENAIN"/>
    <n v="1330"/>
    <n v="0"/>
    <n v="0"/>
  </r>
  <r>
    <s v="590040051"/>
    <x v="1523"/>
    <s v="590782678"/>
    <s v="59"/>
    <s v="Hauts-de-France"/>
    <s v="CH"/>
    <s v="HDJ PSY ADULT GUY LEDOUX EPSM FLANDRE"/>
    <n v="1322.25"/>
    <n v="0"/>
    <n v="0"/>
  </r>
  <r>
    <s v="590040325"/>
    <x v="1516"/>
    <s v="590799995"/>
    <s v="59"/>
    <s v="Hauts-de-France"/>
    <s v="PSPH/EBNL"/>
    <s v="CTRE D'AUTODIALYSE SANTELYS LA BASSEE"/>
    <n v="1316"/>
    <n v="0"/>
    <n v="0"/>
  </r>
  <r>
    <s v="590044293"/>
    <x v="1506"/>
    <s v="590782660"/>
    <s v="59"/>
    <s v="Hauts-de-France"/>
    <s v="CH"/>
    <s v="MAISON ACC THERAP HOP JOUR WATTIGNIES"/>
    <n v="1313.5"/>
    <n v="0"/>
    <n v="0"/>
  </r>
  <r>
    <s v="590051504"/>
    <x v="1506"/>
    <s v="590782660"/>
    <s v="59"/>
    <s v="Hauts-de-France"/>
    <s v="CH"/>
    <s v="HC CLINIQUE BOSCH G21 EPSM LILLE METRO"/>
    <n v="1307"/>
    <n v="0"/>
    <n v="0"/>
  </r>
  <r>
    <s v="590009528"/>
    <x v="1470"/>
    <s v="590782165"/>
    <s v="59"/>
    <s v="Hauts-de-France"/>
    <s v="CH"/>
    <s v="HDJ ENFANTS BRITTEN DENAIN - CH DENAIN"/>
    <n v="1302.5"/>
    <n v="0"/>
    <n v="0"/>
  </r>
  <r>
    <s v="590809141"/>
    <x v="1506"/>
    <s v="590782660"/>
    <s v="59"/>
    <s v="Hauts-de-France"/>
    <s v="CH"/>
    <s v="HDJ PSY G18 AD CEDRE VERT EPSM LILLE ME"/>
    <n v="1274.75"/>
    <n v="0"/>
    <n v="0"/>
  </r>
  <r>
    <s v="590033569"/>
    <x v="1523"/>
    <s v="590782678"/>
    <s v="59"/>
    <s v="Hauts-de-France"/>
    <s v="CH"/>
    <s v="AT ADULTES BERGUES"/>
    <n v="1210.5"/>
    <n v="0"/>
    <n v="0"/>
  </r>
  <r>
    <s v="590047791"/>
    <x v="1556"/>
    <s v="590005245"/>
    <s v="59"/>
    <s v="Hauts-de-France"/>
    <s v="Privé"/>
    <s v="HDJ"/>
    <n v="1169"/>
    <n v="0"/>
    <n v="0"/>
  </r>
  <r>
    <s v="590802781"/>
    <x v="1496"/>
    <s v="590034740"/>
    <s v="59"/>
    <s v="Hauts-de-France"/>
    <s v="CH"/>
    <s v="HDJ PSY ADUL ISABEAU RBX EPSM AGGLO LIL"/>
    <n v="1145.25"/>
    <n v="0"/>
    <n v="0"/>
  </r>
  <r>
    <s v="590043352"/>
    <x v="1506"/>
    <s v="590782660"/>
    <s v="59"/>
    <s v="Hauts-de-France"/>
    <s v="CH"/>
    <s v="AT G07 ARMENTIERES EPSM LILLE METROPOL"/>
    <n v="1127.5"/>
    <n v="0"/>
    <n v="0"/>
  </r>
  <r>
    <s v="590033619"/>
    <x v="1523"/>
    <s v="590782678"/>
    <s v="59"/>
    <s v="Hauts-de-France"/>
    <s v="CH"/>
    <s v="AT ADULTES DUNKERQUE"/>
    <n v="1125"/>
    <n v="0"/>
    <n v="0"/>
  </r>
  <r>
    <s v="590044285"/>
    <x v="1506"/>
    <s v="590782660"/>
    <s v="59"/>
    <s v="Hauts-de-France"/>
    <s v="CH"/>
    <s v="CENTRE DE GÉRONTOLOGIE PSYCHIA HOP JOUR_x000a_SECLIN"/>
    <n v="1079.75"/>
    <n v="0"/>
    <n v="0"/>
  </r>
  <r>
    <s v="590006060"/>
    <x v="1458"/>
    <s v="590780193"/>
    <s v="59"/>
    <s v="Hauts-de-France"/>
    <s v="CHR/U"/>
    <s v="HDJ PSY ADULTES HAUBOURDIN 59G08"/>
    <n v="1069"/>
    <n v="0"/>
    <n v="0"/>
  </r>
  <r>
    <s v="590034906"/>
    <x v="1523"/>
    <s v="590782678"/>
    <s v="59"/>
    <s v="Hauts-de-France"/>
    <s v="CH"/>
    <s v="HDJ PSY ENFANTS RÉPUBLIQUE EPSM FLANDRE"/>
    <n v="1001.75"/>
    <n v="0"/>
    <n v="0"/>
  </r>
  <r>
    <s v="590035499"/>
    <x v="1506"/>
    <s v="590782660"/>
    <s v="59"/>
    <s v="Hauts-de-France"/>
    <s v="CH"/>
    <s v="HDJ POUR ADOL EPSM LILLE METRO"/>
    <n v="979.25"/>
    <n v="0"/>
    <n v="0"/>
  </r>
  <r>
    <s v="590040044"/>
    <x v="1506"/>
    <s v="590782660"/>
    <s v="59"/>
    <s v="Hauts-de-France"/>
    <s v="CH"/>
    <s v="CPC L'ETAPE EPSM LILLE METROPOLE"/>
    <n v="978"/>
    <n v="0"/>
    <n v="0"/>
  </r>
  <r>
    <s v="590802765"/>
    <x v="1506"/>
    <s v="590782660"/>
    <s v="59"/>
    <s v="Hauts-de-France"/>
    <s v="CH"/>
    <s v="HDJ G19 MARCQ EPSM LILLE METRO"/>
    <n v="973.25"/>
    <n v="0"/>
    <n v="0"/>
  </r>
  <r>
    <s v="590008322"/>
    <x v="1484"/>
    <s v="590782207"/>
    <s v="59"/>
    <s v="Hauts-de-France"/>
    <s v="CH"/>
    <s v="CENTRE ALCOOLOGIQUE DE JOUR"/>
    <n v="957.25"/>
    <n v="0"/>
    <n v="0"/>
  </r>
  <r>
    <s v="590808424"/>
    <x v="1457"/>
    <s v="590782215"/>
    <s v="59"/>
    <s v="Hauts-de-France"/>
    <s v="CH"/>
    <s v="HDJ PSY ADUL 59G30 CH VALENCIENNES"/>
    <n v="952"/>
    <n v="0"/>
    <n v="0"/>
  </r>
  <r>
    <s v="590041513"/>
    <x v="1506"/>
    <s v="590782660"/>
    <s v="59"/>
    <s v="Hauts-de-France"/>
    <s v="CH"/>
    <s v="AT G10 THUMERIES EPSM LILLE METROPOL"/>
    <n v="930.5"/>
    <n v="0"/>
    <n v="0"/>
  </r>
  <r>
    <s v="590017588"/>
    <x v="1467"/>
    <s v="590781803"/>
    <s v="59"/>
    <s v="Hauts-de-France"/>
    <s v="CH"/>
    <s v="HDJ PEDOPSY CH MAUBEUGE"/>
    <n v="909.5"/>
    <n v="0"/>
    <n v="0"/>
  </r>
  <r>
    <s v="590034815"/>
    <x v="1540"/>
    <s v="590001467"/>
    <s v="59"/>
    <s v="Hauts-de-France"/>
    <s v="Privé"/>
    <s v="CENTRE D'AUTODIALYSE PONT/SAMBRE"/>
    <n v="885.5"/>
    <n v="0"/>
    <n v="0"/>
  </r>
  <r>
    <s v="590047502"/>
    <x v="1506"/>
    <s v="590782660"/>
    <s v="59"/>
    <s v="Hauts-de-France"/>
    <s v="CH"/>
    <s v="APPARTEMENTS THERAPEUTIQUES"/>
    <n v="877"/>
    <n v="0"/>
    <n v="0"/>
  </r>
  <r>
    <s v="590047874"/>
    <x v="1516"/>
    <s v="590799995"/>
    <s v="59"/>
    <s v="Hauts-de-France"/>
    <s v="PSPH/EBNL"/>
    <s v="UNITE DE DIALYSE MEDICALISEE PROVILLE"/>
    <n v="874"/>
    <n v="0"/>
    <n v="0"/>
  </r>
  <r>
    <s v="590811006"/>
    <x v="1540"/>
    <s v="590001467"/>
    <s v="59"/>
    <s v="Hauts-de-France"/>
    <s v="Privé"/>
    <s v="CENTRE D'AUTODIALYSE DE MAUBEUGE"/>
    <n v="851"/>
    <n v="0"/>
    <n v="0"/>
  </r>
  <r>
    <s v="600002067"/>
    <x v="1516"/>
    <s v="590799995"/>
    <s v="59"/>
    <s v="Hauts-de-France"/>
    <s v="PSPH/EBNL"/>
    <s v="UAD SANTELYS CHANTILLY"/>
    <n v="842"/>
    <n v="0"/>
    <n v="0"/>
  </r>
  <r>
    <s v="590007001"/>
    <x v="1457"/>
    <s v="590782215"/>
    <s v="59"/>
    <s v="Hauts-de-France"/>
    <s v="CH"/>
    <s v="ANT CMP 59I09 ENF ST-AMAND CH VALENCIE"/>
    <n v="836"/>
    <n v="0"/>
    <n v="0"/>
  </r>
  <r>
    <s v="590817177"/>
    <x v="1496"/>
    <s v="590034740"/>
    <s v="59"/>
    <s v="Hauts-de-France"/>
    <s v="CH"/>
    <s v="HDJ PSY ENFANT ARC EN CIEL EPSM AGGL LI"/>
    <n v="813"/>
    <n v="0"/>
    <n v="0"/>
  </r>
  <r>
    <s v="590813341"/>
    <x v="1516"/>
    <s v="590799995"/>
    <s v="59"/>
    <s v="Hauts-de-France"/>
    <s v="PSPH/EBNL"/>
    <s v="SERVICE D'AUTODIALYSE MONS EN BL"/>
    <n v="813"/>
    <n v="0"/>
    <n v="0"/>
  </r>
  <r>
    <s v="590808416"/>
    <x v="1457"/>
    <s v="590782215"/>
    <s v="59"/>
    <s v="Hauts-de-France"/>
    <s v="CH"/>
    <s v="HDJ PSY ENFANTS DENAIN CH VALENCIENNES"/>
    <n v="777.75"/>
    <n v="0"/>
    <n v="0"/>
  </r>
  <r>
    <s v="590791604"/>
    <x v="1496"/>
    <s v="590034740"/>
    <s v="59"/>
    <s v="Hauts-de-France"/>
    <s v="CH"/>
    <s v="HDJ PSY ENFANTS LE REGAIN EPSM AGGL LIL"/>
    <n v="771.5"/>
    <n v="0"/>
    <n v="0"/>
  </r>
  <r>
    <s v="590043360"/>
    <x v="1506"/>
    <s v="590782660"/>
    <s v="59"/>
    <s v="Hauts-de-France"/>
    <s v="CH"/>
    <s v="AT G 18 LINSELLES EPSM LILLE METROPOL"/>
    <n v="745.5"/>
    <n v="0"/>
    <n v="0"/>
  </r>
  <r>
    <s v="590008108"/>
    <x v="1484"/>
    <s v="590782207"/>
    <s v="59"/>
    <s v="Hauts-de-France"/>
    <s v="CH"/>
    <s v="AT ADULTES ST AMAND CH ST AMAND"/>
    <n v="732.5"/>
    <n v="0"/>
    <n v="0"/>
  </r>
  <r>
    <s v="590817789"/>
    <x v="1506"/>
    <s v="590782660"/>
    <s v="59"/>
    <s v="Hauts-de-France"/>
    <s v="CH"/>
    <s v="HDJ PSY G07 CENSE MALB EPSM LILLE METRO"/>
    <n v="723.5"/>
    <n v="0"/>
    <n v="0"/>
  </r>
  <r>
    <s v="590813747"/>
    <x v="1540"/>
    <s v="590001467"/>
    <s v="59"/>
    <s v="Hauts-de-France"/>
    <s v="Privé"/>
    <s v="CENTRE D'AUTODIALYSE DE FOURMIES"/>
    <n v="653"/>
    <n v="0"/>
    <n v="0"/>
  </r>
  <r>
    <s v="590805727"/>
    <x v="1506"/>
    <s v="590782660"/>
    <s v="59"/>
    <s v="Hauts-de-France"/>
    <s v="CH"/>
    <s v="HDJ PSY ADULT INTERMEDE EPSM LILLE METR"/>
    <n v="637"/>
    <n v="0"/>
    <n v="0"/>
  </r>
  <r>
    <s v="590813374"/>
    <x v="1458"/>
    <s v="590780193"/>
    <s v="59"/>
    <s v="Hauts-de-France"/>
    <s v="CHR/U"/>
    <s v="HDJ PSY ENFANTS MOZAIQUE CHR LILLE"/>
    <n v="597.75"/>
    <n v="0"/>
    <n v="0"/>
  </r>
  <r>
    <s v="590060059"/>
    <x v="1506"/>
    <s v="590782660"/>
    <s v="59"/>
    <s v="Hauts-de-France"/>
    <s v="CH"/>
    <s v="ATELIER THERAPEUTIQUE CAP VIE"/>
    <n v="502.5"/>
    <n v="0"/>
    <n v="0"/>
  </r>
  <r>
    <s v="020001913"/>
    <x v="1516"/>
    <s v="590799995"/>
    <s v="59"/>
    <s v="Hauts-de-France"/>
    <s v="PSPH/EBNL"/>
    <s v="UAD SANTELYS LAON"/>
    <n v="500"/>
    <n v="0"/>
    <n v="0"/>
  </r>
  <r>
    <s v="590041422"/>
    <x v="1457"/>
    <s v="590782215"/>
    <s v="59"/>
    <s v="Hauts-de-France"/>
    <s v="CH"/>
    <s v="AT FRESNES SUR ESCAUT CH VALENCIENNES"/>
    <n v="492.5"/>
    <n v="0"/>
    <n v="0"/>
  </r>
  <r>
    <s v="590036570"/>
    <x v="1506"/>
    <s v="590782660"/>
    <s v="59"/>
    <s v="Hauts-de-France"/>
    <s v="CH"/>
    <s v="CATTP G21 COMMUN EPSM LILLE METROPOL"/>
    <n v="475"/>
    <n v="0"/>
    <n v="0"/>
  </r>
  <r>
    <s v="590040010"/>
    <x v="1506"/>
    <s v="590782660"/>
    <s v="59"/>
    <s v="Hauts-de-France"/>
    <s v="CH"/>
    <s v="AT G16 TOURCOING EPSM LILLE METROPOL"/>
    <n v="440.5"/>
    <n v="0"/>
    <n v="0"/>
  </r>
  <r>
    <s v="590012829"/>
    <x v="1506"/>
    <s v="590782660"/>
    <s v="59"/>
    <s v="Hauts-de-France"/>
    <s v="CH"/>
    <s v="AT G21 FACHES THUM EPSM LILLE METROPOL"/>
    <n v="166.5"/>
    <n v="0"/>
    <n v="0"/>
  </r>
  <r>
    <s v="590810941"/>
    <x v="1540"/>
    <s v="590001467"/>
    <s v="59"/>
    <s v="Hauts-de-France"/>
    <s v="Privé"/>
    <s v="NEPHOCARE MAUBEUGE DIALYSE A DOMICILE"/>
    <n v="109"/>
    <n v="0"/>
    <n v="0"/>
  </r>
  <r>
    <s v="590805800"/>
    <x v="1496"/>
    <s v="590034740"/>
    <s v="59"/>
    <s v="Hauts-de-France"/>
    <s v="CH"/>
    <s v="CMP ADULTES GD CHEMIN EPSM AGG LILLOIS"/>
    <n v="68"/>
    <n v="0"/>
    <n v="0"/>
  </r>
  <r>
    <s v="590055687"/>
    <x v="1496"/>
    <s v="590034740"/>
    <s v="59"/>
    <s v="Hauts-de-France"/>
    <s v="CH"/>
    <s v="ATELIER THÉRAPEUTIQUE LE TRUSQUIN"/>
    <n v="56"/>
    <n v="0"/>
    <n v="0"/>
  </r>
  <r>
    <s v="590047361"/>
    <x v="1516"/>
    <s v="590799995"/>
    <s v="59"/>
    <s v="Hauts-de-France"/>
    <s v="PSPH/EBNL"/>
    <s v="UNITE D'AUTODIALYSE FLERS ESCREBIEUX"/>
    <n v="33"/>
    <n v="0"/>
    <n v="0"/>
  </r>
  <r>
    <s v="590045977"/>
    <x v="1496"/>
    <s v="590034740"/>
    <s v="59"/>
    <s v="Hauts-de-France"/>
    <s v="CH"/>
    <s v="CENTRE PERM. D'ACCUEIL ET D'ADMISSION"/>
    <n v="2"/>
    <n v="0"/>
    <n v="0"/>
  </r>
  <r>
    <s v="600000194"/>
    <x v="1557"/>
    <s v="600100713"/>
    <s v="60"/>
    <s v="Hauts-de-France"/>
    <s v="CH"/>
    <s v="CH BEAUVAIS"/>
    <n v="187236"/>
    <n v="1"/>
    <n v="1"/>
  </r>
  <r>
    <s v="600113476"/>
    <x v="1558"/>
    <s v="600100721"/>
    <s v="60"/>
    <s v="Hauts-de-France"/>
    <s v="CH"/>
    <s v="CH CHICN COMPIÈGNE"/>
    <n v="155697.5"/>
    <n v="1"/>
    <n v="1"/>
  </r>
  <r>
    <s v="600000467"/>
    <x v="1559"/>
    <s v="600101984"/>
    <s v="60"/>
    <s v="Hauts-de-France"/>
    <s v="CH"/>
    <s v="CH GHPSO CREIL"/>
    <n v="121497"/>
    <n v="1"/>
    <n v="1"/>
  </r>
  <r>
    <s v="600000053"/>
    <x v="1559"/>
    <s v="600101984"/>
    <s v="60"/>
    <s v="Hauts-de-France"/>
    <s v="CH"/>
    <s v="CH GHPSO SENLIS"/>
    <n v="89495.5"/>
    <n v="0"/>
    <n v="1"/>
  </r>
  <r>
    <s v="600100754"/>
    <x v="1560"/>
    <s v="600000228"/>
    <s v="60"/>
    <s v="Hauts-de-France"/>
    <s v="Privé"/>
    <s v="POLYCLINIQUE SAINT-COME SA"/>
    <n v="81431.5"/>
    <n v="0"/>
    <n v="0"/>
  </r>
  <r>
    <s v="600105431"/>
    <x v="1561"/>
    <s v="600100028"/>
    <s v="60"/>
    <s v="Hauts-de-France"/>
    <s v="CH"/>
    <s v="CHS CHI CLERMONT FITZ JAMES"/>
    <n v="61619"/>
    <n v="0"/>
    <n v="0"/>
  </r>
  <r>
    <s v="600000186"/>
    <x v="1562"/>
    <s v="600100648"/>
    <s v="60"/>
    <s v="Hauts-de-France"/>
    <s v="CH"/>
    <s v="CH CLERMONT"/>
    <n v="41160.5"/>
    <n v="1"/>
    <n v="1"/>
  </r>
  <r>
    <s v="600100101"/>
    <x v="1563"/>
    <s v="750712184"/>
    <s v="60"/>
    <s v="Hauts-de-France"/>
    <s v="CHR/U"/>
    <s v="GROUPEMENT HOSPITALIER PAUL DOUMER"/>
    <n v="37515"/>
    <n v="1"/>
    <n v="1"/>
  </r>
  <r>
    <s v="600000285"/>
    <x v="1558"/>
    <s v="600100721"/>
    <s v="60"/>
    <s v="Hauts-de-France"/>
    <s v="CH"/>
    <s v="CH CHICN NOYON"/>
    <n v="31960.5"/>
    <n v="0"/>
    <n v="1"/>
  </r>
  <r>
    <s v="600100861"/>
    <x v="1564"/>
    <s v="440052041"/>
    <s v="60"/>
    <s v="Hauts-de-France"/>
    <s v="Privé"/>
    <s v="ECR IMB BRETEUIL"/>
    <n v="25722.5"/>
    <n v="0"/>
    <n v="0"/>
  </r>
  <r>
    <s v="600110175"/>
    <x v="1565"/>
    <s v="600001234"/>
    <s v="60"/>
    <s v="Hauts-de-France"/>
    <s v="Privé"/>
    <s v="CLINIQUE DU PARC SAINT LAZARE"/>
    <n v="25138.5"/>
    <n v="0"/>
    <n v="0"/>
  </r>
  <r>
    <s v="600000012"/>
    <x v="1561"/>
    <s v="600100028"/>
    <s v="60"/>
    <s v="Hauts-de-France"/>
    <s v="CH"/>
    <s v="CH ISARIEN - EPSM DE L'OISE"/>
    <n v="24877.5"/>
    <n v="0"/>
    <n v="0"/>
  </r>
  <r>
    <s v="600000152"/>
    <x v="1566"/>
    <s v="600100572"/>
    <s v="60"/>
    <s v="Hauts-de-France"/>
    <s v="CH"/>
    <s v="CH CHAUMONT-EN-VEXIN"/>
    <n v="24503"/>
    <n v="0"/>
    <n v="1"/>
  </r>
  <r>
    <s v="600101679"/>
    <x v="1567"/>
    <s v="590039863"/>
    <s v="60"/>
    <s v="Hauts-de-France"/>
    <s v="PSPH/EBNL"/>
    <s v="CRF ST LAZARE"/>
    <n v="19689"/>
    <n v="0"/>
    <n v="0"/>
  </r>
  <r>
    <s v="600009849"/>
    <x v="1561"/>
    <s v="600100028"/>
    <s v="60"/>
    <s v="Hauts-de-France"/>
    <s v="CH"/>
    <s v="HOSPITALISATION SITE DE COMPIEGNE"/>
    <n v="19607"/>
    <n v="0"/>
    <n v="0"/>
  </r>
  <r>
    <s v="600100168"/>
    <x v="1568"/>
    <s v="600106629"/>
    <s v="60"/>
    <s v="Hauts-de-France"/>
    <s v="PSPH/EBNL"/>
    <s v="CENTRE MÉDICO-CHIRURGICAL"/>
    <n v="19430.5"/>
    <n v="0"/>
    <n v="0"/>
  </r>
  <r>
    <s v="600100283"/>
    <x v="1569"/>
    <s v="750710428"/>
    <s v="60"/>
    <s v="Hauts-de-France"/>
    <s v="PSPH/EBNL"/>
    <s v="CRAR"/>
    <n v="19158"/>
    <n v="0"/>
    <n v="0"/>
  </r>
  <r>
    <s v="600100671"/>
    <x v="1570"/>
    <s v="750034589"/>
    <s v="60"/>
    <s v="Hauts-de-France"/>
    <s v="PSPH/EBNL"/>
    <s v="CRF LE BELLOY"/>
    <n v="19081"/>
    <n v="0"/>
    <n v="0"/>
  </r>
  <r>
    <s v="600107494"/>
    <x v="1557"/>
    <s v="600100713"/>
    <s v="60"/>
    <s v="Hauts-de-France"/>
    <s v="CH"/>
    <s v="USLD CH BEAUVAIS"/>
    <n v="18038.5"/>
    <n v="0"/>
    <n v="0"/>
  </r>
  <r>
    <s v="600100275"/>
    <x v="1571"/>
    <s v="750034589"/>
    <s v="60"/>
    <s v="Hauts-de-France"/>
    <s v="PSPH/EBNL"/>
    <s v="MAISON DE CONVALESCENCE SPEC CHATEAU DU_x000a_TILLET"/>
    <n v="17651"/>
    <n v="0"/>
    <n v="0"/>
  </r>
  <r>
    <s v="600100184"/>
    <x v="1572"/>
    <s v="920033198"/>
    <s v="60"/>
    <s v="Hauts-de-France"/>
    <s v="Privé"/>
    <s v="CLINIQUE LE VALOIS"/>
    <n v="17395.5"/>
    <n v="0"/>
    <n v="0"/>
  </r>
  <r>
    <s v="600003008"/>
    <x v="1573"/>
    <s v="600113278"/>
    <s v="60"/>
    <s v="Hauts-de-France"/>
    <s v="Privé"/>
    <s v="HAD SENLIS"/>
    <n v="13282.5"/>
    <n v="0"/>
    <n v="0"/>
  </r>
  <r>
    <s v="600100796"/>
    <x v="1574"/>
    <s v="750720609"/>
    <s v="60"/>
    <s v="Hauts-de-France"/>
    <s v="PSPH/EBNL"/>
    <s v="CRF LEOPOLD BELLAN"/>
    <n v="12008.5"/>
    <n v="0"/>
    <n v="0"/>
  </r>
  <r>
    <s v="600107668"/>
    <x v="1558"/>
    <s v="600100721"/>
    <s v="60"/>
    <s v="Hauts-de-France"/>
    <s v="CH"/>
    <s v="USLD CHICN COMPIÈGNE"/>
    <n v="11752"/>
    <n v="0"/>
    <n v="0"/>
  </r>
  <r>
    <s v="600010862"/>
    <x v="1575"/>
    <s v="600010854"/>
    <s v="60"/>
    <s v="Hauts-de-France"/>
    <s v="Privé"/>
    <s v="SAS CENTRE CHIRURGICAL DE CHANTILLY"/>
    <n v="11359.5"/>
    <n v="0"/>
    <n v="0"/>
  </r>
  <r>
    <s v="600000020"/>
    <x v="1576"/>
    <s v="600100085"/>
    <s v="60"/>
    <s v="Hauts-de-France"/>
    <s v="CH"/>
    <s v="HL CRÉPY-EN-VALOIS"/>
    <n v="9817.5"/>
    <n v="0"/>
    <n v="0"/>
  </r>
  <r>
    <s v="600101943"/>
    <x v="1577"/>
    <s v="750720609"/>
    <s v="60"/>
    <s v="Hauts-de-France"/>
    <s v="PSPH/EBNL"/>
    <s v="CENTRE PREVENTION READAPTATION CARDIO."/>
    <n v="9120.5"/>
    <n v="0"/>
    <n v="0"/>
  </r>
  <r>
    <s v="600105381"/>
    <x v="1578"/>
    <s v="600106611"/>
    <s v="60"/>
    <s v="Hauts-de-France"/>
    <s v="USLD pur"/>
    <s v="USLD CONDÉ CHANTILLY"/>
    <n v="9004"/>
    <n v="0"/>
    <n v="0"/>
  </r>
  <r>
    <s v="600009054"/>
    <x v="1579"/>
    <s v="600000798"/>
    <s v="60"/>
    <s v="Hauts-de-France"/>
    <s v="Privé"/>
    <s v="CLINIQUE EUGENIE"/>
    <n v="8900.5"/>
    <n v="0"/>
    <n v="0"/>
  </r>
  <r>
    <s v="600000046"/>
    <x v="1580"/>
    <s v="600100127"/>
    <s v="60"/>
    <s v="Hauts-de-France"/>
    <s v="CH"/>
    <s v="CH PONT-SAINTE-MAXENCE"/>
    <n v="8810"/>
    <n v="0"/>
    <n v="0"/>
  </r>
  <r>
    <s v="600100309"/>
    <x v="1581"/>
    <s v="750721334"/>
    <s v="60"/>
    <s v="Hauts-de-France"/>
    <s v="PSPH/EBNL"/>
    <s v="CRF BOIS LARRIS"/>
    <n v="6842.5"/>
    <n v="0"/>
    <n v="0"/>
  </r>
  <r>
    <s v="600101687"/>
    <x v="1582"/>
    <s v="600010037"/>
    <s v="60"/>
    <s v="Hauts-de-France"/>
    <s v="PSPH/EBNL"/>
    <s v="SSR CGAS GOUVIEUX"/>
    <n v="6777.5"/>
    <n v="0"/>
    <n v="0"/>
  </r>
  <r>
    <s v="600001184"/>
    <x v="1583"/>
    <s v="600108948"/>
    <s v="60"/>
    <s v="Hauts-de-France"/>
    <s v="USLD pur"/>
    <s v="USLD HL GRANDVILLIERS"/>
    <n v="5565.5"/>
    <n v="0"/>
    <n v="0"/>
  </r>
  <r>
    <s v="600111124"/>
    <x v="1584"/>
    <s v="600106611"/>
    <s v="60"/>
    <s v="Hauts-de-France"/>
    <s v="PSPH/EBNL"/>
    <s v="MAISON DE CONVALESCENCE FONDATION CONDE_x000a_MOYEN SEJOUR"/>
    <n v="5103.5"/>
    <n v="0"/>
    <n v="0"/>
  </r>
  <r>
    <s v="600010102"/>
    <x v="1558"/>
    <s v="600100721"/>
    <s v="60"/>
    <s v="Hauts-de-France"/>
    <s v="CH"/>
    <s v="HAD CHICN COMPIÈGNE"/>
    <n v="4885"/>
    <n v="0"/>
    <n v="0"/>
  </r>
  <r>
    <s v="600010094"/>
    <x v="1585"/>
    <s v="600100580"/>
    <s v="60"/>
    <s v="Hauts-de-France"/>
    <s v="CH"/>
    <s v="SSR HL CRÈVECOEUR-LE-GRAND"/>
    <n v="3543"/>
    <n v="0"/>
    <n v="0"/>
  </r>
  <r>
    <s v="600101174"/>
    <x v="1586"/>
    <s v="600107049"/>
    <s v="60"/>
    <s v="Hauts-de-France"/>
    <s v="PSPH/EBNL"/>
    <s v="CHS NOUVELLE FORGE SENLIS"/>
    <n v="3108"/>
    <n v="0"/>
    <n v="0"/>
  </r>
  <r>
    <s v="600101752"/>
    <x v="1561"/>
    <s v="600100028"/>
    <s v="60"/>
    <s v="Hauts-de-France"/>
    <s v="CH"/>
    <s v="CENTRE POST CURE L AVENIR CHS CLERMONT"/>
    <n v="2911.5"/>
    <n v="0"/>
    <n v="0"/>
  </r>
  <r>
    <s v="600013999"/>
    <x v="1587"/>
    <s v="600008635"/>
    <s v="60"/>
    <s v="Hauts-de-France"/>
    <s v="Privé"/>
    <s v="SARL AMBOISE - CENTRE CHIRURGICAL_x0009_"/>
    <n v="2797.5"/>
    <n v="0"/>
    <n v="0"/>
  </r>
  <r>
    <s v="600008601"/>
    <x v="1561"/>
    <s v="600100028"/>
    <s v="60"/>
    <s v="Hauts-de-France"/>
    <s v="CH"/>
    <s v="CENTRE POST CURE ADULTES COMPIEGNE"/>
    <n v="1698.75"/>
    <n v="0"/>
    <n v="0"/>
  </r>
  <r>
    <s v="600008585"/>
    <x v="1561"/>
    <s v="600100028"/>
    <s v="60"/>
    <s v="Hauts-de-France"/>
    <s v="CH"/>
    <s v="CENTRE JOUR ADULTES ALOISE CHI CLERMONT"/>
    <n v="1368.75"/>
    <n v="0"/>
    <n v="0"/>
  </r>
  <r>
    <s v="600010235"/>
    <x v="1561"/>
    <s v="600100028"/>
    <s v="60"/>
    <s v="Hauts-de-France"/>
    <s v="CH"/>
    <s v="HDJ CHI CLERMONT"/>
    <n v="1051.5"/>
    <n v="0"/>
    <n v="0"/>
  </r>
  <r>
    <s v="600109607"/>
    <x v="1561"/>
    <s v="600100028"/>
    <s v="60"/>
    <s v="Hauts-de-France"/>
    <s v="CH"/>
    <s v="CENTRE DE PSYCHOTHÉRAPIE INSTITUTIONNELL"/>
    <n v="881.75"/>
    <n v="0"/>
    <n v="0"/>
  </r>
  <r>
    <s v="600009625"/>
    <x v="1561"/>
    <s v="600100028"/>
    <s v="60"/>
    <s v="Hauts-de-France"/>
    <s v="CH"/>
    <s v="CENTRE ACC FAM THÉRA CHI CLERMONT COMPIÈ"/>
    <n v="859.5"/>
    <n v="0"/>
    <n v="0"/>
  </r>
  <r>
    <s v="600106025"/>
    <x v="1561"/>
    <s v="600100028"/>
    <s v="60"/>
    <s v="Hauts-de-France"/>
    <s v="CH"/>
    <s v="CENTRE JOUR ENFANTS MARIE NOEL"/>
    <n v="855"/>
    <n v="0"/>
    <n v="0"/>
  </r>
  <r>
    <s v="600112460"/>
    <x v="1588"/>
    <s v="600010201"/>
    <s v="60"/>
    <s v="Hauts-de-France"/>
    <s v="Privé"/>
    <s v="AUTODIALYSE LA DIALOISE COMPIEGNE"/>
    <n v="834"/>
    <n v="0"/>
    <n v="0"/>
  </r>
  <r>
    <s v="600109599"/>
    <x v="1561"/>
    <s v="600100028"/>
    <s v="60"/>
    <s v="Hauts-de-France"/>
    <s v="CH"/>
    <s v="HDJ CHI CLERMONT NOYON"/>
    <n v="780.25"/>
    <n v="0"/>
    <n v="0"/>
  </r>
  <r>
    <s v="600110399"/>
    <x v="1588"/>
    <s v="600010201"/>
    <s v="60"/>
    <s v="Hauts-de-France"/>
    <s v="Privé"/>
    <s v="AUTODIALYSE LA DIALOISE NOYON"/>
    <n v="756"/>
    <n v="0"/>
    <n v="0"/>
  </r>
  <r>
    <s v="600009393"/>
    <x v="1586"/>
    <s v="600107049"/>
    <s v="60"/>
    <s v="Hauts-de-France"/>
    <s v="PSPH/EBNL"/>
    <s v="LA NOUVELLE FORGE"/>
    <n v="704.5"/>
    <n v="0"/>
    <n v="0"/>
  </r>
  <r>
    <s v="600008510"/>
    <x v="1561"/>
    <s v="600100028"/>
    <s v="60"/>
    <s v="Hauts-de-France"/>
    <s v="CH"/>
    <s v="FOYER ENFANTS ESTEREL CHS CLERMONT"/>
    <n v="495"/>
    <n v="0"/>
    <n v="0"/>
  </r>
  <r>
    <s v="600109888"/>
    <x v="1586"/>
    <s v="600107049"/>
    <s v="60"/>
    <s v="Hauts-de-France"/>
    <s v="PSPH/EBNL"/>
    <s v="EPSM HÔPITAL DE NUIT"/>
    <n v="488.5"/>
    <n v="0"/>
    <n v="0"/>
  </r>
  <r>
    <s v="600106017"/>
    <x v="1561"/>
    <s v="600100028"/>
    <s v="60"/>
    <s v="Hauts-de-France"/>
    <s v="CH"/>
    <s v="CENTRE JOUR ENFANT BEAUVAIS CHS_x000a_CLERMONT"/>
    <n v="335"/>
    <n v="0"/>
    <n v="0"/>
  </r>
  <r>
    <s v="600009567"/>
    <x v="1561"/>
    <s v="600100028"/>
    <s v="60"/>
    <s v="Hauts-de-France"/>
    <s v="CH"/>
    <s v="HÔPITAL ECOLE EDOUARD SEGUIN CHS_x000a_CLERMONT"/>
    <n v="270"/>
    <n v="0"/>
    <n v="0"/>
  </r>
  <r>
    <s v="600009930"/>
    <x v="1561"/>
    <s v="600100028"/>
    <s v="60"/>
    <s v="Hauts-de-France"/>
    <s v="CH"/>
    <s v="AFT CHI CLERMONT BEAUVAIS"/>
    <n v="36"/>
    <n v="0"/>
    <n v="0"/>
  </r>
  <r>
    <s v="610000051"/>
    <x v="1589"/>
    <s v="610780082"/>
    <s v="61"/>
    <s v="Normandie"/>
    <s v="CH"/>
    <s v="CHICAM - SITE ALENCON"/>
    <n v="98837"/>
    <n v="1"/>
    <n v="1"/>
  </r>
  <r>
    <s v="610000069"/>
    <x v="1590"/>
    <s v="610780090"/>
    <s v="61"/>
    <s v="Normandie"/>
    <s v="CH"/>
    <s v="CH D'ARGENTAN"/>
    <n v="82527.5"/>
    <n v="0"/>
    <n v="1"/>
  </r>
  <r>
    <s v="610000119"/>
    <x v="1591"/>
    <s v="610780165"/>
    <s v="61"/>
    <s v="Normandie"/>
    <s v="CH"/>
    <s v="CH JACQUES MONOD - FLERS"/>
    <n v="82427.5"/>
    <n v="0"/>
    <n v="1"/>
  </r>
  <r>
    <s v="610000044"/>
    <x v="1592"/>
    <s v="610780074"/>
    <s v="61"/>
    <s v="Normandie"/>
    <s v="CH"/>
    <s v="CH DE L'AIGLE"/>
    <n v="45948.5"/>
    <n v="0"/>
    <n v="1"/>
  </r>
  <r>
    <s v="720000470"/>
    <x v="1589"/>
    <s v="610780082"/>
    <s v="61"/>
    <s v="Normandie"/>
    <s v="CH"/>
    <s v="CH MAMERS"/>
    <n v="30359.5"/>
    <n v="0"/>
    <n v="1"/>
  </r>
  <r>
    <s v="610780116"/>
    <x v="1593"/>
    <s v="610790594"/>
    <s v="61"/>
    <s v="Normandie"/>
    <s v="CH"/>
    <s v="CHIC DES ANDAINES - LA FERTE MACE"/>
    <n v="26341"/>
    <n v="0"/>
    <n v="1"/>
  </r>
  <r>
    <s v="610000077"/>
    <x v="1594"/>
    <s v="610780124"/>
    <s v="61"/>
    <s v="Normandie"/>
    <s v="CH"/>
    <s v="CH MARGUERITE DE LORRAINE-MORTAGNE"/>
    <n v="24065.5"/>
    <n v="0"/>
    <n v="1"/>
  </r>
  <r>
    <s v="610000028"/>
    <x v="1595"/>
    <s v="610780025"/>
    <s v="61"/>
    <s v="Normandie"/>
    <s v="CH"/>
    <s v="CENTRE PSYCHOTHERAPIQUE DE L'ORNE"/>
    <n v="23531"/>
    <n v="0"/>
    <n v="0"/>
  </r>
  <r>
    <s v="610006421"/>
    <x v="1596"/>
    <s v="610006413"/>
    <s v="61"/>
    <s v="Normandie"/>
    <s v="Privé"/>
    <s v="CLINIQUE D'ALENCON"/>
    <n v="21404.5"/>
    <n v="0"/>
    <n v="0"/>
  </r>
  <r>
    <s v="610784050"/>
    <x v="1589"/>
    <s v="610780082"/>
    <s v="61"/>
    <s v="Normandie"/>
    <s v="CH"/>
    <s v="USLD -LES PASTELS- - CH ALENCON"/>
    <n v="18924"/>
    <n v="0"/>
    <n v="0"/>
  </r>
  <r>
    <s v="610780371"/>
    <x v="1597"/>
    <s v="760025734"/>
    <s v="61"/>
    <s v="Normandie"/>
    <s v="PSPH/EBNL"/>
    <s v="CENTRE DE SOINS DE SUITE LE PARC"/>
    <n v="16168.5"/>
    <n v="0"/>
    <n v="0"/>
  </r>
  <r>
    <s v="610784423"/>
    <x v="1598"/>
    <s v="610787285"/>
    <s v="61"/>
    <s v="Normandie"/>
    <s v="PSPH/EBNL"/>
    <s v="CMPR DE BAGNOLES DE L'ORNE"/>
    <n v="15363"/>
    <n v="0"/>
    <n v="1"/>
  </r>
  <r>
    <s v="610780108"/>
    <x v="1593"/>
    <s v="610790594"/>
    <s v="61"/>
    <s v="Normandie"/>
    <s v="CH"/>
    <s v="CHIC DES ANDAINES - DOMFRONT"/>
    <n v="11177.5"/>
    <n v="0"/>
    <n v="0"/>
  </r>
  <r>
    <s v="610000093"/>
    <x v="1599"/>
    <s v="610780140"/>
    <s v="61"/>
    <s v="Normandie"/>
    <s v="CH"/>
    <s v="CH SEES"/>
    <n v="10101.5"/>
    <n v="0"/>
    <n v="1"/>
  </r>
  <r>
    <s v="610008831"/>
    <x v="1595"/>
    <s v="610780025"/>
    <s v="61"/>
    <s v="Normandie"/>
    <s v="CH"/>
    <s v="CPO PSYCHIATRIE SITE DE L'AIGLE"/>
    <n v="6509.25"/>
    <n v="0"/>
    <n v="0"/>
  </r>
  <r>
    <s v="610788325"/>
    <x v="1591"/>
    <s v="610780165"/>
    <s v="61"/>
    <s v="Normandie"/>
    <s v="CH"/>
    <s v="CENTRE MAUBERT (61G03) - CH FLERS"/>
    <n v="6218.75"/>
    <n v="0"/>
    <n v="0"/>
  </r>
  <r>
    <s v="610780389"/>
    <x v="1600"/>
    <s v="610787764"/>
    <s v="61"/>
    <s v="Normandie"/>
    <s v="PSPH/EBNL"/>
    <s v="CMPR LA CLAIRIERE - FLERS"/>
    <n v="6001.5"/>
    <n v="0"/>
    <n v="0"/>
  </r>
  <r>
    <s v="610000101"/>
    <x v="1601"/>
    <s v="610780157"/>
    <s v="61"/>
    <s v="Normandie"/>
    <s v="CH"/>
    <s v="HL VIMOUTIERS"/>
    <n v="4257"/>
    <n v="0"/>
    <n v="0"/>
  </r>
  <r>
    <s v="610004269"/>
    <x v="1602"/>
    <s v="610787038"/>
    <s v="61"/>
    <s v="Normandie"/>
    <s v="Privé"/>
    <s v="HAD ARGENTAN"/>
    <n v="3657.5"/>
    <n v="0"/>
    <n v="0"/>
  </r>
  <r>
    <s v="610008815"/>
    <x v="1591"/>
    <s v="610780165"/>
    <s v="61"/>
    <s v="Normandie"/>
    <s v="CH"/>
    <s v="CH JACQUES MONOD - SSR - FLERS"/>
    <n v="3559"/>
    <n v="1"/>
    <n v="0"/>
  </r>
  <r>
    <s v="610000085"/>
    <x v="1603"/>
    <s v="610780132"/>
    <s v="61"/>
    <s v="Normandie"/>
    <s v="CH"/>
    <s v="HL BELLEME"/>
    <n v="3418"/>
    <n v="0"/>
    <n v="0"/>
  </r>
  <r>
    <s v="610006256"/>
    <x v="1604"/>
    <s v="610006769"/>
    <s v="61"/>
    <s v="Normandie"/>
    <s v="Privé"/>
    <s v="HAD ORNE-EST"/>
    <n v="2257"/>
    <n v="0"/>
    <n v="0"/>
  </r>
  <r>
    <s v="610005837"/>
    <x v="1605"/>
    <s v="610787285"/>
    <s v="61"/>
    <s v="Normandie"/>
    <s v="Privé"/>
    <s v="HAD ALENÇON"/>
    <n v="2140"/>
    <n v="0"/>
    <n v="0"/>
  </r>
  <r>
    <s v="610788713"/>
    <x v="1595"/>
    <s v="610780025"/>
    <s v="61"/>
    <s v="Normandie"/>
    <s v="CH"/>
    <s v="HDJ (61G02) - CPO ALENCON"/>
    <n v="1130.5"/>
    <n v="0"/>
    <n v="0"/>
  </r>
  <r>
    <s v="610007155"/>
    <x v="1606"/>
    <s v="610787285"/>
    <s v="61"/>
    <s v="Normandie"/>
    <s v="Privé"/>
    <s v="HAD LA FERTE MACE"/>
    <n v="925.5"/>
    <n v="0"/>
    <n v="0"/>
  </r>
  <r>
    <s v="610006777"/>
    <x v="1607"/>
    <s v="610006769"/>
    <s v="61"/>
    <s v="Normandie"/>
    <s v="Privé"/>
    <s v="HAD L'AIGLE"/>
    <n v="919"/>
    <n v="0"/>
    <n v="0"/>
  </r>
  <r>
    <s v="610790370"/>
    <x v="1591"/>
    <s v="610780165"/>
    <s v="61"/>
    <s v="Normandie"/>
    <s v="CH"/>
    <s v="HDJ (61G03) - CH FLERS"/>
    <n v="771"/>
    <n v="0"/>
    <n v="0"/>
  </r>
  <r>
    <s v="610788689"/>
    <x v="1595"/>
    <s v="610780025"/>
    <s v="61"/>
    <s v="Normandie"/>
    <s v="CH"/>
    <s v="HDJ (61I02) - CPO ALENCON"/>
    <n v="178.5"/>
    <n v="0"/>
    <n v="0"/>
  </r>
  <r>
    <s v="610788705"/>
    <x v="1595"/>
    <s v="610780025"/>
    <s v="61"/>
    <s v="Normandie"/>
    <s v="CH"/>
    <s v="HDJ (61I02) - CPO ALENCON"/>
    <n v="144.25"/>
    <n v="0"/>
    <n v="0"/>
  </r>
  <r>
    <s v="620000653"/>
    <x v="1608"/>
    <s v="620103440"/>
    <s v="62"/>
    <s v="Hauts-de-France"/>
    <s v="CH"/>
    <s v="CH BOULOGNE-SUR-MER"/>
    <n v="207913.5"/>
    <n v="1"/>
    <n v="1"/>
  </r>
  <r>
    <s v="620000257"/>
    <x v="1609"/>
    <s v="620100685"/>
    <s v="62"/>
    <s v="Hauts-de-France"/>
    <s v="CH"/>
    <s v="CH LENS"/>
    <n v="202183.25"/>
    <n v="1"/>
    <n v="1"/>
  </r>
  <r>
    <s v="620000034"/>
    <x v="1610"/>
    <s v="620100057"/>
    <s v="62"/>
    <s v="Hauts-de-France"/>
    <s v="CH"/>
    <s v="CH ARRAS"/>
    <n v="201311.75"/>
    <n v="1"/>
    <n v="1"/>
  </r>
  <r>
    <s v="620000224"/>
    <x v="1611"/>
    <s v="620100651"/>
    <s v="62"/>
    <s v="Hauts-de-France"/>
    <s v="CH"/>
    <s v="CH BETHUNE"/>
    <n v="156233"/>
    <n v="1"/>
    <n v="1"/>
  </r>
  <r>
    <s v="620000323"/>
    <x v="1612"/>
    <s v="620101337"/>
    <s v="62"/>
    <s v="Hauts-de-France"/>
    <s v="CH"/>
    <s v="CH CALAIS"/>
    <n v="156067.25"/>
    <n v="1"/>
    <n v="1"/>
  </r>
  <r>
    <s v="620000349"/>
    <x v="1613"/>
    <s v="620101360"/>
    <s v="62"/>
    <s v="Hauts-de-France"/>
    <s v="CH"/>
    <s v="CH REGION DE ST OMER"/>
    <n v="141686.5"/>
    <n v="1"/>
    <n v="1"/>
  </r>
  <r>
    <s v="620003202"/>
    <x v="1614"/>
    <s v="620103432"/>
    <s v="62"/>
    <s v="Hauts-de-France"/>
    <s v="CH"/>
    <s v="CH ARRONDISSEMENT DE MONTREUIL"/>
    <n v="94687"/>
    <n v="1"/>
    <n v="1"/>
  </r>
  <r>
    <s v="620101501"/>
    <x v="1615"/>
    <s v="620000364"/>
    <s v="62"/>
    <s v="Hauts-de-France"/>
    <s v="Privé"/>
    <s v="POLYCLINIQUE DE BOIS-BERNARD SA"/>
    <n v="91963.5"/>
    <n v="0"/>
    <n v="0"/>
  </r>
  <r>
    <s v="620118513"/>
    <x v="1616"/>
    <s v="620002915"/>
    <s v="62"/>
    <s v="Hauts-de-France"/>
    <s v="Privé"/>
    <s v="CENTRE MÉDICO CHIRURGICAL ET OBSTÉTRICAL_x000a_COTE D'OPALE"/>
    <n v="76596.5"/>
    <n v="0"/>
    <n v="0"/>
  </r>
  <r>
    <s v="620025346"/>
    <x v="1617"/>
    <s v="620001834"/>
    <s v="62"/>
    <s v="Hauts-de-France"/>
    <s v="PSPH/EBNL"/>
    <s v="POLYCLINIQUE DE DIVION"/>
    <n v="72927.5"/>
    <n v="0"/>
    <n v="0"/>
  </r>
  <r>
    <s v="620100099"/>
    <x v="1618"/>
    <s v="620014779"/>
    <s v="62"/>
    <s v="Hauts-de-France"/>
    <s v="Privé"/>
    <s v="HÔPITAL PRIVÉ ARRAS LES BONNETTES"/>
    <n v="70692.5"/>
    <n v="0"/>
    <n v="0"/>
  </r>
  <r>
    <s v="620003376"/>
    <x v="1619"/>
    <s v="620001834"/>
    <s v="62"/>
    <s v="Hauts-de-France"/>
    <s v="PSPH/EBNL"/>
    <s v="POLYCLINIQUE MÉDICO-CHIRURGICALE_x000a_D'HENIN-BEAUMONT"/>
    <n v="66905.5"/>
    <n v="0"/>
    <n v="0"/>
  </r>
  <r>
    <s v="620003350"/>
    <x v="1620"/>
    <s v="620001834"/>
    <s v="62"/>
    <s v="Hauts-de-France"/>
    <s v="PSPH/EBNL"/>
    <s v="POLYCLINIQUE RIAUMONT DE LIEVIN"/>
    <n v="66841"/>
    <n v="0"/>
    <n v="0"/>
  </r>
  <r>
    <s v="620000240"/>
    <x v="1621"/>
    <s v="620100677"/>
    <s v="62"/>
    <s v="Hauts-de-France"/>
    <s v="CH"/>
    <s v="CH HENIN BEAUMONT"/>
    <n v="51427"/>
    <n v="0"/>
    <n v="1"/>
  </r>
  <r>
    <s v="620000026"/>
    <x v="1622"/>
    <s v="620003814"/>
    <s v="62"/>
    <s v="Hauts-de-France"/>
    <s v="PSPH/EBNL"/>
    <s v="ÉTABLISSEMENT HOPALE CTRE CALOT/HELIO"/>
    <n v="51189.5"/>
    <n v="0"/>
    <n v="0"/>
  </r>
  <r>
    <s v="620027664"/>
    <x v="1623"/>
    <s v="620003814"/>
    <s v="62"/>
    <s v="Hauts-de-France"/>
    <s v="PSPH/EBNL"/>
    <s v="ÉTABLISSEMENT HOPALE-CENTRE CALVÉ"/>
    <n v="49441"/>
    <n v="0"/>
    <n v="0"/>
  </r>
  <r>
    <s v="620100735"/>
    <x v="1624"/>
    <s v="620000265"/>
    <s v="62"/>
    <s v="Hauts-de-France"/>
    <s v="Privé"/>
    <s v="POLYCLINIQUE DE L'ARTOIS"/>
    <n v="48756"/>
    <n v="0"/>
    <n v="0"/>
  </r>
  <r>
    <n v="620000281"/>
    <x v="1625"/>
    <s v="620101287"/>
    <s v="62"/>
    <s v="Hauts-de-France"/>
    <s v="CH"/>
    <s v="EPSM VAL DE LYS ARTOIS"/>
    <n v="44625"/>
    <n v="0"/>
    <n v="0"/>
  </r>
  <r>
    <s v="620101311"/>
    <x v="1626"/>
    <s v="620027763"/>
    <s v="62"/>
    <s v="Hauts-de-France"/>
    <s v="Privé"/>
    <s v="CLINIQUE DES 2 CAPS"/>
    <n v="37338.5"/>
    <n v="0"/>
    <n v="0"/>
  </r>
  <r>
    <s v="620100842"/>
    <x v="1627"/>
    <s v="620001834"/>
    <s v="62"/>
    <s v="Hauts-de-France"/>
    <s v="PSPH/EBNL"/>
    <s v="CRF OIGNIES"/>
    <n v="26949.5"/>
    <n v="0"/>
    <n v="0"/>
  </r>
  <r>
    <s v="620006049"/>
    <x v="1628"/>
    <s v="620000331"/>
    <s v="62"/>
    <s v="Hauts-de-France"/>
    <s v="Privé"/>
    <s v="CLINIQUE DE ST OMER"/>
    <n v="25811.5"/>
    <n v="0"/>
    <n v="0"/>
  </r>
  <r>
    <s v="620105981"/>
    <x v="1629"/>
    <s v="620000968"/>
    <s v="62"/>
    <s v="Hauts-de-France"/>
    <s v="Privé"/>
    <s v="HAD REGION DE LENS"/>
    <n v="24083"/>
    <n v="0"/>
    <n v="0"/>
  </r>
  <r>
    <s v="620100487"/>
    <x v="1630"/>
    <s v="620000125"/>
    <s v="62"/>
    <s v="Hauts-de-France"/>
    <s v="Privé"/>
    <s v="CLINIQUE DES ACACIAS"/>
    <n v="21698"/>
    <n v="0"/>
    <n v="0"/>
  </r>
  <r>
    <s v="620003822"/>
    <x v="1631"/>
    <s v="620003814"/>
    <s v="62"/>
    <s v="Hauts-de-France"/>
    <s v="PSPH/EBNL"/>
    <s v="ÉTABLISSEMENT HOPALE - CENTRE SAINTE_x000a_BARBE"/>
    <n v="20736.5"/>
    <n v="0"/>
    <n v="0"/>
  </r>
  <r>
    <s v="620010389"/>
    <x v="1632"/>
    <s v="590799995"/>
    <s v="62"/>
    <s v="Hauts-de-France"/>
    <s v="Privé"/>
    <s v="SANTÉLYS HAD DES PAYS ARTOIS ET TERNOIS"/>
    <n v="20588.5"/>
    <n v="0"/>
    <n v="0"/>
  </r>
  <r>
    <s v="620105973"/>
    <x v="1633"/>
    <s v="590039863"/>
    <s v="62"/>
    <s v="Hauts-de-France"/>
    <s v="PSPH/EBNL"/>
    <s v="CENTRE ANTOINE DE SAINT-EXUPERY - VENDIN_x000a_LE VIEIL"/>
    <n v="20309.5"/>
    <n v="0"/>
    <n v="0"/>
  </r>
  <r>
    <s v="620111195"/>
    <x v="1610"/>
    <s v="620100057"/>
    <s v="62"/>
    <s v="Hauts-de-France"/>
    <s v="CH"/>
    <s v="USLD CH ARRAS"/>
    <n v="18765"/>
    <n v="0"/>
    <n v="0"/>
  </r>
  <r>
    <s v="620100750"/>
    <x v="1634"/>
    <s v="620000273"/>
    <s v="62"/>
    <s v="Hauts-de-France"/>
    <s v="Privé"/>
    <s v="CLINIQUE AMBROISE PARE"/>
    <n v="18309"/>
    <n v="0"/>
    <n v="0"/>
  </r>
  <r>
    <s v="620013649"/>
    <x v="1635"/>
    <s v="620013599"/>
    <s v="62"/>
    <s v="Hauts-de-France"/>
    <s v="Privé"/>
    <s v="HAD DU LITTORAL"/>
    <n v="17455.5"/>
    <n v="0"/>
    <n v="0"/>
  </r>
  <r>
    <s v="620024349"/>
    <x v="1636"/>
    <s v="620024299"/>
    <s v="62"/>
    <s v="Hauts-de-France"/>
    <s v="Privé"/>
    <s v="CLINIQUE DU VIRVAL"/>
    <n v="16921.5"/>
    <n v="0"/>
    <n v="0"/>
  </r>
  <r>
    <s v="620026690"/>
    <x v="1637"/>
    <s v="620027839"/>
    <s v="62"/>
    <s v="Hauts-de-France"/>
    <s v="PSPH/EBNL"/>
    <s v="CENTRE J.CURIE GCS PUBLIC PRIVÉ LITTORAL"/>
    <n v="16767.5"/>
    <n v="0"/>
    <n v="0"/>
  </r>
  <r>
    <s v="620100495"/>
    <x v="1638"/>
    <s v="620000133"/>
    <s v="62"/>
    <s v="Hauts-de-France"/>
    <s v="Privé"/>
    <s v="CLINIQUE LES DRAGS CONVALESCENCE"/>
    <n v="15300"/>
    <n v="0"/>
    <n v="0"/>
  </r>
  <r>
    <s v="620106088"/>
    <x v="1639"/>
    <s v="620000976"/>
    <s v="62"/>
    <s v="Hauts-de-France"/>
    <s v="Privé"/>
    <s v="CLINIQUE MÉDICO-CHIRURGICALE"/>
    <n v="14946"/>
    <n v="0"/>
    <n v="0"/>
  </r>
  <r>
    <s v="620105940"/>
    <x v="1640"/>
    <s v="620000950"/>
    <s v="62"/>
    <s v="Hauts-de-France"/>
    <s v="Privé"/>
    <s v="POLYCLINIQUE DU TERNOIS"/>
    <n v="14938.5"/>
    <n v="0"/>
    <n v="0"/>
  </r>
  <r>
    <s v="620033662"/>
    <x v="1608"/>
    <s v="620103440"/>
    <s v="62"/>
    <s v="Hauts-de-France"/>
    <s v="CH"/>
    <s v="CENTRE DE PSYCHOTHÉRAPIE"/>
    <n v="14250.5"/>
    <n v="0"/>
    <n v="0"/>
  </r>
  <r>
    <s v="620025387"/>
    <x v="1641"/>
    <s v="620025361"/>
    <s v="62"/>
    <s v="Hauts-de-France"/>
    <s v="Privé"/>
    <s v="SAS CLINIQUE PSY DU LITTORAL"/>
    <n v="13790.75"/>
    <n v="0"/>
    <n v="0"/>
  </r>
  <r>
    <s v="620026252"/>
    <x v="1609"/>
    <s v="620100685"/>
    <s v="62"/>
    <s v="Hauts-de-France"/>
    <s v="CH"/>
    <s v="CENTRE DE SANTÉ MENTALE JB PUSSIN"/>
    <n v="13760.5"/>
    <n v="0"/>
    <n v="0"/>
  </r>
  <r>
    <s v="620100347"/>
    <x v="1642"/>
    <s v="590039863"/>
    <s v="62"/>
    <s v="Hauts-de-France"/>
    <s v="PSPH/EBNL"/>
    <s v="MAISON DE SANTÉ LE RYONVAL"/>
    <n v="13741.25"/>
    <n v="0"/>
    <n v="0"/>
  </r>
  <r>
    <s v="620003475"/>
    <x v="1609"/>
    <s v="620100685"/>
    <s v="62"/>
    <s v="Hauts-de-France"/>
    <s v="CH"/>
    <s v="CTRE TRAITEMENT DEPENDANCES CH LENS"/>
    <n v="13661"/>
    <n v="0"/>
    <n v="0"/>
  </r>
  <r>
    <s v="620033761"/>
    <x v="1643"/>
    <s v="620023770"/>
    <s v="62"/>
    <s v="Hauts-de-France"/>
    <s v="CH"/>
    <s v="CARDIOLOGIE INTERVENTION ARTOIS"/>
    <n v="13326"/>
    <n v="0"/>
    <n v="0"/>
  </r>
  <r>
    <s v="620003889"/>
    <x v="1644"/>
    <s v="590799995"/>
    <s v="62"/>
    <s v="Hauts-de-France"/>
    <s v="Privé"/>
    <s v="HAD DU BETHUNOIS"/>
    <n v="13024.5"/>
    <n v="0"/>
    <n v="0"/>
  </r>
  <r>
    <s v="620010348"/>
    <x v="1645"/>
    <s v="590024469"/>
    <s v="62"/>
    <s v="Hauts-de-France"/>
    <s v="Privé"/>
    <s v="HAD DE CALAIS SAINT OMER"/>
    <n v="12575.5"/>
    <n v="0"/>
    <n v="0"/>
  </r>
  <r>
    <s v="620004838"/>
    <x v="1646"/>
    <s v="620001834"/>
    <s v="62"/>
    <s v="Hauts-de-France"/>
    <s v="PSPH/EBNL"/>
    <s v="CENTRE LES MARRONNIERS AHNAC"/>
    <n v="11017.5"/>
    <n v="0"/>
    <n v="0"/>
  </r>
  <r>
    <s v="620000059"/>
    <x v="1647"/>
    <s v="620100073"/>
    <s v="62"/>
    <s v="Hauts-de-France"/>
    <s v="CH"/>
    <s v="CH BAPAUME"/>
    <n v="10799"/>
    <n v="0"/>
    <n v="0"/>
  </r>
  <r>
    <s v="620030726"/>
    <x v="1648"/>
    <s v="620030718"/>
    <s v="62"/>
    <s v="Hauts-de-France"/>
    <s v="Privé"/>
    <s v="CLINIQUE LES OYATS"/>
    <n v="10105"/>
    <n v="0"/>
    <n v="0"/>
  </r>
  <r>
    <s v="620026401"/>
    <x v="1649"/>
    <s v="620024158"/>
    <s v="62"/>
    <s v="Hauts-de-France"/>
    <s v="Privé"/>
    <s v="HOPALE REEDUCATION-CENTRE ARRAS"/>
    <n v="9898"/>
    <n v="0"/>
    <n v="0"/>
  </r>
  <r>
    <s v="620102954"/>
    <x v="1650"/>
    <s v="750050759"/>
    <s v="62"/>
    <s v="Hauts-de-France"/>
    <s v="PSPH/EBNL"/>
    <s v="UNIRÉ DE GÉRONTOLOGIE LE SURGEON BULLY_x000a_LES MINES"/>
    <n v="9879.5"/>
    <n v="0"/>
    <n v="0"/>
  </r>
  <r>
    <s v="620012948"/>
    <x v="1651"/>
    <s v="620000265"/>
    <s v="62"/>
    <s v="Hauts-de-France"/>
    <s v="Privé"/>
    <s v="CLINIQUE MAHAUT DE TERMONDE"/>
    <n v="9505.5"/>
    <n v="0"/>
    <n v="0"/>
  </r>
  <r>
    <s v="620000067"/>
    <x v="1652"/>
    <s v="620100081"/>
    <s v="62"/>
    <s v="Hauts-de-France"/>
    <s v="CH"/>
    <s v="CH DU TERNOIS"/>
    <n v="8921.5"/>
    <n v="0"/>
    <n v="0"/>
  </r>
  <r>
    <s v="620002154"/>
    <x v="1653"/>
    <s v="620112607"/>
    <s v="62"/>
    <s v="Hauts-de-France"/>
    <s v="CH"/>
    <s v="INSTITUT ALBERT CALMETTE A CAMIERS"/>
    <n v="7749.75"/>
    <n v="0"/>
    <n v="0"/>
  </r>
  <r>
    <s v="620024208"/>
    <x v="1654"/>
    <s v="620002352"/>
    <s v="62"/>
    <s v="Hauts-de-France"/>
    <s v="Privé"/>
    <s v="CLINIQUE NÉPHROLOGIQUE DE L'AUDOMAROIS"/>
    <n v="7335.5"/>
    <n v="0"/>
    <n v="0"/>
  </r>
  <r>
    <s v="620106203"/>
    <x v="1655"/>
    <s v="750050759"/>
    <s v="62"/>
    <s v="Hauts-de-France"/>
    <s v="PSPH/EBNL"/>
    <s v="UNITÉ DE CONVALESCENCE ET DE SOINS LA_x000a_ROSERAIE BRUAY LABUISSIERE"/>
    <n v="6495"/>
    <n v="0"/>
    <n v="0"/>
  </r>
  <r>
    <s v="620106625"/>
    <x v="1656"/>
    <s v="620020859"/>
    <s v="62"/>
    <s v="Hauts-de-France"/>
    <s v="CH"/>
    <s v="MAISON SLD LA MANAIE AUCHEL"/>
    <n v="6331"/>
    <n v="0"/>
    <n v="0"/>
  </r>
  <r>
    <s v="620000299"/>
    <x v="1657"/>
    <s v="620101295"/>
    <s v="62"/>
    <s v="Hauts-de-France"/>
    <s v="CH"/>
    <s v="CH AIRE SUR LA LYS"/>
    <n v="6127"/>
    <n v="0"/>
    <n v="0"/>
  </r>
  <r>
    <s v="620000117"/>
    <x v="1658"/>
    <s v="620100461"/>
    <s v="62"/>
    <s v="Hauts-de-France"/>
    <s v="CH"/>
    <s v="CH D'HESDIN"/>
    <n v="5537.5"/>
    <n v="0"/>
    <n v="0"/>
  </r>
  <r>
    <s v="620018705"/>
    <x v="1659"/>
    <s v="620112581"/>
    <s v="62"/>
    <s v="Hauts-de-France"/>
    <s v="PSPH/EBNL"/>
    <s v="CTRE DE DIALYSE A DOMICILE ADH HENIN B"/>
    <n v="5417"/>
    <n v="0"/>
    <n v="0"/>
  </r>
  <r>
    <s v="620117606"/>
    <x v="1660"/>
    <s v="750050759"/>
    <s v="62"/>
    <s v="Hauts-de-France"/>
    <s v="PSPH/EBNL"/>
    <s v="CENTRE LA MANAIE AUCHEL"/>
    <n v="5224.5"/>
    <n v="0"/>
    <n v="0"/>
  </r>
  <r>
    <s v="620025494"/>
    <x v="1659"/>
    <s v="620112581"/>
    <s v="62"/>
    <s v="Hauts-de-France"/>
    <s v="PSPH/EBNL"/>
    <s v="CTRE AUTODIALYSE &amp; UNITE DIALY MED ADH"/>
    <n v="4299"/>
    <n v="0"/>
    <n v="0"/>
  </r>
  <r>
    <s v="620115592"/>
    <x v="1661"/>
    <s v="620000638"/>
    <s v="62"/>
    <s v="Hauts-de-France"/>
    <s v="PSPH/EBNL"/>
    <s v="CENTRE DE POST CURE ECOIVRES II"/>
    <n v="3704.5"/>
    <n v="0"/>
    <n v="0"/>
  </r>
  <r>
    <s v="590806428"/>
    <x v="1659"/>
    <s v="620112581"/>
    <s v="62"/>
    <s v="Hauts-de-France"/>
    <s v="PSPH/EBNL"/>
    <s v="CTRE D'AUTODIALYSE ADH DE DOUAI"/>
    <n v="3220"/>
    <n v="0"/>
    <n v="0"/>
  </r>
  <r>
    <s v="620108357"/>
    <x v="1614"/>
    <s v="620103432"/>
    <s v="62"/>
    <s v="Hauts-de-France"/>
    <s v="USLD pur"/>
    <s v="USLD LES OPALINES - CHAM"/>
    <n v="3010"/>
    <n v="0"/>
    <n v="0"/>
  </r>
  <r>
    <s v="620115410"/>
    <x v="1659"/>
    <s v="620112581"/>
    <s v="62"/>
    <s v="Hauts-de-France"/>
    <s v="PSPH/EBNL"/>
    <s v="CENTRE D'AUTODIALYSE ADH DE LENS"/>
    <n v="2785"/>
    <n v="0"/>
    <n v="0"/>
  </r>
  <r>
    <s v="620112656"/>
    <x v="1610"/>
    <s v="620100057"/>
    <s v="62"/>
    <s v="Hauts-de-France"/>
    <s v="CH"/>
    <s v="MAISON DE REPOS MAROEUIL - CH ARRAS"/>
    <n v="2646.5"/>
    <n v="0"/>
    <n v="0"/>
  </r>
  <r>
    <s v="620115170"/>
    <x v="1659"/>
    <s v="620112581"/>
    <s v="62"/>
    <s v="Hauts-de-France"/>
    <s v="PSPH/EBNL"/>
    <s v="CTRE D'ENTRAIN AUTODIALYSE ST-NICOLAS"/>
    <n v="2634"/>
    <n v="0"/>
    <n v="0"/>
  </r>
  <r>
    <s v="620108365"/>
    <x v="1609"/>
    <s v="620100685"/>
    <s v="62"/>
    <s v="Hauts-de-France"/>
    <s v="CH"/>
    <s v="HDJ PSY ADULTES D'AVION - CH LENS"/>
    <n v="2604.75"/>
    <n v="0"/>
    <n v="0"/>
  </r>
  <r>
    <s v="620116046"/>
    <x v="1662"/>
    <s v="620002311"/>
    <s v="62"/>
    <s v="Hauts-de-France"/>
    <s v="Privé"/>
    <s v="SAS CLINIQUE CHIRURGICALE DES 7 VALLEES"/>
    <n v="2484.5"/>
    <n v="0"/>
    <n v="0"/>
  </r>
  <r>
    <s v="590815007"/>
    <x v="1659"/>
    <s v="620112581"/>
    <s v="62"/>
    <s v="Hauts-de-France"/>
    <s v="PSPH/EBNL"/>
    <s v="CTRE D'AUTODIALYSE ADH LA SENTINELLE"/>
    <n v="2352"/>
    <n v="0"/>
    <n v="0"/>
  </r>
  <r>
    <s v="620117325"/>
    <x v="1659"/>
    <s v="620112581"/>
    <s v="62"/>
    <s v="Hauts-de-France"/>
    <s v="PSPH/EBNL"/>
    <s v="CENTRE D'AUTODIALYSE ADH DE BRUAY"/>
    <n v="2334"/>
    <n v="0"/>
    <n v="0"/>
  </r>
  <r>
    <s v="620119958"/>
    <x v="1614"/>
    <s v="620103432"/>
    <s v="62"/>
    <s v="Hauts-de-France"/>
    <s v="CH"/>
    <s v="HDJ PSY ADULT BERCK CH ARROND MONTREUIL"/>
    <n v="2195.75"/>
    <n v="0"/>
    <n v="0"/>
  </r>
  <r>
    <s v="590046579"/>
    <x v="1659"/>
    <s v="620112581"/>
    <s v="62"/>
    <s v="Hauts-de-France"/>
    <s v="PSPH/EBNL"/>
    <s v="CENTRE D'AUTODIALYSE MARLY"/>
    <n v="2049"/>
    <n v="0"/>
    <n v="0"/>
  </r>
  <r>
    <s v="620003400"/>
    <x v="1625"/>
    <s v="620101287"/>
    <s v="62"/>
    <s v="Hauts-de-France"/>
    <s v="CH"/>
    <s v="CENTRE PSYCHOTHER. DU TERNOIS G08 EPSM"/>
    <n v="1949.5"/>
    <n v="0"/>
    <n v="0"/>
  </r>
  <r>
    <s v="590810099"/>
    <x v="1659"/>
    <s v="620112581"/>
    <s v="62"/>
    <s v="Hauts-de-France"/>
    <s v="PSPH/EBNL"/>
    <s v="CENTRE D'AUTODIALYSE ADH DE CAMBRAI"/>
    <n v="1789"/>
    <n v="0"/>
    <n v="0"/>
  </r>
  <r>
    <s v="590041471"/>
    <x v="1659"/>
    <s v="620112581"/>
    <s v="62"/>
    <s v="Hauts-de-France"/>
    <s v="PSPH/EBNL"/>
    <s v="CTRE AUTODIALYSE ADH BRUAY-SUR-ESCAUT"/>
    <n v="1665"/>
    <n v="0"/>
    <n v="0"/>
  </r>
  <r>
    <s v="620003434"/>
    <x v="1625"/>
    <s v="620101287"/>
    <s v="62"/>
    <s v="Hauts-de-France"/>
    <s v="CH"/>
    <s v="HDJ PSY ADUL G10 BETHUNE EPSM VAL DE LY"/>
    <n v="1575.5"/>
    <n v="0"/>
    <n v="0"/>
  </r>
  <r>
    <s v="620117309"/>
    <x v="1659"/>
    <s v="620112581"/>
    <s v="62"/>
    <s v="Hauts-de-France"/>
    <s v="PSPH/EBNL"/>
    <s v="CTRE D'AUTODIALYSE ADH HENIN-BEAUMONT"/>
    <n v="1517"/>
    <n v="0"/>
    <n v="0"/>
  </r>
  <r>
    <s v="620004119"/>
    <x v="1614"/>
    <s v="620103432"/>
    <s v="62"/>
    <s v="Hauts-de-France"/>
    <s v="CH"/>
    <s v="HDJ PSY ADULTES ETAPLES - CHAM"/>
    <n v="1507.75"/>
    <n v="0"/>
    <n v="0"/>
  </r>
  <r>
    <s v="620025403"/>
    <x v="1609"/>
    <s v="620100685"/>
    <s v="62"/>
    <s v="Hauts-de-France"/>
    <s v="CH"/>
    <s v="HDJ PSY INFANTO-JUV CH LENS"/>
    <n v="1386.5"/>
    <n v="0"/>
    <n v="0"/>
  </r>
  <r>
    <s v="620025080"/>
    <x v="1621"/>
    <s v="620100677"/>
    <s v="62"/>
    <s v="Hauts-de-France"/>
    <s v="CH"/>
    <s v="HDJ PSY ESCALE CH HENIN BEAUMONT"/>
    <n v="1362.25"/>
    <n v="0"/>
    <n v="0"/>
  </r>
  <r>
    <s v="620027698"/>
    <x v="1625"/>
    <s v="620101287"/>
    <s v="62"/>
    <s v="Hauts-de-France"/>
    <s v="CH"/>
    <s v="HDJ PSY ADULTES BRUAY"/>
    <n v="1322.5"/>
    <n v="0"/>
    <n v="0"/>
  </r>
  <r>
    <s v="620024398"/>
    <x v="1614"/>
    <s v="620103432"/>
    <s v="62"/>
    <s v="Hauts-de-France"/>
    <s v="CH"/>
    <s v="HDJ FRUGES - CHAM"/>
    <n v="1309"/>
    <n v="0"/>
    <n v="0"/>
  </r>
  <r>
    <s v="620119941"/>
    <x v="1614"/>
    <s v="620103432"/>
    <s v="62"/>
    <s v="Hauts-de-France"/>
    <s v="CH"/>
    <s v="HDJ CAMPAGNE LÈS HESDIN - CHAM"/>
    <n v="1300"/>
    <n v="0"/>
    <n v="0"/>
  </r>
  <r>
    <s v="620117812"/>
    <x v="1659"/>
    <s v="620112581"/>
    <s v="62"/>
    <s v="Hauts-de-France"/>
    <s v="PSPH/EBNL"/>
    <s v="CTRE D'AUTODIALYSE ADH DE LIEVIN"/>
    <n v="1298"/>
    <n v="0"/>
    <n v="0"/>
  </r>
  <r>
    <s v="620009829"/>
    <x v="1653"/>
    <s v="620112607"/>
    <s v="62"/>
    <s v="Hauts-de-France"/>
    <s v="CH"/>
    <s v="HDJ BOULOGNE INSTITUT CAMIERS"/>
    <n v="1283.75"/>
    <n v="0"/>
    <n v="0"/>
  </r>
  <r>
    <s v="620020636"/>
    <x v="1659"/>
    <s v="620112581"/>
    <s v="62"/>
    <s v="Hauts-de-France"/>
    <s v="PSPH/EBNL"/>
    <s v="CTRE D'AUTODIALYSE ADH DE ST-POL"/>
    <n v="1246"/>
    <n v="0"/>
    <n v="0"/>
  </r>
  <r>
    <s v="620018143"/>
    <x v="1610"/>
    <s v="620100057"/>
    <s v="62"/>
    <s v="Hauts-de-France"/>
    <s v="CH"/>
    <s v="CENTRE DE SOINS PSY ROGER MISES"/>
    <n v="1184.75"/>
    <n v="0"/>
    <n v="0"/>
  </r>
  <r>
    <s v="590008306"/>
    <x v="1659"/>
    <s v="620112581"/>
    <s v="62"/>
    <s v="Hauts-de-France"/>
    <s v="PSPH/EBNL"/>
    <s v="CENTRE D'AUTODIALYSE ADH DE SOMAIN"/>
    <n v="1096"/>
    <n v="0"/>
    <n v="0"/>
  </r>
  <r>
    <s v="620120063"/>
    <x v="1659"/>
    <s v="620112581"/>
    <s v="62"/>
    <s v="Hauts-de-France"/>
    <s v="PSPH/EBNL"/>
    <s v="CENTRE AUTODIALYSE AIRE LA LYS"/>
    <n v="932"/>
    <n v="0"/>
    <n v="0"/>
  </r>
  <r>
    <s v="590035390"/>
    <x v="1659"/>
    <s v="620112581"/>
    <s v="62"/>
    <s v="Hauts-de-France"/>
    <s v="PSPH/EBNL"/>
    <s v="CTRE D'AUTODIALYSE ADH DE LAMBERSART"/>
    <n v="920"/>
    <n v="0"/>
    <n v="0"/>
  </r>
  <r>
    <s v="620010249"/>
    <x v="1653"/>
    <s v="620112607"/>
    <s v="62"/>
    <s v="Hauts-de-France"/>
    <s v="CH"/>
    <s v="HDJ AUCHY LES HESDIN IDAC"/>
    <n v="702.25"/>
    <n v="0"/>
    <n v="0"/>
  </r>
  <r>
    <s v="620025056"/>
    <x v="1621"/>
    <s v="620100677"/>
    <s v="62"/>
    <s v="Hauts-de-France"/>
    <s v="CH"/>
    <s v="CMP ENFANTS HENIN CH HENIN BEAUMONT"/>
    <n v="691.75"/>
    <n v="0"/>
    <n v="0"/>
  </r>
  <r>
    <s v="620009779"/>
    <x v="1653"/>
    <s v="620112607"/>
    <s v="62"/>
    <s v="Hauts-de-France"/>
    <s v="CH"/>
    <s v="HDJ GABRIEL PERI INST CAMIERS"/>
    <n v="606.5"/>
    <n v="0"/>
    <n v="0"/>
  </r>
  <r>
    <s v="620000596"/>
    <x v="1663"/>
    <s v="750820680"/>
    <s v="62"/>
    <s v="Hauts-de-France"/>
    <s v="PSPH/EBNL"/>
    <s v="CENTRE DE POST CURE LA PRESQU'ÎLE_x000a_LONGUENESSE"/>
    <n v="488"/>
    <n v="0"/>
    <n v="0"/>
  </r>
  <r>
    <s v="630000404"/>
    <x v="1664"/>
    <s v="630780989"/>
    <s v="63"/>
    <s v="Auvergne-Rhône-Alpes"/>
    <s v="CHR/U"/>
    <s v="HÔPITAL GABRIEL MONTPIED - CHU63"/>
    <n v="284316"/>
    <n v="1"/>
    <n v="1"/>
  </r>
  <r>
    <s v="630781268"/>
    <x v="1664"/>
    <s v="630780989"/>
    <s v="63"/>
    <s v="Auvergne-Rhône-Alpes"/>
    <s v="CHR/U"/>
    <s v="HÔPITAL ESTAING - CHU63"/>
    <n v="181036.5"/>
    <n v="1"/>
    <n v="1"/>
  </r>
  <r>
    <s v="630781839"/>
    <x v="1665"/>
    <s v="630000826"/>
    <s v="63"/>
    <s v="Auvergne-Rhône-Alpes"/>
    <s v="Privé"/>
    <s v="CLINIQUE CHATAIGNERAIE - BEAUMONT"/>
    <n v="98614"/>
    <n v="0"/>
    <n v="1"/>
  </r>
  <r>
    <s v="630780211"/>
    <x v="1666"/>
    <s v="630000107"/>
    <s v="63"/>
    <s v="Auvergne-Rhône-Alpes"/>
    <s v="Privé"/>
    <s v="POLE SANTÉ REPUBLIQUE - CLERMONT"/>
    <n v="87259.5"/>
    <n v="0"/>
    <n v="1"/>
  </r>
  <r>
    <s v="630000438"/>
    <x v="1667"/>
    <s v="630781011"/>
    <s v="63"/>
    <s v="Auvergne-Rhône-Alpes"/>
    <s v="CH"/>
    <s v="CH DE RIOM"/>
    <n v="72482.5"/>
    <n v="1"/>
    <n v="1"/>
  </r>
  <r>
    <s v="630000479"/>
    <x v="1668"/>
    <s v="630781110"/>
    <s v="63"/>
    <s v="Auvergne-Rhône-Alpes"/>
    <s v="CLCC"/>
    <s v="CENTRE REGIONAL JEAN PERRIN"/>
    <n v="65906"/>
    <n v="1"/>
    <n v="1"/>
  </r>
  <r>
    <s v="630780195"/>
    <x v="1669"/>
    <s v="630786754"/>
    <s v="63"/>
    <s v="Auvergne-Rhône-Alpes"/>
    <s v="PSPH/EBNL"/>
    <s v="CH STE MARIE"/>
    <n v="63848.25"/>
    <n v="0"/>
    <n v="0"/>
  </r>
  <r>
    <s v="630000446"/>
    <x v="1670"/>
    <s v="630781029"/>
    <s v="63"/>
    <s v="Auvergne-Rhône-Alpes"/>
    <s v="CH"/>
    <s v="CH DE THIERS"/>
    <n v="52870.5"/>
    <n v="0"/>
    <n v="1"/>
  </r>
  <r>
    <s v="630000420"/>
    <x v="1671"/>
    <s v="630781003"/>
    <s v="63"/>
    <s v="Auvergne-Rhône-Alpes"/>
    <s v="CH"/>
    <s v="CH ISSOIRE PAUL ARDIER"/>
    <n v="49937"/>
    <n v="0"/>
    <n v="1"/>
  </r>
  <r>
    <s v="630781821"/>
    <x v="1672"/>
    <s v="920030269"/>
    <s v="63"/>
    <s v="Auvergne-Rhône-Alpes"/>
    <s v="Privé"/>
    <s v="CLINIQUE DU GRAND PRE - DURTOL"/>
    <n v="42508"/>
    <n v="0"/>
    <n v="1"/>
  </r>
  <r>
    <s v="630783538"/>
    <x v="1664"/>
    <s v="630780989"/>
    <s v="63"/>
    <s v="Auvergne-Rhône-Alpes"/>
    <s v="CHR/U"/>
    <s v="HÔPITAL LOUISE MICHEL - CHU63"/>
    <n v="37854"/>
    <n v="0"/>
    <n v="1"/>
  </r>
  <r>
    <s v="630781771"/>
    <x v="1664"/>
    <s v="630780989"/>
    <s v="63"/>
    <s v="Auvergne-Rhône-Alpes"/>
    <s v="CHR/U"/>
    <s v="CMP - CHU63"/>
    <n v="34923"/>
    <n v="0"/>
    <n v="0"/>
  </r>
  <r>
    <s v="630000412"/>
    <x v="1673"/>
    <s v="630780997"/>
    <s v="63"/>
    <s v="Auvergne-Rhône-Alpes"/>
    <s v="CH"/>
    <s v="CH D'AMBERT"/>
    <n v="28818.5"/>
    <n v="0"/>
    <n v="1"/>
  </r>
  <r>
    <s v="630000149"/>
    <x v="1674"/>
    <s v="630780302"/>
    <s v="63"/>
    <s v="Auvergne-Rhône-Alpes"/>
    <s v="CH"/>
    <s v="CH ETIENNE CLEMENTEL"/>
    <n v="24803"/>
    <n v="0"/>
    <n v="0"/>
  </r>
  <r>
    <s v="630780401"/>
    <x v="1675"/>
    <s v="630000172"/>
    <s v="63"/>
    <s v="Auvergne-Rhône-Alpes"/>
    <s v="Privé"/>
    <s v="CLINIQUE DE L AUZON - LA ROCHE"/>
    <n v="24054"/>
    <n v="0"/>
    <n v="0"/>
  </r>
  <r>
    <s v="630000560"/>
    <x v="1676"/>
    <s v="630781367"/>
    <s v="63"/>
    <s v="Auvergne-Rhône-Alpes"/>
    <s v="CH"/>
    <s v="CH BILLOM"/>
    <n v="22708"/>
    <n v="0"/>
    <n v="0"/>
  </r>
  <r>
    <s v="630000131"/>
    <x v="1677"/>
    <s v="630003168"/>
    <s v="63"/>
    <s v="Auvergne-Rhône-Alpes"/>
    <s v="PSPH/EBNL"/>
    <s v="CLINIQUE CARDIO PNEUMOLOGIE"/>
    <n v="17938"/>
    <n v="0"/>
    <n v="0"/>
  </r>
  <r>
    <s v="630010510"/>
    <x v="1678"/>
    <s v="920030269"/>
    <s v="63"/>
    <s v="Auvergne-Rhône-Alpes"/>
    <s v="Privé"/>
    <s v="CLINIQUE DES 6 LACS"/>
    <n v="17842"/>
    <n v="0"/>
    <n v="0"/>
  </r>
  <r>
    <s v="630780369"/>
    <x v="1679"/>
    <s v="630000164"/>
    <s v="63"/>
    <s v="Auvergne-Rhône-Alpes"/>
    <s v="Privé"/>
    <s v="CLINIQUE DE LA PLAINE - CLERMONT"/>
    <n v="17637"/>
    <n v="0"/>
    <n v="1"/>
  </r>
  <r>
    <s v="630785756"/>
    <x v="1680"/>
    <s v="630001188"/>
    <s v="63"/>
    <s v="Auvergne-Rhône-Alpes"/>
    <s v="PSPH/EBNL"/>
    <s v="CRF MICHEL BARBAT"/>
    <n v="16395.5"/>
    <n v="0"/>
    <n v="0"/>
  </r>
  <r>
    <s v="630780310"/>
    <x v="1681"/>
    <s v="920030269"/>
    <s v="63"/>
    <s v="Auvergne-Rhône-Alpes"/>
    <s v="Privé"/>
    <s v="CLINIQUE LES SORBIERS - ISSOIRE"/>
    <n v="16017.5"/>
    <n v="0"/>
    <n v="0"/>
  </r>
  <r>
    <s v="630000016"/>
    <x v="1682"/>
    <s v="630180032"/>
    <s v="63"/>
    <s v="Auvergne-Rhône-Alpes"/>
    <s v="CH"/>
    <s v="CH DU MONT DORE"/>
    <n v="14190.5"/>
    <n v="1"/>
    <n v="1"/>
  </r>
  <r>
    <s v="630781417"/>
    <x v="1683"/>
    <s v="630000578"/>
    <s v="63"/>
    <s v="Auvergne-Rhône-Alpes"/>
    <s v="Privé"/>
    <s v="CLINIQUE LES QUEYRIAUX - COURNON"/>
    <n v="13835"/>
    <n v="0"/>
    <n v="0"/>
  </r>
  <r>
    <s v="630781755"/>
    <x v="1684"/>
    <s v="630011518"/>
    <s v="63"/>
    <s v="Auvergne-Rhône-Alpes"/>
    <s v="PSPH/EBNL"/>
    <s v="CENTRE MÉDICAL INFANTILE DE ROMAGNAT"/>
    <n v="13512"/>
    <n v="0"/>
    <n v="1"/>
  </r>
  <r>
    <s v="630783348"/>
    <x v="1685"/>
    <s v="750050916"/>
    <s v="63"/>
    <s v="Auvergne-Rhône-Alpes"/>
    <s v="PSPH/EBNL"/>
    <s v="CMPR MAURICE GANTCHOULA"/>
    <n v="12735.5"/>
    <n v="0"/>
    <n v="0"/>
  </r>
  <r>
    <s v="630000487"/>
    <x v="1686"/>
    <s v="630781136"/>
    <s v="63"/>
    <s v="Auvergne-Rhône-Alpes"/>
    <s v="PSPH/EBNL"/>
    <s v="CENTRE NOTRE DAME"/>
    <n v="12684"/>
    <n v="0"/>
    <n v="0"/>
  </r>
  <r>
    <s v="630780179"/>
    <x v="1687"/>
    <s v="630011534"/>
    <s v="63"/>
    <s v="Auvergne-Rhône-Alpes"/>
    <s v="PSPH/EBNL"/>
    <s v="CENTRE D'HOSPITALISATION DE CHANAT"/>
    <n v="11731.5"/>
    <n v="0"/>
    <n v="0"/>
  </r>
  <r>
    <s v="630010296"/>
    <x v="1688"/>
    <s v="630001188"/>
    <s v="63"/>
    <s v="Auvergne-Rhône-Alpes"/>
    <s v="Privé"/>
    <s v="HAD 63"/>
    <n v="10972.5"/>
    <n v="0"/>
    <n v="0"/>
  </r>
  <r>
    <s v="630780526"/>
    <x v="1689"/>
    <s v="630009991"/>
    <s v="63"/>
    <s v="Auvergne-Rhône-Alpes"/>
    <s v="PSPH/EBNL"/>
    <s v="CENTRE MÉDICAL LES SAPINS"/>
    <n v="9444.5"/>
    <n v="0"/>
    <n v="0"/>
  </r>
  <r>
    <s v="630010528"/>
    <x v="1690"/>
    <s v="630000990"/>
    <s v="63"/>
    <s v="Auvergne-Rhône-Alpes"/>
    <s v="Privé"/>
    <s v="HAD AURA AUVERGNE"/>
    <n v="9062.5"/>
    <n v="0"/>
    <n v="0"/>
  </r>
  <r>
    <s v="630008118"/>
    <x v="1691"/>
    <s v="630011153"/>
    <s v="63"/>
    <s v="Auvergne-Rhône-Alpes"/>
    <s v="Privé"/>
    <s v="SAS CLINIDOM"/>
    <n v="8178"/>
    <n v="0"/>
    <n v="0"/>
  </r>
  <r>
    <s v="630790384"/>
    <x v="1692"/>
    <s v="630786754"/>
    <s v="63"/>
    <s v="Auvergne-Rhône-Alpes"/>
    <s v="PSPH/EBNL"/>
    <s v="CENTRE DE LONG SEJOUR"/>
    <n v="7883.5"/>
    <n v="0"/>
    <n v="0"/>
  </r>
  <r>
    <s v="430007419"/>
    <x v="1692"/>
    <s v="630786754"/>
    <s v="63"/>
    <s v="Auvergne-Rhône-Alpes"/>
    <s v="PSPH/EBNL"/>
    <s v="SERVICE DE LONG SEJOUR"/>
    <n v="7265.5"/>
    <n v="0"/>
    <n v="0"/>
  </r>
  <r>
    <s v="630005668"/>
    <x v="1693"/>
    <s v="630000990"/>
    <s v="63"/>
    <s v="Auvergne-Rhône-Alpes"/>
    <s v="Privé"/>
    <s v="CENTRE D'HÉMODIALYSE AURA ARCHE"/>
    <n v="6810.5"/>
    <n v="0"/>
    <n v="0"/>
  </r>
  <r>
    <s v="630784742"/>
    <x v="1693"/>
    <s v="630000990"/>
    <s v="63"/>
    <s v="Auvergne-Rhône-Alpes"/>
    <s v="PSPH/EBNL"/>
    <s v="AURA AUVERGNE"/>
    <n v="5630"/>
    <n v="0"/>
    <n v="0"/>
  </r>
  <r>
    <s v="630780559"/>
    <x v="1694"/>
    <s v="870015336"/>
    <s v="63"/>
    <s v="Auvergne-Rhône-Alpes"/>
    <s v="PSPH/EBNL"/>
    <s v="MAISON D'ENFANTS TZA NOU"/>
    <n v="5621.5"/>
    <n v="0"/>
    <n v="0"/>
  </r>
  <r>
    <s v="630011823"/>
    <x v="1695"/>
    <s v="870015336"/>
    <s v="63"/>
    <s v="Auvergne-Rhône-Alpes"/>
    <s v="PSPH/EBNL"/>
    <s v="HDJ DE L'UGECAM"/>
    <n v="3041"/>
    <n v="0"/>
    <n v="0"/>
  </r>
  <r>
    <s v="030003669"/>
    <x v="1693"/>
    <s v="630000990"/>
    <s v="63"/>
    <s v="Auvergne-Rhône-Alpes"/>
    <s v="PSPH/EBNL"/>
    <s v="UNITE DE DIALYSE DE MONTLUCON"/>
    <n v="2895"/>
    <n v="0"/>
    <n v="0"/>
  </r>
  <r>
    <s v="580004588"/>
    <x v="1693"/>
    <s v="630000990"/>
    <s v="63"/>
    <s v="Auvergne-Rhône-Alpes"/>
    <s v="PSPH/EBNL"/>
    <s v="DIALYSE AURA NEVERS"/>
    <n v="2649"/>
    <n v="0"/>
    <n v="0"/>
  </r>
  <r>
    <s v="630781433"/>
    <x v="1696"/>
    <s v="630000362"/>
    <s v="63"/>
    <s v="Auvergne-Rhône-Alpes"/>
    <s v="Privé"/>
    <s v="MECS L ILE AUX ENFANTS"/>
    <n v="2038"/>
    <n v="0"/>
    <n v="0"/>
  </r>
  <r>
    <s v="030003768"/>
    <x v="1693"/>
    <s v="630000990"/>
    <s v="63"/>
    <s v="Auvergne-Rhône-Alpes"/>
    <s v="PSPH/EBNL"/>
    <s v="UNITE DE DIALYSE DE VICHY"/>
    <n v="1834"/>
    <n v="0"/>
    <n v="0"/>
  </r>
  <r>
    <s v="630007839"/>
    <x v="1693"/>
    <s v="630000990"/>
    <s v="63"/>
    <s v="Auvergne-Rhône-Alpes"/>
    <s v="PSPH/EBNL"/>
    <s v="UNITE DE DIALYSE DE RIOM"/>
    <n v="1531"/>
    <n v="0"/>
    <n v="0"/>
  </r>
  <r>
    <s v="430004358"/>
    <x v="1693"/>
    <s v="630000990"/>
    <s v="63"/>
    <s v="Auvergne-Rhône-Alpes"/>
    <s v="PSPH/EBNL"/>
    <s v="UNITE DE DIALYSE DU PUY"/>
    <n v="1365"/>
    <n v="0"/>
    <n v="0"/>
  </r>
  <r>
    <s v="150001758"/>
    <x v="1693"/>
    <s v="630000990"/>
    <s v="63"/>
    <s v="Auvergne-Rhône-Alpes"/>
    <s v="PSPH/EBNL"/>
    <s v="UNITE DE DIALYSE DE SAINT-FLOUR"/>
    <n v="1317"/>
    <n v="0"/>
    <n v="0"/>
  </r>
  <r>
    <s v="430004309"/>
    <x v="1693"/>
    <s v="630000990"/>
    <s v="63"/>
    <s v="Auvergne-Rhône-Alpes"/>
    <s v="PSPH/EBNL"/>
    <s v="UNITE DE DIALYSE DE BRIOUDE"/>
    <n v="1288"/>
    <n v="0"/>
    <n v="0"/>
  </r>
  <r>
    <s v="630007748"/>
    <x v="1693"/>
    <s v="630000990"/>
    <s v="63"/>
    <s v="Auvergne-Rhône-Alpes"/>
    <s v="PSPH/EBNL"/>
    <s v="UNITE DE DIALYSE D'ISSOIRE"/>
    <n v="1265"/>
    <n v="0"/>
    <n v="0"/>
  </r>
  <r>
    <s v="430004408"/>
    <x v="1693"/>
    <s v="630000990"/>
    <s v="63"/>
    <s v="Auvergne-Rhône-Alpes"/>
    <s v="PSPH/EBNL"/>
    <s v="UNITE DE DIALYSE D'YSSINGEAUX"/>
    <n v="1170"/>
    <n v="0"/>
    <n v="0"/>
  </r>
  <r>
    <s v="630007698"/>
    <x v="1693"/>
    <s v="630000990"/>
    <s v="63"/>
    <s v="Auvergne-Rhône-Alpes"/>
    <s v="PSPH/EBNL"/>
    <s v="UNITE DE DIALYSE D'AMBERT"/>
    <n v="763"/>
    <n v="0"/>
    <n v="0"/>
  </r>
  <r>
    <s v="030003719"/>
    <x v="1693"/>
    <s v="630000990"/>
    <s v="63"/>
    <s v="Auvergne-Rhône-Alpes"/>
    <s v="PSPH/EBNL"/>
    <s v="UNITE DE DIALYSE DE MOULINS"/>
    <n v="663"/>
    <n v="0"/>
    <n v="0"/>
  </r>
  <r>
    <s v="580004638"/>
    <x v="1693"/>
    <s v="630000990"/>
    <s v="63"/>
    <s v="Auvergne-Rhône-Alpes"/>
    <s v="PSPH/EBNL"/>
    <s v="DIALYSE AURA DECIZE"/>
    <n v="614"/>
    <n v="0"/>
    <n v="0"/>
  </r>
  <r>
    <s v="630011211"/>
    <x v="1697"/>
    <s v="690795331"/>
    <s v="63"/>
    <s v="Auvergne-Rhône-Alpes"/>
    <s v="PSPH/EBNL"/>
    <s v="CENTRE RÉGIONAL BASSE VISION"/>
    <n v="562.5"/>
    <n v="0"/>
    <n v="0"/>
  </r>
  <r>
    <s v="630007888"/>
    <x v="1693"/>
    <s v="630000990"/>
    <s v="63"/>
    <s v="Auvergne-Rhône-Alpes"/>
    <s v="PSPH/EBNL"/>
    <s v="UNITE DE DIALYSE DE THIERS"/>
    <n v="340"/>
    <n v="0"/>
    <n v="0"/>
  </r>
  <r>
    <s v="630007789"/>
    <x v="1693"/>
    <s v="630000990"/>
    <s v="63"/>
    <s v="Auvergne-Rhône-Alpes"/>
    <s v="PSPH/EBNL"/>
    <s v="UNITE DE DIALYSE DU MONT-DORE"/>
    <n v="310"/>
    <n v="0"/>
    <n v="0"/>
  </r>
  <r>
    <s v="640000600"/>
    <x v="1698"/>
    <s v="640781290"/>
    <s v="64"/>
    <s v="Nouvelle-Aquitaine"/>
    <s v="CH"/>
    <s v="CH DE PAU"/>
    <n v="240330.5"/>
    <n v="1"/>
    <n v="1"/>
  </r>
  <r>
    <s v="640000162"/>
    <x v="1699"/>
    <s v="640780417"/>
    <s v="64"/>
    <s v="Nouvelle-Aquitaine"/>
    <s v="CH"/>
    <s v="CH DE LA COTE BASQUE - BAYONNE"/>
    <n v="229373.5"/>
    <n v="1"/>
    <n v="1"/>
  </r>
  <r>
    <s v="640018206"/>
    <x v="1700"/>
    <s v="640012209"/>
    <s v="64"/>
    <s v="Nouvelle-Aquitaine"/>
    <s v="Privé"/>
    <s v="CAPIO CLINIQUE BELHARRA"/>
    <n v="92016.5"/>
    <n v="0"/>
    <n v="0"/>
  </r>
  <r>
    <s v="640000436"/>
    <x v="1701"/>
    <s v="640780862"/>
    <s v="64"/>
    <s v="Nouvelle-Aquitaine"/>
    <s v="CH"/>
    <s v="CH DES PYRENEES"/>
    <n v="70752.5"/>
    <n v="0"/>
    <n v="0"/>
  </r>
  <r>
    <s v="640780946"/>
    <x v="1702"/>
    <s v="640000469"/>
    <s v="64"/>
    <s v="Nouvelle-Aquitaine"/>
    <s v="Privé"/>
    <s v="POLYCLINIQUE DE NAVARRE"/>
    <n v="53359"/>
    <n v="0"/>
    <n v="1"/>
  </r>
  <r>
    <s v="640790150"/>
    <x v="1703"/>
    <s v="750712184"/>
    <s v="64"/>
    <s v="Nouvelle-Aquitaine"/>
    <s v="CHR/U"/>
    <s v="MARIN DE HENDAYE"/>
    <n v="51366.5"/>
    <n v="1"/>
    <n v="1"/>
  </r>
  <r>
    <s v="640000402"/>
    <x v="1704"/>
    <s v="640780813"/>
    <s v="64"/>
    <s v="Nouvelle-Aquitaine"/>
    <s v="CH"/>
    <s v="CH D'ORTHEZ"/>
    <n v="50613"/>
    <n v="0"/>
    <n v="1"/>
  </r>
  <r>
    <s v="640780490"/>
    <x v="1705"/>
    <s v="640000212"/>
    <s v="64"/>
    <s v="Nouvelle-Aquitaine"/>
    <s v="Privé"/>
    <s v="POLYCLINIQUE AGUILERA"/>
    <n v="46930.5"/>
    <n v="0"/>
    <n v="1"/>
  </r>
  <r>
    <s v="640000410"/>
    <x v="1706"/>
    <s v="640780821"/>
    <s v="64"/>
    <s v="Nouvelle-Aquitaine"/>
    <s v="CH"/>
    <s v="CH OLORON"/>
    <n v="45373"/>
    <n v="1"/>
    <n v="1"/>
  </r>
  <r>
    <s v="640781225"/>
    <x v="1707"/>
    <s v="640000568"/>
    <s v="64"/>
    <s v="Nouvelle-Aquitaine"/>
    <s v="Privé"/>
    <s v="CLINIQUE CARDIOLOGIQUE ARESSY"/>
    <n v="34681.5"/>
    <n v="0"/>
    <n v="0"/>
  </r>
  <r>
    <s v="640780748"/>
    <x v="1708"/>
    <s v="640000360"/>
    <s v="64"/>
    <s v="Nouvelle-Aquitaine"/>
    <s v="Privé"/>
    <s v="POLYCLINIQUE COTE BASQUE SUD"/>
    <n v="33971"/>
    <n v="0"/>
    <n v="0"/>
  </r>
  <r>
    <s v="640780938"/>
    <x v="1709"/>
    <s v="640000451"/>
    <s v="64"/>
    <s v="Nouvelle-Aquitaine"/>
    <s v="Privé"/>
    <s v="POLYCLINIQUE MARZET"/>
    <n v="30883"/>
    <n v="0"/>
    <n v="1"/>
  </r>
  <r>
    <s v="640017646"/>
    <x v="1710"/>
    <s v="640017638"/>
    <s v="64"/>
    <s v="Nouvelle-Aquitaine"/>
    <s v="CH"/>
    <s v="CH DE SAINT-PALAIS"/>
    <n v="27036"/>
    <n v="0"/>
    <n v="1"/>
  </r>
  <r>
    <s v="640018255"/>
    <x v="1711"/>
    <s v="640007019"/>
    <s v="64"/>
    <s v="Nouvelle-Aquitaine"/>
    <s v="Privé"/>
    <s v="CLINIQUE CHATEAU CARADOC"/>
    <n v="24839.5"/>
    <n v="0"/>
    <n v="0"/>
  </r>
  <r>
    <s v="640016580"/>
    <x v="1712"/>
    <s v="640010658"/>
    <s v="64"/>
    <s v="Nouvelle-Aquitaine"/>
    <s v="Privé"/>
    <s v="CENTRE DE CARDIOLOGIE DU PAYS BASQUE"/>
    <n v="24403.5"/>
    <n v="0"/>
    <n v="0"/>
  </r>
  <r>
    <s v="640780672"/>
    <x v="1713"/>
    <s v="640000337"/>
    <s v="64"/>
    <s v="Nouvelle-Aquitaine"/>
    <s v="Privé"/>
    <s v="CRF MARIENIA"/>
    <n v="22531.5"/>
    <n v="0"/>
    <n v="1"/>
  </r>
  <r>
    <s v="640789699"/>
    <x v="1714"/>
    <s v="640003570"/>
    <s v="64"/>
    <s v="Nouvelle-Aquitaine"/>
    <s v="Privé"/>
    <s v="HAD SANTÉ SERVICE BAYONNE"/>
    <n v="21274.5"/>
    <n v="0"/>
    <n v="0"/>
  </r>
  <r>
    <s v="640780755"/>
    <x v="1699"/>
    <s v="640780417"/>
    <s v="64"/>
    <s v="Nouvelle-Aquitaine"/>
    <s v="CH"/>
    <s v="CHIC COTE BASQUE - ST JEAN DE LUZ"/>
    <n v="21260"/>
    <n v="0"/>
    <n v="0"/>
  </r>
  <r>
    <s v="640780557"/>
    <x v="1715"/>
    <s v="640000238"/>
    <s v="64"/>
    <s v="Nouvelle-Aquitaine"/>
    <s v="PSPH/EBNL"/>
    <s v="CENTRE MÉDICAL TOKI-EDER"/>
    <n v="20085"/>
    <n v="0"/>
    <n v="1"/>
  </r>
  <r>
    <s v="640784278"/>
    <x v="1699"/>
    <s v="640780417"/>
    <s v="64"/>
    <s v="Nouvelle-Aquitaine"/>
    <s v="CH"/>
    <s v="CH COTE BASQUE - SITE CAM DE PRATS"/>
    <n v="19197.75"/>
    <n v="0"/>
    <n v="0"/>
  </r>
  <r>
    <s v="640019220"/>
    <x v="1716"/>
    <s v="640000451"/>
    <s v="64"/>
    <s v="Nouvelle-Aquitaine"/>
    <s v="Privé"/>
    <s v="POLYCLINIQUE MARZET - SITE POLYCLINIQUE DE_x000a_NAVARRE"/>
    <n v="18876"/>
    <n v="0"/>
    <n v="0"/>
  </r>
  <r>
    <s v="640780185"/>
    <x v="1717"/>
    <s v="640000089"/>
    <s v="64"/>
    <s v="Nouvelle-Aquitaine"/>
    <s v="PSPH/EBNL"/>
    <s v="LES EMBRUNS"/>
    <n v="18118.5"/>
    <n v="0"/>
    <n v="0"/>
  </r>
  <r>
    <s v="640780268"/>
    <x v="1718"/>
    <s v="640000113"/>
    <s v="64"/>
    <s v="Nouvelle-Aquitaine"/>
    <s v="Privé"/>
    <s v="CLINIQUE DELAY"/>
    <n v="17175"/>
    <n v="0"/>
    <n v="0"/>
  </r>
  <r>
    <s v="640780631"/>
    <x v="1719"/>
    <s v="640000295"/>
    <s v="64"/>
    <s v="Nouvelle-Aquitaine"/>
    <s v="Privé"/>
    <s v="CENTRE GRANCHER-CYRANO"/>
    <n v="17066"/>
    <n v="0"/>
    <n v="0"/>
  </r>
  <r>
    <s v="640781332"/>
    <x v="1720"/>
    <s v="640017612"/>
    <s v="64"/>
    <s v="Nouvelle-Aquitaine"/>
    <s v="Privé"/>
    <s v="CENTRE DE DIALYSE DU BEARN"/>
    <n v="15368.5"/>
    <n v="0"/>
    <n v="0"/>
  </r>
  <r>
    <s v="640789426"/>
    <x v="1721"/>
    <s v="640003497"/>
    <s v="64"/>
    <s v="Nouvelle-Aquitaine"/>
    <s v="Privé"/>
    <s v="MAISON DE REPOS ET DE CONVALESCENCE LES_x000a_ACACIAS"/>
    <n v="14884"/>
    <n v="0"/>
    <n v="0"/>
  </r>
  <r>
    <s v="640005591"/>
    <x v="1722"/>
    <s v="920030269"/>
    <s v="64"/>
    <s v="Nouvelle-Aquitaine"/>
    <s v="Privé"/>
    <s v="L.M.C. LES JEUNES CHENES"/>
    <n v="14309"/>
    <n v="0"/>
    <n v="0"/>
  </r>
  <r>
    <s v="640010518"/>
    <x v="1723"/>
    <s v="640010468"/>
    <s v="64"/>
    <s v="Nouvelle-Aquitaine"/>
    <s v="Privé"/>
    <s v="CENTRE MÉDICAL LEON DIEUDONNE"/>
    <n v="13700.5"/>
    <n v="0"/>
    <n v="0"/>
  </r>
  <r>
    <s v="640780623"/>
    <x v="1724"/>
    <s v="640000287"/>
    <s v="64"/>
    <s v="Nouvelle-Aquitaine"/>
    <s v="Privé"/>
    <s v="CENTRE ANNIE ENIA"/>
    <n v="13427.5"/>
    <n v="0"/>
    <n v="1"/>
  </r>
  <r>
    <s v="640780334"/>
    <x v="1725"/>
    <s v="640017893"/>
    <s v="64"/>
    <s v="Nouvelle-Aquitaine"/>
    <s v="Privé"/>
    <s v="CLINIQUE D'AMADE"/>
    <n v="13230.5"/>
    <n v="0"/>
    <n v="0"/>
  </r>
  <r>
    <s v="640780607"/>
    <x v="1726"/>
    <s v="330050899"/>
    <s v="64"/>
    <s v="Nouvelle-Aquitaine"/>
    <s v="Privé"/>
    <s v="LA MAISON BASQUE"/>
    <n v="12355.5"/>
    <n v="0"/>
    <n v="0"/>
  </r>
  <r>
    <s v="640780649"/>
    <x v="1727"/>
    <s v="640000303"/>
    <s v="64"/>
    <s v="Nouvelle-Aquitaine"/>
    <s v="Privé"/>
    <s v="CENTRE PNEUMOLOGIE LANDOUZY"/>
    <n v="12189.5"/>
    <n v="0"/>
    <n v="0"/>
  </r>
  <r>
    <s v="640787149"/>
    <x v="1728"/>
    <s v="640001681"/>
    <s v="64"/>
    <s v="Nouvelle-Aquitaine"/>
    <s v="Privé"/>
    <s v="CRF EN MILIEU THERMAL"/>
    <n v="12049"/>
    <n v="0"/>
    <n v="0"/>
  </r>
  <r>
    <s v="640780581"/>
    <x v="1729"/>
    <s v="640000253"/>
    <s v="64"/>
    <s v="Nouvelle-Aquitaine"/>
    <s v="Privé"/>
    <s v="CENTRE PNEUMOLOGIE LES TERRASSES"/>
    <n v="11662.5"/>
    <n v="0"/>
    <n v="0"/>
  </r>
  <r>
    <s v="640786281"/>
    <x v="1730"/>
    <s v="640791976"/>
    <s v="64"/>
    <s v="Nouvelle-Aquitaine"/>
    <s v="CH"/>
    <s v="USLD CLOS MONTREUIL"/>
    <n v="10737.5"/>
    <n v="0"/>
    <n v="0"/>
  </r>
  <r>
    <s v="640789640"/>
    <x v="1731"/>
    <s v="640000113"/>
    <s v="64"/>
    <s v="Nouvelle-Aquitaine"/>
    <s v="Privé"/>
    <s v="CENTRE D'HEMODIALYSE DELAY"/>
    <n v="10540.5"/>
    <n v="0"/>
    <n v="0"/>
  </r>
  <r>
    <s v="640780714"/>
    <x v="1732"/>
    <s v="690795331"/>
    <s v="64"/>
    <s v="Nouvelle-Aquitaine"/>
    <s v="PSPH/EBNL"/>
    <s v="MAISON SAINT VINCENT VILLA CONCHA"/>
    <n v="9427.5"/>
    <n v="0"/>
    <n v="0"/>
  </r>
  <r>
    <s v="640018818"/>
    <x v="1733"/>
    <s v="920030269"/>
    <s v="64"/>
    <s v="Nouvelle-Aquitaine"/>
    <s v="Privé"/>
    <s v="CENTRE DE SOINS LA NOUVELLE AQUITAINE"/>
    <n v="9124.5"/>
    <n v="0"/>
    <n v="0"/>
  </r>
  <r>
    <s v="640780409"/>
    <x v="1734"/>
    <s v="640000154"/>
    <s v="64"/>
    <s v="Nouvelle-Aquitaine"/>
    <s v="Privé"/>
    <s v="CLINIQUE MIRAMBEAU"/>
    <n v="9111"/>
    <n v="0"/>
    <n v="0"/>
  </r>
  <r>
    <s v="640781308"/>
    <x v="1735"/>
    <s v="640000618"/>
    <s v="64"/>
    <s v="Nouvelle-Aquitaine"/>
    <s v="Privé"/>
    <s v="CLINIQUE DIABETE-ENDOCRINO-NUTRITION_x000a_PRINCESS"/>
    <n v="8447"/>
    <n v="0"/>
    <n v="0"/>
  </r>
  <r>
    <s v="640787156"/>
    <x v="1736"/>
    <s v="640001699"/>
    <s v="64"/>
    <s v="Nouvelle-Aquitaine"/>
    <s v="Privé"/>
    <s v="CLINIQUE FONDATION LURO"/>
    <n v="8099.5"/>
    <n v="0"/>
    <n v="0"/>
  </r>
  <r>
    <s v="640013298"/>
    <x v="1737"/>
    <s v="640011508"/>
    <s v="64"/>
    <s v="Nouvelle-Aquitaine"/>
    <s v="Privé"/>
    <s v="HAD DU HAUT BEARN ET DE LA SOULE"/>
    <n v="7748.5"/>
    <n v="0"/>
    <n v="0"/>
  </r>
  <r>
    <s v="640000428"/>
    <x v="1738"/>
    <s v="640780839"/>
    <s v="64"/>
    <s v="Nouvelle-Aquitaine"/>
    <s v="CH"/>
    <s v="CH DE MAULEON"/>
    <n v="5903.5"/>
    <n v="0"/>
    <n v="0"/>
  </r>
  <r>
    <s v="640017224"/>
    <x v="1739"/>
    <s v="330050899"/>
    <s v="64"/>
    <s v="Nouvelle-Aquitaine"/>
    <s v="Privé"/>
    <s v="CLINIQUE BEAULIEU COLISEE"/>
    <n v="3913.5"/>
    <n v="0"/>
    <n v="0"/>
  </r>
  <r>
    <s v="640780904"/>
    <x v="1740"/>
    <s v="750721334"/>
    <s v="64"/>
    <s v="Nouvelle-Aquitaine"/>
    <s v="PSPH/EBNL"/>
    <s v="LE NID BÉARNAIS"/>
    <n v="3432"/>
    <n v="0"/>
    <n v="0"/>
  </r>
  <r>
    <s v="640003836"/>
    <x v="1730"/>
    <s v="640791976"/>
    <s v="64"/>
    <s v="Nouvelle-Aquitaine"/>
    <s v="CH"/>
    <s v="USLD CLOS DE L'OUSSE"/>
    <n v="3404.5"/>
    <n v="0"/>
    <n v="0"/>
  </r>
  <r>
    <s v="640789624"/>
    <x v="1741"/>
    <s v="640016614"/>
    <s v="64"/>
    <s v="Nouvelle-Aquitaine"/>
    <s v="PSPH/EBNL"/>
    <s v="CENTRE MÉDICO-SOCIAL COULOMME"/>
    <n v="3326.5"/>
    <n v="0"/>
    <n v="0"/>
  </r>
  <r>
    <s v="640000626"/>
    <x v="1742"/>
    <s v="640000626"/>
    <s v="64"/>
    <s v="Nouvelle-Aquitaine"/>
    <s v="PSPH/EBNL"/>
    <s v="ASSOCIATION SAINT ANTOINE"/>
    <n v="2291"/>
    <n v="0"/>
    <n v="0"/>
  </r>
  <r>
    <s v="640792305"/>
    <x v="1743"/>
    <s v="640000626"/>
    <s v="64"/>
    <s v="Nouvelle-Aquitaine"/>
    <s v="PSPH/EBNL"/>
    <s v="MAISON SAINT ANTOINE"/>
    <n v="2287.5"/>
    <n v="0"/>
    <n v="0"/>
  </r>
  <r>
    <s v="640781340"/>
    <x v="1744"/>
    <s v="640000451"/>
    <s v="64"/>
    <s v="Nouvelle-Aquitaine"/>
    <s v="Privé"/>
    <s v="MAISON DE REPOS ET DE CONVALESCENCE STE_x000a_ODILE"/>
    <n v="1814"/>
    <n v="0"/>
    <n v="0"/>
  </r>
  <r>
    <s v="400007043"/>
    <x v="1731"/>
    <s v="640000113"/>
    <s v="64"/>
    <s v="Nouvelle-Aquitaine"/>
    <s v="Privé"/>
    <s v="ANTENNE AUTODIALYSE DELAY"/>
    <n v="1809"/>
    <n v="0"/>
    <n v="0"/>
  </r>
  <r>
    <s v="640005336"/>
    <x v="1720"/>
    <s v="640017612"/>
    <s v="64"/>
    <s v="Nouvelle-Aquitaine"/>
    <s v="Privé"/>
    <s v="ANTENNE D'AUTODIALYSE ORTHEZ"/>
    <n v="1442"/>
    <n v="0"/>
    <n v="0"/>
  </r>
  <r>
    <s v="640797296"/>
    <x v="1731"/>
    <s v="640000113"/>
    <s v="64"/>
    <s v="Nouvelle-Aquitaine"/>
    <s v="Privé"/>
    <s v="ANTENNE AUTODIALYSE DELAY"/>
    <n v="854"/>
    <n v="0"/>
    <n v="0"/>
  </r>
  <r>
    <s v="640796835"/>
    <x v="1731"/>
    <s v="640000113"/>
    <s v="64"/>
    <s v="Nouvelle-Aquitaine"/>
    <s v="Privé"/>
    <s v="ANTENNE AUTODIALYSE DELAY"/>
    <n v="791"/>
    <n v="0"/>
    <n v="0"/>
  </r>
  <r>
    <s v="400011201"/>
    <x v="1720"/>
    <s v="640017612"/>
    <s v="64"/>
    <s v="Nouvelle-Aquitaine"/>
    <s v="PSPH/EBNL"/>
    <s v="ANTENNE AUTODIALYSE ASRIR"/>
    <n v="688"/>
    <n v="0"/>
    <n v="0"/>
  </r>
  <r>
    <s v="640013553"/>
    <x v="1731"/>
    <s v="640000113"/>
    <s v="64"/>
    <s v="Nouvelle-Aquitaine"/>
    <s v="Privé"/>
    <s v="ANTENNE AUTODIALYSE DELAY"/>
    <n v="459"/>
    <n v="0"/>
    <n v="0"/>
  </r>
  <r>
    <s v="640797155"/>
    <x v="1731"/>
    <s v="640000113"/>
    <s v="64"/>
    <s v="Nouvelle-Aquitaine"/>
    <s v="Privé"/>
    <s v="ANTENNE AUTODIALYSE DELAY"/>
    <n v="352"/>
    <n v="0"/>
    <n v="0"/>
  </r>
  <r>
    <s v="640781175"/>
    <x v="1745"/>
    <s v="640790374"/>
    <s v="64"/>
    <s v="Nouvelle-Aquitaine"/>
    <s v="PSPH/EBNL"/>
    <s v="COLONIE SANITAIRE DES PEP"/>
    <n v="344.5"/>
    <n v="0"/>
    <n v="0"/>
  </r>
  <r>
    <s v="640013520"/>
    <x v="1720"/>
    <s v="640017612"/>
    <s v="64"/>
    <s v="Nouvelle-Aquitaine"/>
    <s v="PSPH/EBNL"/>
    <s v="ANTENNE AUTODIALYSE ASRIR"/>
    <n v="294"/>
    <n v="0"/>
    <n v="0"/>
  </r>
  <r>
    <s v="640796736"/>
    <x v="1731"/>
    <s v="640000113"/>
    <s v="64"/>
    <s v="Nouvelle-Aquitaine"/>
    <s v="Privé"/>
    <s v="ANTENNE AUTODIALYSE TEMPORAIRE DELAY"/>
    <n v="32"/>
    <n v="0"/>
    <n v="0"/>
  </r>
  <r>
    <s v="650000417"/>
    <x v="1746"/>
    <s v="650783160"/>
    <s v="65"/>
    <s v="Occitanie"/>
    <s v="CH"/>
    <s v="CH BIGORRE SITE GESPE TARBES"/>
    <n v="115812"/>
    <n v="1"/>
    <n v="1"/>
  </r>
  <r>
    <s v="650780679"/>
    <x v="1747"/>
    <s v="650000243"/>
    <s v="65"/>
    <s v="Occitanie"/>
    <s v="Privé"/>
    <s v="CLINIQUE ORMEAU SITE CENTRE"/>
    <n v="47577"/>
    <n v="0"/>
    <n v="1"/>
  </r>
  <r>
    <s v="650000045"/>
    <x v="1748"/>
    <s v="650780158"/>
    <s v="65"/>
    <s v="Occitanie"/>
    <s v="CH"/>
    <s v="CH LOURDES"/>
    <n v="47469.5"/>
    <n v="1"/>
    <n v="1"/>
  </r>
  <r>
    <s v="650000060"/>
    <x v="1749"/>
    <s v="650780174"/>
    <s v="65"/>
    <s v="Occitanie"/>
    <s v="CH"/>
    <s v="CH LANNEMEZAN"/>
    <n v="43908.5"/>
    <n v="0"/>
    <n v="0"/>
  </r>
  <r>
    <s v="650000052"/>
    <x v="1750"/>
    <s v="650780166"/>
    <s v="65"/>
    <s v="Occitanie"/>
    <s v="CH"/>
    <s v="CH BAGNERES DE BIGORRE"/>
    <n v="40712.5"/>
    <n v="1"/>
    <n v="1"/>
  </r>
  <r>
    <s v="650002579"/>
    <x v="1751"/>
    <s v="650000243"/>
    <s v="65"/>
    <s v="Occitanie"/>
    <s v="Privé"/>
    <s v="CLINIQUE ORMEAU PYRENEES"/>
    <n v="35380.5"/>
    <n v="0"/>
    <n v="1"/>
  </r>
  <r>
    <s v="650780182"/>
    <x v="1746"/>
    <s v="650783160"/>
    <s v="65"/>
    <s v="Occitanie"/>
    <s v="CH"/>
    <s v="CH BIGORRE SITE VIC EN BIGORRE"/>
    <n v="26779"/>
    <n v="0"/>
    <n v="0"/>
  </r>
  <r>
    <s v="650784218"/>
    <x v="1749"/>
    <s v="650780174"/>
    <s v="65"/>
    <s v="Occitanie"/>
    <s v="CH"/>
    <s v="CENTRE MÉDICO-CHIRURGICAL HÔPITAUX DE_x000a_LANNEMEZAN"/>
    <n v="24349.5"/>
    <n v="0"/>
    <n v="1"/>
  </r>
  <r>
    <s v="650780398"/>
    <x v="1752"/>
    <s v="750005068"/>
    <s v="65"/>
    <s v="Occitanie"/>
    <s v="PSPH/EBNL"/>
    <s v="CENTRE MÉDICAL L'ARBIZON"/>
    <n v="16319.5"/>
    <n v="0"/>
    <n v="0"/>
  </r>
  <r>
    <s v="650780141"/>
    <x v="1746"/>
    <s v="650783160"/>
    <s v="65"/>
    <s v="Occitanie"/>
    <s v="CH"/>
    <s v="CH BIGORRE SITE AYGUEROTE TARBES"/>
    <n v="15017.5"/>
    <n v="0"/>
    <n v="0"/>
  </r>
  <r>
    <s v="650000078"/>
    <x v="1753"/>
    <s v="650780190"/>
    <s v="65"/>
    <s v="Occitanie"/>
    <s v="CH"/>
    <s v="CH LE MONTAIGU"/>
    <n v="13886"/>
    <n v="0"/>
    <n v="1"/>
  </r>
  <r>
    <s v="650780323"/>
    <x v="1754"/>
    <s v="650000128"/>
    <s v="65"/>
    <s v="Occitanie"/>
    <s v="Privé"/>
    <s v="MAISON D'ENFANTS DIETETIQUE SOLEIL ET_x000a_BIGORRE"/>
    <n v="9067.5"/>
    <n v="0"/>
    <n v="0"/>
  </r>
  <r>
    <s v="650780729"/>
    <x v="1755"/>
    <s v="650000276"/>
    <s v="65"/>
    <s v="Occitanie"/>
    <s v="Privé"/>
    <s v="CLINIQUE PSYCHIATRIQUE LAMPRE"/>
    <n v="8787.5"/>
    <n v="0"/>
    <n v="0"/>
  </r>
  <r>
    <s v="650004799"/>
    <x v="1756"/>
    <s v="650003148"/>
    <s v="65"/>
    <s v="Occitanie"/>
    <s v="PSPH/EBNL"/>
    <s v="GCS ARCADE"/>
    <n v="7461"/>
    <n v="0"/>
    <n v="0"/>
  </r>
  <r>
    <s v="650780737"/>
    <x v="1757"/>
    <s v="650000284"/>
    <s v="65"/>
    <s v="Occitanie"/>
    <s v="Privé"/>
    <s v="SARL CLINIQUE DE PIETAT"/>
    <n v="7432"/>
    <n v="0"/>
    <n v="0"/>
  </r>
  <r>
    <s v="650786668"/>
    <x v="1750"/>
    <s v="650780166"/>
    <s v="65"/>
    <s v="Occitanie"/>
    <s v="CH"/>
    <s v="USLD CH BAGNERES DE BIGORRE"/>
    <n v="6290.5"/>
    <n v="0"/>
    <n v="0"/>
  </r>
  <r>
    <s v="650001068"/>
    <x v="1749"/>
    <s v="650780174"/>
    <s v="65"/>
    <s v="Occitanie"/>
    <s v="CH"/>
    <s v="CENTRE CAMILLE CLAUDEL TARBES"/>
    <n v="2717.25"/>
    <n v="0"/>
    <n v="0"/>
  </r>
  <r>
    <s v="650004344"/>
    <x v="1749"/>
    <s v="650780174"/>
    <s v="65"/>
    <s v="Occitanie"/>
    <s v="CH"/>
    <s v="CENTRE D'ALCOOLOGIE HOP LANNEMEZAN"/>
    <n v="2249"/>
    <n v="0"/>
    <n v="0"/>
  </r>
  <r>
    <s v="650784234"/>
    <x v="1749"/>
    <s v="650780174"/>
    <s v="65"/>
    <s v="Occitanie"/>
    <s v="CH"/>
    <s v="CENTRE ORCHIDEE TARBES HOP LANNEMEZAN"/>
    <n v="2105.75"/>
    <n v="0"/>
    <n v="0"/>
  </r>
  <r>
    <s v="650785959"/>
    <x v="1749"/>
    <s v="650780174"/>
    <s v="65"/>
    <s v="Occitanie"/>
    <s v="CH"/>
    <s v="HDJ PSY INF JUV NANSOUTY LANNEMEZAN"/>
    <n v="1442"/>
    <n v="0"/>
    <n v="0"/>
  </r>
  <r>
    <s v="650788623"/>
    <x v="1749"/>
    <s v="650780174"/>
    <s v="65"/>
    <s v="Occitanie"/>
    <s v="CH"/>
    <s v="HDJ PSY INF JUV BEAU SOLEIL LANNEMEZAN"/>
    <n v="1274"/>
    <n v="0"/>
    <n v="0"/>
  </r>
  <r>
    <s v="650001480"/>
    <x v="1749"/>
    <s v="650780174"/>
    <s v="65"/>
    <s v="Occitanie"/>
    <s v="CH"/>
    <s v="CENTRE ERASME HÔPITAUX LANNEMEZAN ADUL"/>
    <n v="1094.5"/>
    <n v="0"/>
    <n v="0"/>
  </r>
  <r>
    <s v="650003098"/>
    <x v="1749"/>
    <s v="650780174"/>
    <s v="65"/>
    <s v="Occitanie"/>
    <s v="CH"/>
    <s v="HDJ PSY INF JUV ESCLARIDE CH LANNEMEZAN"/>
    <n v="1060.25"/>
    <n v="0"/>
    <n v="0"/>
  </r>
  <r>
    <s v="650003049"/>
    <x v="1749"/>
    <s v="650780174"/>
    <s v="65"/>
    <s v="Occitanie"/>
    <s v="CH"/>
    <s v="CENTRE ADO ESCALA LANNEMEZAN"/>
    <n v="943"/>
    <n v="0"/>
    <n v="0"/>
  </r>
  <r>
    <s v="310793583"/>
    <x v="1749"/>
    <s v="650780174"/>
    <s v="65"/>
    <s v="Occitanie"/>
    <s v="CH"/>
    <s v="CENTRE PHOEBUS ST GAUDENS LANNEMEZAN"/>
    <n v="845.5"/>
    <n v="0"/>
    <n v="0"/>
  </r>
  <r>
    <s v="650001472"/>
    <x v="1749"/>
    <s v="650780174"/>
    <s v="65"/>
    <s v="Occitanie"/>
    <s v="CH"/>
    <s v="HDJ MARBORE TARBES HOP LANNEMEZAN"/>
    <n v="770.5"/>
    <n v="0"/>
    <n v="0"/>
  </r>
  <r>
    <s v="650788409"/>
    <x v="1749"/>
    <s v="650780174"/>
    <s v="65"/>
    <s v="Occitanie"/>
    <s v="CH"/>
    <s v="CENTRE SWEET HOME LOURDES HOP_x000a_LANNEMEZAN"/>
    <n v="695.5"/>
    <n v="0"/>
    <n v="0"/>
  </r>
  <r>
    <s v="650788417"/>
    <x v="1749"/>
    <s v="650780174"/>
    <s v="65"/>
    <s v="Occitanie"/>
    <s v="CH"/>
    <s v="HDJ PIJ LUCIOLES HOP LANNEMEZAN"/>
    <n v="186.75"/>
    <n v="0"/>
    <n v="0"/>
  </r>
  <r>
    <s v="660000084"/>
    <x v="1758"/>
    <s v="660780180"/>
    <s v="66"/>
    <s v="Occitanie"/>
    <s v="CH"/>
    <s v="CH PERPIGNAN"/>
    <n v="289146"/>
    <n v="1"/>
    <n v="1"/>
  </r>
  <r>
    <s v="660790387"/>
    <x v="1759"/>
    <s v="660790379"/>
    <s v="66"/>
    <s v="Occitanie"/>
    <s v="Privé"/>
    <s v="POLYCLINIQUE SAINT ROCH"/>
    <n v="95740.5"/>
    <n v="0"/>
    <n v="0"/>
  </r>
  <r>
    <s v="660780784"/>
    <x v="1760"/>
    <s v="660000407"/>
    <s v="66"/>
    <s v="Occitanie"/>
    <s v="Privé"/>
    <s v="CLINIQUE SAINT PIERRE"/>
    <n v="93788.5"/>
    <n v="0"/>
    <n v="0"/>
  </r>
  <r>
    <s v="660006305"/>
    <x v="1761"/>
    <s v="660006297"/>
    <s v="66"/>
    <s v="Occitanie"/>
    <s v="Privé"/>
    <s v="LA CLINIQUE MUTUALISTE CATALANE"/>
    <n v="41443.5"/>
    <n v="0"/>
    <n v="0"/>
  </r>
  <r>
    <s v="660790163"/>
    <x v="1762"/>
    <s v="920031796"/>
    <s v="66"/>
    <s v="Occitanie"/>
    <s v="Privé"/>
    <s v="CRF LA PINEDE"/>
    <n v="38881.5"/>
    <n v="0"/>
    <n v="0"/>
  </r>
  <r>
    <s v="660000092"/>
    <x v="1763"/>
    <s v="660780198"/>
    <s v="66"/>
    <s v="Occitanie"/>
    <s v="CH"/>
    <s v="CHS LEON JEAN GREGORY"/>
    <n v="35662.5"/>
    <n v="1"/>
    <n v="0"/>
  </r>
  <r>
    <s v="660780669"/>
    <x v="1764"/>
    <s v="660000324"/>
    <s v="66"/>
    <s v="Occitanie"/>
    <s v="Privé"/>
    <s v="CLINIQUE NOTRE DAME D ESPERANCE"/>
    <n v="30074.5"/>
    <n v="0"/>
    <n v="0"/>
  </r>
  <r>
    <s v="660781444"/>
    <x v="1758"/>
    <s v="660780180"/>
    <s v="66"/>
    <s v="Occitanie"/>
    <s v="CH"/>
    <s v="USLD LA MISERICORDE CH PERPIGNAN"/>
    <n v="28420.5"/>
    <n v="0"/>
    <n v="0"/>
  </r>
  <r>
    <s v="660780248"/>
    <x v="1765"/>
    <s v="660000142"/>
    <s v="66"/>
    <s v="Occitanie"/>
    <s v="Privé"/>
    <s v="CLINIQUE DU PRE"/>
    <n v="25608.5"/>
    <n v="0"/>
    <n v="0"/>
  </r>
  <r>
    <s v="660780636"/>
    <x v="1766"/>
    <s v="920031788"/>
    <s v="66"/>
    <s v="Occitanie"/>
    <s v="Privé"/>
    <s v="CRF MER AIR SOLEIL"/>
    <n v="23334.5"/>
    <n v="0"/>
    <n v="1"/>
  </r>
  <r>
    <s v="660780743"/>
    <x v="1767"/>
    <s v="660000373"/>
    <s v="66"/>
    <s v="Occitanie"/>
    <s v="Privé"/>
    <s v="SAINT JOSEPH DE SUPERVALTECH"/>
    <n v="22573"/>
    <n v="0"/>
    <n v="0"/>
  </r>
  <r>
    <s v="660780347"/>
    <x v="1768"/>
    <s v="660000183"/>
    <s v="66"/>
    <s v="Occitanie"/>
    <s v="Privé"/>
    <s v="CLINIQUE DU SOUFFLE LA SOLANE"/>
    <n v="19931"/>
    <n v="0"/>
    <n v="1"/>
  </r>
  <r>
    <s v="660780735"/>
    <x v="1769"/>
    <s v="920030269"/>
    <s v="66"/>
    <s v="Occitanie"/>
    <s v="Privé"/>
    <s v="CLINIQUE DU ROUSSILLON"/>
    <n v="19859.5"/>
    <n v="0"/>
    <n v="0"/>
  </r>
  <r>
    <s v="660781287"/>
    <x v="1770"/>
    <s v="660000621"/>
    <s v="66"/>
    <s v="Occitanie"/>
    <s v="Privé"/>
    <s v="CRF LE FLORIDE"/>
    <n v="18829"/>
    <n v="0"/>
    <n v="0"/>
  </r>
  <r>
    <s v="660000167"/>
    <x v="1771"/>
    <s v="660780271"/>
    <s v="66"/>
    <s v="Occitanie"/>
    <s v="CH"/>
    <s v="CH PRADES"/>
    <n v="17260"/>
    <n v="0"/>
    <n v="0"/>
  </r>
  <r>
    <s v="660780628"/>
    <x v="1772"/>
    <s v="660000282"/>
    <s v="66"/>
    <s v="Occitanie"/>
    <s v="Privé"/>
    <s v="CLINIQUE DU VALLESPIR"/>
    <n v="16901"/>
    <n v="0"/>
    <n v="1"/>
  </r>
  <r>
    <s v="660780156"/>
    <x v="1773"/>
    <s v="340015171"/>
    <s v="66"/>
    <s v="Occitanie"/>
    <s v="PSPH/EBNL"/>
    <s v="CENTRE LE VALLESPIR"/>
    <n v="15114.5"/>
    <n v="0"/>
    <n v="0"/>
  </r>
  <r>
    <s v="660780776"/>
    <x v="1774"/>
    <s v="660000399"/>
    <s v="66"/>
    <s v="Occitanie"/>
    <s v="Privé"/>
    <s v="CLINIQUE SAINT MICHEL"/>
    <n v="12674.5"/>
    <n v="0"/>
    <n v="0"/>
  </r>
  <r>
    <s v="660009689"/>
    <x v="1775"/>
    <s v="660010059"/>
    <s v="66"/>
    <s v="Occitanie"/>
    <s v="PSPH/EBNL"/>
    <s v="GCS POLE SANITAIRE CERDAN"/>
    <n v="12449"/>
    <n v="0"/>
    <n v="1"/>
  </r>
  <r>
    <s v="660780214"/>
    <x v="1776"/>
    <s v="920030269"/>
    <s v="66"/>
    <s v="Occitanie"/>
    <s v="Privé"/>
    <s v="MAISON DE REPOS SENSEVIA"/>
    <n v="11729"/>
    <n v="0"/>
    <n v="0"/>
  </r>
  <r>
    <s v="660780800"/>
    <x v="1777"/>
    <s v="920030269"/>
    <s v="66"/>
    <s v="Occitanie"/>
    <s v="Privé"/>
    <s v="SOLEIL CERDAN"/>
    <n v="11067.5"/>
    <n v="0"/>
    <n v="0"/>
  </r>
  <r>
    <s v="660780842"/>
    <x v="1778"/>
    <s v="660000431"/>
    <s v="66"/>
    <s v="Occitanie"/>
    <s v="Privé"/>
    <s v="VAL PYRENE"/>
    <n v="11028.5"/>
    <n v="0"/>
    <n v="0"/>
  </r>
  <r>
    <s v="660780321"/>
    <x v="1779"/>
    <s v="590799730"/>
    <s v="66"/>
    <s v="Occitanie"/>
    <s v="PSPH/EBNL"/>
    <s v="MECSS LA PERLE CERDANE"/>
    <n v="11021.5"/>
    <n v="0"/>
    <n v="0"/>
  </r>
  <r>
    <s v="660005166"/>
    <x v="1780"/>
    <s v="660786542"/>
    <s v="66"/>
    <s v="Occitanie"/>
    <s v="Privé"/>
    <s v="CENTRE DE CONVALESCENCE ST CHRISTOPHE"/>
    <n v="10968.5"/>
    <n v="0"/>
    <n v="0"/>
  </r>
  <r>
    <s v="660010174"/>
    <x v="1781"/>
    <s v="660786799"/>
    <s v="66"/>
    <s v="Occitanie"/>
    <s v="PSPH/EBNL"/>
    <s v="BOUFFARD VERCELLI SITE CH PERPIGNAN"/>
    <n v="10896.5"/>
    <n v="0"/>
    <n v="1"/>
  </r>
  <r>
    <s v="660780099"/>
    <x v="1782"/>
    <s v="660000043"/>
    <s v="66"/>
    <s v="Occitanie"/>
    <s v="Privé"/>
    <s v="CLINIQUE SSR AL SOLA"/>
    <n v="8607"/>
    <n v="0"/>
    <n v="0"/>
  </r>
  <r>
    <s v="660781097"/>
    <x v="1783"/>
    <s v="660000506"/>
    <s v="66"/>
    <s v="Occitanie"/>
    <s v="Privé"/>
    <s v="M.S.M SUNNY COTTAGE"/>
    <n v="6840.5"/>
    <n v="0"/>
    <n v="0"/>
  </r>
  <r>
    <s v="660000605"/>
    <x v="1784"/>
    <s v="660786799"/>
    <s v="66"/>
    <s v="Occitanie"/>
    <s v="PSPH/EBNL"/>
    <s v="CENTRE DOCTEUR BOUFFARD-VERCELLI"/>
    <n v="6090"/>
    <n v="0"/>
    <n v="1"/>
  </r>
  <r>
    <s v="660006172"/>
    <x v="1785"/>
    <s v="660790379"/>
    <s v="66"/>
    <s v="Occitanie"/>
    <s v="Privé"/>
    <s v="HAD MEDIHAD"/>
    <n v="5250.5"/>
    <n v="0"/>
    <n v="0"/>
  </r>
  <r>
    <s v="660010349"/>
    <x v="1786"/>
    <s v="590799730"/>
    <s v="66"/>
    <s v="Occitanie"/>
    <s v="PSPH/EBNL"/>
    <s v="SSR PEDIATRIQUES LES TOUT PETITS"/>
    <n v="4624.5"/>
    <n v="0"/>
    <n v="0"/>
  </r>
  <r>
    <s v="660780172"/>
    <x v="1787"/>
    <s v="660786799"/>
    <s v="66"/>
    <s v="Occitanie"/>
    <s v="PSPH/EBNL"/>
    <s v="CENTRE HELIO MARIN BANYULS SUR MER"/>
    <n v="4236"/>
    <n v="0"/>
    <n v="0"/>
  </r>
  <r>
    <s v="660780370"/>
    <x v="1788"/>
    <s v="660786799"/>
    <s v="66"/>
    <s v="Occitanie"/>
    <s v="PSPH/EBNL"/>
    <s v="MAISON DE REPOS ET DE CONVALESCENCE LE_x000a_CHATEAU BLEU"/>
    <n v="4081"/>
    <n v="0"/>
    <n v="0"/>
  </r>
  <r>
    <s v="660007261"/>
    <x v="1789"/>
    <s v="660010059"/>
    <s v="66"/>
    <s v="Occitanie"/>
    <s v="CH"/>
    <s v="USLD GCS POLE SANITAIRE CERDAN"/>
    <n v="2716"/>
    <n v="0"/>
    <n v="1"/>
  </r>
  <r>
    <s v="660787102"/>
    <x v="1763"/>
    <s v="660780198"/>
    <s v="66"/>
    <s v="Occitanie"/>
    <s v="CH"/>
    <s v="UNITÉ HOSPIT TEMPS PLEIN SMPR DSAVS"/>
    <n v="1603.5"/>
    <n v="0"/>
    <n v="0"/>
  </r>
  <r>
    <s v="660787235"/>
    <x v="1763"/>
    <s v="660780198"/>
    <s v="66"/>
    <s v="Occitanie"/>
    <s v="CH"/>
    <s v="HDJ BOUISSON ELNE CENTRE PERIURBAIN"/>
    <n v="1459.5"/>
    <n v="0"/>
    <n v="0"/>
  </r>
  <r>
    <s v="660787227"/>
    <x v="1763"/>
    <s v="660780198"/>
    <s v="66"/>
    <s v="Occitanie"/>
    <s v="CH"/>
    <s v="HDJ LA TUILERIE CERET SUD 4"/>
    <n v="1350.5"/>
    <n v="0"/>
    <n v="0"/>
  </r>
  <r>
    <s v="660009838"/>
    <x v="1763"/>
    <s v="660780198"/>
    <s v="66"/>
    <s v="Occitanie"/>
    <s v="CH"/>
    <s v="HDJ MAS NOU CHS THUIR"/>
    <n v="1292.25"/>
    <n v="0"/>
    <n v="0"/>
  </r>
  <r>
    <s v="660009341"/>
    <x v="1790"/>
    <s v="660786799"/>
    <s v="66"/>
    <s v="Occitanie"/>
    <s v="Privé"/>
    <s v="USLD ASCV USSAP ARLES SUR TECH"/>
    <n v="1232"/>
    <n v="0"/>
    <n v="0"/>
  </r>
  <r>
    <s v="660787243"/>
    <x v="1763"/>
    <s v="660780198"/>
    <s v="66"/>
    <s v="Occitanie"/>
    <s v="CH"/>
    <s v="HDJ MALE PRADES NORD OUEST SECTEUR 2"/>
    <n v="1195.5"/>
    <n v="0"/>
    <n v="0"/>
  </r>
  <r>
    <s v="660004953"/>
    <x v="1791"/>
    <s v="660790379"/>
    <s v="66"/>
    <s v="Occitanie"/>
    <s v="Privé"/>
    <s v="CENTRE AUTODIALYSE LE SOLER"/>
    <n v="1187"/>
    <n v="0"/>
    <n v="0"/>
  </r>
  <r>
    <s v="660005737"/>
    <x v="1763"/>
    <s v="660780198"/>
    <s v="66"/>
    <s v="Occitanie"/>
    <s v="CH"/>
    <s v="HDJ LE VERNET PERPIGNAN NORD OUEST 1"/>
    <n v="1083.75"/>
    <n v="0"/>
    <n v="0"/>
  </r>
  <r>
    <s v="660005059"/>
    <x v="1763"/>
    <s v="660780198"/>
    <s v="66"/>
    <s v="Occitanie"/>
    <s v="CH"/>
    <s v="CAC 48H UNITE HOSPIT COURTE DUREE"/>
    <n v="999"/>
    <n v="0"/>
    <n v="0"/>
  </r>
  <r>
    <s v="660004979"/>
    <x v="1791"/>
    <s v="660790379"/>
    <s v="66"/>
    <s v="Occitanie"/>
    <s v="Privé"/>
    <s v="AUTODIALYSE ST LAURENT DE LA SALANQUE"/>
    <n v="929"/>
    <n v="0"/>
    <n v="0"/>
  </r>
  <r>
    <s v="660005802"/>
    <x v="1763"/>
    <s v="660780198"/>
    <s v="66"/>
    <s v="Occitanie"/>
    <s v="CH"/>
    <s v="HDJ OASIS PERPIGNAN CENTRE URBAIN"/>
    <n v="895.5"/>
    <n v="0"/>
    <n v="0"/>
  </r>
  <r>
    <s v="660009820"/>
    <x v="1763"/>
    <s v="660780198"/>
    <s v="66"/>
    <s v="Occitanie"/>
    <s v="CH"/>
    <s v="HDJ LE MOULIN A VENT PERPIGNAN"/>
    <n v="888.5"/>
    <n v="0"/>
    <n v="0"/>
  </r>
  <r>
    <s v="660787219"/>
    <x v="1763"/>
    <s v="660780198"/>
    <s v="66"/>
    <s v="Occitanie"/>
    <s v="CH"/>
    <s v="HDJ ARGELES SUD 4"/>
    <n v="864"/>
    <n v="0"/>
    <n v="0"/>
  </r>
  <r>
    <s v="660004961"/>
    <x v="1791"/>
    <s v="660790379"/>
    <s v="66"/>
    <s v="Occitanie"/>
    <s v="Privé"/>
    <s v="CENTRE AUTODIALYSE ARGELES SUR MER"/>
    <n v="796"/>
    <n v="0"/>
    <n v="0"/>
  </r>
  <r>
    <s v="660787136"/>
    <x v="1763"/>
    <s v="660780198"/>
    <s v="66"/>
    <s v="Occitanie"/>
    <s v="CH"/>
    <s v="APPARTEMENT THERAPEUTIQUE ELNE"/>
    <n v="774.5"/>
    <n v="0"/>
    <n v="0"/>
  </r>
  <r>
    <s v="660009812"/>
    <x v="1763"/>
    <s v="660780198"/>
    <s v="66"/>
    <s v="Occitanie"/>
    <s v="CH"/>
    <s v="HDJ AVICENNE CABESTANY"/>
    <n v="569.5"/>
    <n v="0"/>
    <n v="0"/>
  </r>
  <r>
    <s v="660005869"/>
    <x v="1763"/>
    <s v="660780198"/>
    <s v="66"/>
    <s v="Occitanie"/>
    <s v="CH"/>
    <s v="HDJ LA RIBAMBELLE PERPIGNAN PIJ NORD"/>
    <n v="466.75"/>
    <n v="0"/>
    <n v="0"/>
  </r>
  <r>
    <s v="660010422"/>
    <x v="1792"/>
    <s v="590799730"/>
    <s v="66"/>
    <s v="Occitanie"/>
    <s v="PSPH/EBNL"/>
    <s v="POLE PEDIATRIQUE DE CERDAGNE HTP"/>
    <n v="459.5"/>
    <n v="0"/>
    <n v="0"/>
  </r>
  <r>
    <s v="660005687"/>
    <x v="1791"/>
    <s v="660790379"/>
    <s v="66"/>
    <s v="Occitanie"/>
    <s v="Privé"/>
    <s v="UNITE D'AUTODIALYSE DE PRADES"/>
    <n v="325"/>
    <n v="0"/>
    <n v="0"/>
  </r>
  <r>
    <s v="660787110"/>
    <x v="1763"/>
    <s v="660780198"/>
    <s v="66"/>
    <s v="Occitanie"/>
    <s v="CH"/>
    <s v="APPARTEMENT THERAPEUTIQUE CERET SUD 4"/>
    <n v="281"/>
    <n v="0"/>
    <n v="0"/>
  </r>
  <r>
    <s v="660005844"/>
    <x v="1763"/>
    <s v="660780198"/>
    <s v="66"/>
    <s v="Occitanie"/>
    <s v="CH"/>
    <s v="APPARTEMENT THERAPEUTIQUE ARGELES SUD4"/>
    <n v="188"/>
    <n v="0"/>
    <n v="0"/>
  </r>
  <r>
    <s v="660005794"/>
    <x v="1763"/>
    <s v="660780198"/>
    <s v="66"/>
    <s v="Occitanie"/>
    <s v="CH"/>
    <s v="APPARTEMENT THERAPEUTIQUE PRADES"/>
    <n v="137"/>
    <n v="0"/>
    <n v="0"/>
  </r>
  <r>
    <s v="670783273"/>
    <x v="1793"/>
    <s v="670780055"/>
    <s v="67"/>
    <s v="Grand Est"/>
    <s v="CHR/U"/>
    <s v="HÔPITAL DE HAUTEPIERRE"/>
    <n v="354202"/>
    <n v="1"/>
    <n v="1"/>
  </r>
  <r>
    <s v="670000025"/>
    <x v="1793"/>
    <s v="670780055"/>
    <s v="67"/>
    <s v="Grand Est"/>
    <s v="CHR/U"/>
    <s v="HÔPITAL CIVIL / NOUVEL HÔPITAL CIVIL"/>
    <n v="340580.25"/>
    <n v="1"/>
    <n v="1"/>
  </r>
  <r>
    <s v="670000157"/>
    <x v="1794"/>
    <s v="670780337"/>
    <s v="67"/>
    <s v="Grand Est"/>
    <s v="CH"/>
    <s v="CH DE HAGUENAU"/>
    <n v="165941"/>
    <n v="1"/>
    <n v="1"/>
  </r>
  <r>
    <s v="670018068"/>
    <x v="1795"/>
    <s v="670017847"/>
    <s v="67"/>
    <s v="Grand Est"/>
    <s v="Privé"/>
    <s v="CLINIQUE RHENA GCS"/>
    <n v="112798"/>
    <n v="0"/>
    <n v="1"/>
  </r>
  <r>
    <s v="670780212"/>
    <x v="1796"/>
    <s v="670014604"/>
    <s v="67"/>
    <s v="Grand Est"/>
    <s v="PSPH/EBNL"/>
    <s v="CLINIQUE SAINTE-ANNE - GHSV"/>
    <n v="94931"/>
    <n v="0"/>
    <n v="0"/>
  </r>
  <r>
    <s v="670000058"/>
    <x v="1797"/>
    <s v="670013366"/>
    <s v="67"/>
    <s v="Grand Est"/>
    <s v="CH"/>
    <s v="EPSAN BRUMATH"/>
    <n v="89707.75"/>
    <n v="0"/>
    <n v="0"/>
  </r>
  <r>
    <s v="670000397"/>
    <x v="1798"/>
    <s v="670017755"/>
    <s v="67"/>
    <s v="Grand Est"/>
    <s v="CH"/>
    <s v="CH DE SELESTAT"/>
    <n v="86749"/>
    <n v="1"/>
    <n v="1"/>
  </r>
  <r>
    <s v="670000165"/>
    <x v="1799"/>
    <s v="670780345"/>
    <s v="67"/>
    <s v="Grand Est"/>
    <s v="CH"/>
    <s v="CH SAINTE-CATHERINE DE SAVERNE"/>
    <n v="82403.5"/>
    <n v="1"/>
    <n v="1"/>
  </r>
  <r>
    <s v="670780170"/>
    <x v="1800"/>
    <s v="670000116"/>
    <s v="67"/>
    <s v="Grand Est"/>
    <s v="Privé"/>
    <s v="CLINIQUE DE L'ORANGERIE STRASB."/>
    <n v="56028.5"/>
    <n v="0"/>
    <n v="1"/>
  </r>
  <r>
    <s v="670000652"/>
    <x v="1801"/>
    <s v="670000652"/>
    <s v="67"/>
    <s v="Grand Est"/>
    <s v="PSPH/EBNL"/>
    <s v="ASSOCIATION POUR L'UTILISATION DU REIN ARTIFICIEL EN ALSACE"/>
    <n v="54948"/>
    <n v="0"/>
    <n v="0"/>
  </r>
  <r>
    <s v="670000306"/>
    <x v="1802"/>
    <s v="670780584"/>
    <s v="67"/>
    <s v="Grand Est"/>
    <s v="CH"/>
    <s v="CH DÉPARTEMENTAL"/>
    <n v="44079"/>
    <n v="0"/>
    <n v="1"/>
  </r>
  <r>
    <s v="670000603"/>
    <x v="1803"/>
    <s v="670781152"/>
    <s v="67"/>
    <s v="Grand Est"/>
    <s v="CH"/>
    <s v="CH D'ERSTEIN"/>
    <n v="43739.75"/>
    <n v="0"/>
    <n v="1"/>
  </r>
  <r>
    <s v="670780113"/>
    <x v="1793"/>
    <s v="670780055"/>
    <s v="67"/>
    <s v="Grand Est"/>
    <s v="CHR/U"/>
    <s v="CENTRE MÉDICOCHIRURGICAL ET OBSTÉTRICAL"/>
    <n v="40949.5"/>
    <n v="0"/>
    <n v="0"/>
  </r>
  <r>
    <s v="670000033"/>
    <x v="1804"/>
    <s v="670780063"/>
    <s v="67"/>
    <s v="Grand Est"/>
    <s v="CLCC"/>
    <s v="CRLCC PAUL STRAUSS DE STRASBOURG"/>
    <n v="37994.5"/>
    <n v="0"/>
    <n v="1"/>
  </r>
  <r>
    <s v="670780188"/>
    <x v="1805"/>
    <s v="670014604"/>
    <s v="67"/>
    <s v="Grand Est"/>
    <s v="PSPH/EBNL"/>
    <s v="CLINIQUE SAINTE-BARBE - GHSV"/>
    <n v="36569"/>
    <n v="0"/>
    <n v="1"/>
  </r>
  <r>
    <s v="670783133"/>
    <x v="1793"/>
    <s v="670780055"/>
    <s v="67"/>
    <s v="Grand Est"/>
    <s v="CHR/U"/>
    <s v="HÔPITAL ROBERTSAU/PAVILLON_x000a_SCHUTZENBERGER"/>
    <n v="35729.5"/>
    <n v="0"/>
    <n v="0"/>
  </r>
  <r>
    <s v="670780378"/>
    <x v="1806"/>
    <s v="670000785"/>
    <s v="67"/>
    <s v="Grand Est"/>
    <s v="Privé"/>
    <s v="CLINIQUE SAINT-FRANCOIS HAGUENAU"/>
    <n v="35217"/>
    <n v="0"/>
    <n v="1"/>
  </r>
  <r>
    <s v="670000272"/>
    <x v="1807"/>
    <s v="670780543"/>
    <s v="67"/>
    <s v="Grand Est"/>
    <s v="CH"/>
    <s v="CHIC DE LA LAUTER"/>
    <n v="34508.5"/>
    <n v="1"/>
    <n v="1"/>
  </r>
  <r>
    <s v="670780121"/>
    <x v="1808"/>
    <s v="670013754"/>
    <s v="67"/>
    <s v="Grand Est"/>
    <s v="PSPH/EBNL"/>
    <s v="UGECAM-C.R.F. CLEMENCEAU STRASBOURG"/>
    <n v="31467"/>
    <n v="0"/>
    <n v="0"/>
  </r>
  <r>
    <s v="670000215"/>
    <x v="1809"/>
    <s v="680000643"/>
    <s v="67"/>
    <s v="Grand Est"/>
    <s v="PSPH/EBNL"/>
    <s v="HÔPITAL MAISON DE RETRAITE LE NEUENBERG"/>
    <n v="31071.5"/>
    <n v="0"/>
    <n v="1"/>
  </r>
  <r>
    <s v="670002278"/>
    <x v="1810"/>
    <s v="920030269"/>
    <s v="67"/>
    <s v="Grand Est"/>
    <s v="Privé"/>
    <s v="CLINIQUE DU RIED SCHILTIGHEIM"/>
    <n v="26182.5"/>
    <n v="0"/>
    <n v="0"/>
  </r>
  <r>
    <s v="670780386"/>
    <x v="1811"/>
    <s v="670000199"/>
    <s v="67"/>
    <s v="Grand Est"/>
    <s v="Privé"/>
    <s v="CLINIQUE SAINTE ODILE HAGUENAU"/>
    <n v="26038"/>
    <n v="0"/>
    <n v="0"/>
  </r>
  <r>
    <s v="670002187"/>
    <x v="1801"/>
    <s v="670000652"/>
    <s v="67"/>
    <s v="Grand Est"/>
    <s v="Privé"/>
    <s v="CENTRE D'AUTODIALYSE DE L'AURAL_x000a_STRASBOURG"/>
    <n v="23945.5"/>
    <n v="0"/>
    <n v="0"/>
  </r>
  <r>
    <s v="670799550"/>
    <x v="1793"/>
    <s v="670780055"/>
    <s v="67"/>
    <s v="Grand Est"/>
    <s v="USLD pur"/>
    <s v="HUS / USLD DE LA ROBERTSAU"/>
    <n v="21138"/>
    <n v="0"/>
    <n v="0"/>
  </r>
  <r>
    <s v="670781129"/>
    <x v="1812"/>
    <s v="670013754"/>
    <s v="67"/>
    <s v="Grand Est"/>
    <s v="PSPH/EBNL"/>
    <s v="UGECAM-C.T.O. D'ILLKIRCH-GRAFFENSTADEN"/>
    <n v="20705"/>
    <n v="0"/>
    <n v="0"/>
  </r>
  <r>
    <s v="670780550"/>
    <x v="1813"/>
    <s v="670013754"/>
    <s v="67"/>
    <s v="Grand Est"/>
    <s v="PSPH/EBNL"/>
    <s v="CRF DE MORSBRONN LES BAINS"/>
    <n v="20654.5"/>
    <n v="0"/>
    <n v="0"/>
  </r>
  <r>
    <s v="670798636"/>
    <x v="1814"/>
    <s v="670014604"/>
    <s v="67"/>
    <s v="Grand Est"/>
    <s v="PSPH/EBNL"/>
    <s v="CLINIQUE SAINT-LUC - GHSV"/>
    <n v="16702"/>
    <n v="0"/>
    <n v="1"/>
  </r>
  <r>
    <s v="670005479"/>
    <x v="1815"/>
    <s v="670000652"/>
    <s v="67"/>
    <s v="Grand Est"/>
    <s v="Privé"/>
    <s v="AURAL HAD"/>
    <n v="15874.5"/>
    <n v="0"/>
    <n v="0"/>
  </r>
  <r>
    <s v="670797539"/>
    <x v="1816"/>
    <s v="670014604"/>
    <s v="67"/>
    <s v="Grand Est"/>
    <s v="PSPH/EBNL"/>
    <s v="CLINIQUE DE LA TOUSSAINT - GHSV"/>
    <n v="15611"/>
    <n v="0"/>
    <n v="0"/>
  </r>
  <r>
    <s v="670000405"/>
    <x v="1798"/>
    <s v="670017755"/>
    <s v="67"/>
    <s v="Grand Est"/>
    <s v="CH"/>
    <s v="NOUVEL HÔPITAL D'OBERNAI"/>
    <n v="13879"/>
    <n v="0"/>
    <n v="1"/>
  </r>
  <r>
    <s v="670780915"/>
    <x v="1817"/>
    <s v="670013754"/>
    <s v="67"/>
    <s v="Grand Est"/>
    <s v="PSPH/EBNL"/>
    <s v="CENTRE DE RÉADAPTATION DE SCHIRMECK"/>
    <n v="12304"/>
    <n v="0"/>
    <n v="0"/>
  </r>
  <r>
    <s v="670014992"/>
    <x v="1818"/>
    <s v="670780139"/>
    <s v="67"/>
    <s v="Grand Est"/>
    <s v="PSPH/EBNL"/>
    <s v="ÉTABLISSEMENT DE SOINS DE SUITE AMRESO_x000a_BETHEL"/>
    <n v="11131.5"/>
    <n v="0"/>
    <n v="0"/>
  </r>
  <r>
    <s v="670008838"/>
    <x v="1819"/>
    <s v="670000785"/>
    <s v="67"/>
    <s v="Grand Est"/>
    <s v="Privé"/>
    <s v="HAD ASSOCIATION REINACKER"/>
    <n v="11131"/>
    <n v="0"/>
    <n v="0"/>
  </r>
  <r>
    <s v="670017458"/>
    <x v="1820"/>
    <s v="670017441"/>
    <s v="67"/>
    <s v="Grand Est"/>
    <s v="PSPH/EBNL"/>
    <s v="CLINIQUE RHENA ASSOCIATION"/>
    <n v="11095"/>
    <n v="0"/>
    <n v="1"/>
  </r>
  <r>
    <s v="670780501"/>
    <x v="1821"/>
    <s v="670792415"/>
    <s v="67"/>
    <s v="Grand Est"/>
    <s v="PSPH/EBNL"/>
    <s v="CENTRE DE SOINS DE SUITE OU DE_x000a_READAPTATION DE MARIENBRONN"/>
    <n v="11085"/>
    <n v="0"/>
    <n v="0"/>
  </r>
  <r>
    <s v="670780600"/>
    <x v="1822"/>
    <s v="670013754"/>
    <s v="67"/>
    <s v="Grand Est"/>
    <s v="PSPH/EBNL"/>
    <s v="ÉTABLISSEMENT MEDICAL DE LIEBFRAUENTHAL"/>
    <n v="10414"/>
    <n v="0"/>
    <n v="0"/>
  </r>
  <r>
    <s v="670795921"/>
    <x v="1801"/>
    <s v="670000652"/>
    <s v="67"/>
    <s v="Grand Est"/>
    <s v="Privé"/>
    <s v="UNITÉ D'AUTODIALYSE AURAL HAGUENAU"/>
    <n v="10334"/>
    <n v="0"/>
    <n v="0"/>
  </r>
  <r>
    <s v="670000041"/>
    <x v="1823"/>
    <s v="670780071"/>
    <s v="67"/>
    <s v="Grand Est"/>
    <s v="CH"/>
    <s v="HÔPITAL LA GRAFENBOURG"/>
    <n v="9972"/>
    <n v="0"/>
    <n v="0"/>
  </r>
  <r>
    <s v="680010824"/>
    <x v="1801"/>
    <s v="670000652"/>
    <s v="67"/>
    <s v="Grand Est"/>
    <s v="Privé"/>
    <s v="UNITÉ D'AUTODIALYSE AURAL COLMAR"/>
    <n v="9340.5"/>
    <n v="0"/>
    <n v="0"/>
  </r>
  <r>
    <s v="670000348"/>
    <x v="1824"/>
    <s v="670780642"/>
    <s v="67"/>
    <s v="Grand Est"/>
    <s v="CH"/>
    <s v="HL DE MOLSHEIM"/>
    <n v="9246"/>
    <n v="0"/>
    <n v="0"/>
  </r>
  <r>
    <s v="680013778"/>
    <x v="1801"/>
    <s v="670000652"/>
    <s v="67"/>
    <s v="Grand Est"/>
    <s v="Privé"/>
    <s v="UNITÉ D'AUTODIALYSE AURAL MULHOUSE"/>
    <n v="9175.5"/>
    <n v="0"/>
    <n v="0"/>
  </r>
  <r>
    <s v="670000249"/>
    <x v="1825"/>
    <s v="680000643"/>
    <s v="67"/>
    <s v="Grand Est"/>
    <s v="PSPH/EBNL"/>
    <s v="CENTRE DE POST CURE CHÂTEAU WALK"/>
    <n v="8730.5"/>
    <n v="0"/>
    <n v="0"/>
  </r>
  <r>
    <s v="670780592"/>
    <x v="1826"/>
    <s v="670013754"/>
    <s v="67"/>
    <s v="Grand Est"/>
    <s v="PSPH/EBNL"/>
    <s v="CENTRE MÉDICAL DE NIEDERBRONN LES BAINS"/>
    <n v="7152"/>
    <n v="0"/>
    <n v="0"/>
  </r>
  <r>
    <s v="670799667"/>
    <x v="1801"/>
    <s v="670000652"/>
    <s v="67"/>
    <s v="Grand Est"/>
    <s v="Privé"/>
    <s v="AURAL CLINIQUE SAINTE ANNE"/>
    <n v="7027"/>
    <n v="0"/>
    <n v="0"/>
  </r>
  <r>
    <s v="670020098"/>
    <x v="1827"/>
    <s v="670016914"/>
    <s v="67"/>
    <s v="Grand Est"/>
    <s v="PSPH/EBNL"/>
    <s v="GCS ICANS SITE HTP2/ICANS - ET EXPL"/>
    <n v="6087"/>
    <n v="0"/>
    <n v="0"/>
  </r>
  <r>
    <s v="670013325"/>
    <x v="1828"/>
    <s v="670013317"/>
    <s v="67"/>
    <s v="Grand Est"/>
    <s v="Privé"/>
    <s v="CENTRE AUTONOME ENDOSCOPIE DIGESTIVE"/>
    <n v="5283.5"/>
    <n v="0"/>
    <n v="0"/>
  </r>
  <r>
    <s v="670000413"/>
    <x v="1829"/>
    <s v="670780717"/>
    <s v="67"/>
    <s v="Grand Est"/>
    <s v="CH"/>
    <s v="HL D'ERSTEIN"/>
    <n v="4546.5"/>
    <n v="0"/>
    <n v="0"/>
  </r>
  <r>
    <s v="670018449"/>
    <x v="1830"/>
    <s v="670792340"/>
    <s v="67"/>
    <s v="Grand Est"/>
    <s v="PSPH/EBNL"/>
    <s v="HDJ ABRAPA"/>
    <n v="3766.5"/>
    <n v="0"/>
    <n v="0"/>
  </r>
  <r>
    <s v="670790161"/>
    <x v="1793"/>
    <s v="670780055"/>
    <s v="67"/>
    <s v="Grand Est"/>
    <s v="CHR/U"/>
    <s v="HÔPITAL DE L'ELSAU"/>
    <n v="3540"/>
    <n v="0"/>
    <n v="0"/>
  </r>
  <r>
    <s v="670000371"/>
    <x v="1831"/>
    <s v="670780675"/>
    <s v="67"/>
    <s v="Grand Est"/>
    <s v="CH"/>
    <s v="HL DE ROSHEIM"/>
    <n v="3306.5"/>
    <n v="0"/>
    <n v="0"/>
  </r>
  <r>
    <s v="670017276"/>
    <x v="1797"/>
    <s v="670013366"/>
    <s v="67"/>
    <s v="Grand Est"/>
    <s v="CH"/>
    <s v="HDJ BRUMATH 67 G05 EPSAN"/>
    <n v="3105.25"/>
    <n v="0"/>
    <n v="0"/>
  </r>
  <r>
    <s v="670791375"/>
    <x v="1797"/>
    <s v="670013366"/>
    <s v="67"/>
    <s v="Grand Est"/>
    <s v="CH"/>
    <s v="HDJ STRASBOURG 67 G08 EPSAN"/>
    <n v="2894.75"/>
    <n v="0"/>
    <n v="0"/>
  </r>
  <r>
    <s v="670014042"/>
    <x v="1832"/>
    <s v="670013754"/>
    <s v="67"/>
    <s v="Grand Est"/>
    <s v="PSPH/EBNL"/>
    <s v="UGECAM-HDJ DU CENTRE MÉDICAL DE SALEM"/>
    <n v="2884.5"/>
    <n v="0"/>
    <n v="0"/>
  </r>
  <r>
    <s v="670793009"/>
    <x v="1797"/>
    <s v="670013366"/>
    <s v="67"/>
    <s v="Grand Est"/>
    <s v="CH"/>
    <s v="HDJ PA MOLSHEIM 67 G06 EPSAN"/>
    <n v="2552.25"/>
    <n v="0"/>
    <n v="0"/>
  </r>
  <r>
    <s v="670017136"/>
    <x v="1797"/>
    <s v="670013366"/>
    <s v="67"/>
    <s v="Grand Est"/>
    <s v="CH"/>
    <s v="HDJ 67 G01- HJ 67 I01 BISCHWILLER EPSAN"/>
    <n v="2482.25"/>
    <n v="0"/>
    <n v="0"/>
  </r>
  <r>
    <s v="670013341"/>
    <x v="1833"/>
    <s v="670013333"/>
    <s v="67"/>
    <s v="Grand Est"/>
    <s v="Privé"/>
    <s v="ENDOSAV"/>
    <n v="2328.5"/>
    <n v="0"/>
    <n v="0"/>
  </r>
  <r>
    <s v="670013895"/>
    <x v="1801"/>
    <s v="670000652"/>
    <s v="67"/>
    <s v="Grand Est"/>
    <s v="Privé"/>
    <s v="CENTRE D'AUTODIALYSE AURAL SAVERNE"/>
    <n v="2131.5"/>
    <n v="0"/>
    <n v="0"/>
  </r>
  <r>
    <s v="670792076"/>
    <x v="1797"/>
    <s v="670013366"/>
    <s v="67"/>
    <s v="Grand Est"/>
    <s v="CH"/>
    <s v="HDJ HAGUENAU 67 G03 EPSAN"/>
    <n v="2122.25"/>
    <n v="0"/>
    <n v="0"/>
  </r>
  <r>
    <s v="670016005"/>
    <x v="1803"/>
    <s v="670781152"/>
    <s v="67"/>
    <s v="Grand Est"/>
    <s v="CH"/>
    <s v="CENTRE DE JOUR STRASBOURG SUD"/>
    <n v="2024.5"/>
    <n v="0"/>
    <n v="0"/>
  </r>
  <r>
    <s v="670797943"/>
    <x v="1803"/>
    <s v="670781152"/>
    <s v="67"/>
    <s v="Grand Est"/>
    <s v="CH"/>
    <s v="HDJ ERSTEIN 67 G11 CH ERSTEIN"/>
    <n v="1944"/>
    <n v="0"/>
    <n v="0"/>
  </r>
  <r>
    <s v="670009109"/>
    <x v="1793"/>
    <s v="670780055"/>
    <s v="67"/>
    <s v="Grand Est"/>
    <s v="CHR/U"/>
    <s v="CENTRE DE CHIR ORTHOP ET DE LA MAIN"/>
    <n v="1890"/>
    <n v="0"/>
    <n v="0"/>
  </r>
  <r>
    <s v="670014307"/>
    <x v="1797"/>
    <s v="670013366"/>
    <s v="67"/>
    <s v="Grand Est"/>
    <s v="CH"/>
    <s v="HDJ STRASBOURG 67 G04 EPSAN"/>
    <n v="1790.75"/>
    <n v="0"/>
    <n v="0"/>
  </r>
  <r>
    <s v="670014315"/>
    <x v="1797"/>
    <s v="670013366"/>
    <s v="67"/>
    <s v="Grand Est"/>
    <s v="CH"/>
    <s v="HDJ PA BISCHHEIM 67 G07 EPSAN"/>
    <n v="1779.75"/>
    <n v="0"/>
    <n v="0"/>
  </r>
  <r>
    <s v="670792068"/>
    <x v="1797"/>
    <s v="670013366"/>
    <s v="67"/>
    <s v="Grand Est"/>
    <s v="CH"/>
    <s v="HDJ SAVERNE 67 G02 EPSAN"/>
    <n v="1778.25"/>
    <n v="0"/>
    <n v="0"/>
  </r>
  <r>
    <s v="670796226"/>
    <x v="1797"/>
    <s v="670013366"/>
    <s v="67"/>
    <s v="Grand Est"/>
    <s v="CH"/>
    <s v="SMPR SP16 STRASBOURG CH EPSAN"/>
    <n v="1693.25"/>
    <n v="0"/>
    <n v="0"/>
  </r>
  <r>
    <s v="670014273"/>
    <x v="1803"/>
    <s v="670781152"/>
    <s v="67"/>
    <s v="Grand Est"/>
    <s v="CH"/>
    <s v="HDJ LINGOLSHEIM 67 G11 CH ERSTEIN"/>
    <n v="1681.5"/>
    <n v="0"/>
    <n v="0"/>
  </r>
  <r>
    <s v="670793546"/>
    <x v="1803"/>
    <s v="670781152"/>
    <s v="67"/>
    <s v="Grand Est"/>
    <s v="CH"/>
    <s v="HDJ SELESTAT 67 G12 CH ERSTEIN"/>
    <n v="1619.75"/>
    <n v="0"/>
    <n v="0"/>
  </r>
  <r>
    <s v="670016153"/>
    <x v="1834"/>
    <s v="670013754"/>
    <s v="67"/>
    <s v="Grand Est"/>
    <s v="PSPH/EBNL"/>
    <s v="CRF MUESBERG SITE OBERNAI"/>
    <n v="1517"/>
    <n v="0"/>
    <n v="0"/>
  </r>
  <r>
    <s v="670793520"/>
    <x v="1803"/>
    <s v="670781152"/>
    <s v="67"/>
    <s v="Grand Est"/>
    <s v="CH"/>
    <s v="HDJ ILLKIRCH 67 G10 CH ERSTEIN"/>
    <n v="1370.25"/>
    <n v="0"/>
    <n v="0"/>
  </r>
  <r>
    <s v="670017599"/>
    <x v="1803"/>
    <s v="670781152"/>
    <s v="67"/>
    <s v="Grand Est"/>
    <s v="CH"/>
    <s v="CJ ENFANT ET SA FAMILLE 67I04 SELESTAT"/>
    <n v="1125.5"/>
    <n v="0"/>
    <n v="0"/>
  </r>
  <r>
    <s v="670014364"/>
    <x v="1797"/>
    <s v="670013366"/>
    <s v="67"/>
    <s v="Grand Est"/>
    <s v="CH"/>
    <s v="HDJ SCHIRMECK 67 G06 EPSAN"/>
    <n v="1114.25"/>
    <n v="0"/>
    <n v="0"/>
  </r>
  <r>
    <s v="670014281"/>
    <x v="1797"/>
    <s v="670013366"/>
    <s v="67"/>
    <s v="Grand Est"/>
    <s v="CH"/>
    <s v="HDJ PA SAVERNE 67 G02 CH EPSAN"/>
    <n v="1016.75"/>
    <n v="0"/>
    <n v="0"/>
  </r>
  <r>
    <s v="670791383"/>
    <x v="1797"/>
    <s v="670013366"/>
    <s v="67"/>
    <s v="Grand Est"/>
    <s v="CH"/>
    <s v="HDJ SCHILTIGHEIM 67 G07 EPSAN"/>
    <n v="908"/>
    <n v="0"/>
    <n v="0"/>
  </r>
  <r>
    <s v="670015270"/>
    <x v="1803"/>
    <s v="670781152"/>
    <s v="67"/>
    <s v="Grand Est"/>
    <s v="CH"/>
    <s v="HDJ OBERNAI 67 G11 CH ERSTEIN"/>
    <n v="889.25"/>
    <n v="0"/>
    <n v="0"/>
  </r>
  <r>
    <s v="670793017"/>
    <x v="1797"/>
    <s v="670013366"/>
    <s v="67"/>
    <s v="Grand Est"/>
    <s v="CH"/>
    <s v="HDJ SAVERNE 67 I02 EPSAN"/>
    <n v="835"/>
    <n v="0"/>
    <n v="0"/>
  </r>
  <r>
    <s v="670014455"/>
    <x v="1801"/>
    <s v="670000652"/>
    <s v="67"/>
    <s v="Grand Est"/>
    <s v="Privé"/>
    <s v="CENTRE DE DIALYSE CHRONIQUE STRASBOURG"/>
    <n v="809"/>
    <n v="0"/>
    <n v="0"/>
  </r>
  <r>
    <s v="670792084"/>
    <x v="1797"/>
    <s v="670013366"/>
    <s v="67"/>
    <s v="Grand Est"/>
    <s v="CH"/>
    <s v="HDJ HAGUENAU 67 I02 EPSAN"/>
    <n v="774.25"/>
    <n v="0"/>
    <n v="0"/>
  </r>
  <r>
    <s v="670795574"/>
    <x v="1797"/>
    <s v="670013366"/>
    <s v="67"/>
    <s v="Grand Est"/>
    <s v="CH"/>
    <s v="HDJ HAGUENAU 67 I02 EPSAN"/>
    <n v="738.25"/>
    <n v="0"/>
    <n v="0"/>
  </r>
  <r>
    <s v="670016179"/>
    <x v="1803"/>
    <s v="670781152"/>
    <s v="67"/>
    <s v="Grand Est"/>
    <s v="CH"/>
    <s v="CENTRE DE JOUR VALLE DE LA BRUCHE"/>
    <n v="538.25"/>
    <n v="0"/>
    <n v="0"/>
  </r>
  <r>
    <s v="670014422"/>
    <x v="1797"/>
    <s v="670013366"/>
    <s v="67"/>
    <s v="Grand Est"/>
    <s v="CH"/>
    <s v="HDJ WISSEMBOURG 67 I01 EPSAN"/>
    <n v="429.75"/>
    <n v="0"/>
    <n v="0"/>
  </r>
  <r>
    <s v="670014356"/>
    <x v="1797"/>
    <s v="670013366"/>
    <s v="67"/>
    <s v="Grand Est"/>
    <s v="CH"/>
    <s v="HDJ WISSEMBOURG 67 G01 EPSAN"/>
    <n v="413"/>
    <n v="0"/>
    <n v="0"/>
  </r>
  <r>
    <n v="680022753"/>
    <x v="1835"/>
    <s v="670013754"/>
    <s v="68"/>
    <s v="Grand Est"/>
    <s v="PSPH/EBNL"/>
    <s v="CENTRE DE READAPTATION DE COLMAR"/>
    <n v="19477"/>
    <n v="0"/>
    <n v="0"/>
  </r>
  <r>
    <s v="680004546"/>
    <x v="1836"/>
    <s v="680020336"/>
    <s v="68"/>
    <s v="Grand Est"/>
    <s v="CH"/>
    <s v="HÔPITAL EMILE MULLER"/>
    <n v="330227"/>
    <n v="1"/>
    <n v="1"/>
  </r>
  <r>
    <s v="680000684"/>
    <x v="1837"/>
    <s v="680000973"/>
    <s v="68"/>
    <s v="Grand Est"/>
    <s v="CH"/>
    <s v="HÔPITAL LOUIS PASTEUR"/>
    <n v="325450.5"/>
    <n v="1"/>
    <n v="1"/>
  </r>
  <r>
    <s v="680000320"/>
    <x v="1838"/>
    <s v="680000643"/>
    <s v="68"/>
    <s v="Grand Est"/>
    <s v="Privé"/>
    <s v="CLINIQUE DIACONAT FONDERIE"/>
    <n v="78280.5"/>
    <n v="0"/>
    <n v="0"/>
  </r>
  <r>
    <s v="680001195"/>
    <x v="1839"/>
    <s v="680000643"/>
    <s v="68"/>
    <s v="Grand Est"/>
    <s v="PSPH/EBNL"/>
    <s v="HÔPITAL ALBERT SCHWEITZER"/>
    <n v="73312.5"/>
    <n v="1"/>
    <n v="1"/>
  </r>
  <r>
    <s v="680000494"/>
    <x v="1840"/>
    <s v="680000643"/>
    <s v="68"/>
    <s v="Grand Est"/>
    <s v="Privé"/>
    <s v="CLINIQUE DIACONAT ROOSEVELT"/>
    <n v="62801"/>
    <n v="0"/>
    <n v="1"/>
  </r>
  <r>
    <s v="680000874"/>
    <x v="1841"/>
    <s v="680001179"/>
    <s v="68"/>
    <s v="Grand Est"/>
    <s v="CH"/>
    <s v="CH DE ROUFFACH"/>
    <n v="52241.75"/>
    <n v="0"/>
    <n v="0"/>
  </r>
  <r>
    <s v="680000544"/>
    <x v="1836"/>
    <s v="680020336"/>
    <s v="68"/>
    <s v="Grand Est"/>
    <s v="CH"/>
    <s v="CH D'ALTKIRCH"/>
    <n v="38029"/>
    <n v="0"/>
    <n v="1"/>
  </r>
  <r>
    <s v="680004553"/>
    <x v="1836"/>
    <s v="680020336"/>
    <s v="68"/>
    <s v="Grand Est"/>
    <s v="CH"/>
    <s v="MAISON MEDICALE POUR PERSONNES AGEES"/>
    <n v="33332.5"/>
    <n v="0"/>
    <n v="0"/>
  </r>
  <r>
    <s v="680001328"/>
    <x v="1842"/>
    <s v="750005068"/>
    <s v="68"/>
    <s v="Grand Est"/>
    <s v="PSPH/EBNL"/>
    <s v="CENTRE MÉDICAL NATIONAL DE LA MGEN"/>
    <n v="32981.5"/>
    <n v="0"/>
    <n v="1"/>
  </r>
  <r>
    <s v="680000577"/>
    <x v="1843"/>
    <s v="680000411"/>
    <s v="68"/>
    <s v="Grand Est"/>
    <s v="CH"/>
    <s v="CH DE PFASTATT"/>
    <n v="27459"/>
    <n v="0"/>
    <n v="1"/>
  </r>
  <r>
    <s v="680004579"/>
    <x v="1837"/>
    <s v="680000973"/>
    <s v="68"/>
    <s v="Grand Est"/>
    <s v="CH"/>
    <s v="CENTRE POUR PERSONNES AGEES"/>
    <n v="22845.5"/>
    <n v="0"/>
    <n v="0"/>
  </r>
  <r>
    <s v="680000601"/>
    <x v="1836"/>
    <s v="680020336"/>
    <s v="68"/>
    <s v="Grand Est"/>
    <s v="CH"/>
    <s v="HÔPITAL DE THANN"/>
    <n v="22257"/>
    <n v="0"/>
    <n v="1"/>
  </r>
  <r>
    <s v="680000700"/>
    <x v="1844"/>
    <s v="680001005"/>
    <s v="68"/>
    <s v="Grand Est"/>
    <s v="CH"/>
    <s v="CH DE GUEBWILLER"/>
    <n v="22143.5"/>
    <n v="0"/>
    <n v="1"/>
  </r>
  <r>
    <s v="680000627"/>
    <x v="1836"/>
    <s v="680020336"/>
    <s v="68"/>
    <s v="Grand Est"/>
    <s v="CH"/>
    <s v="HÔPITAL DU HASENRAIN"/>
    <n v="20959"/>
    <n v="0"/>
    <n v="0"/>
  </r>
  <r>
    <s v="680000130"/>
    <x v="1845"/>
    <s v="680000353"/>
    <s v="68"/>
    <s v="Grand Est"/>
    <s v="PSPH/EBNL"/>
    <s v="CENTRE DE RÉADAPTATION DE MULHOUSE"/>
    <n v="19614"/>
    <n v="0"/>
    <n v="0"/>
  </r>
  <r>
    <s v="680020427"/>
    <x v="1846"/>
    <s v="680014495"/>
    <s v="68"/>
    <s v="Grand Est"/>
    <s v="CH"/>
    <s v="CENTRE DEPART. DE REPOS ET DE SOINS"/>
    <n v="19016.5"/>
    <n v="0"/>
    <n v="0"/>
  </r>
  <r>
    <s v="680000247"/>
    <x v="1847"/>
    <s v="670013754"/>
    <s v="68"/>
    <s v="Grand Est"/>
    <s v="PSPH/EBNL"/>
    <s v="UGECAM-CENTRE MEDICAL LALANCE DE_x000a_LUTTERBACH"/>
    <n v="15820"/>
    <n v="0"/>
    <n v="0"/>
  </r>
  <r>
    <s v="680000189"/>
    <x v="1848"/>
    <s v="680000643"/>
    <s v="68"/>
    <s v="Grand Est"/>
    <s v="PSPH/EBNL"/>
    <s v="SAINT JEAN CENTRE SSR"/>
    <n v="15384"/>
    <n v="0"/>
    <n v="0"/>
  </r>
  <r>
    <s v="680017829"/>
    <x v="1849"/>
    <s v="680017811"/>
    <s v="68"/>
    <s v="Grand Est"/>
    <s v="Privé"/>
    <s v="HAD SUD ALSACE MULHOUSE"/>
    <n v="15026.5"/>
    <n v="0"/>
    <n v="0"/>
  </r>
  <r>
    <s v="680000833"/>
    <x v="1850"/>
    <s v="680001138"/>
    <s v="68"/>
    <s v="Grand Est"/>
    <s v="CH"/>
    <s v="HÔPITAL DE RIBEAUVILLE"/>
    <n v="13030"/>
    <n v="0"/>
    <n v="0"/>
  </r>
  <r>
    <s v="680000338"/>
    <x v="1851"/>
    <s v="680000114"/>
    <s v="68"/>
    <s v="Grand Est"/>
    <s v="Privé"/>
    <s v="CENTRE DE DIALYSE LA FONDERIE"/>
    <n v="12787.5"/>
    <n v="0"/>
    <n v="0"/>
  </r>
  <r>
    <s v="680007648"/>
    <x v="1852"/>
    <s v="680007598"/>
    <s v="68"/>
    <s v="Grand Est"/>
    <s v="Privé"/>
    <s v="ASSOCIATION HAD CENTRE ALSACE A COLMAR"/>
    <n v="12785"/>
    <n v="0"/>
    <n v="0"/>
  </r>
  <r>
    <s v="680000882"/>
    <x v="1853"/>
    <s v="680000643"/>
    <s v="68"/>
    <s v="Grand Est"/>
    <s v="PSPH/EBNL"/>
    <s v="CLINIQUE DU DIACONAT COLMAR"/>
    <n v="12619"/>
    <n v="0"/>
    <n v="1"/>
  </r>
  <r>
    <s v="680000122"/>
    <x v="1836"/>
    <s v="680020336"/>
    <s v="68"/>
    <s v="Grand Est"/>
    <s v="CH"/>
    <s v="HÔPITAL DE CERNAY"/>
    <n v="12500.5"/>
    <n v="0"/>
    <n v="0"/>
  </r>
  <r>
    <s v="680000767"/>
    <x v="1854"/>
    <s v="680001088"/>
    <s v="68"/>
    <s v="Grand Est"/>
    <s v="CH"/>
    <s v="CHIC DE SOULTZ ISSENHEIM"/>
    <n v="12284"/>
    <n v="0"/>
    <n v="0"/>
  </r>
  <r>
    <s v="680000312"/>
    <x v="1855"/>
    <s v="680015963"/>
    <s v="68"/>
    <s v="Grand Est"/>
    <s v="PSPH/EBNL"/>
    <s v="POLE DE GERONTOLOGIE SAINT DAMIEN"/>
    <n v="11809"/>
    <n v="0"/>
    <n v="0"/>
  </r>
  <r>
    <s v="680020088"/>
    <x v="1856"/>
    <s v="680020062"/>
    <s v="68"/>
    <s v="Grand Est"/>
    <s v="Privé"/>
    <s v="NOUVELLE CLINIQUE DES TROIS FRONTIERES"/>
    <n v="11455.5"/>
    <n v="0"/>
    <n v="0"/>
  </r>
  <r>
    <s v="680001294"/>
    <x v="1857"/>
    <s v="680000890"/>
    <s v="68"/>
    <s v="Grand Est"/>
    <s v="Privé"/>
    <s v="SA CLINIQUE SOLISANA"/>
    <n v="11294"/>
    <n v="0"/>
    <n v="0"/>
  </r>
  <r>
    <s v="680021680"/>
    <x v="1858"/>
    <s v="680021664"/>
    <s v="68"/>
    <s v="Grand Est"/>
    <s v="PSPH/EBNL"/>
    <s v="GCS MTF-CLQ DES 3 FRONTIERES - ET EXPL"/>
    <n v="9751"/>
    <n v="0"/>
    <n v="0"/>
  </r>
  <r>
    <s v="680000304"/>
    <x v="1859"/>
    <s v="670013754"/>
    <s v="68"/>
    <s v="Grand Est"/>
    <s v="PSPH/EBNL"/>
    <s v="UGECAM - LE ROGGENBERG"/>
    <n v="9487.75"/>
    <n v="0"/>
    <n v="0"/>
  </r>
  <r>
    <s v="680001310"/>
    <x v="1860"/>
    <s v="670013754"/>
    <s v="68"/>
    <s v="Grand Est"/>
    <s v="PSPH/EBNL"/>
    <s v="CENTRE MÉDICAL SAINTE ANNE JUNGHOLTZ"/>
    <n v="8554.5"/>
    <n v="0"/>
    <n v="0"/>
  </r>
  <r>
    <s v="680000783"/>
    <x v="1861"/>
    <s v="680001112"/>
    <s v="68"/>
    <s v="Grand Est"/>
    <s v="CH"/>
    <s v="HÔPITAL LOEWEL DE MUNSTER"/>
    <n v="8070.5"/>
    <n v="0"/>
    <n v="0"/>
  </r>
  <r>
    <s v="680000072"/>
    <x v="1862"/>
    <s v="670013754"/>
    <s v="68"/>
    <s v="Grand Est"/>
    <s v="PSPH/EBNL"/>
    <s v="UGECAM-C. M. LE SCHIMMEL MASEVAUX"/>
    <n v="6407"/>
    <n v="0"/>
    <n v="0"/>
  </r>
  <r>
    <s v="680001617"/>
    <x v="1863"/>
    <s v="680000643"/>
    <s v="68"/>
    <s v="Grand Est"/>
    <s v="PSPH/EBNL"/>
    <s v="MAISON D'ACCUEIL DU DIACONAT"/>
    <n v="6242"/>
    <n v="0"/>
    <n v="0"/>
  </r>
  <r>
    <s v="680000221"/>
    <x v="1864"/>
    <s v="670781293"/>
    <s v="68"/>
    <s v="Grand Est"/>
    <s v="PSPH/EBNL"/>
    <s v="HÔPITAL SAINT VINCENT ODEREN"/>
    <n v="5167.5"/>
    <n v="0"/>
    <n v="0"/>
  </r>
  <r>
    <s v="680000031"/>
    <x v="1836"/>
    <s v="680020336"/>
    <s v="68"/>
    <s v="Grand Est"/>
    <s v="CH"/>
    <s v="HL DE SIERENTZ"/>
    <n v="4278.5"/>
    <n v="0"/>
    <n v="0"/>
  </r>
  <r>
    <s v="680000296"/>
    <x v="1865"/>
    <s v="670013754"/>
    <s v="68"/>
    <s v="Grand Est"/>
    <s v="PSPH/EBNL"/>
    <s v="CENTRE MÉDICAL DE LUPPACH"/>
    <n v="3814"/>
    <n v="0"/>
    <n v="0"/>
  </r>
  <r>
    <s v="680000742"/>
    <x v="1866"/>
    <s v="680001054"/>
    <s v="68"/>
    <s v="Grand Est"/>
    <s v="CH"/>
    <s v="CHIC DU VAL D'ARGENT"/>
    <n v="3526.5"/>
    <n v="0"/>
    <n v="0"/>
  </r>
  <r>
    <s v="680020096"/>
    <x v="1836"/>
    <s v="680020336"/>
    <s v="68"/>
    <s v="Grand Est"/>
    <s v="CH"/>
    <s v="POLE PUBLIC SAINT-LOUIS - GHRMSA"/>
    <n v="3377.5"/>
    <n v="0"/>
    <n v="0"/>
  </r>
  <r>
    <s v="680000692"/>
    <x v="1867"/>
    <s v="680000981"/>
    <s v="68"/>
    <s v="Grand Est"/>
    <s v="CH"/>
    <s v="CHIC ENSISHEIM NEUF-BRISACH"/>
    <n v="3106.5"/>
    <n v="0"/>
    <n v="0"/>
  </r>
  <r>
    <s v="680006459"/>
    <x v="1841"/>
    <s v="680001179"/>
    <s v="68"/>
    <s v="Grand Est"/>
    <s v="CH"/>
    <s v="HDJ MULHOUSE 68 G09 CH ROUFFACH"/>
    <n v="2016"/>
    <n v="0"/>
    <n v="0"/>
  </r>
  <r>
    <s v="680000866"/>
    <x v="1841"/>
    <s v="680001179"/>
    <s v="68"/>
    <s v="Grand Est"/>
    <s v="CH"/>
    <s v="MAISON SAINT JACQUES"/>
    <n v="1656.75"/>
    <n v="0"/>
    <n v="0"/>
  </r>
  <r>
    <s v="680006418"/>
    <x v="1841"/>
    <s v="680001179"/>
    <s v="68"/>
    <s v="Grand Est"/>
    <s v="CH"/>
    <s v="HDJ THANN 68 G05 CH ROUFFACH"/>
    <n v="1363"/>
    <n v="0"/>
    <n v="0"/>
  </r>
  <r>
    <s v="680006368"/>
    <x v="1841"/>
    <s v="680001179"/>
    <s v="68"/>
    <s v="Grand Est"/>
    <s v="CH"/>
    <s v="HDJ COLMAR 68 G03 CH ROUFFACH"/>
    <n v="1347.5"/>
    <n v="0"/>
    <n v="0"/>
  </r>
  <r>
    <s v="680017878"/>
    <x v="1841"/>
    <s v="680001179"/>
    <s v="68"/>
    <s v="Grand Est"/>
    <s v="CH"/>
    <s v="HDJ PFASTATT 68 G04 CH ROUFFACH"/>
    <n v="776.25"/>
    <n v="0"/>
    <n v="0"/>
  </r>
  <r>
    <s v="680006558"/>
    <x v="1841"/>
    <s v="680001179"/>
    <s v="68"/>
    <s v="Grand Est"/>
    <s v="CH"/>
    <s v="HDJ MULHOUSE 68 I02 CH ROUFFACH"/>
    <n v="497.25"/>
    <n v="0"/>
    <n v="0"/>
  </r>
  <r>
    <s v="680006509"/>
    <x v="1841"/>
    <s v="680001179"/>
    <s v="68"/>
    <s v="Grand Est"/>
    <s v="CH"/>
    <s v="HDJ CERNAY 68 I02 CH ROUFFACH"/>
    <n v="489.5"/>
    <n v="0"/>
    <n v="0"/>
  </r>
  <r>
    <s v="680006699"/>
    <x v="1841"/>
    <s v="680001179"/>
    <s v="68"/>
    <s v="Grand Est"/>
    <s v="CH"/>
    <s v="APPART THÉRAP COLMAR 68 G03 CH ROUFF"/>
    <n v="358"/>
    <n v="0"/>
    <n v="0"/>
  </r>
  <r>
    <s v="680006608"/>
    <x v="1841"/>
    <s v="680001179"/>
    <s v="68"/>
    <s v="Grand Est"/>
    <s v="CH"/>
    <s v="APPART THÉRAP ROUFFACH 68 G02 CH ROUFF"/>
    <n v="187.5"/>
    <n v="0"/>
    <n v="0"/>
  </r>
  <r>
    <s v="680006749"/>
    <x v="1841"/>
    <s v="680001179"/>
    <s v="68"/>
    <s v="Grand Est"/>
    <s v="CH"/>
    <s v="APPART THÉRAP THANN 68 G05 CH ROUFFACH"/>
    <n v="135"/>
    <n v="0"/>
    <n v="0"/>
  </r>
  <r>
    <s v="680017886"/>
    <x v="1841"/>
    <s v="680001179"/>
    <s v="68"/>
    <s v="Grand Est"/>
    <s v="CH"/>
    <s v="HDJ COLMAR 68 G03 CH ROUFFACH"/>
    <n v="22.5"/>
    <n v="0"/>
    <n v="0"/>
  </r>
  <r>
    <s v="690784137"/>
    <x v="1868"/>
    <s v="690781810"/>
    <s v="69"/>
    <s v="Auvergne-Rhône-Alpes"/>
    <s v="CHR/U"/>
    <s v="HÔPITAL LYON SUD - HCL"/>
    <n v="359090.5"/>
    <n v="1"/>
    <n v="1"/>
  </r>
  <r>
    <s v="690783154"/>
    <x v="1868"/>
    <s v="690781810"/>
    <s v="69"/>
    <s v="Auvergne-Rhône-Alpes"/>
    <s v="CHR/U"/>
    <s v="HÔPITAL EDOUARD HERRIOT - HCL"/>
    <n v="284174"/>
    <n v="1"/>
    <n v="1"/>
  </r>
  <r>
    <s v="690784152"/>
    <x v="1868"/>
    <s v="690781810"/>
    <s v="69"/>
    <s v="Auvergne-Rhône-Alpes"/>
    <s v="CHR/U"/>
    <s v="HÔPITAL CROIX-ROUSSE - HCL"/>
    <n v="263521.5"/>
    <n v="1"/>
    <n v="1"/>
  </r>
  <r>
    <s v="690007539"/>
    <x v="1868"/>
    <s v="690781810"/>
    <s v="69"/>
    <s v="Auvergne-Rhône-Alpes"/>
    <s v="CHR/U"/>
    <s v="HÔPITAL FEMME MERE ENFANT - HCL"/>
    <n v="182894"/>
    <n v="1"/>
    <n v="1"/>
  </r>
  <r>
    <s v="690000575"/>
    <x v="1869"/>
    <s v="690782222"/>
    <s v="69"/>
    <s v="Auvergne-Rhône-Alpes"/>
    <s v="CH"/>
    <s v="CH NORD OUEST - VILLEFRANCHE"/>
    <n v="178335"/>
    <n v="1"/>
    <n v="1"/>
  </r>
  <r>
    <s v="690000880"/>
    <x v="1870"/>
    <s v="690783220"/>
    <s v="69"/>
    <s v="Auvergne-Rhône-Alpes"/>
    <s v="CLCC"/>
    <s v="CENTRE LEON BERARD"/>
    <n v="171802.5"/>
    <n v="1"/>
    <n v="1"/>
  </r>
  <r>
    <s v="690041132"/>
    <x v="1871"/>
    <s v="690006598"/>
    <s v="69"/>
    <s v="Auvergne-Rhône-Alpes"/>
    <s v="PSPH/EBNL"/>
    <s v="MEDIPOLE HÔPITAL MUTUALISTE"/>
    <n v="130916.5"/>
    <n v="0"/>
    <n v="0"/>
  </r>
  <r>
    <s v="690805361"/>
    <x v="1872"/>
    <s v="690805353"/>
    <s v="69"/>
    <s v="Auvergne-Rhône-Alpes"/>
    <s v="PSPH/EBNL"/>
    <s v="CH ST JOSEPH ST LUC"/>
    <n v="124180"/>
    <n v="1"/>
    <n v="1"/>
  </r>
  <r>
    <s v="690000088"/>
    <x v="1873"/>
    <s v="690780101"/>
    <s v="69"/>
    <s v="Auvergne-Rhône-Alpes"/>
    <s v="CH"/>
    <s v="CH LE VINATIER"/>
    <n v="121344.75"/>
    <n v="0"/>
    <n v="1"/>
  </r>
  <r>
    <s v="690784186"/>
    <x v="1868"/>
    <s v="690781810"/>
    <s v="69"/>
    <s v="Auvergne-Rhône-Alpes"/>
    <s v="CHR/U"/>
    <s v="HÔPITAL LOUIS PRADEL - HCL"/>
    <n v="117436.5"/>
    <n v="0"/>
    <n v="1"/>
  </r>
  <r>
    <s v="690023411"/>
    <x v="1874"/>
    <s v="690000252"/>
    <s v="69"/>
    <s v="Auvergne-Rhône-Alpes"/>
    <s v="Privé"/>
    <s v="HÔPITAL PRIVÉ JEAN MERMOZ"/>
    <n v="114643"/>
    <n v="0"/>
    <n v="0"/>
  </r>
  <r>
    <s v="690784178"/>
    <x v="1868"/>
    <s v="690781810"/>
    <s v="69"/>
    <s v="Auvergne-Rhône-Alpes"/>
    <s v="CHR/U"/>
    <s v="HÔPITAL PIERRE WERTHEIMER - HCL"/>
    <n v="111341"/>
    <n v="0"/>
    <n v="1"/>
  </r>
  <r>
    <s v="690041124"/>
    <x v="1875"/>
    <s v="690000724"/>
    <s v="69"/>
    <s v="Auvergne-Rhône-Alpes"/>
    <s v="Privé"/>
    <s v="MEDIPOLE HÔPITAL PRIVÉ"/>
    <n v="99648"/>
    <n v="0"/>
    <n v="0"/>
  </r>
  <r>
    <s v="690780648"/>
    <x v="1876"/>
    <s v="690036900"/>
    <s v="69"/>
    <s v="Auvergne-Rhône-Alpes"/>
    <s v="Privé"/>
    <s v="CLINIQUE DE LA SAUVEGARDE"/>
    <n v="82391.5"/>
    <n v="0"/>
    <n v="0"/>
  </r>
  <r>
    <s v="690780358"/>
    <x v="1877"/>
    <s v="690000195"/>
    <s v="69"/>
    <s v="Auvergne-Rhône-Alpes"/>
    <s v="Privé"/>
    <s v="CLINIQUE DU VAL D'OUEST-VENDOME"/>
    <n v="74944"/>
    <n v="0"/>
    <n v="0"/>
  </r>
  <r>
    <s v="690780416"/>
    <x v="1878"/>
    <s v="690031190"/>
    <s v="69"/>
    <s v="Auvergne-Rhône-Alpes"/>
    <s v="PSPH/EBNL"/>
    <s v="GROUPEMENT HOSPITALIER MUTUALISTE LES_x000a_PORTES DU SUD"/>
    <n v="73840.5"/>
    <n v="0"/>
    <n v="0"/>
  </r>
  <r>
    <s v="690788930"/>
    <x v="1879"/>
    <s v="690001623"/>
    <s v="69"/>
    <s v="Auvergne-Rhône-Alpes"/>
    <s v="PSPH/EBNL"/>
    <s v="SOINS ET SANTÉ"/>
    <n v="70247"/>
    <n v="0"/>
    <n v="0"/>
  </r>
  <r>
    <s v="690000427"/>
    <x v="1880"/>
    <s v="750721334"/>
    <s v="69"/>
    <s v="Auvergne-Rhône-Alpes"/>
    <s v="PSPH/EBNL"/>
    <s v="CENTRE MÉDICO-CHIRURGICAL ET DE_x000a_RÉÉDAPTATIION DES MASSUES"/>
    <n v="67217.5"/>
    <n v="0"/>
    <n v="0"/>
  </r>
  <r>
    <s v="690780143"/>
    <x v="1881"/>
    <s v="690796727"/>
    <s v="69"/>
    <s v="Auvergne-Rhône-Alpes"/>
    <s v="PSPH/EBNL"/>
    <s v="CH SAINT JEAN DE DIEU"/>
    <n v="61877.5"/>
    <n v="0"/>
    <n v="0"/>
  </r>
  <r>
    <s v="690022959"/>
    <x v="1882"/>
    <s v="690000732"/>
    <s v="69"/>
    <s v="Auvergne-Rhône-Alpes"/>
    <s v="Privé"/>
    <s v="HÔPITAL PRIVÉ MERE ENFANT NATECIA"/>
    <n v="54966"/>
    <n v="0"/>
    <n v="0"/>
  </r>
  <r>
    <s v="690784194"/>
    <x v="1868"/>
    <s v="690781810"/>
    <s v="69"/>
    <s v="Auvergne-Rhône-Alpes"/>
    <s v="CHR/U"/>
    <s v="HÔPITAL DES CHARPENNES - HCL"/>
    <n v="54914"/>
    <n v="0"/>
    <n v="1"/>
  </r>
  <r>
    <s v="690022009"/>
    <x v="1883"/>
    <s v="690796552"/>
    <s v="69"/>
    <s v="Auvergne-Rhône-Alpes"/>
    <s v="Privé"/>
    <s v="AURAL "/>
    <n v="54090.5"/>
    <n v="0"/>
    <n v="0"/>
  </r>
  <r>
    <s v="690000245"/>
    <x v="1884"/>
    <s v="690780432"/>
    <s v="69"/>
    <s v="Auvergne-Rhône-Alpes"/>
    <s v="PSPH/EBNL"/>
    <s v="HÔPITAL DE FOURVIERE"/>
    <n v="49957.5"/>
    <n v="0"/>
    <n v="1"/>
  </r>
  <r>
    <s v="690781026"/>
    <x v="1885"/>
    <s v="690029723"/>
    <s v="69"/>
    <s v="Auvergne-Rhône-Alpes"/>
    <s v="PSPH/EBNL"/>
    <s v="CLYRESS CRF VAL ROSAY"/>
    <n v="49599"/>
    <n v="0"/>
    <n v="1"/>
  </r>
  <r>
    <s v="690787478"/>
    <x v="1868"/>
    <s v="690781810"/>
    <s v="69"/>
    <s v="Auvergne-Rhône-Alpes"/>
    <s v="CHR/U"/>
    <s v="HÔPITAL PIERRE GARRAUD - HCL"/>
    <n v="47572.5"/>
    <n v="0"/>
    <n v="0"/>
  </r>
  <r>
    <s v="690000773"/>
    <x v="1886"/>
    <s v="690782925"/>
    <s v="69"/>
    <s v="Auvergne-Rhône-Alpes"/>
    <s v="CH"/>
    <s v="CH DU MONT D'OR"/>
    <n v="47233.5"/>
    <n v="0"/>
    <n v="1"/>
  </r>
  <r>
    <s v="690780390"/>
    <x v="1887"/>
    <s v="690000229"/>
    <s v="69"/>
    <s v="Auvergne-Rhône-Alpes"/>
    <s v="Privé"/>
    <s v="POLYCLINIQUE DE RILLIEUX"/>
    <n v="47227.5"/>
    <n v="0"/>
    <n v="0"/>
  </r>
  <r>
    <s v="690807367"/>
    <x v="1888"/>
    <s v="690003447"/>
    <s v="69"/>
    <s v="Auvergne-Rhône-Alpes"/>
    <s v="Privé"/>
    <s v="POLYCLINIQUE DU BEAUJOLAIS"/>
    <n v="42697.5"/>
    <n v="0"/>
    <n v="1"/>
  </r>
  <r>
    <s v="690000013"/>
    <x v="1889"/>
    <s v="690780036"/>
    <s v="69"/>
    <s v="Auvergne-Rhône-Alpes"/>
    <s v="CH"/>
    <s v="CH MONTGELAS"/>
    <n v="40771.5"/>
    <n v="1"/>
    <n v="1"/>
  </r>
  <r>
    <s v="690023239"/>
    <x v="1890"/>
    <s v="690000146"/>
    <s v="69"/>
    <s v="Auvergne-Rhône-Alpes"/>
    <s v="Privé"/>
    <s v="CLINIQUE DU PARC"/>
    <n v="39884"/>
    <n v="0"/>
    <n v="1"/>
  </r>
  <r>
    <s v="690780366"/>
    <x v="1891"/>
    <s v="690000203"/>
    <s v="69"/>
    <s v="Auvergne-Rhône-Alpes"/>
    <s v="Privé"/>
    <s v="CLINIQUE CHARCOT"/>
    <n v="38698.5"/>
    <n v="0"/>
    <n v="0"/>
  </r>
  <r>
    <s v="690780655"/>
    <x v="1892"/>
    <s v="690000377"/>
    <s v="69"/>
    <s v="Auvergne-Rhône-Alpes"/>
    <s v="Privé"/>
    <s v="HÔPITAL PRIVÉ DE L'EST LYONNAIS"/>
    <n v="37060"/>
    <n v="0"/>
    <n v="0"/>
  </r>
  <r>
    <s v="690780507"/>
    <x v="1893"/>
    <s v="920031721"/>
    <s v="69"/>
    <s v="Auvergne-Rhône-Alpes"/>
    <s v="Privé"/>
    <s v="CLINIQUE DE CHAMPVERT"/>
    <n v="35802.5"/>
    <n v="0"/>
    <n v="0"/>
  </r>
  <r>
    <s v="690780663"/>
    <x v="1894"/>
    <s v="690000385"/>
    <s v="69"/>
    <s v="Auvergne-Rhône-Alpes"/>
    <s v="Privé"/>
    <s v="CLINIQUE TRENEL"/>
    <n v="35130"/>
    <n v="0"/>
    <n v="0"/>
  </r>
  <r>
    <s v="690000625"/>
    <x v="1895"/>
    <s v="690782271"/>
    <s v="69"/>
    <s v="Auvergne-Rhône-Alpes"/>
    <s v="CH"/>
    <s v="CH DE TARARE"/>
    <n v="34755"/>
    <n v="0"/>
    <n v="1"/>
  </r>
  <r>
    <s v="690803044"/>
    <x v="1896"/>
    <s v="690000450"/>
    <s v="69"/>
    <s v="Auvergne-Rhône-Alpes"/>
    <s v="Privé"/>
    <s v="CRF I.R.I.S. MARCY"/>
    <n v="33191.5"/>
    <n v="0"/>
    <n v="0"/>
  </r>
  <r>
    <s v="690780549"/>
    <x v="1897"/>
    <s v="920030269"/>
    <s v="69"/>
    <s v="Auvergne-Rhône-Alpes"/>
    <s v="Privé"/>
    <s v="CLINIQUE PSYCHIATRIQUE LYON-LUMIERE"/>
    <n v="32692.75"/>
    <n v="0"/>
    <n v="0"/>
  </r>
  <r>
    <s v="690000096"/>
    <x v="1898"/>
    <s v="690780119"/>
    <s v="69"/>
    <s v="Auvergne-Rhône-Alpes"/>
    <s v="CH"/>
    <s v="CHS DE SAINT CYR AU MONT D'OR"/>
    <n v="29257"/>
    <n v="0"/>
    <n v="1"/>
  </r>
  <r>
    <s v="690787452"/>
    <x v="1868"/>
    <s v="690781810"/>
    <s v="69"/>
    <s v="Auvergne-Rhône-Alpes"/>
    <s v="CHR/U"/>
    <s v="HOPITAL ANTOINE CHARIAL - HCL"/>
    <n v="27166.5"/>
    <n v="0"/>
    <n v="0"/>
  </r>
  <r>
    <s v="690030283"/>
    <x v="1899"/>
    <s v="750056335"/>
    <s v="69"/>
    <s v="Auvergne-Rhône-Alpes"/>
    <s v="Privé"/>
    <s v="KORIAN LES LILAS BLEUS"/>
    <n v="27160.5"/>
    <n v="0"/>
    <n v="0"/>
  </r>
  <r>
    <s v="690784202"/>
    <x v="1868"/>
    <s v="690781810"/>
    <s v="69"/>
    <s v="Auvergne-Rhône-Alpes"/>
    <s v="CHR/U"/>
    <s v="HÔPITAL HENRY GABRIELLE - HCL"/>
    <n v="26855.5"/>
    <n v="0"/>
    <n v="1"/>
  </r>
  <r>
    <s v="690000021"/>
    <x v="1900"/>
    <s v="690780044"/>
    <s v="69"/>
    <s v="Auvergne-Rhône-Alpes"/>
    <s v="CH"/>
    <s v="CH SAINTE FOY LES LYON"/>
    <n v="26141"/>
    <n v="0"/>
    <n v="1"/>
  </r>
  <r>
    <s v="690780481"/>
    <x v="1901"/>
    <s v="750056335"/>
    <s v="69"/>
    <s v="Auvergne-Rhône-Alpes"/>
    <s v="Privé"/>
    <s v="KORIAN LE BALCON LYONNAIS"/>
    <n v="23089.5"/>
    <n v="0"/>
    <n v="0"/>
  </r>
  <r>
    <s v="690780093"/>
    <x v="1902"/>
    <s v="750810814"/>
    <s v="69"/>
    <s v="Auvergne-Rhône-Alpes"/>
    <s v="CH"/>
    <s v="HÔPITAL D'INSTRUCTION DES ARMÉES_x000a_DESGENETTES"/>
    <n v="22896"/>
    <n v="0"/>
    <n v="1"/>
  </r>
  <r>
    <s v="690781745"/>
    <x v="1903"/>
    <s v="690000542"/>
    <s v="69"/>
    <s v="Auvergne-Rhône-Alpes"/>
    <s v="Privé"/>
    <s v="CLINIQUE SAINT-VINCENT DE PAUL"/>
    <n v="22702.75"/>
    <n v="0"/>
    <n v="0"/>
  </r>
  <r>
    <s v="690000401"/>
    <x v="1904"/>
    <s v="920028560"/>
    <s v="69"/>
    <s v="Auvergne-Rhône-Alpes"/>
    <s v="PSPH/EBNL"/>
    <s v="CENTRE MÉDICAL DE L'ARGENTIERE"/>
    <n v="21702"/>
    <n v="0"/>
    <n v="1"/>
  </r>
  <r>
    <s v="690780531"/>
    <x v="1905"/>
    <s v="690000310"/>
    <s v="69"/>
    <s v="Auvergne-Rhône-Alpes"/>
    <s v="Privé"/>
    <s v="CLINIQUE MEDICALE MON REPOS"/>
    <n v="21550.75"/>
    <n v="0"/>
    <n v="0"/>
  </r>
  <r>
    <s v="690000336"/>
    <x v="1906"/>
    <s v="690780564"/>
    <s v="69"/>
    <s v="Auvergne-Rhône-Alpes"/>
    <s v="PSPH/EBNL"/>
    <s v="MAISON DE SANTÉ VAUGNERAY"/>
    <n v="20893"/>
    <n v="0"/>
    <n v="0"/>
  </r>
  <r>
    <s v="690780150"/>
    <x v="1907"/>
    <s v="690000104"/>
    <s v="69"/>
    <s v="Auvergne-Rhône-Alpes"/>
    <s v="PSPH/EBNL"/>
    <s v="HÔPITAL DE L'ARBRESLE"/>
    <n v="19877"/>
    <n v="0"/>
    <n v="1"/>
  </r>
  <r>
    <s v="690010848"/>
    <x v="1908"/>
    <s v="690000450"/>
    <s v="69"/>
    <s v="Auvergne-Rhône-Alpes"/>
    <s v="Privé"/>
    <s v="CENTRE SSR IRIS SAINT PRIEST"/>
    <n v="19784"/>
    <n v="0"/>
    <n v="0"/>
  </r>
  <r>
    <s v="690780499"/>
    <x v="1909"/>
    <s v="690000278"/>
    <s v="69"/>
    <s v="Auvergne-Rhône-Alpes"/>
    <s v="Privé"/>
    <s v="NEPHROCARE TASSIN-CHARCOT"/>
    <n v="19640.5"/>
    <n v="0"/>
    <n v="0"/>
  </r>
  <r>
    <s v="690787429"/>
    <x v="1868"/>
    <s v="690781810"/>
    <s v="69"/>
    <s v="Auvergne-Rhône-Alpes"/>
    <s v="CHR/U"/>
    <s v="HÔPITAL DR FREDERIC DUGOUJON - HCL"/>
    <n v="18867.5"/>
    <n v="0"/>
    <n v="0"/>
  </r>
  <r>
    <s v="690030119"/>
    <x v="1910"/>
    <s v="920030269"/>
    <s v="69"/>
    <s v="Auvergne-Rhône-Alpes"/>
    <s v="Privé"/>
    <s v="CLINIQUE LA MAJOLANE"/>
    <n v="17280"/>
    <n v="0"/>
    <n v="0"/>
  </r>
  <r>
    <s v="690000633"/>
    <x v="1911"/>
    <s v="690043237"/>
    <s v="69"/>
    <s v="Auvergne-Rhône-Alpes"/>
    <s v="CH"/>
    <s v="CH DE THIZY"/>
    <n v="16662"/>
    <n v="0"/>
    <n v="0"/>
  </r>
  <r>
    <s v="690002092"/>
    <x v="1912"/>
    <s v="010783009"/>
    <s v="69"/>
    <s v="Auvergne-Rhône-Alpes"/>
    <s v="PSPH/EBNL"/>
    <s v="CLINIQUE NOTRE DAME"/>
    <n v="15675"/>
    <n v="0"/>
    <n v="0"/>
  </r>
  <r>
    <s v="690791082"/>
    <x v="1913"/>
    <s v="690001904"/>
    <s v="69"/>
    <s v="Auvergne-Rhône-Alpes"/>
    <s v="Privé"/>
    <s v="CENTRE SPECIALISE LES BRUYERES"/>
    <n v="15294"/>
    <n v="0"/>
    <n v="0"/>
  </r>
  <r>
    <s v="690780259"/>
    <x v="1914"/>
    <s v="690030457"/>
    <s v="69"/>
    <s v="Auvergne-Rhône-Alpes"/>
    <s v="Privé"/>
    <s v="CLINIQUE SAINT-CHARLES"/>
    <n v="14921"/>
    <n v="0"/>
    <n v="0"/>
  </r>
  <r>
    <s v="690780515"/>
    <x v="1915"/>
    <s v="690000294"/>
    <s v="69"/>
    <s v="Auvergne-Rhône-Alpes"/>
    <s v="Privé"/>
    <s v="CLINIQUE VILLA DES ROSES"/>
    <n v="14676.25"/>
    <n v="0"/>
    <n v="0"/>
  </r>
  <r>
    <s v="690024773"/>
    <x v="1916"/>
    <s v="690002225"/>
    <s v="69"/>
    <s v="Auvergne-Rhône-Alpes"/>
    <s v="Privé"/>
    <s v="CALYDIAL-IRIGNY"/>
    <n v="1814"/>
    <n v="0"/>
    <n v="0"/>
  </r>
  <r>
    <s v="690795489"/>
    <x v="1916"/>
    <s v="690002225"/>
    <s v="69"/>
    <s v="Auvergne-Rhône-Alpes"/>
    <s v="Privé"/>
    <s v="CALYDIAL-LYON 3 EME "/>
    <n v="473.5"/>
    <n v="0"/>
    <n v="0"/>
  </r>
  <r>
    <s v="690023098"/>
    <x v="1916"/>
    <s v="690002225"/>
    <s v="69"/>
    <s v="Auvergne-Rhône-Alpes"/>
    <s v="Privé"/>
    <s v="CALYDIAL-PIERRE-BENITE"/>
    <n v="2735"/>
    <n v="0"/>
    <n v="0"/>
  </r>
  <r>
    <s v="380000828"/>
    <x v="1916"/>
    <s v="690002225"/>
    <s v="69"/>
    <s v="Auvergne-Rhône-Alpes"/>
    <s v="Privé"/>
    <s v="CALYDIAL-CH DE VIENNE "/>
    <n v="8349.5"/>
    <n v="0"/>
    <n v="0"/>
  </r>
  <r>
    <s v="690022058"/>
    <x v="1916"/>
    <s v="690002225"/>
    <s v="69"/>
    <s v="Auvergne-Rhône-Alpes"/>
    <s v="Privé"/>
    <s v="CALYDIAL-VENISSIEUX"/>
    <n v="4987"/>
    <n v="0"/>
    <n v="0"/>
  </r>
  <r>
    <s v="980500920"/>
    <x v="1917"/>
    <s v="970407250"/>
    <s v="9704"/>
    <s v="La Réunion"/>
    <s v="Privé"/>
    <s v="UDM - UAD KAWENI"/>
    <s v="1908,5"/>
    <n v="0"/>
    <n v="0"/>
  </r>
  <r>
    <s v="690025366"/>
    <x v="1918"/>
    <s v="690000450"/>
    <s v="69"/>
    <s v="Auvergne-Rhône-Alpes"/>
    <s v="Privé"/>
    <s v="CRF I.R.I.S. LYON 8"/>
    <n v="13963.5"/>
    <n v="0"/>
    <n v="0"/>
  </r>
  <r>
    <s v="690782420"/>
    <x v="1919"/>
    <s v="690793633"/>
    <s v="69"/>
    <s v="Auvergne-Rhône-Alpes"/>
    <s v="PSPH/EBNL"/>
    <s v="CENTRE MÉDICAL DE BAYERE"/>
    <n v="12236.5"/>
    <n v="0"/>
    <n v="1"/>
  </r>
  <r>
    <s v="690780523"/>
    <x v="1920"/>
    <s v="920031739"/>
    <s v="69"/>
    <s v="Auvergne-Rhône-Alpes"/>
    <s v="Privé"/>
    <s v="CLINIQUE LA CHAVANNERIE"/>
    <n v="11783.25"/>
    <n v="0"/>
    <n v="0"/>
  </r>
  <r>
    <s v="690000583"/>
    <x v="1921"/>
    <s v="690782230"/>
    <s v="69"/>
    <s v="Auvergne-Rhône-Alpes"/>
    <s v="CH"/>
    <s v="CH DE BELLEVILLE"/>
    <n v="11689"/>
    <n v="0"/>
    <n v="0"/>
  </r>
  <r>
    <s v="690001524"/>
    <x v="1922"/>
    <s v="690787338"/>
    <s v="69"/>
    <s v="Auvergne-Rhône-Alpes"/>
    <s v="PSPH/EBNL"/>
    <s v="CENTRE GERMAINE REVEL"/>
    <n v="11506"/>
    <n v="0"/>
    <n v="0"/>
  </r>
  <r>
    <s v="690801709"/>
    <x v="1923"/>
    <s v="690802715"/>
    <s v="69"/>
    <s v="Auvergne-Rhône-Alpes"/>
    <s v="USLD pur"/>
    <s v="USLD LES ALTHEAS"/>
    <n v="10950"/>
    <n v="0"/>
    <n v="0"/>
  </r>
  <r>
    <s v="690802913"/>
    <x v="1924"/>
    <s v="690044714"/>
    <s v="69"/>
    <s v="Auvergne-Rhône-Alpes"/>
    <s v="CH"/>
    <s v="USLD LES HIBISCUS"/>
    <n v="10873.5"/>
    <n v="0"/>
    <n v="0"/>
  </r>
  <r>
    <s v="690000047"/>
    <x v="1925"/>
    <s v="690780069"/>
    <s v="69"/>
    <s v="Auvergne-Rhône-Alpes"/>
    <s v="CH"/>
    <s v="CH DE CONDRIEU"/>
    <n v="10624"/>
    <n v="0"/>
    <n v="0"/>
  </r>
  <r>
    <s v="690791132"/>
    <x v="1926"/>
    <s v="690001912"/>
    <s v="69"/>
    <s v="Auvergne-Rhône-Alpes"/>
    <s v="Privé"/>
    <s v="USLD BELLECOMBE"/>
    <n v="10036"/>
    <n v="0"/>
    <n v="0"/>
  </r>
  <r>
    <s v="690787460"/>
    <x v="1869"/>
    <s v="690782222"/>
    <s v="69"/>
    <s v="Auvergne-Rhône-Alpes"/>
    <s v="CH"/>
    <s v="CH DU VAL D'AZERGUES"/>
    <n v="9059.5"/>
    <n v="0"/>
    <n v="0"/>
  </r>
  <r>
    <s v="690019849"/>
    <x v="1868"/>
    <s v="690781810"/>
    <s v="69"/>
    <s v="Auvergne-Rhône-Alpes"/>
    <s v="CHR/U"/>
    <s v="IHOP - HCL"/>
    <n v="9039"/>
    <n v="0"/>
    <n v="0"/>
  </r>
  <r>
    <s v="690000591"/>
    <x v="1927"/>
    <s v="690782248"/>
    <s v="69"/>
    <s v="Auvergne-Rhône-Alpes"/>
    <s v="CH"/>
    <s v="CH DE BEAUJEU"/>
    <n v="8962"/>
    <n v="0"/>
    <n v="0"/>
  </r>
  <r>
    <s v="690780200"/>
    <x v="1928"/>
    <s v="690000112"/>
    <s v="69"/>
    <s v="Auvergne-Rhône-Alpes"/>
    <s v="Privé"/>
    <s v="CLINIQUE EMILIE DE VIALAR"/>
    <n v="8891"/>
    <n v="0"/>
    <n v="1"/>
  </r>
  <r>
    <s v="690802251"/>
    <x v="1869"/>
    <s v="690782222"/>
    <s v="69"/>
    <s v="Auvergne-Rhône-Alpes"/>
    <s v="CH"/>
    <s v="USLD CH DE VILLEFRANCHE"/>
    <n v="7204"/>
    <n v="0"/>
    <n v="0"/>
  </r>
  <r>
    <s v="690037171"/>
    <x v="1873"/>
    <s v="690780101"/>
    <s v="69"/>
    <s v="Auvergne-Rhône-Alpes"/>
    <s v="CH"/>
    <s v="UNITÉ SOINS INTENSIFS PSY BRON"/>
    <n v="7036"/>
    <n v="0"/>
    <n v="0"/>
  </r>
  <r>
    <s v="690790472"/>
    <x v="1929"/>
    <s v="690029723"/>
    <s v="69"/>
    <s v="Auvergne-Rhône-Alpes"/>
    <s v="PSPH/EBNL"/>
    <s v="LA MAISONNEE -UGECAM RHONE-ALPES"/>
    <n v="6569"/>
    <n v="0"/>
    <n v="0"/>
  </r>
  <r>
    <s v="690030838"/>
    <x v="1930"/>
    <s v="690000310"/>
    <s v="69"/>
    <s v="Auvergne-Rhône-Alpes"/>
    <s v="Privé"/>
    <s v="UNITÉ GERONTO-PSYCHIATRIQUE ARBRESLE"/>
    <n v="6356.5"/>
    <n v="0"/>
    <n v="0"/>
  </r>
  <r>
    <s v="690000567"/>
    <x v="1931"/>
    <s v="690782172"/>
    <s v="69"/>
    <s v="Auvergne-Rhône-Alpes"/>
    <s v="PSPH/EBNL"/>
    <s v="SANTÉ MENTALE ET COMMUNAUTES"/>
    <n v="6116"/>
    <n v="0"/>
    <n v="0"/>
  </r>
  <r>
    <s v="690000617"/>
    <x v="1895"/>
    <s v="690782271"/>
    <s v="69"/>
    <s v="Auvergne-Rhône-Alpes"/>
    <s v="CH"/>
    <s v="CH DE GRANDRIS"/>
    <n v="5617"/>
    <n v="0"/>
    <n v="0"/>
  </r>
  <r>
    <s v="690803093"/>
    <x v="1932"/>
    <s v="690780564"/>
    <s v="69"/>
    <s v="Auvergne-Rhône-Alpes"/>
    <s v="USLD pur"/>
    <s v="USLD LA MALETIERE VAUGNERAY"/>
    <n v="5231"/>
    <n v="0"/>
    <n v="0"/>
  </r>
  <r>
    <s v="690042080"/>
    <x v="1933"/>
    <s v="690000732"/>
    <s v="69"/>
    <s v="Auvergne-Rhône-Alpes"/>
    <s v="Privé"/>
    <s v="HÔPITAL PRIVÉ NATECIA - GYNECOLOGIE"/>
    <n v="5086"/>
    <n v="0"/>
    <n v="0"/>
  </r>
  <r>
    <s v="690797873"/>
    <x v="1911"/>
    <s v="690043237"/>
    <s v="69"/>
    <s v="Auvergne-Rhône-Alpes"/>
    <s v="USLD pur"/>
    <s v="LONG SEJOUR DE COURS"/>
    <n v="5085.5"/>
    <n v="0"/>
    <n v="0"/>
  </r>
  <r>
    <s v="690041496"/>
    <x v="1934"/>
    <s v="690041488"/>
    <s v="69"/>
    <s v="Auvergne-Rhône-Alpes"/>
    <s v="Privé"/>
    <s v="ADDIPSY LYON"/>
    <n v="4875"/>
    <n v="0"/>
    <n v="0"/>
  </r>
  <r>
    <s v="690000039"/>
    <x v="1935"/>
    <s v="690780051"/>
    <s v="69"/>
    <s v="Auvergne-Rhône-Alpes"/>
    <s v="CH"/>
    <s v="CH DE SAINT SYMPHORIEN SUR COISE"/>
    <n v="4704.5"/>
    <n v="0"/>
    <n v="0"/>
  </r>
  <r>
    <s v="010780294"/>
    <x v="1909"/>
    <s v="690000278"/>
    <s v="69"/>
    <s v="Auvergne-Rhône-Alpes"/>
    <s v="Privé"/>
    <s v="NEPHROCARE CH BELLEY"/>
    <n v="4694"/>
    <n v="0"/>
    <n v="0"/>
  </r>
  <r>
    <s v="690044623"/>
    <x v="1936"/>
    <s v="690042593"/>
    <s v="69"/>
    <s v="Auvergne-Rhône-Alpes"/>
    <s v="Privé"/>
    <s v="CENTRE PSYPRO LYON"/>
    <n v="4490.75"/>
    <n v="0"/>
    <n v="0"/>
  </r>
  <r>
    <s v="690780226"/>
    <x v="1937"/>
    <s v="690039870"/>
    <s v="69"/>
    <s v="Auvergne-Rhône-Alpes"/>
    <s v="Privé"/>
    <s v="CLINIQUE DE LA PART-DIEU"/>
    <n v="4165.5"/>
    <n v="0"/>
    <n v="0"/>
  </r>
  <r>
    <s v="690782081"/>
    <x v="1938"/>
    <s v="750005068"/>
    <s v="69"/>
    <s v="Auvergne-Rhône-Alpes"/>
    <s v="PSPH/EBNL"/>
    <s v="CENTRE DE SANTÉ MENTALE MGEN"/>
    <n v="4073"/>
    <n v="0"/>
    <n v="0"/>
  </r>
  <r>
    <s v="690036108"/>
    <x v="1939"/>
    <s v="690036090"/>
    <s v="69"/>
    <s v="Auvergne-Rhône-Alpes"/>
    <s v="Privé"/>
    <s v="CENTRE LYONNAIS DE PSYCHIATRIE AMBULAT"/>
    <n v="3977"/>
    <n v="0"/>
    <n v="0"/>
  </r>
  <r>
    <s v="690000054"/>
    <x v="1940"/>
    <s v="690780077"/>
    <s v="69"/>
    <s v="Auvergne-Rhône-Alpes"/>
    <s v="CH"/>
    <s v="CH NEUVILLE SUR SAONE"/>
    <n v="3955"/>
    <n v="0"/>
    <n v="0"/>
  </r>
  <r>
    <s v="690799374"/>
    <x v="1873"/>
    <s v="690780101"/>
    <s v="69"/>
    <s v="Auvergne-Rhône-Alpes"/>
    <s v="CH"/>
    <s v="SMPR PRISONS DE LYON"/>
    <n v="3723.5"/>
    <n v="0"/>
    <n v="0"/>
  </r>
  <r>
    <s v="690043476"/>
    <x v="1941"/>
    <s v="690000146"/>
    <s v="69"/>
    <s v="Auvergne-Rhône-Alpes"/>
    <s v="Privé"/>
    <s v="CLINIQUE DU PARC - CAK"/>
    <n v="3685.5"/>
    <n v="0"/>
    <n v="0"/>
  </r>
  <r>
    <s v="690030333"/>
    <x v="1942"/>
    <s v="690030325"/>
    <s v="69"/>
    <s v="Auvergne-Rhône-Alpes"/>
    <s v="Privé"/>
    <s v="FIDEV"/>
    <n v="3570"/>
    <n v="0"/>
    <n v="0"/>
  </r>
  <r>
    <s v="690033378"/>
    <x v="1873"/>
    <s v="690780101"/>
    <s v="69"/>
    <s v="Auvergne-Rhône-Alpes"/>
    <s v="CH"/>
    <s v="CMP ET CATTP SANTY SARRAZIN"/>
    <n v="3323"/>
    <n v="0"/>
    <n v="0"/>
  </r>
  <r>
    <s v="690000062"/>
    <x v="1943"/>
    <s v="690780085"/>
    <s v="69"/>
    <s v="Auvergne-Rhône-Alpes"/>
    <s v="CH"/>
    <s v="CH DE SAINT LAURENT DE CHAMOUSSET"/>
    <n v="3147"/>
    <n v="0"/>
    <n v="0"/>
  </r>
  <r>
    <s v="690029186"/>
    <x v="1944"/>
    <s v="690027099"/>
    <s v="69"/>
    <s v="Auvergne-Rhône-Alpes"/>
    <s v="Privé"/>
    <s v="ENDO LYON SUD OUEST"/>
    <n v="2526.5"/>
    <n v="0"/>
    <n v="0"/>
  </r>
  <r>
    <s v="690041579"/>
    <x v="1945"/>
    <s v="690044052"/>
    <s v="69"/>
    <s v="Auvergne-Rhône-Alpes"/>
    <s v="Privé"/>
    <s v="CENTRE CALADOIS DE PSY AMBU - CCPA"/>
    <n v="2523"/>
    <n v="0"/>
    <n v="0"/>
  </r>
  <r>
    <s v="690781836"/>
    <x v="1946"/>
    <s v="690006598"/>
    <s v="69"/>
    <s v="Auvergne-Rhône-Alpes"/>
    <s v="PSPH/EBNL"/>
    <s v="CLINIQUE MUTUALISTE EUGENE ANDRE"/>
    <n v="2132.5"/>
    <n v="0"/>
    <n v="0"/>
  </r>
  <r>
    <s v="690036082"/>
    <x v="1947"/>
    <s v="690000310"/>
    <s v="69"/>
    <s v="Auvergne-Rhône-Alpes"/>
    <s v="Privé"/>
    <s v="UNITÉ JOUR THÉRAPIE COGNITIVO-COMPORT."/>
    <n v="2067.25"/>
    <n v="0"/>
    <n v="0"/>
  </r>
  <r>
    <s v="690041561"/>
    <x v="1873"/>
    <s v="690780101"/>
    <s v="69"/>
    <s v="Auvergne-Rhône-Alpes"/>
    <s v="CH"/>
    <s v="HDJ ADULTES RILLIEUX"/>
    <n v="2031.5"/>
    <n v="0"/>
    <n v="0"/>
  </r>
  <r>
    <s v="690782834"/>
    <x v="1948"/>
    <s v="690000724"/>
    <s v="69"/>
    <s v="Auvergne-Rhône-Alpes"/>
    <s v="Privé"/>
    <s v="CLINIQUE DU TONKIN"/>
    <n v="1338.5"/>
    <n v="0"/>
    <n v="0"/>
  </r>
  <r>
    <s v="690012109"/>
    <x v="1949"/>
    <s v="690027008"/>
    <s v="69"/>
    <s v="Auvergne-Rhône-Alpes"/>
    <s v="Privé"/>
    <s v="CENTRE BAYARD"/>
    <n v="1300.5"/>
    <n v="0"/>
    <n v="0"/>
  </r>
  <r>
    <s v="690808241"/>
    <x v="1873"/>
    <s v="690780101"/>
    <s v="69"/>
    <s v="Auvergne-Rhône-Alpes"/>
    <s v="CH"/>
    <s v="HDJ ADULTES JARDINS PRESIDENT"/>
    <n v="1245.5"/>
    <n v="0"/>
    <n v="0"/>
  </r>
  <r>
    <s v="690031513"/>
    <x v="1909"/>
    <s v="690000278"/>
    <s v="69"/>
    <s v="Auvergne-Rhône-Alpes"/>
    <s v="Privé"/>
    <s v="NEPHROCARE RILLIEUX"/>
    <n v="1243.5"/>
    <n v="0"/>
    <n v="0"/>
  </r>
  <r>
    <s v="690031612"/>
    <x v="1873"/>
    <s v="690780101"/>
    <s v="69"/>
    <s v="Auvergne-Rhône-Alpes"/>
    <s v="CH"/>
    <s v="HDJ ADULTES PAUL CEZANNE BRON"/>
    <n v="1088.5"/>
    <n v="0"/>
    <n v="0"/>
  </r>
  <r>
    <s v="690808704"/>
    <x v="1898"/>
    <s v="690780119"/>
    <s v="69"/>
    <s v="Auvergne-Rhône-Alpes"/>
    <s v="CH"/>
    <s v="HDJ ADULTES GLEIZÉ"/>
    <n v="1041.25"/>
    <n v="0"/>
    <n v="0"/>
  </r>
  <r>
    <s v="690795786"/>
    <x v="1873"/>
    <s v="690780101"/>
    <s v="69"/>
    <s v="Auvergne-Rhône-Alpes"/>
    <s v="CH"/>
    <s v="HDJ ADULTES LYON 8 QUADRILLE"/>
    <n v="1014.5"/>
    <n v="0"/>
    <n v="0"/>
  </r>
  <r>
    <s v="690808324"/>
    <x v="1873"/>
    <s v="690780101"/>
    <s v="69"/>
    <s v="Auvergne-Rhône-Alpes"/>
    <s v="CH"/>
    <s v="HDJ ADULTES VERDUN"/>
    <n v="917.25"/>
    <n v="0"/>
    <n v="0"/>
  </r>
  <r>
    <s v="690041355"/>
    <x v="1873"/>
    <s v="690780101"/>
    <s v="69"/>
    <s v="Auvergne-Rhône-Alpes"/>
    <s v="CH"/>
    <s v="HDJ PERSONNES AGEES MARCEL THERRAS"/>
    <n v="914"/>
    <n v="0"/>
    <n v="0"/>
  </r>
  <r>
    <s v="690029517"/>
    <x v="1873"/>
    <s v="690780101"/>
    <s v="69"/>
    <s v="Auvergne-Rhône-Alpes"/>
    <s v="CH"/>
    <s v="CMP ET CATTP ADULTES DECINES-CHARPIEU"/>
    <n v="906"/>
    <n v="0"/>
    <n v="0"/>
  </r>
  <r>
    <s v="690007869"/>
    <x v="1898"/>
    <s v="690780119"/>
    <s v="69"/>
    <s v="Auvergne-Rhône-Alpes"/>
    <s v="CH"/>
    <s v="HDJ ADULTES CHAMPAGNE AU MONT D'OR"/>
    <n v="808.5"/>
    <n v="0"/>
    <n v="0"/>
  </r>
  <r>
    <s v="690030630"/>
    <x v="1898"/>
    <s v="690780119"/>
    <s v="69"/>
    <s v="Auvergne-Rhône-Alpes"/>
    <s v="CH"/>
    <s v="HDJ ADULTES ET ENFANTS TARARE"/>
    <n v="723"/>
    <n v="0"/>
    <n v="0"/>
  </r>
  <r>
    <s v="690036512"/>
    <x v="1873"/>
    <s v="690780101"/>
    <s v="69"/>
    <s v="Auvergne-Rhône-Alpes"/>
    <s v="CH"/>
    <s v="HDJ ADULTES LES NYMPHEAS"/>
    <n v="690.75"/>
    <n v="0"/>
    <n v="0"/>
  </r>
  <r>
    <s v="690790480"/>
    <x v="1950"/>
    <s v="690006598"/>
    <s v="69"/>
    <s v="Auvergne-Rhône-Alpes"/>
    <s v="PSPH/EBNL"/>
    <s v="MECS POUPONNIERE LA FOUGERAIE"/>
    <n v="653"/>
    <n v="0"/>
    <n v="0"/>
  </r>
  <r>
    <s v="690041223"/>
    <x v="1898"/>
    <s v="690780119"/>
    <s v="69"/>
    <s v="Auvergne-Rhône-Alpes"/>
    <s v="CH"/>
    <s v="HDJ ADULTES ADDICTOLOGIE"/>
    <n v="549.5"/>
    <n v="0"/>
    <n v="0"/>
  </r>
  <r>
    <s v="690784061"/>
    <x v="1951"/>
    <s v="690006598"/>
    <s v="69"/>
    <s v="Auvergne-Rhône-Alpes"/>
    <s v="Privé"/>
    <s v="MAISON DE CONVALESCENCE LES ORMES"/>
    <n v="515"/>
    <n v="0"/>
    <n v="0"/>
  </r>
  <r>
    <s v="690796032"/>
    <x v="1898"/>
    <s v="690780119"/>
    <s v="69"/>
    <s v="Auvergne-Rhône-Alpes"/>
    <s v="CH"/>
    <s v="HDJ ENFANTS PIERRE MALE"/>
    <n v="498"/>
    <n v="0"/>
    <n v="0"/>
  </r>
  <r>
    <s v="690798228"/>
    <x v="1873"/>
    <s v="690780101"/>
    <s v="69"/>
    <s v="Auvergne-Rhône-Alpes"/>
    <s v="CH"/>
    <s v="HDJ ENFANTS LES VERCHERES"/>
    <n v="493.5"/>
    <n v="0"/>
    <n v="0"/>
  </r>
  <r>
    <s v="690804455"/>
    <x v="1873"/>
    <s v="690780101"/>
    <s v="69"/>
    <s v="Auvergne-Rhône-Alpes"/>
    <s v="CH"/>
    <s v="HDJ ENFANTS PRE VERT"/>
    <n v="473.25"/>
    <n v="0"/>
    <n v="0"/>
  </r>
  <r>
    <s v="690808894"/>
    <x v="1873"/>
    <s v="690780101"/>
    <s v="69"/>
    <s v="Auvergne-Rhône-Alpes"/>
    <s v="CH"/>
    <s v="HDJ ENFANTS MONTPLAISIR"/>
    <n v="452"/>
    <n v="0"/>
    <n v="0"/>
  </r>
  <r>
    <s v="690022785"/>
    <x v="1873"/>
    <s v="690780101"/>
    <s v="69"/>
    <s v="Auvergne-Rhône-Alpes"/>
    <s v="CH"/>
    <s v="HDJ ENFANTS LE FIL D'ARIANE VAULX"/>
    <n v="451"/>
    <n v="0"/>
    <n v="0"/>
  </r>
  <r>
    <s v="690808936"/>
    <x v="1873"/>
    <s v="690780101"/>
    <s v="69"/>
    <s v="Auvergne-Rhône-Alpes"/>
    <s v="CH"/>
    <s v="HDJ ENFANTS GRAND CHEMIN"/>
    <n v="421"/>
    <n v="0"/>
    <n v="0"/>
  </r>
  <r>
    <s v="690795836"/>
    <x v="1873"/>
    <s v="690780101"/>
    <s v="69"/>
    <s v="Auvergne-Rhône-Alpes"/>
    <s v="CH"/>
    <s v="APPARTEMENT THERAPEUTIQUE DAMIDOT"/>
    <n v="282.5"/>
    <n v="0"/>
    <n v="0"/>
  </r>
  <r>
    <s v="690034558"/>
    <x v="1952"/>
    <s v="690006598"/>
    <s v="69"/>
    <s v="Auvergne-Rhône-Alpes"/>
    <s v="Privé"/>
    <s v="LES ORMES - GRAND LARGE"/>
    <n v="117.5"/>
    <n v="0"/>
    <n v="0"/>
  </r>
  <r>
    <s v="690807599"/>
    <x v="1953"/>
    <s v="690006598"/>
    <s v="69"/>
    <s v="Auvergne-Rhône-Alpes"/>
    <s v="PSPH/EBNL"/>
    <s v="CLINIQUE DE L UNION"/>
    <n v="58"/>
    <n v="0"/>
    <n v="0"/>
  </r>
  <r>
    <s v="690022108"/>
    <x v="1954"/>
    <s v="690000724"/>
    <s v="69"/>
    <s v="Auvergne-Rhône-Alpes"/>
    <s v="Privé"/>
    <s v="CENTRE DE DIALYSE BAYARD"/>
    <n v="50"/>
    <n v="0"/>
    <n v="0"/>
  </r>
  <r>
    <s v="690036504"/>
    <x v="1873"/>
    <s v="690780101"/>
    <s v="69"/>
    <s v="Auvergne-Rhône-Alpes"/>
    <s v="CH"/>
    <s v="HDJ ADULTES VAULX EN VELIN"/>
    <n v="4.5"/>
    <n v="0"/>
    <n v="0"/>
  </r>
  <r>
    <s v="690045158"/>
    <x v="1955"/>
    <s v="690041488"/>
    <s v="69"/>
    <s v="Auvergne-Rhône-Alpes"/>
    <s v="Privé"/>
    <s v="ADDIPSY CLEA"/>
    <n v="1"/>
    <n v="0"/>
    <n v="0"/>
  </r>
  <r>
    <s v="690043393"/>
    <x v="1956"/>
    <s v="690043385"/>
    <s v="69"/>
    <s v="Auvergne-Rhône-Alpes"/>
    <s v="Privé"/>
    <s v="C2RBP"/>
    <n v="1"/>
    <n v="0"/>
    <n v="0"/>
  </r>
  <r>
    <s v="690793468"/>
    <x v="1957"/>
    <s v="690002068"/>
    <s v="69"/>
    <s v="Auvergne-Rhône-Alpes"/>
    <s v="Privé"/>
    <s v="INFIRMERIE PROTESTANTE DE LYON"/>
    <n v="72308.5"/>
    <n v="0"/>
    <n v="0"/>
  </r>
  <r>
    <s v="700000029"/>
    <x v="1958"/>
    <s v="700004591"/>
    <s v="70"/>
    <s v="Bourgogne-Franche-Comté"/>
    <s v="CH"/>
    <s v="GH HAUTE SAONE SITE VESOUL"/>
    <n v="136534"/>
    <n v="1"/>
    <n v="1"/>
  </r>
  <r>
    <s v="700780208"/>
    <x v="1958"/>
    <s v="700004591"/>
    <s v="70"/>
    <s v="Bourgogne-Franche-Comté"/>
    <s v="CH"/>
    <s v="GH HAUTE SAONE SITE LURE"/>
    <n v="27898.5"/>
    <n v="0"/>
    <n v="1"/>
  </r>
  <r>
    <s v="700780075"/>
    <x v="1959"/>
    <s v="700004096"/>
    <s v="70"/>
    <s v="Bourgogne-Franche-Comté"/>
    <s v="PSPH/EBNL"/>
    <s v="CHS ST REMY ET NORD FRANCHE-COMTE"/>
    <n v="23421"/>
    <n v="0"/>
    <n v="0"/>
  </r>
  <r>
    <s v="700780042"/>
    <x v="1960"/>
    <s v="250006335"/>
    <s v="70"/>
    <s v="Bourgogne-Franche-Comté"/>
    <s v="Privé"/>
    <s v="CMPR BRETEGNIER HERICOURT"/>
    <n v="23187.5"/>
    <n v="0"/>
    <n v="1"/>
  </r>
  <r>
    <s v="900002429"/>
    <x v="1959"/>
    <s v="700004096"/>
    <s v="70"/>
    <s v="Bourgogne-Franche-Comté"/>
    <s v="PSPH/EBNL"/>
    <s v="ANNEXE PIERRE ENGEL AHBFC"/>
    <n v="18274.25"/>
    <n v="0"/>
    <n v="0"/>
  </r>
  <r>
    <s v="700000011"/>
    <x v="1961"/>
    <s v="700780026"/>
    <s v="70"/>
    <s v="Bourgogne-Franche-Comté"/>
    <s v="CH"/>
    <s v="CH VAL DE SAONE PIERRE VITTER GRAY"/>
    <n v="18195.5"/>
    <n v="1"/>
    <n v="1"/>
  </r>
  <r>
    <s v="700784887"/>
    <x v="1962"/>
    <s v="920030269"/>
    <s v="70"/>
    <s v="Bourgogne-Franche-Comté"/>
    <s v="Privé"/>
    <s v="CRF DE NAVENNE"/>
    <n v="16973.5"/>
    <n v="0"/>
    <n v="0"/>
  </r>
  <r>
    <s v="700780299"/>
    <x v="1959"/>
    <s v="700004096"/>
    <s v="70"/>
    <s v="Bourgogne-Franche-Comté"/>
    <s v="PSPH/EBNL"/>
    <s v="CHS ST REMY NORD FC CLAIREFONTAINE"/>
    <n v="16457.75"/>
    <n v="0"/>
    <n v="0"/>
  </r>
  <r>
    <s v="250014008"/>
    <x v="1959"/>
    <s v="700004096"/>
    <s v="70"/>
    <s v="Bourgogne-Franche-Comté"/>
    <s v="PSPH/EBNL"/>
    <s v="CENTRE JEAN MESSAGIER AHFC MONTBELIARD"/>
    <n v="13252"/>
    <n v="0"/>
    <n v="0"/>
  </r>
  <r>
    <s v="700000045"/>
    <x v="1963"/>
    <s v="250006335"/>
    <s v="70"/>
    <s v="Bourgogne-Franche-Comté"/>
    <s v="PSPH/EBNL"/>
    <s v="CLINIQUE MÉDICALE BRUGNON AGACHE_x000a_BEAUJEU"/>
    <n v="12130"/>
    <n v="0"/>
    <n v="0"/>
  </r>
  <r>
    <s v="700780059"/>
    <x v="1958"/>
    <s v="700004591"/>
    <s v="70"/>
    <s v="Bourgogne-Franche-Comté"/>
    <s v="CH"/>
    <s v="GH HAUTE SAONE SITE LUXEUIL"/>
    <n v="11461"/>
    <n v="0"/>
    <n v="1"/>
  </r>
  <r>
    <s v="700780174"/>
    <x v="1964"/>
    <s v="700000052"/>
    <s v="70"/>
    <s v="Bourgogne-Franche-Comté"/>
    <s v="Privé"/>
    <s v="CLINIQUE ST MARTIN"/>
    <n v="8419"/>
    <n v="0"/>
    <n v="0"/>
  </r>
  <r>
    <s v="700004542"/>
    <x v="1959"/>
    <s v="700004096"/>
    <s v="70"/>
    <s v="Bourgogne-Franche-Comté"/>
    <s v="PSPH/EBNL"/>
    <s v="CENTRE PSYCHIATRIE GENERALE AHFC"/>
    <n v="6692.5"/>
    <n v="0"/>
    <n v="0"/>
  </r>
  <r>
    <s v="700784341"/>
    <x v="1965"/>
    <s v="700004096"/>
    <s v="70"/>
    <s v="Bourgogne-Franche-Comté"/>
    <s v="USLD pur"/>
    <s v="USLD LA CHENAIE SAINT REMY"/>
    <n v="5383"/>
    <n v="0"/>
    <n v="0"/>
  </r>
  <r>
    <s v="700000698"/>
    <x v="1966"/>
    <s v="250017803"/>
    <s v="70"/>
    <s v="Bourgogne-Franche-Comté"/>
    <s v="Privé"/>
    <s v="HAD VESOUL"/>
    <n v="3798"/>
    <n v="0"/>
    <n v="0"/>
  </r>
  <r>
    <s v="700004377"/>
    <x v="1967"/>
    <s v="250006335"/>
    <s v="70"/>
    <s v="Bourgogne-Franche-Comté"/>
    <s v="PSPH/EBNL"/>
    <s v="CRCPFC UNITE AMBULATOIRE HERICOURT"/>
    <n v="3550.5"/>
    <n v="0"/>
    <n v="0"/>
  </r>
  <r>
    <s v="700785272"/>
    <x v="1959"/>
    <s v="700004096"/>
    <s v="70"/>
    <s v="Bourgogne-Franche-Comté"/>
    <s v="PSPH/EBNL"/>
    <s v="ATELIER THERAPEUTIQUE CATTP ADULTES"/>
    <n v="2259"/>
    <n v="0"/>
    <n v="0"/>
  </r>
  <r>
    <s v="700783244"/>
    <x v="1959"/>
    <s v="700004096"/>
    <s v="70"/>
    <s v="Bourgogne-Franche-Comté"/>
    <s v="PSPH/EBNL"/>
    <s v="HDJ CMP CATTP AT ADULTES JAURES VESOUL"/>
    <n v="1742.5"/>
    <n v="0"/>
    <n v="0"/>
  </r>
  <r>
    <s v="700004245"/>
    <x v="1959"/>
    <s v="700004096"/>
    <s v="70"/>
    <s v="Bourgogne-Franche-Comté"/>
    <s v="PSPH/EBNL"/>
    <s v="PSY INFANTO-JUVENILE HABERGES VESOUL"/>
    <n v="1704.5"/>
    <n v="0"/>
    <n v="0"/>
  </r>
  <r>
    <s v="900002478"/>
    <x v="1959"/>
    <s v="700004096"/>
    <s v="70"/>
    <s v="Bourgogne-Franche-Comté"/>
    <s v="PSPH/EBNL"/>
    <s v="HDJ CMP CATTP ADULTES BOURGOGNE BELFORT"/>
    <n v="1612.5"/>
    <n v="0"/>
    <n v="0"/>
  </r>
  <r>
    <s v="250016169"/>
    <x v="1959"/>
    <s v="700004096"/>
    <s v="70"/>
    <s v="Bourgogne-Franche-Comté"/>
    <s v="PSPH/EBNL"/>
    <s v="PSY ADULTE HDJ AHFC VALENTIGNEY"/>
    <n v="1194.25"/>
    <n v="0"/>
    <n v="0"/>
  </r>
  <r>
    <s v="700002439"/>
    <x v="1959"/>
    <s v="700004096"/>
    <s v="70"/>
    <s v="Bourgogne-Franche-Comté"/>
    <s v="PSPH/EBNL"/>
    <s v="CENTRE PSYCHIATRIE GENERALE LURE"/>
    <n v="1017"/>
    <n v="0"/>
    <n v="0"/>
  </r>
  <r>
    <s v="700003148"/>
    <x v="1959"/>
    <s v="700004096"/>
    <s v="70"/>
    <s v="Bourgogne-Franche-Comté"/>
    <s v="PSPH/EBNL"/>
    <s v="PSY ADULTE HABERGES SITE CHI70 AHBFC"/>
    <n v="1009"/>
    <n v="0"/>
    <n v="0"/>
  </r>
  <r>
    <s v="700003965"/>
    <x v="1959"/>
    <s v="700004096"/>
    <s v="70"/>
    <s v="Bourgogne-Franche-Comté"/>
    <s v="PSPH/EBNL"/>
    <s v="HDJ CMP CATTP ADULTES LUXEUIL"/>
    <n v="857.75"/>
    <n v="0"/>
    <n v="0"/>
  </r>
  <r>
    <s v="700001738"/>
    <x v="1959"/>
    <s v="700004096"/>
    <s v="70"/>
    <s v="Bourgogne-Franche-Comté"/>
    <s v="PSPH/EBNL"/>
    <s v="CMP CATTP ADULTES JUSSEY CHS"/>
    <n v="788.5"/>
    <n v="0"/>
    <n v="0"/>
  </r>
  <r>
    <s v="700004252"/>
    <x v="1959"/>
    <s v="700004096"/>
    <s v="70"/>
    <s v="Bourgogne-Franche-Comté"/>
    <s v="PSPH/EBNL"/>
    <s v="HDJ ADULTES GRAY CHS"/>
    <n v="738.75"/>
    <n v="0"/>
    <n v="0"/>
  </r>
  <r>
    <s v="700785553"/>
    <x v="1959"/>
    <s v="700004096"/>
    <s v="70"/>
    <s v="Bourgogne-Franche-Comté"/>
    <s v="PSPH/EBNL"/>
    <s v="HDJ CMP ENFANTS BARON BOUVIER VESOUL"/>
    <n v="378"/>
    <n v="0"/>
    <n v="0"/>
  </r>
  <r>
    <s v="700001027"/>
    <x v="1959"/>
    <s v="700004096"/>
    <s v="70"/>
    <s v="Bourgogne-Franche-Comté"/>
    <s v="PSPH/EBNL"/>
    <s v="HDJ CMP ENFANTS LURE CHS"/>
    <n v="373"/>
    <n v="0"/>
    <n v="0"/>
  </r>
  <r>
    <s v="700001035"/>
    <x v="1959"/>
    <s v="700004096"/>
    <s v="70"/>
    <s v="Bourgogne-Franche-Comté"/>
    <s v="PSPH/EBNL"/>
    <s v="HDJ ENFANTS GRAY CHS"/>
    <n v="308.5"/>
    <n v="0"/>
    <n v="0"/>
  </r>
  <r>
    <s v="710978263"/>
    <x v="1968"/>
    <s v="710780958"/>
    <s v="71"/>
    <s v="Bourgogne-Franche-Comté"/>
    <s v="CH"/>
    <s v="CH WILLIAM MOREY CHALON SUR SAONE"/>
    <n v="194222"/>
    <n v="1"/>
    <n v="1"/>
  </r>
  <r>
    <s v="710978289"/>
    <x v="1969"/>
    <s v="710780263"/>
    <s v="71"/>
    <s v="Bourgogne-Franche-Comté"/>
    <s v="CH"/>
    <s v="CH LES CHANAUX MACON"/>
    <n v="189574.5"/>
    <n v="1"/>
    <n v="1"/>
  </r>
  <r>
    <s v="710010067"/>
    <x v="1970"/>
    <s v="710780644"/>
    <s v="71"/>
    <s v="Bourgogne-Franche-Comté"/>
    <s v="CH"/>
    <s v="CH DU PAYS CHAROLAIS BRIONNAIS"/>
    <n v="83178.5"/>
    <n v="0"/>
    <n v="1"/>
  </r>
  <r>
    <s v="710978347"/>
    <x v="1971"/>
    <s v="570010181"/>
    <s v="71"/>
    <s v="Bourgogne-Franche-Comté"/>
    <s v="PSPH/EBNL"/>
    <s v="HOTEL-DIEU DU CREUSOT"/>
    <n v="71095.5"/>
    <n v="1"/>
    <n v="1"/>
  </r>
  <r>
    <s v="710780917"/>
    <x v="1972"/>
    <s v="710000274"/>
    <s v="71"/>
    <s v="Bourgogne-Franche-Comté"/>
    <s v="Privé"/>
    <s v="HÔPITAL PRIVÉ SAINTE MARIE"/>
    <n v="68461.5"/>
    <n v="0"/>
    <n v="0"/>
  </r>
  <r>
    <s v="710978313"/>
    <x v="1973"/>
    <s v="710976705"/>
    <s v="71"/>
    <s v="Bourgogne-Franche-Comté"/>
    <s v="CH"/>
    <s v="CH JEAN BOUVERI"/>
    <n v="65334.5"/>
    <n v="1"/>
    <n v="1"/>
  </r>
  <r>
    <s v="710978230"/>
    <x v="1974"/>
    <s v="710781329"/>
    <s v="71"/>
    <s v="Bourgogne-Franche-Comté"/>
    <s v="CH"/>
    <s v="CHS SEVREY"/>
    <n v="49605.25"/>
    <n v="0"/>
    <n v="0"/>
  </r>
  <r>
    <s v="710006859"/>
    <x v="1975"/>
    <s v="710000118"/>
    <s v="71"/>
    <s v="Bourgogne-Franche-Comté"/>
    <s v="Privé"/>
    <s v="POLYCLINIQUE DU VAL DE SAONE"/>
    <n v="43592.5"/>
    <n v="0"/>
    <n v="0"/>
  </r>
  <r>
    <s v="710781824"/>
    <x v="1976"/>
    <s v="710000464"/>
    <s v="71"/>
    <s v="Bourgogne-Franche-Comté"/>
    <s v="Privé"/>
    <s v="CENTRE ORTHOPEDIQUE MEDICO-CHIR"/>
    <n v="37650.5"/>
    <n v="0"/>
    <n v="0"/>
  </r>
  <r>
    <s v="710010786"/>
    <x v="1977"/>
    <s v="710781451"/>
    <s v="71"/>
    <s v="Bourgogne-Franche-Comté"/>
    <s v="CH"/>
    <s v="CH AUTUN SITE PARPAS"/>
    <n v="29994.5"/>
    <n v="0"/>
    <n v="1"/>
  </r>
  <r>
    <s v="710780818"/>
    <x v="1978"/>
    <s v="710000233"/>
    <s v="71"/>
    <s v="Bourgogne-Franche-Comté"/>
    <s v="Privé"/>
    <s v="CLINIQUE VAL DRACY"/>
    <n v="24211.25"/>
    <n v="0"/>
    <n v="0"/>
  </r>
  <r>
    <s v="710002288"/>
    <x v="1979"/>
    <s v="750721334"/>
    <s v="71"/>
    <s v="Bourgogne-Franche-Comté"/>
    <s v="Privé"/>
    <s v="SSR MARGUERITE BOUCICAUT"/>
    <n v="21055"/>
    <n v="0"/>
    <n v="0"/>
  </r>
  <r>
    <s v="710002569"/>
    <x v="1980"/>
    <s v="710000092"/>
    <s v="71"/>
    <s v="Bourgogne-Franche-Comté"/>
    <s v="Privé"/>
    <s v="CENTRE SSR DU CHALONNAIS"/>
    <n v="17386.5"/>
    <n v="0"/>
    <n v="0"/>
  </r>
  <r>
    <s v="710015231"/>
    <x v="1981"/>
    <s v="710015223"/>
    <s v="71"/>
    <s v="Bourgogne-Franche-Comté"/>
    <s v="PSPH/EBNL"/>
    <s v="HAD NORD SAONE ET LOIRE"/>
    <n v="16154"/>
    <n v="0"/>
    <n v="0"/>
  </r>
  <r>
    <s v="710972423"/>
    <x v="1969"/>
    <s v="710780263"/>
    <s v="71"/>
    <s v="Bourgogne-Franche-Comté"/>
    <s v="CH"/>
    <s v="USLD HOTEL DIEU CH LES CHANAUX"/>
    <n v="13695.5"/>
    <n v="0"/>
    <n v="0"/>
  </r>
  <r>
    <s v="710978248"/>
    <x v="1977"/>
    <s v="710781451"/>
    <s v="71"/>
    <s v="Bourgogne-Franche-Comté"/>
    <s v="CH"/>
    <s v="CH AUTUN SITE LATOUCHE"/>
    <n v="13265.5"/>
    <n v="0"/>
    <n v="0"/>
  </r>
  <r>
    <s v="710972365"/>
    <x v="1970"/>
    <s v="710780644"/>
    <s v="71"/>
    <s v="Bourgogne-Franche-Comté"/>
    <s v="CH"/>
    <s v="USLD CH PARAY LE MONIAL"/>
    <n v="12407.5"/>
    <n v="0"/>
    <n v="0"/>
  </r>
  <r>
    <s v="710781410"/>
    <x v="1982"/>
    <s v="710000373"/>
    <s v="71"/>
    <s v="Bourgogne-Franche-Comté"/>
    <s v="Privé"/>
    <s v="CLINIQUE DU PARC"/>
    <n v="11589"/>
    <n v="0"/>
    <n v="0"/>
  </r>
  <r>
    <s v="710978255"/>
    <x v="1983"/>
    <s v="710781568"/>
    <s v="71"/>
    <s v="Bourgogne-Franche-Comté"/>
    <s v="CH"/>
    <s v="CH ALIGRE BOURBON LANCY"/>
    <n v="11399.5"/>
    <n v="0"/>
    <n v="0"/>
  </r>
  <r>
    <s v="710781535"/>
    <x v="1984"/>
    <s v="210010294"/>
    <s v="71"/>
    <s v="Bourgogne-Franche-Comté"/>
    <s v="PSPH/EBNL"/>
    <s v="CRF LE BOURBONNAIS"/>
    <n v="10772.5"/>
    <n v="0"/>
    <n v="0"/>
  </r>
  <r>
    <s v="710978180"/>
    <x v="1985"/>
    <s v="710781360"/>
    <s v="71"/>
    <s v="Bourgogne-Franche-Comté"/>
    <s v="CH"/>
    <s v="CH BELNAY"/>
    <n v="10499.5"/>
    <n v="0"/>
    <n v="0"/>
  </r>
  <r>
    <s v="710780081"/>
    <x v="1986"/>
    <s v="710010695"/>
    <s v="71"/>
    <s v="Bourgogne-Franche-Comté"/>
    <s v="Privé"/>
    <s v="KORIAN LE TINAILLER"/>
    <n v="10494.5"/>
    <n v="0"/>
    <n v="0"/>
  </r>
  <r>
    <s v="710978156"/>
    <x v="1987"/>
    <s v="710780214"/>
    <s v="71"/>
    <s v="Bourgogne-Franche-Comté"/>
    <s v="CH"/>
    <s v="CH BRESSE LOUHANNAISE"/>
    <n v="10286"/>
    <n v="0"/>
    <n v="0"/>
  </r>
  <r>
    <s v="710978206"/>
    <x v="1988"/>
    <s v="710780156"/>
    <s v="71"/>
    <s v="Bourgogne-Franche-Comté"/>
    <s v="CH"/>
    <s v="CH DE LA GUICHE"/>
    <n v="9644.5"/>
    <n v="0"/>
    <n v="0"/>
  </r>
  <r>
    <s v="710978271"/>
    <x v="1970"/>
    <s v="710780644"/>
    <s v="71"/>
    <s v="Bourgogne-Franche-Comté"/>
    <s v="CH"/>
    <s v="CH PAYS CHAROLAIS BRIONNAIS CHAROLLES"/>
    <n v="9032.5"/>
    <n v="0"/>
    <n v="1"/>
  </r>
  <r>
    <s v="710977307"/>
    <x v="1989"/>
    <s v="710977299"/>
    <s v="71"/>
    <s v="Bourgogne-Franche-Comté"/>
    <s v="Privé"/>
    <s v="KORIAN LA BRESSANE"/>
    <n v="9024.5"/>
    <n v="0"/>
    <n v="0"/>
  </r>
  <r>
    <s v="710978131"/>
    <x v="1990"/>
    <s v="710781089"/>
    <s v="71"/>
    <s v="Bourgogne-Franche-Comté"/>
    <s v="CH"/>
    <s v="CH DU CLUNISOIS"/>
    <n v="8494.5"/>
    <n v="0"/>
    <n v="0"/>
  </r>
  <r>
    <s v="710978214"/>
    <x v="1991"/>
    <s v="710781345"/>
    <s v="71"/>
    <s v="Bourgogne-Franche-Comté"/>
    <s v="CH"/>
    <s v="CH LES MARRONNIERS"/>
    <n v="5945"/>
    <n v="0"/>
    <n v="0"/>
  </r>
  <r>
    <s v="710978107"/>
    <x v="1992"/>
    <s v="710781592"/>
    <s v="71"/>
    <s v="Bourgogne-Franche-Comté"/>
    <s v="CH"/>
    <s v="HL CHAGNY"/>
    <n v="5016"/>
    <n v="0"/>
    <n v="0"/>
  </r>
  <r>
    <s v="710781139"/>
    <x v="1993"/>
    <s v="750721334"/>
    <s v="71"/>
    <s v="Bourgogne-Franche-Comté"/>
    <s v="Privé"/>
    <s v="CMPR MARDOR"/>
    <n v="4887"/>
    <n v="0"/>
    <n v="0"/>
  </r>
  <r>
    <s v="710978123"/>
    <x v="1970"/>
    <s v="710780644"/>
    <s v="71"/>
    <s v="Bourgogne-Franche-Comté"/>
    <s v="CH"/>
    <s v="CH PAYS CHAROLAIS BRIONNAIS LA CLAYETT"/>
    <n v="4729"/>
    <n v="0"/>
    <n v="0"/>
  </r>
  <r>
    <s v="710977075"/>
    <x v="1994"/>
    <s v="710000092"/>
    <s v="71"/>
    <s v="Bourgogne-Franche-Comté"/>
    <s v="Privé"/>
    <s v="MAISON DE CONVALESCENCE CLINIQUE VAL DE_x000a_SEILLE"/>
    <n v="3110.5"/>
    <n v="0"/>
    <n v="0"/>
  </r>
  <r>
    <s v="710007873"/>
    <x v="1974"/>
    <s v="710781329"/>
    <s v="71"/>
    <s v="Bourgogne-Franche-Comté"/>
    <s v="CH"/>
    <s v="HDJ SAINT EXUPERY"/>
    <n v="2462.75"/>
    <n v="0"/>
    <n v="0"/>
  </r>
  <r>
    <s v="710015769"/>
    <x v="1974"/>
    <s v="710781329"/>
    <s v="71"/>
    <s v="Bourgogne-Franche-Comté"/>
    <s v="CH"/>
    <s v="CENTRE WINNICOTT"/>
    <n v="2380"/>
    <n v="0"/>
    <n v="0"/>
  </r>
  <r>
    <s v="710978198"/>
    <x v="1990"/>
    <s v="710781089"/>
    <s v="71"/>
    <s v="Bourgogne-Franche-Comté"/>
    <s v="CH"/>
    <s v="CH DU CLUNISOIS SITE STEPHANIE CORSIN"/>
    <n v="2341"/>
    <n v="0"/>
    <n v="0"/>
  </r>
  <r>
    <s v="710007881"/>
    <x v="1974"/>
    <s v="710781329"/>
    <s v="71"/>
    <s v="Bourgogne-Franche-Comté"/>
    <s v="CH"/>
    <s v="HDJ ADULTES GLORIETTE"/>
    <n v="1764"/>
    <n v="0"/>
    <n v="0"/>
  </r>
  <r>
    <s v="710015587"/>
    <x v="1995"/>
    <s v="750060246"/>
    <s v="71"/>
    <s v="Bourgogne-Franche-Comté"/>
    <s v="Privé"/>
    <s v="SAS CLINIQUE LE GOUZ"/>
    <n v="1555"/>
    <n v="0"/>
    <n v="0"/>
  </r>
  <r>
    <s v="710009598"/>
    <x v="1974"/>
    <s v="710781329"/>
    <s v="71"/>
    <s v="Bourgogne-Franche-Comté"/>
    <s v="CH"/>
    <s v="CHS LOUHANS LA SEILLE AQUARELLE"/>
    <n v="1003.5"/>
    <n v="0"/>
    <n v="0"/>
  </r>
  <r>
    <s v="710009978"/>
    <x v="1974"/>
    <s v="710781329"/>
    <s v="71"/>
    <s v="Bourgogne-Franche-Comté"/>
    <s v="CH"/>
    <s v="ATELIER THERAPEUTIQUE HORTICOLE OASIS"/>
    <n v="569.25"/>
    <n v="0"/>
    <n v="0"/>
  </r>
  <r>
    <s v="710009119"/>
    <x v="1974"/>
    <s v="710781329"/>
    <s v="71"/>
    <s v="Bourgogne-Franche-Comté"/>
    <s v="CH"/>
    <s v="CATTP POUR ENFANTS"/>
    <n v="76.75"/>
    <n v="0"/>
    <n v="0"/>
  </r>
  <r>
    <s v="720000033"/>
    <x v="1996"/>
    <s v="720000025"/>
    <s v="72"/>
    <s v="Pays de la Loire"/>
    <s v="CH"/>
    <s v="CH DU MANS"/>
    <n v="403757.5"/>
    <n v="1"/>
    <n v="1"/>
  </r>
  <r>
    <s v="720017748"/>
    <x v="1997"/>
    <s v="720000561"/>
    <s v="72"/>
    <s v="Pays de la Loire"/>
    <s v="Privé"/>
    <s v="POLE SANTÉ SUD SITE CMCM"/>
    <n v="124428.75"/>
    <n v="0"/>
    <n v="0"/>
  </r>
  <r>
    <s v="720000199"/>
    <x v="1998"/>
    <s v="720000595"/>
    <s v="72"/>
    <s v="Pays de la Loire"/>
    <s v="Privé"/>
    <s v="SA CLINIQUE CHIR. LE PRE-PASTEUR"/>
    <n v="66202.5"/>
    <n v="0"/>
    <n v="0"/>
  </r>
  <r>
    <s v="720016179"/>
    <x v="1999"/>
    <s v="720016724"/>
    <s v="72"/>
    <s v="Pays de la Loire"/>
    <s v="CH"/>
    <s v="POLE SANTÉ SARTHE ET LOIR"/>
    <n v="65523"/>
    <n v="1"/>
    <n v="1"/>
  </r>
  <r>
    <s v="720000041"/>
    <x v="2000"/>
    <s v="720000058"/>
    <s v="72"/>
    <s v="Pays de la Loire"/>
    <s v="CH"/>
    <s v="EP DE SANTÉ MENTALE DE LA SARTHE"/>
    <n v="53995.25"/>
    <n v="0"/>
    <n v="0"/>
  </r>
  <r>
    <s v="720000744"/>
    <x v="2001"/>
    <s v="720000454"/>
    <s v="72"/>
    <s v="Pays de la Loire"/>
    <s v="PSPH/EBNL"/>
    <s v="CRF L'ARCHE"/>
    <n v="31421"/>
    <n v="0"/>
    <n v="1"/>
  </r>
  <r>
    <s v="720001437"/>
    <x v="2002"/>
    <s v="720006022"/>
    <s v="72"/>
    <s v="Pays de la Loire"/>
    <s v="CH"/>
    <s v="CH LA FERTE BERNARD"/>
    <n v="26298"/>
    <n v="0"/>
    <n v="1"/>
  </r>
  <r>
    <s v="720000231"/>
    <x v="2003"/>
    <s v="720000637"/>
    <s v="72"/>
    <s v="Pays de la Loire"/>
    <s v="Privé"/>
    <s v="CLINIQUE DU TERTRE ROUGE"/>
    <n v="24748"/>
    <n v="0"/>
    <n v="0"/>
  </r>
  <r>
    <s v="720000124"/>
    <x v="2004"/>
    <s v="720000066"/>
    <s v="72"/>
    <s v="Pays de la Loire"/>
    <s v="CH"/>
    <s v="CH CHATEAU DU LOIR"/>
    <n v="23705"/>
    <n v="0"/>
    <n v="1"/>
  </r>
  <r>
    <s v="720000389"/>
    <x v="2005"/>
    <s v="720012749"/>
    <s v="72"/>
    <s v="Pays de la Loire"/>
    <s v="PSPH/EBNL"/>
    <s v="CENTRE MÉDICAL GEORGES COULON"/>
    <n v="23551.5"/>
    <n v="0"/>
    <n v="1"/>
  </r>
  <r>
    <s v="720000249"/>
    <x v="2006"/>
    <s v="720000645"/>
    <s v="72"/>
    <s v="Pays de la Loire"/>
    <s v="Privé"/>
    <s v="CLINIQUE VICTOR HUGO"/>
    <n v="23344.5"/>
    <n v="0"/>
    <n v="0"/>
  </r>
  <r>
    <s v="720005909"/>
    <x v="1996"/>
    <s v="720000025"/>
    <s v="72"/>
    <s v="Pays de la Loire"/>
    <s v="CH"/>
    <s v="USLD CH DROUET CTRE HOSP DU MANS"/>
    <n v="22698.5"/>
    <n v="0"/>
    <n v="0"/>
  </r>
  <r>
    <s v="720000413"/>
    <x v="2007"/>
    <s v="720008390"/>
    <s v="72"/>
    <s v="Pays de la Loire"/>
    <s v="PSPH/EBNL"/>
    <s v="CENTRE MÉDICAL F. GALLOUEDEC"/>
    <n v="22202.5"/>
    <n v="0"/>
    <n v="1"/>
  </r>
  <r>
    <s v="720000520"/>
    <x v="2008"/>
    <s v="720000140"/>
    <s v="72"/>
    <s v="Pays de la Loire"/>
    <s v="CH"/>
    <s v="CH ST CALAIS"/>
    <n v="21573.5"/>
    <n v="0"/>
    <n v="1"/>
  </r>
  <r>
    <s v="720012509"/>
    <x v="2009"/>
    <s v="310020383"/>
    <s v="72"/>
    <s v="Pays de la Loire"/>
    <s v="Privé"/>
    <s v="CENTRE DE SOINS DE SUITE DE ROUGEMONT"/>
    <n v="17968"/>
    <n v="0"/>
    <n v="0"/>
  </r>
  <r>
    <s v="720016823"/>
    <x v="2010"/>
    <s v="720012749"/>
    <s v="72"/>
    <s v="Pays de la Loire"/>
    <s v="PSPH/EBNL"/>
    <s v="CENTRE DE SOINS DE SUITE GEORGES COULON"/>
    <n v="14237.5"/>
    <n v="0"/>
    <n v="0"/>
  </r>
  <r>
    <s v="720018100"/>
    <x v="2011"/>
    <s v="750720575"/>
    <s v="72"/>
    <s v="Pays de la Loire"/>
    <s v="PSPH/EBNL"/>
    <s v="CENTRE DE POST CURE PSYCHIATRIQUE"/>
    <n v="12474"/>
    <n v="0"/>
    <n v="0"/>
  </r>
  <r>
    <s v="720000314"/>
    <x v="2012"/>
    <s v="720000090"/>
    <s v="72"/>
    <s v="Pays de la Loire"/>
    <s v="CH"/>
    <s v="HÔPITAL FRANÇOIS DE DAILLON AU LUDE"/>
    <n v="9886"/>
    <n v="0"/>
    <n v="0"/>
  </r>
  <r>
    <s v="720016856"/>
    <x v="2013"/>
    <s v="720008390"/>
    <s v="72"/>
    <s v="Pays de la Loire"/>
    <s v="Privé"/>
    <s v="SERVICE DE L'HAD DE LA SARTHE"/>
    <n v="9073.5"/>
    <n v="0"/>
    <n v="0"/>
  </r>
  <r>
    <s v="720016138"/>
    <x v="2014"/>
    <s v="720008390"/>
    <s v="72"/>
    <s v="Pays de la Loire"/>
    <s v="PSPH/EBNL"/>
    <s v="CENTRE GALLOUEDEC SITE POLE SANTÉ SUD"/>
    <n v="6705.5"/>
    <n v="0"/>
    <n v="0"/>
  </r>
  <r>
    <s v="720000801"/>
    <x v="2015"/>
    <s v="720021963"/>
    <s v="72"/>
    <s v="Pays de la Loire"/>
    <s v="CH"/>
    <s v="USLD HOPITAL LOCAL BEAUMONT"/>
    <n v="5433.5"/>
    <n v="0"/>
    <n v="0"/>
  </r>
  <r>
    <s v="720013762"/>
    <x v="2000"/>
    <s v="720000058"/>
    <s v="72"/>
    <s v="Pays de la Loire"/>
    <s v="CH"/>
    <s v="CENTRE INTERSECTORIEL D'ADDICTOLOGIE"/>
    <n v="3481"/>
    <n v="0"/>
    <n v="0"/>
  </r>
  <r>
    <s v="720001569"/>
    <x v="2016"/>
    <s v="720007244"/>
    <s v="72"/>
    <s v="Pays de la Loire"/>
    <s v="CH"/>
    <s v="HL SILLE LE GUILLAUME-CENTRE SOINS SUI"/>
    <n v="3355"/>
    <n v="0"/>
    <n v="1"/>
  </r>
  <r>
    <s v="720000819"/>
    <x v="2017"/>
    <s v="720002062"/>
    <s v="72"/>
    <s v="Pays de la Loire"/>
    <s v="CH"/>
    <s v="HL BONNETABLE - CENTRE SOINS DE SUITE"/>
    <n v="2920.5"/>
    <n v="0"/>
    <n v="0"/>
  </r>
  <r>
    <s v="720012244"/>
    <x v="2000"/>
    <s v="720000058"/>
    <s v="72"/>
    <s v="Pays de la Loire"/>
    <s v="CH"/>
    <s v="CENTRE MEDICO PSYCHOLOGIQUE"/>
    <n v="2004"/>
    <n v="0"/>
    <n v="0"/>
  </r>
  <r>
    <s v="720019918"/>
    <x v="2018"/>
    <s v="610787764"/>
    <s v="72"/>
    <s v="Pays de la Loire"/>
    <s v="PSPH/EBNL"/>
    <s v="CENTRE DE SOINS A. BOCQUET MAMERS"/>
    <n v="1884"/>
    <n v="0"/>
    <n v="0"/>
  </r>
  <r>
    <s v="720012251"/>
    <x v="2000"/>
    <s v="720000058"/>
    <s v="72"/>
    <s v="Pays de la Loire"/>
    <s v="CH"/>
    <s v="HDJ CMP CATTP ADULTES"/>
    <n v="1686.25"/>
    <n v="0"/>
    <n v="0"/>
  </r>
  <r>
    <s v="730000031"/>
    <x v="2019"/>
    <s v="730000015"/>
    <s v="73"/>
    <s v="Auvergne-Rhône-Alpes"/>
    <s v="CH"/>
    <s v="CHMS CHAMBERY NH"/>
    <n v="304919"/>
    <n v="1"/>
    <n v="1"/>
  </r>
  <r>
    <s v="730004298"/>
    <x v="2020"/>
    <s v="730010048"/>
    <s v="73"/>
    <s v="Auvergne-Rhône-Alpes"/>
    <s v="Privé"/>
    <s v="HÔPITAL PRIVÉ MEDIPOLE DE SAVOIE"/>
    <n v="79360"/>
    <n v="0"/>
    <n v="1"/>
  </r>
  <r>
    <s v="730000262"/>
    <x v="2021"/>
    <s v="730002839"/>
    <s v="73"/>
    <s v="Auvergne-Rhône-Alpes"/>
    <s v="CH"/>
    <s v="CH D'ALBERTVILLE"/>
    <n v="66478.5"/>
    <n v="0"/>
    <n v="1"/>
  </r>
  <r>
    <s v="730000098"/>
    <x v="2019"/>
    <s v="730000015"/>
    <s v="73"/>
    <s v="Auvergne-Rhône-Alpes"/>
    <s v="CH"/>
    <s v="CHMS AIX GRAND PORT"/>
    <n v="48883"/>
    <n v="1"/>
    <n v="1"/>
  </r>
  <r>
    <s v="730000080"/>
    <x v="2022"/>
    <s v="730780103"/>
    <s v="73"/>
    <s v="Auvergne-Rhône-Alpes"/>
    <s v="CH"/>
    <s v="CH DE SAINT JEAN DE MAURIENNE"/>
    <n v="40395.5"/>
    <n v="0"/>
    <n v="1"/>
  </r>
  <r>
    <s v="730000304"/>
    <x v="2023"/>
    <s v="730780582"/>
    <s v="73"/>
    <s v="Auvergne-Rhône-Alpes"/>
    <s v="CH"/>
    <s v="CHS DE LA SAVOIE"/>
    <n v="39727"/>
    <n v="0"/>
    <n v="1"/>
  </r>
  <r>
    <s v="730000247"/>
    <x v="2024"/>
    <s v="730780525"/>
    <s v="73"/>
    <s v="Auvergne-Rhône-Alpes"/>
    <s v="CH"/>
    <s v="CH DE BOURG ST MAURICE"/>
    <n v="26840"/>
    <n v="0"/>
    <n v="1"/>
  </r>
  <r>
    <s v="730783552"/>
    <x v="2019"/>
    <s v="730000015"/>
    <s v="73"/>
    <s v="Auvergne-Rhône-Alpes"/>
    <s v="CH"/>
    <s v="CHMS CHAMBERY HOTEL DIEU"/>
    <n v="26279.5"/>
    <n v="0"/>
    <n v="0"/>
  </r>
  <r>
    <s v="730000049"/>
    <x v="2021"/>
    <s v="730002839"/>
    <s v="73"/>
    <s v="Auvergne-Rhône-Alpes"/>
    <s v="CH"/>
    <s v="CH DE MOUTIERS"/>
    <n v="25032"/>
    <n v="0"/>
    <n v="1"/>
  </r>
  <r>
    <s v="730780988"/>
    <x v="2025"/>
    <s v="730002698"/>
    <s v="73"/>
    <s v="Auvergne-Rhône-Alpes"/>
    <s v="Privé"/>
    <s v="CRF LE ZANDER"/>
    <n v="22619.5"/>
    <n v="0"/>
    <n v="0"/>
  </r>
  <r>
    <s v="730783644"/>
    <x v="2019"/>
    <s v="730000015"/>
    <s v="73"/>
    <s v="Auvergne-Rhône-Alpes"/>
    <s v="CH"/>
    <s v="CHMS AIX REINE HORTENSE"/>
    <n v="20353.5"/>
    <n v="0"/>
    <n v="0"/>
  </r>
  <r>
    <s v="730780681"/>
    <x v="2026"/>
    <s v="750721334"/>
    <s v="73"/>
    <s v="Auvergne-Rhône-Alpes"/>
    <s v="PSPH/EBNL"/>
    <s v="DOMAINE SAINT ALBAN"/>
    <n v="17860"/>
    <n v="0"/>
    <n v="0"/>
  </r>
  <r>
    <s v="730007978"/>
    <x v="2027"/>
    <s v="730011731"/>
    <s v="73"/>
    <s v="Auvergne-Rhône-Alpes"/>
    <s v="Privé"/>
    <s v="CLINIQUE MÉDICALE LE SERMAY"/>
    <n v="14986.75"/>
    <n v="0"/>
    <n v="0"/>
  </r>
  <r>
    <s v="730012499"/>
    <x v="2028"/>
    <s v="730012481"/>
    <s v="73"/>
    <s v="Auvergne-Rhône-Alpes"/>
    <s v="Privé"/>
    <s v="GCS CLINIQUE HERBERT"/>
    <n v="11426"/>
    <n v="0"/>
    <n v="0"/>
  </r>
  <r>
    <s v="730780475"/>
    <x v="2029"/>
    <s v="690029723"/>
    <s v="73"/>
    <s v="Auvergne-Rhône-Alpes"/>
    <s v="PSPH/EBNL"/>
    <s v="CENTRE SSR TRESSERVE ARC EN CIEL"/>
    <n v="11408.5"/>
    <n v="0"/>
    <n v="0"/>
  </r>
  <r>
    <s v="730000270"/>
    <x v="2030"/>
    <s v="730780558"/>
    <s v="73"/>
    <s v="Auvergne-Rhône-Alpes"/>
    <s v="CH"/>
    <s v="CH MICHEL DUBETTIER"/>
    <n v="6116"/>
    <n v="0"/>
    <n v="0"/>
  </r>
  <r>
    <s v="730785276"/>
    <x v="2021"/>
    <s v="730002839"/>
    <s v="73"/>
    <s v="Auvergne-Rhône-Alpes"/>
    <s v="CH"/>
    <s v="USLD MAISON DE SANTÉ CLAUDE LÉGER"/>
    <n v="5423.5"/>
    <n v="0"/>
    <n v="0"/>
  </r>
  <r>
    <s v="730000288"/>
    <x v="2031"/>
    <s v="730780566"/>
    <s v="73"/>
    <s v="Auvergne-Rhône-Alpes"/>
    <s v="CH"/>
    <s v="CH DE MODANE"/>
    <n v="3594.5"/>
    <n v="0"/>
    <n v="0"/>
  </r>
  <r>
    <s v="730783974"/>
    <x v="2032"/>
    <s v="750826307"/>
    <s v="73"/>
    <s v="Auvergne-Rhône-Alpes"/>
    <s v="PSPH/EBNL"/>
    <s v="MECS CHALET DE L'ORNON ET DE LA GRANDE_x000a_CASSE"/>
    <n v="1440"/>
    <n v="0"/>
    <n v="0"/>
  </r>
  <r>
    <s v="730780574"/>
    <x v="2033"/>
    <s v="730000296"/>
    <s v="73"/>
    <s v="Auvergne-Rhône-Alpes"/>
    <s v="Privé"/>
    <s v="MECS LE PARC"/>
    <n v="1124"/>
    <n v="0"/>
    <n v="0"/>
  </r>
  <r>
    <s v="730010535"/>
    <x v="2023"/>
    <s v="730780582"/>
    <s v="73"/>
    <s v="Auvergne-Rhône-Alpes"/>
    <s v="CH"/>
    <s v="HDJ ADULTES VOGLANS"/>
    <n v="669.5"/>
    <n v="0"/>
    <n v="0"/>
  </r>
  <r>
    <s v="730010873"/>
    <x v="2023"/>
    <s v="730780582"/>
    <s v="73"/>
    <s v="Auvergne-Rhône-Alpes"/>
    <s v="CH"/>
    <s v="CMP/CATTP ADULTES ST-JEAN-DE-MAURIENNE"/>
    <n v="567"/>
    <n v="0"/>
    <n v="0"/>
  </r>
  <r>
    <s v="730008299"/>
    <x v="2023"/>
    <s v="730780582"/>
    <s v="73"/>
    <s v="Auvergne-Rhône-Alpes"/>
    <s v="CH"/>
    <s v="HDJ ADULTES JACQUES PREVERT"/>
    <n v="563.5"/>
    <n v="0"/>
    <n v="0"/>
  </r>
  <r>
    <s v="730010527"/>
    <x v="2023"/>
    <s v="730780582"/>
    <s v="73"/>
    <s v="Auvergne-Rhône-Alpes"/>
    <s v="CH"/>
    <s v="HDJ ADULTES AIX-LES-BAINS"/>
    <n v="435"/>
    <n v="0"/>
    <n v="0"/>
  </r>
  <r>
    <s v="730010378"/>
    <x v="2023"/>
    <s v="730780582"/>
    <s v="73"/>
    <s v="Auvergne-Rhône-Alpes"/>
    <s v="CH"/>
    <s v="CMP/CATTP ENFANTS CHAMBERY WINNICOTT"/>
    <n v="266.25"/>
    <n v="0"/>
    <n v="0"/>
  </r>
  <r>
    <s v="730011269"/>
    <x v="2023"/>
    <s v="730780582"/>
    <s v="73"/>
    <s v="Auvergne-Rhône-Alpes"/>
    <s v="CH"/>
    <s v="HDJ ENFANTS BASSENS CHANTOISEAU"/>
    <n v="206"/>
    <n v="0"/>
    <n v="0"/>
  </r>
  <r>
    <s v="730012655"/>
    <x v="2023"/>
    <s v="730780582"/>
    <s v="73"/>
    <s v="Auvergne-Rhône-Alpes"/>
    <s v="CH"/>
    <s v="HDJ ADULTES ALBERTVILLE"/>
    <n v="179.25"/>
    <n v="0"/>
    <n v="0"/>
  </r>
  <r>
    <s v="730011251"/>
    <x v="2023"/>
    <s v="730780582"/>
    <s v="73"/>
    <s v="Auvergne-Rhône-Alpes"/>
    <s v="CH"/>
    <s v="HDJ ENFANTS AIX-LES-BAINS ATRIUM"/>
    <n v="149.25"/>
    <n v="0"/>
    <n v="0"/>
  </r>
  <r>
    <s v="740000237"/>
    <x v="2034"/>
    <s v="740781133"/>
    <s v="74"/>
    <s v="Auvergne-Rhône-Alpes"/>
    <s v="CH"/>
    <s v="CH ANNECY-GENEVOIS SITE ANNECY"/>
    <n v="276397"/>
    <n v="1"/>
    <n v="1"/>
  </r>
  <r>
    <s v="740781141"/>
    <x v="2035"/>
    <s v="740790258"/>
    <s v="74"/>
    <s v="Auvergne-Rhône-Alpes"/>
    <s v="CH"/>
    <s v="CH ALPES LEMAN"/>
    <n v="155730"/>
    <n v="1"/>
    <n v="1"/>
  </r>
  <r>
    <s v="740000328"/>
    <x v="2036"/>
    <s v="740790381"/>
    <s v="74"/>
    <s v="Auvergne-Rhône-Alpes"/>
    <s v="CH"/>
    <s v="HÔPITAUX DU LEMAN"/>
    <n v="128671.25"/>
    <n v="1"/>
    <n v="1"/>
  </r>
  <r>
    <s v="740781224"/>
    <x v="2037"/>
    <s v="740001839"/>
    <s v="74"/>
    <s v="Auvergne-Rhône-Alpes"/>
    <s v="CH"/>
    <s v="HÔPITAUX DU MONT BLANC SITE SALLANCHES"/>
    <n v="94165.5"/>
    <n v="1"/>
    <n v="1"/>
  </r>
  <r>
    <s v="740014345"/>
    <x v="2038"/>
    <s v="740000617"/>
    <s v="74"/>
    <s v="Auvergne-Rhône-Alpes"/>
    <s v="Privé"/>
    <s v="HÔPITAL PRIVÉ PAYS DE SAVOIE"/>
    <n v="77962.5"/>
    <n v="0"/>
    <n v="0"/>
  </r>
  <r>
    <s v="740000302"/>
    <x v="2034"/>
    <s v="740781133"/>
    <s v="74"/>
    <s v="Auvergne-Rhône-Alpes"/>
    <s v="CH"/>
    <s v="CH ANNECY-GENEVOIS SITE ST JULIEN EN G"/>
    <n v="72339.5"/>
    <n v="1"/>
    <n v="1"/>
  </r>
  <r>
    <s v="740780424"/>
    <x v="2039"/>
    <s v="740000120"/>
    <s v="74"/>
    <s v="Auvergne-Rhône-Alpes"/>
    <s v="Privé"/>
    <s v="CLINIQUE GENERALE ANNECY"/>
    <n v="60806"/>
    <n v="0"/>
    <n v="1"/>
  </r>
  <r>
    <s v="740780416"/>
    <x v="2040"/>
    <s v="740000112"/>
    <s v="74"/>
    <s v="Auvergne-Rhône-Alpes"/>
    <s v="Privé"/>
    <s v="CLINIQUE DU LAC ET D'ARGONAY"/>
    <n v="42159.5"/>
    <n v="0"/>
    <n v="1"/>
  </r>
  <r>
    <s v="740781026"/>
    <x v="2041"/>
    <s v="740000211"/>
    <s v="74"/>
    <s v="Auvergne-Rhône-Alpes"/>
    <s v="Privé"/>
    <s v="CLINIQUE NOUVELLE DES VALLEES"/>
    <n v="33873.75"/>
    <n v="0"/>
    <n v="0"/>
  </r>
  <r>
    <s v="740014519"/>
    <x v="2042"/>
    <s v="920030269"/>
    <s v="74"/>
    <s v="Auvergne-Rhône-Alpes"/>
    <s v="Privé"/>
    <s v="CLINIQUE PIERRE DE SOLEIL"/>
    <n v="27522.5"/>
    <n v="0"/>
    <n v="0"/>
  </r>
  <r>
    <s v="740000583"/>
    <x v="2043"/>
    <s v="740785035"/>
    <s v="74"/>
    <s v="Auvergne-Rhône-Alpes"/>
    <s v="CH"/>
    <s v="EPSM 74 INTRA ET ADMIN"/>
    <n v="25193"/>
    <n v="0"/>
    <n v="0"/>
  </r>
  <r>
    <s v="740780143"/>
    <x v="2044"/>
    <s v="750005068"/>
    <s v="74"/>
    <s v="Auvergne-Rhône-Alpes"/>
    <s v="PSPH/EBNL"/>
    <s v="ÉTABLISSEMENT DE SANTÉ EVIAN - MGEN"/>
    <n v="24688"/>
    <n v="0"/>
    <n v="0"/>
  </r>
  <r>
    <s v="740780986"/>
    <x v="2045"/>
    <s v="920033180"/>
    <s v="74"/>
    <s v="Auvergne-Rhône-Alpes"/>
    <s v="Privé"/>
    <s v="CENTRE DE CONVALESCENCE CHATEAU BON_x000a_ATTRAIT"/>
    <n v="24482"/>
    <n v="0"/>
    <n v="0"/>
  </r>
  <r>
    <s v="740780135"/>
    <x v="2046"/>
    <s v="920030939"/>
    <s v="74"/>
    <s v="Auvergne-Rhône-Alpes"/>
    <s v="Privé"/>
    <s v="CENTRE MÉDICAL SANCELLEMOZ"/>
    <n v="23788"/>
    <n v="0"/>
    <n v="1"/>
  </r>
  <r>
    <s v="740780176"/>
    <x v="2047"/>
    <s v="310021373"/>
    <s v="74"/>
    <s v="Auvergne-Rhône-Alpes"/>
    <s v="Privé"/>
    <s v="CLINIQUE KORIAN LES DEUX LYS"/>
    <n v="21738.5"/>
    <n v="0"/>
    <n v="0"/>
  </r>
  <r>
    <s v="740000294"/>
    <x v="2048"/>
    <s v="740781208"/>
    <s v="74"/>
    <s v="Auvergne-Rhône-Alpes"/>
    <s v="CH"/>
    <s v="HÔPITAL GABRIEL DEPLANTE"/>
    <n v="21603.5"/>
    <n v="0"/>
    <n v="1"/>
  </r>
  <r>
    <s v="740781034"/>
    <x v="2049"/>
    <s v="750048787"/>
    <s v="74"/>
    <s v="Auvergne-Rhône-Alpes"/>
    <s v="Privé"/>
    <s v="CLINIQUE REGINA"/>
    <n v="18157.25"/>
    <n v="0"/>
    <n v="0"/>
  </r>
  <r>
    <s v="740004148"/>
    <x v="2050"/>
    <s v="310021373"/>
    <s v="74"/>
    <s v="Auvergne-Rhône-Alpes"/>
    <s v="Privé"/>
    <s v="CRF DU MONT VEYRIER - GROUPE KORIAN"/>
    <n v="16724"/>
    <n v="0"/>
    <n v="0"/>
  </r>
  <r>
    <s v="740000286"/>
    <x v="2051"/>
    <s v="740781190"/>
    <s v="74"/>
    <s v="Auvergne-Rhône-Alpes"/>
    <s v="CH"/>
    <s v="CH DUFRESNE SOMMEILLER"/>
    <n v="16267"/>
    <n v="0"/>
    <n v="0"/>
  </r>
  <r>
    <s v="740011481"/>
    <x v="2034"/>
    <s v="740781133"/>
    <s v="74"/>
    <s v="Auvergne-Rhône-Alpes"/>
    <s v="CH"/>
    <s v="SSR SITE SEYNOD"/>
    <n v="14914"/>
    <n v="0"/>
    <n v="0"/>
  </r>
  <r>
    <s v="740013412"/>
    <x v="2034"/>
    <s v="740781133"/>
    <s v="74"/>
    <s v="Auvergne-Rhône-Alpes"/>
    <s v="CH"/>
    <s v="UNITÉ D'HOSPIT PSYCHIATRIQUE ADULTE"/>
    <n v="14180"/>
    <n v="0"/>
    <n v="0"/>
  </r>
  <r>
    <s v="740780192"/>
    <x v="2052"/>
    <s v="740780168"/>
    <s v="74"/>
    <s v="Auvergne-Rhône-Alpes"/>
    <s v="PSPH/EBNL"/>
    <s v="CENTRE MÉDICAL DE PRAZ COUTANT"/>
    <n v="13610"/>
    <n v="0"/>
    <n v="1"/>
  </r>
  <r>
    <s v="740000062"/>
    <x v="2053"/>
    <s v="740780168"/>
    <s v="74"/>
    <s v="Auvergne-Rhône-Alpes"/>
    <s v="PSPH/EBNL"/>
    <s v="VSHA MARTEL DE JANVILLE"/>
    <n v="13487"/>
    <n v="0"/>
    <n v="0"/>
  </r>
  <r>
    <s v="740010475"/>
    <x v="2054"/>
    <s v="440052041"/>
    <s v="74"/>
    <s v="Auvergne-Rhône-Alpes"/>
    <s v="Privé"/>
    <s v="HAD HAUTE-SAVOIE SUD"/>
    <n v="11156"/>
    <n v="0"/>
    <n v="0"/>
  </r>
  <r>
    <s v="740781166"/>
    <x v="2037"/>
    <s v="740001839"/>
    <s v="74"/>
    <s v="Auvergne-Rhône-Alpes"/>
    <s v="CH"/>
    <s v="HÔPITAUX DU MONT BLANC SITE CHAMONIX"/>
    <n v="10656.5"/>
    <n v="1"/>
    <n v="1"/>
  </r>
  <r>
    <s v="740780184"/>
    <x v="2055"/>
    <s v="920030269"/>
    <s v="74"/>
    <s v="Auvergne-Rhône-Alpes"/>
    <s v="Privé"/>
    <s v="CLINIQUE PSYCHIATRIQUE PARASSY"/>
    <n v="9876.5"/>
    <n v="0"/>
    <n v="0"/>
  </r>
  <r>
    <s v="740000401"/>
    <x v="2056"/>
    <s v="740781893"/>
    <s v="74"/>
    <s v="Auvergne-Rhône-Alpes"/>
    <s v="USLD pur"/>
    <s v="MAIS DÉPT ET CTRE LONG SÉJOUR REIGNIER"/>
    <n v="8564"/>
    <n v="0"/>
    <n v="0"/>
  </r>
  <r>
    <s v="740789532"/>
    <x v="2048"/>
    <s v="740781208"/>
    <s v="74"/>
    <s v="Auvergne-Rhône-Alpes"/>
    <s v="USLD pur"/>
    <s v="LONG SEJOUR RUMILLY"/>
    <n v="7670"/>
    <n v="0"/>
    <n v="0"/>
  </r>
  <r>
    <s v="740780952"/>
    <x v="2057"/>
    <s v="740780168"/>
    <s v="74"/>
    <s v="Auvergne-Rhône-Alpes"/>
    <s v="PSPH/EBNL"/>
    <s v="MAISON DE REPOS LA MARTERAYE"/>
    <n v="6157"/>
    <n v="0"/>
    <n v="0"/>
  </r>
  <r>
    <s v="740001847"/>
    <x v="2058"/>
    <s v="740780168"/>
    <s v="74"/>
    <s v="Auvergne-Rhône-Alpes"/>
    <s v="USLD pur"/>
    <s v="USLD LE VAL D'ARVE"/>
    <n v="5428"/>
    <n v="0"/>
    <n v="0"/>
  </r>
  <r>
    <s v="740788070"/>
    <x v="2036"/>
    <s v="740790381"/>
    <s v="74"/>
    <s v="Auvergne-Rhône-Alpes"/>
    <s v="USLD pur"/>
    <s v="USLD LA LUMIERE DU LAC THONON"/>
    <n v="5306.5"/>
    <n v="0"/>
    <n v="0"/>
  </r>
  <r>
    <s v="740000278"/>
    <x v="2059"/>
    <s v="740781182"/>
    <s v="74"/>
    <s v="Auvergne-Rhône-Alpes"/>
    <s v="CH"/>
    <s v="CH ANDREVETAN"/>
    <n v="4266"/>
    <n v="0"/>
    <n v="0"/>
  </r>
  <r>
    <s v="740010715"/>
    <x v="2043"/>
    <s v="740785035"/>
    <s v="74"/>
    <s v="Auvergne-Rhône-Alpes"/>
    <s v="CH"/>
    <s v="HDJ ADULTES VETRAZ MONTHOUX"/>
    <n v="2247.5"/>
    <n v="0"/>
    <n v="0"/>
  </r>
  <r>
    <s v="740014113"/>
    <x v="2034"/>
    <s v="740781133"/>
    <s v="74"/>
    <s v="Auvergne-Rhône-Alpes"/>
    <s v="CH"/>
    <s v="HDJ ADULTE LES REGAINS"/>
    <n v="2138"/>
    <n v="0"/>
    <n v="0"/>
  </r>
  <r>
    <s v="740011531"/>
    <x v="2043"/>
    <s v="740785035"/>
    <s v="74"/>
    <s v="Auvergne-Rhône-Alpes"/>
    <s v="CH"/>
    <s v="HDJ LA ROCHE-SUR-FORON"/>
    <n v="1634"/>
    <n v="0"/>
    <n v="0"/>
  </r>
  <r>
    <s v="740016696"/>
    <x v="2060"/>
    <s v="690795331"/>
    <s v="74"/>
    <s v="Auvergne-Rhône-Alpes"/>
    <s v="PSPH/EBNL"/>
    <s v="SSR LA MARTERAYE SITE SEYNOD"/>
    <n v="1222.5"/>
    <n v="0"/>
    <n v="0"/>
  </r>
  <r>
    <s v="740014121"/>
    <x v="2034"/>
    <s v="740781133"/>
    <s v="74"/>
    <s v="Auvergne-Rhône-Alpes"/>
    <s v="CH"/>
    <s v="HDJ ENFANTS LE SEXTANT"/>
    <n v="1207.75"/>
    <n v="0"/>
    <n v="0"/>
  </r>
  <r>
    <s v="740011440"/>
    <x v="2043"/>
    <s v="740785035"/>
    <s v="74"/>
    <s v="Auvergne-Rhône-Alpes"/>
    <s v="CH"/>
    <s v="HDJ ADULTES SALLANCHES"/>
    <n v="1012"/>
    <n v="0"/>
    <n v="0"/>
  </r>
  <r>
    <s v="750100125"/>
    <x v="2061"/>
    <s v="750712184"/>
    <s v="75"/>
    <s v="Ile-de-France"/>
    <s v="CHR/U"/>
    <s v="GROUPEMENT HOSPITALIER PITIE-SALPETRIERE"/>
    <n v="620585.5"/>
    <n v="1"/>
    <n v="1"/>
  </r>
  <r>
    <s v="750100166"/>
    <x v="2062"/>
    <s v="750712184"/>
    <s v="75"/>
    <s v="Ile-de-France"/>
    <s v="CHR/U"/>
    <s v="HÔPITAL COCHIN/ST VINCENT DE PAUL"/>
    <n v="370913.5"/>
    <n v="1"/>
    <n v="1"/>
  </r>
  <r>
    <s v="750100232"/>
    <x v="2063"/>
    <s v="750712184"/>
    <s v="75"/>
    <s v="Ile-de-France"/>
    <s v="CHR/U"/>
    <s v="GIH BICHAT/CLAUDE BERNARD"/>
    <n v="328961.5"/>
    <n v="1"/>
    <n v="1"/>
  </r>
  <r>
    <s v="750803447"/>
    <x v="2062"/>
    <s v="750712184"/>
    <s v="75"/>
    <s v="Ile-de-France"/>
    <s v="CHR/U"/>
    <s v="CHU PARIS OUEST SITE G POMPIDOU APHP"/>
    <n v="292078.5"/>
    <n v="1"/>
    <n v="1"/>
  </r>
  <r>
    <s v="750000523"/>
    <x v="2064"/>
    <s v="750150120"/>
    <s v="75"/>
    <s v="Ile-de-France"/>
    <s v="PSPH/EBNL"/>
    <s v="GROUPEMENT HOSPITALIER PARIS_x000a_SAINT-JOSEPH"/>
    <n v="275130.5"/>
    <n v="1"/>
    <n v="1"/>
  </r>
  <r>
    <s v="750100091"/>
    <x v="2061"/>
    <s v="750712184"/>
    <s v="75"/>
    <s v="Ile-de-France"/>
    <s v="CHR/U"/>
    <s v="HÔPITAL SAINT-ANTOINE"/>
    <n v="266243.5"/>
    <n v="1"/>
    <n v="1"/>
  </r>
  <r>
    <s v="750100208"/>
    <x v="2062"/>
    <s v="750712184"/>
    <s v="75"/>
    <s v="Ile-de-France"/>
    <s v="CHR/U"/>
    <s v="HÔPITAL NECKER ENFANTS MALADES"/>
    <n v="232531"/>
    <n v="1"/>
    <n v="1"/>
  </r>
  <r>
    <s v="750100075"/>
    <x v="2065"/>
    <s v="750712184"/>
    <s v="75"/>
    <s v="Ile-de-France"/>
    <s v="CHR/U"/>
    <s v="HÔPITAL SAINT-LOUIS"/>
    <n v="220948"/>
    <n v="1"/>
    <n v="1"/>
  </r>
  <r>
    <s v="750100273"/>
    <x v="2061"/>
    <s v="750712184"/>
    <s v="75"/>
    <s v="Ile-de-France"/>
    <s v="CHR/U"/>
    <s v="HÔPITAL TENON"/>
    <n v="220181.5"/>
    <n v="1"/>
    <n v="1"/>
  </r>
  <r>
    <s v="750100042"/>
    <x v="2063"/>
    <s v="750712184"/>
    <s v="75"/>
    <s v="Ile-de-France"/>
    <s v="CHR/U"/>
    <s v="CHU SAINT LOUIS SITE LARIBOISIERE-APHP"/>
    <n v="196456"/>
    <n v="1"/>
    <n v="1"/>
  </r>
  <r>
    <s v="920100047"/>
    <x v="2063"/>
    <s v="750712184"/>
    <s v="75"/>
    <s v="Ile-de-France"/>
    <s v="CHR/U"/>
    <s v="CHU PARIS NORD SITE LOUIS MOURIER APHP"/>
    <n v="152778.5"/>
    <n v="1"/>
    <n v="1"/>
  </r>
  <r>
    <s v="750806226"/>
    <x v="2066"/>
    <s v="750712184"/>
    <s v="75"/>
    <s v="Ile-de-France"/>
    <s v="CHR/U"/>
    <s v="HAD APHP PARIS"/>
    <n v="146576.5"/>
    <n v="0"/>
    <n v="0"/>
  </r>
  <r>
    <s v="750150104"/>
    <x v="2067"/>
    <s v="750720476"/>
    <s v="75"/>
    <s v="Ile-de-France"/>
    <s v="PSPH/EBNL"/>
    <s v="INSTITUT MUTUALISTE MONTSOURIS"/>
    <n v="146062"/>
    <n v="1"/>
    <n v="1"/>
  </r>
  <r>
    <s v="750100109"/>
    <x v="2061"/>
    <s v="750712184"/>
    <s v="75"/>
    <s v="Ile-de-France"/>
    <s v="CHR/U"/>
    <s v="HÔPITAL TROUSSEAU"/>
    <n v="135459"/>
    <n v="1"/>
    <n v="1"/>
  </r>
  <r>
    <s v="920100039"/>
    <x v="2063"/>
    <s v="750712184"/>
    <s v="75"/>
    <s v="Ile-de-France"/>
    <s v="CHR/U"/>
    <s v="CHU PARIS NORD SITE BEAUJON APHP"/>
    <n v="130119.5"/>
    <n v="1"/>
    <n v="1"/>
  </r>
  <r>
    <s v="750803454"/>
    <x v="2063"/>
    <s v="750712184"/>
    <s v="75"/>
    <s v="Ile-de-France"/>
    <s v="CHR/U"/>
    <s v="CHU ROBERT DEBRE APHP"/>
    <n v="123691"/>
    <n v="1"/>
    <n v="1"/>
  </r>
  <r>
    <s v="750000499"/>
    <x v="2068"/>
    <s v="750062036"/>
    <s v="75"/>
    <s v="Ile-de-France"/>
    <s v="CH"/>
    <s v="CH SAINTE ANNE"/>
    <n v="104979.5"/>
    <n v="1"/>
    <n v="1"/>
  </r>
  <r>
    <s v="940100035"/>
    <x v="2061"/>
    <s v="750712184"/>
    <s v="75"/>
    <s v="Ile-de-France"/>
    <s v="CHR/U"/>
    <s v="CHU PITIE SALPETRIERE- CHARLE FOIX APHP"/>
    <n v="98763"/>
    <n v="1"/>
    <n v="1"/>
  </r>
  <r>
    <s v="750160012"/>
    <x v="2069"/>
    <s v="750813321"/>
    <s v="75"/>
    <s v="Ile-de-France"/>
    <s v="CLCC"/>
    <s v="CLCC INSTITUT CURIE"/>
    <n v="96488.5"/>
    <n v="1"/>
    <n v="1"/>
  </r>
  <r>
    <s v="920100062"/>
    <x v="2062"/>
    <s v="750712184"/>
    <s v="75"/>
    <s v="Ile-de-France"/>
    <s v="CHR/U"/>
    <s v="CHU PARIS OUEST SITE CELTON APHP"/>
    <n v="93725"/>
    <n v="1"/>
    <n v="1"/>
  </r>
  <r>
    <s v="750801441"/>
    <x v="2062"/>
    <s v="750712184"/>
    <s v="75"/>
    <s v="Ile-de-France"/>
    <s v="CHR/U"/>
    <s v="CHU PARIS CENTRE SITE BROCA APHP"/>
    <n v="93485.5"/>
    <n v="1"/>
    <n v="1"/>
  </r>
  <r>
    <s v="750150237"/>
    <x v="2070"/>
    <s v="750006728"/>
    <s v="75"/>
    <s v="Ile-de-France"/>
    <s v="PSPH/EBNL"/>
    <s v="HÔPITAL DE LA CROIX SAINT SIMON"/>
    <n v="92192"/>
    <n v="0"/>
    <n v="1"/>
  </r>
  <r>
    <s v="750000549"/>
    <x v="2071"/>
    <s v="750150229"/>
    <s v="75"/>
    <s v="Ile-de-France"/>
    <s v="PSPH/EBNL"/>
    <s v="FONDATION OPHTALMOLOGIQUE ROTHSCHILD"/>
    <n v="78373"/>
    <n v="1"/>
    <n v="1"/>
  </r>
  <r>
    <s v="750300360"/>
    <x v="2072"/>
    <s v="750026569"/>
    <s v="75"/>
    <s v="Ile-de-France"/>
    <s v="Privé"/>
    <s v="HÔPITAL PRIVÉ DES PEUPLIERS"/>
    <n v="70132"/>
    <n v="0"/>
    <n v="1"/>
  </r>
  <r>
    <s v="750100083"/>
    <x v="2061"/>
    <s v="750712184"/>
    <s v="75"/>
    <s v="Ile-de-France"/>
    <s v="CHR/U"/>
    <s v="HÔPITAL ROTHSCHILD"/>
    <n v="60971"/>
    <n v="1"/>
    <n v="1"/>
  </r>
  <r>
    <s v="750300154"/>
    <x v="2073"/>
    <s v="750000671"/>
    <s v="75"/>
    <s v="Ile-de-France"/>
    <s v="Privé"/>
    <s v="CLINIQUE TURIN"/>
    <n v="60707.5"/>
    <n v="0"/>
    <n v="1"/>
  </r>
  <r>
    <s v="750042459"/>
    <x v="2074"/>
    <s v="750712341"/>
    <s v="75"/>
    <s v="Ile-de-France"/>
    <s v="PSPH/EBNL"/>
    <s v="HAD CROIX SAINT-SIMON"/>
    <n v="55711"/>
    <n v="0"/>
    <n v="0"/>
  </r>
  <r>
    <s v="750300071"/>
    <x v="2075"/>
    <s v="750000598"/>
    <s v="75"/>
    <s v="Ile-de-France"/>
    <s v="Privé"/>
    <s v="CLINIQUE GEOFFROY ST HILAIRE"/>
    <n v="52066"/>
    <n v="0"/>
    <n v="1"/>
  </r>
  <r>
    <s v="750300766"/>
    <x v="2076"/>
    <s v="750056145"/>
    <s v="75"/>
    <s v="Ile-de-France"/>
    <s v="Privé"/>
    <s v="CLINIQUE BIZET"/>
    <n v="51730"/>
    <n v="0"/>
    <n v="1"/>
  </r>
  <r>
    <s v="750301145"/>
    <x v="2077"/>
    <s v="750001042"/>
    <s v="75"/>
    <s v="Ile-de-France"/>
    <s v="Privé"/>
    <s v="CLINIQUE DU MONT LOUIS"/>
    <n v="44921"/>
    <n v="0"/>
    <n v="0"/>
  </r>
  <r>
    <s v="750041543"/>
    <x v="2063"/>
    <s v="750712184"/>
    <s v="75"/>
    <s v="Ile-de-France"/>
    <s v="CHR/U"/>
    <s v="HÔPITAL BRETONNEAU"/>
    <n v="43838.5"/>
    <n v="1"/>
    <n v="0"/>
  </r>
  <r>
    <s v="750300667"/>
    <x v="2078"/>
    <s v="750000838"/>
    <s v="75"/>
    <s v="Ile-de-France"/>
    <s v="Privé"/>
    <s v="MATERNITE SAINTE FELICITE"/>
    <n v="40230"/>
    <n v="0"/>
    <n v="0"/>
  </r>
  <r>
    <s v="750100216"/>
    <x v="2062"/>
    <s v="750712184"/>
    <s v="75"/>
    <s v="Ile-de-France"/>
    <s v="CHR/U"/>
    <s v="HÔPITAL VAUGIRARD"/>
    <n v="39447"/>
    <n v="1"/>
    <n v="1"/>
  </r>
  <r>
    <s v="750000481"/>
    <x v="2079"/>
    <s v="750110025"/>
    <s v="75"/>
    <s v="Ile-de-France"/>
    <s v="CH"/>
    <s v="CHNO DES QUINZE VINGTS PARIS"/>
    <n v="38671.5"/>
    <n v="1"/>
    <n v="1"/>
  </r>
  <r>
    <s v="750150013"/>
    <x v="2080"/>
    <s v="750811887"/>
    <s v="75"/>
    <s v="Ile-de-France"/>
    <s v="PSPH/EBNL"/>
    <s v="HÔPITAL PIERRE ROUQUES - LES BLUETS"/>
    <n v="38010"/>
    <n v="1"/>
    <n v="0"/>
  </r>
  <r>
    <s v="750150252"/>
    <x v="2081"/>
    <s v="750720575"/>
    <s v="75"/>
    <s v="Ile-de-France"/>
    <s v="PSPH/EBNL"/>
    <s v="CLINIQUE EDOUARD RIST"/>
    <n v="37284"/>
    <n v="1"/>
    <n v="1"/>
  </r>
  <r>
    <s v="750150260"/>
    <x v="2082"/>
    <s v="750006728"/>
    <s v="75"/>
    <s v="Ile-de-France"/>
    <s v="PSPH/EBNL"/>
    <s v="HÔPITAL DES DIACONESSES"/>
    <n v="33570"/>
    <n v="0"/>
    <n v="0"/>
  </r>
  <r>
    <s v="750000507"/>
    <x v="2083"/>
    <s v="750058844"/>
    <s v="75"/>
    <s v="Ile-de-France"/>
    <s v="PSPH/EBNL"/>
    <s v="HÔPITAL SAINTE MARIE PARIS"/>
    <n v="31660.5"/>
    <n v="0"/>
    <n v="0"/>
  </r>
  <r>
    <s v="750300915"/>
    <x v="2084"/>
    <s v="750000960"/>
    <s v="75"/>
    <s v="Ile-de-France"/>
    <s v="Privé"/>
    <s v="CLINIQUE INTERNATIONALE PARC MONCEAU"/>
    <n v="31168.5"/>
    <n v="0"/>
    <n v="1"/>
  </r>
  <r>
    <s v="750055287"/>
    <x v="2085"/>
    <s v="750806853"/>
    <s v="75"/>
    <s v="Ile-de-France"/>
    <s v="PSPH/EBNL"/>
    <s v="AURA PARIS PLAISANCE"/>
    <n v="31089"/>
    <n v="1"/>
    <n v="0"/>
  </r>
  <r>
    <s v="750301137"/>
    <x v="2086"/>
    <s v="750001034"/>
    <s v="75"/>
    <s v="Ile-de-France"/>
    <s v="Privé"/>
    <s v="CLINIQUE ALLERAY LABROUSTE"/>
    <n v="30632"/>
    <n v="0"/>
    <n v="1"/>
  </r>
  <r>
    <s v="750150377"/>
    <x v="2087"/>
    <s v="750721334"/>
    <s v="75"/>
    <s v="Ile-de-France"/>
    <s v="PSPH/EBNL"/>
    <s v="HÔPITAL HENRY DUNANT"/>
    <n v="30321.5"/>
    <n v="1"/>
    <n v="0"/>
  </r>
  <r>
    <s v="750300840"/>
    <x v="2088"/>
    <s v="750000903"/>
    <s v="75"/>
    <s v="Ile-de-France"/>
    <s v="Privé"/>
    <s v="CLINIQUE DE LA MUETTE"/>
    <n v="29743"/>
    <n v="0"/>
    <n v="0"/>
  </r>
  <r>
    <s v="750150286"/>
    <x v="2089"/>
    <s v="570010181"/>
    <s v="75"/>
    <s v="Ile-de-France"/>
    <s v="PSPH/EBNL"/>
    <s v="HÔPITAL JEAN JAURÈS"/>
    <n v="29120"/>
    <n v="1"/>
    <n v="0"/>
  </r>
  <r>
    <s v="750014128"/>
    <x v="2090"/>
    <s v="750014078"/>
    <s v="75"/>
    <s v="Ile-de-France"/>
    <s v="Privé"/>
    <s v="CLINIQUE DES BUTTES CHAUMONT"/>
    <n v="28679.5"/>
    <n v="0"/>
    <n v="1"/>
  </r>
  <r>
    <s v="750300774"/>
    <x v="2091"/>
    <s v="750000895"/>
    <s v="75"/>
    <s v="Ile-de-France"/>
    <s v="Privé"/>
    <s v="CLINIQUE JOUVENET"/>
    <n v="28206"/>
    <n v="0"/>
    <n v="1"/>
  </r>
  <r>
    <s v="750300121"/>
    <x v="2092"/>
    <s v="750052037"/>
    <s v="75"/>
    <s v="Ile-de-France"/>
    <s v="Privé"/>
    <s v="FOND ST JEAN DE DIEU CLINIQUE OUDINOT"/>
    <n v="26601"/>
    <n v="0"/>
    <n v="1"/>
  </r>
  <r>
    <s v="750150146"/>
    <x v="2093"/>
    <s v="750720609"/>
    <s v="75"/>
    <s v="Ile-de-France"/>
    <s v="PSPH/EBNL"/>
    <s v="HÔPITAL LEOPOLD BELLAN"/>
    <n v="25857"/>
    <n v="1"/>
    <n v="0"/>
  </r>
  <r>
    <s v="750300139"/>
    <x v="2094"/>
    <s v="750000655"/>
    <s v="75"/>
    <s v="Ile-de-France"/>
    <s v="Privé"/>
    <s v="CLINIQUE DE L ALMA"/>
    <n v="25148.5"/>
    <n v="0"/>
    <n v="1"/>
  </r>
  <r>
    <s v="750150344"/>
    <x v="2095"/>
    <s v="750720468"/>
    <s v="75"/>
    <s v="Ile-de-France"/>
    <s v="PSPH/EBNL"/>
    <s v="HÔPITAL PRIVÉ COGNACQ-JAY"/>
    <n v="24241.5"/>
    <n v="1"/>
    <n v="1"/>
  </r>
  <r>
    <s v="750150187"/>
    <x v="2096"/>
    <s v="750000143"/>
    <s v="75"/>
    <s v="Ile-de-France"/>
    <s v="PSPH/EBNL"/>
    <s v="MAISON MEDICALE JEANNE GARNIER"/>
    <n v="22536"/>
    <n v="0"/>
    <n v="0"/>
  </r>
  <r>
    <s v="750038739"/>
    <x v="2097"/>
    <s v="920030269"/>
    <s v="75"/>
    <s v="Ile-de-France"/>
    <s v="Privé"/>
    <s v="CRF PORT-ROYAL"/>
    <n v="21745.5"/>
    <n v="0"/>
    <n v="0"/>
  </r>
  <r>
    <s v="750057028"/>
    <x v="2098"/>
    <s v="750005068"/>
    <s v="75"/>
    <s v="Ile-de-France"/>
    <s v="PSPH/EBNL"/>
    <s v="ETB SANTÉ MENTALE DE PARIS - MGEN"/>
    <n v="21635.25"/>
    <n v="0"/>
    <n v="0"/>
  </r>
  <r>
    <s v="750300881"/>
    <x v="2099"/>
    <s v="750000937"/>
    <s v="75"/>
    <s v="Ile-de-France"/>
    <s v="Privé"/>
    <s v="CLINIQUE DU TROCADERO"/>
    <n v="21556.5"/>
    <n v="0"/>
    <n v="1"/>
  </r>
  <r>
    <s v="750301160"/>
    <x v="2100"/>
    <s v="750001067"/>
    <s v="75"/>
    <s v="Ile-de-France"/>
    <s v="Privé"/>
    <s v="CLINIQUE DES MAUSSINS"/>
    <n v="21065"/>
    <n v="0"/>
    <n v="0"/>
  </r>
  <r>
    <s v="750300493"/>
    <x v="2101"/>
    <s v="750000796"/>
    <s v="75"/>
    <s v="Ile-de-France"/>
    <s v="Privé"/>
    <s v="CLINIQUE ARAGO"/>
    <n v="20967.5"/>
    <n v="0"/>
    <n v="1"/>
  </r>
  <r>
    <s v="930815501"/>
    <x v="2068"/>
    <s v="750062036"/>
    <s v="75"/>
    <s v="Ile-de-France"/>
    <s v="USLD pur"/>
    <s v="USLD LA ROSERAIE MAISON BLANCHE"/>
    <n v="20843"/>
    <n v="0"/>
    <n v="0"/>
  </r>
  <r>
    <s v="750047128"/>
    <x v="2102"/>
    <s v="920030269"/>
    <s v="75"/>
    <s v="Ile-de-France"/>
    <s v="Privé"/>
    <s v="CLINIQUE DU PARC DE BELLEVILLE"/>
    <n v="20124"/>
    <n v="0"/>
    <n v="0"/>
  </r>
  <r>
    <s v="750100067"/>
    <x v="2063"/>
    <s v="750712184"/>
    <s v="75"/>
    <s v="Ile-de-France"/>
    <s v="CHR/U"/>
    <s v="CHU SAINT LOUIS SITE FERNAND WIDAL-APHP"/>
    <n v="19306"/>
    <n v="1"/>
    <n v="0"/>
  </r>
  <r>
    <s v="750058471"/>
    <x v="2068"/>
    <s v="750062036"/>
    <s v="75"/>
    <s v="Ile-de-France"/>
    <s v="CH"/>
    <s v="UNITÉ HOSP MAISON BLANCHE - HENRY EY"/>
    <n v="18830.5"/>
    <n v="0"/>
    <n v="0"/>
  </r>
  <r>
    <s v="750027369"/>
    <x v="2068"/>
    <s v="750062036"/>
    <s v="75"/>
    <s v="Ile-de-France"/>
    <s v="CH"/>
    <s v="CH BICHAT MAISON BLANCHE"/>
    <n v="18786.5"/>
    <n v="0"/>
    <n v="0"/>
  </r>
  <r>
    <s v="910140037"/>
    <x v="2103"/>
    <s v="750720914"/>
    <s v="75"/>
    <s v="Ile-de-France"/>
    <s v="PSPH/EBNL"/>
    <s v="HÔPITAL PSYCHIATRIQUE L'EAU VIVE"/>
    <n v="18498.5"/>
    <n v="0"/>
    <n v="0"/>
  </r>
  <r>
    <s v="750003378"/>
    <x v="2104"/>
    <s v="310021191"/>
    <s v="75"/>
    <s v="Ile-de-France"/>
    <s v="Privé"/>
    <s v="CLINIQUE KORIAN CANAL DE L OURCQ"/>
    <n v="17799.5"/>
    <n v="0"/>
    <n v="0"/>
  </r>
  <r>
    <s v="750170102"/>
    <x v="2105"/>
    <s v="750721391"/>
    <s v="75"/>
    <s v="Ile-de-France"/>
    <s v="PSPH/EBNL"/>
    <s v="INSTITUT PAUL SIVADON"/>
    <n v="17687.75"/>
    <n v="0"/>
    <n v="0"/>
  </r>
  <r>
    <s v="750014169"/>
    <x v="2106"/>
    <s v="920030269"/>
    <s v="75"/>
    <s v="Ile-de-France"/>
    <s v="Privé"/>
    <s v="CLINIQUE DE LA JONQUIERE"/>
    <n v="17618.5"/>
    <n v="0"/>
    <n v="0"/>
  </r>
  <r>
    <s v="750047771"/>
    <x v="2068"/>
    <s v="750062036"/>
    <s v="75"/>
    <s v="Ile-de-France"/>
    <s v="CH"/>
    <s v="UNITÉ HOSP LASALLE MAISON BLANCHE"/>
    <n v="17414"/>
    <n v="0"/>
    <n v="0"/>
  </r>
  <r>
    <s v="750015109"/>
    <x v="2068"/>
    <s v="750062036"/>
    <s v="75"/>
    <s v="Ile-de-France"/>
    <s v="CH"/>
    <s v="UNITÉ D HOSPITALISAT AVRON M BLANCHE"/>
    <n v="17058.5"/>
    <n v="0"/>
    <n v="0"/>
  </r>
  <r>
    <s v="750300410"/>
    <x v="2107"/>
    <s v="750000770"/>
    <s v="75"/>
    <s v="Ile-de-France"/>
    <s v="Privé"/>
    <s v="CLINIQUE JEANNE D'ARC"/>
    <n v="16993"/>
    <n v="0"/>
    <n v="1"/>
  </r>
  <r>
    <s v="750300014"/>
    <x v="2108"/>
    <s v="750000564"/>
    <s v="75"/>
    <s v="Ile-de-France"/>
    <s v="Privé"/>
    <s v="SA CLINIQUE DU LOUVRE"/>
    <n v="15820"/>
    <n v="0"/>
    <n v="0"/>
  </r>
  <r>
    <s v="750300089"/>
    <x v="2109"/>
    <s v="750000606"/>
    <s v="75"/>
    <s v="Ile-de-France"/>
    <s v="Privé"/>
    <s v="CLINIQUE DU SPORT"/>
    <n v="15258"/>
    <n v="0"/>
    <n v="1"/>
  </r>
  <r>
    <s v="940806490"/>
    <x v="2110"/>
    <s v="750810798"/>
    <s v="75"/>
    <s v="Ile-de-France"/>
    <s v="CH"/>
    <s v="ETABLISEMENT PUBLIC DE SANTÉ FRESNES"/>
    <n v="15115"/>
    <n v="0"/>
    <n v="1"/>
  </r>
  <r>
    <s v="920150018"/>
    <x v="2111"/>
    <s v="750720492"/>
    <s v="75"/>
    <s v="Ile-de-France"/>
    <s v="PSPH/EBNL"/>
    <s v="HÔPITAL GOUIN A CLICHY"/>
    <n v="14362"/>
    <n v="0"/>
    <n v="1"/>
  </r>
  <r>
    <s v="750825184"/>
    <x v="2112"/>
    <s v="950000760"/>
    <s v="75"/>
    <s v="Ile-de-France"/>
    <s v="PSPH/EBNL"/>
    <s v="CRF LA CHATAIGNERAIE"/>
    <n v="13751.5"/>
    <n v="0"/>
    <n v="0"/>
  </r>
  <r>
    <s v="750200024"/>
    <x v="2113"/>
    <s v="750806853"/>
    <s v="75"/>
    <s v="Ile-de-France"/>
    <s v="PSPH/EBNL"/>
    <s v="AURA UDM-HD-DP CTRE DE FORMATION"/>
    <n v="13720"/>
    <n v="0"/>
    <n v="0"/>
  </r>
  <r>
    <s v="750300592"/>
    <x v="2114"/>
    <s v="750000820"/>
    <s v="75"/>
    <s v="Ile-de-France"/>
    <s v="Privé"/>
    <s v="CLINIQUE BLOMET"/>
    <n v="13633"/>
    <n v="0"/>
    <n v="1"/>
  </r>
  <r>
    <s v="750049561"/>
    <x v="2115"/>
    <s v="750049553"/>
    <s v="75"/>
    <s v="Ile-de-France"/>
    <s v="Privé"/>
    <s v="CLINIQUE DES EPINETTES"/>
    <n v="12947"/>
    <n v="0"/>
    <n v="0"/>
  </r>
  <r>
    <s v="750023749"/>
    <x v="2068"/>
    <s v="750062036"/>
    <s v="75"/>
    <s v="Ile-de-France"/>
    <s v="CH"/>
    <s v="CH MAISON BLANCHE HAUTEVILLE"/>
    <n v="12543"/>
    <n v="0"/>
    <n v="0"/>
  </r>
  <r>
    <s v="750300550"/>
    <x v="2116"/>
    <s v="750000812"/>
    <s v="75"/>
    <s v="Ile-de-France"/>
    <s v="Privé"/>
    <s v="CLINIQUE SAINTE GENEVIEVE"/>
    <n v="12382"/>
    <n v="0"/>
    <n v="0"/>
  </r>
  <r>
    <s v="950100024"/>
    <x v="2061"/>
    <s v="750712184"/>
    <s v="75"/>
    <s v="Ile-de-France"/>
    <s v="CHR/U"/>
    <s v="CHU EST PARISIEN SITE ROCHE GUYON APHP"/>
    <n v="12331"/>
    <n v="1"/>
    <n v="0"/>
  </r>
  <r>
    <s v="750300931"/>
    <x v="2117"/>
    <s v="750000978"/>
    <s v="75"/>
    <s v="Ile-de-France"/>
    <s v="Privé"/>
    <s v="CLINIQUE SAINTE-THERESE"/>
    <n v="11707"/>
    <n v="0"/>
    <n v="0"/>
  </r>
  <r>
    <s v="750100018"/>
    <x v="2062"/>
    <s v="750712184"/>
    <s v="75"/>
    <s v="Ile-de-France"/>
    <s v="CHR/U"/>
    <s v="HÔPITAL HOTEL-DIEU/LA COLLEGIALE"/>
    <n v="11420"/>
    <n v="1"/>
    <n v="1"/>
  </r>
  <r>
    <s v="750300741"/>
    <x v="2118"/>
    <s v="750000861"/>
    <s v="75"/>
    <s v="Ile-de-France"/>
    <s v="Privé"/>
    <s v="CLINIQUE VICTOR HUGO"/>
    <n v="11232"/>
    <n v="0"/>
    <n v="1"/>
  </r>
  <r>
    <s v="750042830"/>
    <x v="2119"/>
    <s v="750710428"/>
    <s v="75"/>
    <s v="Ile-de-France"/>
    <s v="Privé"/>
    <s v="SOINS DE SUITE FONDATION ROTHSCHILD"/>
    <n v="10826.5"/>
    <n v="0"/>
    <n v="0"/>
  </r>
  <r>
    <s v="750700015"/>
    <x v="2120"/>
    <s v="750720609"/>
    <s v="75"/>
    <s v="Ile-de-France"/>
    <s v="PSPH/EBNL"/>
    <s v="HÔPITAL LEOPOLD BELLAN 75010"/>
    <n v="10682"/>
    <n v="0"/>
    <n v="0"/>
  </r>
  <r>
    <s v="750150088"/>
    <x v="2121"/>
    <s v="750000515"/>
    <s v="75"/>
    <s v="Ile-de-France"/>
    <s v="PSPH/EBNL"/>
    <s v="HÔPITAL DES GARDIENS DE LA PAIX"/>
    <n v="10476.5"/>
    <n v="0"/>
    <n v="0"/>
  </r>
  <r>
    <s v="570015776"/>
    <x v="2122"/>
    <s v="750050759"/>
    <s v="75"/>
    <s v="Ile-de-France"/>
    <s v="PSPH/EBNL"/>
    <s v="USLD PHG DE CREUTZWALD"/>
    <n v="9742"/>
    <n v="0"/>
    <n v="0"/>
  </r>
  <r>
    <s v="750310013"/>
    <x v="2123"/>
    <s v="920030269"/>
    <s v="75"/>
    <s v="Ile-de-France"/>
    <s v="Privé"/>
    <s v="CLINIQUE VILLA MONTSOURIS"/>
    <n v="9689"/>
    <n v="0"/>
    <n v="0"/>
  </r>
  <r>
    <s v="750140022"/>
    <x v="2124"/>
    <s v="750720575"/>
    <s v="75"/>
    <s v="Ile-de-France"/>
    <s v="PSPH/EBNL"/>
    <s v="CLINIQUE MÉDICO-UNIVERSITAIRE GEORGES_x000a_HEUYER"/>
    <n v="9517"/>
    <n v="0"/>
    <n v="0"/>
  </r>
  <r>
    <s v="750032229"/>
    <x v="2125"/>
    <s v="750827933"/>
    <s v="75"/>
    <s v="Ile-de-France"/>
    <s v="Privé"/>
    <s v="HÔPITAL MÈRE-ENFANT DE L'EST PARISIEN"/>
    <n v="8991"/>
    <n v="0"/>
    <n v="0"/>
  </r>
  <r>
    <s v="930815618"/>
    <x v="2113"/>
    <s v="750806853"/>
    <s v="75"/>
    <s v="Ile-de-France"/>
    <s v="PSPH/EBNL"/>
    <s v="CENTRE DE DIALYSE &amp; AUTODIALYSE AURA"/>
    <n v="8454"/>
    <n v="0"/>
    <n v="0"/>
  </r>
  <r>
    <s v="750140030"/>
    <x v="2103"/>
    <s v="750720914"/>
    <s v="75"/>
    <s v="Ile-de-France"/>
    <s v="PSPH/EBNL"/>
    <s v="POLYCLINIQUE RENE ANGELERGUES"/>
    <n v="8368"/>
    <n v="0"/>
    <n v="0"/>
  </r>
  <r>
    <s v="750831067"/>
    <x v="2126"/>
    <s v="750831059"/>
    <s v="75"/>
    <s v="Ile-de-France"/>
    <s v="Privé"/>
    <s v="CENTRE DIAVERUM PARIS MONT LOUIS"/>
    <n v="8131.5"/>
    <n v="0"/>
    <n v="0"/>
  </r>
  <r>
    <s v="750300097"/>
    <x v="2127"/>
    <s v="750813305"/>
    <s v="75"/>
    <s v="Ile-de-France"/>
    <s v="Privé"/>
    <s v="INSTITUT ARTHUR VERNES"/>
    <n v="7956"/>
    <n v="0"/>
    <n v="1"/>
  </r>
  <r>
    <s v="750170201"/>
    <x v="2128"/>
    <s v="750719361"/>
    <s v="75"/>
    <s v="Ile-de-France"/>
    <s v="PSPH/EBNL"/>
    <s v="CENTRE MÉDICAL LABRADOR"/>
    <n v="7559.75"/>
    <n v="0"/>
    <n v="0"/>
  </r>
  <r>
    <s v="750170441"/>
    <x v="2103"/>
    <s v="750720914"/>
    <s v="75"/>
    <s v="Ile-de-France"/>
    <s v="PSPH/EBNL"/>
    <s v="HDJ ATELIER THERAPEUTIQUE LE FLEURON"/>
    <n v="6601.5"/>
    <n v="0"/>
    <n v="0"/>
  </r>
  <r>
    <s v="750170185"/>
    <x v="2129"/>
    <s v="750719361"/>
    <s v="75"/>
    <s v="Ile-de-France"/>
    <s v="PSPH/EBNL"/>
    <s v="CENTRE MÉDICAL CEVENNES"/>
    <n v="6511"/>
    <n v="0"/>
    <n v="0"/>
  </r>
  <r>
    <s v="750007528"/>
    <x v="2130"/>
    <s v="750804940"/>
    <s v="75"/>
    <s v="Ile-de-France"/>
    <s v="PSPH/EBNL"/>
    <s v="HDJ GRANGE BATELIERE"/>
    <n v="5597.5"/>
    <n v="0"/>
    <n v="0"/>
  </r>
  <r>
    <s v="750000069"/>
    <x v="2068"/>
    <s v="750062036"/>
    <s v="75"/>
    <s v="Ile-de-France"/>
    <s v="CH"/>
    <s v="CMP LA POMME"/>
    <n v="5133"/>
    <n v="0"/>
    <n v="0"/>
  </r>
  <r>
    <s v="750003295"/>
    <x v="2068"/>
    <s v="750062036"/>
    <s v="75"/>
    <s v="Ile-de-France"/>
    <s v="CH"/>
    <s v="CENTRE DE POST CURE DE LA METAIRIE"/>
    <n v="4853.5"/>
    <n v="0"/>
    <n v="0"/>
  </r>
  <r>
    <s v="210986329"/>
    <x v="2131"/>
    <s v="750043713"/>
    <s v="75"/>
    <s v="Ile-de-France"/>
    <s v="PSPH/EBNL"/>
    <s v="USLD DIJON RES. N D DE LA VISITATION"/>
    <n v="4790"/>
    <n v="0"/>
    <n v="0"/>
  </r>
  <r>
    <s v="750830564"/>
    <x v="2068"/>
    <s v="750062036"/>
    <s v="75"/>
    <s v="Ile-de-France"/>
    <s v="CH"/>
    <s v="HDJ VIALA LAMARTINE TISSERAND"/>
    <n v="4281"/>
    <n v="0"/>
    <n v="0"/>
  </r>
  <r>
    <s v="750047318"/>
    <x v="2132"/>
    <s v="750831059"/>
    <s v="75"/>
    <s v="Ile-de-France"/>
    <s v="Privé"/>
    <s v="DIAVERUM PARIS SAINT-MAUR"/>
    <n v="4201"/>
    <n v="0"/>
    <n v="0"/>
  </r>
  <r>
    <s v="750300857"/>
    <x v="2133"/>
    <s v="750062218"/>
    <s v="75"/>
    <s v="Ile-de-France"/>
    <s v="Privé"/>
    <s v="MAISON DE SANTÉ REMUSAT"/>
    <n v="4169"/>
    <n v="0"/>
    <n v="1"/>
  </r>
  <r>
    <s v="930000351"/>
    <x v="2068"/>
    <s v="750062036"/>
    <s v="75"/>
    <s v="Ile-de-France"/>
    <s v="CH"/>
    <s v="CH MAISON BLANCHE"/>
    <n v="4164"/>
    <n v="0"/>
    <n v="0"/>
  </r>
  <r>
    <s v="750007668"/>
    <x v="2134"/>
    <s v="750719270"/>
    <s v="75"/>
    <s v="Ile-de-France"/>
    <s v="PSPH/EBNL"/>
    <s v="HDJ SPASM"/>
    <n v="4017"/>
    <n v="0"/>
    <n v="0"/>
  </r>
  <r>
    <s v="750170243"/>
    <x v="2135"/>
    <s v="750720922"/>
    <s v="75"/>
    <s v="Ile-de-France"/>
    <s v="PSPH/EBNL"/>
    <s v="HDJ GOMBAULT DARNAUD"/>
    <n v="3816.25"/>
    <n v="0"/>
    <n v="0"/>
  </r>
  <r>
    <s v="750510059"/>
    <x v="2103"/>
    <s v="750720914"/>
    <s v="75"/>
    <s v="Ile-de-France"/>
    <s v="PSPH/EBNL"/>
    <s v="CENTRE POST CURE WATTEAU"/>
    <n v="3738"/>
    <n v="0"/>
    <n v="0"/>
  </r>
  <r>
    <s v="750170516"/>
    <x v="2136"/>
    <s v="750719270"/>
    <s v="75"/>
    <s v="Ile-de-France"/>
    <s v="Privé"/>
    <s v="CENTRE MOGADOR"/>
    <n v="3682"/>
    <n v="0"/>
    <n v="0"/>
  </r>
  <r>
    <s v="750830978"/>
    <x v="2068"/>
    <s v="750062036"/>
    <s v="75"/>
    <s v="Ile-de-France"/>
    <s v="CH"/>
    <s v="FOYER POST CURE EUGENE MILLON"/>
    <n v="3652"/>
    <n v="0"/>
    <n v="0"/>
  </r>
  <r>
    <s v="920813789"/>
    <x v="2068"/>
    <s v="750062036"/>
    <s v="75"/>
    <s v="Ile-de-France"/>
    <s v="CH"/>
    <s v="CENTRE POST CURE VERDIER"/>
    <n v="3417"/>
    <n v="0"/>
    <n v="0"/>
  </r>
  <r>
    <s v="910000322"/>
    <x v="2068"/>
    <s v="750062036"/>
    <s v="75"/>
    <s v="Ile-de-France"/>
    <s v="CH"/>
    <s v="CH PERRAY VAUCLUSE"/>
    <n v="3356.5"/>
    <n v="0"/>
    <n v="0"/>
  </r>
  <r>
    <s v="750038358"/>
    <x v="2068"/>
    <s v="750062036"/>
    <s v="75"/>
    <s v="Ile-de-France"/>
    <s v="CH"/>
    <s v="CENTRE DE POST CURE LEMERCIER"/>
    <n v="3349"/>
    <n v="0"/>
    <n v="0"/>
  </r>
  <r>
    <s v="750813628"/>
    <x v="2068"/>
    <s v="750062036"/>
    <s v="75"/>
    <s v="Ile-de-France"/>
    <s v="CH"/>
    <s v="HDJ RIDDER"/>
    <n v="3250"/>
    <n v="0"/>
    <n v="0"/>
  </r>
  <r>
    <s v="750826141"/>
    <x v="2137"/>
    <s v="750825960"/>
    <s v="75"/>
    <s v="Ile-de-France"/>
    <s v="PSPH/EBNL"/>
    <s v="HDJ CENTRE ETIENNE MARCEL"/>
    <n v="3160.75"/>
    <n v="0"/>
    <n v="0"/>
  </r>
  <r>
    <s v="750000184"/>
    <x v="2113"/>
    <s v="750806853"/>
    <s v="75"/>
    <s v="Ile-de-France"/>
    <s v="PSPH/EBNL"/>
    <s v="UNITE AURA PELLEPORT"/>
    <n v="3096"/>
    <n v="0"/>
    <n v="0"/>
  </r>
  <r>
    <s v="750005928"/>
    <x v="2068"/>
    <s v="750062036"/>
    <s v="75"/>
    <s v="Ile-de-France"/>
    <s v="CH"/>
    <s v="CMP SAMPAIX"/>
    <n v="3018.25"/>
    <n v="0"/>
    <n v="0"/>
  </r>
  <r>
    <s v="750170110"/>
    <x v="2138"/>
    <s v="750720674"/>
    <s v="75"/>
    <s v="Ile-de-France"/>
    <s v="PSPH/EBNL"/>
    <s v="HDJ ANDRÉ BOULLOCHE"/>
    <n v="2939.5"/>
    <n v="0"/>
    <n v="0"/>
  </r>
  <r>
    <s v="750003931"/>
    <x v="2068"/>
    <s v="750062036"/>
    <s v="75"/>
    <s v="Ile-de-France"/>
    <s v="CH"/>
    <s v="CENTRE DE CRISE ADULTE GARANCIERE"/>
    <n v="2895.75"/>
    <n v="0"/>
    <n v="0"/>
  </r>
  <r>
    <s v="750007338"/>
    <x v="2068"/>
    <s v="750062036"/>
    <s v="75"/>
    <s v="Ile-de-France"/>
    <s v="CH"/>
    <s v="CMP LA CHAPELLE"/>
    <n v="2786.5"/>
    <n v="0"/>
    <n v="0"/>
  </r>
  <r>
    <s v="750007619"/>
    <x v="2139"/>
    <s v="750720674"/>
    <s v="75"/>
    <s v="Ile-de-France"/>
    <s v="PSPH/EBNL"/>
    <s v="CENTRE PHYMENTIN"/>
    <n v="2706.75"/>
    <n v="0"/>
    <n v="0"/>
  </r>
  <r>
    <s v="750009318"/>
    <x v="2113"/>
    <s v="750806853"/>
    <s v="75"/>
    <s v="Ile-de-France"/>
    <s v="PSPH/EBNL"/>
    <s v="UNITE AURA BICHAT"/>
    <n v="2688"/>
    <n v="0"/>
    <n v="0"/>
  </r>
  <r>
    <s v="750170375"/>
    <x v="2140"/>
    <s v="750720674"/>
    <s v="75"/>
    <s v="Ile-de-France"/>
    <s v="PSPH/EBNL"/>
    <s v="HDJ POUR ADOLESCENT CEREP-MONTSOURIS"/>
    <n v="2669.25"/>
    <n v="0"/>
    <n v="0"/>
  </r>
  <r>
    <s v="930003355"/>
    <x v="2141"/>
    <s v="750064586"/>
    <s v="75"/>
    <s v="Ile-de-France"/>
    <s v="Privé"/>
    <s v="CENTRE D'AUTODIALYSE ISODIALYSE"/>
    <n v="2577"/>
    <n v="0"/>
    <n v="0"/>
  </r>
  <r>
    <s v="750824849"/>
    <x v="2068"/>
    <s v="750062036"/>
    <s v="75"/>
    <s v="Ile-de-France"/>
    <s v="CH"/>
    <s v="HDJ POUCHET ET EQUIPE MOBILE"/>
    <n v="2451.5"/>
    <n v="0"/>
    <n v="0"/>
  </r>
  <r>
    <s v="950808949"/>
    <x v="2113"/>
    <s v="750806853"/>
    <s v="75"/>
    <s v="Ile-de-France"/>
    <s v="PSPH/EBNL"/>
    <s v="UNITE D'AUTODIALYSE (A.U.R.A)"/>
    <n v="2358"/>
    <n v="0"/>
    <n v="0"/>
  </r>
  <r>
    <s v="750170524"/>
    <x v="2103"/>
    <s v="750720914"/>
    <s v="75"/>
    <s v="Ile-de-France"/>
    <s v="PSPH/EBNL"/>
    <s v="HDJ POUR AD0LESCENTS"/>
    <n v="2283"/>
    <n v="0"/>
    <n v="0"/>
  </r>
  <r>
    <s v="750140055"/>
    <x v="2142"/>
    <s v="750802985"/>
    <s v="75"/>
    <s v="Ile-de-France"/>
    <s v="PSPH/EBNL"/>
    <s v="CENTRE RENE CAPITANT"/>
    <n v="2243.25"/>
    <n v="0"/>
    <n v="0"/>
  </r>
  <r>
    <s v="750690083"/>
    <x v="2143"/>
    <s v="750720922"/>
    <s v="75"/>
    <s v="Ile-de-France"/>
    <s v="PSPH/EBNL"/>
    <s v="CENTRE MARIE ABADIE"/>
    <n v="2087.5"/>
    <n v="0"/>
    <n v="0"/>
  </r>
  <r>
    <s v="750170193"/>
    <x v="2144"/>
    <s v="750719361"/>
    <s v="75"/>
    <s v="Ile-de-France"/>
    <s v="PSPH/EBNL"/>
    <s v="ASSOCIATION AURORE- HÔPITAL DE JOUR_x000a_DUTOT"/>
    <n v="2086.25"/>
    <n v="0"/>
    <n v="0"/>
  </r>
  <r>
    <s v="750040297"/>
    <x v="2145"/>
    <s v="750000960"/>
    <s v="75"/>
    <s v="Ile-de-France"/>
    <s v="Privé"/>
    <s v="UNITE D'AUTODIALYSE"/>
    <n v="2073"/>
    <n v="0"/>
    <n v="0"/>
  </r>
  <r>
    <s v="750170300"/>
    <x v="2103"/>
    <s v="750720914"/>
    <s v="75"/>
    <s v="Ile-de-France"/>
    <s v="PSPH/EBNL"/>
    <s v="HDJ ENFANTS RENE DIATKINE SITE EDISON"/>
    <n v="1972.75"/>
    <n v="0"/>
    <n v="0"/>
  </r>
  <r>
    <s v="750170128"/>
    <x v="2146"/>
    <s v="750710428"/>
    <s v="75"/>
    <s v="Ile-de-France"/>
    <s v="Privé"/>
    <s v="HDJ CENTRE SERGE LEBOVICI"/>
    <n v="1924"/>
    <n v="0"/>
    <n v="0"/>
  </r>
  <r>
    <s v="750827990"/>
    <x v="2068"/>
    <s v="750062036"/>
    <s v="75"/>
    <s v="Ile-de-France"/>
    <s v="CH"/>
    <s v="CENTRE POST CURE CAILLAUX"/>
    <n v="1907.5"/>
    <n v="0"/>
    <n v="0"/>
  </r>
  <r>
    <s v="750006249"/>
    <x v="2068"/>
    <s v="750062036"/>
    <s v="75"/>
    <s v="Ile-de-France"/>
    <s v="CH"/>
    <s v="HDJ CMP ARMAILLE"/>
    <n v="1832.75"/>
    <n v="0"/>
    <n v="0"/>
  </r>
  <r>
    <s v="750829053"/>
    <x v="2147"/>
    <s v="750000655"/>
    <s v="75"/>
    <s v="Ile-de-France"/>
    <s v="Privé"/>
    <s v="CENTRE D'AUTODIALYSE CLINIQUE ALMA"/>
    <n v="1749"/>
    <n v="0"/>
    <n v="0"/>
  </r>
  <r>
    <s v="750024069"/>
    <x v="2068"/>
    <s v="750062036"/>
    <s v="75"/>
    <s v="Ile-de-France"/>
    <s v="CH"/>
    <s v="HDJ FALGUIERE"/>
    <n v="1611.75"/>
    <n v="0"/>
    <n v="0"/>
  </r>
  <r>
    <s v="750170268"/>
    <x v="2148"/>
    <s v="750721334"/>
    <s v="75"/>
    <s v="Ile-de-France"/>
    <s v="PSPH/EBNL"/>
    <s v="HÔPITAL DE JOUR L'ETINCELLE"/>
    <n v="1472.75"/>
    <n v="0"/>
    <n v="0"/>
  </r>
  <r>
    <s v="750170599"/>
    <x v="2068"/>
    <s v="750062036"/>
    <s v="75"/>
    <s v="Ile-de-France"/>
    <s v="CH"/>
    <s v="ATELIER THERAPEUTIQUE HUBERT MIGNOT"/>
    <n v="1386"/>
    <n v="0"/>
    <n v="0"/>
  </r>
  <r>
    <s v="770803708"/>
    <x v="2113"/>
    <s v="750806853"/>
    <s v="75"/>
    <s v="Ile-de-France"/>
    <s v="PSPH/EBNL"/>
    <s v="UNITE D'AUTODIALYSE AURA"/>
    <n v="1327"/>
    <n v="0"/>
    <n v="0"/>
  </r>
  <r>
    <s v="750830044"/>
    <x v="2068"/>
    <s v="750062036"/>
    <s v="75"/>
    <s v="Ile-de-France"/>
    <s v="CH"/>
    <s v="CIAPA POUR ADOLESCENTS SIMPLON"/>
    <n v="1318.5"/>
    <n v="0"/>
    <n v="0"/>
  </r>
  <r>
    <s v="750170581"/>
    <x v="2149"/>
    <s v="750719270"/>
    <s v="75"/>
    <s v="Ile-de-France"/>
    <s v="Privé"/>
    <s v="UNITÉ ACCUEIL PSYCHOTHERAPIE FAMILIALE"/>
    <n v="1194"/>
    <n v="0"/>
    <n v="0"/>
  </r>
  <r>
    <s v="770016160"/>
    <x v="2113"/>
    <s v="750806853"/>
    <s v="75"/>
    <s v="Ile-de-France"/>
    <s v="PSPH/EBNL"/>
    <s v="UNITE D'AUTODIALYSE AURA"/>
    <n v="1102"/>
    <n v="0"/>
    <n v="0"/>
  </r>
  <r>
    <s v="750006389"/>
    <x v="2068"/>
    <s v="750062036"/>
    <s v="75"/>
    <s v="Ile-de-France"/>
    <s v="CH"/>
    <s v="HDJ CMP COMPOINT"/>
    <n v="1039.5"/>
    <n v="0"/>
    <n v="0"/>
  </r>
  <r>
    <s v="750005449"/>
    <x v="2068"/>
    <s v="750062036"/>
    <s v="75"/>
    <s v="Ile-de-France"/>
    <s v="CH"/>
    <s v="CMP PICOT"/>
    <n v="973.5"/>
    <n v="0"/>
    <n v="0"/>
  </r>
  <r>
    <s v="750006298"/>
    <x v="2068"/>
    <s v="750062036"/>
    <s v="75"/>
    <s v="Ile-de-France"/>
    <s v="CH"/>
    <s v="HDJ CMP BUCAREST"/>
    <n v="967.75"/>
    <n v="0"/>
    <n v="0"/>
  </r>
  <r>
    <s v="750810384"/>
    <x v="2150"/>
    <s v="750720922"/>
    <s v="75"/>
    <s v="Ile-de-France"/>
    <s v="PSPH/EBNL"/>
    <s v="HDJ G.VACOLA"/>
    <n v="941.75"/>
    <n v="0"/>
    <n v="0"/>
  </r>
  <r>
    <s v="750814881"/>
    <x v="2068"/>
    <s v="750062036"/>
    <s v="75"/>
    <s v="Ile-de-France"/>
    <s v="CH"/>
    <s v="HDJ JEAN DOLLFUS"/>
    <n v="859.75"/>
    <n v="0"/>
    <n v="0"/>
  </r>
  <r>
    <s v="930813910"/>
    <x v="2113"/>
    <s v="750806853"/>
    <s v="75"/>
    <s v="Ile-de-France"/>
    <s v="PSPH/EBNL"/>
    <s v="AURA UNITE D'AUTODIALYSE"/>
    <n v="832"/>
    <n v="0"/>
    <n v="0"/>
  </r>
  <r>
    <s v="750003956"/>
    <x v="2068"/>
    <s v="750062036"/>
    <s v="75"/>
    <s v="Ile-de-France"/>
    <s v="CH"/>
    <s v="CENTRE POST CURE DES GOBELINS"/>
    <n v="750"/>
    <n v="0"/>
    <n v="0"/>
  </r>
  <r>
    <s v="750170490"/>
    <x v="2151"/>
    <s v="750719312"/>
    <s v="75"/>
    <s v="Ile-de-France"/>
    <s v="PSPH/EBNL"/>
    <s v="HDJ POUR ENFANTS"/>
    <n v="700.5"/>
    <n v="0"/>
    <n v="0"/>
  </r>
  <r>
    <s v="750005969"/>
    <x v="2068"/>
    <s v="750062036"/>
    <s v="75"/>
    <s v="Ile-de-France"/>
    <s v="CH"/>
    <s v="CMP LA TOUR D AUVERGNE"/>
    <n v="652"/>
    <n v="0"/>
    <n v="0"/>
  </r>
  <r>
    <s v="910814144"/>
    <x v="2113"/>
    <s v="750806853"/>
    <s v="75"/>
    <s v="Ile-de-France"/>
    <s v="PSPH/EBNL"/>
    <s v="UNITE D'AUTODIALYSE AURA"/>
    <n v="622"/>
    <n v="0"/>
    <n v="0"/>
  </r>
  <r>
    <s v="920025210"/>
    <x v="2113"/>
    <s v="750806853"/>
    <s v="75"/>
    <s v="Ile-de-France"/>
    <s v="PSPH/EBNL"/>
    <s v="UNITE D'AUTODIALYSE AURA"/>
    <n v="603"/>
    <n v="0"/>
    <n v="0"/>
  </r>
  <r>
    <s v="750039448"/>
    <x v="2103"/>
    <s v="750720914"/>
    <s v="75"/>
    <s v="Ile-de-France"/>
    <s v="PSPH/EBNL"/>
    <s v="CENTRE ACCUEIL FAM THERAPEUTIQUE ENFANTS"/>
    <n v="439"/>
    <n v="0"/>
    <n v="0"/>
  </r>
  <r>
    <s v="750790164"/>
    <x v="2152"/>
    <s v="750008310"/>
    <s v="75"/>
    <s v="Ile-de-France"/>
    <s v="Privé"/>
    <s v="CLINIQUE ROOSEVELT"/>
    <n v="262"/>
    <n v="0"/>
    <n v="0"/>
  </r>
  <r>
    <s v="750006348"/>
    <x v="2068"/>
    <s v="750062036"/>
    <s v="75"/>
    <s v="Ile-de-France"/>
    <s v="CH"/>
    <s v="HDJ CMP VARENNE"/>
    <n v="236.5"/>
    <n v="0"/>
    <n v="0"/>
  </r>
  <r>
    <s v="750801326"/>
    <x v="2068"/>
    <s v="750062036"/>
    <s v="75"/>
    <s v="Ile-de-France"/>
    <s v="CH"/>
    <s v="HDJ GRENELLE"/>
    <n v="33.25"/>
    <n v="0"/>
    <n v="0"/>
  </r>
  <r>
    <s v="760035147"/>
    <x v="2153"/>
    <s v="760035139"/>
    <s v="76"/>
    <s v="Normandie"/>
    <s v="Privé"/>
    <s v="CLINIQUE DES BOUCLES DE LA SEINE"/>
    <n v="1"/>
    <n v="0"/>
    <n v="0"/>
  </r>
  <r>
    <s v="760000158"/>
    <x v="2154"/>
    <s v="760780239"/>
    <s v="76"/>
    <s v="Normandie"/>
    <s v="CHR/U"/>
    <s v="HÔPITAL CHARLES NICOLLE CHU ROUEN"/>
    <n v="501666"/>
    <n v="1"/>
    <n v="1"/>
  </r>
  <r>
    <s v="760805770"/>
    <x v="2155"/>
    <s v="760780726"/>
    <s v="76"/>
    <s v="Normandie"/>
    <s v="CH"/>
    <s v="HÔPITAL JACQUES MONOD CH LE HAVRE"/>
    <n v="251120"/>
    <n v="1"/>
    <n v="1"/>
  </r>
  <r>
    <s v="760000018"/>
    <x v="2156"/>
    <s v="760780023"/>
    <s v="76"/>
    <s v="Normandie"/>
    <s v="CH"/>
    <s v="CH DIEPPE"/>
    <n v="151785.25"/>
    <n v="1"/>
    <n v="1"/>
  </r>
  <r>
    <s v="760000463"/>
    <x v="2157"/>
    <s v="760024042"/>
    <s v="76"/>
    <s v="Normandie"/>
    <s v="CH"/>
    <s v="CH LES FEUGRAIS CHI ELBEUF"/>
    <n v="145521"/>
    <n v="1"/>
    <n v="1"/>
  </r>
  <r>
    <s v="760021329"/>
    <x v="2158"/>
    <s v="760000448"/>
    <s v="76"/>
    <s v="Normandie"/>
    <s v="Privé"/>
    <s v="HÔPITAL PRIVÉ DE L'ESTUAIRE"/>
    <n v="119532.5"/>
    <n v="0"/>
    <n v="1"/>
  </r>
  <r>
    <s v="760783522"/>
    <x v="2154"/>
    <s v="760780239"/>
    <s v="76"/>
    <s v="Normandie"/>
    <s v="CHR/U"/>
    <s v="HÔPITAL DE BOIS-GUILLAUME CHU ROUEN"/>
    <n v="109032"/>
    <n v="0"/>
    <n v="1"/>
  </r>
  <r>
    <s v="760000190"/>
    <x v="2159"/>
    <s v="760780270"/>
    <s v="76"/>
    <s v="Normandie"/>
    <s v="CH"/>
    <s v="CHS DU ROUVRAY SOTTEVILLE-LES-ROUEN"/>
    <n v="104743.5"/>
    <n v="0"/>
    <n v="0"/>
  </r>
  <r>
    <s v="760025312"/>
    <x v="2160"/>
    <s v="760000315"/>
    <s v="76"/>
    <s v="Normandie"/>
    <s v="Privé"/>
    <s v="CLINIQUE MATHILDE"/>
    <n v="85438"/>
    <n v="0"/>
    <n v="0"/>
  </r>
  <r>
    <s v="760921809"/>
    <x v="2161"/>
    <s v="760000273"/>
    <s v="76"/>
    <s v="Normandie"/>
    <s v="Privé"/>
    <s v="CLINIQUE DE L'EUROPE"/>
    <n v="76654.5"/>
    <n v="0"/>
    <n v="0"/>
  </r>
  <r>
    <s v="760000166"/>
    <x v="2162"/>
    <s v="760780247"/>
    <s v="76"/>
    <s v="Normandie"/>
    <s v="CLCC"/>
    <s v="CRLCC HENRI BECQUEREL"/>
    <n v="76236.5"/>
    <n v="1"/>
    <n v="1"/>
  </r>
  <r>
    <s v="760780619"/>
    <x v="2163"/>
    <s v="760000307"/>
    <s v="76"/>
    <s v="Normandie"/>
    <s v="Privé"/>
    <s v="CLINIQUE SAINT HILAIRE"/>
    <n v="74521.5"/>
    <n v="0"/>
    <n v="0"/>
  </r>
  <r>
    <s v="760000141"/>
    <x v="2154"/>
    <s v="760780239"/>
    <s v="76"/>
    <s v="Normandie"/>
    <s v="CHR/U"/>
    <s v="HÔPITAL SAINT JULIEN CHU ROUEN"/>
    <n v="71875"/>
    <n v="1"/>
    <n v="1"/>
  </r>
  <r>
    <s v="760000364"/>
    <x v="2164"/>
    <s v="760780734"/>
    <s v="76"/>
    <s v="Normandie"/>
    <s v="CH"/>
    <s v="CHIC DU PAYS DES HAUTES FALAISES FECAMP"/>
    <n v="62149"/>
    <n v="1"/>
    <n v="1"/>
  </r>
  <r>
    <s v="760000356"/>
    <x v="2155"/>
    <s v="760780726"/>
    <s v="76"/>
    <s v="Normandie"/>
    <s v="CH"/>
    <s v="HÔPITAL GUSTAVE FLAUBERT CH LE HAVRE"/>
    <n v="49930"/>
    <n v="0"/>
    <n v="1"/>
  </r>
  <r>
    <s v="760780510"/>
    <x v="2165"/>
    <s v="760000257"/>
    <s v="76"/>
    <s v="Normandie"/>
    <s v="Privé"/>
    <s v="CLINIQUE DU CEDRE"/>
    <n v="45726.5"/>
    <n v="0"/>
    <n v="1"/>
  </r>
  <r>
    <s v="760781070"/>
    <x v="2155"/>
    <s v="760780726"/>
    <s v="76"/>
    <s v="Normandie"/>
    <s v="CH"/>
    <s v="CENTRE PIERRE JANET CH LE HAVRE"/>
    <n v="43787.25"/>
    <n v="0"/>
    <n v="0"/>
  </r>
  <r>
    <s v="760000182"/>
    <x v="2166"/>
    <s v="760780262"/>
    <s v="76"/>
    <s v="Normandie"/>
    <s v="CH"/>
    <s v="CH DU BELVEDERE MONT-SAINT-AIGNAN"/>
    <n v="38088.5"/>
    <n v="0"/>
    <n v="1"/>
  </r>
  <r>
    <s v="760780791"/>
    <x v="2167"/>
    <s v="760000414"/>
    <s v="76"/>
    <s v="Normandie"/>
    <s v="Privé"/>
    <s v="CLINIQUE DES ORMEAUX"/>
    <n v="33850.5"/>
    <n v="0"/>
    <n v="0"/>
  </r>
  <r>
    <s v="760000372"/>
    <x v="2168"/>
    <s v="760780742"/>
    <s v="76"/>
    <s v="Normandie"/>
    <s v="CH"/>
    <s v="CH LILLEBONNE CHI CAUX VALLEE DE SEINE"/>
    <n v="31977"/>
    <n v="1"/>
    <n v="1"/>
  </r>
  <r>
    <s v="760783035"/>
    <x v="2169"/>
    <s v="750721334"/>
    <s v="76"/>
    <s v="Normandie"/>
    <s v="PSPH/EBNL"/>
    <s v="HÔPITAL ET IFSI CROIX-ROUGE"/>
    <n v="31686"/>
    <n v="0"/>
    <n v="0"/>
  </r>
  <r>
    <s v="760027292"/>
    <x v="2170"/>
    <s v="760027300"/>
    <s v="76"/>
    <s v="Normandie"/>
    <s v="Privé"/>
    <s v="POLYCLINIQUE MEGIVAL"/>
    <n v="27403"/>
    <n v="0"/>
    <n v="1"/>
  </r>
  <r>
    <s v="760780692"/>
    <x v="2171"/>
    <s v="760025734"/>
    <s v="76"/>
    <s v="Normandie"/>
    <s v="PSPH/EBNL"/>
    <s v="CRMPR LES HERBIERS BOIS GUILLAUME"/>
    <n v="25726.5"/>
    <n v="0"/>
    <n v="0"/>
  </r>
  <r>
    <s v="760920918"/>
    <x v="2172"/>
    <s v="760000273"/>
    <s v="76"/>
    <s v="Normandie"/>
    <s v="Privé"/>
    <s v="CENTRE SSR MÉRIDIENNE"/>
    <n v="23688.5"/>
    <n v="0"/>
    <n v="0"/>
  </r>
  <r>
    <s v="270000391"/>
    <x v="2157"/>
    <s v="760024042"/>
    <s v="76"/>
    <s v="Normandie"/>
    <s v="CH"/>
    <s v="CH LOUVIERS CHI ELBEUF"/>
    <n v="23320.5"/>
    <n v="0"/>
    <n v="1"/>
  </r>
  <r>
    <s v="760800938"/>
    <x v="2156"/>
    <s v="760780023"/>
    <s v="76"/>
    <s v="Normandie"/>
    <s v="CH"/>
    <s v="CENTRE DE JOUR WINNICOTT CH DIEPPE"/>
    <n v="22907"/>
    <n v="0"/>
    <n v="0"/>
  </r>
  <r>
    <s v="760783530"/>
    <x v="2154"/>
    <s v="760780239"/>
    <s v="76"/>
    <s v="Normandie"/>
    <s v="CHR/U"/>
    <s v="HÔPITAL DE OISSEL CHU ROUEN"/>
    <n v="22389"/>
    <n v="0"/>
    <n v="1"/>
  </r>
  <r>
    <s v="760034637"/>
    <x v="2173"/>
    <s v="760000448"/>
    <s v="76"/>
    <s v="Normandie"/>
    <s v="Privé"/>
    <s v="SSR PETIT COLMOULINS"/>
    <n v="21671.5"/>
    <n v="0"/>
    <n v="0"/>
  </r>
  <r>
    <s v="760783159"/>
    <x v="2174"/>
    <s v="760000851"/>
    <s v="76"/>
    <s v="Normandie"/>
    <s v="Privé"/>
    <s v="CLINIQUE DES ESSARTS"/>
    <n v="19460"/>
    <n v="0"/>
    <n v="0"/>
  </r>
  <r>
    <s v="760017079"/>
    <x v="2175"/>
    <s v="760017038"/>
    <s v="76"/>
    <s v="Normandie"/>
    <s v="Privé"/>
    <s v="CENTRE DE RÉÉDUCATION DE LA HEVE"/>
    <n v="18038"/>
    <n v="0"/>
    <n v="0"/>
  </r>
  <r>
    <s v="760026674"/>
    <x v="2176"/>
    <s v="750035578"/>
    <s v="76"/>
    <s v="Normandie"/>
    <s v="Privé"/>
    <s v="CLINIQUE OCEANE"/>
    <n v="16609.5"/>
    <n v="0"/>
    <n v="0"/>
  </r>
  <r>
    <s v="760920603"/>
    <x v="2177"/>
    <s v="760920587"/>
    <s v="76"/>
    <s v="Normandie"/>
    <s v="Privé"/>
    <s v="CENTRE DE CONVALESCENCE LA ROSERAIE"/>
    <n v="16470"/>
    <n v="0"/>
    <n v="0"/>
  </r>
  <r>
    <s v="760000133"/>
    <x v="2178"/>
    <s v="760780213"/>
    <s v="76"/>
    <s v="Normandie"/>
    <s v="CH"/>
    <s v="CH HÔPITAL PASTEUR VALLERY RADOT"/>
    <n v="15419.5"/>
    <n v="0"/>
    <n v="0"/>
  </r>
  <r>
    <s v="760029017"/>
    <x v="2179"/>
    <s v="920030269"/>
    <s v="76"/>
    <s v="Normandie"/>
    <s v="Privé"/>
    <s v="CLINIQUE GUILLAUME"/>
    <n v="14054"/>
    <n v="0"/>
    <n v="0"/>
  </r>
  <r>
    <s v="760780981"/>
    <x v="2180"/>
    <s v="760027342"/>
    <s v="76"/>
    <s v="Normandie"/>
    <s v="Privé"/>
    <s v="MAISON DE REPOS ET DE CONVALESCENCE LES_x000a_JONQUILLES"/>
    <n v="13199"/>
    <n v="0"/>
    <n v="0"/>
  </r>
  <r>
    <s v="760023671"/>
    <x v="2154"/>
    <s v="760780239"/>
    <s v="76"/>
    <s v="Normandie"/>
    <s v="CHR/U"/>
    <s v="USLD ARCADIE BOUCICAUT CHU ROUEN"/>
    <n v="12576"/>
    <n v="0"/>
    <n v="0"/>
  </r>
  <r>
    <s v="760780130"/>
    <x v="2181"/>
    <s v="760000091"/>
    <s v="76"/>
    <s v="Normandie"/>
    <s v="Privé"/>
    <s v="SSR DU CAUX LITTORAL"/>
    <n v="11484.5"/>
    <n v="0"/>
    <n v="0"/>
  </r>
  <r>
    <s v="760780783"/>
    <x v="2182"/>
    <s v="760000406"/>
    <s v="76"/>
    <s v="Normandie"/>
    <s v="Privé"/>
    <s v="CLINIQUE TOUS VENTS"/>
    <n v="11277.5"/>
    <n v="0"/>
    <n v="0"/>
  </r>
  <r>
    <s v="760000042"/>
    <x v="2183"/>
    <s v="760780056"/>
    <s v="76"/>
    <s v="Normandie"/>
    <s v="CH"/>
    <s v="CH EU"/>
    <n v="10784"/>
    <n v="0"/>
    <n v="1"/>
  </r>
  <r>
    <s v="760000059"/>
    <x v="2184"/>
    <s v="760780064"/>
    <s v="76"/>
    <s v="Normandie"/>
    <s v="CH"/>
    <s v="CH NEUFCHATEL-EN-BRAY"/>
    <n v="10558"/>
    <n v="0"/>
    <n v="1"/>
  </r>
  <r>
    <s v="760780825"/>
    <x v="2185"/>
    <s v="760000430"/>
    <s v="76"/>
    <s v="Normandie"/>
    <s v="Privé"/>
    <s v="CLINIQUE DE L'ABBAYE"/>
    <n v="10045"/>
    <n v="0"/>
    <n v="0"/>
  </r>
  <r>
    <s v="760000620"/>
    <x v="2186"/>
    <s v="760782227"/>
    <s v="76"/>
    <s v="Normandie"/>
    <s v="CH"/>
    <s v="CENTRE SSR PA CH DARNETAL"/>
    <n v="9565"/>
    <n v="1"/>
    <n v="0"/>
  </r>
  <r>
    <s v="760000380"/>
    <x v="2187"/>
    <s v="760780759"/>
    <s v="76"/>
    <s v="Normandie"/>
    <s v="CH"/>
    <s v="HL SAINT-ROMAIN-DE-COLBOSC"/>
    <n v="9543"/>
    <n v="0"/>
    <n v="0"/>
  </r>
  <r>
    <s v="760000398"/>
    <x v="2168"/>
    <s v="760780742"/>
    <s v="76"/>
    <s v="Normandie"/>
    <s v="CH"/>
    <s v="HL BOLBEC CHIC CAUX VALLEE"/>
    <n v="8969"/>
    <n v="0"/>
    <n v="0"/>
  </r>
  <r>
    <s v="760780205"/>
    <x v="2188"/>
    <s v="760000125"/>
    <s v="76"/>
    <s v="Normandie"/>
    <s v="Privé"/>
    <s v="CLINIQUE SAINT ANTOINE"/>
    <n v="8968"/>
    <n v="0"/>
    <n v="1"/>
  </r>
  <r>
    <s v="760000174"/>
    <x v="2189"/>
    <s v="760780254"/>
    <s v="76"/>
    <s v="Normandie"/>
    <s v="CH"/>
    <s v="HL YVETOT"/>
    <n v="8762"/>
    <n v="1"/>
    <n v="0"/>
  </r>
  <r>
    <s v="760913566"/>
    <x v="2159"/>
    <s v="760780270"/>
    <s v="76"/>
    <s v="Normandie"/>
    <s v="CH"/>
    <s v="HDJ ENFANTS BOIS-GUILLAUME"/>
    <n v="7218.5"/>
    <n v="0"/>
    <n v="0"/>
  </r>
  <r>
    <s v="760806950"/>
    <x v="2164"/>
    <s v="760780734"/>
    <s v="76"/>
    <s v="Normandie"/>
    <s v="USLD pur"/>
    <s v="USLD DE L'EHPAD YVON LAMOUR FECAMP"/>
    <n v="7167"/>
    <n v="0"/>
    <n v="0"/>
  </r>
  <r>
    <s v="760035709"/>
    <x v="2190"/>
    <s v="440052041"/>
    <s v="76"/>
    <s v="Normandie"/>
    <s v="Privé"/>
    <s v="HAD CAUX MARITIME - DIEPPE"/>
    <n v="7140.5"/>
    <n v="0"/>
    <n v="0"/>
  </r>
  <r>
    <s v="760034165"/>
    <x v="2155"/>
    <s v="760780726"/>
    <s v="76"/>
    <s v="Normandie"/>
    <s v="CH"/>
    <s v="HOSP.SANTÉ MENTALE ADULTES FLAUBERT"/>
    <n v="5966.5"/>
    <n v="0"/>
    <n v="0"/>
  </r>
  <r>
    <s v="760780676"/>
    <x v="2191"/>
    <s v="750034589"/>
    <s v="76"/>
    <s v="Normandie"/>
    <s v="PSPH/EBNL"/>
    <s v="RÉSIDENCE CLINIQUE DU CHÂTEAU BLANC"/>
    <n v="5930"/>
    <n v="0"/>
    <n v="0"/>
  </r>
  <r>
    <s v="760020529"/>
    <x v="2192"/>
    <s v="760000257"/>
    <s v="76"/>
    <s v="Normandie"/>
    <s v="Privé"/>
    <s v="HAD DU CÈDRE"/>
    <n v="5695.5"/>
    <n v="0"/>
    <n v="0"/>
  </r>
  <r>
    <s v="760000802"/>
    <x v="2193"/>
    <s v="760782425"/>
    <s v="76"/>
    <s v="Normandie"/>
    <s v="CH"/>
    <s v="CENTRE SSR PA CH SOTTEVILLE/ROUEN"/>
    <n v="5268.5"/>
    <n v="0"/>
    <n v="0"/>
  </r>
  <r>
    <s v="760780668"/>
    <x v="2194"/>
    <s v="760000331"/>
    <s v="76"/>
    <s v="Normandie"/>
    <s v="Privé"/>
    <s v="CLINIQUE HEMERA PAYS DE CAUX"/>
    <n v="4957"/>
    <n v="0"/>
    <n v="0"/>
  </r>
  <r>
    <s v="760780288"/>
    <x v="2195"/>
    <s v="750005068"/>
    <s v="76"/>
    <s v="Normandie"/>
    <s v="PSPH/EBNL"/>
    <s v="HÔPITAL PRIVÉ DE JOUR MGEN"/>
    <n v="4639.75"/>
    <n v="0"/>
    <n v="0"/>
  </r>
  <r>
    <s v="760000034"/>
    <x v="2196"/>
    <s v="760780049"/>
    <s v="76"/>
    <s v="Normandie"/>
    <s v="CH"/>
    <s v="HL GOURNAY-EN-BRAY"/>
    <n v="4505.5"/>
    <n v="1"/>
    <n v="0"/>
  </r>
  <r>
    <s v="760781054"/>
    <x v="2197"/>
    <s v="930019484"/>
    <s v="76"/>
    <s v="Normandie"/>
    <s v="PSPH/EBNL"/>
    <s v="CENTRE SSR ASSOCIATION LADAPT HAUTE_x000a_NORMANDIE"/>
    <n v="4254"/>
    <n v="0"/>
    <n v="0"/>
  </r>
  <r>
    <s v="760913491"/>
    <x v="2159"/>
    <s v="760780270"/>
    <s v="76"/>
    <s v="Normandie"/>
    <s v="CH"/>
    <s v="HDJ CMP CATTP ADULTES ROUEN"/>
    <n v="4103.75"/>
    <n v="0"/>
    <n v="0"/>
  </r>
  <r>
    <s v="760024620"/>
    <x v="2159"/>
    <s v="760780270"/>
    <s v="76"/>
    <s v="Normandie"/>
    <s v="CH"/>
    <s v="UNITÉ CONSULTATIONS ADULTES CHU ROUEN"/>
    <n v="3591.5"/>
    <n v="0"/>
    <n v="0"/>
  </r>
  <r>
    <s v="760919621"/>
    <x v="2159"/>
    <s v="760780270"/>
    <s v="76"/>
    <s v="Normandie"/>
    <s v="CH"/>
    <s v="HDJ ADULTES C. CLAUDEL SOTTEVILLE"/>
    <n v="3371.75"/>
    <n v="0"/>
    <n v="0"/>
  </r>
  <r>
    <s v="760025403"/>
    <x v="2155"/>
    <s v="760780726"/>
    <s v="76"/>
    <s v="Normandie"/>
    <s v="CH"/>
    <s v="LES JARDINS DE CHARCOT CH LE HAVRE"/>
    <n v="3181.5"/>
    <n v="0"/>
    <n v="0"/>
  </r>
  <r>
    <s v="760000026"/>
    <x v="2198"/>
    <s v="760780031"/>
    <s v="76"/>
    <s v="Normandie"/>
    <s v="CH"/>
    <s v="HL SAINT-VALERY-EN-CAUX"/>
    <n v="3074.5"/>
    <n v="0"/>
    <n v="0"/>
  </r>
  <r>
    <s v="760806026"/>
    <x v="2159"/>
    <s v="760780270"/>
    <s v="76"/>
    <s v="Normandie"/>
    <s v="CH"/>
    <s v="CMP GTA CATTP SAFT ENFANTS MOSAIQUE"/>
    <n v="2954.5"/>
    <n v="0"/>
    <n v="0"/>
  </r>
  <r>
    <s v="760025825"/>
    <x v="2159"/>
    <s v="760780270"/>
    <s v="76"/>
    <s v="Normandie"/>
    <s v="CH"/>
    <s v="HDJ CMP CATTP FED GERONTO-PSY"/>
    <n v="2028.5"/>
    <n v="0"/>
    <n v="0"/>
  </r>
  <r>
    <s v="760913558"/>
    <x v="2159"/>
    <s v="760780270"/>
    <s v="76"/>
    <s v="Normandie"/>
    <s v="CH"/>
    <s v="HDJ CMP CATTP ADULTES ELBEUF"/>
    <n v="1853.5"/>
    <n v="0"/>
    <n v="0"/>
  </r>
  <r>
    <s v="760913541"/>
    <x v="2159"/>
    <s v="760780270"/>
    <s v="76"/>
    <s v="Normandie"/>
    <s v="CH"/>
    <s v="HDJ ADULTES GRAND-QUEVILLY"/>
    <n v="1774.5"/>
    <n v="0"/>
    <n v="0"/>
  </r>
  <r>
    <s v="760023937"/>
    <x v="2159"/>
    <s v="760780270"/>
    <s v="76"/>
    <s v="Normandie"/>
    <s v="CH"/>
    <s v="HDJ CATTP ADULTE ND DE BONDEVILLE"/>
    <n v="1772.5"/>
    <n v="0"/>
    <n v="0"/>
  </r>
  <r>
    <s v="760026484"/>
    <x v="2155"/>
    <s v="760780726"/>
    <s v="76"/>
    <s v="Normandie"/>
    <s v="CH"/>
    <s v="CCAP CMP PIERRE JANET CH LE HAVRE"/>
    <n v="1624.75"/>
    <n v="0"/>
    <n v="0"/>
  </r>
  <r>
    <s v="760807594"/>
    <x v="2159"/>
    <s v="760780270"/>
    <s v="76"/>
    <s v="Normandie"/>
    <s v="CH"/>
    <s v="HDJ ENFANTS ELBEUF CHS SOTTEVILLE"/>
    <n v="1502.5"/>
    <n v="0"/>
    <n v="0"/>
  </r>
  <r>
    <s v="760922047"/>
    <x v="2159"/>
    <s v="760780270"/>
    <s v="76"/>
    <s v="Normandie"/>
    <s v="CH"/>
    <s v="HDJ ENFANT BLEU SOLEIL ST ETIENNE"/>
    <n v="1292.5"/>
    <n v="0"/>
    <n v="0"/>
  </r>
  <r>
    <s v="760807149"/>
    <x v="2159"/>
    <s v="760780270"/>
    <s v="76"/>
    <s v="Normandie"/>
    <s v="CH"/>
    <s v="HDJ A YVETOT"/>
    <n v="1253.5"/>
    <n v="0"/>
    <n v="0"/>
  </r>
  <r>
    <s v="760025775"/>
    <x v="2159"/>
    <s v="760780270"/>
    <s v="76"/>
    <s v="Normandie"/>
    <s v="CH"/>
    <s v="HDJ ENFANTS AUBIER PETIT-QUEVILLY"/>
    <n v="1214.5"/>
    <n v="0"/>
    <n v="0"/>
  </r>
  <r>
    <s v="760024760"/>
    <x v="2159"/>
    <s v="760780270"/>
    <s v="76"/>
    <s v="Normandie"/>
    <s v="CH"/>
    <s v="HDJ CMP CATTP ADULTES NEUFCHATEL"/>
    <n v="1190"/>
    <n v="0"/>
    <n v="0"/>
  </r>
  <r>
    <s v="760919639"/>
    <x v="2159"/>
    <s v="760780270"/>
    <s v="76"/>
    <s v="Normandie"/>
    <s v="CH"/>
    <s v="HDJ ENFANT JUMIEGES CHS SOTTEVILE"/>
    <n v="1168"/>
    <n v="0"/>
    <n v="0"/>
  </r>
  <r>
    <s v="760019588"/>
    <x v="2155"/>
    <s v="760780726"/>
    <s v="76"/>
    <s v="Normandie"/>
    <s v="CH"/>
    <s v="CMP CATTP ODYSSEE SAFT ENFANTS"/>
    <n v="1117"/>
    <n v="0"/>
    <n v="0"/>
  </r>
  <r>
    <s v="760913483"/>
    <x v="2159"/>
    <s v="760780270"/>
    <s v="76"/>
    <s v="Normandie"/>
    <s v="CH"/>
    <s v="HDJ ADULTES MESNIL-ESNARD"/>
    <n v="984.25"/>
    <n v="0"/>
    <n v="0"/>
  </r>
  <r>
    <s v="760019208"/>
    <x v="2155"/>
    <s v="760780726"/>
    <s v="76"/>
    <s v="Normandie"/>
    <s v="CH"/>
    <s v="HDJ CMP GRAVILLE CH LE HAVRE"/>
    <n v="952.5"/>
    <n v="0"/>
    <n v="0"/>
  </r>
  <r>
    <s v="760917781"/>
    <x v="2159"/>
    <s v="760780270"/>
    <s v="76"/>
    <s v="Normandie"/>
    <s v="CH"/>
    <s v="SMPR MAISON ARRET ROUEN 76P12"/>
    <n v="928.75"/>
    <n v="0"/>
    <n v="0"/>
  </r>
  <r>
    <s v="760023945"/>
    <x v="2159"/>
    <s v="760780270"/>
    <s v="76"/>
    <s v="Normandie"/>
    <s v="CH"/>
    <s v="HDJ ADOSPHERE SAINT-ETIENNE"/>
    <n v="913.75"/>
    <n v="0"/>
    <n v="0"/>
  </r>
  <r>
    <s v="760026104"/>
    <x v="2155"/>
    <s v="760780726"/>
    <s v="76"/>
    <s v="Normandie"/>
    <s v="CH"/>
    <s v="MAISON THERAPEUTIQUE LILLEBONNE GHH"/>
    <n v="576"/>
    <n v="0"/>
    <n v="0"/>
  </r>
  <r>
    <s v="760033555"/>
    <x v="2155"/>
    <s v="760780726"/>
    <s v="76"/>
    <s v="Normandie"/>
    <s v="CH"/>
    <s v="PSYCHIATRIE ADULTES FECAMP GHH"/>
    <n v="453.25"/>
    <n v="0"/>
    <n v="0"/>
  </r>
  <r>
    <s v="760026120"/>
    <x v="2155"/>
    <s v="760780726"/>
    <s v="76"/>
    <s v="Normandie"/>
    <s v="CH"/>
    <s v="HDJ ADULTES LILLEBONNE GHH"/>
    <n v="420"/>
    <n v="0"/>
    <n v="0"/>
  </r>
  <r>
    <s v="760802439"/>
    <x v="2199"/>
    <s v="750826307"/>
    <s v="76"/>
    <s v="Normandie"/>
    <s v="PSPH/EBNL"/>
    <s v="CENTRE DES HELLANDES"/>
    <n v="350"/>
    <n v="0"/>
    <n v="0"/>
  </r>
  <r>
    <s v="760025411"/>
    <x v="2155"/>
    <s v="760780726"/>
    <s v="76"/>
    <s v="Normandie"/>
    <s v="CH"/>
    <s v="HDJ ENFANTS DUFY CH LE HAVRE"/>
    <n v="310.5"/>
    <n v="0"/>
    <n v="0"/>
  </r>
  <r>
    <s v="760780882"/>
    <x v="2155"/>
    <s v="760780726"/>
    <s v="76"/>
    <s v="Normandie"/>
    <s v="CH"/>
    <s v="PEDO PSYCHIATRIE BOLBEC GHH"/>
    <n v="296"/>
    <n v="0"/>
    <n v="0"/>
  </r>
  <r>
    <s v="760026161"/>
    <x v="2155"/>
    <s v="760780726"/>
    <s v="76"/>
    <s v="Normandie"/>
    <s v="CH"/>
    <s v="PEDO PSYCHIATRIE FECAMP GHH"/>
    <n v="174.75"/>
    <n v="0"/>
    <n v="0"/>
  </r>
  <r>
    <s v="760026112"/>
    <x v="2155"/>
    <s v="760780726"/>
    <s v="76"/>
    <s v="Normandie"/>
    <s v="CH"/>
    <s v="PSYCHIATRIE ADULTES BOLBEC GHH"/>
    <n v="120.75"/>
    <n v="0"/>
    <n v="0"/>
  </r>
  <r>
    <s v="760783563"/>
    <x v="2200"/>
    <s v="760919373"/>
    <s v="76"/>
    <s v="Normandie"/>
    <s v="PSPH/EBNL"/>
    <s v="INSTITUT DE JOUR ALFRED BINET"/>
    <n v="1"/>
    <n v="0"/>
    <n v="0"/>
  </r>
  <r>
    <s v="770019032"/>
    <x v="2201"/>
    <s v="770021145"/>
    <s v="77"/>
    <s v="Ile-de-France"/>
    <s v="CH"/>
    <s v="GHEF MARNE LA VALLEE SITE JOSSIGNY"/>
    <n v="197008"/>
    <n v="1"/>
    <n v="1"/>
  </r>
  <r>
    <s v="770000446"/>
    <x v="2201"/>
    <s v="770021145"/>
    <s v="77"/>
    <s v="Ile-de-France"/>
    <s v="CH"/>
    <s v="CH DE MEAUX SITE SAINT FARON"/>
    <n v="193180"/>
    <n v="1"/>
    <n v="1"/>
  </r>
  <r>
    <s v="770000156"/>
    <x v="2202"/>
    <s v="770110054"/>
    <s v="77"/>
    <s v="Ile-de-France"/>
    <s v="CH"/>
    <s v="CH DE MELUN SITE SANTÉPOLE"/>
    <n v="185248.75"/>
    <n v="1"/>
    <n v="0"/>
  </r>
  <r>
    <s v="770000131"/>
    <x v="2201"/>
    <s v="770021145"/>
    <s v="77"/>
    <s v="Ile-de-France"/>
    <s v="CH"/>
    <s v="CH DE COULOMMIERS"/>
    <n v="93313.5"/>
    <n v="1"/>
    <n v="1"/>
  </r>
  <r>
    <s v="770000164"/>
    <x v="2203"/>
    <s v="770021152"/>
    <s v="77"/>
    <s v="Ile-de-France"/>
    <s v="CH"/>
    <s v="CH SUD SEINE ET MARNE SITE MONTEREAU"/>
    <n v="82755"/>
    <n v="1"/>
    <n v="1"/>
  </r>
  <r>
    <s v="770000149"/>
    <x v="2203"/>
    <s v="770021152"/>
    <s v="77"/>
    <s v="Ile-de-France"/>
    <s v="CH"/>
    <s v="CH DE FONTAINEBLEAU"/>
    <n v="82110"/>
    <n v="1"/>
    <n v="1"/>
  </r>
  <r>
    <s v="770000172"/>
    <x v="2204"/>
    <s v="770110070"/>
    <s v="77"/>
    <s v="Ile-de-France"/>
    <s v="CH"/>
    <s v="CH DE PROVINS LEON BINET"/>
    <n v="77964.75"/>
    <n v="1"/>
    <n v="1"/>
  </r>
  <r>
    <s v="770020477"/>
    <x v="2205"/>
    <s v="750720468"/>
    <s v="77"/>
    <s v="Ile-de-France"/>
    <s v="PSPH/EBNL"/>
    <s v="HÔPITAL FORCILLES - FONDATION COGNACQ JAY"/>
    <n v="64499"/>
    <n v="1"/>
    <n v="0"/>
  </r>
  <r>
    <s v="770000214"/>
    <x v="2203"/>
    <s v="770021152"/>
    <s v="77"/>
    <s v="Ile-de-France"/>
    <s v="CH"/>
    <s v="CH DE NEMOURS"/>
    <n v="51485.5"/>
    <n v="1"/>
    <n v="1"/>
  </r>
  <r>
    <s v="770700011"/>
    <x v="2206"/>
    <s v="930027347"/>
    <s v="77"/>
    <s v="Ile-de-France"/>
    <s v="PSPH/EBNL"/>
    <s v="CRF COUBERT"/>
    <n v="49097.5"/>
    <n v="0"/>
    <n v="1"/>
  </r>
  <r>
    <s v="770300010"/>
    <x v="2207"/>
    <s v="770004299"/>
    <s v="77"/>
    <s v="Ile-de-France"/>
    <s v="Privé"/>
    <s v="HÔPITAL PRIVÉ DE MARNE CHANTEREINE"/>
    <n v="48181"/>
    <n v="0"/>
    <n v="1"/>
  </r>
  <r>
    <s v="770300259"/>
    <x v="2208"/>
    <s v="770000347"/>
    <s v="77"/>
    <s v="Ile-de-France"/>
    <s v="Privé"/>
    <s v="CLINIQUE LES TROIS SOLEILS"/>
    <n v="39372"/>
    <n v="0"/>
    <n v="1"/>
  </r>
  <r>
    <s v="770790707"/>
    <x v="2209"/>
    <s v="770000719"/>
    <s v="77"/>
    <s v="Ile-de-France"/>
    <s v="Privé"/>
    <s v="CLINIQUE DE TOURNAN"/>
    <n v="37751.5"/>
    <n v="0"/>
    <n v="1"/>
  </r>
  <r>
    <s v="770300143"/>
    <x v="2210"/>
    <s v="770000362"/>
    <s v="77"/>
    <s v="Ile-de-France"/>
    <s v="Privé"/>
    <s v="POLYCLINIQUE SAINT JEAN"/>
    <n v="37065.5"/>
    <n v="0"/>
    <n v="0"/>
  </r>
  <r>
    <s v="770300135"/>
    <x v="2211"/>
    <s v="770000289"/>
    <s v="77"/>
    <s v="Ile-de-France"/>
    <s v="Privé"/>
    <s v="CLINIQUE MÉDICO-CHIRURGICALE LES_x000a_FONTAINES"/>
    <n v="33673"/>
    <n v="0"/>
    <n v="1"/>
  </r>
  <r>
    <s v="770814622"/>
    <x v="2201"/>
    <s v="770021145"/>
    <s v="77"/>
    <s v="Ile-de-France"/>
    <s v="CH"/>
    <s v="ANNEXE SSR D'ORGEMONT"/>
    <n v="28484.5"/>
    <n v="0"/>
    <n v="0"/>
  </r>
  <r>
    <s v="770006138"/>
    <x v="2212"/>
    <s v="770020113"/>
    <s v="77"/>
    <s v="Ile-de-France"/>
    <s v="Privé"/>
    <s v="CLINIQUE PSYCHIATRIQUE DU PAYS DE SEINE"/>
    <n v="27026.75"/>
    <n v="0"/>
    <n v="0"/>
  </r>
  <r>
    <s v="770813400"/>
    <x v="2213"/>
    <s v="770001014"/>
    <s v="77"/>
    <s v="Ile-de-France"/>
    <s v="Privé"/>
    <s v="CLINIQUE SAINT FARON"/>
    <n v="21774.5"/>
    <n v="0"/>
    <n v="0"/>
  </r>
  <r>
    <s v="770016491"/>
    <x v="2214"/>
    <s v="770016483"/>
    <s v="77"/>
    <s v="Ile-de-France"/>
    <s v="Privé"/>
    <s v="CLINIQUE SOLIS DE MONTEVRAIN"/>
    <n v="20125"/>
    <n v="0"/>
    <n v="0"/>
  </r>
  <r>
    <s v="770016467"/>
    <x v="2215"/>
    <s v="920030269"/>
    <s v="77"/>
    <s v="Ile-de-France"/>
    <s v="Privé"/>
    <s v="CLINIQUE DES PAYS DE MEAUX"/>
    <n v="19661"/>
    <n v="0"/>
    <n v="0"/>
  </r>
  <r>
    <s v="770300218"/>
    <x v="2216"/>
    <s v="440052041"/>
    <s v="77"/>
    <s v="Ile-de-France"/>
    <s v="Privé"/>
    <s v="INSTITUT MEDICAL DE SERRIS"/>
    <n v="19138"/>
    <n v="0"/>
    <n v="0"/>
  </r>
  <r>
    <s v="770310019"/>
    <x v="2217"/>
    <s v="770000370"/>
    <s v="77"/>
    <s v="Ile-de-France"/>
    <s v="Privé"/>
    <s v="CLINIQUE DU CHATEAU DE PERREUSE"/>
    <n v="18724.5"/>
    <n v="0"/>
    <n v="0"/>
  </r>
  <r>
    <s v="770310027"/>
    <x v="2218"/>
    <s v="770000388"/>
    <s v="77"/>
    <s v="Ile-de-France"/>
    <s v="Privé"/>
    <s v="CLINIQUE PSYCHIATRIQ DE L ANGE GARDIEN"/>
    <n v="18645.5"/>
    <n v="0"/>
    <n v="0"/>
  </r>
  <r>
    <s v="770420024"/>
    <x v="2219"/>
    <s v="930027347"/>
    <s v="77"/>
    <s v="Ile-de-France"/>
    <s v="PSPH/EBNL"/>
    <s v="ÉTABLISSEMENT DE SANTÉ LE PRIEURE"/>
    <n v="17337.5"/>
    <n v="0"/>
    <n v="0"/>
  </r>
  <r>
    <s v="770020055"/>
    <x v="2220"/>
    <s v="770000271"/>
    <s v="77"/>
    <s v="Ile-de-France"/>
    <s v="Privé"/>
    <s v="CENTRE NEPHROCARE MARNE LA VALLEE"/>
    <n v="17330"/>
    <n v="0"/>
    <n v="0"/>
  </r>
  <r>
    <s v="770150027"/>
    <x v="2221"/>
    <s v="750720575"/>
    <s v="77"/>
    <s v="Ile-de-France"/>
    <s v="PSPH/EBNL"/>
    <s v="C.M.P.A. NEUFMOUTIERS"/>
    <n v="16929.75"/>
    <n v="0"/>
    <n v="0"/>
  </r>
  <r>
    <s v="770803989"/>
    <x v="2222"/>
    <s v="770000925"/>
    <s v="77"/>
    <s v="Ile-de-France"/>
    <s v="Privé"/>
    <s v="CENTRE DE RÉADAPTATION CARDIAQUE DE LA_x000a_BRIE"/>
    <n v="16143"/>
    <n v="0"/>
    <n v="1"/>
  </r>
  <r>
    <s v="770813814"/>
    <x v="2201"/>
    <s v="770021145"/>
    <s v="77"/>
    <s v="Ile-de-France"/>
    <s v="CH"/>
    <s v="USLD CENTRE HOSPITALIER DE JOUARRE"/>
    <n v="15100"/>
    <n v="0"/>
    <n v="0"/>
  </r>
  <r>
    <s v="770000180"/>
    <x v="2202"/>
    <s v="770110054"/>
    <s v="77"/>
    <s v="Ile-de-France"/>
    <s v="CH"/>
    <s v="CH DE BRIE COMTE ROBERT"/>
    <n v="13119.5"/>
    <n v="0"/>
    <n v="0"/>
  </r>
  <r>
    <s v="770150043"/>
    <x v="2223"/>
    <s v="750034589"/>
    <s v="77"/>
    <s v="Ile-de-France"/>
    <s v="PSPH/EBNL"/>
    <s v="CENTRE MÉDICAL BTP RETRAITE"/>
    <n v="11864.5"/>
    <n v="0"/>
    <n v="0"/>
  </r>
  <r>
    <s v="770300192"/>
    <x v="2224"/>
    <s v="770000313"/>
    <s v="77"/>
    <s v="Ile-de-France"/>
    <s v="Privé"/>
    <s v="CLINIQUE ST BRICE"/>
    <n v="8175"/>
    <n v="0"/>
    <n v="0"/>
  </r>
  <r>
    <s v="770021186"/>
    <x v="2225"/>
    <s v="770021160"/>
    <s v="77"/>
    <s v="Ile-de-France"/>
    <s v="PSPH/EBNL"/>
    <s v="GCS HAD REGION DE MELUN - ACTIVITE"/>
    <n v="8160.5"/>
    <n v="0"/>
    <n v="0"/>
  </r>
  <r>
    <s v="770000420"/>
    <x v="2226"/>
    <s v="770700029"/>
    <s v="77"/>
    <s v="Ile-de-France"/>
    <s v="PSPH/EBNL"/>
    <s v="CRF ELLEN POIDATZ"/>
    <n v="8059"/>
    <n v="0"/>
    <n v="1"/>
  </r>
  <r>
    <s v="770510055"/>
    <x v="2227"/>
    <s v="750719270"/>
    <s v="77"/>
    <s v="Ile-de-France"/>
    <s v="PSPH/EBNL"/>
    <s v="CENTRE POST CURE CHANTEMERLE"/>
    <n v="7967"/>
    <n v="0"/>
    <n v="0"/>
  </r>
  <r>
    <s v="770021251"/>
    <x v="2228"/>
    <s v="440052041"/>
    <s v="77"/>
    <s v="Ile-de-France"/>
    <s v="Privé"/>
    <s v="HAD NORD SEINE ET MARNE"/>
    <n v="7684"/>
    <n v="0"/>
    <n v="0"/>
  </r>
  <r>
    <s v="770300275"/>
    <x v="2229"/>
    <s v="770000289"/>
    <s v="77"/>
    <s v="Ile-de-France"/>
    <s v="Privé"/>
    <s v="POLYCLINIQUE DE LA FORET"/>
    <n v="7536.5"/>
    <n v="0"/>
    <n v="0"/>
  </r>
  <r>
    <s v="770016475"/>
    <x v="2230"/>
    <s v="770014207"/>
    <s v="77"/>
    <s v="Ile-de-France"/>
    <s v="Privé"/>
    <s v="HAD CENTRE 77"/>
    <n v="6047.5"/>
    <n v="0"/>
    <n v="0"/>
  </r>
  <r>
    <s v="770016087"/>
    <x v="2231"/>
    <s v="770016137"/>
    <s v="77"/>
    <s v="Ile-de-France"/>
    <s v="Privé"/>
    <s v="CENTRE D'HEMODIALYSE DE MONTEREAU"/>
    <n v="5847"/>
    <n v="0"/>
    <n v="0"/>
  </r>
  <r>
    <s v="770701225"/>
    <x v="2232"/>
    <s v="750721334"/>
    <s v="77"/>
    <s v="Ile-de-France"/>
    <s v="PSPH/EBNL"/>
    <s v="CRRF LE BRASSET"/>
    <n v="5266"/>
    <n v="0"/>
    <n v="0"/>
  </r>
  <r>
    <s v="770809028"/>
    <x v="2231"/>
    <s v="770016137"/>
    <s v="77"/>
    <s v="Ile-de-France"/>
    <s v="Privé"/>
    <s v="UNITE D'AUTODIALYSE ALFADIAL"/>
    <n v="2390"/>
    <n v="0"/>
    <n v="0"/>
  </r>
  <r>
    <s v="770813426"/>
    <x v="2233"/>
    <s v="770813418"/>
    <s v="77"/>
    <s v="Ile-de-France"/>
    <s v="PSPH/EBNL"/>
    <s v="UNITE D'AUTODIALYSE"/>
    <n v="1834"/>
    <n v="0"/>
    <n v="0"/>
  </r>
  <r>
    <s v="770001279"/>
    <x v="2201"/>
    <s v="770021145"/>
    <s v="77"/>
    <s v="Ile-de-France"/>
    <s v="CH"/>
    <s v="UNITÉ PSYCHIATRIQUE DES MOULINS"/>
    <n v="1767.5"/>
    <n v="0"/>
    <n v="0"/>
  </r>
  <r>
    <s v="770011799"/>
    <x v="2201"/>
    <s v="770021145"/>
    <s v="77"/>
    <s v="Ile-de-France"/>
    <s v="CH"/>
    <s v="HDJ MARIE ROSE MAMELET"/>
    <n v="1673.5"/>
    <n v="0"/>
    <n v="0"/>
  </r>
  <r>
    <s v="770014611"/>
    <x v="2201"/>
    <s v="770021145"/>
    <s v="77"/>
    <s v="Ile-de-France"/>
    <s v="CH"/>
    <s v="CMP WINNICOTT"/>
    <n v="1055"/>
    <n v="0"/>
    <n v="0"/>
  </r>
  <r>
    <s v="770003531"/>
    <x v="2201"/>
    <s v="770021145"/>
    <s v="77"/>
    <s v="Ile-de-France"/>
    <s v="CH"/>
    <s v="HDJ PAUL SIVADON"/>
    <n v="1044.5"/>
    <n v="0"/>
    <n v="0"/>
  </r>
  <r>
    <s v="770003317"/>
    <x v="2201"/>
    <s v="770021145"/>
    <s v="77"/>
    <s v="Ile-de-France"/>
    <s v="CH"/>
    <s v="APPARTEMENT THERAPEUTIQUE CASTELLIER"/>
    <n v="994.5"/>
    <n v="0"/>
    <n v="0"/>
  </r>
  <r>
    <s v="770014942"/>
    <x v="2201"/>
    <s v="770021145"/>
    <s v="77"/>
    <s v="Ile-de-France"/>
    <s v="CH"/>
    <s v="ACCUEIL FAMILIAL THERAPEUTIQUE"/>
    <n v="802"/>
    <n v="0"/>
    <n v="0"/>
  </r>
  <r>
    <s v="770816569"/>
    <x v="2201"/>
    <s v="770021145"/>
    <s v="77"/>
    <s v="Ile-de-France"/>
    <s v="CH"/>
    <s v="HDJ ET CATTP ADOS 77I05"/>
    <n v="678.5"/>
    <n v="0"/>
    <n v="0"/>
  </r>
  <r>
    <s v="770011898"/>
    <x v="2201"/>
    <s v="770021145"/>
    <s v="77"/>
    <s v="Ile-de-France"/>
    <s v="CH"/>
    <s v="HDJ GAUSSON"/>
    <n v="612.75"/>
    <n v="0"/>
    <n v="0"/>
  </r>
  <r>
    <s v="770001444"/>
    <x v="2201"/>
    <s v="770021145"/>
    <s v="77"/>
    <s v="Ile-de-France"/>
    <s v="CH"/>
    <s v="HDJ INFANTO JUVENILE"/>
    <n v="448.75"/>
    <n v="0"/>
    <n v="0"/>
  </r>
  <r>
    <s v="770003523"/>
    <x v="2201"/>
    <s v="770021145"/>
    <s v="77"/>
    <s v="Ile-de-France"/>
    <s v="CH"/>
    <s v="APPARTEMENT THERAPEUTIQUE CH LAGNY"/>
    <n v="361.5"/>
    <n v="0"/>
    <n v="0"/>
  </r>
  <r>
    <s v="770003515"/>
    <x v="2201"/>
    <s v="770021145"/>
    <s v="77"/>
    <s v="Ile-de-France"/>
    <s v="CH"/>
    <s v="CMP TOURNESOLS 77I01"/>
    <n v="323.5"/>
    <n v="0"/>
    <n v="0"/>
  </r>
  <r>
    <s v="770001253"/>
    <x v="2201"/>
    <s v="770021145"/>
    <s v="77"/>
    <s v="Ile-de-France"/>
    <s v="CH"/>
    <s v="HDJ PSYCHIATRIE"/>
    <n v="4.25"/>
    <n v="0"/>
    <n v="0"/>
  </r>
  <r>
    <s v="770001295"/>
    <x v="2201"/>
    <s v="770021145"/>
    <s v="77"/>
    <s v="Ile-de-France"/>
    <s v="CH"/>
    <s v="HDJ PSYCHIATRIE SITE MITRY MORY"/>
    <n v="1"/>
    <n v="0"/>
    <n v="0"/>
  </r>
  <r>
    <s v="780800256"/>
    <x v="2234"/>
    <s v="780110078"/>
    <s v="78"/>
    <s v="Ile-de-France"/>
    <s v="CH"/>
    <s v="CH DE VERSAILLES SITE ANDRE MIGNOT"/>
    <n v="228915.75"/>
    <n v="0"/>
    <n v="1"/>
  </r>
  <r>
    <s v="780000311"/>
    <x v="2235"/>
    <s v="780001236"/>
    <s v="78"/>
    <s v="Ile-de-France"/>
    <s v="CH"/>
    <s v="CHIC POISSY ST GERMAIN SITE DE POISSY"/>
    <n v="181542.5"/>
    <n v="1"/>
    <n v="1"/>
  </r>
  <r>
    <s v="780000287"/>
    <x v="2236"/>
    <s v="780110011"/>
    <s v="78"/>
    <s v="Ile-de-France"/>
    <s v="CH"/>
    <s v="CH FRANCOIS QUESNAY MANTES"/>
    <n v="154641"/>
    <n v="1"/>
    <n v="1"/>
  </r>
  <r>
    <s v="780300422"/>
    <x v="2237"/>
    <s v="780002259"/>
    <s v="78"/>
    <s v="Ile-de-France"/>
    <s v="Privé"/>
    <s v="HÔPITAL PRIVÉ OUEST"/>
    <n v="90586"/>
    <n v="0"/>
    <n v="1"/>
  </r>
  <r>
    <s v="780300414"/>
    <x v="2238"/>
    <s v="780000675"/>
    <s v="78"/>
    <s v="Ile-de-France"/>
    <s v="Privé"/>
    <s v="CENTRE MÉDICO-CHIRURGICAL EUROPE"/>
    <n v="78988"/>
    <n v="0"/>
    <n v="0"/>
  </r>
  <r>
    <s v="780000329"/>
    <x v="2239"/>
    <s v="780110052"/>
    <s v="78"/>
    <s v="Ile-de-France"/>
    <s v="CH"/>
    <s v="CH DE RAMBOUILLET"/>
    <n v="78898"/>
    <n v="1"/>
    <n v="1"/>
  </r>
  <r>
    <s v="780300406"/>
    <x v="2240"/>
    <s v="780018032"/>
    <s v="78"/>
    <s v="Ile-de-France"/>
    <s v="Privé"/>
    <s v="CENTRE MÉDICO-CHIRURGICAL DE PARLY II"/>
    <n v="68302"/>
    <n v="0"/>
    <n v="1"/>
  </r>
  <r>
    <s v="780000337"/>
    <x v="2235"/>
    <s v="780001236"/>
    <s v="78"/>
    <s v="Ile-de-France"/>
    <s v="CH"/>
    <s v="CHIC POISSY ST GERMAIN SITE ST GERMAIN"/>
    <n v="68129"/>
    <n v="0"/>
    <n v="1"/>
  </r>
  <r>
    <s v="780150066"/>
    <x v="2241"/>
    <s v="780808614"/>
    <s v="78"/>
    <s v="Ile-de-France"/>
    <s v="PSPH/EBNL"/>
    <s v="CLINIQUE MEDICALE PORTE VERTE"/>
    <n v="66676.5"/>
    <n v="1"/>
    <n v="1"/>
  </r>
  <r>
    <s v="780000295"/>
    <x v="2242"/>
    <s v="780002697"/>
    <s v="78"/>
    <s v="Ile-de-France"/>
    <s v="CH"/>
    <s v="CHIC DE MEULAN LES MUREAUX"/>
    <n v="53609.5"/>
    <n v="1"/>
    <n v="1"/>
  </r>
  <r>
    <s v="780300323"/>
    <x v="2243"/>
    <s v="780003679"/>
    <s v="78"/>
    <s v="Ile-de-France"/>
    <s v="Privé"/>
    <s v="CLINIQUE DES FRANCISCAINES"/>
    <n v="49256"/>
    <n v="0"/>
    <n v="1"/>
  </r>
  <r>
    <s v="780140018"/>
    <x v="2244"/>
    <s v="750005068"/>
    <s v="78"/>
    <s v="Ile-de-France"/>
    <s v="PSPH/EBNL"/>
    <s v="INSTITUT MGEN DE LA VERRIERE"/>
    <n v="45905"/>
    <n v="0"/>
    <n v="1"/>
  </r>
  <r>
    <s v="780000303"/>
    <x v="2245"/>
    <s v="780024113"/>
    <s v="78"/>
    <s v="Ile-de-France"/>
    <s v="CH"/>
    <s v="CH DE PLAISIR"/>
    <n v="45858.25"/>
    <n v="1"/>
    <n v="1"/>
  </r>
  <r>
    <s v="780018727"/>
    <x v="2246"/>
    <s v="780018719"/>
    <s v="78"/>
    <s v="Ile-de-France"/>
    <s v="Privé"/>
    <s v="CLINIQUE SAINT GERMAIN"/>
    <n v="38744"/>
    <n v="0"/>
    <n v="0"/>
  </r>
  <r>
    <s v="780300075"/>
    <x v="2247"/>
    <s v="780000485"/>
    <s v="78"/>
    <s v="Ile-de-France"/>
    <s v="Privé"/>
    <s v="CENTRE CARDIOLOGIQUE D EVECQUEMONT"/>
    <n v="36298"/>
    <n v="0"/>
    <n v="1"/>
  </r>
  <r>
    <s v="780300208"/>
    <x v="2248"/>
    <s v="780000576"/>
    <s v="78"/>
    <s v="Ile-de-France"/>
    <s v="Privé"/>
    <s v="CLINIQUE SAINT LOUIS"/>
    <n v="36049.5"/>
    <n v="0"/>
    <n v="1"/>
  </r>
  <r>
    <s v="780000352"/>
    <x v="2249"/>
    <s v="780110094"/>
    <s v="78"/>
    <s v="Ile-de-France"/>
    <s v="CH"/>
    <s v="HÔPITAL DU VESINET CENTRE"/>
    <n v="35260"/>
    <n v="0"/>
    <n v="1"/>
  </r>
  <r>
    <s v="780000428"/>
    <x v="2242"/>
    <s v="780002697"/>
    <s v="78"/>
    <s v="Ile-de-France"/>
    <s v="CH"/>
    <s v="CHIC MEULAN (SITE DE BECHEVILLE)"/>
    <n v="31168"/>
    <n v="0"/>
    <n v="0"/>
  </r>
  <r>
    <s v="780300083"/>
    <x v="2250"/>
    <s v="920030269"/>
    <s v="78"/>
    <s v="Ile-de-France"/>
    <s v="Privé"/>
    <s v="CLINIQUE MEDICALE GOUSSONVILLE"/>
    <n v="30344.5"/>
    <n v="0"/>
    <n v="0"/>
  </r>
  <r>
    <s v="780140042"/>
    <x v="2251"/>
    <s v="780017455"/>
    <s v="78"/>
    <s v="Ile-de-France"/>
    <s v="Privé"/>
    <s v="CLINIQUE D'YVELINE"/>
    <n v="27166.25"/>
    <n v="0"/>
    <n v="0"/>
  </r>
  <r>
    <s v="780150017"/>
    <x v="2252"/>
    <s v="750005068"/>
    <s v="78"/>
    <s v="Ile-de-France"/>
    <s v="PSPH/EBNL"/>
    <s v="CESSRIN DE MAISONS LAFFITTE"/>
    <n v="26805"/>
    <n v="0"/>
    <n v="1"/>
  </r>
  <r>
    <s v="780022760"/>
    <x v="2253"/>
    <s v="310021258"/>
    <s v="78"/>
    <s v="Ile-de-France"/>
    <s v="Privé"/>
    <s v="CLINIQUE SSR - KORIAN LE GRAND PARC"/>
    <n v="25342"/>
    <n v="0"/>
    <n v="0"/>
  </r>
  <r>
    <s v="780300125"/>
    <x v="2254"/>
    <s v="780000535"/>
    <s v="78"/>
    <s v="Ile-de-France"/>
    <s v="Privé"/>
    <s v="POLYCLINIQUE LA REGION MANTAISE"/>
    <n v="23865"/>
    <n v="0"/>
    <n v="0"/>
  </r>
  <r>
    <s v="780300455"/>
    <x v="2255"/>
    <s v="780000717"/>
    <s v="78"/>
    <s v="Ile-de-France"/>
    <s v="Privé"/>
    <s v="CH PRIVÉ DU MONTGARDE"/>
    <n v="22227.5"/>
    <n v="0"/>
    <n v="1"/>
  </r>
  <r>
    <s v="780700027"/>
    <x v="2256"/>
    <s v="780822193"/>
    <s v="78"/>
    <s v="Ile-de-France"/>
    <s v="Privé"/>
    <s v="CLINIQUE DE BAZINCOURT"/>
    <n v="21757.5"/>
    <n v="0"/>
    <n v="0"/>
  </r>
  <r>
    <s v="780000402"/>
    <x v="2245"/>
    <s v="780024113"/>
    <s v="78"/>
    <s v="Ile-de-France"/>
    <s v="CH"/>
    <s v="CHS JEAN MARTIN CHARCOT"/>
    <n v="20374.75"/>
    <n v="0"/>
    <n v="0"/>
  </r>
  <r>
    <s v="780000410"/>
    <x v="2257"/>
    <s v="780140059"/>
    <s v="78"/>
    <s v="Ile-de-France"/>
    <s v="CH"/>
    <s v="CHS THEOPHILE ROUSSEL"/>
    <n v="18509.75"/>
    <n v="0"/>
    <n v="0"/>
  </r>
  <r>
    <s v="780140075"/>
    <x v="2258"/>
    <s v="750721391"/>
    <s v="78"/>
    <s v="Ile-de-France"/>
    <s v="PSPH/EBNL"/>
    <s v="CENTRE POST CURE GILBERT RABY"/>
    <n v="16376.5"/>
    <n v="0"/>
    <n v="0"/>
  </r>
  <r>
    <s v="780001657"/>
    <x v="2259"/>
    <s v="780530010"/>
    <s v="78"/>
    <s v="Ile-de-France"/>
    <s v="CH"/>
    <s v="HÔPITAL PEDIATRIE REEDUCATION BULLION"/>
    <n v="15344.5"/>
    <n v="0"/>
    <n v="1"/>
  </r>
  <r>
    <s v="780000378"/>
    <x v="2260"/>
    <s v="780130027"/>
    <s v="78"/>
    <s v="Ile-de-France"/>
    <s v="CH"/>
    <s v="CH LOCAL DE HOUDAN"/>
    <n v="13977.5"/>
    <n v="1"/>
    <n v="1"/>
  </r>
  <r>
    <s v="780826053"/>
    <x v="2235"/>
    <s v="780001236"/>
    <s v="78"/>
    <s v="Ile-de-France"/>
    <s v="CH"/>
    <s v="HDJ SAINT GERMAIN"/>
    <n v="12886.5"/>
    <n v="0"/>
    <n v="0"/>
  </r>
  <r>
    <s v="780300224"/>
    <x v="2261"/>
    <s v="310021225"/>
    <s v="78"/>
    <s v="Ile-de-France"/>
    <s v="Privé"/>
    <s v="CENTRE SOINS DE SUITE SARTROUVILLE C3S"/>
    <n v="12692.5"/>
    <n v="0"/>
    <n v="0"/>
  </r>
  <r>
    <s v="780825816"/>
    <x v="2262"/>
    <s v="780003638"/>
    <s v="78"/>
    <s v="Ile-de-France"/>
    <s v="PSPH/EBNL"/>
    <s v="CRF DE RICHEBOURG"/>
    <n v="12580"/>
    <n v="0"/>
    <n v="0"/>
  </r>
  <r>
    <s v="780022737"/>
    <x v="2263"/>
    <s v="780000675"/>
    <s v="78"/>
    <s v="Ile-de-France"/>
    <s v="Privé"/>
    <s v="POLYCLINIQUE DE MAISONS LAFFITTE"/>
    <n v="12564.5"/>
    <n v="1"/>
    <n v="0"/>
  </r>
  <r>
    <s v="780700050"/>
    <x v="2264"/>
    <s v="780023156"/>
    <s v="78"/>
    <s v="Ile-de-France"/>
    <s v="Privé"/>
    <s v="CENTRE DE RÉÉDUCATION APARC ROSNY"/>
    <n v="12113.5"/>
    <n v="0"/>
    <n v="0"/>
  </r>
  <r>
    <s v="780008298"/>
    <x v="2265"/>
    <s v="920030269"/>
    <s v="78"/>
    <s v="Ile-de-France"/>
    <s v="Privé"/>
    <s v="CLINIQUE SAINT REMY"/>
    <n v="12075"/>
    <n v="0"/>
    <n v="1"/>
  </r>
  <r>
    <s v="780420022"/>
    <x v="2266"/>
    <s v="930027347"/>
    <s v="78"/>
    <s v="Ile-de-France"/>
    <s v="PSPH/EBNL"/>
    <s v="ETAB. DE SUITE ET DE READ. LE TERRIER"/>
    <n v="11802.5"/>
    <n v="0"/>
    <n v="0"/>
  </r>
  <r>
    <s v="780300109"/>
    <x v="2267"/>
    <s v="780000519"/>
    <s v="78"/>
    <s v="Ile-de-France"/>
    <s v="Privé"/>
    <s v="CLINIQUE VAL DE SEINE A LOUVECIENNE"/>
    <n v="11005.5"/>
    <n v="0"/>
    <n v="0"/>
  </r>
  <r>
    <s v="780300364"/>
    <x v="2268"/>
    <s v="780003679"/>
    <s v="78"/>
    <s v="Ile-de-France"/>
    <s v="Privé"/>
    <s v="CLINIQUE DU CHATEAU DE LA MAYE"/>
    <n v="10773.5"/>
    <n v="0"/>
    <n v="0"/>
  </r>
  <r>
    <s v="780310025"/>
    <x v="2269"/>
    <s v="920030269"/>
    <s v="78"/>
    <s v="Ile-de-France"/>
    <s v="Privé"/>
    <s v="CLINIQUE VILLA DES PAGES"/>
    <n v="10549.5"/>
    <n v="0"/>
    <n v="0"/>
  </r>
  <r>
    <s v="780000345"/>
    <x v="2234"/>
    <s v="780110078"/>
    <s v="78"/>
    <s v="Ile-de-France"/>
    <s v="CH"/>
    <s v="CH DE VERSAILLES SITE RICHAUD"/>
    <n v="10257"/>
    <n v="1"/>
    <n v="0"/>
  </r>
  <r>
    <s v="780150033"/>
    <x v="2270"/>
    <s v="780020715"/>
    <s v="78"/>
    <s v="Ile-de-France"/>
    <s v="PSPH/EBNL"/>
    <s v="CLAIRE DEMEURE"/>
    <n v="10150.5"/>
    <n v="1"/>
    <n v="0"/>
  </r>
  <r>
    <s v="780630026"/>
    <x v="2271"/>
    <s v="750803900"/>
    <s v="78"/>
    <s v="Ile-de-France"/>
    <s v="PSPH/EBNL"/>
    <s v="CENTRE PEDIATRIQUE DES COTES"/>
    <n v="10011"/>
    <n v="1"/>
    <n v="1"/>
  </r>
  <r>
    <s v="780420048"/>
    <x v="2272"/>
    <s v="780021069"/>
    <s v="78"/>
    <s v="Ile-de-France"/>
    <s v="Privé"/>
    <s v="MAISON DE REPOS ET DE CONVALESCENCE L_x000a_OASIS"/>
    <n v="8960"/>
    <n v="0"/>
    <n v="0"/>
  </r>
  <r>
    <s v="780004529"/>
    <x v="2273"/>
    <s v="310021233"/>
    <s v="78"/>
    <s v="Ile-de-France"/>
    <s v="Privé"/>
    <s v="HAD YVELINES SUD"/>
    <n v="8912.5"/>
    <n v="0"/>
    <n v="0"/>
  </r>
  <r>
    <s v="780000386"/>
    <x v="2274"/>
    <s v="780021788"/>
    <s v="78"/>
    <s v="Ile-de-France"/>
    <s v="CH"/>
    <s v="CH DE LA MAULDRE SITE SAINT LOUIS"/>
    <n v="8823"/>
    <n v="1"/>
    <n v="1"/>
  </r>
  <r>
    <s v="780001467"/>
    <x v="2275"/>
    <s v="780023156"/>
    <s v="78"/>
    <s v="Ile-de-France"/>
    <s v="Privé"/>
    <s v="CENTRE DE CONVALESCENCE D AUBERGENVILLE"/>
    <n v="8537.5"/>
    <n v="0"/>
    <n v="0"/>
  </r>
  <r>
    <s v="780000360"/>
    <x v="2276"/>
    <s v="780130019"/>
    <s v="78"/>
    <s v="Ile-de-France"/>
    <s v="USLD pur"/>
    <s v="USLD GERONTOLOGIQUE DE CHEVREUSE"/>
    <n v="6799.5"/>
    <n v="0"/>
    <n v="0"/>
  </r>
  <r>
    <s v="780017802"/>
    <x v="2277"/>
    <s v="780002010"/>
    <s v="78"/>
    <s v="Ile-de-France"/>
    <s v="Privé"/>
    <s v="CTRE D'HEMODIALYSE DE MANTES LA JOLIE"/>
    <n v="6497"/>
    <n v="0"/>
    <n v="0"/>
  </r>
  <r>
    <s v="780825246"/>
    <x v="2236"/>
    <s v="780110011"/>
    <s v="78"/>
    <s v="Ile-de-France"/>
    <s v="CH"/>
    <s v="HDJ DE BOUCHELAY"/>
    <n v="6271.5"/>
    <n v="0"/>
    <n v="0"/>
  </r>
  <r>
    <s v="780822748"/>
    <x v="2242"/>
    <s v="780002697"/>
    <s v="78"/>
    <s v="Ile-de-France"/>
    <s v="USLD pur"/>
    <s v="USLD CHATELAIN GUILLET"/>
    <n v="5530"/>
    <n v="0"/>
    <n v="0"/>
  </r>
  <r>
    <s v="780022448"/>
    <x v="2245"/>
    <s v="780024113"/>
    <s v="78"/>
    <s v="Ile-de-France"/>
    <s v="CH"/>
    <s v="HDJ ST CYR L ECOLE"/>
    <n v="4968"/>
    <n v="0"/>
    <n v="0"/>
  </r>
  <r>
    <s v="780023545"/>
    <x v="2278"/>
    <s v="750720609"/>
    <s v="78"/>
    <s v="Ile-de-France"/>
    <s v="PSPH/EBNL"/>
    <s v="HAD LEOPOLD BELLAN"/>
    <n v="4557.5"/>
    <n v="0"/>
    <n v="0"/>
  </r>
  <r>
    <s v="780801502"/>
    <x v="2236"/>
    <s v="780110011"/>
    <s v="78"/>
    <s v="Ile-de-France"/>
    <s v="CH"/>
    <s v="HDJ CH FRANCOIS QUESNAY"/>
    <n v="3864.5"/>
    <n v="0"/>
    <n v="0"/>
  </r>
  <r>
    <s v="780810164"/>
    <x v="2236"/>
    <s v="780110011"/>
    <s v="78"/>
    <s v="Ile-de-France"/>
    <s v="CH"/>
    <s v="HDJ DE MANTES LA JOLIE"/>
    <n v="3009"/>
    <n v="0"/>
    <n v="0"/>
  </r>
  <r>
    <s v="780170064"/>
    <x v="2279"/>
    <s v="780020111"/>
    <s v="78"/>
    <s v="Ile-de-France"/>
    <s v="PSPH/EBNL"/>
    <s v="HDJ ARIS JOUY EN JOSAS"/>
    <n v="3003.5"/>
    <n v="0"/>
    <n v="0"/>
  </r>
  <r>
    <s v="780170049"/>
    <x v="2280"/>
    <s v="780009528"/>
    <s v="78"/>
    <s v="Ile-de-France"/>
    <s v="PSPH/EBNL"/>
    <s v="HDJ DE POISSY"/>
    <n v="2194"/>
    <n v="0"/>
    <n v="0"/>
  </r>
  <r>
    <s v="780809448"/>
    <x v="2245"/>
    <s v="780024113"/>
    <s v="78"/>
    <s v="Ile-de-France"/>
    <s v="CH"/>
    <s v="UNITÉ DE SOINS LA POMMERAIE"/>
    <n v="2104"/>
    <n v="0"/>
    <n v="0"/>
  </r>
  <r>
    <s v="780801528"/>
    <x v="2242"/>
    <s v="780002697"/>
    <s v="78"/>
    <s v="Ile-de-France"/>
    <s v="CH"/>
    <s v="HDJ LA SOURCE"/>
    <n v="1420.5"/>
    <n v="0"/>
    <n v="0"/>
  </r>
  <r>
    <s v="780020558"/>
    <x v="2245"/>
    <s v="780024113"/>
    <s v="78"/>
    <s v="Ile-de-France"/>
    <s v="CH"/>
    <s v="HDJ JEAN MARTIN CHARCOT"/>
    <n v="1307.25"/>
    <n v="0"/>
    <n v="0"/>
  </r>
  <r>
    <s v="780001558"/>
    <x v="2281"/>
    <s v="780822920"/>
    <s v="78"/>
    <s v="Ile-de-France"/>
    <s v="Privé"/>
    <s v="UNITE D'AUTODIALYSE DIALYVE"/>
    <n v="1168"/>
    <n v="0"/>
    <n v="0"/>
  </r>
  <r>
    <s v="780801510"/>
    <x v="2257"/>
    <s v="780140059"/>
    <s v="78"/>
    <s v="Ile-de-France"/>
    <s v="CH"/>
    <s v="CENTRE POST CURE HOUILLES"/>
    <n v="1061.5"/>
    <n v="0"/>
    <n v="0"/>
  </r>
  <r>
    <s v="780823134"/>
    <x v="2281"/>
    <s v="780822920"/>
    <s v="78"/>
    <s v="Ile-de-France"/>
    <s v="PSPH/EBNL"/>
    <s v="UNITE D'AUTODIALYSE BEAUREGARD"/>
    <n v="982"/>
    <n v="0"/>
    <n v="0"/>
  </r>
  <r>
    <s v="780011789"/>
    <x v="2245"/>
    <s v="780024113"/>
    <s v="78"/>
    <s v="Ile-de-France"/>
    <s v="CH"/>
    <s v="MAISON THERAPEUTIQUE VERSAILLES"/>
    <n v="927"/>
    <n v="0"/>
    <n v="0"/>
  </r>
  <r>
    <s v="780809364"/>
    <x v="2257"/>
    <s v="780140059"/>
    <s v="78"/>
    <s v="Ile-de-France"/>
    <s v="CH"/>
    <s v="HDJ SARTROUVILLE"/>
    <n v="857"/>
    <n v="0"/>
    <n v="0"/>
  </r>
  <r>
    <s v="780823472"/>
    <x v="2245"/>
    <s v="780024113"/>
    <s v="78"/>
    <s v="Ile-de-France"/>
    <s v="CH"/>
    <s v="HDJ ELANCOURT"/>
    <n v="848"/>
    <n v="0"/>
    <n v="0"/>
  </r>
  <r>
    <s v="780826152"/>
    <x v="2281"/>
    <s v="780822920"/>
    <s v="78"/>
    <s v="Ile-de-France"/>
    <s v="PSPH/EBNL"/>
    <s v="UNITE .AUTODIAL.IMPRESSIONNISTES"/>
    <n v="831"/>
    <n v="0"/>
    <n v="0"/>
  </r>
  <r>
    <s v="780825220"/>
    <x v="2257"/>
    <s v="780140059"/>
    <s v="78"/>
    <s v="Ile-de-France"/>
    <s v="CH"/>
    <s v="HDJ MARLY LE ROI"/>
    <n v="826"/>
    <n v="0"/>
    <n v="0"/>
  </r>
  <r>
    <s v="780020244"/>
    <x v="2245"/>
    <s v="780024113"/>
    <s v="78"/>
    <s v="Ile-de-France"/>
    <s v="CH"/>
    <s v="HDJ RAMBOUILLET"/>
    <n v="813.5"/>
    <n v="0"/>
    <n v="0"/>
  </r>
  <r>
    <s v="780011748"/>
    <x v="2257"/>
    <s v="780140059"/>
    <s v="78"/>
    <s v="Ile-de-France"/>
    <s v="CH"/>
    <s v="HDJ HENRI MATISSE"/>
    <n v="806.5"/>
    <n v="0"/>
    <n v="0"/>
  </r>
  <r>
    <s v="780824983"/>
    <x v="2245"/>
    <s v="780024113"/>
    <s v="78"/>
    <s v="Ile-de-France"/>
    <s v="CH"/>
    <s v="HDJ VERSAILLES"/>
    <n v="790.75"/>
    <n v="0"/>
    <n v="0"/>
  </r>
  <r>
    <s v="920808920"/>
    <x v="2257"/>
    <s v="780140059"/>
    <s v="78"/>
    <s v="Ile-de-France"/>
    <s v="CH"/>
    <s v="HDJ LE PARC NANTERRE"/>
    <n v="695"/>
    <n v="0"/>
    <n v="0"/>
  </r>
  <r>
    <s v="920027737"/>
    <x v="2257"/>
    <s v="780140059"/>
    <s v="78"/>
    <s v="Ile-de-France"/>
    <s v="CH"/>
    <s v="HDJ ST CLOUD"/>
    <n v="690"/>
    <n v="0"/>
    <n v="0"/>
  </r>
  <r>
    <s v="780001707"/>
    <x v="2281"/>
    <s v="780822920"/>
    <s v="78"/>
    <s v="Ile-de-France"/>
    <s v="PSPH/EBNL"/>
    <s v="UNITE D'AUTODIALYSE LES TEMPLIERS"/>
    <n v="670"/>
    <n v="0"/>
    <n v="0"/>
  </r>
  <r>
    <s v="920010089"/>
    <x v="2257"/>
    <s v="780140059"/>
    <s v="78"/>
    <s v="Ile-de-France"/>
    <s v="CH"/>
    <s v="HDJ LE PETIT HANS"/>
    <n v="614.75"/>
    <n v="0"/>
    <n v="0"/>
  </r>
  <r>
    <s v="780825238"/>
    <x v="2242"/>
    <s v="780002697"/>
    <s v="78"/>
    <s v="Ile-de-France"/>
    <s v="CH"/>
    <s v="HDJ LA RENCONTRE"/>
    <n v="555.5"/>
    <n v="0"/>
    <n v="0"/>
  </r>
  <r>
    <s v="780140034"/>
    <x v="2245"/>
    <s v="780024113"/>
    <s v="78"/>
    <s v="Ile-de-France"/>
    <s v="CH"/>
    <s v="CMP MATERNOLOGIE I04"/>
    <n v="539.75"/>
    <n v="0"/>
    <n v="0"/>
  </r>
  <r>
    <s v="920812344"/>
    <x v="2257"/>
    <s v="780140059"/>
    <s v="78"/>
    <s v="Ile-de-France"/>
    <s v="CH"/>
    <s v="HDJ COURBEVOIE"/>
    <n v="524.5"/>
    <n v="0"/>
    <n v="0"/>
  </r>
  <r>
    <s v="920010949"/>
    <x v="2257"/>
    <s v="780140059"/>
    <s v="78"/>
    <s v="Ile-de-France"/>
    <s v="CH"/>
    <s v="HDJ LE SUD EST"/>
    <n v="498.75"/>
    <n v="0"/>
    <n v="0"/>
  </r>
  <r>
    <s v="920811635"/>
    <x v="2257"/>
    <s v="780140059"/>
    <s v="78"/>
    <s v="Ile-de-France"/>
    <s v="CH"/>
    <s v="CAS POUR ADOLESCENTS DE SURESNES"/>
    <n v="471"/>
    <n v="0"/>
    <n v="0"/>
  </r>
  <r>
    <s v="920718277"/>
    <x v="2257"/>
    <s v="780140059"/>
    <s v="78"/>
    <s v="Ile-de-France"/>
    <s v="CH"/>
    <s v="HDJ SURESNES"/>
    <n v="392.75"/>
    <n v="0"/>
    <n v="0"/>
  </r>
  <r>
    <s v="780822631"/>
    <x v="2281"/>
    <s v="780822920"/>
    <s v="78"/>
    <s v="Ile-de-France"/>
    <s v="PSPH/EBNL"/>
    <s v="CENTRE AUTODIALYSE DES ARCADES"/>
    <n v="384"/>
    <n v="0"/>
    <n v="0"/>
  </r>
  <r>
    <s v="780820346"/>
    <x v="2236"/>
    <s v="780110011"/>
    <s v="78"/>
    <s v="Ile-de-France"/>
    <s v="CH"/>
    <s v="CMP DE MANTES LA JOLIE"/>
    <n v="180"/>
    <n v="0"/>
    <n v="0"/>
  </r>
  <r>
    <s v="780023909"/>
    <x v="2282"/>
    <s v="780025441"/>
    <s v="78"/>
    <s v="Ile-de-France"/>
    <s v="Privé"/>
    <s v="HDJ CTRE AUBERGENVILLOIS PSY AMBUL"/>
    <n v="95.75"/>
    <n v="0"/>
    <n v="0"/>
  </r>
  <r>
    <s v="780821781"/>
    <x v="2245"/>
    <s v="780024113"/>
    <s v="78"/>
    <s v="Ile-de-France"/>
    <s v="CH"/>
    <s v="CMP ANTENNE DE GUYANCOURT"/>
    <n v="1"/>
    <n v="0"/>
    <n v="0"/>
  </r>
  <r>
    <s v="780170056"/>
    <x v="2283"/>
    <s v="780825097"/>
    <s v="78"/>
    <s v="Ile-de-France"/>
    <s v="PSPH/EBNL"/>
    <s v="HOPITAL DE JOUR L'ENVOL"/>
    <n v="1"/>
    <n v="0"/>
    <n v="0"/>
  </r>
  <r>
    <s v="790000087"/>
    <x v="2284"/>
    <s v="790000012"/>
    <s v="79"/>
    <s v="Nouvelle-Aquitaine"/>
    <s v="CH"/>
    <s v="CH DE NIORT"/>
    <n v="287400"/>
    <n v="1"/>
    <n v="1"/>
  </r>
  <r>
    <s v="790019848"/>
    <x v="2285"/>
    <s v="790006654"/>
    <s v="79"/>
    <s v="Nouvelle-Aquitaine"/>
    <s v="CH"/>
    <s v="SITE HOSPITALIER FAYE L'ABBESSE"/>
    <n v="80996"/>
    <n v="1"/>
    <n v="1"/>
  </r>
  <r>
    <s v="790009948"/>
    <x v="2286"/>
    <s v="790001242"/>
    <s v="79"/>
    <s v="Nouvelle-Aquitaine"/>
    <s v="Privé"/>
    <s v="POLYCLINIQUE INKERMANN"/>
    <n v="49022"/>
    <n v="0"/>
    <n v="1"/>
  </r>
  <r>
    <s v="790000111"/>
    <x v="2287"/>
    <s v="790019491"/>
    <s v="79"/>
    <s v="Nouvelle-Aquitaine"/>
    <s v="CH"/>
    <s v="CH HAUT VAL SEVRE ET MELLOIS - ST MAIX."/>
    <n v="26648"/>
    <n v="0"/>
    <n v="0"/>
  </r>
  <r>
    <s v="790000681"/>
    <x v="2288"/>
    <s v="790002497"/>
    <s v="79"/>
    <s v="Nouvelle-Aquitaine"/>
    <s v="PSPH/EBNL"/>
    <s v="MELIORIS LE GRAND FEU"/>
    <n v="19767.5"/>
    <n v="0"/>
    <n v="0"/>
  </r>
  <r>
    <s v="790000103"/>
    <x v="2285"/>
    <s v="790006654"/>
    <s v="79"/>
    <s v="Nouvelle-Aquitaine"/>
    <s v="CH"/>
    <s v="SITE HOSPITALIER DE PARTHENAY"/>
    <n v="17764"/>
    <n v="1"/>
    <n v="0"/>
  </r>
  <r>
    <s v="790003537"/>
    <x v="2285"/>
    <s v="790006654"/>
    <s v="79"/>
    <s v="Nouvelle-Aquitaine"/>
    <s v="CH"/>
    <s v="SITE HOSPITALIER DE THOUARS"/>
    <n v="16351.5"/>
    <n v="0"/>
    <n v="0"/>
  </r>
  <r>
    <s v="790008064"/>
    <x v="2289"/>
    <s v="790002497"/>
    <s v="79"/>
    <s v="Nouvelle-Aquitaine"/>
    <s v="PSPH/EBNL"/>
    <s v="MELIORIS LE LOGIS DES FRANCS"/>
    <n v="13444.5"/>
    <n v="0"/>
    <n v="0"/>
  </r>
  <r>
    <s v="790000145"/>
    <x v="2290"/>
    <s v="790000079"/>
    <s v="79"/>
    <s v="Nouvelle-Aquitaine"/>
    <s v="CH"/>
    <s v="CH DE MAULEON"/>
    <n v="11517.5"/>
    <n v="0"/>
    <n v="0"/>
  </r>
  <r>
    <s v="790000186"/>
    <x v="2291"/>
    <s v="790000178"/>
    <s v="79"/>
    <s v="Nouvelle-Aquitaine"/>
    <s v="Privé"/>
    <s v="MAISON DE REPOS ET DE CONVALESCENCE_x000a_CHATEAU DE PARSAY"/>
    <n v="10860"/>
    <n v="0"/>
    <n v="0"/>
  </r>
  <r>
    <s v="790000137"/>
    <x v="2287"/>
    <s v="790019491"/>
    <s v="79"/>
    <s v="Nouvelle-Aquitaine"/>
    <s v="CH"/>
    <s v="CH HAUT VAL SEVRE ET MELLOIS - MELLE"/>
    <n v="8470"/>
    <n v="0"/>
    <n v="0"/>
  </r>
  <r>
    <s v="790017289"/>
    <x v="2292"/>
    <s v="790017271"/>
    <s v="79"/>
    <s v="Nouvelle-Aquitaine"/>
    <s v="Privé"/>
    <s v="HD NORD 79"/>
    <n v="5137.5"/>
    <n v="0"/>
    <n v="0"/>
  </r>
  <r>
    <s v="790000269"/>
    <x v="2293"/>
    <s v="870015336"/>
    <s v="79"/>
    <s v="Nouvelle-Aquitaine"/>
    <s v="PSPH/EBNL"/>
    <s v="SSR PEDIATRIQUE LES TERRASSES NIORT"/>
    <n v="3605.5"/>
    <n v="0"/>
    <n v="0"/>
  </r>
  <r>
    <s v="790007751"/>
    <x v="2285"/>
    <s v="790006654"/>
    <s v="79"/>
    <s v="Nouvelle-Aquitaine"/>
    <s v="CH"/>
    <s v="PSY ADULTES - CMP"/>
    <n v="3291.25"/>
    <n v="0"/>
    <n v="0"/>
  </r>
  <r>
    <s v="790007710"/>
    <x v="2285"/>
    <s v="790006654"/>
    <s v="79"/>
    <s v="Nouvelle-Aquitaine"/>
    <s v="CH"/>
    <s v="PSYCHIATRIE ADULTES - CMP"/>
    <n v="2041"/>
    <n v="0"/>
    <n v="0"/>
  </r>
  <r>
    <s v="790012355"/>
    <x v="2284"/>
    <s v="790000012"/>
    <s v="79"/>
    <s v="Nouvelle-Aquitaine"/>
    <s v="CH"/>
    <s v="CEAA - CTRE EXPERTISE AUTISME ADULTES"/>
    <n v="1520.5"/>
    <n v="0"/>
    <n v="0"/>
  </r>
  <r>
    <s v="790007892"/>
    <x v="2285"/>
    <s v="790006654"/>
    <s v="79"/>
    <s v="Nouvelle-Aquitaine"/>
    <s v="CH"/>
    <s v="CMP UMPEA"/>
    <n v="1327.25"/>
    <n v="0"/>
    <n v="0"/>
  </r>
  <r>
    <s v="790008023"/>
    <x v="2285"/>
    <s v="790006654"/>
    <s v="79"/>
    <s v="Nouvelle-Aquitaine"/>
    <s v="CH"/>
    <s v="PEDO PSYCHIATRIE - HOP DE JOUR"/>
    <n v="1191.25"/>
    <n v="0"/>
    <n v="0"/>
  </r>
  <r>
    <s v="790011456"/>
    <x v="2284"/>
    <s v="790000012"/>
    <s v="79"/>
    <s v="Nouvelle-Aquitaine"/>
    <s v="CH"/>
    <s v="MAISON THERAPEUTIQUE - 79G03"/>
    <n v="482"/>
    <n v="0"/>
    <n v="0"/>
  </r>
  <r>
    <s v="790012157"/>
    <x v="2284"/>
    <s v="790000012"/>
    <s v="79"/>
    <s v="Nouvelle-Aquitaine"/>
    <s v="CH"/>
    <s v="CMP + HOP DE JOUR - CH NIORT"/>
    <n v="218.75"/>
    <n v="0"/>
    <n v="0"/>
  </r>
  <r>
    <s v="790012074"/>
    <x v="2284"/>
    <s v="790000012"/>
    <s v="79"/>
    <s v="Nouvelle-Aquitaine"/>
    <s v="CH"/>
    <s v="CMP + CATTP + HOP DE JOUR"/>
    <n v="192.5"/>
    <n v="0"/>
    <n v="0"/>
  </r>
  <r>
    <s v="790011522"/>
    <x v="2284"/>
    <s v="790000012"/>
    <s v="79"/>
    <s v="Nouvelle-Aquitaine"/>
    <s v="CH"/>
    <s v="CMP + CATTP - 79G02"/>
    <n v="101.75"/>
    <n v="0"/>
    <n v="0"/>
  </r>
  <r>
    <s v="800006124"/>
    <x v="2294"/>
    <s v="800000044"/>
    <s v="80"/>
    <s v="Hauts-de-France"/>
    <s v="CHR/U"/>
    <s v="CHU AMIENS SALOUËL"/>
    <n v="385552"/>
    <n v="1"/>
    <n v="1"/>
  </r>
  <r>
    <s v="800000143"/>
    <x v="2295"/>
    <s v="800000028"/>
    <s v="80"/>
    <s v="Hauts-de-France"/>
    <s v="CH"/>
    <s v="CH ABBEVILLE"/>
    <n v="127113.75"/>
    <n v="1"/>
    <n v="1"/>
  </r>
  <r>
    <s v="800009920"/>
    <x v="2296"/>
    <s v="800003071"/>
    <s v="80"/>
    <s v="Hauts-de-France"/>
    <s v="Privé"/>
    <s v="SA CLINIQUE VICTOR PAUCHET"/>
    <n v="93454.5"/>
    <n v="0"/>
    <n v="0"/>
  </r>
  <r>
    <s v="800000192"/>
    <x v="2294"/>
    <s v="800000044"/>
    <s v="80"/>
    <s v="Hauts-de-France"/>
    <s v="CHR/U"/>
    <s v="CHU AMIENS NORD"/>
    <n v="62426.5"/>
    <n v="0"/>
    <n v="1"/>
  </r>
  <r>
    <s v="800000523"/>
    <x v="2297"/>
    <s v="800000853"/>
    <s v="80"/>
    <s v="Hauts-de-France"/>
    <s v="PSPH/EBNL"/>
    <s v="SOINS SERVICE"/>
    <n v="42053"/>
    <n v="0"/>
    <n v="0"/>
  </r>
  <r>
    <s v="800000226"/>
    <x v="2298"/>
    <s v="800000069"/>
    <s v="80"/>
    <s v="Hauts-de-France"/>
    <s v="CH"/>
    <s v="CH DOULLENS"/>
    <n v="40068.5"/>
    <n v="0"/>
    <n v="1"/>
  </r>
  <r>
    <s v="800000614"/>
    <x v="2294"/>
    <s v="800000044"/>
    <s v="80"/>
    <s v="Hauts-de-France"/>
    <s v="CHR/U"/>
    <s v="CHU AMIENS SAINT VICTOR"/>
    <n v="38097"/>
    <n v="0"/>
    <n v="0"/>
  </r>
  <r>
    <s v="800000457"/>
    <x v="2299"/>
    <s v="800000119"/>
    <s v="80"/>
    <s v="Hauts-de-France"/>
    <s v="CH"/>
    <s v="CHS PINEL DURY"/>
    <n v="37017"/>
    <n v="0"/>
    <n v="0"/>
  </r>
  <r>
    <s v="800009466"/>
    <x v="2300"/>
    <s v="800002982"/>
    <s v="80"/>
    <s v="Hauts-de-France"/>
    <s v="Privé"/>
    <s v="POLYCLINIQUE DE PICARDIE"/>
    <n v="35130"/>
    <n v="0"/>
    <n v="0"/>
  </r>
  <r>
    <s v="800000432"/>
    <x v="2301"/>
    <s v="800000093"/>
    <s v="80"/>
    <s v="Hauts-de-France"/>
    <s v="CH"/>
    <s v="CH PÉRONNE"/>
    <n v="33812"/>
    <n v="1"/>
    <n v="1"/>
  </r>
  <r>
    <s v="800000507"/>
    <x v="2302"/>
    <s v="800000135"/>
    <s v="80"/>
    <s v="Hauts-de-France"/>
    <s v="CH"/>
    <s v="CH CHIBS SAINT-VALERY-SUR-SOMME"/>
    <n v="32929"/>
    <n v="0"/>
    <n v="0"/>
  </r>
  <r>
    <s v="800002503"/>
    <x v="2303"/>
    <s v="800001141"/>
    <s v="80"/>
    <s v="Hauts-de-France"/>
    <s v="Privé"/>
    <s v="SA SAINTE ISABELLE"/>
    <n v="28905"/>
    <n v="0"/>
    <n v="0"/>
  </r>
  <r>
    <s v="800000390"/>
    <x v="2304"/>
    <s v="800000085"/>
    <s v="80"/>
    <s v="Hauts-de-France"/>
    <s v="CH"/>
    <s v="CH CHIMR MONTDIDIER"/>
    <n v="26011.5"/>
    <n v="1"/>
    <n v="1"/>
  </r>
  <r>
    <s v="800000200"/>
    <x v="2305"/>
    <s v="800000051"/>
    <s v="80"/>
    <s v="Hauts-de-France"/>
    <s v="CH"/>
    <s v="CH CORBIE"/>
    <n v="25241"/>
    <n v="0"/>
    <n v="0"/>
  </r>
  <r>
    <s v="800013179"/>
    <x v="2306"/>
    <s v="800013138"/>
    <s v="80"/>
    <s v="Hauts-de-France"/>
    <s v="Privé"/>
    <s v="SAS CLINIQUE DE L'EUROPE"/>
    <n v="21484.5"/>
    <n v="0"/>
    <n v="0"/>
  </r>
  <r>
    <s v="800015729"/>
    <x v="2307"/>
    <s v="800015679"/>
    <s v="80"/>
    <s v="Hauts-de-France"/>
    <s v="Privé"/>
    <s v="SAS CARDIOLOGIE ET URGENCES"/>
    <n v="19183.5"/>
    <n v="0"/>
    <n v="0"/>
  </r>
  <r>
    <s v="800000275"/>
    <x v="2308"/>
    <s v="800000077"/>
    <s v="80"/>
    <s v="Hauts-de-France"/>
    <s v="CH"/>
    <s v="CH HAM"/>
    <n v="18783.5"/>
    <n v="0"/>
    <n v="1"/>
  </r>
  <r>
    <s v="800018228"/>
    <x v="2309"/>
    <s v="800018210"/>
    <s v="80"/>
    <s v="Hauts-de-France"/>
    <s v="Privé"/>
    <s v="CLINIQUE DU CAMPUS DURY"/>
    <n v="15219.25"/>
    <n v="0"/>
    <n v="0"/>
  </r>
  <r>
    <s v="800000184"/>
    <x v="2310"/>
    <s v="800000036"/>
    <s v="80"/>
    <s v="Hauts-de-France"/>
    <s v="CH"/>
    <s v="CH ALBERT"/>
    <n v="11376.5"/>
    <n v="0"/>
    <n v="1"/>
  </r>
  <r>
    <s v="800012528"/>
    <x v="2311"/>
    <s v="800003071"/>
    <s v="80"/>
    <s v="Hauts-de-France"/>
    <s v="Privé"/>
    <s v="CENTRE DE RÉÉDUCATION DES 3 VALLEES"/>
    <n v="10425.5"/>
    <n v="0"/>
    <n v="0"/>
  </r>
  <r>
    <s v="800008989"/>
    <x v="2312"/>
    <s v="800002941"/>
    <s v="80"/>
    <s v="Hauts-de-France"/>
    <s v="Privé"/>
    <s v="CLINIQUE DU VAL D'AQUENNES"/>
    <n v="9488.5"/>
    <n v="0"/>
    <n v="0"/>
  </r>
  <r>
    <s v="800006231"/>
    <x v="2295"/>
    <s v="800000028"/>
    <s v="80"/>
    <s v="Hauts-de-France"/>
    <s v="CH"/>
    <s v="SSR CH ABBEVILLE"/>
    <n v="8128"/>
    <n v="0"/>
    <n v="0"/>
  </r>
  <r>
    <s v="800000440"/>
    <x v="2304"/>
    <s v="800000085"/>
    <s v="80"/>
    <s v="Hauts-de-France"/>
    <s v="CH"/>
    <s v="CH CHIMR ROYE"/>
    <n v="7432.5"/>
    <n v="0"/>
    <n v="0"/>
  </r>
  <r>
    <s v="800009417"/>
    <x v="2304"/>
    <s v="800000085"/>
    <s v="80"/>
    <s v="Hauts-de-France"/>
    <s v="CH"/>
    <s v="USLD CHIMR ROYE"/>
    <n v="5829.5"/>
    <n v="0"/>
    <n v="0"/>
  </r>
  <r>
    <s v="800000150"/>
    <x v="2313"/>
    <s v="800002982"/>
    <s v="80"/>
    <s v="Hauts-de-France"/>
    <s v="Privé"/>
    <s v="CLINIQUE DU VAL D'ANCRE"/>
    <n v="5552.5"/>
    <n v="0"/>
    <n v="0"/>
  </r>
  <r>
    <s v="800018491"/>
    <x v="2314"/>
    <s v="800018483"/>
    <s v="80"/>
    <s v="Hauts-de-France"/>
    <s v="Privé"/>
    <s v="CCO SOPP AMIENS"/>
    <n v="5456.5"/>
    <n v="0"/>
    <n v="0"/>
  </r>
  <r>
    <s v="800016727"/>
    <x v="2315"/>
    <s v="800003071"/>
    <s v="80"/>
    <s v="Hauts-de-France"/>
    <s v="Privé"/>
    <s v="SOINS DE SUITE POLYVALENTS PAUCHET"/>
    <n v="5125"/>
    <n v="0"/>
    <n v="0"/>
  </r>
  <r>
    <s v="800015539"/>
    <x v="2295"/>
    <s v="800000028"/>
    <s v="80"/>
    <s v="Hauts-de-France"/>
    <s v="CH"/>
    <s v="HAD CH ABBEVILLE"/>
    <n v="4732"/>
    <n v="0"/>
    <n v="0"/>
  </r>
  <r>
    <s v="800016735"/>
    <x v="2294"/>
    <s v="800000044"/>
    <s v="80"/>
    <s v="Hauts-de-France"/>
    <s v="CHR/U"/>
    <s v="SSR CHU AMIENS"/>
    <n v="4654"/>
    <n v="0"/>
    <n v="0"/>
  </r>
  <r>
    <s v="800004152"/>
    <x v="2301"/>
    <s v="800000093"/>
    <s v="80"/>
    <s v="Hauts-de-France"/>
    <s v="CH"/>
    <s v="SSR CH PERONNE"/>
    <n v="4638"/>
    <n v="0"/>
    <n v="0"/>
  </r>
  <r>
    <s v="800000382"/>
    <x v="2299"/>
    <s v="800000119"/>
    <s v="80"/>
    <s v="Hauts-de-France"/>
    <s v="CH"/>
    <s v="POST CURE CHS PINEL DURY"/>
    <n v="3879.5"/>
    <n v="0"/>
    <n v="0"/>
  </r>
  <r>
    <s v="800015489"/>
    <x v="2310"/>
    <s v="800000036"/>
    <s v="80"/>
    <s v="Hauts-de-France"/>
    <s v="CH"/>
    <s v="HAD CH ALBERT"/>
    <n v="3270.5"/>
    <n v="0"/>
    <n v="0"/>
  </r>
  <r>
    <s v="800015448"/>
    <x v="2301"/>
    <s v="800000093"/>
    <s v="80"/>
    <s v="Hauts-de-France"/>
    <s v="CH"/>
    <s v="HAD CH PÉRONNE"/>
    <n v="3195"/>
    <n v="0"/>
    <n v="0"/>
  </r>
  <r>
    <s v="800017253"/>
    <x v="2294"/>
    <s v="800000044"/>
    <s v="80"/>
    <s v="Hauts-de-France"/>
    <s v="CHR/U"/>
    <s v="CHU AMIENS IOP"/>
    <n v="3045"/>
    <n v="0"/>
    <n v="0"/>
  </r>
  <r>
    <s v="800016776"/>
    <x v="2304"/>
    <s v="800000085"/>
    <s v="80"/>
    <s v="Hauts-de-France"/>
    <s v="CH"/>
    <s v="HAD CHIMR MONTDIDIER"/>
    <n v="2666.5"/>
    <n v="0"/>
    <n v="0"/>
  </r>
  <r>
    <s v="800016768"/>
    <x v="2316"/>
    <s v="800003071"/>
    <s v="80"/>
    <s v="Hauts-de-France"/>
    <s v="Privé"/>
    <s v="HAD PAUCHET"/>
    <n v="2658"/>
    <n v="0"/>
    <n v="0"/>
  </r>
  <r>
    <s v="800004111"/>
    <x v="2301"/>
    <s v="800000093"/>
    <s v="80"/>
    <s v="Hauts-de-France"/>
    <s v="CH"/>
    <s v="CENTRE HENRY EY CH PERONNE"/>
    <n v="2545"/>
    <n v="0"/>
    <n v="0"/>
  </r>
  <r>
    <s v="800009730"/>
    <x v="2299"/>
    <s v="800000119"/>
    <s v="80"/>
    <s v="Hauts-de-France"/>
    <s v="CH"/>
    <s v="HC CHS PINEL 80G AMIENS FUSCIEN"/>
    <n v="2429.75"/>
    <n v="0"/>
    <n v="0"/>
  </r>
  <r>
    <s v="800015588"/>
    <x v="2308"/>
    <s v="800000077"/>
    <s v="80"/>
    <s v="Hauts-de-France"/>
    <s v="CH"/>
    <s v="HAD CH HAM"/>
    <n v="2415"/>
    <n v="0"/>
    <n v="0"/>
  </r>
  <r>
    <s v="800001133"/>
    <x v="2299"/>
    <s v="800000119"/>
    <s v="80"/>
    <s v="Hauts-de-France"/>
    <s v="CH"/>
    <s v="HDJ CHS PINEL 80G01-2 DURY"/>
    <n v="2020.25"/>
    <n v="0"/>
    <n v="0"/>
  </r>
  <r>
    <s v="800018822"/>
    <x v="2299"/>
    <s v="800000119"/>
    <s v="80"/>
    <s v="Hauts-de-France"/>
    <s v="CH"/>
    <s v="HDJ CHS PINEL 80G04 80I02 AMIENS DUMAS"/>
    <n v="1471"/>
    <n v="0"/>
    <n v="0"/>
  </r>
  <r>
    <s v="800016206"/>
    <x v="2299"/>
    <s v="800000119"/>
    <s v="80"/>
    <s v="Hauts-de-France"/>
    <s v="CH"/>
    <s v="AT CHS PINEL 80G AMIENS"/>
    <n v="825.75"/>
    <n v="0"/>
    <n v="0"/>
  </r>
  <r>
    <s v="800003659"/>
    <x v="2299"/>
    <s v="800000119"/>
    <s v="80"/>
    <s v="Hauts-de-France"/>
    <s v="CH"/>
    <s v="HDJ CHS PINEL 80P01 AMIENS DÉFENSE"/>
    <n v="771.5"/>
    <n v="0"/>
    <n v="0"/>
  </r>
  <r>
    <s v="800015026"/>
    <x v="2299"/>
    <s v="800000119"/>
    <s v="80"/>
    <s v="Hauts-de-France"/>
    <s v="CH"/>
    <s v="HDJ CHS PINEL 80G08 AMIENS DELPECH"/>
    <n v="710"/>
    <n v="0"/>
    <n v="0"/>
  </r>
  <r>
    <s v="800016263"/>
    <x v="2299"/>
    <s v="800000119"/>
    <s v="80"/>
    <s v="Hauts-de-France"/>
    <s v="CH"/>
    <s v="HDJ CHS PINEL 80I AMIENS DANEMARK"/>
    <n v="446.5"/>
    <n v="0"/>
    <n v="0"/>
  </r>
  <r>
    <s v="800016719"/>
    <x v="2299"/>
    <s v="800000119"/>
    <s v="80"/>
    <s v="Hauts-de-France"/>
    <s v="CH"/>
    <s v="PFT CHS PINEL AMIENS"/>
    <n v="434.5"/>
    <n v="0"/>
    <n v="0"/>
  </r>
  <r>
    <s v="810000521"/>
    <x v="2317"/>
    <s v="810000380"/>
    <s v="81"/>
    <s v="Occitanie"/>
    <s v="CH"/>
    <s v="CHIC CASTRES MAZAMET SITE AUTAN"/>
    <n v="127516"/>
    <n v="1"/>
    <n v="1"/>
  </r>
  <r>
    <s v="810000505"/>
    <x v="2318"/>
    <s v="810000331"/>
    <s v="81"/>
    <s v="Occitanie"/>
    <s v="CH"/>
    <s v="CH ALBI"/>
    <n v="107714"/>
    <n v="1"/>
    <n v="1"/>
  </r>
  <r>
    <s v="810000224"/>
    <x v="2319"/>
    <s v="810000471"/>
    <s v="81"/>
    <s v="Occitanie"/>
    <s v="Privé"/>
    <s v="CENTRE MÉDICO CHIRURGICAL ET OBSTÉTRICAL_x000a_CLAUDE BERNARD"/>
    <n v="98154"/>
    <n v="0"/>
    <n v="1"/>
  </r>
  <r>
    <s v="810000562"/>
    <x v="2320"/>
    <s v="810000455"/>
    <s v="81"/>
    <s v="Occitanie"/>
    <s v="CH"/>
    <s v="CH LAVAUR"/>
    <n v="44058"/>
    <n v="1"/>
    <n v="1"/>
  </r>
  <r>
    <s v="810101170"/>
    <x v="2321"/>
    <s v="810101162"/>
    <s v="81"/>
    <s v="Occitanie"/>
    <s v="Privé"/>
    <s v="CLINIQUE TOULOUSE LAUTREC"/>
    <n v="34726.5"/>
    <n v="0"/>
    <n v="0"/>
  </r>
  <r>
    <s v="810101444"/>
    <x v="2322"/>
    <s v="810000992"/>
    <s v="81"/>
    <s v="Occitanie"/>
    <s v="Privé"/>
    <s v="CLINIQUE DU SIDOBRE"/>
    <n v="32277"/>
    <n v="0"/>
    <n v="0"/>
  </r>
  <r>
    <s v="810002022"/>
    <x v="2323"/>
    <s v="810100008"/>
    <s v="81"/>
    <s v="Occitanie"/>
    <s v="PSPH/EBNL"/>
    <s v="CHS PIERRE JAMET ALBI"/>
    <n v="27391.25"/>
    <n v="0"/>
    <n v="0"/>
  </r>
  <r>
    <s v="810000232"/>
    <x v="2324"/>
    <s v="810099903"/>
    <s v="81"/>
    <s v="Occitanie"/>
    <s v="PSPH/EBNL"/>
    <s v="CENTRE MUTUALISTE REEDUCATION_x000a_FONCTIONNELLE"/>
    <n v="19070"/>
    <n v="0"/>
    <n v="0"/>
  </r>
  <r>
    <s v="810000513"/>
    <x v="2325"/>
    <s v="810000349"/>
    <s v="81"/>
    <s v="Occitanie"/>
    <s v="CH"/>
    <s v="CH DE GAILLAC"/>
    <n v="17297"/>
    <n v="0"/>
    <n v="1"/>
  </r>
  <r>
    <s v="810004200"/>
    <x v="2326"/>
    <s v="750056335"/>
    <s v="81"/>
    <s v="Occitanie"/>
    <s v="Privé"/>
    <s v="MCR CHATEAU DE CAHUZAC"/>
    <n v="16508.5"/>
    <n v="0"/>
    <n v="0"/>
  </r>
  <r>
    <s v="810099838"/>
    <x v="2317"/>
    <s v="810000380"/>
    <s v="81"/>
    <s v="Occitanie"/>
    <s v="CH"/>
    <s v="CHIC CASTRES MAZAMET SITE MONGES CASTRE"/>
    <n v="15129"/>
    <n v="0"/>
    <n v="0"/>
  </r>
  <r>
    <s v="810004150"/>
    <x v="2320"/>
    <s v="810000455"/>
    <s v="81"/>
    <s v="Occitanie"/>
    <s v="CH"/>
    <s v="CENTRE PSYCHOTHERAPIQUE PINEL CH LAVAUR"/>
    <n v="14443.5"/>
    <n v="0"/>
    <n v="0"/>
  </r>
  <r>
    <s v="810000448"/>
    <x v="2327"/>
    <s v="750050759"/>
    <s v="81"/>
    <s v="Occitanie"/>
    <s v="PSPH/EBNL"/>
    <s v="POLYCLINIQUE SAINTE BARBE"/>
    <n v="13668"/>
    <n v="0"/>
    <n v="1"/>
  </r>
  <r>
    <s v="810100370"/>
    <x v="2317"/>
    <s v="810000380"/>
    <s v="81"/>
    <s v="Occitanie"/>
    <s v="CH"/>
    <s v="USLD SITE MAZAMET CHIC CASTRES MAZAMET"/>
    <n v="12697"/>
    <n v="0"/>
    <n v="0"/>
  </r>
  <r>
    <s v="810003954"/>
    <x v="2328"/>
    <s v="810099903"/>
    <s v="81"/>
    <s v="Occitanie"/>
    <s v="PSPH/EBNL"/>
    <s v="CENTRE DE RÉADAPTATION PERSONNES AGEES"/>
    <n v="11891"/>
    <n v="0"/>
    <n v="0"/>
  </r>
  <r>
    <s v="810101329"/>
    <x v="2323"/>
    <s v="810100008"/>
    <s v="81"/>
    <s v="Occitanie"/>
    <s v="PSPH/EBNL"/>
    <s v="CENTRE PSYCHO GERIATRIE ALBI CHS JAMET"/>
    <n v="8632.25"/>
    <n v="0"/>
    <n v="0"/>
  </r>
  <r>
    <s v="810000539"/>
    <x v="2329"/>
    <s v="810000398"/>
    <s v="81"/>
    <s v="Occitanie"/>
    <s v="CH"/>
    <s v="CH GRAULHET"/>
    <n v="8202"/>
    <n v="0"/>
    <n v="0"/>
  </r>
  <r>
    <s v="810000547"/>
    <x v="2317"/>
    <s v="810000380"/>
    <s v="81"/>
    <s v="Occitanie"/>
    <s v="CH"/>
    <s v="CHIC CASTRES MAZAMET SITE MAZAMET"/>
    <n v="7352"/>
    <n v="0"/>
    <n v="0"/>
  </r>
  <r>
    <s v="810009068"/>
    <x v="2323"/>
    <s v="810100008"/>
    <s v="81"/>
    <s v="Occitanie"/>
    <s v="PSPH/EBNL"/>
    <s v="UNITÉ MALADES DIFFICILES LOUIS CROCQ"/>
    <n v="6591"/>
    <n v="0"/>
    <n v="0"/>
  </r>
  <r>
    <s v="810007989"/>
    <x v="2330"/>
    <s v="750056335"/>
    <s v="81"/>
    <s v="Occitanie"/>
    <s v="Privé"/>
    <s v="HAD PAYS D'OVALIE"/>
    <n v="5422.5"/>
    <n v="0"/>
    <n v="0"/>
  </r>
  <r>
    <s v="810000158"/>
    <x v="2331"/>
    <s v="810100099"/>
    <s v="81"/>
    <s v="Occitanie"/>
    <s v="PSPH/EBNL"/>
    <s v="REFUGE PROTESTANT"/>
    <n v="5157.5"/>
    <n v="0"/>
    <n v="0"/>
  </r>
  <r>
    <s v="810002998"/>
    <x v="2320"/>
    <s v="810000455"/>
    <s v="81"/>
    <s v="Occitanie"/>
    <s v="CH"/>
    <s v="UNITÉ PSY ADULTES CASTRES"/>
    <n v="3988"/>
    <n v="0"/>
    <n v="0"/>
  </r>
  <r>
    <s v="810101303"/>
    <x v="2323"/>
    <s v="810100008"/>
    <s v="81"/>
    <s v="Occitanie"/>
    <s v="PSPH/EBNL"/>
    <s v="CLINIQUE ADDICTOLOGIE ST SALVADOU"/>
    <n v="3875.5"/>
    <n v="0"/>
    <n v="0"/>
  </r>
  <r>
    <s v="810101345"/>
    <x v="2320"/>
    <s v="810000455"/>
    <s v="81"/>
    <s v="Occitanie"/>
    <s v="CH"/>
    <s v="HDJ ADULT INFANTO JUV LICES CH LAVAUR"/>
    <n v="2531.25"/>
    <n v="0"/>
    <n v="0"/>
  </r>
  <r>
    <s v="810010496"/>
    <x v="2323"/>
    <s v="810100008"/>
    <s v="81"/>
    <s v="Occitanie"/>
    <s v="PSPH/EBNL"/>
    <s v="HDJ LABORDE GAILLAC"/>
    <n v="1768.5"/>
    <n v="0"/>
    <n v="0"/>
  </r>
  <r>
    <s v="810007492"/>
    <x v="2320"/>
    <s v="810000455"/>
    <s v="81"/>
    <s v="Occitanie"/>
    <s v="CH"/>
    <s v="CMP CATTP HJ ADULTES MAZAMET"/>
    <n v="1766.5"/>
    <n v="0"/>
    <n v="0"/>
  </r>
  <r>
    <s v="810101741"/>
    <x v="2332"/>
    <s v="810000471"/>
    <s v="81"/>
    <s v="Occitanie"/>
    <s v="Privé"/>
    <s v="ANTENNE D'AUTODIALYSE CASTRES"/>
    <n v="1675"/>
    <n v="0"/>
    <n v="0"/>
  </r>
  <r>
    <s v="810102947"/>
    <x v="2332"/>
    <s v="810000471"/>
    <s v="81"/>
    <s v="Occitanie"/>
    <s v="Privé"/>
    <s v="ANTENNE D'AUTODIALYSE LESCURE"/>
    <n v="1543"/>
    <n v="0"/>
    <n v="0"/>
  </r>
  <r>
    <s v="810007369"/>
    <x v="2323"/>
    <s v="810100008"/>
    <s v="81"/>
    <s v="Occitanie"/>
    <s v="PSPH/EBNL"/>
    <s v="HDJ BELLEVUE"/>
    <n v="1508.75"/>
    <n v="0"/>
    <n v="0"/>
  </r>
  <r>
    <s v="810007484"/>
    <x v="2320"/>
    <s v="810000455"/>
    <s v="81"/>
    <s v="Occitanie"/>
    <s v="CH"/>
    <s v="HDJ PSY ADULTES LES IRIS CASTRES"/>
    <n v="1440.25"/>
    <n v="0"/>
    <n v="0"/>
  </r>
  <r>
    <s v="810100495"/>
    <x v="2323"/>
    <s v="810100008"/>
    <s v="81"/>
    <s v="Occitanie"/>
    <s v="PSPH/EBNL"/>
    <s v="HDJ MAISON BLANCHE CARMAUX"/>
    <n v="1163"/>
    <n v="0"/>
    <n v="0"/>
  </r>
  <r>
    <s v="810007351"/>
    <x v="2320"/>
    <s v="810000455"/>
    <s v="81"/>
    <s v="Occitanie"/>
    <s v="CH"/>
    <s v="CENTRE POST CURE FIAC CH LAVAUR"/>
    <n v="1143.75"/>
    <n v="0"/>
    <n v="0"/>
  </r>
  <r>
    <s v="810101295"/>
    <x v="2323"/>
    <s v="810100008"/>
    <s v="81"/>
    <s v="Occitanie"/>
    <s v="PSPH/EBNL"/>
    <s v="CENTRE D'ADOLESCENTS ALBI CHS JAMET"/>
    <n v="1142"/>
    <n v="0"/>
    <n v="0"/>
  </r>
  <r>
    <s v="810101360"/>
    <x v="2323"/>
    <s v="810100008"/>
    <s v="81"/>
    <s v="Occitanie"/>
    <s v="PSPH/EBNL"/>
    <s v="HDJ VILLEBOIS GRAULHET"/>
    <n v="1121.75"/>
    <n v="0"/>
    <n v="0"/>
  </r>
  <r>
    <s v="310018890"/>
    <x v="2320"/>
    <s v="810000455"/>
    <s v="81"/>
    <s v="Occitanie"/>
    <s v="CH"/>
    <s v="HDJ PSY ADULTES LE RAMEL CH LAVAUR"/>
    <n v="1069.5"/>
    <n v="0"/>
    <n v="0"/>
  </r>
  <r>
    <s v="810007443"/>
    <x v="2323"/>
    <s v="810100008"/>
    <s v="81"/>
    <s v="Occitanie"/>
    <s v="PSPH/EBNL"/>
    <s v="HDJ RACHOUNE ALBI"/>
    <n v="1017.75"/>
    <n v="0"/>
    <n v="0"/>
  </r>
  <r>
    <s v="810101352"/>
    <x v="2320"/>
    <s v="810000455"/>
    <s v="81"/>
    <s v="Occitanie"/>
    <s v="CH"/>
    <s v="HDJ PSY ADULTES VILLA BEL AIR CH LAVAUR"/>
    <n v="926"/>
    <n v="0"/>
    <n v="0"/>
  </r>
  <r>
    <s v="810102996"/>
    <x v="2323"/>
    <s v="810100008"/>
    <s v="81"/>
    <s v="Occitanie"/>
    <s v="PSPH/EBNL"/>
    <s v="HDJ ALBAN"/>
    <n v="758.25"/>
    <n v="0"/>
    <n v="0"/>
  </r>
  <r>
    <s v="810005058"/>
    <x v="2323"/>
    <s v="810100008"/>
    <s v="81"/>
    <s v="Occitanie"/>
    <s v="PSPH/EBNL"/>
    <s v="HDJ CHS JAMET"/>
    <n v="372.75"/>
    <n v="0"/>
    <n v="0"/>
  </r>
  <r>
    <s v="810007450"/>
    <x v="2323"/>
    <s v="810100008"/>
    <s v="81"/>
    <s v="Occitanie"/>
    <s v="PSPH/EBNL"/>
    <s v="HDJ REALMONT"/>
    <n v="282.75"/>
    <n v="0"/>
    <n v="0"/>
  </r>
  <r>
    <s v="810006999"/>
    <x v="2320"/>
    <s v="810000455"/>
    <s v="81"/>
    <s v="Occitanie"/>
    <s v="CH"/>
    <s v="CMP CATTP HJ ADO LAVAUR"/>
    <n v="279.5"/>
    <n v="0"/>
    <n v="0"/>
  </r>
  <r>
    <s v="810004978"/>
    <x v="2323"/>
    <s v="810100008"/>
    <s v="81"/>
    <s v="Occitanie"/>
    <s v="PSPH/EBNL"/>
    <s v="HDJ LE GALINOU ALBI"/>
    <n v="193.25"/>
    <n v="0"/>
    <n v="0"/>
  </r>
  <r>
    <s v="810009902"/>
    <x v="2323"/>
    <s v="810100008"/>
    <s v="81"/>
    <s v="Occitanie"/>
    <s v="PSPH/EBNL"/>
    <s v="CMP PIJ GAILLAC H P JAMET"/>
    <n v="136"/>
    <n v="0"/>
    <n v="0"/>
  </r>
  <r>
    <s v="810001909"/>
    <x v="2320"/>
    <s v="810000455"/>
    <s v="81"/>
    <s v="Occitanie"/>
    <s v="CH"/>
    <s v="CMP CATTP PIJ GRAULHET CH LAVAUR"/>
    <n v="24.5"/>
    <n v="0"/>
    <n v="0"/>
  </r>
  <r>
    <s v="820000032"/>
    <x v="2333"/>
    <s v="820000016"/>
    <s v="82"/>
    <s v="Occitanie"/>
    <s v="CH"/>
    <s v="CH DE MONTAUBAN"/>
    <n v="145933.75"/>
    <n v="1"/>
    <n v="1"/>
  </r>
  <r>
    <s v="820000057"/>
    <x v="2334"/>
    <s v="820000131"/>
    <s v="82"/>
    <s v="Occitanie"/>
    <s v="Privé"/>
    <s v="CLINIQUE DU PONT DE CHAUME"/>
    <n v="96764.5"/>
    <n v="0"/>
    <n v="1"/>
  </r>
  <r>
    <s v="820000040"/>
    <x v="2335"/>
    <s v="820000081"/>
    <s v="82"/>
    <s v="Occitanie"/>
    <s v="Privé"/>
    <s v="CLINIQUE CROIX SAINT MICHEL"/>
    <n v="36288"/>
    <n v="0"/>
    <n v="0"/>
  </r>
  <r>
    <s v="820000883"/>
    <x v="2336"/>
    <s v="820004950"/>
    <s v="82"/>
    <s v="Occitanie"/>
    <s v="CH"/>
    <s v="CHIC CASTELSARRASIN MOISSAC SITE MOISSA"/>
    <n v="25675.5"/>
    <n v="1"/>
    <n v="1"/>
  </r>
  <r>
    <s v="820003218"/>
    <x v="2337"/>
    <s v="820008142"/>
    <s v="82"/>
    <s v="Occitanie"/>
    <s v="Privé"/>
    <s v="CLINIQUE LA PINEDE"/>
    <n v="20176.5"/>
    <n v="0"/>
    <n v="0"/>
  </r>
  <r>
    <s v="820004067"/>
    <x v="2333"/>
    <s v="820000016"/>
    <s v="82"/>
    <s v="Occitanie"/>
    <s v="CH"/>
    <s v="PSYCHIATRIE III CAPOU CH MONTAUBAN"/>
    <n v="14145"/>
    <n v="0"/>
    <n v="0"/>
  </r>
  <r>
    <s v="820002350"/>
    <x v="2338"/>
    <s v="820000578"/>
    <s v="82"/>
    <s v="Occitanie"/>
    <s v="Privé"/>
    <s v="CRF CARDIAQUES BEAUMONT DE LOMAGNE"/>
    <n v="14142.5"/>
    <n v="0"/>
    <n v="1"/>
  </r>
  <r>
    <s v="820000065"/>
    <x v="2339"/>
    <s v="820000156"/>
    <s v="82"/>
    <s v="Occitanie"/>
    <s v="Privé"/>
    <s v="CLINIQUE DU DOCTEUR CAVE"/>
    <n v="13740"/>
    <n v="0"/>
    <n v="0"/>
  </r>
  <r>
    <s v="820000412"/>
    <x v="2340"/>
    <s v="820000560"/>
    <s v="82"/>
    <s v="Occitanie"/>
    <s v="Privé"/>
    <s v="CHATEAU DE LONGUES-AYGUES"/>
    <n v="9875"/>
    <n v="0"/>
    <n v="0"/>
  </r>
  <r>
    <s v="820000461"/>
    <x v="2341"/>
    <s v="820000248"/>
    <s v="82"/>
    <s v="Occitanie"/>
    <s v="CH"/>
    <s v="CH DES DEUX RIVES"/>
    <n v="9856.5"/>
    <n v="0"/>
    <n v="0"/>
  </r>
  <r>
    <s v="820000198"/>
    <x v="2336"/>
    <s v="820004950"/>
    <s v="82"/>
    <s v="Occitanie"/>
    <s v="CH"/>
    <s v="CHIC CASTELSARRASIN MOISSAC SITE CASTE"/>
    <n v="6317.5"/>
    <n v="0"/>
    <n v="0"/>
  </r>
  <r>
    <s v="820000438"/>
    <x v="2342"/>
    <s v="820000214"/>
    <s v="82"/>
    <s v="Occitanie"/>
    <s v="CH"/>
    <s v="USLD CH CAUSSADE"/>
    <n v="5627"/>
    <n v="0"/>
    <n v="0"/>
  </r>
  <r>
    <s v="820000420"/>
    <x v="2343"/>
    <s v="820000206"/>
    <s v="82"/>
    <s v="Occitanie"/>
    <s v="CH"/>
    <s v="CH DE NEGREPELISSE"/>
    <n v="5253"/>
    <n v="0"/>
    <n v="0"/>
  </r>
  <r>
    <s v="820009611"/>
    <x v="2336"/>
    <s v="820004950"/>
    <s v="82"/>
    <s v="Occitanie"/>
    <s v="USLD pur"/>
    <s v="USLD CHI CASTELSARRASIN MOISSAC"/>
    <n v="5203"/>
    <n v="0"/>
    <n v="0"/>
  </r>
  <r>
    <s v="820003911"/>
    <x v="2344"/>
    <s v="240000265"/>
    <s v="82"/>
    <s v="Occitanie"/>
    <s v="PSPH/EBNL"/>
    <s v="FONDATION JOHN BOST, PAVILLON LOU CAMIN"/>
    <n v="4980.75"/>
    <n v="0"/>
    <n v="0"/>
  </r>
  <r>
    <s v="820007409"/>
    <x v="2333"/>
    <s v="820000016"/>
    <s v="82"/>
    <s v="Occitanie"/>
    <s v="CH"/>
    <s v="INTERSECTEUR PSYCHO LES PYRENEES"/>
    <n v="4481"/>
    <n v="0"/>
    <n v="0"/>
  </r>
  <r>
    <s v="820008068"/>
    <x v="2333"/>
    <s v="820000016"/>
    <s v="82"/>
    <s v="Occitanie"/>
    <s v="CH"/>
    <s v="HDJ PSY ADULTES SOLAIRE CH MONTAUBAN"/>
    <n v="764.75"/>
    <n v="0"/>
    <n v="0"/>
  </r>
  <r>
    <s v="820008100"/>
    <x v="2333"/>
    <s v="820000016"/>
    <s v="82"/>
    <s v="Occitanie"/>
    <s v="CH"/>
    <s v="HDJ PSY ADULTES MOISSAC CH MONTAUBAN"/>
    <n v="739"/>
    <n v="0"/>
    <n v="0"/>
  </r>
  <r>
    <s v="820005791"/>
    <x v="2345"/>
    <s v="820000131"/>
    <s v="82"/>
    <s v="Occitanie"/>
    <s v="Privé"/>
    <s v="ANTENNE D'AUTODIALYSE CASTELSARRASIN"/>
    <n v="719"/>
    <n v="0"/>
    <n v="0"/>
  </r>
  <r>
    <s v="820004778"/>
    <x v="2333"/>
    <s v="820000016"/>
    <s v="82"/>
    <s v="Occitanie"/>
    <s v="CH"/>
    <s v="HDJ PSY INF JUV CAPUCINS CH MONTAUBAN"/>
    <n v="593.5"/>
    <n v="0"/>
    <n v="0"/>
  </r>
  <r>
    <s v="820007979"/>
    <x v="2333"/>
    <s v="820000016"/>
    <s v="82"/>
    <s v="Occitanie"/>
    <s v="CH"/>
    <s v="HDJ PSY INF JUV PORDEGUI CH MONTAUBAN"/>
    <n v="497.25"/>
    <n v="0"/>
    <n v="0"/>
  </r>
  <r>
    <s v="820008118"/>
    <x v="2333"/>
    <s v="820000016"/>
    <s v="82"/>
    <s v="Occitanie"/>
    <s v="CH"/>
    <s v="HDJ PSY ADULTES DU PIN CH MONTAUBAN"/>
    <n v="470.75"/>
    <n v="0"/>
    <n v="0"/>
  </r>
  <r>
    <s v="820008498"/>
    <x v="2333"/>
    <s v="820000016"/>
    <s v="82"/>
    <s v="Occitanie"/>
    <s v="CH"/>
    <s v="HDJ ADOS PSYCHOTIQUES CH MONTAUBAN"/>
    <n v="356.5"/>
    <n v="0"/>
    <n v="0"/>
  </r>
  <r>
    <s v="830000345"/>
    <x v="2346"/>
    <s v="830100616"/>
    <s v="83"/>
    <s v="Provence-Alpes-Côte d'Azur"/>
    <s v="CH"/>
    <s v="CHITS CH SAINTE MUSSE"/>
    <n v="260229.25"/>
    <n v="1"/>
    <n v="1"/>
  </r>
  <r>
    <s v="830000311"/>
    <x v="2347"/>
    <s v="830100566"/>
    <s v="83"/>
    <s v="Provence-Alpes-Côte d'Azur"/>
    <s v="CH"/>
    <s v="CHIC DE FREJUS SAINT RAPHAEL"/>
    <n v="128759.25"/>
    <n v="1"/>
    <n v="1"/>
  </r>
  <r>
    <s v="830100574"/>
    <x v="2348"/>
    <s v="750810814"/>
    <s v="83"/>
    <s v="Provence-Alpes-Côte d'Azur"/>
    <s v="CH"/>
    <s v="HÔPITAL D'INSTRUCTION DES ARMÉES_x000a_SAINTE-ANNE"/>
    <n v="104674.5"/>
    <n v="0"/>
    <n v="1"/>
  </r>
  <r>
    <s v="830000287"/>
    <x v="2349"/>
    <s v="830100525"/>
    <s v="83"/>
    <s v="Provence-Alpes-Côte d'Azur"/>
    <s v="CH"/>
    <s v="CH LA DRACENIE DE DRAGUIGNAN"/>
    <n v="96726.25"/>
    <n v="1"/>
    <n v="1"/>
  </r>
  <r>
    <s v="830000295"/>
    <x v="2350"/>
    <s v="830100533"/>
    <s v="83"/>
    <s v="Provence-Alpes-Côte d'Azur"/>
    <s v="CH"/>
    <s v="CH DE HYERES MARIE JOSEE TREFFOT"/>
    <n v="78689.5"/>
    <n v="1"/>
    <n v="1"/>
  </r>
  <r>
    <s v="830100434"/>
    <x v="2351"/>
    <s v="830000196"/>
    <s v="83"/>
    <s v="Provence-Alpes-Côte d'Azur"/>
    <s v="Privé"/>
    <s v="CLINIQUE SAINT JEAN"/>
    <n v="65796.5"/>
    <n v="0"/>
    <n v="0"/>
  </r>
  <r>
    <s v="830100608"/>
    <x v="2346"/>
    <s v="830100616"/>
    <s v="83"/>
    <s v="Provence-Alpes-Côte d'Azur"/>
    <s v="CH"/>
    <s v="CHITS CH GEORGE SAND"/>
    <n v="64840.75"/>
    <n v="0"/>
    <n v="1"/>
  </r>
  <r>
    <s v="830100319"/>
    <x v="2352"/>
    <s v="830020855"/>
    <s v="83"/>
    <s v="Provence-Alpes-Côte d'Azur"/>
    <s v="Privé"/>
    <s v="POLYCLINIQUE LES FLEURS"/>
    <n v="62270.5"/>
    <n v="0"/>
    <n v="1"/>
  </r>
  <r>
    <n v="830000279"/>
    <x v="2353"/>
    <s v="830100517"/>
    <s v="83"/>
    <s v="Provence-Alpes-Côte d'Azur"/>
    <s v="CH"/>
    <s v="CH JEAN MARCEL DE BRIGNOLES"/>
    <n v="66948"/>
    <n v="1"/>
    <n v="1"/>
  </r>
  <r>
    <s v="830207114"/>
    <x v="2354"/>
    <s v="830001855"/>
    <s v="83"/>
    <s v="Provence-Alpes-Côte d'Azur"/>
    <s v="Privé"/>
    <s v="HAD SANTÉ SOLIDARITE DU VAR"/>
    <n v="46030"/>
    <n v="0"/>
    <n v="0"/>
  </r>
  <r>
    <s v="830100392"/>
    <x v="2355"/>
    <s v="830000154"/>
    <s v="83"/>
    <s v="Provence-Alpes-Côte d'Azur"/>
    <s v="Privé"/>
    <s v="POLYCLINIQUE NOTRE DAME"/>
    <n v="45099"/>
    <n v="0"/>
    <n v="1"/>
  </r>
  <r>
    <s v="830100103"/>
    <x v="2356"/>
    <s v="830000022"/>
    <s v="83"/>
    <s v="Provence-Alpes-Côte d'Azur"/>
    <s v="Privé"/>
    <s v="CLINIQUE STE MARGUERITE"/>
    <n v="43301"/>
    <n v="0"/>
    <n v="1"/>
  </r>
  <r>
    <s v="830000303"/>
    <x v="2357"/>
    <s v="830100541"/>
    <s v="83"/>
    <s v="Provence-Alpes-Côte d'Azur"/>
    <s v="PSPH/EBNL"/>
    <s v="HÔPITAL LEON BERARD"/>
    <n v="42488"/>
    <n v="1"/>
    <n v="1"/>
  </r>
  <r>
    <s v="830100855"/>
    <x v="2358"/>
    <s v="830000493"/>
    <s v="83"/>
    <s v="Provence-Alpes-Côte d'Azur"/>
    <s v="Privé"/>
    <s v="CENTRE DE GÉRONTOLOGIE ST.FRANCOIS"/>
    <n v="42426.5"/>
    <n v="0"/>
    <n v="1"/>
  </r>
  <r>
    <s v="830100558"/>
    <x v="2359"/>
    <s v="690781810"/>
    <s v="83"/>
    <s v="Provence-Alpes-Côte d'Azur"/>
    <s v="CHR/U"/>
    <s v="HÔPITAL RENEE SABRAN HYERES"/>
    <n v="36564.5"/>
    <n v="0"/>
    <n v="1"/>
  </r>
  <r>
    <s v="830100764"/>
    <x v="2360"/>
    <s v="440052041"/>
    <s v="83"/>
    <s v="Provence-Alpes-Côte d'Azur"/>
    <s v="Privé"/>
    <s v="INSTITUT MEDICALISE DE MAR VIVO"/>
    <n v="33202"/>
    <n v="0"/>
    <n v="0"/>
  </r>
  <r>
    <s v="830100251"/>
    <x v="2361"/>
    <s v="830000063"/>
    <s v="83"/>
    <s v="Provence-Alpes-Côte d'Azur"/>
    <s v="Privé"/>
    <s v="CLINIQUE DU CAP D'OR"/>
    <n v="31484"/>
    <n v="0"/>
    <n v="1"/>
  </r>
  <r>
    <s v="830100681"/>
    <x v="2362"/>
    <s v="750005068"/>
    <s v="83"/>
    <s v="Provence-Alpes-Côte d'Azur"/>
    <s v="PSPH/EBNL"/>
    <s v="CENTRE SSR MGEN PIERRE CHEVALIER"/>
    <n v="31319"/>
    <n v="0"/>
    <n v="0"/>
  </r>
  <r>
    <s v="830100459"/>
    <x v="2363"/>
    <s v="830000212"/>
    <s v="83"/>
    <s v="Provence-Alpes-Côte d'Azur"/>
    <s v="Privé"/>
    <s v="CLINIQUE SAINT MICHEL"/>
    <n v="29794.5"/>
    <n v="0"/>
    <n v="1"/>
  </r>
  <r>
    <s v="830100624"/>
    <x v="2364"/>
    <s v="920030913"/>
    <s v="83"/>
    <s v="Provence-Alpes-Côte d'Azur"/>
    <s v="Privé"/>
    <s v="INSTITUT HELIO-MARIN COTE D'AZUR"/>
    <n v="29371.5"/>
    <n v="0"/>
    <n v="0"/>
  </r>
  <r>
    <s v="830100756"/>
    <x v="2365"/>
    <s v="920030269"/>
    <s v="83"/>
    <s v="Provence-Alpes-Côte d'Azur"/>
    <s v="Privé"/>
    <s v="CENTRE DE SOINS LES COLLINES DU REVEST"/>
    <n v="29114"/>
    <n v="0"/>
    <n v="0"/>
  </r>
  <r>
    <s v="830000337"/>
    <x v="2366"/>
    <s v="830100590"/>
    <s v="83"/>
    <s v="Provence-Alpes-Côte d'Azur"/>
    <s v="CH"/>
    <s v="CH DE SAINT TROPEZ"/>
    <n v="26209"/>
    <n v="0"/>
    <n v="1"/>
  </r>
  <r>
    <s v="830017372"/>
    <x v="2367"/>
    <s v="750721235"/>
    <s v="83"/>
    <s v="Provence-Alpes-Côte d'Azur"/>
    <s v="PSPH/EBNL"/>
    <s v="CENTRE BEAUSEJOUR"/>
    <n v="26043"/>
    <n v="0"/>
    <n v="0"/>
  </r>
  <r>
    <s v="830000600"/>
    <x v="2368"/>
    <s v="830101200"/>
    <s v="83"/>
    <s v="Provence-Alpes-Côte d'Azur"/>
    <s v="CH"/>
    <s v="CHS PIERREFEU DU VAR HENRI GUERIN"/>
    <n v="24633.25"/>
    <n v="0"/>
    <n v="0"/>
  </r>
  <r>
    <s v="830100806"/>
    <x v="2369"/>
    <s v="920030269"/>
    <s v="83"/>
    <s v="Provence-Alpes-Côte d'Azur"/>
    <s v="Privé"/>
    <s v="CRF DU BESSILLON"/>
    <n v="24221"/>
    <n v="0"/>
    <n v="0"/>
  </r>
  <r>
    <s v="830002119"/>
    <x v="2370"/>
    <s v="830002119"/>
    <s v="83"/>
    <s v="Provence-Alpes-Côte d'Azur"/>
    <s v="PSPH/EBNL"/>
    <s v="AVODD"/>
    <n v="22746"/>
    <n v="0"/>
    <n v="0"/>
  </r>
  <r>
    <s v="830100012"/>
    <x v="2371"/>
    <s v="750712184"/>
    <s v="83"/>
    <s v="Provence-Alpes-Côte d'Azur"/>
    <s v="CHR/U"/>
    <s v="APHP HÔPITAL SAN SALVADOUR"/>
    <n v="22141.5"/>
    <n v="1"/>
    <n v="1"/>
  </r>
  <r>
    <s v="830202743"/>
    <x v="2346"/>
    <s v="830100616"/>
    <s v="83"/>
    <s v="Provence-Alpes-Côte d'Azur"/>
    <s v="CH"/>
    <s v="CHITS HÔPITAL GEORGES CLEMENCEAU"/>
    <n v="20666"/>
    <n v="0"/>
    <n v="0"/>
  </r>
  <r>
    <s v="830100814"/>
    <x v="2372"/>
    <s v="920030269"/>
    <s v="83"/>
    <s v="Provence-Alpes-Côte d'Azur"/>
    <s v="Privé"/>
    <s v="CENTRE DE CONVALESCENCE HELIADES"/>
    <n v="19892"/>
    <n v="0"/>
    <n v="0"/>
  </r>
  <r>
    <s v="830100442"/>
    <x v="2373"/>
    <s v="830000204"/>
    <s v="83"/>
    <s v="Provence-Alpes-Côte d'Azur"/>
    <s v="Privé"/>
    <s v="CLINIQUE SAINT MARTIN"/>
    <n v="19524"/>
    <n v="0"/>
    <n v="0"/>
  </r>
  <r>
    <s v="830100632"/>
    <x v="2374"/>
    <s v="250002284"/>
    <s v="83"/>
    <s v="Provence-Alpes-Côte d'Azur"/>
    <s v="PSPH/EBNL"/>
    <s v="INSTITUT REED. FONCT. POMPONIANA OLBIA"/>
    <n v="19085.5"/>
    <n v="0"/>
    <n v="0"/>
  </r>
  <r>
    <s v="830200515"/>
    <x v="2375"/>
    <s v="830001012"/>
    <s v="83"/>
    <s v="Provence-Alpes-Côte d'Azur"/>
    <s v="Privé"/>
    <s v="CLINIQUE LES TROIS SOLLIES"/>
    <n v="18256.25"/>
    <n v="0"/>
    <n v="0"/>
  </r>
  <r>
    <s v="830200523"/>
    <x v="2376"/>
    <s v="830210084"/>
    <s v="83"/>
    <s v="Provence-Alpes-Côte d'Azur"/>
    <s v="PSPH/EBNL"/>
    <s v="POLYCLINIQUE HENRI MALARTIC"/>
    <n v="17028"/>
    <n v="0"/>
    <n v="1"/>
  </r>
  <r>
    <s v="830100822"/>
    <x v="2377"/>
    <s v="830000477"/>
    <s v="83"/>
    <s v="Provence-Alpes-Côte d'Azur"/>
    <s v="Privé"/>
    <s v="MAISON D'ENFANTS LES OISEAUX"/>
    <n v="16315"/>
    <n v="0"/>
    <n v="0"/>
  </r>
  <r>
    <s v="830206397"/>
    <x v="2378"/>
    <s v="830017893"/>
    <s v="83"/>
    <s v="Provence-Alpes-Côte d'Azur"/>
    <s v="Privé"/>
    <s v="CERS ST RAPHAEL - GROUPE GENERALE DE_x000a_SANTÉ"/>
    <n v="16091.5"/>
    <n v="0"/>
    <n v="0"/>
  </r>
  <r>
    <s v="830215919"/>
    <x v="2379"/>
    <s v="750056335"/>
    <s v="83"/>
    <s v="Provence-Alpes-Côte d'Azur"/>
    <s v="Privé"/>
    <s v="KORIAN VAL DU FENOUILLET"/>
    <n v="15699.25"/>
    <n v="0"/>
    <n v="0"/>
  </r>
  <r>
    <s v="830100327"/>
    <x v="2380"/>
    <s v="830000105"/>
    <s v="83"/>
    <s v="Provence-Alpes-Côte d'Azur"/>
    <s v="Privé"/>
    <s v="CLINIQUE LES LAURIERS"/>
    <n v="15510.5"/>
    <n v="0"/>
    <n v="0"/>
  </r>
  <r>
    <s v="830100475"/>
    <x v="2381"/>
    <s v="830000238"/>
    <s v="83"/>
    <s v="Provence-Alpes-Côte d'Azur"/>
    <s v="Privé"/>
    <s v="CLINIQUE SAINT ROCH"/>
    <n v="15372"/>
    <n v="0"/>
    <n v="0"/>
  </r>
  <r>
    <s v="830100368"/>
    <x v="2382"/>
    <s v="830000147"/>
    <s v="83"/>
    <s v="Provence-Alpes-Côte d'Azur"/>
    <s v="Privé"/>
    <s v="CLINIQUE CHIRURGICALE DU GOLFE DE SAINT_x000a_TROPEZ"/>
    <n v="14845"/>
    <n v="0"/>
    <n v="0"/>
  </r>
  <r>
    <s v="830100087"/>
    <x v="2383"/>
    <s v="920030269"/>
    <s v="83"/>
    <s v="Provence-Alpes-Côte d'Azur"/>
    <s v="Privé"/>
    <s v="CENTRE LA CHENEVIERE"/>
    <n v="14534.5"/>
    <n v="0"/>
    <n v="0"/>
  </r>
  <r>
    <s v="830101408"/>
    <x v="2384"/>
    <s v="830000659"/>
    <s v="83"/>
    <s v="Provence-Alpes-Côte d'Azur"/>
    <s v="Privé"/>
    <s v="CENTRE GERIATRIE STE THERESE"/>
    <n v="14393.5"/>
    <n v="0"/>
    <n v="0"/>
  </r>
  <r>
    <s v="830200507"/>
    <x v="2385"/>
    <s v="830013678"/>
    <s v="83"/>
    <s v="Provence-Alpes-Côte d'Azur"/>
    <s v="PSPH/EBNL"/>
    <s v="MAISON DE SANTÉ JEAN LACHENAUD"/>
    <n v="12992.5"/>
    <n v="0"/>
    <n v="0"/>
  </r>
  <r>
    <s v="830100335"/>
    <x v="2386"/>
    <s v="920030269"/>
    <s v="83"/>
    <s v="Provence-Alpes-Côte d'Azur"/>
    <s v="Privé"/>
    <s v="CLINIQUE LES OLIVIERS"/>
    <n v="11285"/>
    <n v="0"/>
    <n v="0"/>
  </r>
  <r>
    <s v="830215687"/>
    <x v="2387"/>
    <s v="830003521"/>
    <s v="83"/>
    <s v="Provence-Alpes-Côte d'Azur"/>
    <s v="Privé"/>
    <s v="CENTRE D'HEMODIALYSE SERENA"/>
    <n v="11003"/>
    <n v="0"/>
    <n v="0"/>
  </r>
  <r>
    <s v="830100418"/>
    <x v="2388"/>
    <s v="830000170"/>
    <s v="83"/>
    <s v="Provence-Alpes-Côte d'Azur"/>
    <s v="Privé"/>
    <s v="CLINIQUE NOTRE DAME DE LA MERCI"/>
    <n v="10499"/>
    <n v="0"/>
    <n v="0"/>
  </r>
  <r>
    <s v="830016556"/>
    <x v="2389"/>
    <s v="830000451"/>
    <s v="83"/>
    <s v="Provence-Alpes-Côte d'Azur"/>
    <s v="PSPH/EBNL"/>
    <s v="CLINIQUE LES ESPERELS"/>
    <n v="10375.5"/>
    <n v="0"/>
    <n v="1"/>
  </r>
  <r>
    <s v="830003877"/>
    <x v="2390"/>
    <s v="920030921"/>
    <s v="83"/>
    <s v="Provence-Alpes-Côte d'Azur"/>
    <s v="Privé"/>
    <s v="CLINIQUE LA BASTIDE"/>
    <n v="10294"/>
    <n v="0"/>
    <n v="0"/>
  </r>
  <r>
    <s v="830012688"/>
    <x v="2391"/>
    <s v="830012639"/>
    <s v="83"/>
    <s v="Provence-Alpes-Côte d'Azur"/>
    <s v="Privé"/>
    <s v="CENTRE NÉPHROLOGIQUE LES FLEURS"/>
    <n v="10010"/>
    <n v="0"/>
    <n v="0"/>
  </r>
  <r>
    <s v="830009528"/>
    <x v="2347"/>
    <s v="830100566"/>
    <s v="83"/>
    <s v="Provence-Alpes-Côte d'Azur"/>
    <s v="CH"/>
    <s v="CHIC FREJUS ST RAPAHEL GERONTO MED SSR"/>
    <n v="9674.5"/>
    <n v="0"/>
    <n v="0"/>
  </r>
  <r>
    <s v="830019600"/>
    <x v="2392"/>
    <s v="830000063"/>
    <s v="83"/>
    <s v="Provence-Alpes-Côte d'Azur"/>
    <s v="Privé"/>
    <s v="CAP DOMICILE"/>
    <n v="9577.5"/>
    <n v="0"/>
    <n v="0"/>
  </r>
  <r>
    <s v="830213856"/>
    <x v="2350"/>
    <s v="830100533"/>
    <s v="83"/>
    <s v="Provence-Alpes-Côte d'Azur"/>
    <s v="CH"/>
    <s v="CH HYERES SITE RIONDET"/>
    <n v="8792"/>
    <n v="0"/>
    <n v="0"/>
  </r>
  <r>
    <s v="830100863"/>
    <x v="2393"/>
    <s v="920030913"/>
    <s v="83"/>
    <s v="Provence-Alpes-Côte d'Azur"/>
    <s v="Privé"/>
    <s v="MAISON DE REGIME SAINT JEAN"/>
    <n v="7953"/>
    <n v="0"/>
    <n v="0"/>
  </r>
  <r>
    <s v="830017497"/>
    <x v="2394"/>
    <s v="830004958"/>
    <s v="83"/>
    <s v="Provence-Alpes-Côte d'Azur"/>
    <s v="Privé"/>
    <s v="CLINIQUE PSYCHIATRIQUE DU GOLFE"/>
    <n v="7131"/>
    <n v="0"/>
    <n v="0"/>
  </r>
  <r>
    <s v="830213989"/>
    <x v="2349"/>
    <s v="830100525"/>
    <s v="83"/>
    <s v="Provence-Alpes-Côte d'Azur"/>
    <s v="CH"/>
    <s v="CH DRAGUIGNAN USLD"/>
    <n v="6305"/>
    <n v="0"/>
    <n v="0"/>
  </r>
  <r>
    <s v="830012498"/>
    <x v="2395"/>
    <s v="830014049"/>
    <s v="83"/>
    <s v="Provence-Alpes-Côte d'Azur"/>
    <s v="Privé"/>
    <s v="HAD SAINT ANTOINE"/>
    <n v="6133.5"/>
    <n v="0"/>
    <n v="0"/>
  </r>
  <r>
    <s v="830013629"/>
    <x v="2396"/>
    <s v="130002041"/>
    <s v="83"/>
    <s v="Provence-Alpes-Côte d'Azur"/>
    <s v="Privé"/>
    <s v="CLIN LA PHOCEANNE CENTRE LONG SEJOUR"/>
    <n v="4634.5"/>
    <n v="0"/>
    <n v="0"/>
  </r>
  <r>
    <s v="830212783"/>
    <x v="2397"/>
    <s v="830002432"/>
    <s v="83"/>
    <s v="Provence-Alpes-Côte d'Azur"/>
    <s v="Privé"/>
    <s v="LE MONT D'AZUR SLD"/>
    <n v="4023.5"/>
    <n v="0"/>
    <n v="0"/>
  </r>
  <r>
    <s v="830206298"/>
    <x v="2353"/>
    <s v="830100517"/>
    <s v="83"/>
    <s v="Provence-Alpes-Côte d'Azur"/>
    <s v="CH"/>
    <s v="CH MOYEN SEJOUR LA SOURCE DE BRIGNOLES"/>
    <n v="3676.5"/>
    <n v="0"/>
    <n v="0"/>
  </r>
  <r>
    <s v="830100871"/>
    <x v="2350"/>
    <s v="830100533"/>
    <s v="83"/>
    <s v="Provence-Alpes-Côte d'Azur"/>
    <s v="CH"/>
    <s v="MC CH HYERES SITE CLEMENCEAU"/>
    <n v="3208.5"/>
    <n v="0"/>
    <n v="0"/>
  </r>
  <r>
    <s v="830015749"/>
    <x v="2368"/>
    <s v="830101200"/>
    <s v="83"/>
    <s v="Provence-Alpes-Côte d'Azur"/>
    <s v="CH"/>
    <s v="TP ADULTES"/>
    <n v="3103.5"/>
    <n v="0"/>
    <n v="0"/>
  </r>
  <r>
    <s v="830012589"/>
    <x v="2398"/>
    <s v="830003695"/>
    <s v="83"/>
    <s v="Provence-Alpes-Côte d'Azur"/>
    <s v="PSPH/EBNL"/>
    <s v="ADIVA CTRE D'HEMODIALYSE SEYNE SUR MER"/>
    <n v="2320"/>
    <n v="0"/>
    <n v="0"/>
  </r>
  <r>
    <s v="830212064"/>
    <x v="2368"/>
    <s v="830101200"/>
    <s v="83"/>
    <s v="Provence-Alpes-Côte d'Azur"/>
    <s v="CH"/>
    <s v="HDJ CMP CATTP ADULTES"/>
    <n v="1986.25"/>
    <n v="0"/>
    <n v="0"/>
  </r>
  <r>
    <s v="830015699"/>
    <x v="2368"/>
    <s v="830101200"/>
    <s v="83"/>
    <s v="Provence-Alpes-Côte d'Azur"/>
    <s v="CH"/>
    <s v="HDJ CMP CATTP ADULTES INFANTO JUVENILE"/>
    <n v="1826"/>
    <n v="0"/>
    <n v="0"/>
  </r>
  <r>
    <s v="830216495"/>
    <x v="2398"/>
    <s v="830003695"/>
    <s v="83"/>
    <s v="Provence-Alpes-Côte d'Azur"/>
    <s v="PSPH/EBNL"/>
    <s v="ADIVA DIALYSE A DOMICILE LA GARDE"/>
    <n v="1524"/>
    <n v="0"/>
    <n v="0"/>
  </r>
  <r>
    <s v="830015970"/>
    <x v="2398"/>
    <s v="830003695"/>
    <s v="83"/>
    <s v="Provence-Alpes-Côte d'Azur"/>
    <s v="PSPH/EBNL"/>
    <s v="ADIVA CENTRE DE DIALYSE GASSIN"/>
    <n v="1350"/>
    <n v="0"/>
    <n v="0"/>
  </r>
  <r>
    <s v="830212056"/>
    <x v="2368"/>
    <s v="830101200"/>
    <s v="83"/>
    <s v="Provence-Alpes-Côte d'Azur"/>
    <s v="CH"/>
    <s v="HDJ CMP CATTP ADULTES"/>
    <n v="1036.75"/>
    <n v="0"/>
    <n v="0"/>
  </r>
  <r>
    <s v="830210712"/>
    <x v="2368"/>
    <s v="830101200"/>
    <s v="83"/>
    <s v="Provence-Alpes-Côte d'Azur"/>
    <s v="CH"/>
    <s v="HDJ CMP CATTP ADULTES"/>
    <n v="1010.25"/>
    <n v="0"/>
    <n v="0"/>
  </r>
  <r>
    <s v="830211660"/>
    <x v="2368"/>
    <s v="830101200"/>
    <s v="83"/>
    <s v="Provence-Alpes-Côte d'Azur"/>
    <s v="CH"/>
    <s v="HDJ CMP CATTP INFANTO JUVENILE"/>
    <n v="939"/>
    <n v="0"/>
    <n v="0"/>
  </r>
  <r>
    <s v="830211694"/>
    <x v="2368"/>
    <s v="830101200"/>
    <s v="83"/>
    <s v="Provence-Alpes-Côte d'Azur"/>
    <s v="CH"/>
    <s v="CHS PIERREFEU HJ REGAIN"/>
    <n v="838"/>
    <n v="0"/>
    <n v="0"/>
  </r>
  <r>
    <s v="830213336"/>
    <x v="2368"/>
    <s v="830101200"/>
    <s v="83"/>
    <s v="Provence-Alpes-Côte d'Azur"/>
    <s v="CH"/>
    <s v="HDJ CATTP ADULTES"/>
    <n v="818.75"/>
    <n v="0"/>
    <n v="0"/>
  </r>
  <r>
    <s v="830215141"/>
    <x v="2368"/>
    <s v="830101200"/>
    <s v="83"/>
    <s v="Provence-Alpes-Côte d'Azur"/>
    <s v="CH"/>
    <s v="TP CMP INFANTO JUVENILE"/>
    <n v="764"/>
    <n v="0"/>
    <n v="0"/>
  </r>
  <r>
    <s v="830017604"/>
    <x v="2347"/>
    <s v="830100566"/>
    <s v="83"/>
    <s v="Provence-Alpes-Côte d'Azur"/>
    <s v="CH"/>
    <s v="CHIC DE FREJUS HJ PSY INFJUV 83I04"/>
    <n v="674.5"/>
    <n v="0"/>
    <n v="0"/>
  </r>
  <r>
    <s v="830009379"/>
    <x v="2347"/>
    <s v="830100566"/>
    <s v="83"/>
    <s v="Provence-Alpes-Côte d'Azur"/>
    <s v="CH"/>
    <s v="CHIC DE FREJUS HJ TRANS EN PROVENCE"/>
    <n v="547"/>
    <n v="0"/>
    <n v="0"/>
  </r>
  <r>
    <s v="830017042"/>
    <x v="2347"/>
    <s v="830100566"/>
    <s v="83"/>
    <s v="Provence-Alpes-Côte d'Azur"/>
    <s v="CH"/>
    <s v="CHIC DE FREJUS HJ PSY GEN 83G10"/>
    <n v="530.75"/>
    <n v="0"/>
    <n v="0"/>
  </r>
  <r>
    <s v="830211686"/>
    <x v="2368"/>
    <s v="830101200"/>
    <s v="83"/>
    <s v="Provence-Alpes-Côte d'Azur"/>
    <s v="CH"/>
    <s v="HDJ CATTP INFANTO JUVENILE"/>
    <n v="447.25"/>
    <n v="0"/>
    <n v="0"/>
  </r>
  <r>
    <s v="830016671"/>
    <x v="2399"/>
    <s v="830003695"/>
    <s v="83"/>
    <s v="Provence-Alpes-Côte d'Azur"/>
    <s v="PSPH/EBNL"/>
    <s v="ADIVA CTRE DE DIALYSE ST JEAN TOULON"/>
    <n v="1"/>
    <n v="0"/>
    <n v="0"/>
  </r>
  <r>
    <s v="840001861"/>
    <x v="2400"/>
    <s v="840006597"/>
    <s v="84"/>
    <s v="Provence-Alpes-Côte d'Azur"/>
    <s v="CH"/>
    <s v="CH D'AVIGNON HENRI DUFFAUT"/>
    <n v="307701.5"/>
    <n v="1"/>
    <n v="1"/>
  </r>
  <r>
    <s v="840000483"/>
    <x v="2401"/>
    <s v="840000087"/>
    <s v="84"/>
    <s v="Provence-Alpes-Côte d'Azur"/>
    <s v="CH"/>
    <s v="CH LOUIS GIORGI D'ORANGE"/>
    <n v="77304.5"/>
    <n v="1"/>
    <n v="1"/>
  </r>
  <r>
    <s v="840000541"/>
    <x v="2402"/>
    <s v="840000137"/>
    <s v="84"/>
    <s v="Provence-Alpes-Côte d'Azur"/>
    <s v="CH"/>
    <s v="CHS DE MONTFAVET"/>
    <n v="67026.75"/>
    <n v="0"/>
    <n v="1"/>
  </r>
  <r>
    <s v="840000350"/>
    <x v="2403"/>
    <s v="840000657"/>
    <s v="84"/>
    <s v="Provence-Alpes-Côte d'Azur"/>
    <s v="PSPH/EBNL"/>
    <s v="CLINIQUE SAINTE CATHERINE"/>
    <n v="63951.5"/>
    <n v="0"/>
    <n v="1"/>
  </r>
  <r>
    <s v="840000392"/>
    <x v="2404"/>
    <s v="840000046"/>
    <s v="84"/>
    <s v="Provence-Alpes-Côte d'Azur"/>
    <s v="CH"/>
    <s v="CH DE CARPENTRAS"/>
    <n v="53496.5"/>
    <n v="0"/>
    <n v="0"/>
  </r>
  <r>
    <s v="840000418"/>
    <x v="2405"/>
    <s v="840004659"/>
    <s v="84"/>
    <s v="Provence-Alpes-Côte d'Azur"/>
    <s v="CH"/>
    <s v="CHIC DE CAVAILLON LAURIS"/>
    <n v="45672"/>
    <n v="0"/>
    <n v="1"/>
  </r>
  <r>
    <s v="840013312"/>
    <x v="2406"/>
    <s v="840003685"/>
    <s v="84"/>
    <s v="Provence-Alpes-Côte d'Azur"/>
    <s v="Privé"/>
    <s v="CLINIQUE RHONE DURANCE"/>
    <n v="38889"/>
    <n v="0"/>
    <n v="1"/>
  </r>
  <r>
    <s v="840000285"/>
    <x v="2407"/>
    <s v="840000608"/>
    <s v="84"/>
    <s v="Provence-Alpes-Côte d'Azur"/>
    <s v="Privé"/>
    <s v="POLYCLINIQUE URBAIN V"/>
    <n v="30854"/>
    <n v="0"/>
    <n v="1"/>
  </r>
  <r>
    <s v="840013445"/>
    <x v="2408"/>
    <s v="840014658"/>
    <s v="84"/>
    <s v="Provence-Alpes-Côte d'Azur"/>
    <s v="Privé"/>
    <s v="CLINIQUE FONTVERT ST FRANCOIS"/>
    <n v="29979.5"/>
    <n v="0"/>
    <n v="0"/>
  </r>
  <r>
    <s v="840014088"/>
    <x v="2409"/>
    <s v="750056335"/>
    <s v="84"/>
    <s v="Provence-Alpes-Côte d'Azur"/>
    <s v="Privé"/>
    <s v="KORIAN LES CYPRES"/>
    <n v="27019.5"/>
    <n v="0"/>
    <n v="0"/>
  </r>
  <r>
    <s v="840017172"/>
    <x v="2410"/>
    <s v="840017164"/>
    <s v="84"/>
    <s v="Provence-Alpes-Côte d'Azur"/>
    <s v="Privé"/>
    <s v="SYNERGIA VENTOUX"/>
    <n v="24574.5"/>
    <n v="0"/>
    <n v="0"/>
  </r>
  <r>
    <s v="840000343"/>
    <x v="2411"/>
    <s v="840000012"/>
    <s v="84"/>
    <s v="Provence-Alpes-Côte d'Azur"/>
    <s v="CH"/>
    <s v="CH DU PAYS D'APT"/>
    <n v="21756"/>
    <n v="0"/>
    <n v="1"/>
  </r>
  <r>
    <s v="840011340"/>
    <x v="2412"/>
    <s v="840003164"/>
    <s v="84"/>
    <s v="Provence-Alpes-Côte d'Azur"/>
    <s v="PSPH/EBNL"/>
    <s v="HAD AVIGNON ET SA REGION"/>
    <n v="19119"/>
    <n v="0"/>
    <n v="0"/>
  </r>
  <r>
    <s v="840000509"/>
    <x v="2413"/>
    <s v="840000707"/>
    <s v="84"/>
    <s v="Provence-Alpes-Côte d'Azur"/>
    <s v="Privé"/>
    <s v="CLINIQUE SAINT DIDIER"/>
    <n v="19095"/>
    <n v="0"/>
    <n v="0"/>
  </r>
  <r>
    <s v="840014849"/>
    <x v="2414"/>
    <s v="920030269"/>
    <s v="84"/>
    <s v="Provence-Alpes-Côte d'Azur"/>
    <s v="Privé"/>
    <s v="CENTRE DE CONVALESCENCE ET DE_x000a_REEDUCATION DU LAVARIN"/>
    <n v="18730.5"/>
    <n v="0"/>
    <n v="0"/>
  </r>
  <r>
    <s v="840000525"/>
    <x v="2415"/>
    <s v="840000111"/>
    <s v="84"/>
    <s v="Provence-Alpes-Côte d'Azur"/>
    <s v="CH"/>
    <s v="CH VAISON LA ROMAINE"/>
    <n v="17534"/>
    <n v="0"/>
    <n v="1"/>
  </r>
  <r>
    <s v="840017214"/>
    <x v="2416"/>
    <s v="840018667"/>
    <s v="84"/>
    <s v="Provence-Alpes-Côte d'Azur"/>
    <s v="Privé"/>
    <s v="CLINIQUE KORIAN MONT VENTOUX"/>
    <n v="16915.5"/>
    <n v="0"/>
    <n v="0"/>
  </r>
  <r>
    <s v="840000400"/>
    <x v="2417"/>
    <s v="840000673"/>
    <s v="84"/>
    <s v="Provence-Alpes-Côte d'Azur"/>
    <s v="Privé"/>
    <s v="SYNERGIA LUBERON"/>
    <n v="16755.5"/>
    <n v="0"/>
    <n v="0"/>
  </r>
  <r>
    <s v="840000467"/>
    <x v="2418"/>
    <s v="840003651"/>
    <s v="84"/>
    <s v="Provence-Alpes-Côte d'Azur"/>
    <s v="Privé"/>
    <s v="CAPIO CLINIQUE D'ORANGE"/>
    <n v="16700.5"/>
    <n v="0"/>
    <n v="0"/>
  </r>
  <r>
    <s v="840011043"/>
    <x v="2419"/>
    <s v="840002844"/>
    <s v="84"/>
    <s v="Provence-Alpes-Côte d'Azur"/>
    <s v="Privé"/>
    <s v="CENTRE D'HEMODIALYSE DE L'ATIR"/>
    <n v="15418"/>
    <n v="0"/>
    <n v="0"/>
  </r>
  <r>
    <s v="840000533"/>
    <x v="2420"/>
    <s v="840000129"/>
    <s v="84"/>
    <s v="Provence-Alpes-Côte d'Azur"/>
    <s v="CH"/>
    <s v="CH JULES NIEL DE VALREAS"/>
    <n v="13657"/>
    <n v="0"/>
    <n v="1"/>
  </r>
  <r>
    <s v="840000202"/>
    <x v="2421"/>
    <s v="130037815"/>
    <s v="84"/>
    <s v="Provence-Alpes-Côte d'Azur"/>
    <s v="PSPH/EBNL"/>
    <s v="CENTRE DE SOINS DE SUITE LE MYLORD"/>
    <n v="10261.5"/>
    <n v="0"/>
    <n v="0"/>
  </r>
  <r>
    <s v="840000327"/>
    <x v="2422"/>
    <s v="840000640"/>
    <s v="84"/>
    <s v="Provence-Alpes-Côte d'Azur"/>
    <s v="Privé"/>
    <s v="CLINIQUE DU DR MONTAGARD"/>
    <n v="9793.5"/>
    <n v="0"/>
    <n v="1"/>
  </r>
  <r>
    <s v="840017222"/>
    <x v="2419"/>
    <s v="840002844"/>
    <s v="84"/>
    <s v="Provence-Alpes-Côte d'Azur"/>
    <s v="Privé"/>
    <s v="ATIR CENTRE D'HÉMODIALYSE"/>
    <n v="9176"/>
    <n v="0"/>
    <n v="0"/>
  </r>
  <r>
    <s v="840000558"/>
    <x v="2405"/>
    <s v="840004659"/>
    <s v="84"/>
    <s v="Provence-Alpes-Côte d'Azur"/>
    <s v="CH"/>
    <s v="CHIC CAVAILLON CTRE PNEUMO ROQUEFRAICHE"/>
    <n v="9058.5"/>
    <n v="0"/>
    <n v="1"/>
  </r>
  <r>
    <s v="840017461"/>
    <x v="2419"/>
    <s v="840002844"/>
    <s v="84"/>
    <s v="Provence-Alpes-Côte d'Azur"/>
    <s v="Privé"/>
    <s v="HEMODIALYSE ATIR CH ORANGE"/>
    <n v="8134"/>
    <n v="0"/>
    <n v="0"/>
  </r>
  <r>
    <s v="840007413"/>
    <x v="2402"/>
    <s v="840000137"/>
    <s v="84"/>
    <s v="Provence-Alpes-Côte d'Azur"/>
    <s v="CH"/>
    <s v="POLE SANTÉ CARPENTRAS CHS MONTFAVET"/>
    <n v="7604.25"/>
    <n v="0"/>
    <n v="0"/>
  </r>
  <r>
    <s v="840007579"/>
    <x v="2411"/>
    <s v="840000012"/>
    <s v="84"/>
    <s v="Provence-Alpes-Côte d'Azur"/>
    <s v="USLD pur"/>
    <s v="CENTRE HOSPITALIER DU PAYS D'APT SLD"/>
    <n v="6971"/>
    <n v="0"/>
    <n v="0"/>
  </r>
  <r>
    <s v="840000434"/>
    <x v="2423"/>
    <s v="840000079"/>
    <s v="84"/>
    <s v="Provence-Alpes-Côte d'Azur"/>
    <s v="CH"/>
    <s v="CH ISLE SUR LA SORGUE"/>
    <n v="5805"/>
    <n v="0"/>
    <n v="0"/>
  </r>
  <r>
    <s v="840000426"/>
    <x v="2424"/>
    <s v="840000061"/>
    <s v="84"/>
    <s v="Provence-Alpes-Côte d'Azur"/>
    <s v="CH"/>
    <s v="CH DE GORDES"/>
    <n v="4507"/>
    <n v="0"/>
    <n v="0"/>
  </r>
  <r>
    <s v="840018337"/>
    <x v="2400"/>
    <s v="840006597"/>
    <s v="84"/>
    <s v="Provence-Alpes-Côte d'Azur"/>
    <s v="CH"/>
    <s v="CH D'AVIGNON CHIRURGIE SITE APT"/>
    <n v="3608.5"/>
    <n v="0"/>
    <n v="0"/>
  </r>
  <r>
    <s v="840000376"/>
    <x v="2425"/>
    <s v="840000038"/>
    <s v="84"/>
    <s v="Provence-Alpes-Côte d'Azur"/>
    <s v="CH"/>
    <s v="CH PASTEUR DE BOLLENE"/>
    <n v="3334"/>
    <n v="0"/>
    <n v="0"/>
  </r>
  <r>
    <s v="840018774"/>
    <x v="2419"/>
    <s v="840002844"/>
    <s v="84"/>
    <s v="Provence-Alpes-Côte d'Azur"/>
    <s v="Privé"/>
    <s v="ATIR UNITE DIALYSE MEDIC CAVAILLON"/>
    <n v="3285.5"/>
    <n v="0"/>
    <n v="0"/>
  </r>
  <r>
    <s v="840010573"/>
    <x v="2402"/>
    <s v="840000137"/>
    <s v="84"/>
    <s v="Provence-Alpes-Côte d'Azur"/>
    <s v="CH"/>
    <s v="HDJ GASTALDY AVIGNON NORD"/>
    <n v="1795"/>
    <n v="0"/>
    <n v="0"/>
  </r>
  <r>
    <s v="840010565"/>
    <x v="2402"/>
    <s v="840000137"/>
    <s v="84"/>
    <s v="Provence-Alpes-Côte d'Azur"/>
    <s v="CH"/>
    <s v="HDJ L'AUZON CHS MONTFAVET"/>
    <n v="1658"/>
    <n v="0"/>
    <n v="0"/>
  </r>
  <r>
    <s v="840000517"/>
    <x v="2426"/>
    <s v="840000103"/>
    <s v="84"/>
    <s v="Provence-Alpes-Côte d'Azur"/>
    <s v="CH"/>
    <s v="CH DE SAULT"/>
    <n v="1169.5"/>
    <n v="0"/>
    <n v="0"/>
  </r>
  <r>
    <s v="840010581"/>
    <x v="2402"/>
    <s v="840000137"/>
    <s v="84"/>
    <s v="Provence-Alpes-Côte d'Azur"/>
    <s v="CH"/>
    <s v="HDJ CMP CATTP SORGUES"/>
    <n v="1143"/>
    <n v="0"/>
    <n v="0"/>
  </r>
  <r>
    <s v="840013247"/>
    <x v="2402"/>
    <s v="840000137"/>
    <s v="84"/>
    <s v="Provence-Alpes-Côte d'Azur"/>
    <s v="CH"/>
    <s v="HDJ LE SOUSTET VAISON"/>
    <n v="1095"/>
    <n v="0"/>
    <n v="0"/>
  </r>
  <r>
    <s v="840007405"/>
    <x v="2402"/>
    <s v="840000137"/>
    <s v="84"/>
    <s v="Provence-Alpes-Côte d'Azur"/>
    <s v="CH"/>
    <s v="HDJ LE COUDOULET HAUT VAUCLUSE"/>
    <n v="962"/>
    <n v="0"/>
    <n v="0"/>
  </r>
  <r>
    <s v="840013189"/>
    <x v="2402"/>
    <s v="840000137"/>
    <s v="84"/>
    <s v="Provence-Alpes-Côte d'Azur"/>
    <s v="CH"/>
    <s v="HDJ L'ERE DU TEMPS CARPENTRAS"/>
    <n v="913"/>
    <n v="0"/>
    <n v="0"/>
  </r>
  <r>
    <s v="130808165"/>
    <x v="2402"/>
    <s v="840000137"/>
    <s v="84"/>
    <s v="Provence-Alpes-Côte d'Azur"/>
    <s v="CH"/>
    <s v="HDJ CMP CATTP AVIGNON SUD DURANCE"/>
    <n v="906"/>
    <n v="0"/>
    <n v="0"/>
  </r>
  <r>
    <s v="840017008"/>
    <x v="2402"/>
    <s v="840000137"/>
    <s v="84"/>
    <s v="Provence-Alpes-Côte d'Azur"/>
    <s v="CH"/>
    <s v="CMP CATTP HDJ ISLE SUR LA SORGUE"/>
    <n v="797.5"/>
    <n v="0"/>
    <n v="0"/>
  </r>
  <r>
    <s v="840011183"/>
    <x v="2402"/>
    <s v="840000137"/>
    <s v="84"/>
    <s v="Provence-Alpes-Côte d'Azur"/>
    <s v="CH"/>
    <s v="HDJ CMP CATTP APT"/>
    <n v="644.25"/>
    <n v="0"/>
    <n v="0"/>
  </r>
  <r>
    <s v="840011647"/>
    <x v="2402"/>
    <s v="840000137"/>
    <s v="84"/>
    <s v="Provence-Alpes-Côte d'Azur"/>
    <s v="CH"/>
    <s v="HDJ LA CHAUME VELLERON"/>
    <n v="618"/>
    <n v="0"/>
    <n v="0"/>
  </r>
  <r>
    <s v="840013155"/>
    <x v="2402"/>
    <s v="840000137"/>
    <s v="84"/>
    <s v="Provence-Alpes-Côte d'Azur"/>
    <s v="CH"/>
    <s v="HDJ D'ALCOOLOGIE BROUTET"/>
    <n v="603"/>
    <n v="0"/>
    <n v="0"/>
  </r>
  <r>
    <s v="840013072"/>
    <x v="2402"/>
    <s v="840000137"/>
    <s v="84"/>
    <s v="Provence-Alpes-Côte d'Azur"/>
    <s v="CH"/>
    <s v="UAUP CTRE DE CRISE CAPL CMP CH ORANGE"/>
    <n v="555"/>
    <n v="0"/>
    <n v="0"/>
  </r>
  <r>
    <s v="840010623"/>
    <x v="2402"/>
    <s v="840000137"/>
    <s v="84"/>
    <s v="Provence-Alpes-Côte d'Azur"/>
    <s v="CH"/>
    <s v="HDJ PERNES"/>
    <n v="471.5"/>
    <n v="0"/>
    <n v="0"/>
  </r>
  <r>
    <s v="840010631"/>
    <x v="2402"/>
    <s v="840000137"/>
    <s v="84"/>
    <s v="Provence-Alpes-Côte d'Azur"/>
    <s v="CH"/>
    <s v="HDJ PIOLENC"/>
    <n v="467.5"/>
    <n v="0"/>
    <n v="0"/>
  </r>
  <r>
    <s v="840013098"/>
    <x v="2402"/>
    <s v="840000137"/>
    <s v="84"/>
    <s v="Provence-Alpes-Côte d'Azur"/>
    <s v="CH"/>
    <s v="HDJ LA CLAREE AVIGNON"/>
    <n v="417.25"/>
    <n v="0"/>
    <n v="0"/>
  </r>
  <r>
    <s v="840019079"/>
    <x v="2427"/>
    <s v="840019053"/>
    <s v="84"/>
    <s v="Provence-Alpes-Côte d'Azur"/>
    <s v="PSPH/EBNL"/>
    <s v="GCS UNITE SENOLOGIQUE DU VENTOUX"/>
    <n v="272.5"/>
    <n v="0"/>
    <n v="0"/>
  </r>
  <r>
    <s v="840011589"/>
    <x v="2402"/>
    <s v="840000137"/>
    <s v="84"/>
    <s v="Provence-Alpes-Côte d'Azur"/>
    <s v="CH"/>
    <s v="HDJ MONOD AVIGNON"/>
    <n v="122.75"/>
    <n v="0"/>
    <n v="0"/>
  </r>
  <r>
    <s v="840012538"/>
    <x v="2419"/>
    <s v="840002844"/>
    <s v="84"/>
    <s v="Provence-Alpes-Côte d'Azur"/>
    <s v="Privé"/>
    <s v="ATIR AUTODIALYSE ISLE SUR SORGUE"/>
    <n v="103"/>
    <n v="0"/>
    <n v="0"/>
  </r>
  <r>
    <s v="850000142"/>
    <x v="2428"/>
    <s v="850000019"/>
    <s v="85"/>
    <s v="Pays de la Loire"/>
    <s v="CH"/>
    <s v="CH SITE LA ROCHE/YON"/>
    <n v="310296"/>
    <n v="1"/>
    <n v="1"/>
  </r>
  <r>
    <s v="850000175"/>
    <x v="2429"/>
    <s v="850009010"/>
    <s v="85"/>
    <s v="Pays de la Loire"/>
    <s v="CH"/>
    <s v="CH LVO :SITE DE CHALLANS"/>
    <n v="83552.5"/>
    <n v="0"/>
    <n v="1"/>
  </r>
  <r>
    <s v="850000241"/>
    <x v="2430"/>
    <s v="850000084"/>
    <s v="85"/>
    <s v="Pays de la Loire"/>
    <s v="CH"/>
    <s v="CH COTE DE LUMIÈRE"/>
    <n v="82338.5"/>
    <n v="0"/>
    <n v="1"/>
  </r>
  <r>
    <s v="850000258"/>
    <x v="2431"/>
    <s v="850000092"/>
    <s v="85"/>
    <s v="Pays de la Loire"/>
    <s v="CH"/>
    <s v="CH MAZURELLE"/>
    <n v="59836.75"/>
    <n v="0"/>
    <n v="1"/>
  </r>
  <r>
    <s v="850000118"/>
    <x v="2432"/>
    <s v="850013244"/>
    <s v="85"/>
    <s v="Pays de la Loire"/>
    <s v="Privé"/>
    <s v="CLINIQUE SAINT CHARLES"/>
    <n v="57787.5"/>
    <n v="0"/>
    <n v="0"/>
  </r>
  <r>
    <s v="850000209"/>
    <x v="2428"/>
    <s v="850000019"/>
    <s v="85"/>
    <s v="Pays de la Loire"/>
    <s v="CH"/>
    <s v="CH SITE DE LUCON"/>
    <n v="51469"/>
    <n v="0"/>
    <n v="1"/>
  </r>
  <r>
    <s v="850009630"/>
    <x v="2433"/>
    <s v="850000035"/>
    <s v="85"/>
    <s v="Pays de la Loire"/>
    <s v="CH"/>
    <s v="CH FONTENAY SITE POLE SANTÉ SUD VENDEE"/>
    <n v="44978.5"/>
    <n v="0"/>
    <n v="0"/>
  </r>
  <r>
    <s v="850006008"/>
    <x v="2434"/>
    <s v="850005968"/>
    <s v="85"/>
    <s v="Pays de la Loire"/>
    <s v="Privé"/>
    <s v="HAD DE VENDEE"/>
    <n v="34745.5"/>
    <n v="0"/>
    <n v="0"/>
  </r>
  <r>
    <s v="440000560"/>
    <x v="2429"/>
    <s v="850009010"/>
    <s v="85"/>
    <s v="Pays de la Loire"/>
    <s v="CH"/>
    <s v="CH LVO: SITE DE MACHECOUL"/>
    <n v="29426.5"/>
    <n v="0"/>
    <n v="1"/>
  </r>
  <r>
    <s v="850000225"/>
    <x v="2428"/>
    <s v="850000019"/>
    <s v="85"/>
    <s v="Pays de la Loire"/>
    <s v="CH"/>
    <s v="CH SITE DE MONTAIGU"/>
    <n v="28396"/>
    <n v="0"/>
    <n v="1"/>
  </r>
  <r>
    <s v="850000134"/>
    <x v="2435"/>
    <s v="850013269"/>
    <s v="85"/>
    <s v="Pays de la Loire"/>
    <s v="Privé"/>
    <s v="CLINIQUE CHIRURGICALE PORTE OCEANE"/>
    <n v="27835.5"/>
    <n v="0"/>
    <n v="0"/>
  </r>
  <r>
    <s v="850000647"/>
    <x v="2436"/>
    <s v="850025867"/>
    <s v="85"/>
    <s v="Pays de la Loire"/>
    <s v="CH"/>
    <s v="HÔPITAL DES COLLINES VENDEENNES"/>
    <n v="21007.5"/>
    <n v="0"/>
    <n v="1"/>
  </r>
  <r>
    <s v="850000126"/>
    <x v="2437"/>
    <s v="850022948"/>
    <s v="85"/>
    <s v="Pays de la Loire"/>
    <s v="Privé"/>
    <s v="CLINIQUE SUD VENDEE"/>
    <n v="18988.5"/>
    <n v="0"/>
    <n v="0"/>
  </r>
  <r>
    <s v="850000399"/>
    <x v="2438"/>
    <s v="750005068"/>
    <s v="85"/>
    <s v="Pays de la Loire"/>
    <s v="PSPH/EBNL"/>
    <s v="CENTRE NATIONAL GERIATRIQUE"/>
    <n v="17385.5"/>
    <n v="0"/>
    <n v="0"/>
  </r>
  <r>
    <s v="850002403"/>
    <x v="2439"/>
    <s v="750721334"/>
    <s v="85"/>
    <s v="Pays de la Loire"/>
    <s v="PSPH/EBNL"/>
    <s v="CENTRE DE MEDECINE PHYSIQUE ET_x000a_READAPTATION"/>
    <n v="14544.5"/>
    <n v="0"/>
    <n v="0"/>
  </r>
  <r>
    <s v="850000357"/>
    <x v="2440"/>
    <s v="850026378"/>
    <s v="85"/>
    <s v="Pays de la Loire"/>
    <s v="PSPH/EBNL"/>
    <s v="ASSOCIATION VILLA NOTRE DAME"/>
    <n v="13467"/>
    <n v="0"/>
    <n v="0"/>
  </r>
  <r>
    <s v="850000233"/>
    <x v="2429"/>
    <s v="850009010"/>
    <s v="85"/>
    <s v="Pays de la Loire"/>
    <s v="CH"/>
    <s v="HÔPITAL DE ST-GILLES- CROIX- DE- VIE"/>
    <n v="12270.5"/>
    <n v="0"/>
    <n v="0"/>
  </r>
  <r>
    <s v="850021049"/>
    <x v="2430"/>
    <s v="850000084"/>
    <s v="85"/>
    <s v="Pays de la Loire"/>
    <s v="USLD pur"/>
    <s v="USLD LES MAISONNEES DE LUMIERE"/>
    <n v="10400"/>
    <n v="0"/>
    <n v="0"/>
  </r>
  <r>
    <s v="850002395"/>
    <x v="2441"/>
    <s v="850013244"/>
    <s v="85"/>
    <s v="Pays de la Loire"/>
    <s v="Privé"/>
    <s v="MAISON DE CONVALESCENCE MARIE NOEL"/>
    <n v="7406.5"/>
    <n v="0"/>
    <n v="0"/>
  </r>
  <r>
    <s v="850000183"/>
    <x v="2433"/>
    <s v="850000035"/>
    <s v="85"/>
    <s v="Pays de la Loire"/>
    <s v="CH"/>
    <s v="CH FONTENAY- LE- COMTE SITE RABELAIS"/>
    <n v="6253.5"/>
    <n v="1"/>
    <n v="0"/>
  </r>
  <r>
    <s v="850022013"/>
    <x v="2442"/>
    <s v="850000100"/>
    <s v="85"/>
    <s v="Pays de la Loire"/>
    <s v="CH"/>
    <s v="HÔPITAL NOIRMOUTIER SSR NON SPEC. ADULTES"/>
    <n v="5455.5"/>
    <n v="0"/>
    <n v="0"/>
  </r>
  <r>
    <s v="850003377"/>
    <x v="2429"/>
    <s v="850009010"/>
    <s v="85"/>
    <s v="Pays de la Loire"/>
    <s v="CH"/>
    <s v="USLD AQUARELLE"/>
    <n v="5365.5"/>
    <n v="0"/>
    <n v="0"/>
  </r>
  <r>
    <s v="440021202"/>
    <x v="2429"/>
    <s v="850009010"/>
    <s v="85"/>
    <s v="Pays de la Loire"/>
    <s v="CH"/>
    <s v="USLD CH LOIRE VENDEE OCEAN MACHECOUL"/>
    <n v="4825.5"/>
    <n v="0"/>
    <n v="0"/>
  </r>
  <r>
    <s v="850021866"/>
    <x v="2431"/>
    <s v="850000092"/>
    <s v="85"/>
    <s v="Pays de la Loire"/>
    <s v="USLD pur"/>
    <s v="USLD CHS GEORGES MAZURELLE"/>
    <n v="4439"/>
    <n v="0"/>
    <n v="0"/>
  </r>
  <r>
    <s v="850005224"/>
    <x v="2443"/>
    <s v="850007048"/>
    <s v="85"/>
    <s v="Pays de la Loire"/>
    <s v="PSPH/EBNL"/>
    <s v="CENTRE LES METIVES SITE LES SABLES_x000a_D'OLONNE"/>
    <n v="3523.5"/>
    <n v="0"/>
    <n v="0"/>
  </r>
  <r>
    <s v="850000191"/>
    <x v="2444"/>
    <s v="850000043"/>
    <s v="85"/>
    <s v="Pays de la Loire"/>
    <s v="CH"/>
    <s v="HL ILE D'YEU"/>
    <n v="3086"/>
    <n v="0"/>
    <n v="1"/>
  </r>
  <r>
    <s v="850021122"/>
    <x v="2431"/>
    <s v="850000092"/>
    <s v="85"/>
    <s v="Pays de la Loire"/>
    <s v="CH"/>
    <s v="HDJ ADULTES CMP CATTP LUCON"/>
    <n v="1347"/>
    <n v="0"/>
    <n v="0"/>
  </r>
  <r>
    <s v="850011883"/>
    <x v="2431"/>
    <s v="850000092"/>
    <s v="85"/>
    <s v="Pays de la Loire"/>
    <s v="CH"/>
    <s v="HDJ ADULTES LES SABLES D'OLONNE"/>
    <n v="1234.25"/>
    <n v="0"/>
    <n v="0"/>
  </r>
  <r>
    <s v="850018466"/>
    <x v="2431"/>
    <s v="850000092"/>
    <s v="85"/>
    <s v="Pays de la Loire"/>
    <s v="CH"/>
    <s v="HDJ ADULTES CMP CATTP LES HERBIERS"/>
    <n v="1175.75"/>
    <n v="0"/>
    <n v="0"/>
  </r>
  <r>
    <s v="850002130"/>
    <x v="2445"/>
    <s v="850007048"/>
    <s v="85"/>
    <s v="Pays de la Loire"/>
    <s v="PSPH/EBNL"/>
    <s v="CENTRE LES METIVES SITE LA ROCHE SUR YON"/>
    <n v="1167"/>
    <n v="0"/>
    <n v="0"/>
  </r>
  <r>
    <s v="850011875"/>
    <x v="2431"/>
    <s v="850000092"/>
    <s v="85"/>
    <s v="Pays de la Loire"/>
    <s v="CH"/>
    <s v="HDJ ADULTES CMP CATTP MONTAIGU"/>
    <n v="1023.5"/>
    <n v="0"/>
    <n v="0"/>
  </r>
  <r>
    <s v="850025941"/>
    <x v="2431"/>
    <s v="850000092"/>
    <s v="85"/>
    <s v="Pays de la Loire"/>
    <s v="CH"/>
    <s v="CHS MAZURELLE - HDJ CH FONTENAY"/>
    <n v="943.5"/>
    <n v="0"/>
    <n v="0"/>
  </r>
  <r>
    <s v="850020611"/>
    <x v="2431"/>
    <s v="850000092"/>
    <s v="85"/>
    <s v="Pays de la Loire"/>
    <s v="CH"/>
    <s v="HDJ ADULTES CMP CATTP LA ROCHE"/>
    <n v="726"/>
    <n v="0"/>
    <n v="0"/>
  </r>
  <r>
    <s v="850018375"/>
    <x v="2431"/>
    <s v="850000092"/>
    <s v="85"/>
    <s v="Pays de la Loire"/>
    <s v="CH"/>
    <s v="HDJ INF JUV CMP CATTP CHALLANS"/>
    <n v="705"/>
    <n v="0"/>
    <n v="0"/>
  </r>
  <r>
    <s v="850004417"/>
    <x v="2431"/>
    <s v="850000092"/>
    <s v="85"/>
    <s v="Pays de la Loire"/>
    <s v="CH"/>
    <s v="HDJ INF JUV JEAN ITARD LES SABLES"/>
    <n v="588.75"/>
    <n v="0"/>
    <n v="0"/>
  </r>
  <r>
    <s v="850011917"/>
    <x v="2431"/>
    <s v="850000092"/>
    <s v="85"/>
    <s v="Pays de la Loire"/>
    <s v="CH"/>
    <s v="HDJ INF JUV CMP CATTP FONTENAY LE C"/>
    <n v="556.25"/>
    <n v="0"/>
    <n v="0"/>
  </r>
  <r>
    <s v="850006552"/>
    <x v="2431"/>
    <s v="850000092"/>
    <s v="85"/>
    <s v="Pays de la Loire"/>
    <s v="CH"/>
    <s v="HDJ INF JUV WINICOTT CMP CATTP LA ROCH"/>
    <n v="554.75"/>
    <n v="0"/>
    <n v="0"/>
  </r>
  <r>
    <s v="850011008"/>
    <x v="2431"/>
    <s v="850000092"/>
    <s v="85"/>
    <s v="Pays de la Loire"/>
    <s v="CH"/>
    <s v="HDJ INF JUV CMP CATTP LES HERBIERS"/>
    <n v="351.25"/>
    <n v="0"/>
    <n v="0"/>
  </r>
  <r>
    <s v="850020629"/>
    <x v="2431"/>
    <s v="850000092"/>
    <s v="85"/>
    <s v="Pays de la Loire"/>
    <s v="CH"/>
    <s v="HDJ INF JUV CMP CATTP CHANTONNAY"/>
    <n v="67.75"/>
    <n v="0"/>
    <n v="0"/>
  </r>
  <r>
    <s v="850016858"/>
    <x v="2431"/>
    <s v="850000092"/>
    <s v="85"/>
    <s v="Pays de la Loire"/>
    <s v="CH"/>
    <s v="ATELIER LA FLEUR VERTE"/>
    <n v="16"/>
    <n v="0"/>
    <n v="0"/>
  </r>
  <r>
    <s v="850022542"/>
    <x v="2431"/>
    <s v="850000092"/>
    <s v="85"/>
    <s v="Pays de la Loire"/>
    <s v="CH"/>
    <s v="HDJ INF JUV CMP CATTP LUCON"/>
    <n v="14"/>
    <n v="0"/>
    <n v="0"/>
  </r>
  <r>
    <s v="860000223"/>
    <x v="2446"/>
    <s v="860014208"/>
    <s v="86"/>
    <s v="Nouvelle-Aquitaine"/>
    <s v="CHR/U"/>
    <s v="CHU LA MILETRIE"/>
    <n v="488946"/>
    <n v="1"/>
    <n v="1"/>
  </r>
  <r>
    <n v="860000025"/>
    <x v="2446"/>
    <s v="860014208"/>
    <s v="86"/>
    <s v="Nouvelle-Aquitaine"/>
    <s v="CH"/>
    <s v="GH NORD-VIENNE - SITE DE CHATELLERAULT"/>
    <n v="91800"/>
    <n v="0"/>
    <n v="1"/>
  </r>
  <r>
    <s v="860000017"/>
    <x v="2447"/>
    <s v="860780048"/>
    <s v="86"/>
    <s v="Nouvelle-Aquitaine"/>
    <s v="CH"/>
    <s v="CH HENRI LABORIT"/>
    <n v="79828.5"/>
    <n v="0"/>
    <n v="1"/>
  </r>
  <r>
    <s v="860010321"/>
    <x v="2448"/>
    <s v="860010313"/>
    <s v="86"/>
    <s v="Nouvelle-Aquitaine"/>
    <s v="Privé"/>
    <s v="POLYCLINIQUE DE POITIERS"/>
    <n v="57514.5"/>
    <n v="0"/>
    <n v="1"/>
  </r>
  <r>
    <s v="860000058"/>
    <x v="2446"/>
    <s v="860014208"/>
    <s v="86"/>
    <s v="Nouvelle-Aquitaine"/>
    <s v="CHR/U"/>
    <s v="CHU SITE DE MONTMORILLON"/>
    <n v="27785.5"/>
    <n v="1"/>
    <n v="1"/>
  </r>
  <r>
    <s v="860780568"/>
    <x v="2449"/>
    <s v="860000140"/>
    <s v="86"/>
    <s v="Nouvelle-Aquitaine"/>
    <s v="Privé"/>
    <s v="CLINIQUE FIEF DE GRIMOIRE"/>
    <n v="21880"/>
    <n v="0"/>
    <n v="0"/>
  </r>
  <r>
    <n v="860000033"/>
    <x v="2446"/>
    <s v="860014208"/>
    <s v="86"/>
    <s v="Nouvelle-Aquitaine"/>
    <s v="CH"/>
    <s v="GH NORD-VIENNE - SITE DE LOUDUN"/>
    <n v="19080"/>
    <n v="0"/>
    <n v="1"/>
  </r>
  <r>
    <s v="860780311"/>
    <x v="2450"/>
    <s v="860010750"/>
    <s v="86"/>
    <s v="Nouvelle-Aquitaine"/>
    <s v="Privé"/>
    <s v="CLINIQUE DE CHATELLERAULT"/>
    <n v="17189"/>
    <n v="0"/>
    <n v="0"/>
  </r>
  <r>
    <s v="860790419"/>
    <x v="2451"/>
    <s v="860003110"/>
    <s v="86"/>
    <s v="Nouvelle-Aquitaine"/>
    <s v="Privé"/>
    <s v="MAISON DE CONVALESCENCE SAINT CHARLES"/>
    <n v="15761.5"/>
    <n v="0"/>
    <n v="0"/>
  </r>
  <r>
    <s v="860791268"/>
    <x v="2452"/>
    <s v="310021365"/>
    <s v="86"/>
    <s v="Nouvelle-Aquitaine"/>
    <s v="Privé"/>
    <s v="SA L'OREGON"/>
    <n v="14434"/>
    <n v="0"/>
    <n v="0"/>
  </r>
  <r>
    <s v="860782598"/>
    <x v="2453"/>
    <s v="860000348"/>
    <s v="86"/>
    <s v="Nouvelle-Aquitaine"/>
    <s v="PSPH/EBNL"/>
    <s v="AURA POITOU-CHARENTES - POITIERS"/>
    <n v="12127"/>
    <n v="0"/>
    <n v="0"/>
  </r>
  <r>
    <s v="860008929"/>
    <x v="2454"/>
    <s v="860008879"/>
    <s v="86"/>
    <s v="Nouvelle-Aquitaine"/>
    <s v="Privé"/>
    <s v="HAD DE POITIERS"/>
    <n v="12022"/>
    <n v="0"/>
    <n v="0"/>
  </r>
  <r>
    <s v="860009208"/>
    <x v="2455"/>
    <s v="860009158"/>
    <s v="86"/>
    <s v="Nouvelle-Aquitaine"/>
    <s v="Privé"/>
    <s v="CENTRE DE RÉADAPTATION MOULIN VERT"/>
    <n v="11726"/>
    <n v="0"/>
    <n v="0"/>
  </r>
  <r>
    <s v="860793405"/>
    <x v="2456"/>
    <s v="860793397"/>
    <s v="86"/>
    <s v="Nouvelle-Aquitaine"/>
    <s v="PSPH/EBNL"/>
    <s v="LA GANDILLONNERIE"/>
    <n v="11497"/>
    <n v="0"/>
    <n v="0"/>
  </r>
  <r>
    <s v="860011014"/>
    <x v="2446"/>
    <s v="860014208"/>
    <s v="86"/>
    <s v="Nouvelle-Aquitaine"/>
    <s v="CHR/U"/>
    <s v="CHU SITE DE LUSIGNAN"/>
    <n v="11336"/>
    <n v="0"/>
    <n v="0"/>
  </r>
  <r>
    <s v="860780436"/>
    <x v="2457"/>
    <s v="870015336"/>
    <s v="86"/>
    <s v="Nouvelle-Aquitaine"/>
    <s v="PSPH/EBNL"/>
    <s v="LA COLLINE ENSOLEILLEE"/>
    <n v="11189"/>
    <n v="0"/>
    <n v="0"/>
  </r>
  <r>
    <s v="160006110"/>
    <x v="2453"/>
    <s v="860000348"/>
    <s v="86"/>
    <s v="Nouvelle-Aquitaine"/>
    <s v="PSPH/EBNL"/>
    <s v="AURA POITOU-CHARENTES - LA COURONNE"/>
    <n v="4604"/>
    <n v="0"/>
    <n v="0"/>
  </r>
  <r>
    <s v="790007306"/>
    <x v="2453"/>
    <s v="860000348"/>
    <s v="86"/>
    <s v="Nouvelle-Aquitaine"/>
    <s v="PSPH/EBNL"/>
    <s v="AURA POITOU-CHARENTES - NIORT"/>
    <n v="2894"/>
    <n v="0"/>
    <n v="0"/>
  </r>
  <r>
    <s v="860005768"/>
    <x v="2453"/>
    <s v="860000348"/>
    <s v="86"/>
    <s v="Nouvelle-Aquitaine"/>
    <s v="PSPH/EBNL"/>
    <s v="AURA POITOU-CHARENTES - CHATELLERAULT"/>
    <n v="1785"/>
    <n v="0"/>
    <n v="0"/>
  </r>
  <r>
    <s v="860011410"/>
    <x v="2458"/>
    <s v="860012913"/>
    <s v="86"/>
    <s v="Nouvelle-Aquitaine"/>
    <s v="Privé"/>
    <s v="CENTRE DE RÉÉDUCATION VISION-AUDITION"/>
    <n v="1540"/>
    <n v="0"/>
    <n v="0"/>
  </r>
  <r>
    <s v="160012159"/>
    <x v="2453"/>
    <s v="860000348"/>
    <s v="86"/>
    <s v="Nouvelle-Aquitaine"/>
    <s v="PSPH/EBNL"/>
    <s v="AURA POITOU-CHARENTES - COGNAC"/>
    <n v="845"/>
    <n v="0"/>
    <n v="0"/>
  </r>
  <r>
    <s v="790016794"/>
    <x v="2453"/>
    <s v="860000348"/>
    <s v="86"/>
    <s v="Nouvelle-Aquitaine"/>
    <s v="PSPH/EBNL"/>
    <s v="AURA POITOU-CHARENTES - PARTHENAY"/>
    <n v="795"/>
    <n v="0"/>
    <n v="0"/>
  </r>
  <r>
    <s v="870000064"/>
    <x v="2459"/>
    <s v="870000015"/>
    <s v="87"/>
    <s v="Nouvelle-Aquitaine"/>
    <s v="CHR/U"/>
    <s v="CHU DUPUYTREN LIMOGES"/>
    <n v="301843.5"/>
    <n v="1"/>
    <n v="1"/>
  </r>
  <r>
    <s v="870000288"/>
    <x v="2460"/>
    <s v="870017415"/>
    <s v="87"/>
    <s v="Nouvelle-Aquitaine"/>
    <s v="Privé"/>
    <s v="CLINIQUE FRANÇOIS CHENIEUX"/>
    <n v="139132.5"/>
    <n v="0"/>
    <n v="1"/>
  </r>
  <r>
    <s v="870006137"/>
    <x v="2461"/>
    <s v="870002466"/>
    <s v="87"/>
    <s v="Nouvelle-Aquitaine"/>
    <s v="CH"/>
    <s v="CH ESQUIROL"/>
    <n v="66165.5"/>
    <n v="0"/>
    <n v="1"/>
  </r>
  <r>
    <s v="870014859"/>
    <x v="2459"/>
    <s v="870000015"/>
    <s v="87"/>
    <s v="Nouvelle-Aquitaine"/>
    <s v="CHR/U"/>
    <s v="HÔPITAL DE LA MERE ET DE L'ENFANT"/>
    <n v="64138.5"/>
    <n v="0"/>
    <n v="1"/>
  </r>
  <r>
    <s v="870003514"/>
    <x v="2459"/>
    <s v="870000015"/>
    <s v="87"/>
    <s v="Nouvelle-Aquitaine"/>
    <s v="CHR/U"/>
    <s v="HÔPITAL JEAN REBEYROL LIMOGES"/>
    <n v="58089"/>
    <n v="0"/>
    <n v="1"/>
  </r>
  <r>
    <s v="870000411"/>
    <x v="2462"/>
    <s v="870017415"/>
    <s v="87"/>
    <s v="Nouvelle-Aquitaine"/>
    <s v="Privé"/>
    <s v="CLINIQUE EMAILLEURS-COLOMBIER LIMOGES"/>
    <n v="39367"/>
    <n v="0"/>
    <n v="1"/>
  </r>
  <r>
    <s v="870000270"/>
    <x v="2463"/>
    <s v="870000031"/>
    <s v="87"/>
    <s v="Nouvelle-Aquitaine"/>
    <s v="CH"/>
    <s v="CH J BOUTARD ST YRIEIX"/>
    <n v="36773.5"/>
    <n v="0"/>
    <n v="1"/>
  </r>
  <r>
    <s v="870000098"/>
    <x v="2464"/>
    <s v="870000023"/>
    <s v="87"/>
    <s v="Nouvelle-Aquitaine"/>
    <s v="CH"/>
    <s v="CH SAINT JUNIEN"/>
    <n v="35995.5"/>
    <n v="0"/>
    <n v="1"/>
  </r>
  <r>
    <s v="870008042"/>
    <x v="2459"/>
    <s v="870000015"/>
    <s v="87"/>
    <s v="Nouvelle-Aquitaine"/>
    <s v="CHR/U"/>
    <s v="USLD CHASTAINGT LIMOGES"/>
    <n v="30400"/>
    <n v="0"/>
    <n v="0"/>
  </r>
  <r>
    <s v="870000700"/>
    <x v="2465"/>
    <s v="870000700"/>
    <s v="87"/>
    <s v="Nouvelle-Aquitaine"/>
    <s v="PSPH/EBNL"/>
    <s v="A L U R A D"/>
    <n v="22397"/>
    <n v="0"/>
    <n v="0"/>
  </r>
  <r>
    <s v="870000551"/>
    <x v="2466"/>
    <s v="870014503"/>
    <s v="87"/>
    <s v="Nouvelle-Aquitaine"/>
    <s v="CH"/>
    <s v="CHIC DU HAUT LIMOUSIN"/>
    <n v="15957.5"/>
    <n v="0"/>
    <n v="0"/>
  </r>
  <r>
    <s v="870001567"/>
    <x v="2466"/>
    <s v="870014503"/>
    <s v="87"/>
    <s v="Nouvelle-Aquitaine"/>
    <s v="CH"/>
    <s v="CHIC DU HAUT LIMOUSIN"/>
    <n v="15501"/>
    <n v="0"/>
    <n v="0"/>
  </r>
  <r>
    <s v="870000601"/>
    <x v="2467"/>
    <s v="870014248"/>
    <s v="87"/>
    <s v="Nouvelle-Aquitaine"/>
    <s v="CH"/>
    <s v="HÔPITAL DR RENE BARRIERE ST LEONARD"/>
    <n v="15421"/>
    <n v="0"/>
    <n v="1"/>
  </r>
  <r>
    <s v="870000171"/>
    <x v="2468"/>
    <s v="870015336"/>
    <s v="87"/>
    <s v="Nouvelle-Aquitaine"/>
    <s v="PSPH/EBNL"/>
    <s v="CENTRE DE CONVALESCENCE ET READAPTATION_x000a_LA CHENAIE"/>
    <n v="14585"/>
    <n v="0"/>
    <n v="0"/>
  </r>
  <r>
    <s v="870004231"/>
    <x v="2469"/>
    <s v="870004074"/>
    <s v="87"/>
    <s v="Nouvelle-Aquitaine"/>
    <s v="PSPH/EBNL"/>
    <s v="HAD SANTÉ SERVICE LIMOUSIN LGES"/>
    <n v="11260"/>
    <n v="0"/>
    <n v="0"/>
  </r>
  <r>
    <s v="870005931"/>
    <x v="2464"/>
    <s v="870000023"/>
    <s v="87"/>
    <s v="Nouvelle-Aquitaine"/>
    <s v="USLD pur"/>
    <s v="UNITE SOINS LONGUE DUREE ST JUNIEN"/>
    <n v="10510"/>
    <n v="0"/>
    <n v="0"/>
  </r>
  <r>
    <s v="870002516"/>
    <x v="2464"/>
    <s v="870000023"/>
    <s v="87"/>
    <s v="Nouvelle-Aquitaine"/>
    <s v="CH"/>
    <s v="CENTRE HOSPITAL MOYEN SEJOUR ST JUNIEN"/>
    <n v="9814"/>
    <n v="0"/>
    <n v="0"/>
  </r>
  <r>
    <s v="870016631"/>
    <x v="2470"/>
    <s v="870016722"/>
    <s v="87"/>
    <s v="Nouvelle-Aquitaine"/>
    <s v="Privé"/>
    <s v="CENTRE PRISE EN CHARGE OBESITE"/>
    <n v="9439.5"/>
    <n v="0"/>
    <n v="0"/>
  </r>
  <r>
    <s v="870007358"/>
    <x v="2471"/>
    <s v="870016722"/>
    <s v="87"/>
    <s v="Nouvelle-Aquitaine"/>
    <s v="Privé"/>
    <s v="HDJ BAUDIN LIMOGES"/>
    <n v="7953.5"/>
    <n v="0"/>
    <n v="0"/>
  </r>
  <r>
    <s v="870000221"/>
    <x v="2472"/>
    <s v="870000973"/>
    <s v="87"/>
    <s v="Nouvelle-Aquitaine"/>
    <s v="Privé"/>
    <s v="CLINIQUE SAINT MAURICE"/>
    <n v="6996.25"/>
    <n v="0"/>
    <n v="0"/>
  </r>
  <r>
    <s v="870000403"/>
    <x v="2466"/>
    <s v="870014503"/>
    <s v="87"/>
    <s v="Nouvelle-Aquitaine"/>
    <s v="CH"/>
    <s v="CHIC DU HAUT LIMOUSIN"/>
    <n v="6739"/>
    <n v="0"/>
    <n v="0"/>
  </r>
  <r>
    <s v="190010553"/>
    <x v="2465"/>
    <s v="870000700"/>
    <s v="87"/>
    <s v="Nouvelle-Aquitaine"/>
    <s v="Privé"/>
    <s v="UNITÉ DE DIALYSE BRIVE"/>
    <n v="6603.5"/>
    <n v="0"/>
    <n v="0"/>
  </r>
  <r>
    <s v="870000080"/>
    <x v="2465"/>
    <s v="870000700"/>
    <s v="87"/>
    <s v="Nouvelle-Aquitaine"/>
    <s v="Privé"/>
    <s v="UNITÉ DE DIALYSE LIMOGES BUISSON"/>
    <n v="6186"/>
    <n v="0"/>
    <n v="0"/>
  </r>
  <r>
    <s v="870017332"/>
    <x v="2461"/>
    <s v="870002466"/>
    <s v="87"/>
    <s v="Nouvelle-Aquitaine"/>
    <s v="CH"/>
    <s v="CENTRE PROXIMITE VAN GOGH HÔPITAL JOUR"/>
    <n v="6125.25"/>
    <n v="0"/>
    <n v="0"/>
  </r>
  <r>
    <s v="870016656"/>
    <x v="2461"/>
    <s v="870002466"/>
    <s v="87"/>
    <s v="Nouvelle-Aquitaine"/>
    <s v="CH"/>
    <s v="CENTRE PATIENT AGE STE CLAIRE HOP JOUR"/>
    <n v="4196.5"/>
    <n v="0"/>
    <n v="0"/>
  </r>
  <r>
    <s v="870016607"/>
    <x v="2461"/>
    <s v="870002466"/>
    <s v="87"/>
    <s v="Nouvelle-Aquitaine"/>
    <s v="CH"/>
    <s v="CENTRE PROXI BASSIN AREDIEN - HOP JOUR"/>
    <n v="1524"/>
    <n v="0"/>
    <n v="0"/>
  </r>
  <r>
    <s v="870008455"/>
    <x v="2461"/>
    <s v="870002466"/>
    <s v="87"/>
    <s v="Nouvelle-Aquitaine"/>
    <s v="CH"/>
    <s v="CENTRE PROXI HAUT-LIMOUSIN - HOP. JOUR"/>
    <n v="1489.25"/>
    <n v="0"/>
    <n v="0"/>
  </r>
  <r>
    <s v="870016615"/>
    <x v="2461"/>
    <s v="870002466"/>
    <s v="87"/>
    <s v="Nouvelle-Aquitaine"/>
    <s v="CH"/>
    <s v="CENTRE PROXIMITE VAL VIENNE - HOP JOUR"/>
    <n v="1370.5"/>
    <n v="0"/>
    <n v="0"/>
  </r>
  <r>
    <s v="870008448"/>
    <x v="2461"/>
    <s v="870002466"/>
    <s v="87"/>
    <s v="Nouvelle-Aquitaine"/>
    <s v="CH"/>
    <s v="CENTRE PROXI ST LEONARD - HÔPITAL JOUR"/>
    <n v="1101.5"/>
    <n v="0"/>
    <n v="0"/>
  </r>
  <r>
    <s v="870013919"/>
    <x v="2461"/>
    <s v="870002466"/>
    <s v="87"/>
    <s v="Nouvelle-Aquitaine"/>
    <s v="CH"/>
    <s v="ATELIER ACTIVITES THERAPEUTIQUES"/>
    <n v="413.75"/>
    <n v="0"/>
    <n v="0"/>
  </r>
  <r>
    <s v="870017712"/>
    <x v="2461"/>
    <s v="870002466"/>
    <s v="87"/>
    <s v="Nouvelle-Aquitaine"/>
    <s v="CH"/>
    <s v="UNITÉ DE SOINS INTENSIFS DU SOIR"/>
    <n v="173"/>
    <n v="0"/>
    <n v="0"/>
  </r>
  <r>
    <s v="880000021"/>
    <x v="2473"/>
    <s v="880007059"/>
    <s v="88"/>
    <s v="Grand Est"/>
    <s v="CH"/>
    <s v="CHIC E.DURKHEIM - PLATEAU DE LA JUSTICE"/>
    <n v="117805.5"/>
    <n v="1"/>
    <n v="1"/>
  </r>
  <r>
    <s v="880000062"/>
    <x v="2474"/>
    <s v="880780093"/>
    <s v="88"/>
    <s v="Grand Est"/>
    <s v="CH"/>
    <s v="CH DE REMIREMONT"/>
    <n v="80864.5"/>
    <n v="0"/>
    <n v="1"/>
  </r>
  <r>
    <s v="880000047"/>
    <x v="2475"/>
    <s v="880009147"/>
    <s v="88"/>
    <s v="Grand Est"/>
    <s v="CH"/>
    <s v="CH DE SAINT-DIE"/>
    <n v="76171"/>
    <n v="1"/>
    <n v="1"/>
  </r>
  <r>
    <s v="880788591"/>
    <x v="2476"/>
    <s v="880780150"/>
    <s v="88"/>
    <s v="Grand Est"/>
    <s v="Privé"/>
    <s v="POLYCLINIQUE LA LIGNE BLEUE"/>
    <n v="66400"/>
    <n v="0"/>
    <n v="1"/>
  </r>
  <r>
    <s v="880000054"/>
    <x v="2477"/>
    <s v="880007299"/>
    <s v="88"/>
    <s v="Grand Est"/>
    <s v="CH"/>
    <s v="CHIC L'OUEST VOSGIEN SITE NEUFCHATEAU"/>
    <n v="57828"/>
    <n v="1"/>
    <n v="1"/>
  </r>
  <r>
    <s v="880000070"/>
    <x v="2477"/>
    <s v="880007299"/>
    <s v="88"/>
    <s v="Grand Est"/>
    <s v="CH"/>
    <s v="CH DE RAVENEL"/>
    <n v="36853.25"/>
    <n v="0"/>
    <n v="0"/>
  </r>
  <r>
    <s v="880000070"/>
    <x v="2477"/>
    <s v="880007299"/>
    <s v="88"/>
    <s v="Grand Est"/>
    <s v="CH"/>
    <s v="CHIC DE L'OUEST VOSGIEN SITE DE VITTEL"/>
    <n v="29947.5"/>
    <n v="0"/>
    <n v="1"/>
  </r>
  <r>
    <s v="880000336"/>
    <x v="2475"/>
    <s v="880009147"/>
    <s v="88"/>
    <s v="Grand Est"/>
    <s v="CH"/>
    <s v="CHIC E. DURKHEIM - SITE DE GOLBEY"/>
    <n v="28421"/>
    <n v="0"/>
    <n v="0"/>
  </r>
  <r>
    <s v="880000039"/>
    <x v="2475"/>
    <s v="880009147"/>
    <s v="88"/>
    <s v="Grand Est"/>
    <s v="CH"/>
    <s v="CH DE GERARDMER CLAUDIUS REGAUD"/>
    <n v="19228.5"/>
    <n v="0"/>
    <n v="1"/>
  </r>
  <r>
    <s v="880780507"/>
    <x v="2478"/>
    <s v="880000237"/>
    <s v="88"/>
    <s v="Grand Est"/>
    <s v="Privé"/>
    <s v="MAISON DE REPOS ET DE CONVALESCENCE_x000a_SENONES"/>
    <n v="13581"/>
    <n v="0"/>
    <n v="0"/>
  </r>
  <r>
    <s v="880000112"/>
    <x v="2479"/>
    <s v="880780267"/>
    <s v="88"/>
    <s v="Grand Est"/>
    <s v="CH"/>
    <s v="HL DE CHATEL-SUR-MOSELLE"/>
    <n v="10142"/>
    <n v="0"/>
    <n v="0"/>
  </r>
  <r>
    <s v="880000104"/>
    <x v="2480"/>
    <s v="880780259"/>
    <s v="88"/>
    <s v="Grand Est"/>
    <s v="CH"/>
    <s v="HÔPITAL DE L'AVISON - BRUYERES"/>
    <n v="9768.5"/>
    <n v="0"/>
    <n v="0"/>
  </r>
  <r>
    <s v="880006721"/>
    <x v="2481"/>
    <s v="750056335"/>
    <s v="88"/>
    <s v="Grand Est"/>
    <s v="Privé"/>
    <s v="HAD KORIAN PAYS DE LA PLAINE"/>
    <n v="6126.5"/>
    <n v="0"/>
    <n v="0"/>
  </r>
  <r>
    <s v="880780465"/>
    <x v="2482"/>
    <s v="540019726"/>
    <s v="88"/>
    <s v="Grand Est"/>
    <s v="PSPH/EBNL"/>
    <s v="MECS LA COMBE SENONES"/>
    <n v="4899.5"/>
    <n v="0"/>
    <n v="0"/>
  </r>
  <r>
    <s v="880786645"/>
    <x v="2475"/>
    <s v="880009147"/>
    <s v="88"/>
    <s v="Grand Est"/>
    <s v="USLD pur"/>
    <s v="USLD DU CENTRE HOSPITALIER DE ST-DIE"/>
    <n v="4773.5"/>
    <n v="0"/>
    <n v="0"/>
  </r>
  <r>
    <s v="880000146"/>
    <x v="2475"/>
    <s v="880009147"/>
    <s v="88"/>
    <s v="Grand Est"/>
    <s v="CH"/>
    <s v="CHIC DES 5 VALLEES SITE DE RAON L ETAPE"/>
    <n v="4549.5"/>
    <n v="0"/>
    <n v="0"/>
  </r>
  <r>
    <s v="880000138"/>
    <x v="2483"/>
    <s v="880006325"/>
    <s v="88"/>
    <s v="Grand Est"/>
    <s v="CH"/>
    <s v="HL VAL DU MADON MIRECOURT"/>
    <n v="4436.5"/>
    <n v="0"/>
    <n v="0"/>
  </r>
  <r>
    <s v="880006606"/>
    <x v="2484"/>
    <s v="750056335"/>
    <s v="88"/>
    <s v="Grand Est"/>
    <s v="Privé"/>
    <s v="HAD KORIAN PAYS DES IMAGES"/>
    <n v="4295"/>
    <n v="0"/>
    <n v="0"/>
  </r>
  <r>
    <s v="880000187"/>
    <x v="2485"/>
    <s v="880780333"/>
    <s v="88"/>
    <s v="Grand Est"/>
    <s v="CH"/>
    <s v="HL DE LAMARCHE"/>
    <n v="4195.5"/>
    <n v="0"/>
    <n v="0"/>
  </r>
  <r>
    <s v="880786637"/>
    <x v="2475"/>
    <s v="880009147"/>
    <s v="88"/>
    <s v="Grand Est"/>
    <s v="USLD pur"/>
    <s v="USLD DU CENTRE HOSPITALIER REMIREMONT"/>
    <n v="4166"/>
    <n v="0"/>
    <n v="0"/>
  </r>
  <r>
    <s v="880000203"/>
    <x v="2475"/>
    <s v="880009147"/>
    <s v="88"/>
    <s v="Grand Est"/>
    <s v="CH"/>
    <s v="HÔPITAL LE THILLOT"/>
    <n v="3151.5"/>
    <n v="0"/>
    <n v="0"/>
  </r>
  <r>
    <s v="880000179"/>
    <x v="2475"/>
    <s v="880009147"/>
    <s v="88"/>
    <s v="Grand Est"/>
    <s v="CH"/>
    <s v="HL DE FRAIZE"/>
    <n v="2631"/>
    <n v="0"/>
    <n v="0"/>
  </r>
  <r>
    <s v="880000211"/>
    <x v="2475"/>
    <s v="880009147"/>
    <s v="88"/>
    <s v="Grand Est"/>
    <s v="CH"/>
    <s v="CHIC DES 5 VALLEES SITE DE SENIONES"/>
    <n v="2398"/>
    <n v="0"/>
    <n v="0"/>
  </r>
  <r>
    <s v="880784210"/>
    <x v="2486"/>
    <s v="880780119"/>
    <s v="88"/>
    <s v="Grand Est"/>
    <s v="CH"/>
    <s v="CMP/SERV PLACEMT FAMIL THERAP ADULTES"/>
    <n v="2134"/>
    <n v="0"/>
    <n v="0"/>
  </r>
  <r>
    <s v="880006374"/>
    <x v="2486"/>
    <s v="880780119"/>
    <s v="88"/>
    <s v="Grand Est"/>
    <s v="CH"/>
    <s v="APP THERAPEUTIQUES + PL DE NUIT EPINAL"/>
    <n v="2123"/>
    <n v="0"/>
    <n v="0"/>
  </r>
  <r>
    <s v="880784459"/>
    <x v="2486"/>
    <s v="880780119"/>
    <s v="88"/>
    <s v="Grand Est"/>
    <s v="CH"/>
    <s v="HDJ ADULTES/CATTP SAINT-DIE"/>
    <n v="2015.75"/>
    <n v="0"/>
    <n v="0"/>
  </r>
  <r>
    <s v="880784434"/>
    <x v="2486"/>
    <s v="880780119"/>
    <s v="88"/>
    <s v="Grand Est"/>
    <s v="CH"/>
    <s v="HDJ POUR ADULTES D'EPINAL"/>
    <n v="1593.5"/>
    <n v="0"/>
    <n v="0"/>
  </r>
  <r>
    <s v="880784442"/>
    <x v="2486"/>
    <s v="880780119"/>
    <s v="88"/>
    <s v="Grand Est"/>
    <s v="CH"/>
    <s v="HDJ AD LA ROCHE D'ARMA"/>
    <n v="1243"/>
    <n v="0"/>
    <n v="0"/>
  </r>
  <r>
    <s v="880006663"/>
    <x v="2473"/>
    <s v="880007059"/>
    <s v="88"/>
    <s v="Grand Est"/>
    <s v="CH"/>
    <s v="CHIC E.DURKHEIM-MAISON DE SANTÉ ST JEAN"/>
    <n v="1128"/>
    <n v="0"/>
    <n v="0"/>
  </r>
  <r>
    <s v="880003488"/>
    <x v="2486"/>
    <s v="880780119"/>
    <s v="88"/>
    <s v="Grand Est"/>
    <s v="CH"/>
    <s v="CMPPA/CATTP/HOP JR-MAIS SANTÉ ST JEAN"/>
    <n v="810.75"/>
    <n v="0"/>
    <n v="0"/>
  </r>
  <r>
    <s v="880006267"/>
    <x v="2486"/>
    <s v="880780119"/>
    <s v="88"/>
    <s v="Grand Est"/>
    <s v="CH"/>
    <s v="HDJ ENFANTS SAINT-DIE"/>
    <n v="785.75"/>
    <n v="0"/>
    <n v="0"/>
  </r>
  <r>
    <s v="880785290"/>
    <x v="2486"/>
    <s v="880780119"/>
    <s v="88"/>
    <s v="Grand Est"/>
    <s v="CH"/>
    <s v="HÔPITAL JOUR/CMP ENFANTS REMIREMONT"/>
    <n v="777"/>
    <n v="0"/>
    <n v="0"/>
  </r>
  <r>
    <s v="880785134"/>
    <x v="2486"/>
    <s v="880780119"/>
    <s v="88"/>
    <s v="Grand Est"/>
    <s v="CH"/>
    <s v="HDJ POUR ENFANTS D'EPINAL"/>
    <n v="647.5"/>
    <n v="0"/>
    <n v="0"/>
  </r>
  <r>
    <s v="880006416"/>
    <x v="2486"/>
    <s v="880780119"/>
    <s v="88"/>
    <s v="Grand Est"/>
    <s v="CH"/>
    <s v="HÔPITAL DE JOUR/CMP"/>
    <n v="639.5"/>
    <n v="0"/>
    <n v="0"/>
  </r>
  <r>
    <s v="880785423"/>
    <x v="2486"/>
    <s v="880780119"/>
    <s v="88"/>
    <s v="Grand Est"/>
    <s v="CH"/>
    <s v="HDJ ADULTES A NEUFCHATEAU"/>
    <n v="630.5"/>
    <n v="0"/>
    <n v="0"/>
  </r>
  <r>
    <s v="880008529"/>
    <x v="2487"/>
    <s v="880008511"/>
    <s v="88"/>
    <s v="Grand Est"/>
    <s v="Privé"/>
    <s v="HDJ ADOLESCENTS - CSPA"/>
    <n v="272.75"/>
    <n v="0"/>
    <n v="0"/>
  </r>
  <r>
    <s v="880785324"/>
    <x v="2486"/>
    <s v="880780119"/>
    <s v="88"/>
    <s v="Grand Est"/>
    <s v="CH"/>
    <s v="HDJ AD ET CMP AD HEMERIOS"/>
    <n v="87"/>
    <n v="0"/>
    <n v="0"/>
  </r>
  <r>
    <s v="880000153"/>
    <x v="2488"/>
    <s v="880007786"/>
    <s v="88"/>
    <s v="Grand Est"/>
    <s v="CH"/>
    <s v="HÔPITAL DE BUSSANG"/>
    <n v="1.5"/>
    <n v="0"/>
    <n v="0"/>
  </r>
  <r>
    <s v="890975527"/>
    <x v="2489"/>
    <s v="890000037"/>
    <s v="89"/>
    <s v="Bourgogne-Franche-Comté"/>
    <s v="CH"/>
    <s v="CH AUXERRE"/>
    <n v="176109.5"/>
    <n v="1"/>
    <n v="1"/>
  </r>
  <r>
    <s v="890975550"/>
    <x v="2490"/>
    <s v="890970569"/>
    <s v="89"/>
    <s v="Bourgogne-Franche-Comté"/>
    <s v="CH"/>
    <s v="CH SENS"/>
    <n v="121334"/>
    <n v="1"/>
    <n v="1"/>
  </r>
  <r>
    <s v="890975543"/>
    <x v="2491"/>
    <s v="890000417"/>
    <s v="89"/>
    <s v="Bourgogne-Franche-Comté"/>
    <s v="CH"/>
    <s v="CH JOIGNY"/>
    <n v="37488"/>
    <n v="1"/>
    <n v="1"/>
  </r>
  <r>
    <s v="890002371"/>
    <x v="2492"/>
    <s v="890000722"/>
    <s v="89"/>
    <s v="Bourgogne-Franche-Comté"/>
    <s v="Privé"/>
    <s v="CLINIQUE KER YONNEC"/>
    <n v="34698.5"/>
    <n v="0"/>
    <n v="0"/>
  </r>
  <r>
    <s v="890975519"/>
    <x v="2493"/>
    <s v="890000052"/>
    <s v="89"/>
    <s v="Bourgogne-Franche-Comté"/>
    <s v="CH"/>
    <s v="CHS AUXERRE"/>
    <n v="34265.25"/>
    <n v="0"/>
    <n v="0"/>
  </r>
  <r>
    <s v="890000169"/>
    <x v="2494"/>
    <s v="890000151"/>
    <s v="89"/>
    <s v="Bourgogne-Franche-Comté"/>
    <s v="Privé"/>
    <s v="CLINIQUE PAUL PIQUET"/>
    <n v="30331"/>
    <n v="0"/>
    <n v="0"/>
  </r>
  <r>
    <s v="890002389"/>
    <x v="2495"/>
    <s v="890000730"/>
    <s v="89"/>
    <s v="Bourgogne-Franche-Comté"/>
    <s v="Privé"/>
    <s v="POLYCLINIQUE STE MARGUERITE"/>
    <n v="29309"/>
    <n v="0"/>
    <n v="0"/>
  </r>
  <r>
    <s v="890975568"/>
    <x v="2496"/>
    <s v="890000433"/>
    <s v="89"/>
    <s v="Bourgogne-Franche-Comté"/>
    <s v="CH"/>
    <s v="CH DU TONNERROIS"/>
    <n v="26404.5"/>
    <n v="1"/>
    <n v="1"/>
  </r>
  <r>
    <s v="890975535"/>
    <x v="2497"/>
    <s v="890000409"/>
    <s v="89"/>
    <s v="Bourgogne-Franche-Comté"/>
    <s v="CH"/>
    <s v="CH AVALLON"/>
    <n v="24135.5"/>
    <n v="0"/>
    <n v="1"/>
  </r>
  <r>
    <s v="890000318"/>
    <x v="2498"/>
    <s v="920030269"/>
    <s v="89"/>
    <s v="Bourgogne-Franche-Comté"/>
    <s v="Privé"/>
    <s v="ÉTABLISSEMENT SOINS DE SUITE LE PETIT PIEN"/>
    <n v="17989"/>
    <n v="0"/>
    <n v="0"/>
  </r>
  <r>
    <s v="890002298"/>
    <x v="2499"/>
    <s v="890000672"/>
    <s v="89"/>
    <s v="Bourgogne-Franche-Comté"/>
    <s v="Privé"/>
    <s v="CLINIQUE DE REGENNES SA"/>
    <n v="16650.75"/>
    <n v="0"/>
    <n v="0"/>
  </r>
  <r>
    <s v="890971583"/>
    <x v="2491"/>
    <s v="890000417"/>
    <s v="89"/>
    <s v="Bourgogne-Franche-Comté"/>
    <s v="CH"/>
    <s v="USLD DU CH JOIGNY"/>
    <n v="10631"/>
    <n v="0"/>
    <n v="0"/>
  </r>
  <r>
    <s v="890000292"/>
    <x v="2500"/>
    <s v="890006315"/>
    <s v="89"/>
    <s v="Bourgogne-Franche-Comté"/>
    <s v="Privé"/>
    <s v="MAISON DE REPOS STE COLOMBE"/>
    <n v="9525.5"/>
    <n v="0"/>
    <n v="0"/>
  </r>
  <r>
    <s v="890973258"/>
    <x v="2490"/>
    <s v="890970569"/>
    <s v="89"/>
    <s v="Bourgogne-Franche-Comté"/>
    <s v="CH"/>
    <s v="MOYEN SEJOUR CH SENS"/>
    <n v="8515"/>
    <n v="0"/>
    <n v="0"/>
  </r>
  <r>
    <s v="890000300"/>
    <x v="2501"/>
    <s v="890000193"/>
    <s v="89"/>
    <s v="Bourgogne-Franche-Comté"/>
    <s v="PSPH/EBNL"/>
    <s v="AIHP CENTRE ARMANCON"/>
    <n v="6901"/>
    <n v="0"/>
    <n v="0"/>
  </r>
  <r>
    <s v="890001779"/>
    <x v="2493"/>
    <s v="890000052"/>
    <s v="89"/>
    <s v="Bourgogne-Franche-Comté"/>
    <s v="CH"/>
    <s v="UNITÉ D'HOSPI. PSYE ADULTES HENRI EY"/>
    <n v="6238.5"/>
    <n v="0"/>
    <n v="0"/>
  </r>
  <r>
    <s v="890009178"/>
    <x v="2502"/>
    <s v="750047367"/>
    <s v="89"/>
    <s v="Bourgogne-Franche-Comté"/>
    <s v="Privé"/>
    <s v="HAD SUD YONNE"/>
    <n v="5785"/>
    <n v="0"/>
    <n v="0"/>
  </r>
  <r>
    <s v="890975501"/>
    <x v="2503"/>
    <s v="890000466"/>
    <s v="89"/>
    <s v="Bourgogne-Franche-Comté"/>
    <s v="CH"/>
    <s v="HL R BONNION VILLENEUVE-SUR-YONNE"/>
    <n v="4329"/>
    <n v="0"/>
    <n v="0"/>
  </r>
  <r>
    <s v="890971005"/>
    <x v="2493"/>
    <s v="890000052"/>
    <s v="89"/>
    <s v="Bourgogne-Franche-Comté"/>
    <s v="CH"/>
    <s v="PSYCHIATRIE INFANTO JUVENILE H. J."/>
    <n v="4127"/>
    <n v="0"/>
    <n v="0"/>
  </r>
  <r>
    <s v="890000326"/>
    <x v="2504"/>
    <s v="890008105"/>
    <s v="89"/>
    <s v="Bourgogne-Franche-Comté"/>
    <s v="PSPH/EBNL"/>
    <s v="MAISON REPOS ET CONV. BOISSEAUX"/>
    <n v="4010.5"/>
    <n v="0"/>
    <n v="0"/>
  </r>
  <r>
    <s v="890000250"/>
    <x v="2505"/>
    <s v="750721334"/>
    <s v="89"/>
    <s v="Bourgogne-Franche-Comté"/>
    <s v="PSPH/EBNL"/>
    <s v="CROIX ROUGE FRANCAISE MIGENNES"/>
    <n v="3774.5"/>
    <n v="0"/>
    <n v="0"/>
  </r>
  <r>
    <s v="890007842"/>
    <x v="2493"/>
    <s v="890000052"/>
    <s v="89"/>
    <s v="Bourgogne-Franche-Comté"/>
    <s v="CH"/>
    <s v="UNITÉ PSYCHIAT. DE JOUR LA ROSERAIE"/>
    <n v="2569"/>
    <n v="0"/>
    <n v="0"/>
  </r>
  <r>
    <s v="890007834"/>
    <x v="2493"/>
    <s v="890000052"/>
    <s v="89"/>
    <s v="Bourgogne-Franche-Comté"/>
    <s v="CH"/>
    <s v="HDJ"/>
    <n v="1481.5"/>
    <n v="0"/>
    <n v="0"/>
  </r>
  <r>
    <s v="890008303"/>
    <x v="2493"/>
    <s v="890000052"/>
    <s v="89"/>
    <s v="Bourgogne-Franche-Comté"/>
    <s v="CH"/>
    <s v="UNITÉ DE JOUR DE PEDO PSYCHIATRIE"/>
    <n v="1065"/>
    <n v="0"/>
    <n v="0"/>
  </r>
  <r>
    <s v="890007826"/>
    <x v="2493"/>
    <s v="890000052"/>
    <s v="89"/>
    <s v="Bourgogne-Franche-Comté"/>
    <s v="CH"/>
    <s v="CENTRE ACCUEIL ET SOINS ADOLESCENTS"/>
    <n v="740"/>
    <n v="0"/>
    <n v="0"/>
  </r>
  <r>
    <s v="900003039"/>
    <x v="2506"/>
    <s v="900000365"/>
    <s v="90"/>
    <s v="Bourgogne-Franche-Comté"/>
    <s v="CH"/>
    <s v="HNFC SITE TREVENANS"/>
    <n v="316380"/>
    <n v="1"/>
    <n v="1"/>
  </r>
  <r>
    <s v="250004009"/>
    <x v="2506"/>
    <s v="900000365"/>
    <s v="90"/>
    <s v="Bourgogne-Franche-Comté"/>
    <s v="CH"/>
    <s v="LE MITTAN ANNEXE DU HNFC"/>
    <n v="54433"/>
    <n v="0"/>
    <n v="1"/>
  </r>
  <r>
    <s v="900000035"/>
    <x v="2507"/>
    <s v="900003880"/>
    <s v="90"/>
    <s v="Bourgogne-Franche-Comté"/>
    <s v="Privé"/>
    <s v="SA CLINIQUE LA MIOTTE"/>
    <n v="25300"/>
    <n v="0"/>
    <n v="0"/>
  </r>
  <r>
    <s v="900000647"/>
    <x v="2508"/>
    <s v="900004698"/>
    <s v="90"/>
    <s v="Bourgogne-Franche-Comté"/>
    <s v="USLD pur"/>
    <s v="CHSLD LE CHENOIS"/>
    <n v="21954"/>
    <n v="0"/>
    <n v="0"/>
  </r>
  <r>
    <s v="900003070"/>
    <x v="2506"/>
    <s v="900000365"/>
    <s v="90"/>
    <s v="Bourgogne-Franche-Comté"/>
    <s v="CH"/>
    <s v="SSR SITE PIERRE ENGEL HNFC BAVILLIERS"/>
    <n v="13231"/>
    <n v="0"/>
    <n v="0"/>
  </r>
  <r>
    <s v="910020254"/>
    <x v="2509"/>
    <s v="910002773"/>
    <s v="91"/>
    <s v="Ile-de-France"/>
    <s v="CH"/>
    <s v="CH SUD FRANCILIEN SITE JEAN JAURES"/>
    <n v="320371"/>
    <n v="0"/>
    <n v="1"/>
  </r>
  <r>
    <s v="910000298"/>
    <x v="2510"/>
    <s v="910110055"/>
    <s v="91"/>
    <s v="Ile-de-France"/>
    <s v="CH"/>
    <s v="CH DES DEUX VALLEES SITE LONGJUMEAU"/>
    <n v="127373.5"/>
    <n v="1"/>
    <n v="1"/>
  </r>
  <r>
    <s v="910300219"/>
    <x v="2511"/>
    <s v="910003888"/>
    <s v="91"/>
    <s v="Ile-de-France"/>
    <s v="Privé"/>
    <s v="HÔPITAL PRIVÉ JACQUES CARTIER"/>
    <n v="96664.5"/>
    <n v="0"/>
    <n v="1"/>
  </r>
  <r>
    <s v="910803543"/>
    <x v="2512"/>
    <s v="910017615"/>
    <s v="91"/>
    <s v="Ile-de-France"/>
    <s v="Privé"/>
    <s v="CH PRIVÉ CLAUDE GALIEN"/>
    <n v="95938.5"/>
    <n v="0"/>
    <n v="1"/>
  </r>
  <r>
    <s v="910000272"/>
    <x v="2513"/>
    <s v="910110014"/>
    <s v="91"/>
    <s v="Ile-de-France"/>
    <s v="CH"/>
    <s v="CH D ARPAJON"/>
    <n v="84029"/>
    <n v="1"/>
    <n v="1"/>
  </r>
  <r>
    <s v="910150028"/>
    <x v="2514"/>
    <s v="750811184"/>
    <s v="91"/>
    <s v="Ile-de-France"/>
    <s v="PSPH/EBNL"/>
    <s v="CH DE BLIGNY"/>
    <n v="74089"/>
    <n v="1"/>
    <n v="1"/>
  </r>
  <r>
    <s v="910001973"/>
    <x v="2515"/>
    <s v="910019447"/>
    <s v="91"/>
    <s v="Ile-de-France"/>
    <s v="CH"/>
    <s v="CH DOURDAN ETAMPES SITE ETAMPES"/>
    <n v="65804.5"/>
    <n v="1"/>
    <n v="1"/>
  </r>
  <r>
    <s v="910000306"/>
    <x v="2510"/>
    <s v="910110055"/>
    <s v="91"/>
    <s v="Ile-de-France"/>
    <s v="CH"/>
    <s v="CH D ORSAY"/>
    <n v="65475.5"/>
    <n v="1"/>
    <n v="1"/>
  </r>
  <r>
    <s v="910300144"/>
    <x v="2516"/>
    <s v="910000447"/>
    <s v="91"/>
    <s v="Ile-de-France"/>
    <s v="Privé"/>
    <s v="CENTRE MÉDICO-CHIRURGICAL ET OBST"/>
    <n v="63910"/>
    <n v="0"/>
    <n v="1"/>
  </r>
  <r>
    <s v="910150069"/>
    <x v="2517"/>
    <s v="910000033"/>
    <s v="91"/>
    <s v="Ile-de-France"/>
    <s v="PSPH/EBNL"/>
    <s v="HÔPITAL LES MAGNOLIAS"/>
    <n v="56202"/>
    <n v="1"/>
    <n v="1"/>
  </r>
  <r>
    <s v="910300177"/>
    <x v="2518"/>
    <s v="910000462"/>
    <s v="91"/>
    <s v="Ile-de-France"/>
    <s v="Privé"/>
    <s v="CLINIQUE DE L'YVETTE"/>
    <n v="42123.5"/>
    <n v="0"/>
    <n v="1"/>
  </r>
  <r>
    <s v="910300276"/>
    <x v="2519"/>
    <s v="910019702"/>
    <s v="91"/>
    <s v="Ile-de-France"/>
    <s v="Privé"/>
    <s v="CLINIQUE MEDICALE DE VILLIERS SUR ORGE"/>
    <n v="39764.5"/>
    <n v="0"/>
    <n v="1"/>
  </r>
  <r>
    <s v="910300300"/>
    <x v="2520"/>
    <s v="910000538"/>
    <s v="91"/>
    <s v="Ile-de-France"/>
    <s v="Privé"/>
    <s v="HÔPITAL PRIVÉ DU VAL D'YERRES"/>
    <n v="36982"/>
    <n v="0"/>
    <n v="1"/>
  </r>
  <r>
    <s v="910018910"/>
    <x v="2521"/>
    <s v="910140029"/>
    <s v="91"/>
    <s v="Ile-de-France"/>
    <s v="CH"/>
    <s v="EPS BARTHELEMY DURAND STE GENEVIEVE"/>
    <n v="35066.25"/>
    <n v="0"/>
    <n v="0"/>
  </r>
  <r>
    <s v="910015965"/>
    <x v="2522"/>
    <s v="920030269"/>
    <s v="91"/>
    <s v="Ile-de-France"/>
    <s v="Privé"/>
    <s v="CLINIQUE LE MOULIN DE VIRY"/>
    <n v="33965"/>
    <n v="0"/>
    <n v="1"/>
  </r>
  <r>
    <s v="910300359"/>
    <x v="2523"/>
    <s v="910000587"/>
    <s v="91"/>
    <s v="Ile-de-France"/>
    <s v="Privé"/>
    <s v="CLINIQUE CARON / SITE JULES VALLES"/>
    <n v="28086.5"/>
    <n v="0"/>
    <n v="1"/>
  </r>
  <r>
    <s v="910805357"/>
    <x v="2524"/>
    <s v="910001643"/>
    <s v="91"/>
    <s v="Ile-de-France"/>
    <s v="Privé"/>
    <s v="CLINIQUE DE L ESSONNE"/>
    <n v="27884"/>
    <n v="0"/>
    <n v="1"/>
  </r>
  <r>
    <s v="910000280"/>
    <x v="2515"/>
    <s v="910019447"/>
    <s v="91"/>
    <s v="Ile-de-France"/>
    <s v="CH"/>
    <s v="CH DOURDAN ETAMPES SITE DOURDAN"/>
    <n v="27860.5"/>
    <n v="1"/>
    <n v="1"/>
  </r>
  <r>
    <s v="910000330"/>
    <x v="2521"/>
    <s v="910140029"/>
    <s v="91"/>
    <s v="Ile-de-France"/>
    <s v="CH"/>
    <s v="CHS BARTHELEMY DURAND"/>
    <n v="26020.75"/>
    <n v="0"/>
    <n v="0"/>
  </r>
  <r>
    <s v="910009919"/>
    <x v="2525"/>
    <s v="910009869"/>
    <s v="91"/>
    <s v="Ile-de-France"/>
    <s v="Privé"/>
    <s v="CRF EVRY"/>
    <n v="24442"/>
    <n v="0"/>
    <n v="0"/>
  </r>
  <r>
    <s v="910018423"/>
    <x v="2510"/>
    <s v="910110055"/>
    <s v="91"/>
    <s v="Ile-de-France"/>
    <s v="CH"/>
    <s v="CH DES DEUX VALLEES SITE JUVISY"/>
    <n v="22145.5"/>
    <n v="0"/>
    <n v="1"/>
  </r>
  <r>
    <s v="910310044"/>
    <x v="2526"/>
    <s v="920030269"/>
    <s v="91"/>
    <s v="Ile-de-France"/>
    <s v="Privé"/>
    <s v="CLINIQUE DE L ISLE LE MOULIN"/>
    <n v="21072"/>
    <n v="0"/>
    <n v="0"/>
  </r>
  <r>
    <s v="910110071"/>
    <x v="2510"/>
    <s v="910110055"/>
    <s v="91"/>
    <s v="Ile-de-France"/>
    <s v="CH"/>
    <s v="CH D ORSAY DOMAINE DU GRAND MESNIL"/>
    <n v="21042.5"/>
    <n v="0"/>
    <n v="0"/>
  </r>
  <r>
    <s v="910310036"/>
    <x v="2527"/>
    <s v="920030269"/>
    <s v="91"/>
    <s v="Ile-de-France"/>
    <s v="Privé"/>
    <s v="CLINIQUE DU VAL DE BIEVRE L ABBAYE"/>
    <n v="19551"/>
    <n v="0"/>
    <n v="0"/>
  </r>
  <r>
    <s v="910300011"/>
    <x v="2528"/>
    <s v="130050610"/>
    <s v="91"/>
    <s v="Ile-de-France"/>
    <s v="Privé"/>
    <s v="CLINIQUE DES CHARMILLES"/>
    <n v="19284"/>
    <n v="0"/>
    <n v="0"/>
  </r>
  <r>
    <s v="910300151"/>
    <x v="2529"/>
    <s v="310021308"/>
    <s v="91"/>
    <s v="Ile-de-France"/>
    <s v="Privé"/>
    <s v="CENTRE DE RÉÉDUCATION KORIAN L_x000a_OBSERVATOIRE"/>
    <n v="18534"/>
    <n v="0"/>
    <n v="0"/>
  </r>
  <r>
    <s v="910150010"/>
    <x v="2530"/>
    <s v="910014919"/>
    <s v="91"/>
    <s v="Ile-de-France"/>
    <s v="PSPH/EBNL"/>
    <s v="CH F.H. MANHES"/>
    <n v="17502.5"/>
    <n v="1"/>
    <n v="0"/>
  </r>
  <r>
    <s v="910300045"/>
    <x v="2531"/>
    <s v="910002419"/>
    <s v="91"/>
    <s v="Ile-de-France"/>
    <s v="Privé"/>
    <s v="CLINIQUE MEDICALE JARDINS DE BRUNOY"/>
    <n v="17165.5"/>
    <n v="0"/>
    <n v="0"/>
  </r>
  <r>
    <s v="910300326"/>
    <x v="2532"/>
    <s v="910000553"/>
    <s v="91"/>
    <s v="Ile-de-France"/>
    <s v="Privé"/>
    <s v="CLINIQUE PASTEUR"/>
    <n v="16628"/>
    <n v="0"/>
    <n v="0"/>
  </r>
  <r>
    <s v="910310010"/>
    <x v="2533"/>
    <s v="920030269"/>
    <s v="91"/>
    <s v="Ile-de-France"/>
    <s v="Privé"/>
    <s v="CLINIQUE CHATEAU DU BEL AIR"/>
    <n v="16459.5"/>
    <n v="0"/>
    <n v="0"/>
  </r>
  <r>
    <s v="910300235"/>
    <x v="2534"/>
    <s v="310021282"/>
    <s v="91"/>
    <s v="Ile-de-France"/>
    <s v="Privé"/>
    <s v="CLINIQUE KORIAN LA MARETTE"/>
    <n v="15145"/>
    <n v="0"/>
    <n v="0"/>
  </r>
  <r>
    <s v="910500040"/>
    <x v="2535"/>
    <s v="910009539"/>
    <s v="91"/>
    <s v="Ile-de-France"/>
    <s v="PSPH/EBNL"/>
    <s v="GH LES CHEMINOTS CENTRE MOYEN SEJOUR"/>
    <n v="14614.5"/>
    <n v="1"/>
    <n v="0"/>
  </r>
  <r>
    <s v="910300060"/>
    <x v="2536"/>
    <s v="920030269"/>
    <s v="91"/>
    <s v="Ile-de-France"/>
    <s v="Privé"/>
    <s v="CLINIQUE GERIATRIQUE LES VALLEES"/>
    <n v="13729.5"/>
    <n v="0"/>
    <n v="1"/>
  </r>
  <r>
    <s v="910310028"/>
    <x v="2537"/>
    <s v="920030269"/>
    <s v="91"/>
    <s v="Ile-de-France"/>
    <s v="Privé"/>
    <s v="CLINIQUE DU CHATEAU DE VILLEBOUZIN"/>
    <n v="13669"/>
    <n v="0"/>
    <n v="0"/>
  </r>
  <r>
    <s v="910811322"/>
    <x v="2538"/>
    <s v="830013678"/>
    <s v="91"/>
    <s v="Ile-de-France"/>
    <s v="PSPH/EBNL"/>
    <s v="ÉTABLISSEMENT DE SANTÉ LA MARTINIERE"/>
    <n v="12798"/>
    <n v="0"/>
    <n v="0"/>
  </r>
  <r>
    <s v="910150085"/>
    <x v="2539"/>
    <s v="910009539"/>
    <s v="91"/>
    <s v="Ile-de-France"/>
    <s v="PSPH/EBNL"/>
    <s v="GROUPEMENT HOSPITALIER LES CHEMINOTS"/>
    <n v="12466"/>
    <n v="0"/>
    <n v="0"/>
  </r>
  <r>
    <s v="910813732"/>
    <x v="2540"/>
    <s v="750813321"/>
    <s v="91"/>
    <s v="Ile-de-France"/>
    <s v="CLCC"/>
    <s v="CLCC DE PROTONTHERAPIE ORSAY"/>
    <n v="9050.5"/>
    <n v="1"/>
    <n v="0"/>
  </r>
  <r>
    <s v="910002609"/>
    <x v="2541"/>
    <s v="910000587"/>
    <s v="91"/>
    <s v="Ile-de-France"/>
    <s v="Privé"/>
    <s v="CENTRE D'HEMODIALYSE D'ATHIS"/>
    <n v="6002"/>
    <n v="0"/>
    <n v="0"/>
  </r>
  <r>
    <s v="910150077"/>
    <x v="2542"/>
    <s v="750720575"/>
    <s v="91"/>
    <s v="Ile-de-France"/>
    <s v="PSPH/EBNL"/>
    <s v="CENTRE MÉDICAL PÉDAGOGIQUE_x000a_VARENNES-JARCY"/>
    <n v="5748.5"/>
    <n v="0"/>
    <n v="0"/>
  </r>
  <r>
    <s v="910800986"/>
    <x v="2510"/>
    <s v="910110055"/>
    <s v="91"/>
    <s v="Ile-de-France"/>
    <s v="CH"/>
    <s v="MAISON DE CURE DE L YVETTE"/>
    <n v="5123.5"/>
    <n v="0"/>
    <n v="0"/>
  </r>
  <r>
    <s v="910000678"/>
    <x v="2509"/>
    <s v="910002773"/>
    <s v="91"/>
    <s v="Ile-de-France"/>
    <s v="CH"/>
    <s v="CENTRE DE RÉADAPTATION A CALMETTE DE_x000a_YERRES"/>
    <n v="4298.25"/>
    <n v="0"/>
    <n v="0"/>
  </r>
  <r>
    <s v="910814672"/>
    <x v="2543"/>
    <s v="920030269"/>
    <s v="91"/>
    <s v="Ile-de-France"/>
    <s v="Privé"/>
    <s v="APPARTEMENT THERAPEUTIQUE L ISLE"/>
    <n v="2355.75"/>
    <n v="0"/>
    <n v="0"/>
  </r>
  <r>
    <s v="910140060"/>
    <x v="2521"/>
    <s v="910140029"/>
    <s v="91"/>
    <s v="Ile-de-France"/>
    <s v="CH"/>
    <s v="HDJ LES MARES YVON"/>
    <n v="2054.75"/>
    <n v="0"/>
    <n v="0"/>
  </r>
  <r>
    <s v="910008739"/>
    <x v="2521"/>
    <s v="910140029"/>
    <s v="91"/>
    <s v="Ile-de-France"/>
    <s v="CH"/>
    <s v="SAFT RUE DE PARIS ETAMPES"/>
    <n v="1740"/>
    <n v="0"/>
    <n v="0"/>
  </r>
  <r>
    <s v="910009299"/>
    <x v="2521"/>
    <s v="910140029"/>
    <s v="91"/>
    <s v="Ile-de-France"/>
    <s v="CH"/>
    <s v="HDJ DE SAVIGNY SUR ORGE"/>
    <n v="992.75"/>
    <n v="0"/>
    <n v="0"/>
  </r>
  <r>
    <s v="910007608"/>
    <x v="2509"/>
    <s v="910002773"/>
    <s v="91"/>
    <s v="Ile-de-France"/>
    <s v="CH"/>
    <s v="CMP DE VIGNEUX SUR SEINE"/>
    <n v="928.25"/>
    <n v="0"/>
    <n v="0"/>
  </r>
  <r>
    <s v="910010198"/>
    <x v="2521"/>
    <s v="910140029"/>
    <s v="91"/>
    <s v="Ile-de-France"/>
    <s v="CH"/>
    <s v="HDJ POUR ADO DE L ESSONNE"/>
    <n v="745.25"/>
    <n v="0"/>
    <n v="0"/>
  </r>
  <r>
    <s v="910810605"/>
    <x v="2521"/>
    <s v="910140029"/>
    <s v="91"/>
    <s v="Ile-de-France"/>
    <s v="CH"/>
    <s v="HDJ LA TRAVERSIERE ETAMPES"/>
    <n v="520.5"/>
    <n v="0"/>
    <n v="0"/>
  </r>
  <r>
    <s v="910006329"/>
    <x v="2521"/>
    <s v="910140029"/>
    <s v="91"/>
    <s v="Ile-de-France"/>
    <s v="CH"/>
    <s v="HDJ MOSAIQUE"/>
    <n v="460.75"/>
    <n v="0"/>
    <n v="0"/>
  </r>
  <r>
    <s v="910002286"/>
    <x v="2521"/>
    <s v="910140029"/>
    <s v="91"/>
    <s v="Ile-de-France"/>
    <s v="CH"/>
    <s v="APPARTEMENT THERAPEUTIQUE LONGJUMEAU"/>
    <n v="323"/>
    <n v="0"/>
    <n v="0"/>
  </r>
  <r>
    <s v="910808195"/>
    <x v="2509"/>
    <s v="910002773"/>
    <s v="91"/>
    <s v="Ile-de-France"/>
    <s v="CH"/>
    <s v="CMP LES MOZARDS"/>
    <n v="97"/>
    <n v="0"/>
    <n v="0"/>
  </r>
  <r>
    <s v="910012988"/>
    <x v="2521"/>
    <s v="910140029"/>
    <s v="91"/>
    <s v="Ile-de-France"/>
    <s v="CH"/>
    <s v="HDJ ROSSAYS"/>
    <n v="55.25"/>
    <n v="0"/>
    <n v="0"/>
  </r>
  <r>
    <s v="910808237"/>
    <x v="2509"/>
    <s v="910002773"/>
    <s v="91"/>
    <s v="Ile-de-France"/>
    <s v="CH"/>
    <s v="CMP D EVRY"/>
    <n v="50.5"/>
    <n v="0"/>
    <n v="0"/>
  </r>
  <r>
    <s v="920813623"/>
    <x v="2544"/>
    <s v="920029097"/>
    <s v="92"/>
    <s v="Ile-de-France"/>
    <s v="PSPH/EBNL"/>
    <s v="SANTÉ SERVICE"/>
    <n v="311262"/>
    <n v="0"/>
    <n v="0"/>
  </r>
  <r>
    <s v="920000650"/>
    <x v="2545"/>
    <s v="920150059"/>
    <s v="92"/>
    <s v="Ile-de-France"/>
    <s v="PSPH/EBNL"/>
    <s v="HÔPITAL FOCH"/>
    <n v="218856.5"/>
    <n v="1"/>
    <n v="1"/>
  </r>
  <r>
    <s v="920300043"/>
    <x v="2546"/>
    <s v="920001526"/>
    <s v="92"/>
    <s v="Ile-de-France"/>
    <s v="Privé"/>
    <s v="HÔPITAL PRIVÉ D ANTONY"/>
    <n v="172254.5"/>
    <n v="0"/>
    <n v="1"/>
  </r>
  <r>
    <s v="920000577"/>
    <x v="2547"/>
    <s v="920110020"/>
    <s v="92"/>
    <s v="Ile-de-France"/>
    <s v="CH"/>
    <s v="CH DE NANTERRE"/>
    <n v="95156.5"/>
    <n v="1"/>
    <n v="1"/>
  </r>
  <r>
    <s v="920120011"/>
    <x v="2548"/>
    <s v="750810814"/>
    <s v="92"/>
    <s v="Ile-de-France"/>
    <s v="CH"/>
    <s v="HÔPITAL D'INSTRUCTION DES ARMÉES PERCY"/>
    <n v="94913.25"/>
    <n v="0"/>
    <n v="1"/>
  </r>
  <r>
    <s v="920000643"/>
    <x v="2549"/>
    <s v="920032505"/>
    <s v="92"/>
    <s v="Ile-de-France"/>
    <s v="PSPH/EBNL"/>
    <s v="INSTITUT HOSPITALIER FRANCO-BRITANIQUE -_x000a_SITE KLEBER"/>
    <n v="81002.5"/>
    <n v="1"/>
    <n v="0"/>
  </r>
  <r>
    <s v="920000619"/>
    <x v="2550"/>
    <s v="920009909"/>
    <s v="92"/>
    <s v="Ile-de-France"/>
    <s v="CH"/>
    <s v="CH DES QUATRE VILLES SITE ST CLOUD"/>
    <n v="76832"/>
    <n v="1"/>
    <n v="0"/>
  </r>
  <r>
    <s v="920300753"/>
    <x v="2551"/>
    <s v="920810736"/>
    <s v="92"/>
    <s v="Ile-de-France"/>
    <s v="Privé"/>
    <s v="CENTRE CHIRURGICAL AMBROISE PARE"/>
    <n v="76713.5"/>
    <n v="0"/>
    <n v="1"/>
  </r>
  <r>
    <s v="920000684"/>
    <x v="2552"/>
    <s v="750150120"/>
    <s v="92"/>
    <s v="Ile-de-France"/>
    <s v="PSPH/EBNL"/>
    <s v="CENTRE CHIRURGICAL MARIE LANNELONGUE"/>
    <n v="65074.5"/>
    <n v="1"/>
    <n v="1"/>
  </r>
  <r>
    <s v="920000585"/>
    <x v="2553"/>
    <s v="920026374"/>
    <s v="92"/>
    <s v="Ile-de-France"/>
    <s v="CH"/>
    <s v="CH RIVES DE SEINE SITE NEUILLY S/SEINE"/>
    <n v="64263"/>
    <n v="1"/>
    <n v="1"/>
  </r>
  <r>
    <s v="920000460"/>
    <x v="2554"/>
    <s v="750813321"/>
    <s v="92"/>
    <s v="Ile-de-France"/>
    <s v="CLCC"/>
    <s v="CLCC RENE HUGUENIN INSTITUT CURIE"/>
    <n v="58888"/>
    <n v="1"/>
    <n v="1"/>
  </r>
  <r>
    <s v="920300787"/>
    <x v="2555"/>
    <s v="920000981"/>
    <s v="92"/>
    <s v="Ile-de-France"/>
    <s v="Privé"/>
    <s v="HÔPITAL AMERICAIN"/>
    <n v="50791.5"/>
    <n v="1"/>
    <n v="1"/>
  </r>
  <r>
    <s v="920300597"/>
    <x v="2556"/>
    <s v="920000940"/>
    <s v="92"/>
    <s v="Ile-de-France"/>
    <s v="Privé"/>
    <s v="CLINIQUE DE MEUDON LA FORET"/>
    <n v="43007.5"/>
    <n v="0"/>
    <n v="1"/>
  </r>
  <r>
    <s v="920000627"/>
    <x v="2550"/>
    <s v="920009909"/>
    <s v="92"/>
    <s v="Ile-de-France"/>
    <s v="CH"/>
    <s v="CH DES QUATRE VILLES SITE SEVRES"/>
    <n v="41272.5"/>
    <n v="1"/>
    <n v="0"/>
  </r>
  <r>
    <s v="920000601"/>
    <x v="2557"/>
    <s v="920110053"/>
    <s v="92"/>
    <s v="Ile-de-France"/>
    <s v="CH"/>
    <s v="CH DEPARTEMENTAL DE STELL"/>
    <n v="38359.5"/>
    <n v="1"/>
    <n v="1"/>
  </r>
  <r>
    <s v="920300761"/>
    <x v="2558"/>
    <s v="920000973"/>
    <s v="92"/>
    <s v="Ile-de-France"/>
    <s v="Privé"/>
    <s v="CLINIQUE HARTMANN"/>
    <n v="37718.5"/>
    <n v="0"/>
    <n v="1"/>
  </r>
  <r>
    <s v="920300415"/>
    <x v="2559"/>
    <s v="920000890"/>
    <s v="92"/>
    <s v="Ile-de-France"/>
    <s v="Privé"/>
    <s v="CLINIQUE LAMBERT"/>
    <n v="36428.5"/>
    <n v="0"/>
    <n v="0"/>
  </r>
  <r>
    <s v="920000569"/>
    <x v="2553"/>
    <s v="920026374"/>
    <s v="92"/>
    <s v="Ile-de-France"/>
    <s v="CH"/>
    <s v="CH RIVES DE SEINE SITE COURBEVOIE"/>
    <n v="34763"/>
    <n v="0"/>
    <n v="1"/>
  </r>
  <r>
    <s v="920300936"/>
    <x v="2560"/>
    <s v="920006848"/>
    <s v="92"/>
    <s v="Ile-de-France"/>
    <s v="Privé"/>
    <s v="CENTRE CHIRURGICAL VAL D'OR"/>
    <n v="28403.5"/>
    <n v="0"/>
    <n v="1"/>
  </r>
  <r>
    <s v="920001369"/>
    <x v="2561"/>
    <s v="920710654"/>
    <s v="92"/>
    <s v="Ile-de-France"/>
    <s v="CH"/>
    <s v="SSR FONDATION ROGUET"/>
    <n v="26971"/>
    <n v="0"/>
    <n v="1"/>
  </r>
  <r>
    <s v="920024205"/>
    <x v="2562"/>
    <s v="920808037"/>
    <s v="92"/>
    <s v="Ile-de-France"/>
    <s v="CH"/>
    <s v="SSR LES ABONDANCES"/>
    <n v="26628.5"/>
    <n v="0"/>
    <n v="0"/>
  </r>
  <r>
    <s v="920711512"/>
    <x v="2563"/>
    <s v="920013448"/>
    <s v="92"/>
    <s v="Ile-de-France"/>
    <s v="Privé"/>
    <s v="CLINIQUE L AMANDIER"/>
    <n v="25886.5"/>
    <n v="0"/>
    <n v="0"/>
  </r>
  <r>
    <s v="920000635"/>
    <x v="2564"/>
    <s v="920150026"/>
    <s v="92"/>
    <s v="Ile-de-France"/>
    <s v="PSPH/EBNL"/>
    <s v="HÔPITAL SUISSE DE PARIS"/>
    <n v="25147"/>
    <n v="1"/>
    <n v="1"/>
  </r>
  <r>
    <s v="920005238"/>
    <x v="2565"/>
    <s v="920030269"/>
    <s v="92"/>
    <s v="Ile-de-France"/>
    <s v="Privé"/>
    <s v="CLINIQUE DU PONT DE SEVRES"/>
    <n v="23501.5"/>
    <n v="0"/>
    <n v="0"/>
  </r>
  <r>
    <s v="920007549"/>
    <x v="2566"/>
    <s v="920007499"/>
    <s v="92"/>
    <s v="Ile-de-France"/>
    <s v="Privé"/>
    <s v="MAISON DE SANTÉ DE ROCHEBRUNE"/>
    <n v="22671.5"/>
    <n v="0"/>
    <n v="0"/>
  </r>
  <r>
    <s v="920002177"/>
    <x v="2567"/>
    <s v="920804465"/>
    <s v="92"/>
    <s v="Ile-de-France"/>
    <s v="CH"/>
    <s v="CHS PUBLIC DE SANTÉ ERASME"/>
    <n v="22337.25"/>
    <n v="0"/>
    <n v="0"/>
  </r>
  <r>
    <s v="920300886"/>
    <x v="2568"/>
    <s v="920030269"/>
    <s v="92"/>
    <s v="Ile-de-France"/>
    <s v="Privé"/>
    <s v="CLINIQUE DU MONT VALERIEN"/>
    <n v="21481.5"/>
    <n v="0"/>
    <n v="0"/>
  </r>
  <r>
    <s v="920300266"/>
    <x v="2569"/>
    <s v="920000940"/>
    <s v="92"/>
    <s v="Ile-de-France"/>
    <s v="Privé"/>
    <s v="CLINIQUE DU PLATEAU"/>
    <n v="21100"/>
    <n v="0"/>
    <n v="1"/>
  </r>
  <r>
    <s v="920300837"/>
    <x v="2570"/>
    <s v="920001005"/>
    <s v="92"/>
    <s v="Ile-de-France"/>
    <s v="Privé"/>
    <s v="CLINIQUE LES MARTINETS"/>
    <n v="19293.5"/>
    <n v="0"/>
    <n v="1"/>
  </r>
  <r>
    <s v="920014099"/>
    <x v="2571"/>
    <s v="920030269"/>
    <s v="92"/>
    <s v="Ile-de-France"/>
    <s v="Privé"/>
    <s v="CRF PARIS NORD"/>
    <n v="19167"/>
    <n v="0"/>
    <n v="0"/>
  </r>
  <r>
    <s v="920000593"/>
    <x v="2553"/>
    <s v="920026374"/>
    <s v="92"/>
    <s v="Ile-de-France"/>
    <s v="CH"/>
    <s v="CH RIVES DE SEINE SITE DE PUTEAUX"/>
    <n v="18440"/>
    <n v="0"/>
    <n v="0"/>
  </r>
  <r>
    <s v="920300365"/>
    <x v="2572"/>
    <s v="920815388"/>
    <s v="92"/>
    <s v="Ile-de-France"/>
    <s v="Privé"/>
    <s v="CLINIQUE LA MONTAGNE"/>
    <n v="17841.5"/>
    <n v="0"/>
    <n v="1"/>
  </r>
  <r>
    <s v="920300258"/>
    <x v="2573"/>
    <s v="920000809"/>
    <s v="92"/>
    <s v="Ile-de-France"/>
    <s v="Privé"/>
    <s v="CLINIQUE DE CHATILLON"/>
    <n v="17593"/>
    <n v="0"/>
    <n v="0"/>
  </r>
  <r>
    <s v="920150075"/>
    <x v="2574"/>
    <s v="780020715"/>
    <s v="92"/>
    <s v="Ile-de-France"/>
    <s v="PSPH/EBNL"/>
    <s v="HÔPITAL CITE DES FLEURS"/>
    <n v="17003.5"/>
    <n v="0"/>
    <n v="0"/>
  </r>
  <r>
    <s v="920300423"/>
    <x v="2575"/>
    <s v="920030269"/>
    <s v="92"/>
    <s v="Ile-de-France"/>
    <s v="Privé"/>
    <s v="CLINIQUE VILLA MARIE LOUISE"/>
    <n v="16989.5"/>
    <n v="0"/>
    <n v="0"/>
  </r>
  <r>
    <s v="920300191"/>
    <x v="2576"/>
    <s v="920000767"/>
    <s v="92"/>
    <s v="Ile-de-France"/>
    <s v="Privé"/>
    <s v="C.C.B.B. MARCEL SEMBAT"/>
    <n v="16693.5"/>
    <n v="0"/>
    <n v="1"/>
  </r>
  <r>
    <s v="920300712"/>
    <x v="2577"/>
    <s v="920810736"/>
    <s v="92"/>
    <s v="Ile-de-France"/>
    <s v="Privé"/>
    <s v="CENTRE CHIRURGICAL P. CHEREST"/>
    <n v="16256"/>
    <n v="0"/>
    <n v="0"/>
  </r>
  <r>
    <s v="920300183"/>
    <x v="2578"/>
    <s v="920000759"/>
    <s v="92"/>
    <s v="Ile-de-France"/>
    <s v="Privé"/>
    <s v="CENTRE CHIRURGICAL DES PRINCES"/>
    <n v="15541"/>
    <n v="0"/>
    <n v="0"/>
  </r>
  <r>
    <s v="920310042"/>
    <x v="2579"/>
    <s v="920001096"/>
    <s v="92"/>
    <s v="Ile-de-France"/>
    <s v="Privé"/>
    <s v="MAISON DE SANTÉ DE BELLEVUE"/>
    <n v="15493.5"/>
    <n v="0"/>
    <n v="0"/>
  </r>
  <r>
    <s v="920140027"/>
    <x v="2580"/>
    <s v="750720575"/>
    <s v="92"/>
    <s v="Ile-de-France"/>
    <s v="PSPH/EBNL"/>
    <s v="CLINIQUE DUPRÉ"/>
    <n v="15182.5"/>
    <n v="0"/>
    <n v="0"/>
  </r>
  <r>
    <s v="920803798"/>
    <x v="2581"/>
    <s v="920002037"/>
    <s v="92"/>
    <s v="Ile-de-France"/>
    <s v="Privé"/>
    <s v="CLINIQUE DE LA DEFENSE"/>
    <n v="14560"/>
    <n v="0"/>
    <n v="0"/>
  </r>
  <r>
    <s v="920300464"/>
    <x v="2582"/>
    <s v="910014919"/>
    <s v="92"/>
    <s v="Ile-de-France"/>
    <s v="PSPH/EBNL"/>
    <s v="HÔPITAL SAINT-JEAN DES GRESILLONS"/>
    <n v="14463.5"/>
    <n v="0"/>
    <n v="1"/>
  </r>
  <r>
    <s v="920016698"/>
    <x v="2583"/>
    <s v="930019484"/>
    <s v="92"/>
    <s v="Ile-de-France"/>
    <s v="PSPH/EBNL"/>
    <s v="CMPR DU SUD PARISIEN"/>
    <n v="14147"/>
    <n v="0"/>
    <n v="0"/>
  </r>
  <r>
    <s v="920140019"/>
    <x v="2584"/>
    <s v="750005068"/>
    <s v="92"/>
    <s v="Ile-de-France"/>
    <s v="PSPH/EBNL"/>
    <s v="CENTRE DE SANTÉ MENTALE DE RUEIL - MGEN"/>
    <n v="13407.75"/>
    <n v="0"/>
    <n v="0"/>
  </r>
  <r>
    <s v="920300563"/>
    <x v="2585"/>
    <s v="920000932"/>
    <s v="92"/>
    <s v="Ile-de-France"/>
    <s v="Privé"/>
    <s v="CLINIQUE LAENNEC MALAKOFF"/>
    <n v="13322.5"/>
    <n v="0"/>
    <n v="0"/>
  </r>
  <r>
    <s v="360002133"/>
    <x v="2586"/>
    <s v="920033412"/>
    <s v="92"/>
    <s v="Ile-de-France"/>
    <s v="Privé"/>
    <s v="RE NEPHRO CHATEAUROUX-AV.KENNEDY"/>
    <n v="12642"/>
    <n v="0"/>
    <n v="0"/>
  </r>
  <r>
    <s v="920300480"/>
    <x v="2587"/>
    <s v="920000924"/>
    <s v="92"/>
    <s v="Ile-de-France"/>
    <s v="Privé"/>
    <s v="CLINIQUE SSR DU PARC DE VANVES"/>
    <n v="12240.5"/>
    <n v="0"/>
    <n v="0"/>
  </r>
  <r>
    <s v="920300381"/>
    <x v="2588"/>
    <s v="920005378"/>
    <s v="92"/>
    <s v="Ile-de-France"/>
    <s v="Privé"/>
    <s v="CLINALLIANCE FONTENAY AUX ROSES"/>
    <n v="11453"/>
    <n v="0"/>
    <n v="0"/>
  </r>
  <r>
    <s v="920300985"/>
    <x v="2589"/>
    <s v="920810330"/>
    <s v="92"/>
    <s v="Ile-de-France"/>
    <s v="PSPH/EBNL"/>
    <s v="HÔPITAL NORD 92"/>
    <n v="11263"/>
    <n v="0"/>
    <n v="0"/>
  </r>
  <r>
    <s v="920310059"/>
    <x v="2590"/>
    <s v="920001104"/>
    <s v="92"/>
    <s v="Ile-de-France"/>
    <s v="Privé"/>
    <s v="CLINIQUE MEDICALE DE VILLE D AVRAY"/>
    <n v="10914"/>
    <n v="0"/>
    <n v="0"/>
  </r>
  <r>
    <s v="920170081"/>
    <x v="2591"/>
    <s v="750721391"/>
    <s v="92"/>
    <s v="Ile-de-France"/>
    <s v="PSPH/EBNL"/>
    <s v="HDJ ATELIER THERAPEUTIQUE ELAN RETROUVE"/>
    <n v="9517.5"/>
    <n v="0"/>
    <n v="0"/>
  </r>
  <r>
    <s v="040784860"/>
    <x v="2592"/>
    <s v="920033503"/>
    <s v="92"/>
    <s v="Ile-de-France"/>
    <s v="Privé"/>
    <s v="CENTRE D'HEMODIALYSE DES ALPES"/>
    <n v="9298"/>
    <n v="0"/>
    <n v="0"/>
  </r>
  <r>
    <s v="920004058"/>
    <x v="2593"/>
    <s v="920031564"/>
    <s v="92"/>
    <s v="Ile-de-France"/>
    <s v="Privé"/>
    <s v="CLINIQUE MONTEVIDEO"/>
    <n v="9280.5"/>
    <n v="0"/>
    <n v="0"/>
  </r>
  <r>
    <s v="920310026"/>
    <x v="2594"/>
    <s v="920001070"/>
    <s v="92"/>
    <s v="Ile-de-France"/>
    <s v="Privé"/>
    <s v="CLINIQUE NEURO-PSYCHIATRIQUE LES_x000a_PERVENCHES"/>
    <n v="9278.5"/>
    <n v="0"/>
    <n v="0"/>
  </r>
  <r>
    <s v="920300845"/>
    <x v="2595"/>
    <s v="780020715"/>
    <s v="92"/>
    <s v="Ile-de-France"/>
    <s v="PSPH/EBNL"/>
    <s v="MAISON MEDICALE N.D. DU LAC RUEIL"/>
    <n v="8375.5"/>
    <n v="1"/>
    <n v="0"/>
  </r>
  <r>
    <s v="920600061"/>
    <x v="2596"/>
    <s v="920001146"/>
    <s v="92"/>
    <s v="Ile-de-France"/>
    <s v="PSPH/EBNL"/>
    <s v="FONDATION PAUL PARQUET"/>
    <n v="7503"/>
    <n v="0"/>
    <n v="0"/>
  </r>
  <r>
    <s v="920310034"/>
    <x v="2597"/>
    <s v="920001088"/>
    <s v="92"/>
    <s v="Ile-de-France"/>
    <s v="Privé"/>
    <s v="CLINIQUE DU CHATEAU DE GARCHES"/>
    <n v="6450"/>
    <n v="0"/>
    <n v="0"/>
  </r>
  <r>
    <s v="060792926"/>
    <x v="2598"/>
    <s v="920033636"/>
    <s v="92"/>
    <s v="Ile-de-France"/>
    <s v="Privé"/>
    <s v="CENTRE D'HEMODIALYSE LA RIVIERA ANTIBES"/>
    <n v="6428"/>
    <n v="0"/>
    <n v="0"/>
  </r>
  <r>
    <s v="920700010"/>
    <x v="2599"/>
    <s v="770700029"/>
    <s v="92"/>
    <s v="Ile-de-France"/>
    <s v="PSPH/EBNL"/>
    <s v="CENTRE ELISABETH DE LA PANOUSE"/>
    <n v="6181.5"/>
    <n v="0"/>
    <n v="0"/>
  </r>
  <r>
    <s v="920008539"/>
    <x v="2600"/>
    <s v="920000981"/>
    <s v="92"/>
    <s v="Ile-de-France"/>
    <s v="Privé"/>
    <s v="HÔPITAL AMERICAIN 2"/>
    <n v="5176.5"/>
    <n v="0"/>
    <n v="0"/>
  </r>
  <r>
    <s v="920170115"/>
    <x v="2601"/>
    <s v="920718053"/>
    <s v="92"/>
    <s v="Ile-de-France"/>
    <s v="PSPH/EBNL"/>
    <s v="CENTRE DU PARC DE SAINT-CLOUD AVRAY"/>
    <n v="4646"/>
    <n v="0"/>
    <n v="0"/>
  </r>
  <r>
    <s v="690030770"/>
    <x v="2602"/>
    <s v="920033537"/>
    <s v="92"/>
    <s v="Ile-de-France"/>
    <s v="Privé"/>
    <s v="CENTRE DE DIALYSE GLEIZE"/>
    <n v="4572"/>
    <n v="0"/>
    <n v="0"/>
  </r>
  <r>
    <s v="920301033"/>
    <x v="2603"/>
    <s v="920001062"/>
    <s v="92"/>
    <s v="Ile-de-France"/>
    <s v="Privé"/>
    <s v="CENTRE CANCEROLOGIE DE LA PORTE ST CLOUD"/>
    <n v="4291.5"/>
    <n v="0"/>
    <n v="0"/>
  </r>
  <r>
    <s v="920170024"/>
    <x v="2604"/>
    <s v="940809452"/>
    <s v="92"/>
    <s v="Ile-de-France"/>
    <s v="PSPH/EBNL"/>
    <s v="CENTRE DENISE CROISSANT"/>
    <n v="3766.5"/>
    <n v="0"/>
    <n v="0"/>
  </r>
  <r>
    <s v="450013818"/>
    <x v="1169"/>
    <s v="920033610"/>
    <s v="92"/>
    <s v="Ile-de-France"/>
    <s v="Privé"/>
    <s v="CENTRE D'HEMODIALYSE J. D'ARC"/>
    <n v="2076"/>
    <n v="0"/>
    <n v="0"/>
  </r>
  <r>
    <s v="920170149"/>
    <x v="2567"/>
    <s v="920804465"/>
    <s v="92"/>
    <s v="Ile-de-France"/>
    <s v="CH"/>
    <s v="HDJ CMP JEAN WIER"/>
    <n v="1706"/>
    <n v="0"/>
    <n v="0"/>
  </r>
  <r>
    <s v="920140043"/>
    <x v="2567"/>
    <s v="920804465"/>
    <s v="92"/>
    <s v="Ile-de-France"/>
    <s v="CH"/>
    <s v="HDJ CMP LEGOUTE"/>
    <n v="1633.75"/>
    <n v="0"/>
    <n v="0"/>
  </r>
  <r>
    <s v="920004959"/>
    <x v="2605"/>
    <s v="920004918"/>
    <s v="92"/>
    <s v="Ile-de-France"/>
    <s v="Privé"/>
    <s v="UNITE D'AUTODIALYSE DE NANTERRE (UADN)"/>
    <n v="1512"/>
    <n v="0"/>
    <n v="0"/>
  </r>
  <r>
    <s v="920022704"/>
    <x v="2606"/>
    <s v="920025012"/>
    <s v="92"/>
    <s v="Ile-de-France"/>
    <s v="Privé"/>
    <s v="CENTRE D'AUTODIALYSE DE BOIS COLOMBES"/>
    <n v="1494"/>
    <n v="0"/>
    <n v="0"/>
  </r>
  <r>
    <s v="920012069"/>
    <x v="2607"/>
    <s v="920001096"/>
    <s v="92"/>
    <s v="Ile-de-France"/>
    <s v="Privé"/>
    <s v="RELAIS JEUNES DE SEVRES"/>
    <n v="1369.5"/>
    <n v="0"/>
    <n v="0"/>
  </r>
  <r>
    <s v="920813995"/>
    <x v="2567"/>
    <s v="920804465"/>
    <s v="92"/>
    <s v="Ile-de-France"/>
    <s v="CH"/>
    <s v="HDJ CMP DES VALLES"/>
    <n v="1274"/>
    <n v="0"/>
    <n v="0"/>
  </r>
  <r>
    <s v="360000962"/>
    <x v="2586"/>
    <s v="920033412"/>
    <s v="92"/>
    <s v="Ile-de-France"/>
    <s v="Privé"/>
    <s v="CENTRE NEPHRO. CHATEAUROUX-CH ISSOUDUN"/>
    <n v="1199"/>
    <n v="0"/>
    <n v="0"/>
  </r>
  <r>
    <s v="920006038"/>
    <x v="2567"/>
    <s v="920804465"/>
    <s v="92"/>
    <s v="Ile-de-France"/>
    <s v="CH"/>
    <s v="MAISON THERAPEUTIQUE PYRENEES"/>
    <n v="630.5"/>
    <n v="0"/>
    <n v="0"/>
  </r>
  <r>
    <s v="040003113"/>
    <x v="2592"/>
    <s v="920033503"/>
    <s v="92"/>
    <s v="Ile-de-France"/>
    <s v="Privé"/>
    <s v="HEMOD DES ALPES AUTODIALYSE SISTERON"/>
    <n v="539"/>
    <n v="0"/>
    <n v="0"/>
  </r>
  <r>
    <s v="040787541"/>
    <x v="2592"/>
    <s v="920033503"/>
    <s v="92"/>
    <s v="Ile-de-France"/>
    <s v="Privé"/>
    <s v="HEMOD DES ALPES AUTODIALYSE DE DIGNE"/>
    <n v="510"/>
    <n v="0"/>
    <n v="0"/>
  </r>
  <r>
    <s v="920813003"/>
    <x v="2567"/>
    <s v="920804465"/>
    <s v="92"/>
    <s v="Ile-de-France"/>
    <s v="CH"/>
    <s v="HDJ CMP JOAN RIVIERE"/>
    <n v="491"/>
    <n v="0"/>
    <n v="0"/>
  </r>
  <r>
    <s v="740011515"/>
    <x v="2608"/>
    <s v="920035979"/>
    <s v="92"/>
    <s v="Ile-de-France"/>
    <s v="Privé"/>
    <s v="CENTRE HEMODIALYSE ALPES LEMAN"/>
    <n v="1"/>
    <n v="0"/>
    <n v="0"/>
  </r>
  <r>
    <s v="920690278"/>
    <x v="2609"/>
    <s v="920718186"/>
    <s v="92"/>
    <s v="Ile-de-France"/>
    <s v="PSPH/EBNL"/>
    <s v="HOPITAL DE JOUR LES LIERRES"/>
    <n v="1"/>
    <n v="0"/>
    <n v="0"/>
  </r>
  <r>
    <s v="930000336"/>
    <x v="2610"/>
    <s v="930110069"/>
    <s v="93"/>
    <s v="Ile-de-France"/>
    <s v="CH"/>
    <s v="CHIC ROBERT BALLANGER"/>
    <n v="230032.75"/>
    <n v="1"/>
    <n v="1"/>
  </r>
  <r>
    <s v="930000328"/>
    <x v="2611"/>
    <s v="930110051"/>
    <s v="93"/>
    <s v="Ile-de-France"/>
    <s v="CH"/>
    <s v="CH GENERAL DELAFONTAINE"/>
    <n v="189916"/>
    <n v="1"/>
    <n v="1"/>
  </r>
  <r>
    <s v="930100037"/>
    <x v="2612"/>
    <s v="750712184"/>
    <s v="93"/>
    <s v="Ile-de-France"/>
    <s v="CHR/U"/>
    <s v="CHU PARIS SITE AVICENNE APHP"/>
    <n v="189021"/>
    <n v="1"/>
    <n v="1"/>
  </r>
  <r>
    <s v="930000286"/>
    <x v="2613"/>
    <s v="930021480"/>
    <s v="93"/>
    <s v="Ile-de-France"/>
    <s v="CH"/>
    <s v="GHI LE RAINCY MONTFERMEIL"/>
    <n v="155014"/>
    <n v="1"/>
    <n v="1"/>
  </r>
  <r>
    <s v="930000302"/>
    <x v="2614"/>
    <s v="930110036"/>
    <s v="93"/>
    <s v="Ile-de-France"/>
    <s v="CH"/>
    <s v="CHIC ANDRE GREGOIRE"/>
    <n v="149480.5"/>
    <n v="1"/>
    <n v="1"/>
  </r>
  <r>
    <s v="930300553"/>
    <x v="2615"/>
    <s v="930000633"/>
    <s v="93"/>
    <s v="Ile-de-France"/>
    <s v="Privé"/>
    <s v="CLINIQUE DE L'ESTREE"/>
    <n v="93428.5"/>
    <n v="0"/>
    <n v="1"/>
  </r>
  <r>
    <s v="930100011"/>
    <x v="2612"/>
    <s v="750712184"/>
    <s v="93"/>
    <s v="Ile-de-France"/>
    <s v="CHR/U"/>
    <s v="CHU PARIS SSTDENIS SITE MURET APHP"/>
    <n v="80833"/>
    <n v="1"/>
    <n v="1"/>
  </r>
  <r>
    <s v="930300645"/>
    <x v="2616"/>
    <s v="930000682"/>
    <s v="93"/>
    <s v="Ile-de-France"/>
    <s v="Privé"/>
    <s v="CENTRE CARDIOLOGIQUE DU NORD"/>
    <n v="77193"/>
    <n v="0"/>
    <n v="0"/>
  </r>
  <r>
    <s v="930100045"/>
    <x v="2612"/>
    <s v="750712184"/>
    <s v="93"/>
    <s v="Ile-de-France"/>
    <s v="CHR/U"/>
    <s v="CHU PARIS SITE JEAN VERDIER APHP"/>
    <n v="75642"/>
    <n v="1"/>
    <n v="1"/>
  </r>
  <r>
    <s v="930300025"/>
    <x v="2617"/>
    <s v="930000393"/>
    <s v="93"/>
    <s v="Ile-de-France"/>
    <s v="Privé"/>
    <s v="HÔPITAL EUROPEEN LA ROSERAIE"/>
    <n v="73905.5"/>
    <n v="0"/>
    <n v="1"/>
  </r>
  <r>
    <s v="930300116"/>
    <x v="2618"/>
    <s v="930000427"/>
    <s v="93"/>
    <s v="Ile-de-France"/>
    <s v="Privé"/>
    <s v="HÔPITAL PRIVÉ DE SEINE ST DENIS"/>
    <n v="70858.5"/>
    <n v="0"/>
    <n v="0"/>
  </r>
  <r>
    <s v="930300066"/>
    <x v="2619"/>
    <s v="930000401"/>
    <s v="93"/>
    <s v="Ile-de-France"/>
    <s v="Privé"/>
    <s v="CLINIQUE D AULNAY"/>
    <n v="59733"/>
    <n v="0"/>
    <n v="1"/>
  </r>
  <r>
    <s v="930300595"/>
    <x v="2620"/>
    <s v="930000658"/>
    <s v="93"/>
    <s v="Ile-de-France"/>
    <s v="Privé"/>
    <s v="CLINIQUE DU VERT GALANT"/>
    <n v="52469.5"/>
    <n v="0"/>
    <n v="1"/>
  </r>
  <r>
    <s v="930000344"/>
    <x v="2621"/>
    <s v="930140025"/>
    <s v="93"/>
    <s v="Ile-de-France"/>
    <s v="CH"/>
    <s v="CHS DE VILLE EVRARD"/>
    <n v="48999"/>
    <n v="0"/>
    <n v="0"/>
  </r>
  <r>
    <s v="930300082"/>
    <x v="2622"/>
    <s v="930000419"/>
    <s v="93"/>
    <s v="Ile-de-France"/>
    <s v="Privé"/>
    <s v="CENTRE CHIRURGICAL FLOREAL"/>
    <n v="45268.5"/>
    <n v="0"/>
    <n v="1"/>
  </r>
  <r>
    <s v="930006648"/>
    <x v="2623"/>
    <s v="750721235"/>
    <s v="93"/>
    <s v="Ile-de-France"/>
    <s v="Privé"/>
    <s v="CENTRE DE MEDECINE PHYSIQUE ET DE_x000a_READAPTATION DE BOBIGNY"/>
    <n v="37740.5"/>
    <n v="0"/>
    <n v="0"/>
  </r>
  <r>
    <s v="930310016"/>
    <x v="2624"/>
    <s v="440052041"/>
    <s v="93"/>
    <s v="Ile-de-France"/>
    <s v="Privé"/>
    <s v="MAISON DE SANTÉ D EPINAY LE NOBLE AGE"/>
    <n v="36402.25"/>
    <n v="0"/>
    <n v="0"/>
  </r>
  <r>
    <s v="930021001"/>
    <x v="2625"/>
    <s v="440052041"/>
    <s v="93"/>
    <s v="Ile-de-France"/>
    <s v="Privé"/>
    <s v="INSTITUT READAPTATION DE ROMAINVILLE"/>
    <n v="35109.5"/>
    <n v="0"/>
    <n v="0"/>
  </r>
  <r>
    <s v="930019203"/>
    <x v="2626"/>
    <s v="920030269"/>
    <s v="93"/>
    <s v="Ile-de-France"/>
    <s v="Privé"/>
    <s v="CLINIQUE DU PRE SAINT GERVAIS"/>
    <n v="31917"/>
    <n v="0"/>
    <n v="1"/>
  </r>
  <r>
    <s v="930706239"/>
    <x v="2611"/>
    <s v="930110051"/>
    <s v="93"/>
    <s v="Ile-de-France"/>
    <s v="CH"/>
    <s v="CH SAINT DENIS HÔPITAL CASANOVA"/>
    <n v="31595.5"/>
    <n v="0"/>
    <n v="0"/>
  </r>
  <r>
    <s v="930017512"/>
    <x v="2627"/>
    <s v="930019948"/>
    <s v="93"/>
    <s v="Ile-de-France"/>
    <s v="Privé"/>
    <s v="CLINIQUE DU BOURGET"/>
    <n v="30382.5"/>
    <n v="0"/>
    <n v="0"/>
  </r>
  <r>
    <s v="930300298"/>
    <x v="2628"/>
    <s v="930025523"/>
    <s v="93"/>
    <s v="Ile-de-France"/>
    <s v="Privé"/>
    <s v="POLYCLINIQUE VAUBAN"/>
    <n v="28684.5"/>
    <n v="0"/>
    <n v="0"/>
  </r>
  <r>
    <s v="930000294"/>
    <x v="2613"/>
    <s v="930021480"/>
    <s v="93"/>
    <s v="Ile-de-France"/>
    <s v="CH"/>
    <s v="CENTRE D MOYEN ET LONG SEJOUR LES ORMES"/>
    <n v="25718"/>
    <n v="0"/>
    <n v="0"/>
  </r>
  <r>
    <s v="930011788"/>
    <x v="2629"/>
    <s v="930017199"/>
    <s v="93"/>
    <s v="Ile-de-France"/>
    <s v="Privé"/>
    <s v="CLINIQUE DU BOIS D AMOUR"/>
    <n v="25184.5"/>
    <n v="0"/>
    <n v="0"/>
  </r>
  <r>
    <s v="930300587"/>
    <x v="2630"/>
    <s v="930000641"/>
    <s v="93"/>
    <s v="Ile-de-France"/>
    <s v="Privé"/>
    <s v="CLINIQUE DU LANDY"/>
    <n v="22914"/>
    <n v="0"/>
    <n v="0"/>
  </r>
  <r>
    <s v="930009188"/>
    <x v="2631"/>
    <s v="930009139"/>
    <s v="93"/>
    <s v="Ile-de-France"/>
    <s v="Privé"/>
    <s v="CLINALLIANCE DE PIERREFITTE SUR SEINE"/>
    <n v="21909.5"/>
    <n v="0"/>
    <n v="1"/>
  </r>
  <r>
    <s v="930020920"/>
    <x v="2632"/>
    <s v="920030269"/>
    <s v="93"/>
    <s v="Ile-de-France"/>
    <s v="Privé"/>
    <s v="CLINIQUE PSYCHIATRIQUE DE L'ALLIANCE"/>
    <n v="20646.25"/>
    <n v="0"/>
    <n v="0"/>
  </r>
  <r>
    <s v="930013818"/>
    <x v="2633"/>
    <s v="930024427"/>
    <s v="93"/>
    <s v="Ile-de-France"/>
    <s v="Privé"/>
    <s v="CLINIQUE DU GRAND STADE SAINT DENIS"/>
    <n v="18250.5"/>
    <n v="0"/>
    <n v="1"/>
  </r>
  <r>
    <s v="930817333"/>
    <x v="2634"/>
    <s v="930817325"/>
    <s v="93"/>
    <s v="Ile-de-France"/>
    <s v="Privé"/>
    <s v="UNITÉ D'AUTODIALYSE ATS"/>
    <n v="17301"/>
    <n v="0"/>
    <n v="0"/>
  </r>
  <r>
    <s v="930500012"/>
    <x v="2635"/>
    <s v="750720534"/>
    <s v="93"/>
    <s v="Ile-de-France"/>
    <s v="PSPH/EBNL"/>
    <s v="ÉTABLISSEMENT HOSPITALIER STE-MARIE"/>
    <n v="16757.5"/>
    <n v="0"/>
    <n v="0"/>
  </r>
  <r>
    <s v="930300140"/>
    <x v="2636"/>
    <s v="930000450"/>
    <s v="93"/>
    <s v="Ile-de-France"/>
    <s v="Privé"/>
    <s v="CLINIQUE AMBROISE PARE BONDY"/>
    <n v="16537"/>
    <n v="0"/>
    <n v="0"/>
  </r>
  <r>
    <s v="930300678"/>
    <x v="2637"/>
    <s v="310021274"/>
    <s v="93"/>
    <s v="Ile-de-France"/>
    <s v="Privé"/>
    <s v="CLINIQUE KORIAN ROGER SALENGRO"/>
    <n v="15158"/>
    <n v="0"/>
    <n v="0"/>
  </r>
  <r>
    <s v="930150032"/>
    <x v="2638"/>
    <s v="930000815"/>
    <s v="93"/>
    <s v="Ile-de-France"/>
    <s v="PSPH/EBNL"/>
    <s v="MATERNITE DES LILAS"/>
    <n v="14795"/>
    <n v="1"/>
    <n v="0"/>
  </r>
  <r>
    <s v="930150057"/>
    <x v="2639"/>
    <s v="750034589"/>
    <s v="93"/>
    <s v="Ile-de-France"/>
    <s v="PSPH/EBNL"/>
    <s v="MAISON SANTÉ MEDICALE LES FLORALIES"/>
    <n v="14284"/>
    <n v="0"/>
    <n v="0"/>
  </r>
  <r>
    <s v="930023692"/>
    <x v="2640"/>
    <s v="920030269"/>
    <s v="93"/>
    <s v="Ile-de-France"/>
    <s v="Privé"/>
    <s v="CRF CLINEA LIVRY"/>
    <n v="13787"/>
    <n v="0"/>
    <n v="0"/>
  </r>
  <r>
    <s v="930300546"/>
    <x v="2641"/>
    <s v="930008008"/>
    <s v="93"/>
    <s v="Ile-de-France"/>
    <s v="Privé"/>
    <s v="CLINIQUE CCN PORTE DE PARIS"/>
    <n v="13704"/>
    <n v="0"/>
    <n v="0"/>
  </r>
  <r>
    <s v="930020987"/>
    <x v="2642"/>
    <s v="750048522"/>
    <s v="93"/>
    <s v="Ile-de-France"/>
    <s v="Privé"/>
    <s v="CLINIQUE DES PLATANES"/>
    <n v="13095"/>
    <n v="0"/>
    <n v="0"/>
  </r>
  <r>
    <s v="930300280"/>
    <x v="2643"/>
    <s v="310021274"/>
    <s v="93"/>
    <s v="Ile-de-France"/>
    <s v="Privé"/>
    <s v="CLINIQUE KORIAN SULLY"/>
    <n v="12770.5"/>
    <n v="0"/>
    <n v="0"/>
  </r>
  <r>
    <s v="930006069"/>
    <x v="2621"/>
    <s v="930140025"/>
    <s v="93"/>
    <s v="Ile-de-France"/>
    <s v="CH"/>
    <s v="UNITÉ HOSP ROMAIN ROLLAND ST DENIS"/>
    <n v="12735.25"/>
    <n v="0"/>
    <n v="0"/>
  </r>
  <r>
    <s v="930021431"/>
    <x v="2644"/>
    <s v="930027347"/>
    <s v="93"/>
    <s v="Ile-de-France"/>
    <s v="PSPH/EBNL"/>
    <s v="SSR PEDIATRIQUES EPABR MONTREUIL II"/>
    <n v="12128"/>
    <n v="0"/>
    <n v="0"/>
  </r>
  <r>
    <s v="930008818"/>
    <x v="2621"/>
    <s v="930140025"/>
    <s v="93"/>
    <s v="Ile-de-France"/>
    <s v="CH"/>
    <s v="UNITÉ HOSP CLOS BENARD AUBERVILLIERS"/>
    <n v="9930.75"/>
    <n v="0"/>
    <n v="0"/>
  </r>
  <r>
    <s v="930300264"/>
    <x v="2645"/>
    <s v="930000492"/>
    <s v="93"/>
    <s v="Ile-de-France"/>
    <s v="Privé"/>
    <s v="CLINIQUE LES LILAS"/>
    <n v="7547"/>
    <n v="0"/>
    <n v="1"/>
  </r>
  <r>
    <s v="930700018"/>
    <x v="2646"/>
    <s v="750058844"/>
    <s v="93"/>
    <s v="Ile-de-France"/>
    <s v="PSPH/EBNL"/>
    <s v="CENTRE PARIS EST"/>
    <n v="7461"/>
    <n v="0"/>
    <n v="0"/>
  </r>
  <r>
    <s v="930006028"/>
    <x v="2621"/>
    <s v="930140025"/>
    <s v="93"/>
    <s v="Ile-de-France"/>
    <s v="CH"/>
    <s v="UNITÉ PSYCHIATRIQUE DU BOIS DE BONDY"/>
    <n v="7108.75"/>
    <n v="0"/>
    <n v="0"/>
  </r>
  <r>
    <s v="930014428"/>
    <x v="2647"/>
    <s v="930014378"/>
    <s v="93"/>
    <s v="Ile-de-France"/>
    <s v="Privé"/>
    <s v="CENTRE DE DIALYSE DE L'ESTREE"/>
    <n v="5541"/>
    <n v="0"/>
    <n v="0"/>
  </r>
  <r>
    <s v="930022496"/>
    <x v="2621"/>
    <s v="930140025"/>
    <s v="93"/>
    <s v="Ile-de-France"/>
    <s v="CH"/>
    <s v="CENTRE HENRI DUCHENE AUBERVILLIERS"/>
    <n v="5478"/>
    <n v="0"/>
    <n v="0"/>
  </r>
  <r>
    <s v="930817465"/>
    <x v="2648"/>
    <s v="930712716"/>
    <s v="93"/>
    <s v="Ile-de-France"/>
    <s v="PSPH/EBNL"/>
    <s v="CENTRE JEAN MACE"/>
    <n v="3626"/>
    <n v="0"/>
    <n v="0"/>
  </r>
  <r>
    <s v="930817606"/>
    <x v="2649"/>
    <s v="930705827"/>
    <s v="93"/>
    <s v="Ile-de-France"/>
    <s v="Privé"/>
    <s v="CENTRE D'AUTODIALYSE D'EPINAY"/>
    <n v="3007"/>
    <n v="0"/>
    <n v="0"/>
  </r>
  <r>
    <s v="930816079"/>
    <x v="2634"/>
    <s v="930817325"/>
    <s v="93"/>
    <s v="Ile-de-France"/>
    <s v="Privé"/>
    <s v="UNITE D'AUTODIALYSE"/>
    <n v="2814"/>
    <n v="0"/>
    <n v="0"/>
  </r>
  <r>
    <s v="930004288"/>
    <x v="2650"/>
    <s v="750720922"/>
    <s v="93"/>
    <s v="Ile-de-France"/>
    <s v="PSPH/EBNL"/>
    <s v="HDJ DE SALNEUVE"/>
    <n v="2373.25"/>
    <n v="0"/>
    <n v="0"/>
  </r>
  <r>
    <s v="930810007"/>
    <x v="2621"/>
    <s v="930140025"/>
    <s v="93"/>
    <s v="Ile-de-France"/>
    <s v="CH"/>
    <s v="HDJ BONDY"/>
    <n v="1742.5"/>
    <n v="0"/>
    <n v="0"/>
  </r>
  <r>
    <s v="930006168"/>
    <x v="2621"/>
    <s v="930140025"/>
    <s v="93"/>
    <s v="Ile-de-France"/>
    <s v="CH"/>
    <s v="HDJ EPINAY"/>
    <n v="1357.25"/>
    <n v="0"/>
    <n v="0"/>
  </r>
  <r>
    <s v="930706932"/>
    <x v="2621"/>
    <s v="930140025"/>
    <s v="93"/>
    <s v="Ile-de-France"/>
    <s v="CH"/>
    <s v="CENTRE DE CRISE SAINT DENIS"/>
    <n v="1306"/>
    <n v="0"/>
    <n v="0"/>
  </r>
  <r>
    <s v="930018841"/>
    <x v="2621"/>
    <s v="930140025"/>
    <s v="93"/>
    <s v="Ile-de-France"/>
    <s v="CH"/>
    <s v="UNITÉ INFANTO JUV MONTREUIL"/>
    <n v="1268"/>
    <n v="0"/>
    <n v="0"/>
  </r>
  <r>
    <s v="930002993"/>
    <x v="2621"/>
    <s v="930140025"/>
    <s v="93"/>
    <s v="Ile-de-France"/>
    <s v="CH"/>
    <s v="HDJ DE BOBIGNY"/>
    <n v="1245.25"/>
    <n v="0"/>
    <n v="0"/>
  </r>
  <r>
    <s v="930140041"/>
    <x v="2621"/>
    <s v="930140025"/>
    <s v="93"/>
    <s v="Ile-de-France"/>
    <s v="CH"/>
    <s v="HDJ ROSNY SOUS BOIS"/>
    <n v="1131.75"/>
    <n v="0"/>
    <n v="0"/>
  </r>
  <r>
    <s v="930011259"/>
    <x v="2621"/>
    <s v="930140025"/>
    <s v="93"/>
    <s v="Ile-de-France"/>
    <s v="CH"/>
    <s v="HDJ DRANCY"/>
    <n v="1067.5"/>
    <n v="0"/>
    <n v="0"/>
  </r>
  <r>
    <s v="930801089"/>
    <x v="2621"/>
    <s v="930140025"/>
    <s v="93"/>
    <s v="Ile-de-France"/>
    <s v="CH"/>
    <s v="HDJ ST OUEN"/>
    <n v="1022.25"/>
    <n v="0"/>
    <n v="0"/>
  </r>
  <r>
    <s v="930006119"/>
    <x v="2621"/>
    <s v="930140025"/>
    <s v="93"/>
    <s v="Ile-de-France"/>
    <s v="CH"/>
    <s v="HDJ SAINT DENIS"/>
    <n v="960"/>
    <n v="0"/>
    <n v="0"/>
  </r>
  <r>
    <s v="930011309"/>
    <x v="2621"/>
    <s v="930140025"/>
    <s v="93"/>
    <s v="Ile-de-France"/>
    <s v="CH"/>
    <s v="HDJ MONTREUIL"/>
    <n v="897.25"/>
    <n v="0"/>
    <n v="0"/>
  </r>
  <r>
    <s v="930801063"/>
    <x v="2621"/>
    <s v="930140025"/>
    <s v="93"/>
    <s v="Ile-de-France"/>
    <s v="CH"/>
    <s v="HDJ NOISY LE GRAND"/>
    <n v="883.5"/>
    <n v="0"/>
    <n v="0"/>
  </r>
  <r>
    <s v="930005509"/>
    <x v="2621"/>
    <s v="930140025"/>
    <s v="93"/>
    <s v="Ile-de-France"/>
    <s v="CH"/>
    <s v="CMP CATTP ANTENNE DE SOINS BOBIGNY"/>
    <n v="818"/>
    <n v="0"/>
    <n v="0"/>
  </r>
  <r>
    <s v="930026679"/>
    <x v="2621"/>
    <s v="930140025"/>
    <s v="93"/>
    <s v="Ile-de-France"/>
    <s v="CH"/>
    <s v="HDJ DE BAGNOLET 93G12"/>
    <n v="787.5"/>
    <n v="0"/>
    <n v="0"/>
  </r>
  <r>
    <s v="930006218"/>
    <x v="2621"/>
    <s v="930140025"/>
    <s v="93"/>
    <s v="Ile-de-France"/>
    <s v="CH"/>
    <s v="HDJ LA COURNEUVE"/>
    <n v="777"/>
    <n v="0"/>
    <n v="0"/>
  </r>
  <r>
    <s v="930024898"/>
    <x v="2621"/>
    <s v="930140025"/>
    <s v="93"/>
    <s v="Ile-de-France"/>
    <s v="CH"/>
    <s v="HDJ MONTFERMEIL"/>
    <n v="525.75"/>
    <n v="0"/>
    <n v="0"/>
  </r>
  <r>
    <s v="930006838"/>
    <x v="2621"/>
    <s v="930140025"/>
    <s v="93"/>
    <s v="Ile-de-France"/>
    <s v="CH"/>
    <s v="CENTRE DE CRISE 48 HEURES BONDY"/>
    <n v="506.5"/>
    <n v="0"/>
    <n v="0"/>
  </r>
  <r>
    <s v="930000211"/>
    <x v="2621"/>
    <s v="930140025"/>
    <s v="93"/>
    <s v="Ile-de-France"/>
    <s v="CH"/>
    <s v="APPARTEMENT THERAPEUTIQUE CLICHY BOIS"/>
    <n v="429"/>
    <n v="0"/>
    <n v="0"/>
  </r>
  <r>
    <s v="930021696"/>
    <x v="2621"/>
    <s v="930140025"/>
    <s v="93"/>
    <s v="Ile-de-France"/>
    <s v="CH"/>
    <s v="HDJ BOISSIERE NOISY LE SEC"/>
    <n v="257.75"/>
    <n v="0"/>
    <n v="0"/>
  </r>
  <r>
    <s v="930811104"/>
    <x v="2621"/>
    <s v="930140025"/>
    <s v="93"/>
    <s v="Ile-de-France"/>
    <s v="CH"/>
    <s v="APPARTEMENT THERAPEUTIQUE GAGNY"/>
    <n v="124"/>
    <n v="0"/>
    <n v="0"/>
  </r>
  <r>
    <s v="930026687"/>
    <x v="2651"/>
    <s v="750804767"/>
    <s v="93"/>
    <s v="Ile-de-France"/>
    <s v="Privé"/>
    <s v="HDJ OEUVRE FALRET"/>
    <n v="107.75"/>
    <n v="0"/>
    <n v="0"/>
  </r>
  <r>
    <s v="940100027"/>
    <x v="2652"/>
    <s v="750712184"/>
    <s v="94"/>
    <s v="Ile-de-France"/>
    <s v="CHR/U"/>
    <s v="CHU HENRI MONDOR SITE HENRI MONDOR APHP"/>
    <n v="347848.75"/>
    <n v="1"/>
    <n v="1"/>
  </r>
  <r>
    <s v="940100043"/>
    <x v="2653"/>
    <s v="750712184"/>
    <s v="94"/>
    <s v="Ile-de-France"/>
    <s v="CHR/U"/>
    <s v="CHU PARIS SUD SITE KREMLIN BICETRE APHP"/>
    <n v="339953"/>
    <n v="1"/>
    <n v="1"/>
  </r>
  <r>
    <s v="940000573"/>
    <x v="2654"/>
    <s v="940110018"/>
    <s v="94"/>
    <s v="Ile-de-France"/>
    <s v="CH"/>
    <s v="CHIC DE CRETEIL"/>
    <n v="201750.5"/>
    <n v="1"/>
    <n v="1"/>
  </r>
  <r>
    <s v="940000664"/>
    <x v="2655"/>
    <s v="940160013"/>
    <s v="94"/>
    <s v="Ile-de-France"/>
    <s v="CLCC"/>
    <s v="INSTITUT GUSTAVE ROUSSY"/>
    <n v="194065.5"/>
    <n v="1"/>
    <n v="1"/>
  </r>
  <r>
    <s v="940000599"/>
    <x v="2656"/>
    <s v="940110042"/>
    <s v="94"/>
    <s v="Ile-de-France"/>
    <s v="CH"/>
    <s v="CHIC LUCIE ET RAYMOND AUBRAC"/>
    <n v="169564.5"/>
    <n v="1"/>
    <n v="1"/>
  </r>
  <r>
    <s v="920100021"/>
    <x v="2653"/>
    <s v="750712184"/>
    <s v="94"/>
    <s v="Ile-de-France"/>
    <s v="CHR/U"/>
    <s v="CHU PARIS SUD SITE ANTOINE BECLERE APHP"/>
    <n v="160166"/>
    <n v="1"/>
    <n v="1"/>
  </r>
  <r>
    <s v="920100013"/>
    <x v="2653"/>
    <s v="750712184"/>
    <s v="94"/>
    <s v="Ile-de-France"/>
    <s v="CHR/U"/>
    <s v="CHU OUEST SITE AMBROISE PARE APHP"/>
    <n v="154142.5"/>
    <n v="1"/>
    <n v="1"/>
  </r>
  <r>
    <s v="940016868"/>
    <x v="2657"/>
    <s v="940016819"/>
    <s v="94"/>
    <s v="Ile-de-France"/>
    <s v="CH"/>
    <s v="LES HÔPITAUX DE SAINT MAURICE"/>
    <n v="146709.5"/>
    <n v="1"/>
    <n v="1"/>
  </r>
  <r>
    <s v="940100068"/>
    <x v="2653"/>
    <s v="750712184"/>
    <s v="94"/>
    <s v="Ile-de-France"/>
    <s v="CHR/U"/>
    <s v="CHU PARIS SUD SITE PAUL BROUSSE APHP"/>
    <n v="139773.5"/>
    <n v="1"/>
    <n v="1"/>
  </r>
  <r>
    <s v="940100050"/>
    <x v="2652"/>
    <s v="750712184"/>
    <s v="94"/>
    <s v="Ile-de-France"/>
    <s v="CHR/U"/>
    <s v="CHU HENRI MONDOR SITE E ROUX APHP"/>
    <n v="136884"/>
    <n v="1"/>
    <n v="1"/>
  </r>
  <r>
    <s v="940000649"/>
    <x v="2658"/>
    <s v="940150014"/>
    <s v="94"/>
    <s v="Ile-de-France"/>
    <s v="PSPH/EBNL"/>
    <s v="HÔPITAL SAINT-CAMILLE"/>
    <n v="103975"/>
    <n v="1"/>
    <n v="1"/>
  </r>
  <r>
    <s v="940120017"/>
    <x v="2659"/>
    <s v="750810814"/>
    <s v="94"/>
    <s v="Ile-de-France"/>
    <s v="CH"/>
    <s v="HÔPITAL D'INSTRUCTION DES ARMÉES BEGIN"/>
    <n v="82957.5"/>
    <n v="0"/>
    <n v="1"/>
  </r>
  <r>
    <s v="920100054"/>
    <x v="2653"/>
    <s v="750712184"/>
    <s v="94"/>
    <s v="Ile-de-France"/>
    <s v="CHR/U"/>
    <s v="CHU PARIS SITE RAYMOND POINCARE APHP"/>
    <n v="81959.5"/>
    <n v="1"/>
    <n v="1"/>
  </r>
  <r>
    <s v="940000631"/>
    <x v="2660"/>
    <s v="940140049"/>
    <s v="94"/>
    <s v="Ile-de-France"/>
    <s v="CH"/>
    <s v="CH PAUL GUIRAUD"/>
    <n v="77677.75"/>
    <n v="0"/>
    <n v="0"/>
  </r>
  <r>
    <s v="940300270"/>
    <x v="2661"/>
    <s v="940000771"/>
    <s v="94"/>
    <s v="Ile-de-France"/>
    <s v="Privé"/>
    <s v="HÔPITAL PRIVÉ ARMAND BRILLARD"/>
    <n v="72663.5"/>
    <n v="0"/>
    <n v="1"/>
  </r>
  <r>
    <s v="940300031"/>
    <x v="2662"/>
    <s v="940000706"/>
    <s v="94"/>
    <s v="Ile-de-France"/>
    <s v="Privé"/>
    <s v="HÔPITAL PRIVÉ PAUL D'EGINE"/>
    <n v="71044.5"/>
    <n v="0"/>
    <n v="1"/>
  </r>
  <r>
    <s v="910100031"/>
    <x v="2652"/>
    <s v="750712184"/>
    <s v="94"/>
    <s v="Ile-de-France"/>
    <s v="CHR/U"/>
    <s v="CHU HENRI MONDOR SITE DUPUYTREN APHP"/>
    <n v="70826"/>
    <n v="0"/>
    <n v="0"/>
  </r>
  <r>
    <s v="750100299"/>
    <x v="2653"/>
    <s v="750712184"/>
    <s v="94"/>
    <s v="Ile-de-France"/>
    <s v="CHR/U"/>
    <s v="GROUPEMENT HOSPITALIER STE PERINE_x000a_LAGACHE"/>
    <n v="70372"/>
    <n v="1"/>
    <n v="1"/>
  </r>
  <r>
    <s v="910100015"/>
    <x v="2652"/>
    <s v="750712184"/>
    <s v="94"/>
    <s v="Ile-de-France"/>
    <s v="CHR/U"/>
    <s v="CHU HENRI MONDOR SITE CLEMENCEAU APHP"/>
    <n v="56390"/>
    <n v="1"/>
    <n v="1"/>
  </r>
  <r>
    <s v="940006679"/>
    <x v="2663"/>
    <s v="940017338"/>
    <s v="94"/>
    <s v="Ile-de-France"/>
    <s v="Privé"/>
    <s v="HÔPITAL PRIVÉ DE MARNE-LA-VALLÉE"/>
    <n v="52690.5"/>
    <n v="0"/>
    <n v="0"/>
  </r>
  <r>
    <s v="940000615"/>
    <x v="2664"/>
    <s v="940140023"/>
    <s v="94"/>
    <s v="Ile-de-France"/>
    <s v="CH"/>
    <s v="CHS LES MURETS"/>
    <n v="44640.75"/>
    <n v="0"/>
    <n v="0"/>
  </r>
  <r>
    <s v="940100019"/>
    <x v="2652"/>
    <s v="750712184"/>
    <s v="94"/>
    <s v="Ile-de-France"/>
    <s v="CHR/U"/>
    <s v="CHU HENRI MONDOR CHENEVIER APHP"/>
    <n v="40916"/>
    <n v="1"/>
    <n v="0"/>
  </r>
  <r>
    <s v="940300494"/>
    <x v="2665"/>
    <s v="940000896"/>
    <s v="94"/>
    <s v="Ile-de-France"/>
    <s v="Privé"/>
    <s v="POLYCLINIQUE DE VILLENEUVE ST GEORGES"/>
    <n v="39764"/>
    <n v="0"/>
    <n v="0"/>
  </r>
  <r>
    <s v="940300445"/>
    <x v="2666"/>
    <s v="940000854"/>
    <s v="94"/>
    <s v="Ile-de-France"/>
    <s v="Privé"/>
    <s v="HÔPITAL PRIVÉ DE THIAIS"/>
    <n v="37146"/>
    <n v="0"/>
    <n v="0"/>
  </r>
  <r>
    <s v="940300569"/>
    <x v="2667"/>
    <s v="940000912"/>
    <s v="94"/>
    <s v="Ile-de-France"/>
    <s v="Privé"/>
    <s v="HÔPITAL PRIVÉ DE VITRY SITE PASTEUR"/>
    <n v="32815.5"/>
    <n v="0"/>
    <n v="0"/>
  </r>
  <r>
    <s v="940300379"/>
    <x v="2668"/>
    <s v="940000805"/>
    <s v="94"/>
    <s v="Ile-de-France"/>
    <s v="Privé"/>
    <s v="CLINIQUE GASTON METIVET"/>
    <n v="32794"/>
    <n v="0"/>
    <n v="0"/>
  </r>
  <r>
    <s v="620100016"/>
    <x v="2653"/>
    <s v="750712184"/>
    <s v="94"/>
    <s v="Ile-de-France"/>
    <s v="CHR/U"/>
    <s v="MARITIME DE BERCK"/>
    <n v="32605.5"/>
    <n v="1"/>
    <n v="0"/>
  </r>
  <r>
    <s v="940700032"/>
    <x v="2669"/>
    <s v="940001027"/>
    <s v="94"/>
    <s v="Ile-de-France"/>
    <s v="PSPH/EBNL"/>
    <s v="INSTITUT ROBERT MERLE D AUBIGNE"/>
    <n v="30997"/>
    <n v="0"/>
    <n v="1"/>
  </r>
  <r>
    <s v="940300163"/>
    <x v="2670"/>
    <s v="920030269"/>
    <s v="94"/>
    <s v="Ile-de-France"/>
    <s v="Privé"/>
    <s v="CLINIQUE LES TOURNELLES"/>
    <n v="27625"/>
    <n v="0"/>
    <n v="1"/>
  </r>
  <r>
    <s v="750006538"/>
    <x v="2657"/>
    <s v="940016819"/>
    <s v="94"/>
    <s v="Ile-de-France"/>
    <s v="CH"/>
    <s v="CMP CATTP ADULTE REPUBLIQUE"/>
    <n v="27353.5"/>
    <n v="0"/>
    <n v="0"/>
  </r>
  <r>
    <s v="940310014"/>
    <x v="2671"/>
    <s v="940000979"/>
    <s v="94"/>
    <s v="Ile-de-France"/>
    <s v="Privé"/>
    <s v="MAISON DE SANTÉ NOGENT SUR MARNE"/>
    <n v="26070"/>
    <n v="0"/>
    <n v="0"/>
  </r>
  <r>
    <s v="920027711"/>
    <x v="2660"/>
    <s v="940140049"/>
    <s v="94"/>
    <s v="Ile-de-France"/>
    <s v="CH"/>
    <s v="CHS PAUL GUIRAUD SITE CLAMART"/>
    <n v="25912"/>
    <n v="1"/>
    <n v="0"/>
  </r>
  <r>
    <s v="940813033"/>
    <x v="2672"/>
    <s v="940001894"/>
    <s v="94"/>
    <s v="Ile-de-France"/>
    <s v="Privé"/>
    <s v="CLINIQUE DE BERCY"/>
    <n v="23325"/>
    <n v="0"/>
    <n v="1"/>
  </r>
  <r>
    <s v="940008139"/>
    <x v="2673"/>
    <s v="940021801"/>
    <s v="94"/>
    <s v="Ile-de-France"/>
    <s v="Privé"/>
    <s v="CLINIQUE DE CHAMPIGNY"/>
    <n v="22877"/>
    <n v="0"/>
    <n v="0"/>
  </r>
  <r>
    <s v="940000656"/>
    <x v="2674"/>
    <s v="940160013"/>
    <s v="94"/>
    <s v="Ile-de-France"/>
    <s v="CLCC"/>
    <s v="CLCC HÔPITAL GUSTAVE ROUSSY"/>
    <n v="22464.5"/>
    <n v="1"/>
    <n v="0"/>
  </r>
  <r>
    <s v="940310022"/>
    <x v="2675"/>
    <s v="940022163"/>
    <s v="94"/>
    <s v="Ile-de-France"/>
    <s v="Privé"/>
    <s v="CLINIQUE JEANNE D ARC ST MANDE"/>
    <n v="22097.25"/>
    <n v="0"/>
    <n v="0"/>
  </r>
  <r>
    <s v="940300551"/>
    <x v="2676"/>
    <s v="940000912"/>
    <s v="94"/>
    <s v="Ile-de-France"/>
    <s v="Privé"/>
    <s v="HÔPITAL PRIVÉ DE VITRY SITE NORIETS"/>
    <n v="18242"/>
    <n v="0"/>
    <n v="0"/>
  </r>
  <r>
    <s v="940813090"/>
    <x v="2677"/>
    <s v="920030269"/>
    <s v="94"/>
    <s v="Ile-de-France"/>
    <s v="Privé"/>
    <s v="POLYCLINIQUE LA CONCORDE"/>
    <n v="18137.5"/>
    <n v="0"/>
    <n v="0"/>
  </r>
  <r>
    <s v="940300452"/>
    <x v="2678"/>
    <s v="940000862"/>
    <s v="94"/>
    <s v="Ile-de-France"/>
    <s v="Privé"/>
    <s v="CLINIQUE MEDICALE DE DIETETIQUE"/>
    <n v="17173"/>
    <n v="0"/>
    <n v="1"/>
  </r>
  <r>
    <s v="940300080"/>
    <x v="2679"/>
    <s v="940000722"/>
    <s v="94"/>
    <s v="Ile-de-France"/>
    <s v="Privé"/>
    <s v="CLINIQUE DE SOINS DE SUITE DE CHOISY"/>
    <n v="16293"/>
    <n v="0"/>
    <n v="0"/>
  </r>
  <r>
    <s v="340015999"/>
    <x v="2680"/>
    <s v="940023831"/>
    <s v="94"/>
    <s v="Ile-de-France"/>
    <s v="Privé"/>
    <s v="NEPHROCARE BEZIERS"/>
    <n v="15556.5"/>
    <n v="0"/>
    <n v="0"/>
  </r>
  <r>
    <s v="940700040"/>
    <x v="2681"/>
    <s v="570010181"/>
    <s v="94"/>
    <s v="Ile-de-France"/>
    <s v="PSPH/EBNL"/>
    <s v="CRF DE VILLIERS"/>
    <n v="15214"/>
    <n v="0"/>
    <n v="1"/>
  </r>
  <r>
    <s v="340780840"/>
    <x v="2682"/>
    <s v="940023823"/>
    <s v="94"/>
    <s v="Ile-de-France"/>
    <s v="Privé"/>
    <s v="NEPHROCARE CASTELNAU LE PARC"/>
    <n v="15192.5"/>
    <n v="0"/>
    <n v="0"/>
  </r>
  <r>
    <s v="940300577"/>
    <x v="2683"/>
    <s v="310021266"/>
    <s v="94"/>
    <s v="Ile-de-France"/>
    <s v="Privé"/>
    <s v="CLINIQUE KORIAN JONCS MARINS"/>
    <n v="12600"/>
    <n v="0"/>
    <n v="0"/>
  </r>
  <r>
    <s v="940300502"/>
    <x v="2684"/>
    <s v="940000904"/>
    <s v="94"/>
    <s v="Ile-de-France"/>
    <s v="Privé"/>
    <s v="CLINIQUE DU DOCTEUR BOYER"/>
    <n v="10993"/>
    <n v="0"/>
    <n v="0"/>
  </r>
  <r>
    <s v="300008588"/>
    <x v="2685"/>
    <s v="940023849"/>
    <s v="94"/>
    <s v="Ile-de-France"/>
    <s v="Privé"/>
    <s v="NEPHROCARE NIMES"/>
    <n v="10538.5"/>
    <n v="0"/>
    <n v="0"/>
  </r>
  <r>
    <s v="940000607"/>
    <x v="2686"/>
    <s v="940140015"/>
    <s v="94"/>
    <s v="Ile-de-France"/>
    <s v="CH"/>
    <s v="CHS FONDATION VALLEE"/>
    <n v="9689.5"/>
    <n v="0"/>
    <n v="0"/>
  </r>
  <r>
    <s v="910009349"/>
    <x v="2687"/>
    <s v="940000060"/>
    <s v="94"/>
    <s v="Ile-de-France"/>
    <s v="Privé"/>
    <s v="CENTRE D'HEMODIALYSE D ETAMPES"/>
    <n v="8230.5"/>
    <n v="0"/>
    <n v="0"/>
  </r>
  <r>
    <s v="940812506"/>
    <x v="2656"/>
    <s v="940110042"/>
    <s v="94"/>
    <s v="Ile-de-France"/>
    <s v="USLD pur"/>
    <s v="USLD LES VIGNES"/>
    <n v="7882.5"/>
    <n v="0"/>
    <n v="0"/>
  </r>
  <r>
    <s v="940813017"/>
    <x v="2687"/>
    <s v="940000060"/>
    <s v="94"/>
    <s v="Ile-de-France"/>
    <s v="Privé"/>
    <s v="UNITÉ D'AUTODIALYSE DE VILLEJUIF"/>
    <n v="7411"/>
    <n v="0"/>
    <n v="0"/>
  </r>
  <r>
    <s v="940000078"/>
    <x v="2687"/>
    <s v="940000060"/>
    <s v="94"/>
    <s v="Ile-de-France"/>
    <s v="Privé"/>
    <s v="UNITÉ D'AUTODIALYSE DE CRETEIL"/>
    <n v="6939.5"/>
    <n v="0"/>
    <n v="0"/>
  </r>
  <r>
    <s v="940808538"/>
    <x v="2660"/>
    <s v="940140049"/>
    <s v="94"/>
    <s v="Ile-de-France"/>
    <s v="CH"/>
    <s v="S.M.P.R. DE FRESNES"/>
    <n v="6510.5"/>
    <n v="0"/>
    <n v="0"/>
  </r>
  <r>
    <s v="940170012"/>
    <x v="2688"/>
    <s v="940000672"/>
    <s v="94"/>
    <s v="Ile-de-France"/>
    <s v="PSPH/EBNL"/>
    <s v="HDJ ASSOCIATION AIDE À L'ÉPILEPTIQUE LIONEL_x000a_VIDART"/>
    <n v="5720"/>
    <n v="0"/>
    <n v="0"/>
  </r>
  <r>
    <s v="940002157"/>
    <x v="2660"/>
    <s v="940140049"/>
    <s v="94"/>
    <s v="Ile-de-France"/>
    <s v="CH"/>
    <s v="CENTRE VERDUN"/>
    <n v="5333.5"/>
    <n v="0"/>
    <n v="0"/>
  </r>
  <r>
    <s v="930022603"/>
    <x v="2687"/>
    <s v="940000060"/>
    <s v="94"/>
    <s v="Ile-de-France"/>
    <s v="Privé"/>
    <s v="CENTRE DE DIALYSE DE MONTFERMEIL"/>
    <n v="5199"/>
    <n v="0"/>
    <n v="0"/>
  </r>
  <r>
    <s v="930003942"/>
    <x v="2687"/>
    <s v="940000060"/>
    <s v="94"/>
    <s v="Ile-de-France"/>
    <s v="Privé"/>
    <s v="CENTRE D'AUTODIALYSE ATIR"/>
    <n v="5131"/>
    <n v="0"/>
    <n v="0"/>
  </r>
  <r>
    <s v="920811775"/>
    <x v="2687"/>
    <s v="940000060"/>
    <s v="94"/>
    <s v="Ile-de-France"/>
    <s v="Privé"/>
    <s v="UNITÉ D'AUTODIALYSE DE SURESNES"/>
    <n v="4202"/>
    <n v="0"/>
    <n v="0"/>
  </r>
  <r>
    <s v="910813963"/>
    <x v="2687"/>
    <s v="940000060"/>
    <s v="94"/>
    <s v="Ile-de-France"/>
    <s v="Privé"/>
    <s v="UNITÉ D'AUTODIALYSE DE BIEVRES"/>
    <n v="4125.5"/>
    <n v="0"/>
    <n v="0"/>
  </r>
  <r>
    <s v="940170137"/>
    <x v="2689"/>
    <s v="750721391"/>
    <s v="94"/>
    <s v="Ile-de-France"/>
    <s v="PSPH/EBNL"/>
    <s v="HDJ POUR ENFANTS - CHEVILLY"/>
    <n v="4124"/>
    <n v="0"/>
    <n v="0"/>
  </r>
  <r>
    <s v="130806029"/>
    <x v="2690"/>
    <s v="940023591"/>
    <s v="94"/>
    <s v="Ile-de-France"/>
    <s v="PSPH/EBNL"/>
    <s v="ATMIR AUTODIALYSE PARC D'ARIANE AIX"/>
    <n v="3576"/>
    <n v="0"/>
    <n v="0"/>
  </r>
  <r>
    <s v="940000532"/>
    <x v="2660"/>
    <s v="940140049"/>
    <s v="94"/>
    <s v="Ile-de-France"/>
    <s v="CH"/>
    <s v="HDJ CENTRE DE CRISE CHOISY LE ROI"/>
    <n v="3370.5"/>
    <n v="0"/>
    <n v="0"/>
  </r>
  <r>
    <s v="340023142"/>
    <x v="2691"/>
    <s v="940023856"/>
    <s v="94"/>
    <s v="Ile-de-France"/>
    <s v="Privé"/>
    <s v="NEPHROCARE MILLLENAIRE UDM"/>
    <n v="3167"/>
    <n v="0"/>
    <n v="0"/>
  </r>
  <r>
    <s v="940814460"/>
    <x v="2687"/>
    <s v="940000060"/>
    <s v="94"/>
    <s v="Ile-de-France"/>
    <s v="Privé"/>
    <s v="CENTRE DIALYSE NEPHROCARE FONTENAY"/>
    <n v="2912"/>
    <n v="0"/>
    <n v="0"/>
  </r>
  <r>
    <s v="940007099"/>
    <x v="2664"/>
    <s v="940140023"/>
    <s v="94"/>
    <s v="Ile-de-France"/>
    <s v="CH"/>
    <s v="CATTP DE NOGENT"/>
    <n v="2821.5"/>
    <n v="0"/>
    <n v="0"/>
  </r>
  <r>
    <s v="130024268"/>
    <x v="2690"/>
    <s v="940023591"/>
    <s v="94"/>
    <s v="Ile-de-France"/>
    <s v="PSPH/EBNL"/>
    <s v="ATMIR CENTRE D'HEMODIALYSE SALON"/>
    <n v="2621"/>
    <n v="0"/>
    <n v="0"/>
  </r>
  <r>
    <s v="940170095"/>
    <x v="2692"/>
    <s v="940807654"/>
    <s v="94"/>
    <s v="Ile-de-France"/>
    <s v="PSPH/EBNL"/>
    <s v="HDJ PR ENFTS-BONNEUIL"/>
    <n v="2604"/>
    <n v="0"/>
    <n v="0"/>
  </r>
  <r>
    <s v="940510027"/>
    <x v="2693"/>
    <s v="940721400"/>
    <s v="94"/>
    <s v="Ile-de-France"/>
    <s v="PSPH/EBNL"/>
    <s v="CENTRE POST CURE UDSM-EST PARIS ST MAUR"/>
    <n v="2602.5"/>
    <n v="0"/>
    <n v="0"/>
  </r>
  <r>
    <s v="300008638"/>
    <x v="2685"/>
    <s v="940023849"/>
    <s v="94"/>
    <s v="Ile-de-France"/>
    <s v="Privé"/>
    <s v="NEPHROCARE BAGNOLS SUR CEZE"/>
    <n v="2507.5"/>
    <n v="0"/>
    <n v="0"/>
  </r>
  <r>
    <s v="940810914"/>
    <x v="2660"/>
    <s v="940140049"/>
    <s v="94"/>
    <s v="Ile-de-France"/>
    <s v="CH"/>
    <s v="HDJ EDOUARD TOULOUSE"/>
    <n v="2390"/>
    <n v="0"/>
    <n v="0"/>
  </r>
  <r>
    <s v="940140080"/>
    <x v="2664"/>
    <s v="940140023"/>
    <s v="94"/>
    <s v="Ile-de-France"/>
    <s v="CH"/>
    <s v="HDJ VILLIERS 94G04"/>
    <n v="2045.75"/>
    <n v="0"/>
    <n v="0"/>
  </r>
  <r>
    <s v="920000239"/>
    <x v="2660"/>
    <s v="940140049"/>
    <s v="94"/>
    <s v="Ile-de-France"/>
    <s v="CH"/>
    <s v="CMP ADULTES DE MONTROUGE"/>
    <n v="1979.5"/>
    <n v="0"/>
    <n v="0"/>
  </r>
  <r>
    <s v="940800758"/>
    <x v="2664"/>
    <s v="940140023"/>
    <s v="94"/>
    <s v="Ile-de-France"/>
    <s v="CH"/>
    <s v="HDJ SAINT MAUR 94G05"/>
    <n v="1825.25"/>
    <n v="0"/>
    <n v="0"/>
  </r>
  <r>
    <s v="920000379"/>
    <x v="2660"/>
    <s v="940140049"/>
    <s v="94"/>
    <s v="Ile-de-France"/>
    <s v="CH"/>
    <s v="HDJ LA PIERRE AUX MOINES CLAMART"/>
    <n v="1821"/>
    <n v="0"/>
    <n v="0"/>
  </r>
  <r>
    <s v="940019375"/>
    <x v="2687"/>
    <s v="940000060"/>
    <s v="94"/>
    <s v="Ile-de-France"/>
    <s v="Privé"/>
    <s v="UNITE DE DIALYSE NEPHROCARE CHAMPIGNY"/>
    <n v="1670"/>
    <n v="0"/>
    <n v="0"/>
  </r>
  <r>
    <s v="920814019"/>
    <x v="2660"/>
    <s v="940140049"/>
    <s v="94"/>
    <s v="Ile-de-France"/>
    <s v="CH"/>
    <s v="HDJ LES CATALPAS"/>
    <n v="1507.5"/>
    <n v="0"/>
    <n v="0"/>
  </r>
  <r>
    <s v="940804404"/>
    <x v="2664"/>
    <s v="940140023"/>
    <s v="94"/>
    <s v="Ile-de-France"/>
    <s v="CH"/>
    <s v="CMP LA TOURELLE"/>
    <n v="1420.25"/>
    <n v="0"/>
    <n v="0"/>
  </r>
  <r>
    <s v="940800709"/>
    <x v="2664"/>
    <s v="940140023"/>
    <s v="94"/>
    <s v="Ile-de-France"/>
    <s v="CH"/>
    <s v="FOYER POST CURE INTERSECTORIEL"/>
    <n v="1407.5"/>
    <n v="0"/>
    <n v="0"/>
  </r>
  <r>
    <s v="340016005"/>
    <x v="2691"/>
    <s v="940023856"/>
    <s v="94"/>
    <s v="Ile-de-France"/>
    <s v="Privé"/>
    <s v="AUTODIALYSE DE LUNEL NEPHROCARE LUNEL"/>
    <n v="1385"/>
    <n v="0"/>
    <n v="0"/>
  </r>
  <r>
    <s v="910022037"/>
    <x v="2687"/>
    <s v="940000060"/>
    <s v="94"/>
    <s v="Ile-de-France"/>
    <s v="Privé"/>
    <s v="UDM NEPHROCARE ILE DE FRANCE"/>
    <n v="1383.5"/>
    <n v="0"/>
    <n v="0"/>
  </r>
  <r>
    <s v="920000320"/>
    <x v="2660"/>
    <s v="940140049"/>
    <s v="94"/>
    <s v="Ile-de-France"/>
    <s v="CH"/>
    <s v="HDJ BOULOGNE"/>
    <n v="1373.5"/>
    <n v="0"/>
    <n v="0"/>
  </r>
  <r>
    <s v="940002546"/>
    <x v="2686"/>
    <s v="940140015"/>
    <s v="94"/>
    <s v="Ile-de-France"/>
    <s v="CH"/>
    <s v="CENTRE DE CRISE CHU BICETRE"/>
    <n v="1127"/>
    <n v="0"/>
    <n v="0"/>
  </r>
  <r>
    <s v="770001873"/>
    <x v="2687"/>
    <s v="940000060"/>
    <s v="94"/>
    <s v="Ile-de-France"/>
    <s v="Privé"/>
    <s v="UNITE AUTODIALYSE NEPHROCARE PONTAULT"/>
    <n v="1065"/>
    <n v="0"/>
    <n v="0"/>
  </r>
  <r>
    <s v="770813459"/>
    <x v="2687"/>
    <s v="940000060"/>
    <s v="94"/>
    <s v="Ile-de-France"/>
    <s v="Privé"/>
    <s v="CENTRE DE DIALYSES NEPHROCARE CHELLES"/>
    <n v="1040"/>
    <n v="0"/>
    <n v="0"/>
  </r>
  <r>
    <s v="940804420"/>
    <x v="2664"/>
    <s v="940140023"/>
    <s v="94"/>
    <s v="Ile-de-France"/>
    <s v="CH"/>
    <s v="CATTP DE FONTENAY"/>
    <n v="1021"/>
    <n v="0"/>
    <n v="0"/>
  </r>
  <r>
    <s v="840015200"/>
    <x v="2690"/>
    <s v="940023591"/>
    <s v="94"/>
    <s v="Ile-de-France"/>
    <s v="PSPH/EBNL"/>
    <s v="ATMIR AUTODIALYSE PERTUIS"/>
    <n v="975"/>
    <n v="0"/>
    <n v="0"/>
  </r>
  <r>
    <s v="940800774"/>
    <x v="2664"/>
    <s v="940140023"/>
    <s v="94"/>
    <s v="Ile-de-France"/>
    <s v="CH"/>
    <s v="HDJ CHAMPIGNY 940G03"/>
    <n v="941"/>
    <n v="0"/>
    <n v="0"/>
  </r>
  <r>
    <s v="770814986"/>
    <x v="2687"/>
    <s v="940000060"/>
    <s v="94"/>
    <s v="Ile-de-France"/>
    <s v="Privé"/>
    <s v="UNITE AUTODIALYSE NEPHROCARE COULOMMIE"/>
    <n v="768"/>
    <n v="0"/>
    <n v="0"/>
  </r>
  <r>
    <s v="940800782"/>
    <x v="2664"/>
    <s v="940140023"/>
    <s v="94"/>
    <s v="Ile-de-France"/>
    <s v="CH"/>
    <s v="HDJ NOGENT 94G02"/>
    <n v="730"/>
    <n v="0"/>
    <n v="0"/>
  </r>
  <r>
    <s v="940002553"/>
    <x v="2686"/>
    <s v="940140015"/>
    <s v="94"/>
    <s v="Ile-de-France"/>
    <s v="CH"/>
    <s v="MAISON"/>
    <n v="722.5"/>
    <n v="0"/>
    <n v="0"/>
  </r>
  <r>
    <s v="940800717"/>
    <x v="2664"/>
    <s v="940140023"/>
    <s v="94"/>
    <s v="Ile-de-France"/>
    <s v="CH"/>
    <s v="HDJ FONTENAY SOUS BOIS 94G01"/>
    <n v="610.75"/>
    <n v="0"/>
    <n v="0"/>
  </r>
  <r>
    <s v="940002595"/>
    <x v="2686"/>
    <s v="940140015"/>
    <s v="94"/>
    <s v="Ile-de-France"/>
    <s v="CH"/>
    <s v="CENTRE THÉRAPEUTIQUE GENTILLY"/>
    <n v="552"/>
    <n v="0"/>
    <n v="0"/>
  </r>
  <r>
    <s v="940804446"/>
    <x v="2664"/>
    <s v="940140023"/>
    <s v="94"/>
    <s v="Ile-de-France"/>
    <s v="CH"/>
    <s v="CMP DE JOINVILLE"/>
    <n v="514"/>
    <n v="0"/>
    <n v="0"/>
  </r>
  <r>
    <s v="950000364"/>
    <x v="2694"/>
    <s v="950110080"/>
    <s v="95"/>
    <s v="Ile-de-France"/>
    <s v="CH"/>
    <s v="CH RENE DUBOS"/>
    <n v="254152.5"/>
    <n v="1"/>
    <n v="1"/>
  </r>
  <r>
    <s v="950000307"/>
    <x v="2695"/>
    <s v="950110015"/>
    <s v="95"/>
    <s v="Ile-de-France"/>
    <s v="CH"/>
    <s v="CH VICTOR DUPOUY"/>
    <n v="235762.75"/>
    <n v="1"/>
    <n v="1"/>
  </r>
  <r>
    <s v="950000323"/>
    <x v="2696"/>
    <s v="950013870"/>
    <s v="95"/>
    <s v="Ile-de-France"/>
    <s v="CH"/>
    <s v="GHEM SIMONE VEIL SITE EAUBONNE"/>
    <n v="230855"/>
    <n v="1"/>
    <n v="1"/>
  </r>
  <r>
    <s v="950000331"/>
    <x v="2697"/>
    <s v="950110049"/>
    <s v="95"/>
    <s v="Ile-de-France"/>
    <s v="CH"/>
    <s v="CH GENERAL DE GONESSE"/>
    <n v="195441.5"/>
    <n v="1"/>
    <n v="1"/>
  </r>
  <r>
    <s v="950807982"/>
    <x v="2698"/>
    <s v="950001636"/>
    <s v="95"/>
    <s v="Ile-de-France"/>
    <s v="Privé"/>
    <s v="CLINIQUE CLAUDE BERNARD"/>
    <n v="81956"/>
    <n v="0"/>
    <n v="1"/>
  </r>
  <r>
    <s v="950300277"/>
    <x v="2699"/>
    <s v="950000547"/>
    <s v="95"/>
    <s v="Ile-de-France"/>
    <s v="Privé"/>
    <s v="HÔPITAL PRIVÉ NORD PARISIEN"/>
    <n v="73086.5"/>
    <n v="0"/>
    <n v="0"/>
  </r>
  <r>
    <s v="950300244"/>
    <x v="2700"/>
    <s v="950000539"/>
    <s v="95"/>
    <s v="Ile-de-France"/>
    <s v="Privé"/>
    <s v="CH PRIVÉ SAINTE MARIE"/>
    <n v="58238"/>
    <n v="0"/>
    <n v="0"/>
  </r>
  <r>
    <s v="950000315"/>
    <x v="2701"/>
    <s v="950001370"/>
    <s v="95"/>
    <s v="Ile-de-France"/>
    <s v="CH"/>
    <s v="GH CARNELLE PORTES OISE SITE BEAUMONT"/>
    <n v="54837"/>
    <n v="1"/>
    <n v="1"/>
  </r>
  <r>
    <s v="950300202"/>
    <x v="2702"/>
    <s v="950000521"/>
    <s v="95"/>
    <s v="Ile-de-France"/>
    <s v="Privé"/>
    <s v="CLINIQUE CONTI"/>
    <n v="38505"/>
    <n v="0"/>
    <n v="0"/>
  </r>
  <r>
    <s v="950300301"/>
    <x v="2703"/>
    <s v="950000562"/>
    <s v="95"/>
    <s v="Ile-de-France"/>
    <s v="Privé"/>
    <s v="CLINIQUE MEDICALE DU PARC ST OUEN"/>
    <n v="30873.5"/>
    <n v="0"/>
    <n v="0"/>
  </r>
  <r>
    <s v="950000398"/>
    <x v="2704"/>
    <s v="950140012"/>
    <s v="95"/>
    <s v="Ile-de-France"/>
    <s v="CH"/>
    <s v="CHS ROGER PREVOT DE MOISSELLES"/>
    <n v="26450"/>
    <n v="0"/>
    <n v="1"/>
  </r>
  <r>
    <s v="950300152"/>
    <x v="2705"/>
    <s v="920030269"/>
    <s v="95"/>
    <s v="Ile-de-France"/>
    <s v="Privé"/>
    <s v="CLINIQUE MIRABEAU"/>
    <n v="24600"/>
    <n v="0"/>
    <n v="0"/>
  </r>
  <r>
    <s v="950300095"/>
    <x v="2706"/>
    <s v="950000455"/>
    <s v="95"/>
    <s v="Ile-de-France"/>
    <s v="Privé"/>
    <s v="POLYCLINIQUE DU PLATEAU"/>
    <n v="23798"/>
    <n v="0"/>
    <n v="0"/>
  </r>
  <r>
    <s v="950150011"/>
    <x v="2707"/>
    <s v="950042994"/>
    <s v="95"/>
    <s v="Ile-de-France"/>
    <s v="Privé"/>
    <s v="INSTITUT MEDICAL D ENNERY"/>
    <n v="22508.5"/>
    <n v="0"/>
    <n v="0"/>
  </r>
  <r>
    <s v="950787135"/>
    <x v="2701"/>
    <s v="950001370"/>
    <s v="95"/>
    <s v="Ile-de-France"/>
    <s v="CH"/>
    <s v="CENTRE PSYCHOTHERAPIQUE LES OLIVIERS"/>
    <n v="21832.25"/>
    <n v="0"/>
    <n v="0"/>
  </r>
  <r>
    <s v="950000695"/>
    <x v="2701"/>
    <s v="950001370"/>
    <s v="95"/>
    <s v="Ile-de-France"/>
    <s v="CH"/>
    <s v="GHCPO SITE SAINT MARTIN DU TERTRE"/>
    <n v="21099"/>
    <n v="0"/>
    <n v="0"/>
  </r>
  <r>
    <s v="950310011"/>
    <x v="2708"/>
    <s v="920030269"/>
    <s v="95"/>
    <s v="Ile-de-France"/>
    <s v="Privé"/>
    <s v="CLINIQUE NEURO-PSYCHIATRIQUE LES_x000a_ORCHIDEES"/>
    <n v="20916"/>
    <n v="0"/>
    <n v="0"/>
  </r>
  <r>
    <s v="950300327"/>
    <x v="2709"/>
    <s v="920030269"/>
    <s v="95"/>
    <s v="Ile-de-France"/>
    <s v="Privé"/>
    <s v="CLINIQUE MEDICALE CHAMP NOTRE DAME"/>
    <n v="20665.5"/>
    <n v="0"/>
    <n v="0"/>
  </r>
  <r>
    <s v="950500017"/>
    <x v="2710"/>
    <s v="950015289"/>
    <s v="95"/>
    <s v="Ile-de-France"/>
    <s v="CH"/>
    <s v="GHI DU VEXIN SSR SITE AINCOURT"/>
    <n v="19664.5"/>
    <n v="0"/>
    <n v="1"/>
  </r>
  <r>
    <s v="950000703"/>
    <x v="2711"/>
    <s v="950500041"/>
    <s v="95"/>
    <s v="Ile-de-France"/>
    <s v="CH"/>
    <s v="CH LE PARC"/>
    <n v="19130"/>
    <n v="0"/>
    <n v="1"/>
  </r>
  <r>
    <s v="950002568"/>
    <x v="2712"/>
    <s v="920030269"/>
    <s v="95"/>
    <s v="Ile-de-France"/>
    <s v="Privé"/>
    <s v="CLINIQUE D'ORGEMONT"/>
    <n v="19014.25"/>
    <n v="0"/>
    <n v="0"/>
  </r>
  <r>
    <s v="950150052"/>
    <x v="2713"/>
    <s v="750720575"/>
    <s v="95"/>
    <s v="Ile-de-France"/>
    <s v="PSPH/EBNL"/>
    <s v="CENTRE MÉDICAL PÉDAGOGIQUE J ARNAUD_x000a_BOUFFEMONT"/>
    <n v="19010"/>
    <n v="0"/>
    <n v="1"/>
  </r>
  <r>
    <s v="950000406"/>
    <x v="2714"/>
    <s v="950150037"/>
    <s v="95"/>
    <s v="Ile-de-France"/>
    <s v="PSPH/EBNL"/>
    <s v="HÔPITAL FONDATION CHANTEPIE MANCIER"/>
    <n v="18601.5"/>
    <n v="1"/>
    <n v="1"/>
  </r>
  <r>
    <s v="950300194"/>
    <x v="2715"/>
    <s v="920030269"/>
    <s v="95"/>
    <s v="Ile-de-France"/>
    <s v="Privé"/>
    <s v="CLINIQUE MEDICALE DU CHATEAU D HERBLAY"/>
    <n v="18470.5"/>
    <n v="0"/>
    <n v="0"/>
  </r>
  <r>
    <s v="950700021"/>
    <x v="2716"/>
    <s v="950000760"/>
    <s v="95"/>
    <s v="Ile-de-France"/>
    <s v="PSPH/EBNL"/>
    <s v="CENTRE DE RÉADAPTATION CHATAIGNERAIE_x000a_MENUCOURT"/>
    <n v="18291"/>
    <n v="0"/>
    <n v="1"/>
  </r>
  <r>
    <s v="950420042"/>
    <x v="2717"/>
    <s v="920030269"/>
    <s v="95"/>
    <s v="Ile-de-France"/>
    <s v="Privé"/>
    <s v="CLINIQUE DE L'OSERAIE"/>
    <n v="17740"/>
    <n v="0"/>
    <n v="0"/>
  </r>
  <r>
    <s v="950310037"/>
    <x v="2718"/>
    <s v="920030269"/>
    <s v="95"/>
    <s v="Ile-de-France"/>
    <s v="Privé"/>
    <s v="CLINIQUE LA NOUVELLE HELOISE"/>
    <n v="16891.5"/>
    <n v="0"/>
    <n v="0"/>
  </r>
  <r>
    <s v="950016139"/>
    <x v="2710"/>
    <s v="950015289"/>
    <s v="95"/>
    <s v="Ile-de-France"/>
    <s v="CH"/>
    <s v="GHI DU VEXIN SSR SITE MARINES"/>
    <n v="15860.5"/>
    <n v="0"/>
    <n v="0"/>
  </r>
  <r>
    <s v="950032714"/>
    <x v="2719"/>
    <s v="950000471"/>
    <s v="95"/>
    <s v="Ile-de-France"/>
    <s v="Privé"/>
    <s v="CLINIQUE AMBULATOIRE DE DOMONT"/>
    <n v="15715.5"/>
    <n v="0"/>
    <n v="1"/>
  </r>
  <r>
    <s v="950310029"/>
    <x v="2720"/>
    <s v="950008938"/>
    <s v="95"/>
    <s v="Ile-de-France"/>
    <s v="Privé"/>
    <s v="CENTRE DE PSYCHOTHERAPIE D OSNY"/>
    <n v="13198.5"/>
    <n v="0"/>
    <n v="0"/>
  </r>
  <r>
    <s v="950630012"/>
    <x v="2721"/>
    <s v="750721334"/>
    <s v="95"/>
    <s v="Ile-de-France"/>
    <s v="PSPH/EBNL"/>
    <s v="CENTRE THÉRAPEUTIQUE PEDIATRIQUE_x000a_MARGENCY"/>
    <n v="12903"/>
    <n v="1"/>
    <n v="0"/>
  </r>
  <r>
    <s v="950300376"/>
    <x v="2722"/>
    <s v="920030269"/>
    <s v="95"/>
    <s v="Ile-de-France"/>
    <s v="Privé"/>
    <s v="CLINIQUE DES SOURCES"/>
    <n v="12650"/>
    <n v="0"/>
    <n v="0"/>
  </r>
  <r>
    <s v="950006908"/>
    <x v="2723"/>
    <s v="750719270"/>
    <s v="95"/>
    <s v="Ile-de-France"/>
    <s v="Privé"/>
    <s v="MAISON HOSPI SPASM CERGY LE HAUT"/>
    <n v="11959"/>
    <n v="0"/>
    <n v="0"/>
  </r>
  <r>
    <s v="950300350"/>
    <x v="2724"/>
    <s v="950015438"/>
    <s v="95"/>
    <s v="Ile-de-France"/>
    <s v="Privé"/>
    <s v="CLINIQUE DU PARISIS"/>
    <n v="11946"/>
    <n v="0"/>
    <n v="1"/>
  </r>
  <r>
    <s v="950300103"/>
    <x v="2725"/>
    <s v="310021183"/>
    <s v="95"/>
    <s v="Ile-de-France"/>
    <s v="Privé"/>
    <s v="CLINIQUE KORIAN LE PONT"/>
    <n v="11373.5"/>
    <n v="0"/>
    <n v="0"/>
  </r>
  <r>
    <s v="950300087"/>
    <x v="2726"/>
    <s v="920030269"/>
    <s v="95"/>
    <s v="Ile-de-France"/>
    <s v="Privé"/>
    <s v="CLINIQUE BELLOY EN FRANCE"/>
    <n v="9251.5"/>
    <n v="0"/>
    <n v="0"/>
  </r>
  <r>
    <s v="950000349"/>
    <x v="2710"/>
    <s v="950015289"/>
    <s v="95"/>
    <s v="Ile-de-France"/>
    <s v="CH"/>
    <s v="GHI DU VEXIN SITE MAGNY"/>
    <n v="9116"/>
    <n v="1"/>
    <n v="1"/>
  </r>
  <r>
    <s v="920007408"/>
    <x v="2704"/>
    <s v="950140012"/>
    <s v="95"/>
    <s v="Ile-de-France"/>
    <s v="CH"/>
    <s v="CHS ROGER PREVOT DE NANTERRE"/>
    <n v="3223"/>
    <n v="0"/>
    <n v="0"/>
  </r>
  <r>
    <s v="950806307"/>
    <x v="2727"/>
    <s v="950806869"/>
    <s v="95"/>
    <s v="Ile-de-France"/>
    <s v="Privé"/>
    <s v="CENTRE D'AUTODIALYSE (SIRTA ARGENTEUIL)"/>
    <n v="3075"/>
    <n v="0"/>
    <n v="0"/>
  </r>
  <r>
    <s v="920140035"/>
    <x v="2704"/>
    <s v="950140012"/>
    <s v="95"/>
    <s v="Ile-de-France"/>
    <s v="CH"/>
    <s v="HDJ ET DE NUIT ANTONIN ARTHAUD"/>
    <n v="2710.25"/>
    <n v="0"/>
    <n v="0"/>
  </r>
  <r>
    <s v="920814001"/>
    <x v="2704"/>
    <s v="950140012"/>
    <s v="95"/>
    <s v="Ile-de-France"/>
    <s v="CH"/>
    <s v="HDJ DUPONT"/>
    <n v="2118"/>
    <n v="0"/>
    <n v="0"/>
  </r>
  <r>
    <s v="920011988"/>
    <x v="2704"/>
    <s v="950140012"/>
    <s v="95"/>
    <s v="Ile-de-France"/>
    <s v="CH"/>
    <s v="HDJ LE CHEMIN"/>
    <n v="2107"/>
    <n v="0"/>
    <n v="0"/>
  </r>
  <r>
    <s v="920808193"/>
    <x v="2704"/>
    <s v="950140012"/>
    <s v="95"/>
    <s v="Ile-de-France"/>
    <s v="CH"/>
    <s v="HDJ PRESIDENT WILSON"/>
    <n v="1896.5"/>
    <n v="0"/>
    <n v="0"/>
  </r>
  <r>
    <s v="920000171"/>
    <x v="2704"/>
    <s v="950140012"/>
    <s v="95"/>
    <s v="Ile-de-France"/>
    <s v="CH"/>
    <s v="HDJ LA GARENNE COLOMBES"/>
    <n v="1859"/>
    <n v="0"/>
    <n v="0"/>
  </r>
  <r>
    <s v="950787119"/>
    <x v="2728"/>
    <s v="950802405"/>
    <s v="95"/>
    <s v="Ile-de-France"/>
    <s v="PSPH/EBNL"/>
    <s v="HDJ LES VIGNOLLES"/>
    <n v="1795.75"/>
    <n v="0"/>
    <n v="0"/>
  </r>
  <r>
    <s v="920024601"/>
    <x v="2704"/>
    <s v="950140012"/>
    <s v="95"/>
    <s v="Ile-de-France"/>
    <s v="CH"/>
    <s v="HDJ PSYCHOGERIATRIQUE FOUCAULT"/>
    <n v="1213"/>
    <n v="0"/>
    <n v="0"/>
  </r>
  <r>
    <s v="920810496"/>
    <x v="2704"/>
    <s v="950140012"/>
    <s v="95"/>
    <s v="Ile-de-France"/>
    <s v="CH"/>
    <s v="HDJ GENNEVILLIERS"/>
    <n v="952.5"/>
    <n v="0"/>
    <n v="0"/>
  </r>
  <r>
    <s v="950809293"/>
    <x v="2701"/>
    <s v="950001370"/>
    <s v="95"/>
    <s v="Ile-de-France"/>
    <s v="CH"/>
    <s v="HDJ BEAUMONT SUR OISE"/>
    <n v="468.5"/>
    <n v="0"/>
    <n v="0"/>
  </r>
  <r>
    <s v="950000356"/>
    <x v="2696"/>
    <s v="950013870"/>
    <s v="95"/>
    <s v="Ile-de-France"/>
    <s v="CH"/>
    <s v="GHEM SIMONE VEIL SITE MONTMORENCY"/>
    <n v="457"/>
    <n v="0"/>
    <n v="0"/>
  </r>
  <r>
    <s v="950015347"/>
    <x v="2701"/>
    <s v="950001370"/>
    <s v="95"/>
    <s v="Ile-de-France"/>
    <s v="CH"/>
    <s v="HDJ DOMONT"/>
    <n v="184"/>
    <n v="0"/>
    <n v="0"/>
  </r>
  <r>
    <s v="950002709"/>
    <x v="2729"/>
    <s v="950015438"/>
    <s v="95"/>
    <s v="Ile-de-France"/>
    <s v="Privé"/>
    <s v="UNITE D'AUTODIALYSE CLINIQUE PARISIS"/>
    <n v="1"/>
    <n v="0"/>
    <n v="0"/>
  </r>
  <r>
    <s v="970100442"/>
    <x v="2730"/>
    <s v="970100228"/>
    <s v="9701"/>
    <s v="Guadeloupe"/>
    <s v="CHR/U"/>
    <s v="CHU DE POINTE-A-PITRE/ABYMES"/>
    <n v="171332"/>
    <n v="1"/>
    <n v="1"/>
  </r>
  <r>
    <s v="970107249"/>
    <x v="2731"/>
    <s v="970100731"/>
    <n v="9701"/>
    <s v="Guadeloupe"/>
    <s v="Privé"/>
    <s v="CLINIQUE LES EAUX CLAIRES"/>
    <n v="65759.5"/>
    <n v="0"/>
    <n v="1"/>
  </r>
  <r>
    <s v="970100392"/>
    <x v="2732"/>
    <s v="970100178"/>
    <s v="9701"/>
    <s v="Guadeloupe"/>
    <s v="CH"/>
    <s v="CH DE LA BASSE -TERRE"/>
    <n v="64307.5"/>
    <n v="1"/>
    <n v="1"/>
  </r>
  <r>
    <s v="970102596"/>
    <x v="2733"/>
    <s v="970100491"/>
    <s v="9701"/>
    <s v="Guadeloupe"/>
    <s v="Privé"/>
    <s v="CLINIQUE DE CHOISY"/>
    <n v="57161.5"/>
    <n v="0"/>
    <n v="1"/>
  </r>
  <r>
    <s v="970100475"/>
    <x v="2734"/>
    <s v="970100277"/>
    <s v="9701"/>
    <s v="Guadeloupe"/>
    <s v="CH"/>
    <s v="EPSM DE LA GUADELOUPE"/>
    <n v="40784"/>
    <n v="0"/>
    <n v="0"/>
  </r>
  <r>
    <s v="970100012"/>
    <x v="2735"/>
    <s v="970100103"/>
    <s v="9701"/>
    <s v="Guadeloupe"/>
    <s v="Privé"/>
    <s v="POLYCLINIQUE DE LA GUADELOUPE"/>
    <n v="33383.5"/>
    <n v="0"/>
    <n v="1"/>
  </r>
  <r>
    <s v="970100020"/>
    <x v="2736"/>
    <s v="970100152"/>
    <s v="9701"/>
    <s v="Guadeloupe"/>
    <s v="Privé"/>
    <s v="CENTRE MEDICO-SOCIAL"/>
    <n v="30887.5"/>
    <n v="0"/>
    <n v="1"/>
  </r>
  <r>
    <s v="970103099"/>
    <x v="2737"/>
    <s v="970100525"/>
    <s v="9701"/>
    <s v="Guadeloupe"/>
    <s v="Privé"/>
    <s v="CLINIQUE LES NOUVELLES EAUX-MARINES"/>
    <n v="29140"/>
    <n v="0"/>
    <n v="1"/>
  </r>
  <r>
    <s v="970100400"/>
    <x v="2738"/>
    <s v="970100186"/>
    <s v="9701"/>
    <s v="Guadeloupe"/>
    <s v="CH"/>
    <s v="CH LOUIS CONSTANT FLEMING"/>
    <n v="26694.5"/>
    <n v="1"/>
    <n v="1"/>
  </r>
  <r>
    <s v="970112033"/>
    <x v="2739"/>
    <s v="970100210"/>
    <s v="9701"/>
    <s v="Guadeloupe"/>
    <s v="CH"/>
    <s v="CH JACQUES SALIN"/>
    <n v="24873.5"/>
    <n v="0"/>
    <n v="0"/>
  </r>
  <r>
    <s v="970100418"/>
    <x v="2740"/>
    <s v="970100194"/>
    <s v="9701"/>
    <s v="Guadeloupe"/>
    <s v="CH"/>
    <s v="CH L-D. BEAUPERTHUY"/>
    <n v="21172.5"/>
    <n v="0"/>
    <n v="0"/>
  </r>
  <r>
    <s v="970100111"/>
    <x v="2741"/>
    <s v="970100343"/>
    <s v="9701"/>
    <s v="Guadeloupe"/>
    <s v="Privé"/>
    <s v="LES NOUVELLES EAUX VIVES"/>
    <n v="18504.5"/>
    <n v="0"/>
    <n v="0"/>
  </r>
  <r>
    <s v="970107454"/>
    <x v="2742"/>
    <s v="970103024"/>
    <s v="9701"/>
    <s v="Guadeloupe"/>
    <s v="Privé"/>
    <s v="A.U.D.R.A."/>
    <n v="17235.5"/>
    <n v="0"/>
    <n v="0"/>
  </r>
  <r>
    <s v="970100483"/>
    <x v="2743"/>
    <s v="970100285"/>
    <s v="9701"/>
    <s v="Guadeloupe"/>
    <s v="CH"/>
    <s v="CH MAURICE SELBONNE"/>
    <n v="14014"/>
    <n v="1"/>
    <n v="1"/>
  </r>
  <r>
    <s v="970112835"/>
    <x v="2730"/>
    <s v="970100228"/>
    <s v="9701"/>
    <s v="Guadeloupe"/>
    <s v="CHR/U"/>
    <s v="POLYCLINIQUE DE GUADELOUPE (SITE CHU)"/>
    <n v="14000"/>
    <n v="0"/>
    <n v="0"/>
  </r>
  <r>
    <s v="970100251"/>
    <x v="2744"/>
    <s v="970100467"/>
    <s v="9701"/>
    <s v="Guadeloupe"/>
    <s v="Privé"/>
    <s v="CLINIQUE DE L'ESPÉRANCE"/>
    <n v="12877.5"/>
    <n v="0"/>
    <n v="0"/>
  </r>
  <r>
    <s v="970112884"/>
    <x v="2730"/>
    <s v="970100228"/>
    <s v="9701"/>
    <s v="Guadeloupe"/>
    <s v="CHR/U"/>
    <s v="CHU DE POINTE A PITRE- SSR"/>
    <n v="12675"/>
    <n v="0"/>
    <n v="0"/>
  </r>
  <r>
    <s v="970100129"/>
    <x v="2745"/>
    <s v="970100350"/>
    <s v="9701"/>
    <s v="Guadeloupe"/>
    <s v="Privé"/>
    <s v="CLINIQUE LA VIOLETTE"/>
    <n v="11795"/>
    <n v="0"/>
    <n v="0"/>
  </r>
  <r>
    <s v="970111571"/>
    <x v="2746"/>
    <s v="970100343"/>
    <s v="9701"/>
    <s v="Guadeloupe"/>
    <s v="Privé"/>
    <s v="EAUX VIVES DIALYSE"/>
    <n v="10421.5"/>
    <n v="0"/>
    <n v="0"/>
  </r>
  <r>
    <s v="970111563"/>
    <x v="2747"/>
    <s v="970100491"/>
    <s v="9701"/>
    <s v="Guadeloupe"/>
    <s v="Privé"/>
    <s v="HAD ILES DU NORD"/>
    <n v="10128"/>
    <n v="0"/>
    <n v="0"/>
  </r>
  <r>
    <s v="970100137"/>
    <x v="2748"/>
    <s v="970100368"/>
    <s v="9701"/>
    <s v="Guadeloupe"/>
    <s v="Privé"/>
    <s v="POLYCLINIQUE SAINT-CHRISTOPHE"/>
    <n v="9664"/>
    <n v="0"/>
    <n v="0"/>
  </r>
  <r>
    <s v="970104477"/>
    <x v="2749"/>
    <s v="970104451"/>
    <s v="9701"/>
    <s v="Guadeloupe"/>
    <s v="Privé"/>
    <s v="CLINIQUE MANIOUKANI"/>
    <n v="8607"/>
    <n v="0"/>
    <n v="0"/>
  </r>
  <r>
    <s v="970108957"/>
    <x v="2750"/>
    <s v="970108932"/>
    <s v="9701"/>
    <s v="Guadeloupe"/>
    <s v="Privé"/>
    <s v="CLINIQUE KALANA"/>
    <n v="8449.5"/>
    <n v="0"/>
    <n v="0"/>
  </r>
  <r>
    <s v="970100459"/>
    <x v="2751"/>
    <s v="970100244"/>
    <s v="9701"/>
    <s v="Guadeloupe"/>
    <s v="CH"/>
    <s v="CH DE CAPESTERRE-BELLE-EAU (EX HL)"/>
    <n v="8393.5"/>
    <n v="0"/>
    <n v="0"/>
  </r>
  <r>
    <s v="970100426"/>
    <x v="2752"/>
    <s v="970100202"/>
    <s v="9701"/>
    <s v="Guadeloupe"/>
    <s v="CH"/>
    <s v="CH STE MARIE"/>
    <n v="7261.5"/>
    <n v="1"/>
    <n v="1"/>
  </r>
  <r>
    <s v="970103016"/>
    <x v="2753"/>
    <s v="970100517"/>
    <s v="9701"/>
    <s v="Guadeloupe"/>
    <s v="Privé"/>
    <s v="CENTRE MÉDICAL RENEE LACROSSE"/>
    <n v="6396"/>
    <n v="0"/>
    <n v="0"/>
  </r>
  <r>
    <s v="970112850"/>
    <x v="2730"/>
    <s v="970100228"/>
    <s v="9701"/>
    <s v="Guadeloupe"/>
    <s v="CHR/U"/>
    <s v="CLINIQUE LES EAUX CLAIRES (SITE CHU)"/>
    <n v="5886"/>
    <n v="0"/>
    <n v="0"/>
  </r>
  <r>
    <s v="970111217"/>
    <x v="2754"/>
    <s v="970111209"/>
    <s v="9701"/>
    <s v="Guadeloupe"/>
    <s v="Privé"/>
    <s v="HAD MARIE-GALANTE"/>
    <n v="3082.5"/>
    <n v="0"/>
    <n v="0"/>
  </r>
  <r>
    <s v="970100384"/>
    <x v="2755"/>
    <s v="970100160"/>
    <s v="9701"/>
    <s v="Guadeloupe"/>
    <s v="CH"/>
    <s v="CH DE BRUYN (EX H.L.)"/>
    <n v="2957.5"/>
    <n v="0"/>
    <n v="0"/>
  </r>
  <r>
    <s v="970111662"/>
    <x v="2756"/>
    <s v="970111654"/>
    <s v="9701"/>
    <s v="Guadeloupe"/>
    <s v="Privé"/>
    <s v="GGCO"/>
    <n v="2177.5"/>
    <n v="0"/>
    <n v="0"/>
  </r>
  <r>
    <s v="970111365"/>
    <x v="2757"/>
    <s v="970111969"/>
    <s v="9701"/>
    <s v="Guadeloupe"/>
    <s v="Privé"/>
    <s v="HAD NORD BASSE TERRE"/>
    <n v="661.5"/>
    <n v="0"/>
    <n v="0"/>
  </r>
  <r>
    <s v="970111688"/>
    <x v="2758"/>
    <s v="970111654"/>
    <s v="9701"/>
    <s v="Guadeloupe"/>
    <s v="Privé"/>
    <s v="GGCO"/>
    <n v="342"/>
    <n v="0"/>
    <n v="0"/>
  </r>
  <r>
    <s v="970211215"/>
    <x v="2759"/>
    <s v="970211207"/>
    <s v="9702"/>
    <s v="Martinique"/>
    <s v="CHR/U"/>
    <s v="CHU DE MARTINIQUE SITE P.ZOBDA QUITMAN"/>
    <n v="176472.5"/>
    <n v="1"/>
    <n v="1"/>
  </r>
  <r>
    <s v="970211256"/>
    <x v="2759"/>
    <s v="970211207"/>
    <s v="9702"/>
    <s v="Martinique"/>
    <s v="CHR/U"/>
    <s v="CHU DE MARTINIQUE SITE MERE ENFANT"/>
    <n v="62460"/>
    <n v="0"/>
    <n v="1"/>
  </r>
  <r>
    <s v="970200069"/>
    <x v="2760"/>
    <s v="970202180"/>
    <s v="9702"/>
    <s v="Martinique"/>
    <s v="CH"/>
    <s v="CH MAURICE DESPINOY"/>
    <n v="54874.75"/>
    <n v="0"/>
    <n v="0"/>
  </r>
  <r>
    <s v="970211231"/>
    <x v="2759"/>
    <s v="970211207"/>
    <s v="9702"/>
    <s v="Martinique"/>
    <s v="CHR/U"/>
    <s v="CHU DE MARTINIQUE SITE MANGOT VULCIN"/>
    <n v="53997.5"/>
    <n v="0"/>
    <n v="1"/>
  </r>
  <r>
    <s v="970202313"/>
    <x v="2761"/>
    <s v="970200168"/>
    <s v="9702"/>
    <s v="Martinique"/>
    <s v="Privé"/>
    <s v="CLINIQUE SAINT PAUL"/>
    <n v="41169.5"/>
    <n v="0"/>
    <n v="1"/>
  </r>
  <r>
    <s v="970211223"/>
    <x v="2759"/>
    <s v="970211207"/>
    <s v="9702"/>
    <s v="Martinique"/>
    <s v="CHR/U"/>
    <s v="CHU DE MARTINIQUE SITE DE TRINITE"/>
    <n v="38911"/>
    <n v="0"/>
    <n v="1"/>
  </r>
  <r>
    <s v="970212833"/>
    <x v="2762"/>
    <s v="970212825"/>
    <s v="9702"/>
    <s v="Martinique"/>
    <s v="Privé"/>
    <s v="CLINIQUE DE LA TOUR HOSP. A DOMICILE"/>
    <n v="26757"/>
    <n v="0"/>
    <n v="0"/>
  </r>
  <r>
    <s v="970211249"/>
    <x v="2759"/>
    <s v="970211207"/>
    <s v="9702"/>
    <s v="Martinique"/>
    <s v="CHR/U"/>
    <s v="CHU DE MARTINIQUE SITE DE CLARAC"/>
    <n v="17460"/>
    <n v="0"/>
    <n v="0"/>
  </r>
  <r>
    <s v="970211165"/>
    <x v="2763"/>
    <s v="970211157"/>
    <s v="9702"/>
    <s v="Martinique"/>
    <s v="CH"/>
    <s v="CH NORD CARAIBE - SITE CARBET"/>
    <n v="13810"/>
    <n v="0"/>
    <n v="1"/>
  </r>
  <r>
    <s v="970203303"/>
    <x v="2764"/>
    <s v="920028560"/>
    <s v="9702"/>
    <s v="Martinique"/>
    <s v="Privé"/>
    <s v="LA VALERIANE"/>
    <n v="12226.5"/>
    <n v="0"/>
    <n v="0"/>
  </r>
  <r>
    <s v="970203493"/>
    <x v="2765"/>
    <s v="970200457"/>
    <s v="9702"/>
    <s v="Martinique"/>
    <s v="PSPH/EBNL"/>
    <s v="A.T.I.R - U.A.D. 4"/>
    <n v="11783"/>
    <n v="0"/>
    <n v="0"/>
  </r>
  <r>
    <s v="970200036"/>
    <x v="2766"/>
    <s v="970202156"/>
    <s v="9702"/>
    <s v="Martinique"/>
    <s v="CH"/>
    <s v="HÔPITAL DU MARIN"/>
    <n v="11449.5"/>
    <n v="1"/>
    <n v="1"/>
  </r>
  <r>
    <s v="970209714"/>
    <x v="2767"/>
    <s v="970210225"/>
    <s v="9702"/>
    <s v="Martinique"/>
    <s v="Privé"/>
    <s v="CLINIQUE DE L'ANSE COLAS"/>
    <n v="11120.25"/>
    <n v="0"/>
    <n v="0"/>
  </r>
  <r>
    <s v="970202321"/>
    <x v="2768"/>
    <s v="970210423"/>
    <s v="9702"/>
    <s v="Martinique"/>
    <s v="Privé"/>
    <s v="SA CLINIQUE SAINTE MARIE"/>
    <n v="9890"/>
    <n v="0"/>
    <n v="1"/>
  </r>
  <r>
    <s v="970200044"/>
    <x v="2769"/>
    <s v="970202164"/>
    <s v="9702"/>
    <s v="Martinique"/>
    <s v="CH"/>
    <s v="HÔPITAL ST ESPRIT"/>
    <n v="9838.5"/>
    <n v="0"/>
    <n v="1"/>
  </r>
  <r>
    <s v="970200101"/>
    <x v="2770"/>
    <s v="970202222"/>
    <s v="9702"/>
    <s v="Martinique"/>
    <s v="CH"/>
    <s v="CH ERNEST WAN-AJOUHU"/>
    <n v="7237.5"/>
    <n v="0"/>
    <n v="0"/>
  </r>
  <r>
    <s v="970203774"/>
    <x v="2771"/>
    <s v="970203766"/>
    <s v="9702"/>
    <s v="Martinique"/>
    <s v="Privé"/>
    <s v="STEER SARL"/>
    <n v="6623"/>
    <n v="0"/>
    <n v="0"/>
  </r>
  <r>
    <s v="970209219"/>
    <x v="2772"/>
    <s v="970209169"/>
    <s v="9702"/>
    <s v="Martinique"/>
    <s v="Privé"/>
    <s v="E.T.E.E.R."/>
    <n v="6329"/>
    <n v="0"/>
    <n v="0"/>
  </r>
  <r>
    <s v="970200028"/>
    <x v="2773"/>
    <s v="970208906"/>
    <s v="9702"/>
    <s v="Martinique"/>
    <s v="CH"/>
    <s v="CHIC LORRAIN BASSE-POINT"/>
    <n v="6256.5"/>
    <n v="0"/>
    <n v="0"/>
  </r>
  <r>
    <s v="970208104"/>
    <x v="2774"/>
    <s v="970200168"/>
    <s v="9702"/>
    <s v="Martinique"/>
    <s v="Privé"/>
    <s v="CRF ET SOINS DE SUITE ANSE COLAS"/>
    <n v="6080.5"/>
    <n v="0"/>
    <n v="0"/>
  </r>
  <r>
    <s v="970200051"/>
    <x v="2775"/>
    <s v="970202172"/>
    <s v="9702"/>
    <s v="Martinique"/>
    <s v="CH"/>
    <s v="CH DES TROIS ILETS"/>
    <n v="5586"/>
    <n v="0"/>
    <n v="0"/>
  </r>
  <r>
    <s v="970211173"/>
    <x v="2763"/>
    <s v="970211157"/>
    <s v="9702"/>
    <s v="Martinique"/>
    <s v="CH"/>
    <s v="CH NORD CARAIBE - SITE SAINT PIERRE"/>
    <n v="4349"/>
    <n v="0"/>
    <n v="0"/>
  </r>
  <r>
    <s v="970200077"/>
    <x v="2776"/>
    <s v="970202198"/>
    <s v="9702"/>
    <s v="Martinique"/>
    <s v="CH"/>
    <s v="HÔPITAL ROMAIN BLONDET"/>
    <n v="4040"/>
    <n v="0"/>
    <n v="0"/>
  </r>
  <r>
    <s v="970200770"/>
    <x v="2760"/>
    <s v="970202180"/>
    <s v="9702"/>
    <s v="Martinique"/>
    <s v="CH"/>
    <s v="HDJ"/>
    <n v="1076.25"/>
    <n v="0"/>
    <n v="0"/>
  </r>
  <r>
    <s v="970300026"/>
    <x v="2777"/>
    <s v="970302022"/>
    <s v="9703"/>
    <s v="Guyane"/>
    <s v="CH"/>
    <s v="CH DE CAYENNE"/>
    <n v="189194.5"/>
    <n v="1"/>
    <n v="1"/>
  </r>
  <r>
    <s v="970300083"/>
    <x v="2778"/>
    <s v="970302121"/>
    <s v="9703"/>
    <s v="Guyane"/>
    <s v="CH"/>
    <s v="CH FRANCK-JOLY"/>
    <n v="81775"/>
    <n v="1"/>
    <n v="1"/>
  </r>
  <r>
    <s v="970305637"/>
    <x v="2779"/>
    <s v="970305629"/>
    <s v="9703"/>
    <s v="Guyane"/>
    <s v="CH"/>
    <s v="CHIC DE KOUROU"/>
    <n v="31034.5"/>
    <n v="0"/>
    <n v="1"/>
  </r>
  <r>
    <s v="970302071"/>
    <x v="2780"/>
    <s v="970304739"/>
    <s v="9703"/>
    <s v="Guyane"/>
    <s v="Privé"/>
    <s v="CLINIQUE SAINT-PAUL"/>
    <n v="23011.5"/>
    <n v="0"/>
    <n v="0"/>
  </r>
  <r>
    <s v="970303640"/>
    <x v="2781"/>
    <s v="970303590"/>
    <s v="9703"/>
    <s v="Guyane"/>
    <s v="Privé"/>
    <s v="HAD GUYANE ANTENNE DE CAYENNE"/>
    <n v="17599"/>
    <n v="0"/>
    <n v="0"/>
  </r>
  <r>
    <s v="970302055"/>
    <x v="2782"/>
    <s v="970303285"/>
    <s v="9703"/>
    <s v="Guyane"/>
    <s v="Privé"/>
    <s v="CLINIQUE VERONIQUE"/>
    <n v="14627.5"/>
    <n v="0"/>
    <n v="1"/>
  </r>
  <r>
    <s v="970303657"/>
    <x v="2783"/>
    <s v="970303590"/>
    <s v="9703"/>
    <s v="Guyane"/>
    <s v="Privé"/>
    <s v="HAD GUYANE - ANTENNE DE SAINT-LAURENT"/>
    <n v="8921.5"/>
    <n v="0"/>
    <n v="0"/>
  </r>
  <r>
    <s v="970304614"/>
    <x v="2784"/>
    <s v="970304739"/>
    <s v="9703"/>
    <s v="Guyane"/>
    <s v="Privé"/>
    <s v="HAD DE LA CLINIQUE ST PAUL"/>
    <n v="6324"/>
    <n v="0"/>
    <n v="0"/>
  </r>
  <r>
    <s v="970303608"/>
    <x v="2785"/>
    <s v="970303590"/>
    <s v="9703"/>
    <s v="Guyane"/>
    <s v="Privé"/>
    <s v="HAD GUYANE ANTENNE DE KOUROU"/>
    <n v="5406.5"/>
    <n v="0"/>
    <n v="0"/>
  </r>
  <r>
    <s v="970305124"/>
    <x v="2786"/>
    <s v="970305033"/>
    <s v="9703"/>
    <s v="Guyane"/>
    <s v="Privé"/>
    <s v="HÔPITAL PRIVÉ SAINT-ADRIEN"/>
    <n v="3841.5"/>
    <n v="0"/>
    <n v="0"/>
  </r>
  <r>
    <s v="970305520"/>
    <x v="2787"/>
    <s v="970303590"/>
    <s v="9703"/>
    <s v="Guyane"/>
    <s v="Privé"/>
    <s v="CENTRE LES COULICOUS"/>
    <n v="1319"/>
    <n v="0"/>
    <n v="0"/>
  </r>
  <r>
    <s v="970302535"/>
    <x v="2788"/>
    <s v="970300216"/>
    <s v="9703"/>
    <s v="Guyane"/>
    <s v="PSPH/EBNL"/>
    <s v="CENTRE D'AUTO-DIALYSE"/>
    <n v="1"/>
    <n v="0"/>
    <n v="0"/>
  </r>
  <r>
    <s v="970400057"/>
    <x v="2789"/>
    <s v="970408589"/>
    <s v="9704"/>
    <s v="La Réunion"/>
    <s v="CHR/U"/>
    <s v="CHU SITE SUD (SAINT PIERRE)"/>
    <n v="258978.75"/>
    <n v="1"/>
    <n v="1"/>
  </r>
  <r>
    <s v="970400024"/>
    <x v="2789"/>
    <s v="970408589"/>
    <s v="9704"/>
    <s v="La Réunion"/>
    <s v="CHR/U"/>
    <s v="CHU SITE FELIX GUYON (SAINT DENIS)"/>
    <n v="237683.5"/>
    <n v="1"/>
    <n v="1"/>
  </r>
  <r>
    <s v="970400065"/>
    <x v="2790"/>
    <s v="970421038"/>
    <s v="9704"/>
    <s v="La Réunion"/>
    <s v="CH"/>
    <s v="CH OUEST REUNION"/>
    <n v="115580.5"/>
    <n v="1"/>
    <n v="1"/>
  </r>
  <r>
    <s v="970462107"/>
    <x v="2791"/>
    <s v="970400305"/>
    <s v="9704"/>
    <s v="La Réunion"/>
    <s v="Privé"/>
    <s v="CLINIQUE SAINTE CLOTILDE"/>
    <n v="103903.5"/>
    <n v="0"/>
    <n v="0"/>
  </r>
  <r>
    <s v="970400073"/>
    <x v="2792"/>
    <s v="970403606"/>
    <s v="9704"/>
    <s v="La Réunion"/>
    <s v="CH"/>
    <s v="GHER (SAINT-BENOIT)"/>
    <n v="75065"/>
    <n v="0"/>
    <n v="0"/>
  </r>
  <r>
    <s v="970400016"/>
    <x v="2793"/>
    <s v="970411005"/>
    <s v="9704"/>
    <s v="La Réunion"/>
    <s v="CH"/>
    <s v="EPSMR-GRAND POURPIER (ST PAUL)"/>
    <n v="43903.25"/>
    <n v="0"/>
    <n v="0"/>
  </r>
  <r>
    <s v="970462073"/>
    <x v="2794"/>
    <s v="970400271"/>
    <s v="9704"/>
    <s v="La Réunion"/>
    <s v="Privé"/>
    <s v="CLINIQUE DURIEUX"/>
    <n v="31637.5"/>
    <n v="0"/>
    <n v="0"/>
  </r>
  <r>
    <s v="970462081"/>
    <x v="2795"/>
    <s v="970400255"/>
    <s v="9704"/>
    <s v="La Réunion"/>
    <s v="Privé"/>
    <s v="CLINIQUE DES ORCHIDÉES"/>
    <n v="28650.5"/>
    <n v="0"/>
    <n v="0"/>
  </r>
  <r>
    <s v="970404588"/>
    <x v="2796"/>
    <s v="970404539"/>
    <s v="9704"/>
    <s v="La Réunion"/>
    <s v="Privé"/>
    <s v="CLINIQUE LES TAMARINS"/>
    <n v="25925"/>
    <n v="0"/>
    <n v="0"/>
  </r>
  <r>
    <s v="970404406"/>
    <x v="2797"/>
    <s v="970404380"/>
    <s v="9704"/>
    <s v="La Réunion"/>
    <s v="Privé"/>
    <s v="CRF SAINTE CLOTILDE"/>
    <n v="23503"/>
    <n v="0"/>
    <n v="0"/>
  </r>
  <r>
    <s v="970404844"/>
    <x v="2798"/>
    <s v="970404836"/>
    <s v="9704"/>
    <s v="La Réunion"/>
    <s v="Privé"/>
    <s v="CLINIQUE SAINT-VINCENT"/>
    <n v="22227.5"/>
    <n v="0"/>
    <n v="0"/>
  </r>
  <r>
    <s v="970467155"/>
    <x v="2799"/>
    <s v="970467148"/>
    <s v="9704"/>
    <s v="La Réunion"/>
    <s v="Privé"/>
    <s v="CLINIQUE LES FLAMBOYANTS"/>
    <n v="21196.5"/>
    <n v="0"/>
    <n v="0"/>
  </r>
  <r>
    <s v="970405726"/>
    <x v="2800"/>
    <s v="970405718"/>
    <s v="9704"/>
    <s v="La Réunion"/>
    <s v="Privé"/>
    <s v="CLINIQUE BETHESDA"/>
    <n v="19275"/>
    <n v="0"/>
    <n v="0"/>
  </r>
  <r>
    <s v="970406245"/>
    <x v="2801"/>
    <s v="970406237"/>
    <s v="9704"/>
    <s v="La Réunion"/>
    <s v="Privé"/>
    <s v="CLINIQUE DE SAINT JOSEPH"/>
    <n v="19066.5"/>
    <n v="0"/>
    <n v="0"/>
  </r>
  <r>
    <s v="970466504"/>
    <x v="2802"/>
    <s v="970403846"/>
    <s v="9704"/>
    <s v="La Réunion"/>
    <s v="Privé"/>
    <s v="CRF JEANNE D'ARC"/>
    <n v="18451.5"/>
    <n v="0"/>
    <n v="0"/>
  </r>
  <r>
    <s v="970400081"/>
    <x v="2789"/>
    <s v="970408589"/>
    <s v="9704"/>
    <s v="La Réunion"/>
    <s v="CHR/U"/>
    <s v="CHU SITE SUD (SAINT LOUIS)"/>
    <n v="16464"/>
    <n v="0"/>
    <n v="0"/>
  </r>
  <r>
    <s v="970406203"/>
    <x v="2803"/>
    <s v="970406195"/>
    <s v="9704"/>
    <s v="La Réunion"/>
    <s v="Privé"/>
    <s v="CLINIQUE DE LA PAIX"/>
    <n v="16089"/>
    <n v="0"/>
    <n v="0"/>
  </r>
  <r>
    <s v="970462024"/>
    <x v="2804"/>
    <s v="970400255"/>
    <s v="9704"/>
    <s v="La Réunion"/>
    <s v="Privé"/>
    <s v="CLINIQUE JEANNE D'ARC"/>
    <n v="16063"/>
    <n v="0"/>
    <n v="0"/>
  </r>
  <r>
    <s v="970408753"/>
    <x v="2805"/>
    <s v="970408746"/>
    <s v="9704"/>
    <s v="La Réunion"/>
    <s v="Privé"/>
    <s v="CLINIQUE PSYCHOTHÉRAPIQUE DU SUD"/>
    <n v="15634.5"/>
    <n v="0"/>
    <n v="0"/>
  </r>
  <r>
    <s v="970400180"/>
    <x v="2789"/>
    <s v="970408589"/>
    <s v="9704"/>
    <s v="La Réunion"/>
    <s v="CHR/U"/>
    <s v="CHU SITE SUD (SAINT JOSEPH)"/>
    <n v="15532.5"/>
    <n v="0"/>
    <n v="0"/>
  </r>
  <r>
    <s v="970463113"/>
    <x v="2806"/>
    <s v="970400370"/>
    <s v="9704"/>
    <s v="La Réunion"/>
    <s v="Privé"/>
    <s v="MAISON DES OLIVIERS"/>
    <n v="14758"/>
    <n v="0"/>
    <n v="0"/>
  </r>
  <r>
    <s v="970405411"/>
    <x v="2807"/>
    <s v="970405403"/>
    <s v="9704"/>
    <s v="La Réunion"/>
    <s v="Privé"/>
    <s v="SODIA DELPRA"/>
    <n v="14274"/>
    <n v="0"/>
    <n v="0"/>
  </r>
  <r>
    <s v="970463139"/>
    <x v="2789"/>
    <s v="970408589"/>
    <s v="9704"/>
    <s v="La Réunion"/>
    <s v="CHR/U"/>
    <s v="CHU SITE SUD - SSR (TAMPON)"/>
    <n v="14148.5"/>
    <n v="0"/>
    <n v="0"/>
  </r>
  <r>
    <s v="970410064"/>
    <x v="2807"/>
    <s v="970405403"/>
    <s v="9704"/>
    <s v="La Réunion"/>
    <s v="Privé"/>
    <s v="SODIA OASIS"/>
    <n v="13305"/>
    <n v="0"/>
    <n v="0"/>
  </r>
  <r>
    <s v="970400156"/>
    <x v="2792"/>
    <s v="970403606"/>
    <s v="9704"/>
    <s v="La Réunion"/>
    <s v="CH"/>
    <s v="GHER-SSR (SAINT-ANDRE)"/>
    <n v="12505"/>
    <n v="0"/>
    <n v="0"/>
  </r>
  <r>
    <s v="970404109"/>
    <x v="2808"/>
    <s v="970404059"/>
    <s v="9704"/>
    <s v="La Réunion"/>
    <s v="Privé"/>
    <s v="INSTITUT ROBERT DEBRÉ"/>
    <n v="11110"/>
    <n v="0"/>
    <n v="0"/>
  </r>
  <r>
    <s v="970423000"/>
    <x v="2809"/>
    <s v="970430906"/>
    <s v="9704"/>
    <s v="La Réunion"/>
    <s v="PSPH/EBNL"/>
    <s v="HÔPITAL D'ENFANTS"/>
    <n v="9769.5"/>
    <n v="0"/>
    <n v="0"/>
  </r>
  <r>
    <s v="970407151"/>
    <x v="2810"/>
    <s v="970463592"/>
    <s v="9704"/>
    <s v="La Réunion"/>
    <s v="Privé"/>
    <s v="A.U.R.A.R. UNITE AUTODIALYSE UNITE DIALYSE MEDICALISEE ST PIERRE"/>
    <n v="8558.5"/>
    <n v="0"/>
    <n v="0"/>
  </r>
  <r>
    <s v="970404018"/>
    <x v="2811"/>
    <s v="970403978"/>
    <s v="9704"/>
    <s v="La Réunion"/>
    <s v="Privé"/>
    <s v="CENTRE D'HEMODIALYSE MG DURIEUX"/>
    <n v="8520.5"/>
    <n v="0"/>
    <n v="0"/>
  </r>
  <r>
    <s v="970403119"/>
    <x v="2812"/>
    <s v="970463600"/>
    <s v="9704"/>
    <s v="La Réunion"/>
    <s v="Privé"/>
    <s v="ASDR ST LEU"/>
    <n v="8444.5"/>
    <n v="0"/>
    <n v="0"/>
  </r>
  <r>
    <s v="970404158"/>
    <x v="2810"/>
    <s v="970463592"/>
    <s v="9704"/>
    <s v="La Réunion"/>
    <s v="Privé"/>
    <s v="A.U.R.A.R. CENTRE HEMODIALYSE SAINT BENOIT"/>
    <n v="7901"/>
    <n v="0"/>
    <n v="0"/>
  </r>
  <r>
    <s v="970410783"/>
    <x v="2813"/>
    <s v="970463600"/>
    <s v="9704"/>
    <s v="La Réunion"/>
    <s v="Privé"/>
    <s v="HAD NORD"/>
    <n v="7307"/>
    <n v="0"/>
    <n v="0"/>
  </r>
  <r>
    <s v="970405064"/>
    <x v="2810"/>
    <s v="970463592"/>
    <s v="9704"/>
    <s v="La Réunion"/>
    <s v="Privé"/>
    <s v="A.U.R.A.R. CENTRE AMBULATOIRE ST PIERRE"/>
    <n v="7276"/>
    <n v="0"/>
    <n v="0"/>
  </r>
  <r>
    <s v="970403721"/>
    <x v="2810"/>
    <s v="970463592"/>
    <s v="9704"/>
    <s v="La Réunion"/>
    <s v="Privé"/>
    <s v="A.U.R.A.R. UNITE AUTODIALYSE UNITE DIALYSE MEDICALISEE LE PORT"/>
    <n v="7235"/>
    <n v="0"/>
    <n v="0"/>
  </r>
  <r>
    <s v="970405395"/>
    <x v="2814"/>
    <s v="970400396"/>
    <s v="9704"/>
    <s v="La Réunion"/>
    <s v="Privé"/>
    <s v="HAD A. R. A. R."/>
    <n v="7224"/>
    <n v="0"/>
    <n v="0"/>
  </r>
  <r>
    <s v="970407318"/>
    <x v="2815"/>
    <s v="970400396"/>
    <s v="9704"/>
    <s v="La Réunion"/>
    <s v="Privé"/>
    <s v="HAD ARAR"/>
    <n v="6872"/>
    <n v="0"/>
    <n v="0"/>
  </r>
  <r>
    <s v="970404851"/>
    <x v="2816"/>
    <s v="970463600"/>
    <s v="9704"/>
    <s v="La Réunion"/>
    <s v="Privé"/>
    <s v="HAD EST"/>
    <n v="6665.5"/>
    <n v="0"/>
    <n v="0"/>
  </r>
  <r>
    <s v="970406625"/>
    <x v="2817"/>
    <s v="970463600"/>
    <s v="9704"/>
    <s v="La Réunion"/>
    <s v="Privé"/>
    <s v="ASDR ST PAUL"/>
    <n v="6625.5"/>
    <n v="0"/>
    <n v="0"/>
  </r>
  <r>
    <s v="970403754"/>
    <x v="2810"/>
    <s v="970463592"/>
    <s v="9704"/>
    <s v="La Réunion"/>
    <s v="Privé"/>
    <s v="A.U.R.A.R. UNITE AUTODIALYSE UNITE DIALYSE MEDICALISEE ST LOUIS"/>
    <n v="6453"/>
    <n v="0"/>
    <n v="0"/>
  </r>
  <r>
    <s v="970400099"/>
    <x v="2789"/>
    <s v="970408589"/>
    <s v="9704"/>
    <s v="La Réunion"/>
    <s v="CHR/U"/>
    <s v="CHU SITE SUD (CILAOS)"/>
    <n v="6267"/>
    <n v="0"/>
    <n v="0"/>
  </r>
  <r>
    <s v="970466751"/>
    <x v="2818"/>
    <s v="970400446"/>
    <s v="9704"/>
    <s v="La Réunion"/>
    <s v="Privé"/>
    <s v="SARL AVICENNE"/>
    <n v="5542"/>
    <n v="0"/>
    <n v="0"/>
  </r>
  <r>
    <s v="970407656"/>
    <x v="2819"/>
    <s v="970400396"/>
    <s v="9704"/>
    <s v="La Réunion"/>
    <s v="Privé"/>
    <s v="HAD ARAR EST"/>
    <n v="5369"/>
    <n v="0"/>
    <n v="0"/>
  </r>
  <r>
    <s v="970405650"/>
    <x v="2820"/>
    <s v="970463592"/>
    <s v="9704"/>
    <s v="La Réunion"/>
    <s v="Privé"/>
    <s v="CLINIQUE OMEGA"/>
    <n v="4929"/>
    <n v="0"/>
    <n v="0"/>
  </r>
  <r>
    <s v="970467197"/>
    <x v="2821"/>
    <s v="970463600"/>
    <s v="9704"/>
    <s v="La Réunion"/>
    <s v="PSPH/EBNL"/>
    <s v="A.S.D.R. (UNIT AUTODIALY STE CLOTILDE)"/>
    <n v="4652"/>
    <n v="0"/>
    <n v="0"/>
  </r>
  <r>
    <s v="970404711"/>
    <x v="2822"/>
    <s v="970400396"/>
    <s v="9704"/>
    <s v="La Réunion"/>
    <s v="Privé"/>
    <s v="HAD A. R. A. R."/>
    <n v="4389"/>
    <n v="0"/>
    <n v="0"/>
  </r>
  <r>
    <s v="970405676"/>
    <x v="2810"/>
    <s v="970463592"/>
    <s v="9704"/>
    <s v="La Réunion"/>
    <s v="Privé"/>
    <s v="A.U.R.A.R DIALYSE A DOMICILE DIALYSE PERITONEALE ST GILLES"/>
    <n v="4051.5"/>
    <n v="0"/>
    <n v="0"/>
  </r>
  <r>
    <s v="980500763"/>
    <x v="1917"/>
    <s v="970407250"/>
    <s v="9704"/>
    <s v="Mayotte"/>
    <s v="Privé"/>
    <s v="UNITÉ D'AUTODIALYSE MAMOUDZOU"/>
    <n v="4012"/>
    <n v="0"/>
    <n v="0"/>
  </r>
  <r>
    <s v="970403770"/>
    <x v="2810"/>
    <s v="970463592"/>
    <s v="9704"/>
    <s v="La Réunion"/>
    <s v="Privé"/>
    <s v="A.U.R.A.R. UNITE AUTODIALYSE LE TAMPON"/>
    <n v="3713"/>
    <n v="0"/>
    <n v="0"/>
  </r>
  <r>
    <s v="970403705"/>
    <x v="2810"/>
    <s v="970463592"/>
    <s v="9704"/>
    <s v="La Réunion"/>
    <s v="Privé"/>
    <s v="A.U.R.A.R. UNITE AUTODIALYSE UNITE DIALYSE MEDICALISEE ST DENIS"/>
    <n v="3376"/>
    <n v="0"/>
    <n v="0"/>
  </r>
  <r>
    <s v="970409991"/>
    <x v="2810"/>
    <s v="970463592"/>
    <s v="9704"/>
    <s v="La Réunion"/>
    <s v="Privé"/>
    <s v="A.U.R.A.R. UNITE AUTODIALYSE"/>
    <n v="3098"/>
    <n v="0"/>
    <n v="0"/>
  </r>
  <r>
    <s v="970403663"/>
    <x v="2821"/>
    <s v="970463600"/>
    <s v="9704"/>
    <s v="La Réunion"/>
    <s v="PSPH/EBNL"/>
    <s v="A.S.D.R. (DIALYSE AMBU ST ANDRE)"/>
    <n v="3069"/>
    <n v="0"/>
    <n v="0"/>
  </r>
  <r>
    <s v="970404679"/>
    <x v="2823"/>
    <s v="970404638"/>
    <s v="9704"/>
    <s v="La Réunion"/>
    <s v="Privé"/>
    <s v="CENTRE DE RÉÉDUCATION DE BASSE VISION"/>
    <n v="3043"/>
    <n v="0"/>
    <n v="0"/>
  </r>
  <r>
    <s v="970403762"/>
    <x v="2810"/>
    <s v="970463592"/>
    <s v="9704"/>
    <s v="La Réunion"/>
    <s v="Privé"/>
    <s v="A.U.R.A.R. UNITE AUTODIALYSE SAINT JOSPEH"/>
    <n v="2184.5"/>
    <n v="0"/>
    <n v="0"/>
  </r>
  <r>
    <n v="970409645"/>
    <x v="2821"/>
    <s v="970463600"/>
    <s v="9704"/>
    <s v="La Réunion"/>
    <s v="PSPH/EBNL"/>
    <s v="A.S.D.R. UAD (LA POSSESSION)"/>
    <n v="1763"/>
    <n v="0"/>
    <n v="0"/>
  </r>
  <r>
    <s v="970403747"/>
    <x v="2810"/>
    <s v="970463592"/>
    <s v="9704"/>
    <s v="La Réunion"/>
    <s v="Privé"/>
    <s v="A.U.R.A.R. UNITE AUTODIALYSE ST PAUL"/>
    <n v="1687.5"/>
    <n v="0"/>
    <n v="0"/>
  </r>
  <r>
    <s v="970409470"/>
    <x v="2824"/>
    <s v="970409462"/>
    <s v="9704"/>
    <s v="La Réunion"/>
    <s v="Privé"/>
    <s v="LE VETYVER - SSR"/>
    <n v="1632"/>
    <n v="0"/>
    <n v="0"/>
  </r>
  <r>
    <s v="970403671"/>
    <x v="2821"/>
    <s v="970463600"/>
    <s v="9704"/>
    <s v="La Réunion"/>
    <s v="PSPH/EBNL"/>
    <s v="A.S.D.R. (UNITE HEMODIALYSE ST PAUL)"/>
    <n v="1590"/>
    <n v="0"/>
    <n v="0"/>
  </r>
  <r>
    <s v="970405452"/>
    <x v="2807"/>
    <s v="970405403"/>
    <s v="9704"/>
    <s v="La Réunion"/>
    <s v="EBNL/PSPH"/>
    <s v="SODIA JEANNE D'ARC"/>
    <n v="1329"/>
    <n v="0"/>
    <n v="0"/>
  </r>
  <r>
    <s v="970407722"/>
    <x v="2821"/>
    <s v="970463600"/>
    <s v="9704"/>
    <s v="La Réunion"/>
    <s v="PSPH/EBNL"/>
    <s v="UNITE DAUTODIALYSE ASSISTE(STE MARIE)"/>
    <n v="1026"/>
    <n v="0"/>
    <n v="0"/>
  </r>
  <r>
    <s v="970406096"/>
    <x v="2825"/>
    <s v="750826307"/>
    <s v="9704"/>
    <s v="La Réunion"/>
    <s v="PSPH/EBNL"/>
    <s v="MECS D'ACTIVITÉ TEMPORAIRE POUR JEUNES_x000a_DIABÉTIQUE"/>
    <n v="538.5"/>
    <n v="0"/>
    <n v="0"/>
  </r>
  <r>
    <s v="970410163"/>
    <x v="2810"/>
    <s v="970463592"/>
    <s v="9704"/>
    <s v="La Réunion"/>
    <s v="Privé"/>
    <s v="A.U.R.A.R. UNITE AUTODIALYSE"/>
    <n v="37"/>
    <n v="0"/>
    <n v="0"/>
  </r>
  <r>
    <s v="980501258"/>
    <x v="1917"/>
    <s v="970407250"/>
    <s v="9704"/>
    <s v="La Réunion"/>
    <s v="Privé"/>
    <s v="UNITÉ DE DIALYSE MEDICALISEE MRAMADOUD "/>
    <s v="2072,5"/>
    <n v="0"/>
    <n v="0"/>
  </r>
  <r>
    <s v="980501159"/>
    <x v="1917"/>
    <s v="970407250"/>
    <s v="9704"/>
    <s v="La Réunion"/>
    <s v="Privé"/>
    <s v="UNITE D'AUTODIALYSE M'RAMADOUDOU"/>
    <s v="1588,5"/>
    <n v="0"/>
    <n v="0"/>
  </r>
  <r>
    <s v="970410528"/>
    <x v="2826"/>
    <s v="970410510"/>
    <s v="9704"/>
    <s v="La Réunion"/>
    <s v="Privé"/>
    <s v="CLINIQUE LES TAMARINS SUD"/>
    <n v="1"/>
    <n v="0"/>
    <n v="0"/>
  </r>
  <r>
    <n v="970410155"/>
    <x v="2810"/>
    <n v="970463592"/>
    <s v="9704"/>
    <s v="La Réunion"/>
    <s v="PSPH/EBNL"/>
    <s v="A.U.R.A.R. UAD (ST LEU)"/>
    <n v="1"/>
    <n v="0"/>
    <n v="0"/>
  </r>
  <r>
    <s v="980500011"/>
    <x v="2827"/>
    <s v="980500003"/>
    <s v="9805"/>
    <s v="Mayotte"/>
    <s v="CH"/>
    <s v="CH DE MAYOTTE"/>
    <n v="196232"/>
    <n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2832" firstHeaderRow="1" firstDataRow="1" firstDataCol="1"/>
  <pivotFields count="10">
    <pivotField showAll="0"/>
    <pivotField axis="axisRow" showAll="0">
      <items count="2836">
        <item m="1" x="2832"/>
        <item m="1" x="2834"/>
        <item m="1" x="2833"/>
        <item x="2"/>
        <item x="8"/>
        <item x="26"/>
        <item x="27"/>
        <item x="7"/>
        <item x="3"/>
        <item x="28"/>
        <item x="11"/>
        <item x="9"/>
        <item x="0"/>
        <item x="4"/>
        <item x="6"/>
        <item x="22"/>
        <item x="24"/>
        <item x="23"/>
        <item x="1"/>
        <item x="5"/>
        <item x="17"/>
        <item x="10"/>
        <item x="18"/>
        <item x="19"/>
        <item x="16"/>
        <item x="25"/>
        <item x="40"/>
        <item x="41"/>
        <item x="46"/>
        <item x="30"/>
        <item x="44"/>
        <item x="32"/>
        <item x="31"/>
        <item x="34"/>
        <item x="35"/>
        <item x="37"/>
        <item x="45"/>
        <item x="42"/>
        <item x="48"/>
        <item x="38"/>
        <item x="43"/>
        <item x="49"/>
        <item x="33"/>
        <item x="39"/>
        <item x="36"/>
        <item x="51"/>
        <item x="50"/>
        <item x="47"/>
        <item x="53"/>
        <item x="52"/>
        <item x="61"/>
        <item x="63"/>
        <item x="55"/>
        <item x="56"/>
        <item x="54"/>
        <item x="62"/>
        <item x="57"/>
        <item x="59"/>
        <item x="58"/>
        <item x="60"/>
        <item x="73"/>
        <item x="74"/>
        <item x="64"/>
        <item x="72"/>
        <item x="75"/>
        <item x="68"/>
        <item x="66"/>
        <item x="70"/>
        <item x="67"/>
        <item x="71"/>
        <item x="69"/>
        <item x="65"/>
        <item x="81"/>
        <item x="86"/>
        <item x="87"/>
        <item x="79"/>
        <item x="94"/>
        <item x="77"/>
        <item x="80"/>
        <item x="90"/>
        <item x="91"/>
        <item x="89"/>
        <item x="92"/>
        <item x="84"/>
        <item x="85"/>
        <item x="78"/>
        <item x="83"/>
        <item x="88"/>
        <item x="76"/>
        <item x="82"/>
        <item x="93"/>
        <item x="129"/>
        <item x="103"/>
        <item x="118"/>
        <item x="143"/>
        <item x="149"/>
        <item x="145"/>
        <item x="142"/>
        <item x="137"/>
        <item x="134"/>
        <item x="108"/>
        <item x="148"/>
        <item x="120"/>
        <item x="135"/>
        <item x="117"/>
        <item x="151"/>
        <item x="132"/>
        <item x="138"/>
        <item x="124"/>
        <item x="119"/>
        <item x="123"/>
        <item x="105"/>
        <item x="101"/>
        <item x="131"/>
        <item x="130"/>
        <item x="126"/>
        <item x="125"/>
        <item x="146"/>
        <item x="133"/>
        <item x="98"/>
        <item x="113"/>
        <item x="140"/>
        <item x="109"/>
        <item x="147"/>
        <item x="99"/>
        <item x="141"/>
        <item x="150"/>
        <item x="107"/>
        <item x="97"/>
        <item x="96"/>
        <item x="102"/>
        <item x="139"/>
        <item x="110"/>
        <item x="114"/>
        <item x="127"/>
        <item x="95"/>
        <item x="112"/>
        <item x="111"/>
        <item x="144"/>
        <item x="122"/>
        <item x="136"/>
        <item x="128"/>
        <item x="106"/>
        <item x="104"/>
        <item x="116"/>
        <item x="121"/>
        <item x="100"/>
        <item x="115"/>
        <item x="165"/>
        <item x="168"/>
        <item x="156"/>
        <item x="164"/>
        <item x="163"/>
        <item x="153"/>
        <item x="166"/>
        <item x="170"/>
        <item x="157"/>
        <item x="160"/>
        <item x="159"/>
        <item x="169"/>
        <item x="172"/>
        <item x="162"/>
        <item x="155"/>
        <item x="152"/>
        <item x="161"/>
        <item x="158"/>
        <item x="167"/>
        <item x="154"/>
        <item x="171"/>
        <item x="174"/>
        <item x="182"/>
        <item x="178"/>
        <item x="181"/>
        <item x="179"/>
        <item x="175"/>
        <item x="183"/>
        <item x="180"/>
        <item x="184"/>
        <item x="177"/>
        <item x="176"/>
        <item x="187"/>
        <item x="185"/>
        <item x="186"/>
        <item x="188"/>
        <item x="189"/>
        <item x="193"/>
        <item x="198"/>
        <item x="197"/>
        <item x="199"/>
        <item x="191"/>
        <item x="201"/>
        <item x="202"/>
        <item x="190"/>
        <item x="194"/>
        <item x="195"/>
        <item x="196"/>
        <item x="200"/>
        <item x="192"/>
        <item x="203"/>
        <item x="210"/>
        <item x="213"/>
        <item x="221"/>
        <item x="217"/>
        <item x="220"/>
        <item x="219"/>
        <item x="204"/>
        <item x="209"/>
        <item x="205"/>
        <item x="215"/>
        <item x="216"/>
        <item x="212"/>
        <item x="206"/>
        <item x="207"/>
        <item x="214"/>
        <item x="208"/>
        <item x="218"/>
        <item x="211"/>
        <item x="226"/>
        <item x="225"/>
        <item x="222"/>
        <item x="223"/>
        <item x="227"/>
        <item x="232"/>
        <item x="228"/>
        <item x="231"/>
        <item x="229"/>
        <item x="224"/>
        <item x="230"/>
        <item x="234"/>
        <item x="233"/>
        <item x="339"/>
        <item x="238"/>
        <item x="252"/>
        <item x="338"/>
        <item x="278"/>
        <item x="337"/>
        <item x="326"/>
        <item x="299"/>
        <item x="305"/>
        <item x="286"/>
        <item x="335"/>
        <item x="300"/>
        <item x="331"/>
        <item x="330"/>
        <item x="342"/>
        <item x="323"/>
        <item x="321"/>
        <item x="310"/>
        <item x="308"/>
        <item x="274"/>
        <item x="311"/>
        <item x="237"/>
        <item x="322"/>
        <item x="256"/>
        <item x="336"/>
        <item x="341"/>
        <item x="239"/>
        <item x="291"/>
        <item x="345"/>
        <item x="289"/>
        <item x="333"/>
        <item x="334"/>
        <item x="343"/>
        <item x="281"/>
        <item x="349"/>
        <item x="253"/>
        <item x="312"/>
        <item x="254"/>
        <item x="324"/>
        <item x="328"/>
        <item x="268"/>
        <item x="302"/>
        <item x="265"/>
        <item x="247"/>
        <item x="244"/>
        <item x="301"/>
        <item x="296"/>
        <item x="262"/>
        <item x="316"/>
        <item x="288"/>
        <item x="295"/>
        <item x="263"/>
        <item x="279"/>
        <item x="249"/>
        <item x="304"/>
        <item x="315"/>
        <item x="284"/>
        <item x="280"/>
        <item x="306"/>
        <item x="241"/>
        <item x="319"/>
        <item x="327"/>
        <item x="248"/>
        <item x="320"/>
        <item x="293"/>
        <item x="259"/>
        <item x="269"/>
        <item x="240"/>
        <item x="273"/>
        <item x="344"/>
        <item x="294"/>
        <item x="314"/>
        <item x="287"/>
        <item x="267"/>
        <item x="257"/>
        <item x="282"/>
        <item x="243"/>
        <item x="307"/>
        <item x="271"/>
        <item x="313"/>
        <item x="332"/>
        <item x="270"/>
        <item x="276"/>
        <item x="255"/>
        <item x="236"/>
        <item x="258"/>
        <item x="309"/>
        <item x="266"/>
        <item x="303"/>
        <item x="283"/>
        <item x="235"/>
        <item x="290"/>
        <item x="297"/>
        <item x="245"/>
        <item x="260"/>
        <item x="275"/>
        <item x="347"/>
        <item x="251"/>
        <item x="340"/>
        <item x="285"/>
        <item x="277"/>
        <item x="318"/>
        <item x="298"/>
        <item x="272"/>
        <item x="246"/>
        <item x="242"/>
        <item x="264"/>
        <item x="346"/>
        <item x="261"/>
        <item x="317"/>
        <item x="325"/>
        <item x="348"/>
        <item x="292"/>
        <item x="250"/>
        <item x="329"/>
        <item x="351"/>
        <item x="355"/>
        <item x="350"/>
        <item x="356"/>
        <item x="371"/>
        <item x="360"/>
        <item x="364"/>
        <item x="365"/>
        <item x="358"/>
        <item x="366"/>
        <item x="354"/>
        <item x="357"/>
        <item x="361"/>
        <item x="368"/>
        <item x="372"/>
        <item x="373"/>
        <item x="353"/>
        <item x="352"/>
        <item x="370"/>
        <item x="367"/>
        <item x="374"/>
        <item x="369"/>
        <item x="362"/>
        <item x="359"/>
        <item x="363"/>
        <item x="375"/>
        <item x="376"/>
        <item x="382"/>
        <item x="387"/>
        <item x="379"/>
        <item x="377"/>
        <item x="384"/>
        <item x="385"/>
        <item x="380"/>
        <item x="381"/>
        <item x="383"/>
        <item x="378"/>
        <item x="386"/>
        <item x="394"/>
        <item x="393"/>
        <item x="399"/>
        <item x="388"/>
        <item x="395"/>
        <item x="396"/>
        <item x="392"/>
        <item x="397"/>
        <item x="390"/>
        <item x="400"/>
        <item x="398"/>
        <item x="401"/>
        <item x="389"/>
        <item x="391"/>
        <item x="402"/>
        <item x="426"/>
        <item x="403"/>
        <item x="413"/>
        <item x="407"/>
        <item x="420"/>
        <item x="419"/>
        <item x="422"/>
        <item x="408"/>
        <item x="404"/>
        <item x="406"/>
        <item x="424"/>
        <item x="405"/>
        <item x="416"/>
        <item x="418"/>
        <item x="415"/>
        <item x="410"/>
        <item x="412"/>
        <item x="411"/>
        <item x="417"/>
        <item x="409"/>
        <item x="423"/>
        <item x="421"/>
        <item x="425"/>
        <item x="414"/>
        <item x="427"/>
        <item x="428"/>
        <item x="431"/>
        <item x="434"/>
        <item x="433"/>
        <item x="435"/>
        <item x="432"/>
        <item x="430"/>
        <item x="429"/>
        <item x="436"/>
        <item x="437"/>
        <item x="438"/>
        <item x="444"/>
        <item x="439"/>
        <item x="441"/>
        <item x="440"/>
        <item x="443"/>
        <item x="447"/>
        <item x="445"/>
        <item x="442"/>
        <item x="446"/>
        <item x="462"/>
        <item x="463"/>
        <item x="466"/>
        <item x="455"/>
        <item x="457"/>
        <item x="450"/>
        <item x="464"/>
        <item x="449"/>
        <item x="458"/>
        <item x="459"/>
        <item x="456"/>
        <item x="469"/>
        <item x="448"/>
        <item x="453"/>
        <item x="467"/>
        <item x="465"/>
        <item x="454"/>
        <item x="452"/>
        <item x="468"/>
        <item x="461"/>
        <item x="460"/>
        <item x="451"/>
        <item x="470"/>
        <item x="471"/>
        <item x="474"/>
        <item x="472"/>
        <item x="485"/>
        <item x="475"/>
        <item x="477"/>
        <item x="486"/>
        <item x="481"/>
        <item x="479"/>
        <item x="482"/>
        <item x="492"/>
        <item x="478"/>
        <item x="484"/>
        <item x="476"/>
        <item x="480"/>
        <item x="489"/>
        <item x="490"/>
        <item x="491"/>
        <item x="487"/>
        <item x="488"/>
        <item x="483"/>
        <item x="473"/>
        <item x="493"/>
        <item x="500"/>
        <item x="497"/>
        <item x="496"/>
        <item x="494"/>
        <item x="498"/>
        <item x="501"/>
        <item x="502"/>
        <item x="499"/>
        <item x="495"/>
        <item x="509"/>
        <item x="519"/>
        <item x="504"/>
        <item x="521"/>
        <item x="518"/>
        <item x="512"/>
        <item x="516"/>
        <item x="503"/>
        <item x="522"/>
        <item x="506"/>
        <item x="508"/>
        <item x="511"/>
        <item x="517"/>
        <item x="513"/>
        <item x="505"/>
        <item x="515"/>
        <item x="507"/>
        <item x="523"/>
        <item x="510"/>
        <item x="524"/>
        <item x="520"/>
        <item x="525"/>
        <item x="514"/>
        <item x="526"/>
        <item x="534"/>
        <item x="536"/>
        <item x="527"/>
        <item x="535"/>
        <item x="528"/>
        <item x="530"/>
        <item x="540"/>
        <item x="538"/>
        <item x="531"/>
        <item x="532"/>
        <item x="544"/>
        <item x="537"/>
        <item x="533"/>
        <item x="529"/>
        <item x="543"/>
        <item x="545"/>
        <item x="539"/>
        <item x="542"/>
        <item x="541"/>
        <item x="546"/>
        <item x="547"/>
        <item x="548"/>
        <item x="551"/>
        <item x="560"/>
        <item x="562"/>
        <item x="558"/>
        <item x="559"/>
        <item x="554"/>
        <item x="556"/>
        <item x="561"/>
        <item x="557"/>
        <item x="552"/>
        <item x="550"/>
        <item x="553"/>
        <item x="549"/>
        <item x="555"/>
        <item x="568"/>
        <item x="566"/>
        <item x="569"/>
        <item x="570"/>
        <item x="581"/>
        <item x="582"/>
        <item x="578"/>
        <item x="565"/>
        <item x="567"/>
        <item x="575"/>
        <item x="576"/>
        <item x="574"/>
        <item x="571"/>
        <item x="579"/>
        <item x="577"/>
        <item x="564"/>
        <item x="580"/>
        <item x="563"/>
        <item x="572"/>
        <item x="573"/>
        <item x="583"/>
        <item x="589"/>
        <item x="584"/>
        <item x="593"/>
        <item x="591"/>
        <item x="594"/>
        <item x="588"/>
        <item x="587"/>
        <item x="598"/>
        <item x="595"/>
        <item x="585"/>
        <item x="597"/>
        <item x="590"/>
        <item x="592"/>
        <item x="586"/>
        <item x="596"/>
        <item x="599"/>
        <item x="604"/>
        <item x="606"/>
        <item x="634"/>
        <item x="625"/>
        <item x="630"/>
        <item x="605"/>
        <item x="635"/>
        <item x="611"/>
        <item x="613"/>
        <item x="608"/>
        <item x="619"/>
        <item x="615"/>
        <item x="631"/>
        <item x="628"/>
        <item x="610"/>
        <item x="623"/>
        <item x="612"/>
        <item x="624"/>
        <item x="603"/>
        <item x="629"/>
        <item x="614"/>
        <item x="609"/>
        <item x="632"/>
        <item x="621"/>
        <item x="607"/>
        <item x="618"/>
        <item x="636"/>
        <item x="602"/>
        <item x="600"/>
        <item x="601"/>
        <item x="620"/>
        <item x="626"/>
        <item x="617"/>
        <item x="622"/>
        <item x="627"/>
        <item x="616"/>
        <item x="637"/>
        <item x="639"/>
        <item x="640"/>
        <item x="642"/>
        <item x="645"/>
        <item x="643"/>
        <item x="638"/>
        <item x="647"/>
        <item x="641"/>
        <item x="646"/>
        <item x="644"/>
        <item x="648"/>
        <item x="659"/>
        <item x="649"/>
        <item x="651"/>
        <item x="652"/>
        <item x="660"/>
        <item x="656"/>
        <item x="653"/>
        <item x="658"/>
        <item x="650"/>
        <item x="654"/>
        <item x="661"/>
        <item x="655"/>
        <item x="657"/>
        <item x="698"/>
        <item x="687"/>
        <item x="690"/>
        <item x="692"/>
        <item x="691"/>
        <item x="680"/>
        <item x="694"/>
        <item x="682"/>
        <item x="685"/>
        <item x="681"/>
        <item x="683"/>
        <item x="695"/>
        <item x="662"/>
        <item x="663"/>
        <item x="664"/>
        <item x="678"/>
        <item x="674"/>
        <item x="676"/>
        <item x="672"/>
        <item x="689"/>
        <item x="667"/>
        <item x="666"/>
        <item x="670"/>
        <item x="679"/>
        <item x="668"/>
        <item x="673"/>
        <item x="671"/>
        <item x="697"/>
        <item x="684"/>
        <item x="675"/>
        <item x="693"/>
        <item x="688"/>
        <item x="677"/>
        <item x="686"/>
        <item x="669"/>
        <item x="696"/>
        <item x="665"/>
        <item x="742"/>
        <item x="716"/>
        <item x="751"/>
        <item x="730"/>
        <item x="749"/>
        <item x="731"/>
        <item x="717"/>
        <item x="753"/>
        <item x="743"/>
        <item x="704"/>
        <item x="703"/>
        <item x="740"/>
        <item x="728"/>
        <item x="723"/>
        <item x="711"/>
        <item x="727"/>
        <item x="700"/>
        <item x="702"/>
        <item x="732"/>
        <item x="712"/>
        <item x="720"/>
        <item x="707"/>
        <item x="714"/>
        <item x="744"/>
        <item x="708"/>
        <item x="735"/>
        <item x="710"/>
        <item x="750"/>
        <item x="701"/>
        <item x="709"/>
        <item x="741"/>
        <item x="722"/>
        <item x="719"/>
        <item x="724"/>
        <item x="739"/>
        <item x="699"/>
        <item x="738"/>
        <item x="745"/>
        <item x="705"/>
        <item x="725"/>
        <item x="718"/>
        <item x="715"/>
        <item x="706"/>
        <item x="736"/>
        <item x="746"/>
        <item x="721"/>
        <item x="729"/>
        <item x="733"/>
        <item x="726"/>
        <item x="747"/>
        <item x="713"/>
        <item x="734"/>
        <item x="752"/>
        <item x="737"/>
        <item x="748"/>
        <item x="762"/>
        <item x="766"/>
        <item x="759"/>
        <item x="763"/>
        <item x="754"/>
        <item x="755"/>
        <item x="758"/>
        <item x="761"/>
        <item x="756"/>
        <item x="765"/>
        <item x="768"/>
        <item x="760"/>
        <item x="767"/>
        <item x="764"/>
        <item x="757"/>
        <item x="821"/>
        <item x="809"/>
        <item x="837"/>
        <item x="832"/>
        <item x="812"/>
        <item x="810"/>
        <item x="786"/>
        <item x="771"/>
        <item x="778"/>
        <item x="828"/>
        <item x="834"/>
        <item x="826"/>
        <item x="799"/>
        <item x="807"/>
        <item x="782"/>
        <item x="798"/>
        <item x="833"/>
        <item x="836"/>
        <item x="800"/>
        <item x="789"/>
        <item x="779"/>
        <item x="785"/>
        <item x="794"/>
        <item x="774"/>
        <item x="797"/>
        <item x="835"/>
        <item x="815"/>
        <item x="801"/>
        <item x="805"/>
        <item x="802"/>
        <item x="822"/>
        <item x="808"/>
        <item x="772"/>
        <item x="816"/>
        <item x="787"/>
        <item x="776"/>
        <item x="796"/>
        <item x="777"/>
        <item x="783"/>
        <item x="818"/>
        <item x="806"/>
        <item x="795"/>
        <item x="819"/>
        <item x="803"/>
        <item x="811"/>
        <item x="820"/>
        <item x="793"/>
        <item x="788"/>
        <item x="824"/>
        <item x="825"/>
        <item x="769"/>
        <item x="775"/>
        <item x="814"/>
        <item x="784"/>
        <item x="770"/>
        <item x="791"/>
        <item x="773"/>
        <item x="780"/>
        <item x="813"/>
        <item x="790"/>
        <item x="804"/>
        <item x="831"/>
        <item x="781"/>
        <item x="830"/>
        <item x="823"/>
        <item x="817"/>
        <item x="792"/>
        <item x="864"/>
        <item x="844"/>
        <item x="886"/>
        <item x="883"/>
        <item x="881"/>
        <item x="863"/>
        <item x="887"/>
        <item x="849"/>
        <item x="875"/>
        <item x="877"/>
        <item x="843"/>
        <item x="841"/>
        <item x="845"/>
        <item x="884"/>
        <item x="888"/>
        <item x="893"/>
        <item x="865"/>
        <item x="892"/>
        <item x="842"/>
        <item x="896"/>
        <item x="847"/>
        <item x="867"/>
        <item x="885"/>
        <item x="838"/>
        <item x="858"/>
        <item x="860"/>
        <item x="882"/>
        <item x="854"/>
        <item x="872"/>
        <item x="851"/>
        <item x="889"/>
        <item x="891"/>
        <item x="894"/>
        <item x="839"/>
        <item x="873"/>
        <item x="859"/>
        <item x="890"/>
        <item x="869"/>
        <item x="848"/>
        <item x="840"/>
        <item x="846"/>
        <item x="853"/>
        <item x="879"/>
        <item x="857"/>
        <item x="850"/>
        <item x="862"/>
        <item x="852"/>
        <item x="880"/>
        <item x="871"/>
        <item x="866"/>
        <item x="868"/>
        <item x="855"/>
        <item x="878"/>
        <item x="895"/>
        <item x="861"/>
        <item x="870"/>
        <item x="856"/>
        <item x="876"/>
        <item x="874"/>
        <item x="898"/>
        <item x="902"/>
        <item x="905"/>
        <item x="907"/>
        <item x="913"/>
        <item x="917"/>
        <item x="923"/>
        <item x="899"/>
        <item x="903"/>
        <item x="910"/>
        <item x="921"/>
        <item x="900"/>
        <item x="924"/>
        <item x="914"/>
        <item x="916"/>
        <item x="912"/>
        <item x="919"/>
        <item x="925"/>
        <item x="931"/>
        <item x="909"/>
        <item x="929"/>
        <item x="926"/>
        <item x="908"/>
        <item x="922"/>
        <item x="906"/>
        <item x="904"/>
        <item x="897"/>
        <item x="932"/>
        <item x="928"/>
        <item x="933"/>
        <item x="930"/>
        <item x="911"/>
        <item x="927"/>
        <item x="918"/>
        <item x="920"/>
        <item x="935"/>
        <item x="934"/>
        <item x="939"/>
        <item x="942"/>
        <item x="943"/>
        <item x="941"/>
        <item x="944"/>
        <item x="936"/>
        <item x="940"/>
        <item x="938"/>
        <item x="937"/>
        <item x="965"/>
        <item x="950"/>
        <item x="947"/>
        <item x="951"/>
        <item x="954"/>
        <item x="962"/>
        <item x="958"/>
        <item x="964"/>
        <item x="959"/>
        <item x="966"/>
        <item x="956"/>
        <item x="945"/>
        <item x="949"/>
        <item x="948"/>
        <item x="952"/>
        <item x="953"/>
        <item x="968"/>
        <item x="961"/>
        <item x="967"/>
        <item x="946"/>
        <item x="955"/>
        <item x="969"/>
        <item x="957"/>
        <item x="960"/>
        <item x="963"/>
        <item x="996"/>
        <item x="991"/>
        <item x="979"/>
        <item x="971"/>
        <item x="988"/>
        <item x="1001"/>
        <item x="992"/>
        <item x="995"/>
        <item x="1006"/>
        <item x="989"/>
        <item x="986"/>
        <item x="973"/>
        <item x="981"/>
        <item x="993"/>
        <item x="970"/>
        <item x="984"/>
        <item x="987"/>
        <item x="980"/>
        <item x="985"/>
        <item x="1003"/>
        <item x="977"/>
        <item x="990"/>
        <item x="983"/>
        <item x="982"/>
        <item x="997"/>
        <item x="998"/>
        <item x="1004"/>
        <item x="1000"/>
        <item x="972"/>
        <item x="994"/>
        <item x="1002"/>
        <item x="1005"/>
        <item x="975"/>
        <item x="976"/>
        <item x="974"/>
        <item x="978"/>
        <item x="999"/>
        <item x="1013"/>
        <item x="1016"/>
        <item x="1008"/>
        <item x="1018"/>
        <item x="1011"/>
        <item x="1012"/>
        <item x="1019"/>
        <item x="1010"/>
        <item x="1017"/>
        <item x="1014"/>
        <item x="1009"/>
        <item x="1015"/>
        <item x="1023"/>
        <item x="1034"/>
        <item x="1021"/>
        <item x="1036"/>
        <item x="1026"/>
        <item x="1020"/>
        <item x="1028"/>
        <item x="1029"/>
        <item x="1032"/>
        <item x="1027"/>
        <item x="1033"/>
        <item x="1031"/>
        <item x="1035"/>
        <item x="1030"/>
        <item x="1022"/>
        <item x="1024"/>
        <item x="1037"/>
        <item x="1040"/>
        <item x="1039"/>
        <item x="1049"/>
        <item x="1052"/>
        <item x="1051"/>
        <item x="1038"/>
        <item x="1042"/>
        <item x="1048"/>
        <item x="1043"/>
        <item x="1041"/>
        <item x="1047"/>
        <item x="1044"/>
        <item x="1046"/>
        <item x="1045"/>
        <item x="1050"/>
        <item x="1073"/>
        <item x="1081"/>
        <item x="1064"/>
        <item x="1057"/>
        <item x="1080"/>
        <item x="1060"/>
        <item x="1068"/>
        <item x="1088"/>
        <item x="1055"/>
        <item x="1063"/>
        <item x="1079"/>
        <item x="1059"/>
        <item x="1058"/>
        <item x="1086"/>
        <item x="1054"/>
        <item x="1087"/>
        <item x="1083"/>
        <item x="1062"/>
        <item x="1082"/>
        <item x="1056"/>
        <item x="1072"/>
        <item x="1074"/>
        <item x="1084"/>
        <item x="1075"/>
        <item x="1077"/>
        <item x="1071"/>
        <item x="1085"/>
        <item x="1069"/>
        <item x="1061"/>
        <item x="1067"/>
        <item x="1078"/>
        <item x="1053"/>
        <item x="1066"/>
        <item x="1070"/>
        <item x="1076"/>
        <item x="1089"/>
        <item x="1090"/>
        <item x="1091"/>
        <item x="1101"/>
        <item x="1095"/>
        <item x="1094"/>
        <item x="1093"/>
        <item x="1100"/>
        <item x="1098"/>
        <item x="1099"/>
        <item x="1097"/>
        <item x="1096"/>
        <item x="1092"/>
        <item x="1103"/>
        <item x="1125"/>
        <item x="1137"/>
        <item x="1116"/>
        <item x="1102"/>
        <item x="1111"/>
        <item x="1132"/>
        <item x="1123"/>
        <item x="1109"/>
        <item x="1133"/>
        <item x="1144"/>
        <item x="1129"/>
        <item x="1120"/>
        <item x="1134"/>
        <item x="1127"/>
        <item x="1128"/>
        <item x="1108"/>
        <item x="1113"/>
        <item x="1126"/>
        <item x="1130"/>
        <item x="1141"/>
        <item x="1140"/>
        <item x="1135"/>
        <item x="1117"/>
        <item x="1124"/>
        <item x="1114"/>
        <item x="1146"/>
        <item x="1122"/>
        <item x="1136"/>
        <item x="1115"/>
        <item x="1106"/>
        <item x="1110"/>
        <item x="1105"/>
        <item x="1121"/>
        <item x="1104"/>
        <item x="1119"/>
        <item x="1138"/>
        <item x="1139"/>
        <item x="1131"/>
        <item x="1142"/>
        <item x="1145"/>
        <item x="1148"/>
        <item x="1147"/>
        <item x="1107"/>
        <item x="1143"/>
        <item x="1118"/>
        <item x="1112"/>
        <item x="1149"/>
        <item x="1154"/>
        <item x="1150"/>
        <item x="1156"/>
        <item x="1173"/>
        <item x="1176"/>
        <item x="1174"/>
        <item x="1172"/>
        <item x="1163"/>
        <item x="1155"/>
        <item x="1159"/>
        <item x="1158"/>
        <item x="1152"/>
        <item x="1162"/>
        <item x="1177"/>
        <item x="1164"/>
        <item x="1175"/>
        <item x="1170"/>
        <item x="1153"/>
        <item x="1167"/>
        <item x="1151"/>
        <item x="1161"/>
        <item x="1160"/>
        <item x="1168"/>
        <item x="1166"/>
        <item x="1171"/>
        <item x="1157"/>
        <item x="1165"/>
        <item x="1183"/>
        <item x="1185"/>
        <item x="1189"/>
        <item x="1186"/>
        <item x="1190"/>
        <item x="1184"/>
        <item x="1179"/>
        <item x="1180"/>
        <item x="1181"/>
        <item x="1178"/>
        <item x="1188"/>
        <item x="1182"/>
        <item x="1187"/>
        <item x="1192"/>
        <item x="1204"/>
        <item x="1199"/>
        <item x="1201"/>
        <item x="1194"/>
        <item x="1203"/>
        <item x="1202"/>
        <item x="1195"/>
        <item x="1198"/>
        <item x="1193"/>
        <item x="1206"/>
        <item x="1205"/>
        <item x="1197"/>
        <item x="1200"/>
        <item x="1196"/>
        <item x="1191"/>
        <item x="1218"/>
        <item x="1217"/>
        <item x="1219"/>
        <item x="1207"/>
        <item x="1214"/>
        <item x="1211"/>
        <item x="1209"/>
        <item x="1212"/>
        <item x="1208"/>
        <item x="1215"/>
        <item x="1216"/>
        <item x="1213"/>
        <item x="1210"/>
        <item x="1220"/>
        <item x="1225"/>
        <item x="1226"/>
        <item x="1248"/>
        <item x="1227"/>
        <item x="1231"/>
        <item x="1241"/>
        <item x="1242"/>
        <item x="1235"/>
        <item x="1250"/>
        <item x="1246"/>
        <item x="1237"/>
        <item x="1221"/>
        <item x="1249"/>
        <item x="1244"/>
        <item x="1224"/>
        <item x="1236"/>
        <item x="1247"/>
        <item x="1254"/>
        <item x="1240"/>
        <item x="1229"/>
        <item x="1233"/>
        <item x="1239"/>
        <item x="1222"/>
        <item x="1251"/>
        <item x="1230"/>
        <item x="1238"/>
        <item x="1245"/>
        <item x="1253"/>
        <item x="1255"/>
        <item x="1256"/>
        <item x="1252"/>
        <item x="1223"/>
        <item x="1228"/>
        <item x="1232"/>
        <item x="1243"/>
        <item x="1234"/>
        <item x="1257"/>
        <item x="1271"/>
        <item x="1259"/>
        <item x="1276"/>
        <item x="1268"/>
        <item x="1274"/>
        <item x="1258"/>
        <item x="1275"/>
        <item x="1262"/>
        <item x="1267"/>
        <item x="1261"/>
        <item x="1263"/>
        <item x="1277"/>
        <item x="1260"/>
        <item x="1272"/>
        <item x="1265"/>
        <item x="1264"/>
        <item x="1270"/>
        <item x="1269"/>
        <item x="1278"/>
        <item x="1266"/>
        <item x="1273"/>
        <item x="1279"/>
        <item x="1281"/>
        <item x="1285"/>
        <item x="1283"/>
        <item x="1287"/>
        <item x="1296"/>
        <item x="1290"/>
        <item x="1294"/>
        <item x="1282"/>
        <item x="1297"/>
        <item x="1300"/>
        <item x="1289"/>
        <item x="1295"/>
        <item x="1291"/>
        <item x="1286"/>
        <item x="1298"/>
        <item x="1292"/>
        <item x="1284"/>
        <item x="1301"/>
        <item x="1299"/>
        <item x="1293"/>
        <item x="1288"/>
        <item x="1280"/>
        <item x="1311"/>
        <item x="1308"/>
        <item x="1309"/>
        <item x="1316"/>
        <item x="1307"/>
        <item x="1303"/>
        <item x="1313"/>
        <item x="1304"/>
        <item x="1312"/>
        <item x="1302"/>
        <item x="1305"/>
        <item x="1314"/>
        <item x="1315"/>
        <item x="1310"/>
        <item x="1306"/>
        <item x="1319"/>
        <item x="1321"/>
        <item x="1324"/>
        <item x="1318"/>
        <item x="1323"/>
        <item x="1317"/>
        <item x="1326"/>
        <item x="1322"/>
        <item x="1327"/>
        <item x="1325"/>
        <item x="1320"/>
        <item x="1337"/>
        <item x="1335"/>
        <item x="1356"/>
        <item x="1332"/>
        <item x="1344"/>
        <item x="1350"/>
        <item x="1349"/>
        <item x="1351"/>
        <item x="1343"/>
        <item x="1346"/>
        <item x="1338"/>
        <item x="1330"/>
        <item x="1329"/>
        <item x="1354"/>
        <item x="1342"/>
        <item x="1361"/>
        <item x="1334"/>
        <item x="1359"/>
        <item x="1362"/>
        <item x="1331"/>
        <item x="1355"/>
        <item x="1340"/>
        <item x="1333"/>
        <item x="1358"/>
        <item x="1348"/>
        <item x="1353"/>
        <item x="1341"/>
        <item x="1339"/>
        <item x="1336"/>
        <item x="1352"/>
        <item x="1357"/>
        <item x="1347"/>
        <item x="1345"/>
        <item x="1328"/>
        <item x="1360"/>
        <item x="1367"/>
        <item x="1365"/>
        <item x="1366"/>
        <item x="1364"/>
        <item x="1363"/>
        <item x="1372"/>
        <item x="1386"/>
        <item x="1389"/>
        <item x="1377"/>
        <item x="1384"/>
        <item x="1388"/>
        <item x="1394"/>
        <item x="1390"/>
        <item x="1375"/>
        <item x="1373"/>
        <item x="1383"/>
        <item x="1385"/>
        <item x="1395"/>
        <item x="1393"/>
        <item x="1376"/>
        <item x="1387"/>
        <item x="1374"/>
        <item x="1381"/>
        <item x="1392"/>
        <item x="1382"/>
        <item x="1396"/>
        <item x="1368"/>
        <item x="1380"/>
        <item x="1370"/>
        <item x="1371"/>
        <item x="1378"/>
        <item x="1391"/>
        <item x="1369"/>
        <item x="1397"/>
        <item x="1379"/>
        <item x="1432"/>
        <item x="1417"/>
        <item x="1411"/>
        <item x="1409"/>
        <item x="1415"/>
        <item x="1404"/>
        <item x="1401"/>
        <item x="1425"/>
        <item x="1402"/>
        <item x="1412"/>
        <item x="1424"/>
        <item x="1418"/>
        <item x="1421"/>
        <item x="1422"/>
        <item x="1431"/>
        <item x="1408"/>
        <item x="1413"/>
        <item x="1414"/>
        <item x="1399"/>
        <item x="1428"/>
        <item x="1430"/>
        <item x="1416"/>
        <item x="1405"/>
        <item x="1407"/>
        <item x="1423"/>
        <item x="1410"/>
        <item x="1419"/>
        <item x="1433"/>
        <item x="1398"/>
        <item x="1420"/>
        <item x="1434"/>
        <item x="1427"/>
        <item x="1429"/>
        <item x="1426"/>
        <item x="1406"/>
        <item x="1435"/>
        <item x="1403"/>
        <item x="1400"/>
        <item x="1454"/>
        <item x="1446"/>
        <item x="1438"/>
        <item x="1450"/>
        <item x="1452"/>
        <item x="1448"/>
        <item x="1442"/>
        <item x="1439"/>
        <item x="1440"/>
        <item x="1451"/>
        <item x="1456"/>
        <item x="1449"/>
        <item x="1443"/>
        <item x="1444"/>
        <item x="1445"/>
        <item x="1453"/>
        <item x="1447"/>
        <item x="1441"/>
        <item x="1455"/>
        <item x="1473"/>
        <item x="1540"/>
        <item x="1493"/>
        <item x="1519"/>
        <item x="1471"/>
        <item x="1512"/>
        <item x="1545"/>
        <item x="1538"/>
        <item x="1534"/>
        <item x="1526"/>
        <item x="1541"/>
        <item x="1511"/>
        <item x="1496"/>
        <item x="1546"/>
        <item x="1515"/>
        <item x="1547"/>
        <item x="1535"/>
        <item x="1556"/>
        <item x="1529"/>
        <item x="1543"/>
        <item x="1521"/>
        <item x="1487"/>
        <item x="1513"/>
        <item x="1552"/>
        <item x="1492"/>
        <item x="1514"/>
        <item x="1542"/>
        <item x="1532"/>
        <item x="1517"/>
        <item x="1458"/>
        <item x="1466"/>
        <item x="1509"/>
        <item x="1482"/>
        <item x="1465"/>
        <item x="1468"/>
        <item x="1533"/>
        <item x="1469"/>
        <item x="1461"/>
        <item x="1528"/>
        <item x="1462"/>
        <item x="1494"/>
        <item x="1553"/>
        <item x="1501"/>
        <item x="1476"/>
        <item x="1480"/>
        <item x="1491"/>
        <item x="1467"/>
        <item x="1486"/>
        <item x="1463"/>
        <item x="1490"/>
        <item x="1470"/>
        <item x="1554"/>
        <item x="1484"/>
        <item x="1457"/>
        <item x="1550"/>
        <item x="1527"/>
        <item x="1475"/>
        <item x="1459"/>
        <item x="1503"/>
        <item x="1479"/>
        <item x="1474"/>
        <item x="1525"/>
        <item x="1472"/>
        <item x="1520"/>
        <item x="1478"/>
        <item x="1506"/>
        <item x="1523"/>
        <item x="1555"/>
        <item x="1522"/>
        <item x="1530"/>
        <item x="1460"/>
        <item x="1485"/>
        <item x="1551"/>
        <item x="1498"/>
        <item x="1548"/>
        <item x="1504"/>
        <item x="1537"/>
        <item x="1510"/>
        <item x="1531"/>
        <item x="1544"/>
        <item x="1539"/>
        <item x="1549"/>
        <item x="1464"/>
        <item x="1481"/>
        <item x="1516"/>
        <item x="1518"/>
        <item x="1477"/>
        <item x="1495"/>
        <item x="1499"/>
        <item x="1502"/>
        <item x="1505"/>
        <item x="1524"/>
        <item x="1500"/>
        <item x="1489"/>
        <item x="1488"/>
        <item x="1483"/>
        <item x="1507"/>
        <item x="1536"/>
        <item x="1497"/>
        <item x="1508"/>
        <item x="1573"/>
        <item x="1579"/>
        <item x="1588"/>
        <item x="1575"/>
        <item x="1561"/>
        <item x="1576"/>
        <item x="1563"/>
        <item x="1580"/>
        <item x="1568"/>
        <item x="1572"/>
        <item x="1571"/>
        <item x="1569"/>
        <item x="1581"/>
        <item x="1566"/>
        <item x="1585"/>
        <item x="1562"/>
        <item x="1570"/>
        <item x="1557"/>
        <item x="1558"/>
        <item x="1560"/>
        <item x="1574"/>
        <item x="1564"/>
        <item x="1567"/>
        <item x="1582"/>
        <item x="1577"/>
        <item x="1559"/>
        <item x="1578"/>
        <item x="1586"/>
        <item x="1583"/>
        <item x="1565"/>
        <item x="1584"/>
        <item x="1602"/>
        <item x="1605"/>
        <item x="1604"/>
        <item x="1596"/>
        <item x="1607"/>
        <item x="1606"/>
        <item x="1595"/>
        <item x="1592"/>
        <item x="1589"/>
        <item x="1590"/>
        <item x="1594"/>
        <item x="1603"/>
        <item x="1599"/>
        <item x="1601"/>
        <item x="1591"/>
        <item x="1597"/>
        <item x="1600"/>
        <item x="1598"/>
        <item x="1593"/>
        <item x="1622"/>
        <item x="1663"/>
        <item x="1620"/>
        <item x="1619"/>
        <item x="1631"/>
        <item x="1644"/>
        <item x="1646"/>
        <item x="1628"/>
        <item x="1645"/>
        <item x="1632"/>
        <item x="1651"/>
        <item x="1635"/>
        <item x="1656"/>
        <item x="1643"/>
        <item x="1654"/>
        <item x="1636"/>
        <item x="1617"/>
        <item x="1641"/>
        <item x="1649"/>
        <item x="1637"/>
        <item x="1623"/>
        <item x="1648"/>
        <item x="1610"/>
        <item x="1647"/>
        <item x="1652"/>
        <item x="1618"/>
        <item x="1642"/>
        <item x="1658"/>
        <item x="1630"/>
        <item x="1638"/>
        <item x="1611"/>
        <item x="1621"/>
        <item x="1609"/>
        <item x="1624"/>
        <item x="1634"/>
        <item x="1627"/>
        <item x="1625"/>
        <item x="1657"/>
        <item x="1626"/>
        <item x="1612"/>
        <item x="1613"/>
        <item x="1615"/>
        <item x="1650"/>
        <item x="1614"/>
        <item x="1608"/>
        <item x="1640"/>
        <item x="1633"/>
        <item x="1629"/>
        <item x="1639"/>
        <item x="1655"/>
        <item x="1659"/>
        <item x="1653"/>
        <item x="1661"/>
        <item x="1662"/>
        <item x="1660"/>
        <item x="1616"/>
        <item x="1677"/>
        <item x="1668"/>
        <item x="1686"/>
        <item x="1693"/>
        <item x="1691"/>
        <item x="1688"/>
        <item x="1678"/>
        <item x="1690"/>
        <item x="1697"/>
        <item x="1695"/>
        <item x="1682"/>
        <item x="1687"/>
        <item x="1669"/>
        <item x="1666"/>
        <item x="1674"/>
        <item x="1681"/>
        <item x="1679"/>
        <item x="1675"/>
        <item x="1689"/>
        <item x="1694"/>
        <item x="1664"/>
        <item x="1673"/>
        <item x="1671"/>
        <item x="1667"/>
        <item x="1670"/>
        <item x="1676"/>
        <item x="1683"/>
        <item x="1696"/>
        <item x="1684"/>
        <item x="1672"/>
        <item x="1665"/>
        <item x="1685"/>
        <item x="1680"/>
        <item x="1692"/>
        <item x="1731"/>
        <item x="1742"/>
        <item x="1722"/>
        <item x="1723"/>
        <item x="1737"/>
        <item x="1712"/>
        <item x="1739"/>
        <item x="1720"/>
        <item x="1710"/>
        <item x="1700"/>
        <item x="1711"/>
        <item x="1733"/>
        <item x="1716"/>
        <item x="1717"/>
        <item x="1718"/>
        <item x="1725"/>
        <item x="1734"/>
        <item x="1699"/>
        <item x="1705"/>
        <item x="1715"/>
        <item x="1729"/>
        <item x="1726"/>
        <item x="1724"/>
        <item x="1719"/>
        <item x="1727"/>
        <item x="1713"/>
        <item x="1732"/>
        <item x="1708"/>
        <item x="1704"/>
        <item x="1706"/>
        <item x="1738"/>
        <item x="1701"/>
        <item x="1740"/>
        <item x="1709"/>
        <item x="1702"/>
        <item x="1745"/>
        <item x="1707"/>
        <item x="1698"/>
        <item x="1735"/>
        <item x="1744"/>
        <item x="1728"/>
        <item x="1736"/>
        <item x="1721"/>
        <item x="1741"/>
        <item x="1714"/>
        <item x="1703"/>
        <item x="1730"/>
        <item x="1743"/>
        <item x="1751"/>
        <item x="1756"/>
        <item x="1748"/>
        <item x="1750"/>
        <item x="1749"/>
        <item x="1753"/>
        <item x="1754"/>
        <item x="1752"/>
        <item x="1747"/>
        <item x="1755"/>
        <item x="1757"/>
        <item x="1746"/>
        <item x="1784"/>
        <item x="1780"/>
        <item x="1785"/>
        <item x="1761"/>
        <item x="1790"/>
        <item x="1775"/>
        <item x="1789"/>
        <item x="1781"/>
        <item x="1786"/>
        <item x="1792"/>
        <item x="1782"/>
        <item x="1773"/>
        <item x="1787"/>
        <item x="1758"/>
        <item x="1763"/>
        <item x="1776"/>
        <item x="1765"/>
        <item x="1771"/>
        <item x="1779"/>
        <item x="1768"/>
        <item x="1788"/>
        <item x="1772"/>
        <item x="1766"/>
        <item x="1764"/>
        <item x="1769"/>
        <item x="1767"/>
        <item x="1774"/>
        <item x="1760"/>
        <item x="1777"/>
        <item x="1778"/>
        <item x="1783"/>
        <item x="1770"/>
        <item x="1762"/>
        <item x="1791"/>
        <item x="1759"/>
        <item x="1804"/>
        <item x="1809"/>
        <item x="1825"/>
        <item x="1801"/>
        <item x="1810"/>
        <item x="1815"/>
        <item x="1819"/>
        <item x="1828"/>
        <item x="1833"/>
        <item x="1797"/>
        <item x="1832"/>
        <item x="1818"/>
        <item x="1834"/>
        <item x="1820"/>
        <item x="1798"/>
        <item x="1795"/>
        <item x="1830"/>
        <item x="1827"/>
        <item x="1793"/>
        <item x="1823"/>
        <item x="1808"/>
        <item x="1800"/>
        <item x="1805"/>
        <item x="1796"/>
        <item x="1794"/>
        <item x="1799"/>
        <item x="1806"/>
        <item x="1811"/>
        <item x="1821"/>
        <item x="1807"/>
        <item x="1813"/>
        <item x="1802"/>
        <item x="1826"/>
        <item x="1822"/>
        <item x="1824"/>
        <item x="1831"/>
        <item x="1829"/>
        <item x="1817"/>
        <item x="1812"/>
        <item x="1803"/>
        <item x="1816"/>
        <item x="1814"/>
        <item x="1862"/>
        <item x="1851"/>
        <item x="1845"/>
        <item x="1848"/>
        <item x="1864"/>
        <item x="1847"/>
        <item x="1865"/>
        <item x="1859"/>
        <item x="1855"/>
        <item x="1838"/>
        <item x="1843"/>
        <item x="1840"/>
        <item x="1853"/>
        <item x="1837"/>
        <item x="1867"/>
        <item x="1844"/>
        <item x="1866"/>
        <item x="1854"/>
        <item x="1861"/>
        <item x="1850"/>
        <item x="1841"/>
        <item x="1839"/>
        <item x="1857"/>
        <item x="1860"/>
        <item x="1842"/>
        <item x="1863"/>
        <item x="1852"/>
        <item x="1846"/>
        <item x="1849"/>
        <item x="1856"/>
        <item x="1836"/>
        <item x="1858"/>
        <item x="1835"/>
        <item x="1884"/>
        <item x="1909"/>
        <item x="1906"/>
        <item x="1904"/>
        <item x="1880"/>
        <item x="1931"/>
        <item x="1954"/>
        <item x="1870"/>
        <item x="1922"/>
        <item x="1912"/>
        <item x="1916"/>
        <item x="1908"/>
        <item x="1949"/>
        <item x="1882"/>
        <item x="1890"/>
        <item x="1874"/>
        <item x="1918"/>
        <item x="1944"/>
        <item x="1910"/>
        <item x="1899"/>
        <item x="1942"/>
        <item x="1930"/>
        <item x="1952"/>
        <item x="1947"/>
        <item x="1939"/>
        <item x="1875"/>
        <item x="1871"/>
        <item x="1934"/>
        <item x="1945"/>
        <item x="1933"/>
        <item x="1911"/>
        <item x="1941"/>
        <item x="1936"/>
        <item x="1924"/>
        <item x="1889"/>
        <item x="1900"/>
        <item x="1935"/>
        <item x="1925"/>
        <item x="1940"/>
        <item x="1943"/>
        <item x="1902"/>
        <item x="1873"/>
        <item x="1898"/>
        <item x="1881"/>
        <item x="1907"/>
        <item x="1928"/>
        <item x="1937"/>
        <item x="1914"/>
        <item x="1877"/>
        <item x="1891"/>
        <item x="1887"/>
        <item x="1878"/>
        <item x="1901"/>
        <item x="1893"/>
        <item x="1915"/>
        <item x="1920"/>
        <item x="1905"/>
        <item x="1897"/>
        <item x="1876"/>
        <item x="1892"/>
        <item x="1894"/>
        <item x="1885"/>
        <item x="1903"/>
        <item x="1868"/>
        <item x="1946"/>
        <item x="1938"/>
        <item x="1869"/>
        <item x="1921"/>
        <item x="1927"/>
        <item x="1895"/>
        <item x="1919"/>
        <item x="1948"/>
        <item x="1886"/>
        <item x="1951"/>
        <item x="1879"/>
        <item x="1929"/>
        <item x="1950"/>
        <item x="1913"/>
        <item x="1926"/>
        <item x="1957"/>
        <item x="1883"/>
        <item x="1923"/>
        <item x="1896"/>
        <item x="1932"/>
        <item x="1872"/>
        <item x="1888"/>
        <item x="1953"/>
        <item x="1963"/>
        <item x="1966"/>
        <item x="1959"/>
        <item x="1967"/>
        <item x="1958"/>
        <item x="1961"/>
        <item x="1960"/>
        <item x="1964"/>
        <item x="1965"/>
        <item x="1962"/>
        <item x="1979"/>
        <item x="1980"/>
        <item x="1975"/>
        <item x="1981"/>
        <item x="1995"/>
        <item x="1986"/>
        <item x="1988"/>
        <item x="1987"/>
        <item x="1969"/>
        <item x="1970"/>
        <item x="1978"/>
        <item x="1972"/>
        <item x="1968"/>
        <item x="1990"/>
        <item x="1993"/>
        <item x="1974"/>
        <item x="1991"/>
        <item x="1985"/>
        <item x="1982"/>
        <item x="1977"/>
        <item x="1984"/>
        <item x="1983"/>
        <item x="1992"/>
        <item x="1976"/>
        <item x="1973"/>
        <item x="1994"/>
        <item x="1989"/>
        <item x="1971"/>
        <item x="1996"/>
        <item x="2000"/>
        <item x="2004"/>
        <item x="2012"/>
        <item x="2008"/>
        <item x="1998"/>
        <item x="2003"/>
        <item x="2006"/>
        <item x="2005"/>
        <item x="2007"/>
        <item x="2001"/>
        <item x="2017"/>
        <item x="2002"/>
        <item x="2016"/>
        <item x="2009"/>
        <item x="2014"/>
        <item x="1999"/>
        <item x="2010"/>
        <item x="2013"/>
        <item x="1997"/>
        <item x="2011"/>
        <item x="2018"/>
        <item x="2015"/>
        <item x="2019"/>
        <item x="2021"/>
        <item x="2020"/>
        <item x="2027"/>
        <item x="2028"/>
        <item x="2022"/>
        <item x="2029"/>
        <item x="2024"/>
        <item x="2030"/>
        <item x="2031"/>
        <item x="2033"/>
        <item x="2023"/>
        <item x="2026"/>
        <item x="2025"/>
        <item x="2032"/>
        <item x="2053"/>
        <item x="2037"/>
        <item x="2058"/>
        <item x="2050"/>
        <item x="2054"/>
        <item x="2038"/>
        <item x="2042"/>
        <item x="2060"/>
        <item x="2046"/>
        <item x="2044"/>
        <item x="2047"/>
        <item x="2055"/>
        <item x="2052"/>
        <item x="2040"/>
        <item x="2039"/>
        <item x="2057"/>
        <item x="2045"/>
        <item x="2041"/>
        <item x="2049"/>
        <item x="2034"/>
        <item x="2059"/>
        <item x="2051"/>
        <item x="2048"/>
        <item x="2056"/>
        <item x="2043"/>
        <item x="2035"/>
        <item x="2036"/>
        <item x="2083"/>
        <item x="2064"/>
        <item x="2071"/>
        <item x="2147"/>
        <item x="2145"/>
        <item x="2104"/>
        <item x="2130"/>
        <item x="2139"/>
        <item x="2134"/>
        <item x="2090"/>
        <item x="2106"/>
        <item x="2125"/>
        <item x="2097"/>
        <item x="2074"/>
        <item x="2119"/>
        <item x="2131"/>
        <item x="2102"/>
        <item x="2115"/>
        <item x="2122"/>
        <item x="2085"/>
        <item x="2098"/>
        <item x="2068"/>
        <item x="2065"/>
        <item x="2061"/>
        <item x="2062"/>
        <item x="2063"/>
        <item x="2079"/>
        <item x="2124"/>
        <item x="2142"/>
        <item x="2080"/>
        <item x="2121"/>
        <item x="2067"/>
        <item x="2093"/>
        <item x="2096"/>
        <item x="2070"/>
        <item x="2081"/>
        <item x="2082"/>
        <item x="2089"/>
        <item x="2095"/>
        <item x="2087"/>
        <item x="2069"/>
        <item x="2105"/>
        <item x="2138"/>
        <item x="2146"/>
        <item x="2129"/>
        <item x="2144"/>
        <item x="2128"/>
        <item x="2135"/>
        <item x="2148"/>
        <item x="2140"/>
        <item x="2151"/>
        <item x="2136"/>
        <item x="2149"/>
        <item x="2108"/>
        <item x="2075"/>
        <item x="2109"/>
        <item x="2127"/>
        <item x="2092"/>
        <item x="2094"/>
        <item x="2073"/>
        <item x="2072"/>
        <item x="2107"/>
        <item x="2101"/>
        <item x="2116"/>
        <item x="2114"/>
        <item x="2078"/>
        <item x="2118"/>
        <item x="2076"/>
        <item x="2091"/>
        <item x="2088"/>
        <item x="2133"/>
        <item x="2099"/>
        <item x="2084"/>
        <item x="2117"/>
        <item x="2086"/>
        <item x="2077"/>
        <item x="2100"/>
        <item x="2123"/>
        <item x="2143"/>
        <item x="2120"/>
        <item x="2111"/>
        <item x="2103"/>
        <item x="2152"/>
        <item x="2066"/>
        <item x="2113"/>
        <item x="2150"/>
        <item x="2110"/>
        <item x="2112"/>
        <item x="2137"/>
        <item x="2132"/>
        <item x="2126"/>
        <item x="2162"/>
        <item x="2175"/>
        <item x="2192"/>
        <item x="2158"/>
        <item x="2157"/>
        <item x="2160"/>
        <item x="2176"/>
        <item x="2170"/>
        <item x="2179"/>
        <item x="2173"/>
        <item x="2190"/>
        <item x="2156"/>
        <item x="2198"/>
        <item x="2196"/>
        <item x="2183"/>
        <item x="2184"/>
        <item x="2181"/>
        <item x="2188"/>
        <item x="2178"/>
        <item x="2154"/>
        <item x="2189"/>
        <item x="2166"/>
        <item x="2159"/>
        <item x="2195"/>
        <item x="2165"/>
        <item x="2163"/>
        <item x="2194"/>
        <item x="2191"/>
        <item x="2171"/>
        <item x="2155"/>
        <item x="2164"/>
        <item x="2168"/>
        <item x="2187"/>
        <item x="2182"/>
        <item x="2167"/>
        <item x="2185"/>
        <item x="2180"/>
        <item x="2197"/>
        <item x="2186"/>
        <item x="2193"/>
        <item x="2169"/>
        <item x="2174"/>
        <item x="2200"/>
        <item x="2199"/>
        <item x="2177"/>
        <item x="2172"/>
        <item x="2161"/>
        <item x="2220"/>
        <item x="2226"/>
        <item x="2212"/>
        <item x="2231"/>
        <item x="2215"/>
        <item x="2230"/>
        <item x="2214"/>
        <item x="2205"/>
        <item x="2201"/>
        <item x="2203"/>
        <item x="2225"/>
        <item x="2228"/>
        <item x="2202"/>
        <item x="2204"/>
        <item x="2221"/>
        <item x="2223"/>
        <item x="2207"/>
        <item x="2211"/>
        <item x="2210"/>
        <item x="2224"/>
        <item x="2216"/>
        <item x="2208"/>
        <item x="2229"/>
        <item x="2217"/>
        <item x="2218"/>
        <item x="2219"/>
        <item x="2227"/>
        <item x="2206"/>
        <item x="2232"/>
        <item x="2209"/>
        <item x="2222"/>
        <item x="2213"/>
        <item x="2233"/>
        <item x="2235"/>
        <item x="2275"/>
        <item x="2277"/>
        <item x="2242"/>
        <item x="2273"/>
        <item x="2265"/>
        <item x="2246"/>
        <item x="2274"/>
        <item x="2263"/>
        <item x="2253"/>
        <item x="2278"/>
        <item x="2282"/>
        <item x="2245"/>
        <item x="2236"/>
        <item x="2239"/>
        <item x="2234"/>
        <item x="2249"/>
        <item x="2276"/>
        <item x="2260"/>
        <item x="2244"/>
        <item x="2251"/>
        <item x="2257"/>
        <item x="2258"/>
        <item x="2252"/>
        <item x="2270"/>
        <item x="2241"/>
        <item x="2280"/>
        <item x="2283"/>
        <item x="2279"/>
        <item x="2247"/>
        <item x="2250"/>
        <item x="2267"/>
        <item x="2254"/>
        <item x="2248"/>
        <item x="2261"/>
        <item x="2243"/>
        <item x="2268"/>
        <item x="2240"/>
        <item x="2238"/>
        <item x="2237"/>
        <item x="2255"/>
        <item x="2269"/>
        <item x="2266"/>
        <item x="2272"/>
        <item x="2259"/>
        <item x="2271"/>
        <item x="2256"/>
        <item x="2264"/>
        <item x="2281"/>
        <item x="2262"/>
        <item x="2284"/>
        <item x="2290"/>
        <item x="2291"/>
        <item x="2293"/>
        <item x="2288"/>
        <item x="2285"/>
        <item x="2289"/>
        <item x="2286"/>
        <item x="2292"/>
        <item x="2287"/>
        <item x="2295"/>
        <item x="2310"/>
        <item x="2294"/>
        <item x="2305"/>
        <item x="2298"/>
        <item x="2308"/>
        <item x="2304"/>
        <item x="2301"/>
        <item x="2299"/>
        <item x="2302"/>
        <item x="2313"/>
        <item x="2297"/>
        <item x="2303"/>
        <item x="2312"/>
        <item x="2300"/>
        <item x="2296"/>
        <item x="2311"/>
        <item x="2306"/>
        <item x="2307"/>
        <item x="2315"/>
        <item x="2316"/>
        <item x="2309"/>
        <item x="2314"/>
        <item x="2331"/>
        <item x="2319"/>
        <item x="2324"/>
        <item x="2318"/>
        <item x="2325"/>
        <item x="2317"/>
        <item x="2329"/>
        <item x="2327"/>
        <item x="2320"/>
        <item x="2332"/>
        <item x="2328"/>
        <item x="2326"/>
        <item x="2330"/>
        <item x="2323"/>
        <item x="2321"/>
        <item x="2322"/>
        <item x="2333"/>
        <item x="2335"/>
        <item x="2334"/>
        <item x="2339"/>
        <item x="2345"/>
        <item x="2343"/>
        <item x="2342"/>
        <item x="2341"/>
        <item x="2340"/>
        <item x="2338"/>
        <item x="2337"/>
        <item x="2344"/>
        <item x="2336"/>
        <item x="2357"/>
        <item x="2370"/>
        <item x="2387"/>
        <item x="2398"/>
        <item x="2390"/>
        <item x="2395"/>
        <item x="2391"/>
        <item x="2396"/>
        <item x="2389"/>
        <item x="2399"/>
        <item x="2367"/>
        <item x="2394"/>
        <item x="2392"/>
        <item x="2371"/>
        <item x="2383"/>
        <item x="2356"/>
        <item x="2361"/>
        <item x="2352"/>
        <item x="2380"/>
        <item x="2386"/>
        <item x="2382"/>
        <item x="2355"/>
        <item x="2388"/>
        <item x="2351"/>
        <item x="2373"/>
        <item x="2363"/>
        <item x="2381"/>
        <item x="2353"/>
        <item x="2349"/>
        <item x="2350"/>
        <item x="2359"/>
        <item x="2347"/>
        <item x="2348"/>
        <item x="2366"/>
        <item x="2346"/>
        <item x="2364"/>
        <item x="2374"/>
        <item x="2362"/>
        <item x="2365"/>
        <item x="2360"/>
        <item x="2369"/>
        <item x="2372"/>
        <item x="2377"/>
        <item x="2358"/>
        <item x="2393"/>
        <item x="2368"/>
        <item x="2384"/>
        <item x="2385"/>
        <item x="2375"/>
        <item x="2376"/>
        <item x="2378"/>
        <item x="2354"/>
        <item x="2397"/>
        <item x="2379"/>
        <item x="2411"/>
        <item x="2425"/>
        <item x="2404"/>
        <item x="2424"/>
        <item x="2423"/>
        <item x="2401"/>
        <item x="2426"/>
        <item x="2415"/>
        <item x="2420"/>
        <item x="2402"/>
        <item x="2421"/>
        <item x="2407"/>
        <item x="2422"/>
        <item x="2403"/>
        <item x="2417"/>
        <item x="2418"/>
        <item x="2413"/>
        <item x="2419"/>
        <item x="2405"/>
        <item x="2400"/>
        <item x="2412"/>
        <item x="2406"/>
        <item x="2408"/>
        <item x="2409"/>
        <item x="2414"/>
        <item x="2410"/>
        <item x="2416"/>
        <item x="2427"/>
        <item x="2428"/>
        <item x="2433"/>
        <item x="2444"/>
        <item x="2430"/>
        <item x="2431"/>
        <item x="2442"/>
        <item x="2432"/>
        <item x="2437"/>
        <item x="2435"/>
        <item x="2440"/>
        <item x="2438"/>
        <item x="2445"/>
        <item x="2441"/>
        <item x="2439"/>
        <item x="2443"/>
        <item x="2434"/>
        <item x="2429"/>
        <item x="2436"/>
        <item x="2453"/>
        <item x="2454"/>
        <item x="2455"/>
        <item x="2448"/>
        <item x="2458"/>
        <item x="2446"/>
        <item x="2447"/>
        <item x="2450"/>
        <item x="2449"/>
        <item x="2451"/>
        <item x="2452"/>
        <item x="2456"/>
        <item x="2459"/>
        <item x="2464"/>
        <item x="2463"/>
        <item x="2468"/>
        <item x="2472"/>
        <item x="2460"/>
        <item x="2462"/>
        <item x="2465"/>
        <item x="2461"/>
        <item x="2469"/>
        <item x="2471"/>
        <item x="2467"/>
        <item x="2466"/>
        <item x="2470"/>
        <item x="2483"/>
        <item x="2484"/>
        <item x="2481"/>
        <item x="2473"/>
        <item x="2477"/>
        <item x="2488"/>
        <item x="2487"/>
        <item x="2474"/>
        <item x="2486"/>
        <item x="2480"/>
        <item x="2479"/>
        <item x="2485"/>
        <item x="2482"/>
        <item x="2478"/>
        <item x="2476"/>
        <item x="2489"/>
        <item x="2493"/>
        <item x="2494"/>
        <item x="2505"/>
        <item x="2500"/>
        <item x="2501"/>
        <item x="2498"/>
        <item x="2497"/>
        <item x="2491"/>
        <item x="2496"/>
        <item x="2503"/>
        <item x="2499"/>
        <item x="2492"/>
        <item x="2495"/>
        <item x="2504"/>
        <item x="2502"/>
        <item x="2490"/>
        <item x="2507"/>
        <item x="2506"/>
        <item x="2508"/>
        <item x="2541"/>
        <item x="2509"/>
        <item x="2525"/>
        <item x="2522"/>
        <item x="2515"/>
        <item x="2513"/>
        <item x="2510"/>
        <item x="2521"/>
        <item x="2530"/>
        <item x="2514"/>
        <item x="2517"/>
        <item x="2542"/>
        <item x="2539"/>
        <item x="2528"/>
        <item x="2531"/>
        <item x="2536"/>
        <item x="2516"/>
        <item x="2529"/>
        <item x="2518"/>
        <item x="2511"/>
        <item x="2534"/>
        <item x="2519"/>
        <item x="2520"/>
        <item x="2532"/>
        <item x="2523"/>
        <item x="2533"/>
        <item x="2537"/>
        <item x="2527"/>
        <item x="2526"/>
        <item x="2535"/>
        <item x="2512"/>
        <item x="2524"/>
        <item x="2538"/>
        <item x="2540"/>
        <item x="2543"/>
        <item x="2554"/>
        <item x="2564"/>
        <item x="2549"/>
        <item x="2545"/>
        <item x="2552"/>
        <item x="2593"/>
        <item x="2605"/>
        <item x="2565"/>
        <item x="2566"/>
        <item x="2600"/>
        <item x="2550"/>
        <item x="2607"/>
        <item x="2571"/>
        <item x="2583"/>
        <item x="2606"/>
        <item x="2553"/>
        <item x="2586"/>
        <item x="2592"/>
        <item x="2602"/>
        <item x="1169"/>
        <item x="2598"/>
        <item x="2608"/>
        <item x="2547"/>
        <item x="2557"/>
        <item x="2548"/>
        <item x="2584"/>
        <item x="2580"/>
        <item x="2574"/>
        <item x="2604"/>
        <item x="2591"/>
        <item x="2601"/>
        <item x="2546"/>
        <item x="2578"/>
        <item x="2576"/>
        <item x="2573"/>
        <item x="2569"/>
        <item x="2572"/>
        <item x="2588"/>
        <item x="2559"/>
        <item x="2575"/>
        <item x="2582"/>
        <item x="2587"/>
        <item x="2585"/>
        <item x="2556"/>
        <item x="2577"/>
        <item x="2551"/>
        <item x="2558"/>
        <item x="2555"/>
        <item x="2570"/>
        <item x="2595"/>
        <item x="2568"/>
        <item x="2560"/>
        <item x="2589"/>
        <item x="2603"/>
        <item x="2594"/>
        <item x="2597"/>
        <item x="2579"/>
        <item x="2590"/>
        <item x="2596"/>
        <item x="2609"/>
        <item x="2599"/>
        <item x="2561"/>
        <item x="2563"/>
        <item x="2581"/>
        <item x="2567"/>
        <item x="2562"/>
        <item x="2544"/>
        <item x="2650"/>
        <item x="2623"/>
        <item x="2631"/>
        <item x="2629"/>
        <item x="2633"/>
        <item x="2647"/>
        <item x="2627"/>
        <item x="2626"/>
        <item x="2632"/>
        <item x="2642"/>
        <item x="2625"/>
        <item x="2644"/>
        <item x="2613"/>
        <item x="2640"/>
        <item x="2651"/>
        <item x="2612"/>
        <item x="2614"/>
        <item x="2611"/>
        <item x="2610"/>
        <item x="2621"/>
        <item x="2638"/>
        <item x="2639"/>
        <item x="2617"/>
        <item x="2619"/>
        <item x="2622"/>
        <item x="2618"/>
        <item x="2636"/>
        <item x="2645"/>
        <item x="2643"/>
        <item x="2628"/>
        <item x="2641"/>
        <item x="2615"/>
        <item x="2630"/>
        <item x="2620"/>
        <item x="2616"/>
        <item x="2637"/>
        <item x="2624"/>
        <item x="2635"/>
        <item x="2646"/>
        <item x="2649"/>
        <item x="2634"/>
        <item x="2648"/>
        <item x="2687"/>
        <item x="2658"/>
        <item x="2674"/>
        <item x="2655"/>
        <item x="2663"/>
        <item x="2673"/>
        <item x="2657"/>
        <item x="2690"/>
        <item x="2682"/>
        <item x="2680"/>
        <item x="2685"/>
        <item x="2691"/>
        <item x="2652"/>
        <item x="2653"/>
        <item x="2654"/>
        <item x="2656"/>
        <item x="2659"/>
        <item x="2686"/>
        <item x="2664"/>
        <item x="2660"/>
        <item x="2688"/>
        <item x="2692"/>
        <item x="2689"/>
        <item x="2662"/>
        <item x="2679"/>
        <item x="2670"/>
        <item x="2661"/>
        <item x="2668"/>
        <item x="2666"/>
        <item x="2678"/>
        <item x="2665"/>
        <item x="2684"/>
        <item x="2676"/>
        <item x="2667"/>
        <item x="2683"/>
        <item x="2671"/>
        <item x="2675"/>
        <item x="2693"/>
        <item x="2669"/>
        <item x="2681"/>
        <item x="2672"/>
        <item x="2677"/>
        <item x="2714"/>
        <item x="2701"/>
        <item x="2712"/>
        <item x="2723"/>
        <item x="2696"/>
        <item x="2710"/>
        <item x="2729"/>
        <item x="2719"/>
        <item x="2695"/>
        <item x="2697"/>
        <item x="2694"/>
        <item x="2704"/>
        <item x="2707"/>
        <item x="2713"/>
        <item x="2726"/>
        <item x="2706"/>
        <item x="2725"/>
        <item x="2705"/>
        <item x="2715"/>
        <item x="2702"/>
        <item x="2700"/>
        <item x="2699"/>
        <item x="2703"/>
        <item x="2709"/>
        <item x="2724"/>
        <item x="2722"/>
        <item x="2708"/>
        <item x="2720"/>
        <item x="2718"/>
        <item x="2717"/>
        <item x="2711"/>
        <item x="2721"/>
        <item x="2716"/>
        <item x="2728"/>
        <item x="2727"/>
        <item x="2698"/>
        <item x="2735"/>
        <item x="2736"/>
        <item x="2741"/>
        <item x="2745"/>
        <item x="2748"/>
        <item x="2755"/>
        <item x="2732"/>
        <item x="2738"/>
        <item x="2740"/>
        <item x="2752"/>
        <item x="2739"/>
        <item x="2730"/>
        <item x="2751"/>
        <item x="2744"/>
        <item x="2734"/>
        <item x="2743"/>
        <item x="2746"/>
        <item x="2733"/>
        <item x="2753"/>
        <item x="2737"/>
        <item x="2749"/>
        <item x="2731"/>
        <item x="2742"/>
        <item x="2750"/>
        <item x="2754"/>
        <item x="2757"/>
        <item x="2747"/>
        <item x="2756"/>
        <item x="2758"/>
        <item x="2765"/>
        <item x="2766"/>
        <item x="2769"/>
        <item x="2775"/>
        <item x="2760"/>
        <item x="2776"/>
        <item x="2770"/>
        <item x="2761"/>
        <item x="2768"/>
        <item x="2764"/>
        <item x="2771"/>
        <item x="2774"/>
        <item x="2773"/>
        <item x="2772"/>
        <item x="2767"/>
        <item x="2763"/>
        <item x="2759"/>
        <item x="2762"/>
        <item x="2788"/>
        <item x="2777"/>
        <item x="2782"/>
        <item x="2780"/>
        <item x="2778"/>
        <item x="2785"/>
        <item x="2781"/>
        <item x="2783"/>
        <item x="2784"/>
        <item x="2786"/>
        <item x="2787"/>
        <item x="2779"/>
        <item x="2812"/>
        <item x="2792"/>
        <item x="2811"/>
        <item x="2808"/>
        <item x="2797"/>
        <item x="2796"/>
        <item x="2823"/>
        <item x="2822"/>
        <item x="2798"/>
        <item x="2816"/>
        <item x="2814"/>
        <item x="2807"/>
        <item x="2820"/>
        <item x="2800"/>
        <item x="2825"/>
        <item x="2803"/>
        <item x="2801"/>
        <item x="2817"/>
        <item x="1917"/>
        <item x="2815"/>
        <item x="2819"/>
        <item x="2789"/>
        <item x="2805"/>
        <item x="2824"/>
        <item x="2813"/>
        <item x="2793"/>
        <item x="2790"/>
        <item x="2809"/>
        <item x="2804"/>
        <item x="2794"/>
        <item x="2795"/>
        <item x="2791"/>
        <item x="2806"/>
        <item x="2810"/>
        <item x="2821"/>
        <item x="2802"/>
        <item x="2818"/>
        <item x="2799"/>
        <item x="2827"/>
        <item x="1007"/>
        <item x="1436"/>
        <item x="1955"/>
        <item x="1956"/>
        <item x="2153"/>
        <item x="1437"/>
        <item x="29"/>
        <item x="12"/>
        <item x="13"/>
        <item x="14"/>
        <item x="15"/>
        <item x="20"/>
        <item x="21"/>
        <item x="173"/>
        <item m="1" x="2829"/>
        <item m="1" x="2831"/>
        <item m="1" x="2830"/>
        <item x="633"/>
        <item x="827"/>
        <item x="829"/>
        <item x="901"/>
        <item x="915"/>
        <item x="1025"/>
        <item x="1065"/>
        <item x="1587"/>
        <item x="2141"/>
        <item m="1" x="2828"/>
        <item x="2475"/>
        <item x="2826"/>
        <item x="2457"/>
        <item t="default"/>
      </items>
    </pivotField>
    <pivotField showAll="0"/>
    <pivotField showAll="0"/>
    <pivotField showAll="0"/>
    <pivotField showAll="0"/>
    <pivotField showAll="0"/>
    <pivotField dataField="1" showAll="0"/>
    <pivotField showAll="0"/>
    <pivotField showAll="0"/>
  </pivotFields>
  <rowFields count="1">
    <field x="1"/>
  </rowFields>
  <rowItems count="2829">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22"/>
    </i>
    <i>
      <x v="2823"/>
    </i>
    <i>
      <x v="2824"/>
    </i>
    <i>
      <x v="2825"/>
    </i>
    <i>
      <x v="2826"/>
    </i>
    <i>
      <x v="2827"/>
    </i>
    <i>
      <x v="2828"/>
    </i>
    <i>
      <x v="2829"/>
    </i>
    <i>
      <x v="2830"/>
    </i>
    <i>
      <x v="2832"/>
    </i>
    <i>
      <x v="2833"/>
    </i>
    <i>
      <x v="2834"/>
    </i>
    <i t="grand">
      <x/>
    </i>
  </rowItems>
  <colItems count="1">
    <i/>
  </colItems>
  <dataFields count="1">
    <dataField name="Sum of Activité combinée" fld="7" baseField="0" baseItem="0" numFmtId="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1"/>
  </sheetPr>
  <dimension ref="A1:D13"/>
  <sheetViews>
    <sheetView showGridLines="0" tabSelected="1" topLeftCell="A14" zoomScaleNormal="100" workbookViewId="0">
      <selection activeCell="D18" sqref="D18"/>
    </sheetView>
  </sheetViews>
  <sheetFormatPr baseColWidth="10" defaultColWidth="8.7265625" defaultRowHeight="14.5"/>
  <cols>
    <col min="1" max="1" width="8.54296875" customWidth="1"/>
    <col min="2" max="2" width="10" bestFit="1" customWidth="1"/>
    <col min="3" max="3" width="12.26953125" customWidth="1"/>
    <col min="4" max="4" width="90.81640625" customWidth="1"/>
  </cols>
  <sheetData>
    <row r="1" spans="1:4" ht="91.5" customHeight="1">
      <c r="A1" s="206" t="s">
        <v>0</v>
      </c>
      <c r="B1" s="206"/>
      <c r="C1" s="206"/>
      <c r="D1" s="206"/>
    </row>
    <row r="2" spans="1:4" ht="52.5" customHeight="1">
      <c r="A2" s="205" t="s">
        <v>1</v>
      </c>
      <c r="B2" s="205"/>
      <c r="C2" s="205"/>
      <c r="D2" s="205"/>
    </row>
    <row r="3" spans="1:4" ht="14.25" customHeight="1">
      <c r="A3" s="204" t="s">
        <v>2</v>
      </c>
      <c r="B3" s="203"/>
      <c r="C3" s="203"/>
      <c r="D3" s="203"/>
    </row>
    <row r="5" spans="1:4">
      <c r="A5" s="5" t="s">
        <v>3</v>
      </c>
      <c r="B5" s="5" t="s">
        <v>4</v>
      </c>
      <c r="C5" s="5" t="s">
        <v>5</v>
      </c>
      <c r="D5" s="5" t="s">
        <v>6</v>
      </c>
    </row>
    <row r="6" spans="1:4">
      <c r="A6" s="6" t="s">
        <v>7</v>
      </c>
      <c r="B6" s="6" t="s">
        <v>8</v>
      </c>
      <c r="C6" s="190">
        <v>44449</v>
      </c>
      <c r="D6" s="6" t="s">
        <v>9</v>
      </c>
    </row>
    <row r="7" spans="1:4">
      <c r="A7" s="6" t="s">
        <v>10</v>
      </c>
      <c r="B7" s="6" t="s">
        <v>8</v>
      </c>
      <c r="C7" s="190">
        <v>44456</v>
      </c>
      <c r="D7" s="8" t="s">
        <v>11</v>
      </c>
    </row>
    <row r="8" spans="1:4">
      <c r="A8" s="6" t="s">
        <v>12</v>
      </c>
      <c r="B8" s="6" t="s">
        <v>8</v>
      </c>
      <c r="C8" s="190">
        <v>44462</v>
      </c>
      <c r="D8" s="6" t="s">
        <v>13</v>
      </c>
    </row>
    <row r="9" spans="1:4">
      <c r="A9" s="6" t="s">
        <v>14</v>
      </c>
      <c r="B9" s="6" t="s">
        <v>8</v>
      </c>
      <c r="C9" s="182" t="s">
        <v>15</v>
      </c>
      <c r="D9" s="6" t="s">
        <v>16</v>
      </c>
    </row>
    <row r="10" spans="1:4">
      <c r="A10" s="126" t="s">
        <v>17</v>
      </c>
      <c r="B10" s="126" t="s">
        <v>8</v>
      </c>
      <c r="C10" s="170">
        <v>44510</v>
      </c>
      <c r="D10" s="127" t="s">
        <v>18</v>
      </c>
    </row>
    <row r="11" spans="1:4" ht="87">
      <c r="A11" s="126" t="s">
        <v>19</v>
      </c>
      <c r="B11" s="126" t="s">
        <v>8</v>
      </c>
      <c r="C11" s="170">
        <v>44615</v>
      </c>
      <c r="D11" s="134" t="s">
        <v>20</v>
      </c>
    </row>
    <row r="12" spans="1:4" ht="43.5">
      <c r="A12" s="171" t="s">
        <v>21</v>
      </c>
      <c r="B12" s="169" t="s">
        <v>22</v>
      </c>
      <c r="C12" s="170">
        <v>44658</v>
      </c>
      <c r="D12" s="168" t="s">
        <v>23</v>
      </c>
    </row>
    <row r="13" spans="1:4" ht="28.5" customHeight="1">
      <c r="A13" s="171" t="s">
        <v>24</v>
      </c>
      <c r="B13" s="169" t="s">
        <v>22</v>
      </c>
      <c r="C13" s="170">
        <v>44830</v>
      </c>
      <c r="D13" s="134" t="s">
        <v>25</v>
      </c>
    </row>
  </sheetData>
  <mergeCells count="2">
    <mergeCell ref="A2:D2"/>
    <mergeCell ref="A1:D1"/>
  </mergeCells>
  <phoneticPr fontId="3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4867"/>
  <sheetViews>
    <sheetView showGridLines="0" zoomScale="80" zoomScaleNormal="80" workbookViewId="0">
      <pane ySplit="5" topLeftCell="A6" activePane="bottomLeft" state="frozen"/>
      <selection activeCell="E5" sqref="E5"/>
      <selection pane="bottomLeft" activeCell="E30" sqref="E30"/>
    </sheetView>
  </sheetViews>
  <sheetFormatPr baseColWidth="10" defaultColWidth="8.7265625" defaultRowHeight="14.5"/>
  <cols>
    <col min="1" max="2" width="18.453125" style="2" customWidth="1"/>
    <col min="3" max="4" width="18.453125" customWidth="1"/>
    <col min="5" max="5" width="24.453125" bestFit="1" customWidth="1"/>
    <col min="6" max="6" width="18.453125" customWidth="1"/>
    <col min="7" max="7" width="83.453125" bestFit="1" customWidth="1"/>
    <col min="8" max="8" width="25.453125" style="181" bestFit="1" customWidth="1"/>
    <col min="9" max="9" width="28.54296875" bestFit="1" customWidth="1"/>
    <col min="10" max="10" width="25.81640625" bestFit="1" customWidth="1"/>
  </cols>
  <sheetData>
    <row r="1" spans="1:10" ht="21">
      <c r="A1" s="116" t="s">
        <v>26</v>
      </c>
    </row>
    <row r="2" spans="1:10">
      <c r="A2" s="117" t="s">
        <v>27</v>
      </c>
    </row>
    <row r="3" spans="1:10">
      <c r="I3" s="124"/>
    </row>
    <row r="5" spans="1:10" s="177" customFormat="1" ht="23">
      <c r="A5" s="174" t="s">
        <v>28</v>
      </c>
      <c r="B5" s="174" t="s">
        <v>29</v>
      </c>
      <c r="C5" s="174" t="s">
        <v>30</v>
      </c>
      <c r="D5" s="174" t="s">
        <v>31</v>
      </c>
      <c r="E5" s="174" t="s">
        <v>32</v>
      </c>
      <c r="F5" s="174" t="s">
        <v>33</v>
      </c>
      <c r="G5" s="175" t="s">
        <v>34</v>
      </c>
      <c r="H5" s="179" t="s">
        <v>35</v>
      </c>
      <c r="I5" s="176" t="s">
        <v>36</v>
      </c>
      <c r="J5" s="176" t="s">
        <v>37</v>
      </c>
    </row>
    <row r="6" spans="1:10">
      <c r="A6" s="7" t="s">
        <v>38</v>
      </c>
      <c r="B6" s="7" t="s">
        <v>38</v>
      </c>
      <c r="C6" s="7" t="s">
        <v>39</v>
      </c>
      <c r="D6" s="1" t="s">
        <v>40</v>
      </c>
      <c r="E6" s="1" t="s">
        <v>41</v>
      </c>
      <c r="F6" s="1" t="s">
        <v>42</v>
      </c>
      <c r="G6" s="1" t="s">
        <v>43</v>
      </c>
      <c r="H6" s="191">
        <v>14832.5</v>
      </c>
      <c r="I6" s="192">
        <v>0</v>
      </c>
      <c r="J6" s="192">
        <v>0</v>
      </c>
    </row>
    <row r="7" spans="1:10">
      <c r="A7" s="7" t="s">
        <v>44</v>
      </c>
      <c r="B7" s="7" t="s">
        <v>45</v>
      </c>
      <c r="C7" s="7" t="s">
        <v>45</v>
      </c>
      <c r="D7" s="1" t="s">
        <v>46</v>
      </c>
      <c r="E7" s="1" t="s">
        <v>47</v>
      </c>
      <c r="F7" s="1" t="s">
        <v>48</v>
      </c>
      <c r="G7" s="1" t="s">
        <v>49</v>
      </c>
      <c r="H7" s="191">
        <v>3417</v>
      </c>
      <c r="I7" s="192">
        <v>0</v>
      </c>
      <c r="J7" s="192">
        <v>0</v>
      </c>
    </row>
    <row r="8" spans="1:10">
      <c r="A8" s="1" t="s">
        <v>50</v>
      </c>
      <c r="B8" s="1" t="s">
        <v>51</v>
      </c>
      <c r="C8" s="1" t="s">
        <v>51</v>
      </c>
      <c r="D8" s="1" t="s">
        <v>52</v>
      </c>
      <c r="E8" s="1" t="s">
        <v>53</v>
      </c>
      <c r="F8" s="1" t="s">
        <v>48</v>
      </c>
      <c r="G8" s="1" t="s">
        <v>54</v>
      </c>
      <c r="H8" s="191">
        <v>183023</v>
      </c>
      <c r="I8" s="192">
        <v>1</v>
      </c>
      <c r="J8" s="192">
        <v>1</v>
      </c>
    </row>
    <row r="9" spans="1:10">
      <c r="A9" s="1" t="s">
        <v>55</v>
      </c>
      <c r="B9" s="1" t="s">
        <v>55</v>
      </c>
      <c r="C9" s="1" t="s">
        <v>56</v>
      </c>
      <c r="D9" s="1" t="s">
        <v>52</v>
      </c>
      <c r="E9" s="1" t="s">
        <v>53</v>
      </c>
      <c r="F9" s="1" t="s">
        <v>57</v>
      </c>
      <c r="G9" s="1" t="s">
        <v>58</v>
      </c>
      <c r="H9" s="191">
        <v>55149.5</v>
      </c>
      <c r="I9" s="192">
        <v>0</v>
      </c>
      <c r="J9" s="192">
        <v>1</v>
      </c>
    </row>
    <row r="10" spans="1:10">
      <c r="A10" s="1" t="s">
        <v>59</v>
      </c>
      <c r="B10" s="1" t="s">
        <v>59</v>
      </c>
      <c r="C10" s="1" t="s">
        <v>60</v>
      </c>
      <c r="D10" s="1" t="s">
        <v>52</v>
      </c>
      <c r="E10" s="1" t="s">
        <v>53</v>
      </c>
      <c r="F10" s="1" t="s">
        <v>42</v>
      </c>
      <c r="G10" s="1" t="s">
        <v>61</v>
      </c>
      <c r="H10" s="191">
        <v>51190.75</v>
      </c>
      <c r="I10" s="192">
        <v>0</v>
      </c>
      <c r="J10" s="192">
        <v>0</v>
      </c>
    </row>
    <row r="11" spans="1:10">
      <c r="A11" s="1" t="s">
        <v>62</v>
      </c>
      <c r="B11" s="1" t="s">
        <v>62</v>
      </c>
      <c r="C11" s="1" t="s">
        <v>63</v>
      </c>
      <c r="D11" s="1" t="s">
        <v>64</v>
      </c>
      <c r="E11" s="1" t="s">
        <v>41</v>
      </c>
      <c r="F11" s="1" t="s">
        <v>65</v>
      </c>
      <c r="G11" s="1" t="s">
        <v>66</v>
      </c>
      <c r="H11" s="191">
        <v>14299</v>
      </c>
      <c r="I11" s="192">
        <v>0</v>
      </c>
      <c r="J11" s="192">
        <v>0</v>
      </c>
    </row>
    <row r="12" spans="1:10">
      <c r="A12" s="1" t="s">
        <v>67</v>
      </c>
      <c r="B12" s="1" t="s">
        <v>68</v>
      </c>
      <c r="C12" s="1" t="s">
        <v>68</v>
      </c>
      <c r="D12" s="1" t="s">
        <v>52</v>
      </c>
      <c r="E12" s="1" t="s">
        <v>53</v>
      </c>
      <c r="F12" s="1" t="s">
        <v>48</v>
      </c>
      <c r="G12" s="1" t="s">
        <v>69</v>
      </c>
      <c r="H12" s="191">
        <v>47164</v>
      </c>
      <c r="I12" s="192">
        <v>1</v>
      </c>
      <c r="J12" s="192">
        <v>1</v>
      </c>
    </row>
    <row r="13" spans="1:10">
      <c r="A13" s="1" t="s">
        <v>70</v>
      </c>
      <c r="B13" s="1" t="s">
        <v>70</v>
      </c>
      <c r="C13" s="1" t="s">
        <v>71</v>
      </c>
      <c r="D13" s="1" t="s">
        <v>72</v>
      </c>
      <c r="E13" s="1" t="s">
        <v>73</v>
      </c>
      <c r="F13" s="1" t="s">
        <v>57</v>
      </c>
      <c r="G13" s="1" t="s">
        <v>74</v>
      </c>
      <c r="H13" s="191">
        <v>1</v>
      </c>
      <c r="I13" s="192">
        <v>0</v>
      </c>
      <c r="J13" s="192">
        <v>0</v>
      </c>
    </row>
    <row r="14" spans="1:10">
      <c r="A14" s="1" t="s">
        <v>75</v>
      </c>
      <c r="B14" s="1" t="s">
        <v>76</v>
      </c>
      <c r="C14" s="1" t="s">
        <v>76</v>
      </c>
      <c r="D14" s="1" t="s">
        <v>52</v>
      </c>
      <c r="E14" s="1" t="s">
        <v>53</v>
      </c>
      <c r="F14" s="1" t="s">
        <v>48</v>
      </c>
      <c r="G14" s="1" t="s">
        <v>77</v>
      </c>
      <c r="H14" s="191">
        <v>42625.5</v>
      </c>
      <c r="I14" s="192">
        <v>0</v>
      </c>
      <c r="J14" s="192">
        <v>1</v>
      </c>
    </row>
    <row r="15" spans="1:10">
      <c r="A15" s="1" t="s">
        <v>78</v>
      </c>
      <c r="B15" s="1" t="s">
        <v>78</v>
      </c>
      <c r="C15" s="1" t="s">
        <v>79</v>
      </c>
      <c r="D15" s="1" t="s">
        <v>80</v>
      </c>
      <c r="E15" s="1" t="s">
        <v>81</v>
      </c>
      <c r="F15" s="1" t="s">
        <v>57</v>
      </c>
      <c r="G15" s="1" t="s">
        <v>82</v>
      </c>
      <c r="H15" s="191">
        <v>1</v>
      </c>
      <c r="I15" s="192">
        <v>0</v>
      </c>
      <c r="J15" s="192">
        <v>0</v>
      </c>
    </row>
    <row r="16" spans="1:10">
      <c r="A16" s="1" t="s">
        <v>83</v>
      </c>
      <c r="B16" s="1" t="s">
        <v>83</v>
      </c>
      <c r="C16" s="1" t="s">
        <v>84</v>
      </c>
      <c r="D16" s="1" t="s">
        <v>85</v>
      </c>
      <c r="E16" s="1" t="s">
        <v>86</v>
      </c>
      <c r="F16" s="1" t="s">
        <v>57</v>
      </c>
      <c r="G16" s="1" t="s">
        <v>87</v>
      </c>
      <c r="H16" s="191">
        <v>1</v>
      </c>
      <c r="I16" s="192">
        <v>0</v>
      </c>
      <c r="J16" s="192">
        <v>0</v>
      </c>
    </row>
    <row r="17" spans="1:10">
      <c r="A17" s="1" t="s">
        <v>88</v>
      </c>
      <c r="B17" s="1" t="s">
        <v>88</v>
      </c>
      <c r="C17" s="1" t="s">
        <v>89</v>
      </c>
      <c r="D17" s="1" t="s">
        <v>90</v>
      </c>
      <c r="E17" s="1" t="s">
        <v>53</v>
      </c>
      <c r="F17" s="1" t="s">
        <v>57</v>
      </c>
      <c r="G17" s="1" t="s">
        <v>91</v>
      </c>
      <c r="H17" s="191">
        <v>1</v>
      </c>
      <c r="I17" s="192">
        <v>0</v>
      </c>
      <c r="J17" s="192">
        <v>0</v>
      </c>
    </row>
    <row r="18" spans="1:10">
      <c r="A18" s="1" t="s">
        <v>92</v>
      </c>
      <c r="B18" s="1" t="s">
        <v>92</v>
      </c>
      <c r="C18" s="1" t="s">
        <v>93</v>
      </c>
      <c r="D18" s="1" t="s">
        <v>52</v>
      </c>
      <c r="E18" s="1" t="s">
        <v>53</v>
      </c>
      <c r="F18" s="1" t="s">
        <v>57</v>
      </c>
      <c r="G18" s="1" t="s">
        <v>94</v>
      </c>
      <c r="H18" s="191">
        <v>38224.5</v>
      </c>
      <c r="I18" s="192">
        <v>0</v>
      </c>
      <c r="J18" s="192">
        <v>0</v>
      </c>
    </row>
    <row r="19" spans="1:10">
      <c r="A19" s="1" t="s">
        <v>95</v>
      </c>
      <c r="B19" s="1" t="s">
        <v>96</v>
      </c>
      <c r="C19" s="1" t="s">
        <v>96</v>
      </c>
      <c r="D19" s="1" t="s">
        <v>52</v>
      </c>
      <c r="E19" s="1" t="s">
        <v>53</v>
      </c>
      <c r="F19" s="1" t="s">
        <v>48</v>
      </c>
      <c r="G19" s="1" t="s">
        <v>97</v>
      </c>
      <c r="H19" s="191">
        <v>33592.5</v>
      </c>
      <c r="I19" s="192">
        <v>0</v>
      </c>
      <c r="J19" s="192">
        <v>1</v>
      </c>
    </row>
    <row r="20" spans="1:10">
      <c r="A20" s="1" t="s">
        <v>98</v>
      </c>
      <c r="B20" s="1" t="s">
        <v>51</v>
      </c>
      <c r="C20" s="1" t="s">
        <v>51</v>
      </c>
      <c r="D20" s="1" t="s">
        <v>52</v>
      </c>
      <c r="E20" s="1" t="s">
        <v>53</v>
      </c>
      <c r="F20" s="1" t="s">
        <v>48</v>
      </c>
      <c r="G20" s="1" t="s">
        <v>99</v>
      </c>
      <c r="H20" s="191">
        <v>26413</v>
      </c>
      <c r="I20" s="192">
        <v>0</v>
      </c>
      <c r="J20" s="192">
        <v>0</v>
      </c>
    </row>
    <row r="21" spans="1:10">
      <c r="A21" s="1" t="s">
        <v>100</v>
      </c>
      <c r="B21" s="1" t="s">
        <v>101</v>
      </c>
      <c r="C21" s="1" t="s">
        <v>101</v>
      </c>
      <c r="D21" s="1" t="s">
        <v>52</v>
      </c>
      <c r="E21" s="1" t="s">
        <v>53</v>
      </c>
      <c r="F21" s="1" t="s">
        <v>48</v>
      </c>
      <c r="G21" s="1" t="s">
        <v>102</v>
      </c>
      <c r="H21" s="191">
        <v>21215.5</v>
      </c>
      <c r="I21" s="192">
        <v>0</v>
      </c>
      <c r="J21" s="192">
        <v>1</v>
      </c>
    </row>
    <row r="22" spans="1:10">
      <c r="A22" s="1" t="s">
        <v>103</v>
      </c>
      <c r="B22" s="1" t="s">
        <v>103</v>
      </c>
      <c r="C22" s="1" t="s">
        <v>104</v>
      </c>
      <c r="D22" s="1" t="s">
        <v>52</v>
      </c>
      <c r="E22" s="1" t="s">
        <v>53</v>
      </c>
      <c r="F22" s="1" t="s">
        <v>57</v>
      </c>
      <c r="G22" s="1" t="s">
        <v>105</v>
      </c>
      <c r="H22" s="191">
        <v>17875</v>
      </c>
      <c r="I22" s="192">
        <v>0</v>
      </c>
      <c r="J22" s="192">
        <v>0</v>
      </c>
    </row>
    <row r="23" spans="1:10">
      <c r="A23" s="1" t="s">
        <v>106</v>
      </c>
      <c r="B23" s="1" t="s">
        <v>106</v>
      </c>
      <c r="C23" s="1" t="s">
        <v>107</v>
      </c>
      <c r="D23" s="1" t="s">
        <v>52</v>
      </c>
      <c r="E23" s="1" t="s">
        <v>53</v>
      </c>
      <c r="F23" s="1" t="s">
        <v>57</v>
      </c>
      <c r="G23" s="1" t="s">
        <v>108</v>
      </c>
      <c r="H23" s="191">
        <v>16110.5</v>
      </c>
      <c r="I23" s="192">
        <v>0</v>
      </c>
      <c r="J23" s="192">
        <v>0</v>
      </c>
    </row>
    <row r="24" spans="1:10">
      <c r="A24" s="1" t="s">
        <v>109</v>
      </c>
      <c r="B24" s="1" t="s">
        <v>109</v>
      </c>
      <c r="C24" s="1" t="s">
        <v>60</v>
      </c>
      <c r="D24" s="1" t="s">
        <v>52</v>
      </c>
      <c r="E24" s="1" t="s">
        <v>53</v>
      </c>
      <c r="F24" s="1" t="s">
        <v>42</v>
      </c>
      <c r="G24" s="1" t="s">
        <v>110</v>
      </c>
      <c r="H24" s="191">
        <v>16004</v>
      </c>
      <c r="I24" s="192">
        <v>0</v>
      </c>
      <c r="J24" s="192">
        <v>0</v>
      </c>
    </row>
    <row r="25" spans="1:10">
      <c r="A25" s="193" t="s">
        <v>111</v>
      </c>
      <c r="B25" s="193" t="s">
        <v>112</v>
      </c>
      <c r="C25" s="193" t="s">
        <v>112</v>
      </c>
      <c r="D25" s="193" t="s">
        <v>113</v>
      </c>
      <c r="E25" s="193" t="s">
        <v>114</v>
      </c>
      <c r="F25" s="193" t="s">
        <v>42</v>
      </c>
      <c r="G25" s="193" t="s">
        <v>115</v>
      </c>
      <c r="H25" s="191">
        <v>1639</v>
      </c>
      <c r="I25" s="194">
        <v>0</v>
      </c>
      <c r="J25" s="194">
        <v>0</v>
      </c>
    </row>
    <row r="26" spans="1:10">
      <c r="A26" s="193" t="s">
        <v>116</v>
      </c>
      <c r="B26" s="193" t="s">
        <v>112</v>
      </c>
      <c r="C26" s="193" t="s">
        <v>112</v>
      </c>
      <c r="D26" s="193" t="s">
        <v>113</v>
      </c>
      <c r="E26" s="193" t="s">
        <v>114</v>
      </c>
      <c r="F26" s="193" t="s">
        <v>42</v>
      </c>
      <c r="G26" s="193" t="s">
        <v>117</v>
      </c>
      <c r="H26" s="191">
        <v>628.5</v>
      </c>
      <c r="I26" s="194">
        <v>0</v>
      </c>
      <c r="J26" s="194">
        <v>0</v>
      </c>
    </row>
    <row r="27" spans="1:10">
      <c r="A27" s="1" t="s">
        <v>118</v>
      </c>
      <c r="B27" s="1" t="s">
        <v>119</v>
      </c>
      <c r="C27" s="1" t="s">
        <v>119</v>
      </c>
      <c r="D27" s="1" t="s">
        <v>52</v>
      </c>
      <c r="E27" s="1" t="s">
        <v>53</v>
      </c>
      <c r="F27" s="1" t="s">
        <v>48</v>
      </c>
      <c r="G27" s="1" t="s">
        <v>120</v>
      </c>
      <c r="H27" s="191">
        <v>11496.5</v>
      </c>
      <c r="I27" s="192">
        <v>0</v>
      </c>
      <c r="J27" s="192">
        <v>0</v>
      </c>
    </row>
    <row r="28" spans="1:10">
      <c r="A28" s="1" t="s">
        <v>121</v>
      </c>
      <c r="B28" s="1" t="s">
        <v>121</v>
      </c>
      <c r="C28" s="1" t="s">
        <v>122</v>
      </c>
      <c r="D28" s="1" t="s">
        <v>46</v>
      </c>
      <c r="E28" s="1" t="s">
        <v>47</v>
      </c>
      <c r="F28" s="1" t="s">
        <v>57</v>
      </c>
      <c r="G28" s="1" t="s">
        <v>123</v>
      </c>
      <c r="H28" s="191">
        <v>1</v>
      </c>
      <c r="I28" s="192">
        <v>0</v>
      </c>
      <c r="J28" s="192">
        <v>0</v>
      </c>
    </row>
    <row r="29" spans="1:10">
      <c r="A29" s="1" t="s">
        <v>124</v>
      </c>
      <c r="B29" s="1" t="s">
        <v>124</v>
      </c>
      <c r="C29" s="1" t="s">
        <v>125</v>
      </c>
      <c r="D29" s="1" t="s">
        <v>72</v>
      </c>
      <c r="E29" s="1" t="s">
        <v>73</v>
      </c>
      <c r="F29" s="1" t="s">
        <v>57</v>
      </c>
      <c r="G29" s="1" t="s">
        <v>126</v>
      </c>
      <c r="H29" s="191">
        <v>1</v>
      </c>
      <c r="I29" s="192">
        <v>0</v>
      </c>
      <c r="J29" s="192">
        <v>0</v>
      </c>
    </row>
    <row r="30" spans="1:10">
      <c r="A30" s="1" t="s">
        <v>127</v>
      </c>
      <c r="B30" s="1" t="s">
        <v>128</v>
      </c>
      <c r="C30" s="1" t="s">
        <v>128</v>
      </c>
      <c r="D30" s="1" t="s">
        <v>129</v>
      </c>
      <c r="E30" s="1" t="s">
        <v>130</v>
      </c>
      <c r="F30" s="1" t="s">
        <v>57</v>
      </c>
      <c r="G30" s="1" t="s">
        <v>131</v>
      </c>
      <c r="H30" s="191">
        <v>1</v>
      </c>
      <c r="I30" s="192">
        <v>0</v>
      </c>
      <c r="J30" s="192">
        <v>0</v>
      </c>
    </row>
    <row r="31" spans="1:10">
      <c r="A31" s="1" t="s">
        <v>132</v>
      </c>
      <c r="B31" s="1" t="s">
        <v>132</v>
      </c>
      <c r="C31" s="1" t="s">
        <v>133</v>
      </c>
      <c r="D31" s="1" t="s">
        <v>90</v>
      </c>
      <c r="E31" s="1" t="s">
        <v>53</v>
      </c>
      <c r="F31" s="1" t="s">
        <v>134</v>
      </c>
      <c r="G31" s="1" t="s">
        <v>135</v>
      </c>
      <c r="H31" s="191">
        <v>10747</v>
      </c>
      <c r="I31" s="192">
        <v>0</v>
      </c>
      <c r="J31" s="192">
        <v>0</v>
      </c>
    </row>
    <row r="32" spans="1:10">
      <c r="A32" s="1" t="s">
        <v>136</v>
      </c>
      <c r="B32" s="1" t="s">
        <v>136</v>
      </c>
      <c r="C32" s="1" t="s">
        <v>137</v>
      </c>
      <c r="D32" s="1" t="s">
        <v>52</v>
      </c>
      <c r="E32" s="1" t="s">
        <v>53</v>
      </c>
      <c r="F32" s="1" t="s">
        <v>42</v>
      </c>
      <c r="G32" s="1" t="s">
        <v>138</v>
      </c>
      <c r="H32" s="191">
        <v>10225.5</v>
      </c>
      <c r="I32" s="192">
        <v>0</v>
      </c>
      <c r="J32" s="192">
        <v>0</v>
      </c>
    </row>
    <row r="33" spans="1:10">
      <c r="A33" s="1" t="s">
        <v>139</v>
      </c>
      <c r="B33" s="1" t="s">
        <v>101</v>
      </c>
      <c r="C33" s="1" t="s">
        <v>101</v>
      </c>
      <c r="D33" s="1" t="s">
        <v>52</v>
      </c>
      <c r="E33" s="1" t="s">
        <v>53</v>
      </c>
      <c r="F33" s="1" t="s">
        <v>48</v>
      </c>
      <c r="G33" s="1" t="s">
        <v>140</v>
      </c>
      <c r="H33" s="191">
        <v>10217.5</v>
      </c>
      <c r="I33" s="192">
        <v>0</v>
      </c>
      <c r="J33" s="192">
        <v>0</v>
      </c>
    </row>
    <row r="34" spans="1:10">
      <c r="A34" s="1" t="s">
        <v>141</v>
      </c>
      <c r="B34" s="1" t="s">
        <v>141</v>
      </c>
      <c r="C34" s="1" t="s">
        <v>60</v>
      </c>
      <c r="D34" s="1" t="s">
        <v>52</v>
      </c>
      <c r="E34" s="1" t="s">
        <v>53</v>
      </c>
      <c r="F34" s="1" t="s">
        <v>42</v>
      </c>
      <c r="G34" s="1" t="s">
        <v>142</v>
      </c>
      <c r="H34" s="191">
        <v>9686.5</v>
      </c>
      <c r="I34" s="192">
        <v>0</v>
      </c>
      <c r="J34" s="192">
        <v>0</v>
      </c>
    </row>
    <row r="35" spans="1:10">
      <c r="A35" s="1" t="s">
        <v>143</v>
      </c>
      <c r="B35" s="1" t="s">
        <v>143</v>
      </c>
      <c r="C35" s="1" t="s">
        <v>144</v>
      </c>
      <c r="D35" s="1" t="s">
        <v>52</v>
      </c>
      <c r="E35" s="1" t="s">
        <v>53</v>
      </c>
      <c r="F35" s="1" t="s">
        <v>57</v>
      </c>
      <c r="G35" s="1" t="s">
        <v>145</v>
      </c>
      <c r="H35" s="191">
        <v>9113.5</v>
      </c>
      <c r="I35" s="192">
        <v>0</v>
      </c>
      <c r="J35" s="192">
        <v>0</v>
      </c>
    </row>
    <row r="36" spans="1:10">
      <c r="A36" s="1" t="s">
        <v>146</v>
      </c>
      <c r="B36" s="1" t="s">
        <v>146</v>
      </c>
      <c r="C36" s="1" t="s">
        <v>147</v>
      </c>
      <c r="D36" s="1" t="s">
        <v>52</v>
      </c>
      <c r="E36" s="1" t="s">
        <v>53</v>
      </c>
      <c r="F36" s="1" t="s">
        <v>42</v>
      </c>
      <c r="G36" s="1" t="s">
        <v>148</v>
      </c>
      <c r="H36" s="191">
        <v>8772</v>
      </c>
      <c r="I36" s="192">
        <v>0</v>
      </c>
      <c r="J36" s="192">
        <v>0</v>
      </c>
    </row>
    <row r="37" spans="1:10">
      <c r="A37" s="1" t="s">
        <v>149</v>
      </c>
      <c r="B37" s="1" t="s">
        <v>149</v>
      </c>
      <c r="C37" s="1" t="s">
        <v>150</v>
      </c>
      <c r="D37" s="1" t="s">
        <v>151</v>
      </c>
      <c r="E37" s="1" t="s">
        <v>152</v>
      </c>
      <c r="F37" s="1" t="s">
        <v>57</v>
      </c>
      <c r="G37" s="1" t="s">
        <v>153</v>
      </c>
      <c r="H37" s="191">
        <v>1</v>
      </c>
      <c r="I37" s="192">
        <v>0</v>
      </c>
      <c r="J37" s="192">
        <v>0</v>
      </c>
    </row>
    <row r="38" spans="1:10">
      <c r="A38" s="1" t="s">
        <v>154</v>
      </c>
      <c r="B38" s="1" t="s">
        <v>101</v>
      </c>
      <c r="C38" s="1" t="s">
        <v>101</v>
      </c>
      <c r="D38" s="1" t="s">
        <v>52</v>
      </c>
      <c r="E38" s="1" t="s">
        <v>53</v>
      </c>
      <c r="F38" s="1" t="s">
        <v>48</v>
      </c>
      <c r="G38" s="1" t="s">
        <v>155</v>
      </c>
      <c r="H38" s="191">
        <v>8652</v>
      </c>
      <c r="I38" s="192">
        <v>0</v>
      </c>
      <c r="J38" s="192">
        <v>0</v>
      </c>
    </row>
    <row r="39" spans="1:10">
      <c r="A39" s="1" t="s">
        <v>156</v>
      </c>
      <c r="B39" s="1" t="s">
        <v>119</v>
      </c>
      <c r="C39" s="1" t="s">
        <v>119</v>
      </c>
      <c r="D39" s="1" t="s">
        <v>52</v>
      </c>
      <c r="E39" s="1" t="s">
        <v>53</v>
      </c>
      <c r="F39" s="1" t="s">
        <v>48</v>
      </c>
      <c r="G39" s="1" t="s">
        <v>157</v>
      </c>
      <c r="H39" s="191">
        <v>7855.5</v>
      </c>
      <c r="I39" s="192">
        <v>0</v>
      </c>
      <c r="J39" s="192">
        <v>0</v>
      </c>
    </row>
    <row r="40" spans="1:10">
      <c r="A40" s="1" t="s">
        <v>158</v>
      </c>
      <c r="B40" s="1" t="s">
        <v>159</v>
      </c>
      <c r="C40" s="1" t="s">
        <v>159</v>
      </c>
      <c r="D40" s="1" t="s">
        <v>52</v>
      </c>
      <c r="E40" s="1" t="s">
        <v>53</v>
      </c>
      <c r="F40" s="1" t="s">
        <v>48</v>
      </c>
      <c r="G40" s="1" t="s">
        <v>160</v>
      </c>
      <c r="H40" s="191">
        <v>7450</v>
      </c>
      <c r="I40" s="192">
        <v>0</v>
      </c>
      <c r="J40" s="192">
        <v>0</v>
      </c>
    </row>
    <row r="41" spans="1:10">
      <c r="A41" s="1" t="s">
        <v>161</v>
      </c>
      <c r="B41" s="1" t="s">
        <v>162</v>
      </c>
      <c r="C41" s="1" t="s">
        <v>162</v>
      </c>
      <c r="D41" s="1" t="s">
        <v>52</v>
      </c>
      <c r="E41" s="1" t="s">
        <v>53</v>
      </c>
      <c r="F41" s="1" t="s">
        <v>48</v>
      </c>
      <c r="G41" s="1" t="s">
        <v>163</v>
      </c>
      <c r="H41" s="191">
        <v>5963</v>
      </c>
      <c r="I41" s="192">
        <v>0</v>
      </c>
      <c r="J41" s="192">
        <v>0</v>
      </c>
    </row>
    <row r="42" spans="1:10">
      <c r="A42" s="1" t="s">
        <v>164</v>
      </c>
      <c r="B42" s="1" t="s">
        <v>165</v>
      </c>
      <c r="C42" s="1" t="s">
        <v>165</v>
      </c>
      <c r="D42" s="1" t="s">
        <v>52</v>
      </c>
      <c r="E42" s="1" t="s">
        <v>53</v>
      </c>
      <c r="F42" s="1" t="s">
        <v>48</v>
      </c>
      <c r="G42" s="1" t="s">
        <v>166</v>
      </c>
      <c r="H42" s="191">
        <v>5836.5</v>
      </c>
      <c r="I42" s="192">
        <v>0</v>
      </c>
      <c r="J42" s="192">
        <v>0</v>
      </c>
    </row>
    <row r="43" spans="1:10">
      <c r="A43" s="1" t="s">
        <v>167</v>
      </c>
      <c r="B43" s="1" t="s">
        <v>96</v>
      </c>
      <c r="C43" s="1" t="s">
        <v>96</v>
      </c>
      <c r="D43" s="1" t="s">
        <v>52</v>
      </c>
      <c r="E43" s="1" t="s">
        <v>53</v>
      </c>
      <c r="F43" s="1" t="s">
        <v>48</v>
      </c>
      <c r="G43" s="1" t="s">
        <v>168</v>
      </c>
      <c r="H43" s="191">
        <v>5268</v>
      </c>
      <c r="I43" s="192">
        <v>0</v>
      </c>
      <c r="J43" s="192">
        <v>0</v>
      </c>
    </row>
    <row r="44" spans="1:10">
      <c r="A44" s="1" t="s">
        <v>169</v>
      </c>
      <c r="B44" s="1" t="s">
        <v>169</v>
      </c>
      <c r="C44" s="1" t="s">
        <v>170</v>
      </c>
      <c r="D44" s="1" t="s">
        <v>52</v>
      </c>
      <c r="E44" s="1" t="s">
        <v>53</v>
      </c>
      <c r="F44" s="1" t="s">
        <v>42</v>
      </c>
      <c r="G44" s="1" t="s">
        <v>171</v>
      </c>
      <c r="H44" s="191">
        <v>4457.5</v>
      </c>
      <c r="I44" s="192">
        <v>0</v>
      </c>
      <c r="J44" s="192">
        <v>0</v>
      </c>
    </row>
    <row r="45" spans="1:10">
      <c r="A45" s="1" t="s">
        <v>172</v>
      </c>
      <c r="B45" s="1" t="s">
        <v>172</v>
      </c>
      <c r="C45" s="1" t="s">
        <v>93</v>
      </c>
      <c r="D45" s="1" t="s">
        <v>52</v>
      </c>
      <c r="E45" s="1" t="s">
        <v>53</v>
      </c>
      <c r="F45" s="1" t="s">
        <v>57</v>
      </c>
      <c r="G45" s="1" t="s">
        <v>173</v>
      </c>
      <c r="H45" s="191">
        <v>3936</v>
      </c>
      <c r="I45" s="192">
        <v>0</v>
      </c>
      <c r="J45" s="192">
        <v>0</v>
      </c>
    </row>
    <row r="46" spans="1:10">
      <c r="A46" s="1" t="s">
        <v>174</v>
      </c>
      <c r="B46" s="1" t="s">
        <v>68</v>
      </c>
      <c r="C46" s="1" t="s">
        <v>68</v>
      </c>
      <c r="D46" s="1" t="s">
        <v>52</v>
      </c>
      <c r="E46" s="1" t="s">
        <v>53</v>
      </c>
      <c r="F46" s="1" t="s">
        <v>48</v>
      </c>
      <c r="G46" s="1" t="s">
        <v>175</v>
      </c>
      <c r="H46" s="191">
        <v>3208</v>
      </c>
      <c r="I46" s="192">
        <v>0</v>
      </c>
      <c r="J46" s="192">
        <v>0</v>
      </c>
    </row>
    <row r="47" spans="1:10">
      <c r="A47" s="1" t="s">
        <v>176</v>
      </c>
      <c r="B47" s="1" t="s">
        <v>68</v>
      </c>
      <c r="C47" s="1" t="s">
        <v>68</v>
      </c>
      <c r="D47" s="1" t="s">
        <v>52</v>
      </c>
      <c r="E47" s="1" t="s">
        <v>53</v>
      </c>
      <c r="F47" s="1" t="s">
        <v>48</v>
      </c>
      <c r="G47" s="1" t="s">
        <v>177</v>
      </c>
      <c r="H47" s="191">
        <v>3121.5</v>
      </c>
      <c r="I47" s="192">
        <v>0</v>
      </c>
      <c r="J47" s="192">
        <v>0</v>
      </c>
    </row>
    <row r="48" spans="1:10">
      <c r="A48" s="1" t="s">
        <v>178</v>
      </c>
      <c r="B48" s="1" t="s">
        <v>178</v>
      </c>
      <c r="C48" s="1" t="s">
        <v>179</v>
      </c>
      <c r="D48" s="1" t="s">
        <v>52</v>
      </c>
      <c r="E48" s="1" t="s">
        <v>53</v>
      </c>
      <c r="F48" s="1" t="s">
        <v>57</v>
      </c>
      <c r="G48" s="1" t="s">
        <v>180</v>
      </c>
      <c r="H48" s="191">
        <v>2632</v>
      </c>
      <c r="I48" s="192">
        <v>0</v>
      </c>
      <c r="J48" s="192">
        <v>0</v>
      </c>
    </row>
    <row r="49" spans="1:10">
      <c r="A49" s="1" t="s">
        <v>181</v>
      </c>
      <c r="B49" s="1" t="s">
        <v>51</v>
      </c>
      <c r="C49" s="1" t="s">
        <v>51</v>
      </c>
      <c r="D49" s="1" t="s">
        <v>52</v>
      </c>
      <c r="E49" s="1" t="s">
        <v>53</v>
      </c>
      <c r="F49" s="1" t="s">
        <v>48</v>
      </c>
      <c r="G49" s="1" t="s">
        <v>182</v>
      </c>
      <c r="H49" s="191">
        <v>1874</v>
      </c>
      <c r="I49" s="192">
        <v>0</v>
      </c>
      <c r="J49" s="192">
        <v>0</v>
      </c>
    </row>
    <row r="50" spans="1:10">
      <c r="A50" s="1" t="s">
        <v>183</v>
      </c>
      <c r="B50" s="1" t="s">
        <v>183</v>
      </c>
      <c r="C50" s="1" t="s">
        <v>60</v>
      </c>
      <c r="D50" s="1" t="s">
        <v>52</v>
      </c>
      <c r="E50" s="1" t="s">
        <v>53</v>
      </c>
      <c r="F50" s="1" t="s">
        <v>42</v>
      </c>
      <c r="G50" s="1" t="s">
        <v>184</v>
      </c>
      <c r="H50" s="191">
        <v>1206</v>
      </c>
      <c r="I50" s="192">
        <v>0</v>
      </c>
      <c r="J50" s="192">
        <v>0</v>
      </c>
    </row>
    <row r="51" spans="1:10">
      <c r="A51" s="1" t="s">
        <v>185</v>
      </c>
      <c r="B51" s="1" t="s">
        <v>185</v>
      </c>
      <c r="C51" s="1" t="s">
        <v>144</v>
      </c>
      <c r="D51" s="1" t="s">
        <v>52</v>
      </c>
      <c r="E51" s="1" t="s">
        <v>53</v>
      </c>
      <c r="F51" s="1" t="s">
        <v>57</v>
      </c>
      <c r="G51" s="1" t="s">
        <v>186</v>
      </c>
      <c r="H51" s="191">
        <v>14399.5</v>
      </c>
      <c r="I51" s="192">
        <v>0</v>
      </c>
      <c r="J51" s="192">
        <v>0</v>
      </c>
    </row>
    <row r="52" spans="1:10">
      <c r="A52" s="1" t="s">
        <v>187</v>
      </c>
      <c r="B52" s="1" t="s">
        <v>188</v>
      </c>
      <c r="C52" s="1" t="s">
        <v>188</v>
      </c>
      <c r="D52" s="1" t="s">
        <v>189</v>
      </c>
      <c r="E52" s="1" t="s">
        <v>81</v>
      </c>
      <c r="F52" s="1" t="s">
        <v>48</v>
      </c>
      <c r="G52" s="1" t="s">
        <v>190</v>
      </c>
      <c r="H52" s="191">
        <v>205300.5</v>
      </c>
      <c r="I52" s="192">
        <v>1</v>
      </c>
      <c r="J52" s="192">
        <v>1</v>
      </c>
    </row>
    <row r="53" spans="1:10">
      <c r="A53" s="1" t="s">
        <v>191</v>
      </c>
      <c r="B53" s="1" t="s">
        <v>192</v>
      </c>
      <c r="C53" s="1" t="s">
        <v>192</v>
      </c>
      <c r="D53" s="1" t="s">
        <v>189</v>
      </c>
      <c r="E53" s="1" t="s">
        <v>81</v>
      </c>
      <c r="F53" s="1" t="s">
        <v>48</v>
      </c>
      <c r="G53" s="1" t="s">
        <v>193</v>
      </c>
      <c r="H53" s="191">
        <v>123771.5</v>
      </c>
      <c r="I53" s="192">
        <v>1</v>
      </c>
      <c r="J53" s="192">
        <v>1</v>
      </c>
    </row>
    <row r="54" spans="1:10">
      <c r="A54" s="1" t="s">
        <v>194</v>
      </c>
      <c r="B54" s="1" t="s">
        <v>195</v>
      </c>
      <c r="C54" s="1" t="s">
        <v>195</v>
      </c>
      <c r="D54" s="1" t="s">
        <v>189</v>
      </c>
      <c r="E54" s="1" t="s">
        <v>81</v>
      </c>
      <c r="F54" s="1" t="s">
        <v>48</v>
      </c>
      <c r="G54" s="1" t="s">
        <v>196</v>
      </c>
      <c r="H54" s="191">
        <v>78834.5</v>
      </c>
      <c r="I54" s="192">
        <v>1</v>
      </c>
      <c r="J54" s="192">
        <v>1</v>
      </c>
    </row>
    <row r="55" spans="1:10">
      <c r="A55" s="1" t="s">
        <v>197</v>
      </c>
      <c r="B55" s="1" t="s">
        <v>198</v>
      </c>
      <c r="C55" s="1" t="s">
        <v>198</v>
      </c>
      <c r="D55" s="1" t="s">
        <v>189</v>
      </c>
      <c r="E55" s="1" t="s">
        <v>81</v>
      </c>
      <c r="F55" s="1" t="s">
        <v>48</v>
      </c>
      <c r="G55" s="1" t="s">
        <v>199</v>
      </c>
      <c r="H55" s="191">
        <v>66809</v>
      </c>
      <c r="I55" s="192">
        <v>1</v>
      </c>
      <c r="J55" s="192">
        <v>1</v>
      </c>
    </row>
    <row r="56" spans="1:10">
      <c r="A56" s="1" t="s">
        <v>200</v>
      </c>
      <c r="B56" s="1" t="s">
        <v>201</v>
      </c>
      <c r="C56" s="1" t="s">
        <v>201</v>
      </c>
      <c r="D56" s="1" t="s">
        <v>189</v>
      </c>
      <c r="E56" s="1" t="s">
        <v>81</v>
      </c>
      <c r="F56" s="1" t="s">
        <v>48</v>
      </c>
      <c r="G56" s="1" t="s">
        <v>202</v>
      </c>
      <c r="H56" s="191">
        <v>64997</v>
      </c>
      <c r="I56" s="192">
        <v>1</v>
      </c>
      <c r="J56" s="192">
        <v>0</v>
      </c>
    </row>
    <row r="57" spans="1:10">
      <c r="A57" s="1" t="s">
        <v>203</v>
      </c>
      <c r="B57" s="1" t="s">
        <v>204</v>
      </c>
      <c r="C57" s="1" t="s">
        <v>204</v>
      </c>
      <c r="D57" s="1" t="s">
        <v>189</v>
      </c>
      <c r="E57" s="1" t="s">
        <v>81</v>
      </c>
      <c r="F57" s="1" t="s">
        <v>48</v>
      </c>
      <c r="G57" s="1" t="s">
        <v>205</v>
      </c>
      <c r="H57" s="191">
        <v>55827</v>
      </c>
      <c r="I57" s="192">
        <v>0</v>
      </c>
      <c r="J57" s="192">
        <v>0</v>
      </c>
    </row>
    <row r="58" spans="1:10">
      <c r="A58" s="1" t="s">
        <v>206</v>
      </c>
      <c r="B58" s="1" t="s">
        <v>206</v>
      </c>
      <c r="C58" s="1" t="s">
        <v>207</v>
      </c>
      <c r="D58" s="1" t="s">
        <v>189</v>
      </c>
      <c r="E58" s="1" t="s">
        <v>81</v>
      </c>
      <c r="F58" s="1" t="s">
        <v>57</v>
      </c>
      <c r="G58" s="1" t="s">
        <v>208</v>
      </c>
      <c r="H58" s="191">
        <v>51161</v>
      </c>
      <c r="I58" s="192">
        <v>0</v>
      </c>
      <c r="J58" s="192">
        <v>0</v>
      </c>
    </row>
    <row r="59" spans="1:10">
      <c r="A59" s="1" t="s">
        <v>209</v>
      </c>
      <c r="B59" s="1" t="s">
        <v>209</v>
      </c>
      <c r="C59" s="1" t="s">
        <v>210</v>
      </c>
      <c r="D59" s="1" t="s">
        <v>189</v>
      </c>
      <c r="E59" s="1" t="s">
        <v>81</v>
      </c>
      <c r="F59" s="1" t="s">
        <v>42</v>
      </c>
      <c r="G59" s="1" t="s">
        <v>211</v>
      </c>
      <c r="H59" s="191">
        <v>50350.5</v>
      </c>
      <c r="I59" s="192">
        <v>0</v>
      </c>
      <c r="J59" s="192">
        <v>1</v>
      </c>
    </row>
    <row r="60" spans="1:10">
      <c r="A60" s="1" t="s">
        <v>212</v>
      </c>
      <c r="B60" s="1" t="s">
        <v>213</v>
      </c>
      <c r="C60" s="1" t="s">
        <v>213</v>
      </c>
      <c r="D60" s="1" t="s">
        <v>189</v>
      </c>
      <c r="E60" s="1" t="s">
        <v>81</v>
      </c>
      <c r="F60" s="1" t="s">
        <v>48</v>
      </c>
      <c r="G60" s="1" t="s">
        <v>214</v>
      </c>
      <c r="H60" s="191">
        <v>26914.5</v>
      </c>
      <c r="I60" s="192">
        <v>0</v>
      </c>
      <c r="J60" s="192">
        <v>1</v>
      </c>
    </row>
    <row r="61" spans="1:10">
      <c r="A61" s="1" t="s">
        <v>215</v>
      </c>
      <c r="B61" s="1" t="s">
        <v>216</v>
      </c>
      <c r="C61" s="1" t="s">
        <v>216</v>
      </c>
      <c r="D61" s="1" t="s">
        <v>189</v>
      </c>
      <c r="E61" s="1" t="s">
        <v>81</v>
      </c>
      <c r="F61" s="1" t="s">
        <v>48</v>
      </c>
      <c r="G61" s="1" t="s">
        <v>217</v>
      </c>
      <c r="H61" s="191">
        <v>24581.5</v>
      </c>
      <c r="I61" s="192">
        <v>0</v>
      </c>
      <c r="J61" s="192">
        <v>1</v>
      </c>
    </row>
    <row r="62" spans="1:10">
      <c r="A62" s="1" t="s">
        <v>218</v>
      </c>
      <c r="B62" s="1" t="s">
        <v>219</v>
      </c>
      <c r="C62" s="1" t="s">
        <v>219</v>
      </c>
      <c r="D62" s="1" t="s">
        <v>189</v>
      </c>
      <c r="E62" s="1" t="s">
        <v>81</v>
      </c>
      <c r="F62" s="1" t="s">
        <v>48</v>
      </c>
      <c r="G62" s="1" t="s">
        <v>220</v>
      </c>
      <c r="H62" s="191">
        <v>23370.5</v>
      </c>
      <c r="I62" s="192">
        <v>0</v>
      </c>
      <c r="J62" s="192">
        <v>1</v>
      </c>
    </row>
    <row r="63" spans="1:10">
      <c r="A63" s="1" t="s">
        <v>221</v>
      </c>
      <c r="B63" s="1" t="s">
        <v>222</v>
      </c>
      <c r="C63" s="1" t="s">
        <v>222</v>
      </c>
      <c r="D63" s="1" t="s">
        <v>189</v>
      </c>
      <c r="E63" s="1" t="s">
        <v>81</v>
      </c>
      <c r="F63" s="1" t="s">
        <v>48</v>
      </c>
      <c r="G63" s="1" t="s">
        <v>223</v>
      </c>
      <c r="H63" s="191">
        <v>16536</v>
      </c>
      <c r="I63" s="192">
        <v>0</v>
      </c>
      <c r="J63" s="192">
        <v>0</v>
      </c>
    </row>
    <row r="64" spans="1:10">
      <c r="A64" s="1" t="s">
        <v>224</v>
      </c>
      <c r="B64" s="1" t="s">
        <v>224</v>
      </c>
      <c r="C64" s="1" t="s">
        <v>225</v>
      </c>
      <c r="D64" s="1" t="s">
        <v>189</v>
      </c>
      <c r="E64" s="1" t="s">
        <v>81</v>
      </c>
      <c r="F64" s="1" t="s">
        <v>57</v>
      </c>
      <c r="G64" s="1" t="s">
        <v>226</v>
      </c>
      <c r="H64" s="191">
        <v>16453.5</v>
      </c>
      <c r="I64" s="192">
        <v>0</v>
      </c>
      <c r="J64" s="192">
        <v>0</v>
      </c>
    </row>
    <row r="65" spans="1:10">
      <c r="A65" s="1" t="s">
        <v>227</v>
      </c>
      <c r="B65" s="1" t="s">
        <v>188</v>
      </c>
      <c r="C65" s="1" t="s">
        <v>188</v>
      </c>
      <c r="D65" s="1" t="s">
        <v>189</v>
      </c>
      <c r="E65" s="1" t="s">
        <v>81</v>
      </c>
      <c r="F65" s="1" t="s">
        <v>48</v>
      </c>
      <c r="G65" s="1" t="s">
        <v>228</v>
      </c>
      <c r="H65" s="191">
        <v>15441.25</v>
      </c>
      <c r="I65" s="192">
        <v>0</v>
      </c>
      <c r="J65" s="192">
        <v>0</v>
      </c>
    </row>
    <row r="66" spans="1:10">
      <c r="A66" s="1" t="s">
        <v>229</v>
      </c>
      <c r="B66" s="1" t="s">
        <v>229</v>
      </c>
      <c r="C66" s="1" t="s">
        <v>230</v>
      </c>
      <c r="D66" s="1" t="s">
        <v>189</v>
      </c>
      <c r="E66" s="1" t="s">
        <v>81</v>
      </c>
      <c r="F66" s="1" t="s">
        <v>57</v>
      </c>
      <c r="G66" s="1" t="s">
        <v>231</v>
      </c>
      <c r="H66" s="191">
        <v>11916.5</v>
      </c>
      <c r="I66" s="192">
        <v>0</v>
      </c>
      <c r="J66" s="192">
        <v>0</v>
      </c>
    </row>
    <row r="67" spans="1:10">
      <c r="A67" s="1" t="s">
        <v>232</v>
      </c>
      <c r="B67" s="1" t="s">
        <v>233</v>
      </c>
      <c r="C67" s="1" t="s">
        <v>233</v>
      </c>
      <c r="D67" s="1" t="s">
        <v>189</v>
      </c>
      <c r="E67" s="1" t="s">
        <v>81</v>
      </c>
      <c r="F67" s="1" t="s">
        <v>48</v>
      </c>
      <c r="G67" s="1" t="s">
        <v>234</v>
      </c>
      <c r="H67" s="191">
        <v>11216</v>
      </c>
      <c r="I67" s="192">
        <v>0</v>
      </c>
      <c r="J67" s="192">
        <v>0</v>
      </c>
    </row>
    <row r="68" spans="1:10">
      <c r="A68" s="1" t="s">
        <v>235</v>
      </c>
      <c r="B68" s="1" t="s">
        <v>235</v>
      </c>
      <c r="C68" s="1" t="s">
        <v>236</v>
      </c>
      <c r="D68" s="1" t="s">
        <v>189</v>
      </c>
      <c r="E68" s="1" t="s">
        <v>81</v>
      </c>
      <c r="F68" s="1" t="s">
        <v>57</v>
      </c>
      <c r="G68" s="1" t="s">
        <v>237</v>
      </c>
      <c r="H68" s="191">
        <v>10630.5</v>
      </c>
      <c r="I68" s="192">
        <v>0</v>
      </c>
      <c r="J68" s="192">
        <v>0</v>
      </c>
    </row>
    <row r="69" spans="1:10">
      <c r="A69" s="1" t="s">
        <v>238</v>
      </c>
      <c r="B69" s="1" t="s">
        <v>239</v>
      </c>
      <c r="C69" s="1" t="s">
        <v>239</v>
      </c>
      <c r="D69" s="1" t="s">
        <v>189</v>
      </c>
      <c r="E69" s="1" t="s">
        <v>81</v>
      </c>
      <c r="F69" s="1" t="s">
        <v>48</v>
      </c>
      <c r="G69" s="1" t="s">
        <v>240</v>
      </c>
      <c r="H69" s="191">
        <v>8070.5</v>
      </c>
      <c r="I69" s="192">
        <v>0</v>
      </c>
      <c r="J69" s="192">
        <v>0</v>
      </c>
    </row>
    <row r="70" spans="1:10">
      <c r="A70" s="1" t="s">
        <v>241</v>
      </c>
      <c r="B70" s="1" t="s">
        <v>192</v>
      </c>
      <c r="C70" s="1" t="s">
        <v>192</v>
      </c>
      <c r="D70" s="1" t="s">
        <v>189</v>
      </c>
      <c r="E70" s="1" t="s">
        <v>81</v>
      </c>
      <c r="F70" s="1" t="s">
        <v>48</v>
      </c>
      <c r="G70" s="1" t="s">
        <v>242</v>
      </c>
      <c r="H70" s="191">
        <v>7906.5</v>
      </c>
      <c r="I70" s="192">
        <v>0</v>
      </c>
      <c r="J70" s="192">
        <v>0</v>
      </c>
    </row>
    <row r="71" spans="1:10">
      <c r="A71" s="1" t="s">
        <v>243</v>
      </c>
      <c r="B71" s="1" t="s">
        <v>195</v>
      </c>
      <c r="C71" s="1" t="s">
        <v>195</v>
      </c>
      <c r="D71" s="1" t="s">
        <v>189</v>
      </c>
      <c r="E71" s="1" t="s">
        <v>81</v>
      </c>
      <c r="F71" s="1" t="s">
        <v>48</v>
      </c>
      <c r="G71" s="1" t="s">
        <v>244</v>
      </c>
      <c r="H71" s="191">
        <v>6693.5</v>
      </c>
      <c r="I71" s="192">
        <v>0</v>
      </c>
      <c r="J71" s="192">
        <v>0</v>
      </c>
    </row>
    <row r="72" spans="1:10">
      <c r="A72" s="1" t="s">
        <v>245</v>
      </c>
      <c r="B72" s="1" t="s">
        <v>195</v>
      </c>
      <c r="C72" s="1" t="s">
        <v>195</v>
      </c>
      <c r="D72" s="1" t="s">
        <v>189</v>
      </c>
      <c r="E72" s="1" t="s">
        <v>81</v>
      </c>
      <c r="F72" s="1" t="s">
        <v>48</v>
      </c>
      <c r="G72" s="1" t="s">
        <v>246</v>
      </c>
      <c r="H72" s="191">
        <v>6489</v>
      </c>
      <c r="I72" s="192">
        <v>0</v>
      </c>
      <c r="J72" s="192">
        <v>0</v>
      </c>
    </row>
    <row r="73" spans="1:10">
      <c r="A73" s="1" t="s">
        <v>247</v>
      </c>
      <c r="B73" s="1" t="s">
        <v>247</v>
      </c>
      <c r="C73" s="1" t="s">
        <v>230</v>
      </c>
      <c r="D73" s="1" t="s">
        <v>189</v>
      </c>
      <c r="E73" s="1" t="s">
        <v>81</v>
      </c>
      <c r="F73" s="1" t="s">
        <v>57</v>
      </c>
      <c r="G73" s="1" t="s">
        <v>248</v>
      </c>
      <c r="H73" s="191">
        <v>5894</v>
      </c>
      <c r="I73" s="192">
        <v>0</v>
      </c>
      <c r="J73" s="192">
        <v>0</v>
      </c>
    </row>
    <row r="74" spans="1:10">
      <c r="A74" s="1" t="s">
        <v>249</v>
      </c>
      <c r="B74" s="1" t="s">
        <v>250</v>
      </c>
      <c r="C74" s="1" t="s">
        <v>250</v>
      </c>
      <c r="D74" s="1" t="s">
        <v>189</v>
      </c>
      <c r="E74" s="1" t="s">
        <v>81</v>
      </c>
      <c r="F74" s="1" t="s">
        <v>65</v>
      </c>
      <c r="G74" s="1" t="s">
        <v>251</v>
      </c>
      <c r="H74" s="191">
        <v>5347</v>
      </c>
      <c r="I74" s="192">
        <v>0</v>
      </c>
      <c r="J74" s="192">
        <v>0</v>
      </c>
    </row>
    <row r="75" spans="1:10">
      <c r="A75" s="1" t="s">
        <v>252</v>
      </c>
      <c r="B75" s="1" t="s">
        <v>252</v>
      </c>
      <c r="C75" s="1" t="s">
        <v>253</v>
      </c>
      <c r="D75" s="1" t="s">
        <v>189</v>
      </c>
      <c r="E75" s="1" t="s">
        <v>81</v>
      </c>
      <c r="F75" s="1" t="s">
        <v>57</v>
      </c>
      <c r="G75" s="1" t="s">
        <v>254</v>
      </c>
      <c r="H75" s="191">
        <v>4842.5</v>
      </c>
      <c r="I75" s="192">
        <v>0</v>
      </c>
      <c r="J75" s="192">
        <v>0</v>
      </c>
    </row>
    <row r="76" spans="1:10">
      <c r="A76" s="1" t="s">
        <v>255</v>
      </c>
      <c r="B76" s="1" t="s">
        <v>255</v>
      </c>
      <c r="C76" s="1" t="s">
        <v>170</v>
      </c>
      <c r="D76" s="1" t="s">
        <v>189</v>
      </c>
      <c r="E76" s="1" t="s">
        <v>81</v>
      </c>
      <c r="F76" s="1" t="s">
        <v>57</v>
      </c>
      <c r="G76" s="1" t="s">
        <v>256</v>
      </c>
      <c r="H76" s="191">
        <v>2411</v>
      </c>
      <c r="I76" s="192">
        <v>0</v>
      </c>
      <c r="J76" s="192">
        <v>0</v>
      </c>
    </row>
    <row r="77" spans="1:10">
      <c r="A77" s="1" t="s">
        <v>257</v>
      </c>
      <c r="B77" s="1" t="s">
        <v>204</v>
      </c>
      <c r="C77" s="1" t="s">
        <v>204</v>
      </c>
      <c r="D77" s="1" t="s">
        <v>189</v>
      </c>
      <c r="E77" s="1" t="s">
        <v>81</v>
      </c>
      <c r="F77" s="1" t="s">
        <v>48</v>
      </c>
      <c r="G77" s="1" t="s">
        <v>258</v>
      </c>
      <c r="H77" s="191">
        <v>2406</v>
      </c>
      <c r="I77" s="192">
        <v>0</v>
      </c>
      <c r="J77" s="192">
        <v>0</v>
      </c>
    </row>
    <row r="78" spans="1:10">
      <c r="A78" s="1" t="s">
        <v>259</v>
      </c>
      <c r="B78" s="1" t="s">
        <v>259</v>
      </c>
      <c r="C78" s="1" t="s">
        <v>260</v>
      </c>
      <c r="D78" s="1" t="s">
        <v>189</v>
      </c>
      <c r="E78" s="1" t="s">
        <v>81</v>
      </c>
      <c r="F78" s="1" t="s">
        <v>42</v>
      </c>
      <c r="G78" s="1" t="s">
        <v>261</v>
      </c>
      <c r="H78" s="191">
        <v>2362.5</v>
      </c>
      <c r="I78" s="192">
        <v>0</v>
      </c>
      <c r="J78" s="192">
        <v>0</v>
      </c>
    </row>
    <row r="79" spans="1:10">
      <c r="A79" s="1" t="s">
        <v>262</v>
      </c>
      <c r="B79" s="1" t="s">
        <v>204</v>
      </c>
      <c r="C79" s="1" t="s">
        <v>204</v>
      </c>
      <c r="D79" s="1" t="s">
        <v>189</v>
      </c>
      <c r="E79" s="1" t="s">
        <v>81</v>
      </c>
      <c r="F79" s="1" t="s">
        <v>48</v>
      </c>
      <c r="G79" s="1" t="s">
        <v>263</v>
      </c>
      <c r="H79" s="191">
        <v>2281</v>
      </c>
      <c r="I79" s="192">
        <v>0</v>
      </c>
      <c r="J79" s="192">
        <v>0</v>
      </c>
    </row>
    <row r="80" spans="1:10">
      <c r="A80" s="1" t="s">
        <v>264</v>
      </c>
      <c r="B80" s="1" t="s">
        <v>204</v>
      </c>
      <c r="C80" s="1" t="s">
        <v>204</v>
      </c>
      <c r="D80" s="1" t="s">
        <v>189</v>
      </c>
      <c r="E80" s="1" t="s">
        <v>81</v>
      </c>
      <c r="F80" s="1" t="s">
        <v>48</v>
      </c>
      <c r="G80" s="1" t="s">
        <v>265</v>
      </c>
      <c r="H80" s="191">
        <v>2123.5</v>
      </c>
      <c r="I80" s="192">
        <v>0</v>
      </c>
      <c r="J80" s="192">
        <v>0</v>
      </c>
    </row>
    <row r="81" spans="1:10">
      <c r="A81" s="1" t="s">
        <v>266</v>
      </c>
      <c r="B81" s="1" t="s">
        <v>204</v>
      </c>
      <c r="C81" s="1" t="s">
        <v>204</v>
      </c>
      <c r="D81" s="1" t="s">
        <v>189</v>
      </c>
      <c r="E81" s="1" t="s">
        <v>81</v>
      </c>
      <c r="F81" s="1" t="s">
        <v>48</v>
      </c>
      <c r="G81" s="1" t="s">
        <v>267</v>
      </c>
      <c r="H81" s="191">
        <v>2029.5</v>
      </c>
      <c r="I81" s="192">
        <v>0</v>
      </c>
      <c r="J81" s="192">
        <v>0</v>
      </c>
    </row>
    <row r="82" spans="1:10">
      <c r="A82" s="1" t="s">
        <v>268</v>
      </c>
      <c r="B82" s="1" t="s">
        <v>204</v>
      </c>
      <c r="C82" s="1" t="s">
        <v>204</v>
      </c>
      <c r="D82" s="1" t="s">
        <v>189</v>
      </c>
      <c r="E82" s="1" t="s">
        <v>81</v>
      </c>
      <c r="F82" s="1" t="s">
        <v>48</v>
      </c>
      <c r="G82" s="1" t="s">
        <v>269</v>
      </c>
      <c r="H82" s="191">
        <v>1730.5</v>
      </c>
      <c r="I82" s="192">
        <v>0</v>
      </c>
      <c r="J82" s="192">
        <v>0</v>
      </c>
    </row>
    <row r="83" spans="1:10">
      <c r="A83" s="1" t="s">
        <v>270</v>
      </c>
      <c r="B83" s="1" t="s">
        <v>270</v>
      </c>
      <c r="C83" s="1" t="s">
        <v>210</v>
      </c>
      <c r="D83" s="1" t="s">
        <v>189</v>
      </c>
      <c r="E83" s="1" t="s">
        <v>81</v>
      </c>
      <c r="F83" s="1" t="s">
        <v>42</v>
      </c>
      <c r="G83" s="1" t="s">
        <v>271</v>
      </c>
      <c r="H83" s="191">
        <v>1693.5</v>
      </c>
      <c r="I83" s="192">
        <v>0</v>
      </c>
      <c r="J83" s="192">
        <v>0</v>
      </c>
    </row>
    <row r="84" spans="1:10">
      <c r="A84" s="1" t="s">
        <v>272</v>
      </c>
      <c r="B84" s="1" t="s">
        <v>204</v>
      </c>
      <c r="C84" s="1" t="s">
        <v>204</v>
      </c>
      <c r="D84" s="1" t="s">
        <v>189</v>
      </c>
      <c r="E84" s="1" t="s">
        <v>81</v>
      </c>
      <c r="F84" s="1" t="s">
        <v>48</v>
      </c>
      <c r="G84" s="1" t="s">
        <v>273</v>
      </c>
      <c r="H84" s="191">
        <v>1680.5</v>
      </c>
      <c r="I84" s="192">
        <v>0</v>
      </c>
      <c r="J84" s="192">
        <v>0</v>
      </c>
    </row>
    <row r="85" spans="1:10">
      <c r="A85" s="1" t="s">
        <v>274</v>
      </c>
      <c r="B85" s="1" t="s">
        <v>204</v>
      </c>
      <c r="C85" s="1" t="s">
        <v>204</v>
      </c>
      <c r="D85" s="1" t="s">
        <v>189</v>
      </c>
      <c r="E85" s="1" t="s">
        <v>81</v>
      </c>
      <c r="F85" s="1" t="s">
        <v>48</v>
      </c>
      <c r="G85" s="1" t="s">
        <v>275</v>
      </c>
      <c r="H85" s="191">
        <v>1645.5</v>
      </c>
      <c r="I85" s="192">
        <v>0</v>
      </c>
      <c r="J85" s="192">
        <v>0</v>
      </c>
    </row>
    <row r="86" spans="1:10">
      <c r="A86" s="1" t="s">
        <v>276</v>
      </c>
      <c r="B86" s="1" t="s">
        <v>204</v>
      </c>
      <c r="C86" s="1" t="s">
        <v>204</v>
      </c>
      <c r="D86" s="1" t="s">
        <v>189</v>
      </c>
      <c r="E86" s="1" t="s">
        <v>81</v>
      </c>
      <c r="F86" s="1" t="s">
        <v>48</v>
      </c>
      <c r="G86" s="1" t="s">
        <v>277</v>
      </c>
      <c r="H86" s="191">
        <v>1289</v>
      </c>
      <c r="I86" s="192">
        <v>0</v>
      </c>
      <c r="J86" s="192">
        <v>0</v>
      </c>
    </row>
    <row r="87" spans="1:10">
      <c r="A87" s="1" t="s">
        <v>278</v>
      </c>
      <c r="B87" s="1" t="s">
        <v>204</v>
      </c>
      <c r="C87" s="1" t="s">
        <v>204</v>
      </c>
      <c r="D87" s="1" t="s">
        <v>189</v>
      </c>
      <c r="E87" s="1" t="s">
        <v>81</v>
      </c>
      <c r="F87" s="1" t="s">
        <v>48</v>
      </c>
      <c r="G87" s="1" t="s">
        <v>279</v>
      </c>
      <c r="H87" s="191">
        <v>1224.5</v>
      </c>
      <c r="I87" s="192">
        <v>0</v>
      </c>
      <c r="J87" s="192">
        <v>0</v>
      </c>
    </row>
    <row r="88" spans="1:10">
      <c r="A88" s="1" t="s">
        <v>280</v>
      </c>
      <c r="B88" s="1" t="s">
        <v>204</v>
      </c>
      <c r="C88" s="1" t="s">
        <v>204</v>
      </c>
      <c r="D88" s="1" t="s">
        <v>189</v>
      </c>
      <c r="E88" s="1" t="s">
        <v>81</v>
      </c>
      <c r="F88" s="1" t="s">
        <v>48</v>
      </c>
      <c r="G88" s="1" t="s">
        <v>281</v>
      </c>
      <c r="H88" s="191">
        <v>1132.5</v>
      </c>
      <c r="I88" s="192">
        <v>0</v>
      </c>
      <c r="J88" s="192">
        <v>0</v>
      </c>
    </row>
    <row r="89" spans="1:10">
      <c r="A89" s="1" t="s">
        <v>282</v>
      </c>
      <c r="B89" s="1" t="s">
        <v>204</v>
      </c>
      <c r="C89" s="1" t="s">
        <v>204</v>
      </c>
      <c r="D89" s="1" t="s">
        <v>189</v>
      </c>
      <c r="E89" s="1" t="s">
        <v>81</v>
      </c>
      <c r="F89" s="1" t="s">
        <v>48</v>
      </c>
      <c r="G89" s="1" t="s">
        <v>283</v>
      </c>
      <c r="H89" s="191">
        <v>826</v>
      </c>
      <c r="I89" s="192">
        <v>0</v>
      </c>
      <c r="J89" s="192">
        <v>0</v>
      </c>
    </row>
    <row r="90" spans="1:10">
      <c r="A90" s="1" t="s">
        <v>284</v>
      </c>
      <c r="B90" s="1" t="s">
        <v>204</v>
      </c>
      <c r="C90" s="1" t="s">
        <v>204</v>
      </c>
      <c r="D90" s="1" t="s">
        <v>189</v>
      </c>
      <c r="E90" s="1" t="s">
        <v>81</v>
      </c>
      <c r="F90" s="1" t="s">
        <v>48</v>
      </c>
      <c r="G90" s="1" t="s">
        <v>285</v>
      </c>
      <c r="H90" s="191">
        <v>740.25</v>
      </c>
      <c r="I90" s="192">
        <v>0</v>
      </c>
      <c r="J90" s="192">
        <v>0</v>
      </c>
    </row>
    <row r="91" spans="1:10">
      <c r="A91" s="1" t="s">
        <v>286</v>
      </c>
      <c r="B91" s="1" t="s">
        <v>204</v>
      </c>
      <c r="C91" s="1" t="s">
        <v>204</v>
      </c>
      <c r="D91" s="1" t="s">
        <v>189</v>
      </c>
      <c r="E91" s="1" t="s">
        <v>81</v>
      </c>
      <c r="F91" s="1" t="s">
        <v>48</v>
      </c>
      <c r="G91" s="1" t="s">
        <v>287</v>
      </c>
      <c r="H91" s="191">
        <v>659.25</v>
      </c>
      <c r="I91" s="192">
        <v>0</v>
      </c>
      <c r="J91" s="192">
        <v>0</v>
      </c>
    </row>
    <row r="92" spans="1:10">
      <c r="A92" s="1" t="s">
        <v>288</v>
      </c>
      <c r="B92" s="1" t="s">
        <v>204</v>
      </c>
      <c r="C92" s="1" t="s">
        <v>204</v>
      </c>
      <c r="D92" s="1" t="s">
        <v>189</v>
      </c>
      <c r="E92" s="1" t="s">
        <v>81</v>
      </c>
      <c r="F92" s="1" t="s">
        <v>48</v>
      </c>
      <c r="G92" s="1" t="s">
        <v>289</v>
      </c>
      <c r="H92" s="191">
        <v>648</v>
      </c>
      <c r="I92" s="192">
        <v>0</v>
      </c>
      <c r="J92" s="192">
        <v>0</v>
      </c>
    </row>
    <row r="93" spans="1:10">
      <c r="A93" s="1" t="s">
        <v>290</v>
      </c>
      <c r="B93" s="1" t="s">
        <v>204</v>
      </c>
      <c r="C93" s="1" t="s">
        <v>204</v>
      </c>
      <c r="D93" s="1" t="s">
        <v>189</v>
      </c>
      <c r="E93" s="1" t="s">
        <v>81</v>
      </c>
      <c r="F93" s="1" t="s">
        <v>48</v>
      </c>
      <c r="G93" s="1" t="s">
        <v>291</v>
      </c>
      <c r="H93" s="191">
        <v>607</v>
      </c>
      <c r="I93" s="192">
        <v>0</v>
      </c>
      <c r="J93" s="192">
        <v>0</v>
      </c>
    </row>
    <row r="94" spans="1:10">
      <c r="A94" s="1" t="s">
        <v>292</v>
      </c>
      <c r="B94" s="1" t="s">
        <v>293</v>
      </c>
      <c r="C94" s="1" t="s">
        <v>293</v>
      </c>
      <c r="D94" s="1" t="s">
        <v>80</v>
      </c>
      <c r="E94" s="1" t="s">
        <v>81</v>
      </c>
      <c r="F94" s="195" t="s">
        <v>42</v>
      </c>
      <c r="G94" s="195" t="s">
        <v>294</v>
      </c>
      <c r="H94" s="196">
        <v>1</v>
      </c>
      <c r="I94" s="192">
        <v>0</v>
      </c>
      <c r="J94" s="192">
        <v>0</v>
      </c>
    </row>
    <row r="95" spans="1:10">
      <c r="A95" s="1" t="s">
        <v>295</v>
      </c>
      <c r="B95" s="1" t="s">
        <v>296</v>
      </c>
      <c r="C95" s="1" t="s">
        <v>296</v>
      </c>
      <c r="D95" s="1" t="s">
        <v>297</v>
      </c>
      <c r="E95" s="1" t="s">
        <v>53</v>
      </c>
      <c r="F95" s="1" t="s">
        <v>48</v>
      </c>
      <c r="G95" s="1" t="s">
        <v>298</v>
      </c>
      <c r="H95" s="191">
        <v>201356.5</v>
      </c>
      <c r="I95" s="192">
        <v>1</v>
      </c>
      <c r="J95" s="192">
        <v>1</v>
      </c>
    </row>
    <row r="96" spans="1:10">
      <c r="A96" s="1" t="s">
        <v>299</v>
      </c>
      <c r="B96" s="1" t="s">
        <v>300</v>
      </c>
      <c r="C96" s="1" t="s">
        <v>300</v>
      </c>
      <c r="D96" s="1" t="s">
        <v>297</v>
      </c>
      <c r="E96" s="1" t="s">
        <v>53</v>
      </c>
      <c r="F96" s="1" t="s">
        <v>48</v>
      </c>
      <c r="G96" s="1" t="s">
        <v>301</v>
      </c>
      <c r="H96" s="191">
        <v>151050</v>
      </c>
      <c r="I96" s="192">
        <v>1</v>
      </c>
      <c r="J96" s="192">
        <v>1</v>
      </c>
    </row>
    <row r="97" spans="1:10">
      <c r="A97" s="1" t="s">
        <v>302</v>
      </c>
      <c r="B97" s="1" t="s">
        <v>303</v>
      </c>
      <c r="C97" s="1" t="s">
        <v>303</v>
      </c>
      <c r="D97" s="1" t="s">
        <v>297</v>
      </c>
      <c r="E97" s="1" t="s">
        <v>53</v>
      </c>
      <c r="F97" s="1" t="s">
        <v>48</v>
      </c>
      <c r="G97" s="1" t="s">
        <v>304</v>
      </c>
      <c r="H97" s="191">
        <v>148419.5</v>
      </c>
      <c r="I97" s="192">
        <v>1</v>
      </c>
      <c r="J97" s="192">
        <v>1</v>
      </c>
    </row>
    <row r="98" spans="1:10">
      <c r="A98" s="1" t="s">
        <v>305</v>
      </c>
      <c r="B98" s="1" t="s">
        <v>306</v>
      </c>
      <c r="C98" s="1" t="s">
        <v>306</v>
      </c>
      <c r="D98" s="1" t="s">
        <v>297</v>
      </c>
      <c r="E98" s="1" t="s">
        <v>53</v>
      </c>
      <c r="F98" s="1" t="s">
        <v>48</v>
      </c>
      <c r="G98" s="1" t="s">
        <v>307</v>
      </c>
      <c r="H98" s="191">
        <v>70943</v>
      </c>
      <c r="I98" s="192">
        <v>0</v>
      </c>
      <c r="J98" s="192">
        <v>0</v>
      </c>
    </row>
    <row r="99" spans="1:10">
      <c r="A99" s="1" t="s">
        <v>308</v>
      </c>
      <c r="B99" s="1" t="s">
        <v>308</v>
      </c>
      <c r="C99" s="1" t="s">
        <v>309</v>
      </c>
      <c r="D99" s="1" t="s">
        <v>297</v>
      </c>
      <c r="E99" s="1" t="s">
        <v>53</v>
      </c>
      <c r="F99" s="1" t="s">
        <v>57</v>
      </c>
      <c r="G99" s="1" t="s">
        <v>310</v>
      </c>
      <c r="H99" s="191">
        <v>68711</v>
      </c>
      <c r="I99" s="192">
        <v>0</v>
      </c>
      <c r="J99" s="192">
        <v>1</v>
      </c>
    </row>
    <row r="100" spans="1:10">
      <c r="A100" s="1" t="s">
        <v>311</v>
      </c>
      <c r="B100" s="1" t="s">
        <v>300</v>
      </c>
      <c r="C100" s="1" t="s">
        <v>300</v>
      </c>
      <c r="D100" s="1" t="s">
        <v>297</v>
      </c>
      <c r="E100" s="1" t="s">
        <v>53</v>
      </c>
      <c r="F100" s="1" t="s">
        <v>48</v>
      </c>
      <c r="G100" s="1" t="s">
        <v>312</v>
      </c>
      <c r="H100" s="191">
        <v>32753</v>
      </c>
      <c r="I100" s="192">
        <v>0</v>
      </c>
      <c r="J100" s="192">
        <v>0</v>
      </c>
    </row>
    <row r="101" spans="1:10">
      <c r="A101" s="1" t="s">
        <v>313</v>
      </c>
      <c r="B101" s="1" t="s">
        <v>313</v>
      </c>
      <c r="C101" s="1" t="s">
        <v>314</v>
      </c>
      <c r="D101" s="1" t="s">
        <v>297</v>
      </c>
      <c r="E101" s="1" t="s">
        <v>53</v>
      </c>
      <c r="F101" s="1" t="s">
        <v>57</v>
      </c>
      <c r="G101" s="1" t="s">
        <v>315</v>
      </c>
      <c r="H101" s="191">
        <v>31664</v>
      </c>
      <c r="I101" s="192">
        <v>0</v>
      </c>
      <c r="J101" s="192">
        <v>1</v>
      </c>
    </row>
    <row r="102" spans="1:10">
      <c r="A102" s="1" t="s">
        <v>316</v>
      </c>
      <c r="B102" s="1" t="s">
        <v>316</v>
      </c>
      <c r="C102" s="1" t="s">
        <v>317</v>
      </c>
      <c r="D102" s="1" t="s">
        <v>297</v>
      </c>
      <c r="E102" s="1" t="s">
        <v>53</v>
      </c>
      <c r="F102" s="1" t="s">
        <v>57</v>
      </c>
      <c r="G102" s="1" t="s">
        <v>318</v>
      </c>
      <c r="H102" s="191">
        <v>25615</v>
      </c>
      <c r="I102" s="192">
        <v>0</v>
      </c>
      <c r="J102" s="192">
        <v>0</v>
      </c>
    </row>
    <row r="103" spans="1:10">
      <c r="A103" s="1" t="s">
        <v>319</v>
      </c>
      <c r="B103" s="1" t="s">
        <v>320</v>
      </c>
      <c r="C103" s="1" t="s">
        <v>320</v>
      </c>
      <c r="D103" s="1" t="s">
        <v>297</v>
      </c>
      <c r="E103" s="1" t="s">
        <v>53</v>
      </c>
      <c r="F103" s="1" t="s">
        <v>48</v>
      </c>
      <c r="G103" s="1" t="s">
        <v>321</v>
      </c>
      <c r="H103" s="191">
        <v>10565.5</v>
      </c>
      <c r="I103" s="192">
        <v>0</v>
      </c>
      <c r="J103" s="192">
        <v>0</v>
      </c>
    </row>
    <row r="104" spans="1:10">
      <c r="A104" s="1" t="s">
        <v>322</v>
      </c>
      <c r="B104" s="1" t="s">
        <v>323</v>
      </c>
      <c r="C104" s="1" t="s">
        <v>323</v>
      </c>
      <c r="D104" s="1" t="s">
        <v>297</v>
      </c>
      <c r="E104" s="1" t="s">
        <v>53</v>
      </c>
      <c r="F104" s="1" t="s">
        <v>48</v>
      </c>
      <c r="G104" s="1" t="s">
        <v>324</v>
      </c>
      <c r="H104" s="191">
        <v>9474.5</v>
      </c>
      <c r="I104" s="192">
        <v>0</v>
      </c>
      <c r="J104" s="192">
        <v>0</v>
      </c>
    </row>
    <row r="105" spans="1:10">
      <c r="A105" s="1" t="s">
        <v>325</v>
      </c>
      <c r="B105" s="1" t="s">
        <v>326</v>
      </c>
      <c r="C105" s="1" t="s">
        <v>326</v>
      </c>
      <c r="D105" s="1" t="s">
        <v>297</v>
      </c>
      <c r="E105" s="1" t="s">
        <v>53</v>
      </c>
      <c r="F105" s="1" t="s">
        <v>48</v>
      </c>
      <c r="G105" s="1" t="s">
        <v>327</v>
      </c>
      <c r="H105" s="191">
        <v>9450.5</v>
      </c>
      <c r="I105" s="192">
        <v>0</v>
      </c>
      <c r="J105" s="192">
        <v>0</v>
      </c>
    </row>
    <row r="106" spans="1:10">
      <c r="A106" s="1" t="s">
        <v>328</v>
      </c>
      <c r="B106" s="1" t="s">
        <v>320</v>
      </c>
      <c r="C106" s="1" t="s">
        <v>320</v>
      </c>
      <c r="D106" s="1" t="s">
        <v>297</v>
      </c>
      <c r="E106" s="1" t="s">
        <v>53</v>
      </c>
      <c r="F106" s="1" t="s">
        <v>48</v>
      </c>
      <c r="G106" s="1" t="s">
        <v>329</v>
      </c>
      <c r="H106" s="191">
        <v>8995</v>
      </c>
      <c r="I106" s="192">
        <v>0</v>
      </c>
      <c r="J106" s="192">
        <v>0</v>
      </c>
    </row>
    <row r="107" spans="1:10">
      <c r="A107" s="1" t="s">
        <v>330</v>
      </c>
      <c r="B107" s="1" t="s">
        <v>303</v>
      </c>
      <c r="C107" s="1" t="s">
        <v>303</v>
      </c>
      <c r="D107" s="1" t="s">
        <v>297</v>
      </c>
      <c r="E107" s="1" t="s">
        <v>53</v>
      </c>
      <c r="F107" s="1" t="s">
        <v>48</v>
      </c>
      <c r="G107" s="1" t="s">
        <v>331</v>
      </c>
      <c r="H107" s="191">
        <v>8768.5</v>
      </c>
      <c r="I107" s="192">
        <v>0</v>
      </c>
      <c r="J107" s="192">
        <v>0</v>
      </c>
    </row>
    <row r="108" spans="1:10">
      <c r="A108" s="1" t="s">
        <v>332</v>
      </c>
      <c r="B108" s="1" t="s">
        <v>303</v>
      </c>
      <c r="C108" s="1" t="s">
        <v>303</v>
      </c>
      <c r="D108" s="1" t="s">
        <v>297</v>
      </c>
      <c r="E108" s="1" t="s">
        <v>53</v>
      </c>
      <c r="F108" s="1" t="s">
        <v>48</v>
      </c>
      <c r="G108" s="1" t="s">
        <v>333</v>
      </c>
      <c r="H108" s="191">
        <v>1308</v>
      </c>
      <c r="I108" s="192">
        <v>0</v>
      </c>
      <c r="J108" s="192">
        <v>0</v>
      </c>
    </row>
    <row r="109" spans="1:10">
      <c r="A109" s="1" t="s">
        <v>334</v>
      </c>
      <c r="B109" s="1" t="s">
        <v>335</v>
      </c>
      <c r="C109" s="1" t="s">
        <v>335</v>
      </c>
      <c r="D109" s="1" t="s">
        <v>336</v>
      </c>
      <c r="E109" s="1" t="s">
        <v>337</v>
      </c>
      <c r="F109" s="1" t="s">
        <v>48</v>
      </c>
      <c r="G109" s="1" t="s">
        <v>338</v>
      </c>
      <c r="H109" s="191">
        <v>78409.5</v>
      </c>
      <c r="I109" s="192">
        <v>1</v>
      </c>
      <c r="J109" s="192">
        <v>1</v>
      </c>
    </row>
    <row r="110" spans="1:10">
      <c r="A110" s="1" t="s">
        <v>339</v>
      </c>
      <c r="B110" s="1" t="s">
        <v>340</v>
      </c>
      <c r="C110" s="1" t="s">
        <v>340</v>
      </c>
      <c r="D110" s="1" t="s">
        <v>336</v>
      </c>
      <c r="E110" s="1" t="s">
        <v>337</v>
      </c>
      <c r="F110" s="1" t="s">
        <v>48</v>
      </c>
      <c r="G110" s="1" t="s">
        <v>341</v>
      </c>
      <c r="H110" s="191">
        <v>58735</v>
      </c>
      <c r="I110" s="192">
        <v>1</v>
      </c>
      <c r="J110" s="192">
        <v>1</v>
      </c>
    </row>
    <row r="111" spans="1:10">
      <c r="A111" s="1" t="s">
        <v>342</v>
      </c>
      <c r="B111" s="1" t="s">
        <v>340</v>
      </c>
      <c r="C111" s="1" t="s">
        <v>340</v>
      </c>
      <c r="D111" s="1" t="s">
        <v>336</v>
      </c>
      <c r="E111" s="1" t="s">
        <v>337</v>
      </c>
      <c r="F111" s="1" t="s">
        <v>48</v>
      </c>
      <c r="G111" s="1" t="s">
        <v>343</v>
      </c>
      <c r="H111" s="191">
        <v>28299.25</v>
      </c>
      <c r="I111" s="192">
        <v>0</v>
      </c>
      <c r="J111" s="192">
        <v>0</v>
      </c>
    </row>
    <row r="112" spans="1:10">
      <c r="A112" s="1" t="s">
        <v>344</v>
      </c>
      <c r="B112" s="1" t="s">
        <v>344</v>
      </c>
      <c r="C112" s="1" t="s">
        <v>345</v>
      </c>
      <c r="D112" s="1" t="s">
        <v>336</v>
      </c>
      <c r="E112" s="1" t="s">
        <v>337</v>
      </c>
      <c r="F112" s="1" t="s">
        <v>57</v>
      </c>
      <c r="G112" s="1" t="s">
        <v>346</v>
      </c>
      <c r="H112" s="191">
        <v>19239.5</v>
      </c>
      <c r="I112" s="192">
        <v>0</v>
      </c>
      <c r="J112" s="192">
        <v>0</v>
      </c>
    </row>
    <row r="113" spans="1:10">
      <c r="A113" s="1" t="s">
        <v>347</v>
      </c>
      <c r="B113" s="1" t="s">
        <v>347</v>
      </c>
      <c r="C113" s="1" t="s">
        <v>348</v>
      </c>
      <c r="D113" s="1" t="s">
        <v>336</v>
      </c>
      <c r="E113" s="1" t="s">
        <v>337</v>
      </c>
      <c r="F113" s="1" t="s">
        <v>57</v>
      </c>
      <c r="G113" s="1" t="s">
        <v>349</v>
      </c>
      <c r="H113" s="191">
        <v>15914</v>
      </c>
      <c r="I113" s="192">
        <v>0</v>
      </c>
      <c r="J113" s="192">
        <v>1</v>
      </c>
    </row>
    <row r="114" spans="1:10">
      <c r="A114" s="1" t="s">
        <v>350</v>
      </c>
      <c r="B114" s="1" t="s">
        <v>350</v>
      </c>
      <c r="C114" s="1" t="s">
        <v>351</v>
      </c>
      <c r="D114" s="1" t="s">
        <v>336</v>
      </c>
      <c r="E114" s="1" t="s">
        <v>337</v>
      </c>
      <c r="F114" s="1" t="s">
        <v>57</v>
      </c>
      <c r="G114" s="1" t="s">
        <v>352</v>
      </c>
      <c r="H114" s="191">
        <v>10688</v>
      </c>
      <c r="I114" s="192">
        <v>0</v>
      </c>
      <c r="J114" s="192">
        <v>0</v>
      </c>
    </row>
    <row r="115" spans="1:10">
      <c r="A115" s="1" t="s">
        <v>353</v>
      </c>
      <c r="B115" s="1" t="s">
        <v>353</v>
      </c>
      <c r="C115" s="1" t="s">
        <v>354</v>
      </c>
      <c r="D115" s="1" t="s">
        <v>336</v>
      </c>
      <c r="E115" s="1" t="s">
        <v>337</v>
      </c>
      <c r="F115" s="1" t="s">
        <v>42</v>
      </c>
      <c r="G115" s="1" t="s">
        <v>355</v>
      </c>
      <c r="H115" s="191">
        <v>10287.5</v>
      </c>
      <c r="I115" s="192">
        <v>0</v>
      </c>
      <c r="J115" s="192">
        <v>0</v>
      </c>
    </row>
    <row r="116" spans="1:10">
      <c r="A116" s="1" t="s">
        <v>356</v>
      </c>
      <c r="B116" s="1" t="s">
        <v>356</v>
      </c>
      <c r="C116" s="1" t="s">
        <v>351</v>
      </c>
      <c r="D116" s="1" t="s">
        <v>336</v>
      </c>
      <c r="E116" s="1" t="s">
        <v>337</v>
      </c>
      <c r="F116" s="1" t="s">
        <v>57</v>
      </c>
      <c r="G116" s="1" t="s">
        <v>357</v>
      </c>
      <c r="H116" s="191">
        <v>8834.5</v>
      </c>
      <c r="I116" s="192">
        <v>0</v>
      </c>
      <c r="J116" s="192">
        <v>0</v>
      </c>
    </row>
    <row r="117" spans="1:10">
      <c r="A117" s="1" t="s">
        <v>358</v>
      </c>
      <c r="B117" s="1" t="s">
        <v>358</v>
      </c>
      <c r="C117" s="1" t="s">
        <v>104</v>
      </c>
      <c r="D117" s="1" t="s">
        <v>336</v>
      </c>
      <c r="E117" s="1" t="s">
        <v>337</v>
      </c>
      <c r="F117" s="1" t="s">
        <v>57</v>
      </c>
      <c r="G117" s="1" t="s">
        <v>359</v>
      </c>
      <c r="H117" s="191">
        <v>7748</v>
      </c>
      <c r="I117" s="192">
        <v>0</v>
      </c>
      <c r="J117" s="192">
        <v>0</v>
      </c>
    </row>
    <row r="118" spans="1:10">
      <c r="A118" s="1" t="s">
        <v>360</v>
      </c>
      <c r="B118" s="1" t="s">
        <v>335</v>
      </c>
      <c r="C118" s="1" t="s">
        <v>335</v>
      </c>
      <c r="D118" s="1" t="s">
        <v>336</v>
      </c>
      <c r="E118" s="1" t="s">
        <v>337</v>
      </c>
      <c r="F118" s="1" t="s">
        <v>48</v>
      </c>
      <c r="G118" s="1" t="s">
        <v>361</v>
      </c>
      <c r="H118" s="191">
        <v>6861.5</v>
      </c>
      <c r="I118" s="192">
        <v>0</v>
      </c>
      <c r="J118" s="192">
        <v>0</v>
      </c>
    </row>
    <row r="119" spans="1:10">
      <c r="A119" s="1" t="s">
        <v>362</v>
      </c>
      <c r="B119" s="1" t="s">
        <v>363</v>
      </c>
      <c r="C119" s="1" t="s">
        <v>363</v>
      </c>
      <c r="D119" s="1" t="s">
        <v>336</v>
      </c>
      <c r="E119" s="1" t="s">
        <v>337</v>
      </c>
      <c r="F119" s="1" t="s">
        <v>48</v>
      </c>
      <c r="G119" s="1" t="s">
        <v>364</v>
      </c>
      <c r="H119" s="191">
        <v>3400</v>
      </c>
      <c r="I119" s="192">
        <v>0</v>
      </c>
      <c r="J119" s="192">
        <v>0</v>
      </c>
    </row>
    <row r="120" spans="1:10">
      <c r="A120" s="1" t="s">
        <v>365</v>
      </c>
      <c r="B120" s="1" t="s">
        <v>366</v>
      </c>
      <c r="C120" s="1" t="s">
        <v>366</v>
      </c>
      <c r="D120" s="1" t="s">
        <v>336</v>
      </c>
      <c r="E120" s="1" t="s">
        <v>337</v>
      </c>
      <c r="F120" s="1" t="s">
        <v>48</v>
      </c>
      <c r="G120" s="1" t="s">
        <v>367</v>
      </c>
      <c r="H120" s="191">
        <v>2702.5</v>
      </c>
      <c r="I120" s="192">
        <v>0</v>
      </c>
      <c r="J120" s="192">
        <v>0</v>
      </c>
    </row>
    <row r="121" spans="1:10">
      <c r="A121" s="1" t="s">
        <v>368</v>
      </c>
      <c r="B121" s="1" t="s">
        <v>369</v>
      </c>
      <c r="C121" s="1" t="s">
        <v>369</v>
      </c>
      <c r="D121" s="1" t="s">
        <v>336</v>
      </c>
      <c r="E121" s="1" t="s">
        <v>337</v>
      </c>
      <c r="F121" s="1" t="s">
        <v>48</v>
      </c>
      <c r="G121" s="1" t="s">
        <v>370</v>
      </c>
      <c r="H121" s="191">
        <v>1698.5</v>
      </c>
      <c r="I121" s="192">
        <v>0</v>
      </c>
      <c r="J121" s="192">
        <v>0</v>
      </c>
    </row>
    <row r="122" spans="1:10">
      <c r="A122" s="1" t="s">
        <v>371</v>
      </c>
      <c r="B122" s="1" t="s">
        <v>335</v>
      </c>
      <c r="C122" s="1" t="s">
        <v>335</v>
      </c>
      <c r="D122" s="1" t="s">
        <v>336</v>
      </c>
      <c r="E122" s="1" t="s">
        <v>337</v>
      </c>
      <c r="F122" s="1" t="s">
        <v>48</v>
      </c>
      <c r="G122" s="1" t="s">
        <v>372</v>
      </c>
      <c r="H122" s="191">
        <v>1517</v>
      </c>
      <c r="I122" s="192">
        <v>0</v>
      </c>
      <c r="J122" s="192">
        <v>0</v>
      </c>
    </row>
    <row r="123" spans="1:10">
      <c r="A123" s="1" t="s">
        <v>373</v>
      </c>
      <c r="B123" s="1" t="s">
        <v>374</v>
      </c>
      <c r="C123" s="1" t="s">
        <v>374</v>
      </c>
      <c r="D123" s="1" t="s">
        <v>336</v>
      </c>
      <c r="E123" s="1" t="s">
        <v>337</v>
      </c>
      <c r="F123" s="1" t="s">
        <v>48</v>
      </c>
      <c r="G123" s="1" t="s">
        <v>375</v>
      </c>
      <c r="H123" s="191">
        <v>902</v>
      </c>
      <c r="I123" s="192">
        <v>0</v>
      </c>
      <c r="J123" s="192">
        <v>0</v>
      </c>
    </row>
    <row r="124" spans="1:10">
      <c r="A124" s="1" t="s">
        <v>376</v>
      </c>
      <c r="B124" s="1" t="s">
        <v>377</v>
      </c>
      <c r="C124" s="1" t="s">
        <v>377</v>
      </c>
      <c r="D124" s="1" t="s">
        <v>378</v>
      </c>
      <c r="E124" s="1" t="s">
        <v>337</v>
      </c>
      <c r="F124" s="1" t="s">
        <v>48</v>
      </c>
      <c r="G124" s="1" t="s">
        <v>379</v>
      </c>
      <c r="H124" s="191">
        <v>124713.5</v>
      </c>
      <c r="I124" s="192">
        <v>1</v>
      </c>
      <c r="J124" s="192">
        <v>1</v>
      </c>
    </row>
    <row r="125" spans="1:10">
      <c r="A125" s="1" t="s">
        <v>380</v>
      </c>
      <c r="B125" s="1" t="s">
        <v>381</v>
      </c>
      <c r="C125" s="1" t="s">
        <v>381</v>
      </c>
      <c r="D125" s="1" t="s">
        <v>378</v>
      </c>
      <c r="E125" s="1" t="s">
        <v>337</v>
      </c>
      <c r="F125" s="1" t="s">
        <v>48</v>
      </c>
      <c r="G125" s="1" t="s">
        <v>382</v>
      </c>
      <c r="H125" s="191">
        <v>44468.75</v>
      </c>
      <c r="I125" s="192">
        <v>1</v>
      </c>
      <c r="J125" s="192">
        <v>1</v>
      </c>
    </row>
    <row r="126" spans="1:10">
      <c r="A126" s="1" t="s">
        <v>383</v>
      </c>
      <c r="B126" s="1" t="s">
        <v>383</v>
      </c>
      <c r="C126" s="1" t="s">
        <v>384</v>
      </c>
      <c r="D126" s="1" t="s">
        <v>378</v>
      </c>
      <c r="E126" s="1" t="s">
        <v>337</v>
      </c>
      <c r="F126" s="1" t="s">
        <v>42</v>
      </c>
      <c r="G126" s="1" t="s">
        <v>385</v>
      </c>
      <c r="H126" s="191">
        <v>27717</v>
      </c>
      <c r="I126" s="192">
        <v>0</v>
      </c>
      <c r="J126" s="192">
        <v>0</v>
      </c>
    </row>
    <row r="127" spans="1:10">
      <c r="A127" s="1" t="s">
        <v>386</v>
      </c>
      <c r="B127" s="1" t="s">
        <v>386</v>
      </c>
      <c r="C127" s="1" t="s">
        <v>387</v>
      </c>
      <c r="D127" s="1" t="s">
        <v>378</v>
      </c>
      <c r="E127" s="1" t="s">
        <v>337</v>
      </c>
      <c r="F127" s="1" t="s">
        <v>57</v>
      </c>
      <c r="G127" s="1" t="s">
        <v>388</v>
      </c>
      <c r="H127" s="191">
        <v>20103</v>
      </c>
      <c r="I127" s="192">
        <v>0</v>
      </c>
      <c r="J127" s="192">
        <v>0</v>
      </c>
    </row>
    <row r="128" spans="1:10">
      <c r="A128" s="1" t="s">
        <v>389</v>
      </c>
      <c r="B128" s="1" t="s">
        <v>390</v>
      </c>
      <c r="C128" s="1" t="s">
        <v>390</v>
      </c>
      <c r="D128" s="1" t="s">
        <v>378</v>
      </c>
      <c r="E128" s="1" t="s">
        <v>337</v>
      </c>
      <c r="F128" s="1" t="s">
        <v>48</v>
      </c>
      <c r="G128" s="1" t="s">
        <v>391</v>
      </c>
      <c r="H128" s="191">
        <v>19380</v>
      </c>
      <c r="I128" s="192">
        <v>0</v>
      </c>
      <c r="J128" s="192">
        <v>1</v>
      </c>
    </row>
    <row r="129" spans="1:10">
      <c r="A129" s="1" t="s">
        <v>392</v>
      </c>
      <c r="B129" s="1" t="s">
        <v>392</v>
      </c>
      <c r="C129" s="1" t="s">
        <v>354</v>
      </c>
      <c r="D129" s="1" t="s">
        <v>378</v>
      </c>
      <c r="E129" s="1" t="s">
        <v>337</v>
      </c>
      <c r="F129" s="1" t="s">
        <v>42</v>
      </c>
      <c r="G129" s="1" t="s">
        <v>393</v>
      </c>
      <c r="H129" s="191">
        <v>19030</v>
      </c>
      <c r="I129" s="192">
        <v>0</v>
      </c>
      <c r="J129" s="192">
        <v>0</v>
      </c>
    </row>
    <row r="130" spans="1:10">
      <c r="A130" s="1" t="s">
        <v>394</v>
      </c>
      <c r="B130" s="1" t="s">
        <v>395</v>
      </c>
      <c r="C130" s="1" t="s">
        <v>395</v>
      </c>
      <c r="D130" s="1" t="s">
        <v>378</v>
      </c>
      <c r="E130" s="1" t="s">
        <v>337</v>
      </c>
      <c r="F130" s="1" t="s">
        <v>48</v>
      </c>
      <c r="G130" s="1" t="s">
        <v>396</v>
      </c>
      <c r="H130" s="191">
        <v>18105.25</v>
      </c>
      <c r="I130" s="192">
        <v>0</v>
      </c>
      <c r="J130" s="192">
        <v>0</v>
      </c>
    </row>
    <row r="131" spans="1:10">
      <c r="A131" s="1" t="s">
        <v>397</v>
      </c>
      <c r="B131" s="1" t="s">
        <v>377</v>
      </c>
      <c r="C131" s="1" t="s">
        <v>377</v>
      </c>
      <c r="D131" s="1" t="s">
        <v>378</v>
      </c>
      <c r="E131" s="1" t="s">
        <v>337</v>
      </c>
      <c r="F131" s="1" t="s">
        <v>48</v>
      </c>
      <c r="G131" s="1" t="s">
        <v>398</v>
      </c>
      <c r="H131" s="191">
        <v>16051.5</v>
      </c>
      <c r="I131" s="192">
        <v>0</v>
      </c>
      <c r="J131" s="192">
        <v>1</v>
      </c>
    </row>
    <row r="132" spans="1:10">
      <c r="A132" s="1" t="s">
        <v>399</v>
      </c>
      <c r="B132" s="1" t="s">
        <v>399</v>
      </c>
      <c r="C132" s="1" t="s">
        <v>400</v>
      </c>
      <c r="D132" s="1" t="s">
        <v>378</v>
      </c>
      <c r="E132" s="1" t="s">
        <v>337</v>
      </c>
      <c r="F132" s="1" t="s">
        <v>42</v>
      </c>
      <c r="G132" s="1" t="s">
        <v>401</v>
      </c>
      <c r="H132" s="191">
        <v>14633.5</v>
      </c>
      <c r="I132" s="192">
        <v>0</v>
      </c>
      <c r="J132" s="192">
        <v>0</v>
      </c>
    </row>
    <row r="133" spans="1:10">
      <c r="A133" s="1" t="s">
        <v>402</v>
      </c>
      <c r="B133" s="1" t="s">
        <v>402</v>
      </c>
      <c r="C133" s="1" t="s">
        <v>403</v>
      </c>
      <c r="D133" s="1" t="s">
        <v>378</v>
      </c>
      <c r="E133" s="1" t="s">
        <v>337</v>
      </c>
      <c r="F133" s="1" t="s">
        <v>57</v>
      </c>
      <c r="G133" s="1" t="s">
        <v>404</v>
      </c>
      <c r="H133" s="191">
        <v>13256</v>
      </c>
      <c r="I133" s="192">
        <v>0</v>
      </c>
      <c r="J133" s="192">
        <v>0</v>
      </c>
    </row>
    <row r="134" spans="1:10">
      <c r="A134" s="1" t="s">
        <v>405</v>
      </c>
      <c r="B134" s="1" t="s">
        <v>405</v>
      </c>
      <c r="C134" s="1" t="s">
        <v>406</v>
      </c>
      <c r="D134" s="1" t="s">
        <v>378</v>
      </c>
      <c r="E134" s="1" t="s">
        <v>337</v>
      </c>
      <c r="F134" s="1" t="s">
        <v>57</v>
      </c>
      <c r="G134" s="1" t="s">
        <v>407</v>
      </c>
      <c r="H134" s="191">
        <v>10690.5</v>
      </c>
      <c r="I134" s="192">
        <v>0</v>
      </c>
      <c r="J134" s="192">
        <v>0</v>
      </c>
    </row>
    <row r="135" spans="1:10">
      <c r="A135" s="1" t="s">
        <v>408</v>
      </c>
      <c r="B135" s="1" t="s">
        <v>408</v>
      </c>
      <c r="C135" s="1" t="s">
        <v>409</v>
      </c>
      <c r="D135" s="1" t="s">
        <v>378</v>
      </c>
      <c r="E135" s="1" t="s">
        <v>337</v>
      </c>
      <c r="F135" s="1" t="s">
        <v>42</v>
      </c>
      <c r="G135" s="1" t="s">
        <v>410</v>
      </c>
      <c r="H135" s="191">
        <v>9621</v>
      </c>
      <c r="I135" s="192">
        <v>0</v>
      </c>
      <c r="J135" s="192">
        <v>0</v>
      </c>
    </row>
    <row r="136" spans="1:10">
      <c r="A136" s="1" t="s">
        <v>411</v>
      </c>
      <c r="B136" s="1" t="s">
        <v>411</v>
      </c>
      <c r="C136" s="1" t="s">
        <v>412</v>
      </c>
      <c r="D136" s="1" t="s">
        <v>378</v>
      </c>
      <c r="E136" s="1" t="s">
        <v>337</v>
      </c>
      <c r="F136" s="1" t="s">
        <v>57</v>
      </c>
      <c r="G136" s="1" t="s">
        <v>413</v>
      </c>
      <c r="H136" s="191">
        <v>9352.5</v>
      </c>
      <c r="I136" s="192">
        <v>0</v>
      </c>
      <c r="J136" s="192">
        <v>0</v>
      </c>
    </row>
    <row r="137" spans="1:10">
      <c r="A137" s="1" t="s">
        <v>414</v>
      </c>
      <c r="B137" s="1" t="s">
        <v>414</v>
      </c>
      <c r="C137" s="1" t="s">
        <v>354</v>
      </c>
      <c r="D137" s="1" t="s">
        <v>378</v>
      </c>
      <c r="E137" s="1" t="s">
        <v>337</v>
      </c>
      <c r="F137" s="1" t="s">
        <v>42</v>
      </c>
      <c r="G137" s="1" t="s">
        <v>415</v>
      </c>
      <c r="H137" s="191">
        <v>7083</v>
      </c>
      <c r="I137" s="192">
        <v>0</v>
      </c>
      <c r="J137" s="192">
        <v>0</v>
      </c>
    </row>
    <row r="138" spans="1:10">
      <c r="A138" s="1" t="s">
        <v>416</v>
      </c>
      <c r="B138" s="1" t="s">
        <v>416</v>
      </c>
      <c r="C138" s="1" t="s">
        <v>417</v>
      </c>
      <c r="D138" s="1" t="s">
        <v>378</v>
      </c>
      <c r="E138" s="1" t="s">
        <v>337</v>
      </c>
      <c r="F138" s="1" t="s">
        <v>57</v>
      </c>
      <c r="G138" s="1" t="s">
        <v>418</v>
      </c>
      <c r="H138" s="191">
        <v>6587.5</v>
      </c>
      <c r="I138" s="192">
        <v>0</v>
      </c>
      <c r="J138" s="192">
        <v>0</v>
      </c>
    </row>
    <row r="139" spans="1:10">
      <c r="A139" s="1" t="s">
        <v>419</v>
      </c>
      <c r="B139" s="1" t="s">
        <v>419</v>
      </c>
      <c r="C139" s="1" t="s">
        <v>420</v>
      </c>
      <c r="D139" s="1" t="s">
        <v>378</v>
      </c>
      <c r="E139" s="1" t="s">
        <v>337</v>
      </c>
      <c r="F139" s="1" t="s">
        <v>57</v>
      </c>
      <c r="G139" s="1" t="s">
        <v>421</v>
      </c>
      <c r="H139" s="191">
        <v>5630.5</v>
      </c>
      <c r="I139" s="192">
        <v>0</v>
      </c>
      <c r="J139" s="192">
        <v>0</v>
      </c>
    </row>
    <row r="140" spans="1:10">
      <c r="A140" s="1" t="s">
        <v>422</v>
      </c>
      <c r="B140" s="1" t="s">
        <v>422</v>
      </c>
      <c r="C140" s="1" t="s">
        <v>423</v>
      </c>
      <c r="D140" s="1" t="s">
        <v>378</v>
      </c>
      <c r="E140" s="1" t="s">
        <v>337</v>
      </c>
      <c r="F140" s="1" t="s">
        <v>57</v>
      </c>
      <c r="G140" s="1" t="s">
        <v>424</v>
      </c>
      <c r="H140" s="191">
        <v>5441</v>
      </c>
      <c r="I140" s="192">
        <v>0</v>
      </c>
      <c r="J140" s="192">
        <v>0</v>
      </c>
    </row>
    <row r="141" spans="1:10">
      <c r="A141" s="1" t="s">
        <v>425</v>
      </c>
      <c r="B141" s="1" t="s">
        <v>425</v>
      </c>
      <c r="C141" s="1" t="s">
        <v>426</v>
      </c>
      <c r="D141" s="1" t="s">
        <v>378</v>
      </c>
      <c r="E141" s="1" t="s">
        <v>337</v>
      </c>
      <c r="F141" s="1" t="s">
        <v>57</v>
      </c>
      <c r="G141" s="1" t="s">
        <v>427</v>
      </c>
      <c r="H141" s="191">
        <v>4977.5</v>
      </c>
      <c r="I141" s="192">
        <v>0</v>
      </c>
      <c r="J141" s="192">
        <v>0</v>
      </c>
    </row>
    <row r="142" spans="1:10">
      <c r="A142" s="1" t="s">
        <v>428</v>
      </c>
      <c r="B142" s="1" t="s">
        <v>428</v>
      </c>
      <c r="C142" s="1" t="s">
        <v>429</v>
      </c>
      <c r="D142" s="1" t="s">
        <v>378</v>
      </c>
      <c r="E142" s="1" t="s">
        <v>337</v>
      </c>
      <c r="F142" s="1" t="s">
        <v>430</v>
      </c>
      <c r="G142" s="1" t="s">
        <v>431</v>
      </c>
      <c r="H142" s="191">
        <v>4731</v>
      </c>
      <c r="I142" s="192">
        <v>0</v>
      </c>
      <c r="J142" s="192">
        <v>0</v>
      </c>
    </row>
    <row r="143" spans="1:10">
      <c r="A143" s="1" t="s">
        <v>432</v>
      </c>
      <c r="B143" s="1" t="s">
        <v>395</v>
      </c>
      <c r="C143" s="1" t="s">
        <v>395</v>
      </c>
      <c r="D143" s="1" t="s">
        <v>378</v>
      </c>
      <c r="E143" s="1" t="s">
        <v>337</v>
      </c>
      <c r="F143" s="1" t="s">
        <v>48</v>
      </c>
      <c r="G143" s="1" t="s">
        <v>433</v>
      </c>
      <c r="H143" s="191">
        <v>3518.5</v>
      </c>
      <c r="I143" s="192">
        <v>0</v>
      </c>
      <c r="J143" s="192">
        <v>0</v>
      </c>
    </row>
    <row r="144" spans="1:10">
      <c r="A144" s="1" t="s">
        <v>434</v>
      </c>
      <c r="B144" s="1" t="s">
        <v>395</v>
      </c>
      <c r="C144" s="1" t="s">
        <v>395</v>
      </c>
      <c r="D144" s="1" t="s">
        <v>378</v>
      </c>
      <c r="E144" s="1" t="s">
        <v>337</v>
      </c>
      <c r="F144" s="1" t="s">
        <v>48</v>
      </c>
      <c r="G144" s="1" t="s">
        <v>435</v>
      </c>
      <c r="H144" s="191">
        <v>1731.25</v>
      </c>
      <c r="I144" s="192">
        <v>0</v>
      </c>
      <c r="J144" s="192">
        <v>0</v>
      </c>
    </row>
    <row r="145" spans="1:10">
      <c r="A145" s="1" t="s">
        <v>436</v>
      </c>
      <c r="B145" s="1" t="s">
        <v>437</v>
      </c>
      <c r="C145" s="1" t="s">
        <v>437</v>
      </c>
      <c r="D145" s="1" t="s">
        <v>378</v>
      </c>
      <c r="E145" s="1" t="s">
        <v>337</v>
      </c>
      <c r="F145" s="1" t="s">
        <v>48</v>
      </c>
      <c r="G145" s="1" t="s">
        <v>438</v>
      </c>
      <c r="H145" s="191">
        <v>1179</v>
      </c>
      <c r="I145" s="192">
        <v>0</v>
      </c>
      <c r="J145" s="192">
        <v>0</v>
      </c>
    </row>
    <row r="146" spans="1:10">
      <c r="A146" s="1" t="s">
        <v>439</v>
      </c>
      <c r="B146" s="1" t="s">
        <v>395</v>
      </c>
      <c r="C146" s="1" t="s">
        <v>395</v>
      </c>
      <c r="D146" s="1" t="s">
        <v>378</v>
      </c>
      <c r="E146" s="1" t="s">
        <v>337</v>
      </c>
      <c r="F146" s="1" t="s">
        <v>48</v>
      </c>
      <c r="G146" s="1" t="s">
        <v>440</v>
      </c>
      <c r="H146" s="191">
        <v>288.75</v>
      </c>
      <c r="I146" s="192">
        <v>0</v>
      </c>
      <c r="J146" s="192">
        <v>0</v>
      </c>
    </row>
    <row r="147" spans="1:10">
      <c r="A147" s="1" t="s">
        <v>441</v>
      </c>
      <c r="B147" s="1" t="s">
        <v>395</v>
      </c>
      <c r="C147" s="1" t="s">
        <v>395</v>
      </c>
      <c r="D147" s="1" t="s">
        <v>378</v>
      </c>
      <c r="E147" s="1" t="s">
        <v>337</v>
      </c>
      <c r="F147" s="1" t="s">
        <v>48</v>
      </c>
      <c r="G147" s="1" t="s">
        <v>442</v>
      </c>
      <c r="H147" s="191">
        <v>240.75</v>
      </c>
      <c r="I147" s="192">
        <v>0</v>
      </c>
      <c r="J147" s="192">
        <v>0</v>
      </c>
    </row>
    <row r="148" spans="1:10">
      <c r="A148" s="1" t="s">
        <v>443</v>
      </c>
      <c r="B148" s="1" t="s">
        <v>395</v>
      </c>
      <c r="C148" s="1" t="s">
        <v>395</v>
      </c>
      <c r="D148" s="1" t="s">
        <v>378</v>
      </c>
      <c r="E148" s="1" t="s">
        <v>337</v>
      </c>
      <c r="F148" s="1" t="s">
        <v>48</v>
      </c>
      <c r="G148" s="1" t="s">
        <v>444</v>
      </c>
      <c r="H148" s="191">
        <v>185.5</v>
      </c>
      <c r="I148" s="192">
        <v>0</v>
      </c>
      <c r="J148" s="192">
        <v>0</v>
      </c>
    </row>
    <row r="149" spans="1:10">
      <c r="A149" s="1" t="s">
        <v>445</v>
      </c>
      <c r="B149" s="1" t="s">
        <v>446</v>
      </c>
      <c r="C149" s="1" t="s">
        <v>446</v>
      </c>
      <c r="D149" s="1" t="s">
        <v>447</v>
      </c>
      <c r="E149" s="1" t="s">
        <v>337</v>
      </c>
      <c r="F149" s="1" t="s">
        <v>448</v>
      </c>
      <c r="G149" s="1" t="s">
        <v>449</v>
      </c>
      <c r="H149" s="191">
        <v>246241.75</v>
      </c>
      <c r="I149" s="192">
        <v>1</v>
      </c>
      <c r="J149" s="192">
        <v>1</v>
      </c>
    </row>
    <row r="150" spans="1:10">
      <c r="A150" s="1" t="s">
        <v>450</v>
      </c>
      <c r="B150" s="1" t="s">
        <v>446</v>
      </c>
      <c r="C150" s="1" t="s">
        <v>446</v>
      </c>
      <c r="D150" s="1" t="s">
        <v>447</v>
      </c>
      <c r="E150" s="1" t="s">
        <v>337</v>
      </c>
      <c r="F150" s="1" t="s">
        <v>448</v>
      </c>
      <c r="G150" s="1" t="s">
        <v>451</v>
      </c>
      <c r="H150" s="191">
        <v>178974</v>
      </c>
      <c r="I150" s="192">
        <v>1</v>
      </c>
      <c r="J150" s="192">
        <v>1</v>
      </c>
    </row>
    <row r="151" spans="1:10">
      <c r="A151" s="1" t="s">
        <v>452</v>
      </c>
      <c r="B151" s="1" t="s">
        <v>453</v>
      </c>
      <c r="C151" s="1" t="s">
        <v>453</v>
      </c>
      <c r="D151" s="1" t="s">
        <v>447</v>
      </c>
      <c r="E151" s="1" t="s">
        <v>337</v>
      </c>
      <c r="F151" s="1" t="s">
        <v>48</v>
      </c>
      <c r="G151" s="1" t="s">
        <v>454</v>
      </c>
      <c r="H151" s="191">
        <v>154558</v>
      </c>
      <c r="I151" s="192">
        <v>1</v>
      </c>
      <c r="J151" s="192">
        <v>1</v>
      </c>
    </row>
    <row r="152" spans="1:10">
      <c r="A152" s="1" t="s">
        <v>455</v>
      </c>
      <c r="B152" s="1" t="s">
        <v>456</v>
      </c>
      <c r="C152" s="1" t="s">
        <v>456</v>
      </c>
      <c r="D152" s="1" t="s">
        <v>447</v>
      </c>
      <c r="E152" s="1" t="s">
        <v>337</v>
      </c>
      <c r="F152" s="1" t="s">
        <v>48</v>
      </c>
      <c r="G152" s="1" t="s">
        <v>457</v>
      </c>
      <c r="H152" s="191">
        <v>148975.5</v>
      </c>
      <c r="I152" s="192">
        <v>1</v>
      </c>
      <c r="J152" s="192">
        <v>1</v>
      </c>
    </row>
    <row r="153" spans="1:10">
      <c r="A153" s="1" t="s">
        <v>458</v>
      </c>
      <c r="B153" s="1" t="s">
        <v>458</v>
      </c>
      <c r="C153" s="1" t="s">
        <v>459</v>
      </c>
      <c r="D153" s="1" t="s">
        <v>447</v>
      </c>
      <c r="E153" s="1" t="s">
        <v>337</v>
      </c>
      <c r="F153" s="1" t="s">
        <v>57</v>
      </c>
      <c r="G153" s="1" t="s">
        <v>460</v>
      </c>
      <c r="H153" s="191">
        <v>116282</v>
      </c>
      <c r="I153" s="192">
        <v>0</v>
      </c>
      <c r="J153" s="192">
        <v>1</v>
      </c>
    </row>
    <row r="154" spans="1:10">
      <c r="A154" s="1" t="s">
        <v>461</v>
      </c>
      <c r="B154" s="1" t="s">
        <v>462</v>
      </c>
      <c r="C154" s="1" t="s">
        <v>462</v>
      </c>
      <c r="D154" s="1" t="s">
        <v>447</v>
      </c>
      <c r="E154" s="1" t="s">
        <v>337</v>
      </c>
      <c r="F154" s="1" t="s">
        <v>48</v>
      </c>
      <c r="G154" s="1" t="s">
        <v>463</v>
      </c>
      <c r="H154" s="191">
        <v>113587.5</v>
      </c>
      <c r="I154" s="192">
        <v>1</v>
      </c>
      <c r="J154" s="192">
        <v>1</v>
      </c>
    </row>
    <row r="155" spans="1:10">
      <c r="A155" s="1" t="s">
        <v>464</v>
      </c>
      <c r="B155" s="1" t="s">
        <v>464</v>
      </c>
      <c r="C155" s="1" t="s">
        <v>465</v>
      </c>
      <c r="D155" s="1" t="s">
        <v>447</v>
      </c>
      <c r="E155" s="1" t="s">
        <v>337</v>
      </c>
      <c r="F155" s="1" t="s">
        <v>57</v>
      </c>
      <c r="G155" s="1" t="s">
        <v>466</v>
      </c>
      <c r="H155" s="191">
        <v>93002</v>
      </c>
      <c r="I155" s="192">
        <v>0</v>
      </c>
      <c r="J155" s="192">
        <v>0</v>
      </c>
    </row>
    <row r="156" spans="1:10">
      <c r="A156" s="1" t="s">
        <v>467</v>
      </c>
      <c r="B156" s="1" t="s">
        <v>467</v>
      </c>
      <c r="C156" s="1" t="s">
        <v>468</v>
      </c>
      <c r="D156" s="1" t="s">
        <v>447</v>
      </c>
      <c r="E156" s="1" t="s">
        <v>337</v>
      </c>
      <c r="F156" s="1" t="s">
        <v>57</v>
      </c>
      <c r="G156" s="1" t="s">
        <v>469</v>
      </c>
      <c r="H156" s="191">
        <v>82492.5</v>
      </c>
      <c r="I156" s="192">
        <v>0</v>
      </c>
      <c r="J156" s="192">
        <v>0</v>
      </c>
    </row>
    <row r="157" spans="1:10">
      <c r="A157" s="1" t="s">
        <v>470</v>
      </c>
      <c r="B157" s="1" t="s">
        <v>470</v>
      </c>
      <c r="C157" s="1" t="s">
        <v>471</v>
      </c>
      <c r="D157" s="1" t="s">
        <v>447</v>
      </c>
      <c r="E157" s="1" t="s">
        <v>337</v>
      </c>
      <c r="F157" s="1" t="s">
        <v>42</v>
      </c>
      <c r="G157" s="1" t="s">
        <v>472</v>
      </c>
      <c r="H157" s="191">
        <v>79623</v>
      </c>
      <c r="I157" s="192">
        <v>0</v>
      </c>
      <c r="J157" s="192">
        <v>1</v>
      </c>
    </row>
    <row r="158" spans="1:10">
      <c r="A158" s="1" t="s">
        <v>473</v>
      </c>
      <c r="B158" s="1" t="s">
        <v>473</v>
      </c>
      <c r="C158" s="1" t="s">
        <v>474</v>
      </c>
      <c r="D158" s="1" t="s">
        <v>447</v>
      </c>
      <c r="E158" s="1" t="s">
        <v>337</v>
      </c>
      <c r="F158" s="1" t="s">
        <v>430</v>
      </c>
      <c r="G158" s="1" t="s">
        <v>475</v>
      </c>
      <c r="H158" s="191">
        <v>73790.5</v>
      </c>
      <c r="I158" s="192">
        <v>1</v>
      </c>
      <c r="J158" s="192">
        <v>1</v>
      </c>
    </row>
    <row r="159" spans="1:10">
      <c r="A159" s="1" t="s">
        <v>476</v>
      </c>
      <c r="B159" s="1" t="s">
        <v>446</v>
      </c>
      <c r="C159" s="1" t="s">
        <v>446</v>
      </c>
      <c r="D159" s="1" t="s">
        <v>447</v>
      </c>
      <c r="E159" s="1" t="s">
        <v>337</v>
      </c>
      <c r="F159" s="1" t="s">
        <v>448</v>
      </c>
      <c r="G159" s="1" t="s">
        <v>477</v>
      </c>
      <c r="H159" s="191">
        <v>59668</v>
      </c>
      <c r="I159" s="192">
        <v>1</v>
      </c>
      <c r="J159" s="192">
        <v>1</v>
      </c>
    </row>
    <row r="160" spans="1:10">
      <c r="A160" s="1" t="s">
        <v>478</v>
      </c>
      <c r="B160" s="1" t="s">
        <v>478</v>
      </c>
      <c r="C160" s="1" t="s">
        <v>479</v>
      </c>
      <c r="D160" s="1" t="s">
        <v>447</v>
      </c>
      <c r="E160" s="1" t="s">
        <v>337</v>
      </c>
      <c r="F160" s="1" t="s">
        <v>42</v>
      </c>
      <c r="G160" s="1" t="s">
        <v>480</v>
      </c>
      <c r="H160" s="191">
        <v>57131.5</v>
      </c>
      <c r="I160" s="192">
        <v>0</v>
      </c>
      <c r="J160" s="192">
        <v>1</v>
      </c>
    </row>
    <row r="161" spans="1:10">
      <c r="A161" s="1" t="s">
        <v>481</v>
      </c>
      <c r="B161" s="1" t="s">
        <v>481</v>
      </c>
      <c r="C161" s="1" t="s">
        <v>482</v>
      </c>
      <c r="D161" s="1" t="s">
        <v>447</v>
      </c>
      <c r="E161" s="1" t="s">
        <v>337</v>
      </c>
      <c r="F161" s="1" t="s">
        <v>57</v>
      </c>
      <c r="G161" s="1" t="s">
        <v>483</v>
      </c>
      <c r="H161" s="191">
        <v>55962.5</v>
      </c>
      <c r="I161" s="192">
        <v>1</v>
      </c>
      <c r="J161" s="192">
        <v>1</v>
      </c>
    </row>
    <row r="162" spans="1:10">
      <c r="A162" s="1" t="s">
        <v>484</v>
      </c>
      <c r="B162" s="1" t="s">
        <v>485</v>
      </c>
      <c r="C162" s="1" t="s">
        <v>485</v>
      </c>
      <c r="D162" s="1" t="s">
        <v>447</v>
      </c>
      <c r="E162" s="1" t="s">
        <v>337</v>
      </c>
      <c r="F162" s="1" t="s">
        <v>48</v>
      </c>
      <c r="G162" s="1" t="s">
        <v>486</v>
      </c>
      <c r="H162" s="191">
        <v>55902</v>
      </c>
      <c r="I162" s="192">
        <v>0</v>
      </c>
      <c r="J162" s="192">
        <v>1</v>
      </c>
    </row>
    <row r="163" spans="1:10">
      <c r="A163" s="1" t="s">
        <v>487</v>
      </c>
      <c r="B163" s="1" t="s">
        <v>487</v>
      </c>
      <c r="C163" s="1" t="s">
        <v>488</v>
      </c>
      <c r="D163" s="1" t="s">
        <v>447</v>
      </c>
      <c r="E163" s="1" t="s">
        <v>337</v>
      </c>
      <c r="F163" s="1" t="s">
        <v>42</v>
      </c>
      <c r="G163" s="1" t="s">
        <v>489</v>
      </c>
      <c r="H163" s="191">
        <v>44190.25</v>
      </c>
      <c r="I163" s="192">
        <v>0</v>
      </c>
      <c r="J163" s="192">
        <v>1</v>
      </c>
    </row>
    <row r="164" spans="1:10">
      <c r="A164" s="1" t="s">
        <v>490</v>
      </c>
      <c r="B164" s="1" t="s">
        <v>490</v>
      </c>
      <c r="C164" s="1" t="s">
        <v>491</v>
      </c>
      <c r="D164" s="1" t="s">
        <v>447</v>
      </c>
      <c r="E164" s="1" t="s">
        <v>337</v>
      </c>
      <c r="F164" s="1" t="s">
        <v>57</v>
      </c>
      <c r="G164" s="1" t="s">
        <v>492</v>
      </c>
      <c r="H164" s="191">
        <v>42116.5</v>
      </c>
      <c r="I164" s="192">
        <v>0</v>
      </c>
      <c r="J164" s="192">
        <v>0</v>
      </c>
    </row>
    <row r="165" spans="1:10">
      <c r="A165" s="1" t="s">
        <v>493</v>
      </c>
      <c r="B165" s="1" t="s">
        <v>493</v>
      </c>
      <c r="C165" s="1" t="s">
        <v>494</v>
      </c>
      <c r="D165" s="1" t="s">
        <v>447</v>
      </c>
      <c r="E165" s="1" t="s">
        <v>337</v>
      </c>
      <c r="F165" s="1" t="s">
        <v>57</v>
      </c>
      <c r="G165" s="1" t="s">
        <v>495</v>
      </c>
      <c r="H165" s="191">
        <v>39388</v>
      </c>
      <c r="I165" s="192">
        <v>0</v>
      </c>
      <c r="J165" s="192">
        <v>1</v>
      </c>
    </row>
    <row r="166" spans="1:10">
      <c r="A166" s="1" t="s">
        <v>496</v>
      </c>
      <c r="B166" s="1" t="s">
        <v>496</v>
      </c>
      <c r="C166" s="1" t="s">
        <v>497</v>
      </c>
      <c r="D166" s="1" t="s">
        <v>447</v>
      </c>
      <c r="E166" s="1" t="s">
        <v>337</v>
      </c>
      <c r="F166" s="1" t="s">
        <v>57</v>
      </c>
      <c r="G166" s="1" t="s">
        <v>498</v>
      </c>
      <c r="H166" s="191">
        <v>37300.5</v>
      </c>
      <c r="I166" s="192">
        <v>0</v>
      </c>
      <c r="J166" s="192">
        <v>1</v>
      </c>
    </row>
    <row r="167" spans="1:10">
      <c r="A167" s="1" t="s">
        <v>499</v>
      </c>
      <c r="B167" s="1" t="s">
        <v>499</v>
      </c>
      <c r="C167" s="1" t="s">
        <v>354</v>
      </c>
      <c r="D167" s="1" t="s">
        <v>447</v>
      </c>
      <c r="E167" s="1" t="s">
        <v>337</v>
      </c>
      <c r="F167" s="1" t="s">
        <v>42</v>
      </c>
      <c r="G167" s="1" t="s">
        <v>500</v>
      </c>
      <c r="H167" s="191">
        <v>35699.5</v>
      </c>
      <c r="I167" s="192">
        <v>0</v>
      </c>
      <c r="J167" s="192">
        <v>1</v>
      </c>
    </row>
    <row r="168" spans="1:10">
      <c r="A168" s="1" t="s">
        <v>501</v>
      </c>
      <c r="B168" s="1" t="s">
        <v>501</v>
      </c>
      <c r="C168" s="1" t="s">
        <v>502</v>
      </c>
      <c r="D168" s="1" t="s">
        <v>447</v>
      </c>
      <c r="E168" s="1" t="s">
        <v>337</v>
      </c>
      <c r="F168" s="1" t="s">
        <v>57</v>
      </c>
      <c r="G168" s="1" t="s">
        <v>503</v>
      </c>
      <c r="H168" s="191">
        <v>34043</v>
      </c>
      <c r="I168" s="192">
        <v>0</v>
      </c>
      <c r="J168" s="192">
        <v>0</v>
      </c>
    </row>
    <row r="169" spans="1:10">
      <c r="A169" s="1" t="s">
        <v>504</v>
      </c>
      <c r="B169" s="1" t="s">
        <v>504</v>
      </c>
      <c r="C169" s="1" t="s">
        <v>505</v>
      </c>
      <c r="D169" s="1" t="s">
        <v>447</v>
      </c>
      <c r="E169" s="1" t="s">
        <v>337</v>
      </c>
      <c r="F169" s="1" t="s">
        <v>57</v>
      </c>
      <c r="G169" s="1" t="s">
        <v>506</v>
      </c>
      <c r="H169" s="191">
        <v>33999</v>
      </c>
      <c r="I169" s="192">
        <v>0</v>
      </c>
      <c r="J169" s="192">
        <v>1</v>
      </c>
    </row>
    <row r="170" spans="1:10">
      <c r="A170" s="1" t="s">
        <v>507</v>
      </c>
      <c r="B170" s="1" t="s">
        <v>507</v>
      </c>
      <c r="C170" s="1" t="s">
        <v>508</v>
      </c>
      <c r="D170" s="1" t="s">
        <v>447</v>
      </c>
      <c r="E170" s="1" t="s">
        <v>337</v>
      </c>
      <c r="F170" s="1" t="s">
        <v>57</v>
      </c>
      <c r="G170" s="1" t="s">
        <v>509</v>
      </c>
      <c r="H170" s="191">
        <v>29759</v>
      </c>
      <c r="I170" s="192">
        <v>0</v>
      </c>
      <c r="J170" s="192">
        <v>0</v>
      </c>
    </row>
    <row r="171" spans="1:10">
      <c r="A171" s="1" t="s">
        <v>510</v>
      </c>
      <c r="B171" s="1" t="s">
        <v>510</v>
      </c>
      <c r="C171" s="1" t="s">
        <v>511</v>
      </c>
      <c r="D171" s="1" t="s">
        <v>447</v>
      </c>
      <c r="E171" s="1" t="s">
        <v>337</v>
      </c>
      <c r="F171" s="1" t="s">
        <v>57</v>
      </c>
      <c r="G171" s="1" t="s">
        <v>512</v>
      </c>
      <c r="H171" s="191">
        <v>24072.5</v>
      </c>
      <c r="I171" s="192">
        <v>0</v>
      </c>
      <c r="J171" s="192">
        <v>0</v>
      </c>
    </row>
    <row r="172" spans="1:10">
      <c r="A172" s="1" t="s">
        <v>513</v>
      </c>
      <c r="B172" s="1" t="s">
        <v>513</v>
      </c>
      <c r="C172" s="1" t="s">
        <v>482</v>
      </c>
      <c r="D172" s="1" t="s">
        <v>447</v>
      </c>
      <c r="E172" s="1" t="s">
        <v>337</v>
      </c>
      <c r="F172" s="1" t="s">
        <v>42</v>
      </c>
      <c r="G172" s="1" t="s">
        <v>514</v>
      </c>
      <c r="H172" s="191">
        <v>23858.5</v>
      </c>
      <c r="I172" s="192">
        <v>0</v>
      </c>
      <c r="J172" s="192">
        <v>1</v>
      </c>
    </row>
    <row r="173" spans="1:10">
      <c r="A173" s="1" t="s">
        <v>515</v>
      </c>
      <c r="B173" s="1" t="s">
        <v>515</v>
      </c>
      <c r="C173" s="1" t="s">
        <v>516</v>
      </c>
      <c r="D173" s="1" t="s">
        <v>447</v>
      </c>
      <c r="E173" s="1" t="s">
        <v>337</v>
      </c>
      <c r="F173" s="1" t="s">
        <v>57</v>
      </c>
      <c r="G173" s="1" t="s">
        <v>517</v>
      </c>
      <c r="H173" s="191">
        <v>21356.5</v>
      </c>
      <c r="I173" s="192">
        <v>0</v>
      </c>
      <c r="J173" s="192">
        <v>0</v>
      </c>
    </row>
    <row r="174" spans="1:10">
      <c r="A174" s="1" t="s">
        <v>518</v>
      </c>
      <c r="B174" s="1" t="s">
        <v>518</v>
      </c>
      <c r="C174" s="1" t="s">
        <v>516</v>
      </c>
      <c r="D174" s="1" t="s">
        <v>447</v>
      </c>
      <c r="E174" s="1" t="s">
        <v>337</v>
      </c>
      <c r="F174" s="1" t="s">
        <v>57</v>
      </c>
      <c r="G174" s="1" t="s">
        <v>519</v>
      </c>
      <c r="H174" s="191">
        <v>20593</v>
      </c>
      <c r="I174" s="192">
        <v>0</v>
      </c>
      <c r="J174" s="192">
        <v>0</v>
      </c>
    </row>
    <row r="175" spans="1:10">
      <c r="A175" s="1" t="s">
        <v>520</v>
      </c>
      <c r="B175" s="1" t="s">
        <v>520</v>
      </c>
      <c r="C175" s="1" t="s">
        <v>521</v>
      </c>
      <c r="D175" s="1" t="s">
        <v>447</v>
      </c>
      <c r="E175" s="1" t="s">
        <v>337</v>
      </c>
      <c r="F175" s="1" t="s">
        <v>57</v>
      </c>
      <c r="G175" s="1" t="s">
        <v>522</v>
      </c>
      <c r="H175" s="191">
        <v>19839.5</v>
      </c>
      <c r="I175" s="192">
        <v>0</v>
      </c>
      <c r="J175" s="192">
        <v>1</v>
      </c>
    </row>
    <row r="176" spans="1:10">
      <c r="A176" s="1" t="s">
        <v>523</v>
      </c>
      <c r="B176" s="1" t="s">
        <v>523</v>
      </c>
      <c r="C176" s="1" t="s">
        <v>524</v>
      </c>
      <c r="D176" s="1" t="s">
        <v>447</v>
      </c>
      <c r="E176" s="1" t="s">
        <v>337</v>
      </c>
      <c r="F176" s="1" t="s">
        <v>57</v>
      </c>
      <c r="G176" s="1" t="s">
        <v>525</v>
      </c>
      <c r="H176" s="191">
        <v>17687.5</v>
      </c>
      <c r="I176" s="192">
        <v>0</v>
      </c>
      <c r="J176" s="192">
        <v>0</v>
      </c>
    </row>
    <row r="177" spans="1:10">
      <c r="A177" s="1" t="s">
        <v>526</v>
      </c>
      <c r="B177" s="1" t="s">
        <v>526</v>
      </c>
      <c r="C177" s="1" t="s">
        <v>527</v>
      </c>
      <c r="D177" s="1" t="s">
        <v>447</v>
      </c>
      <c r="E177" s="1" t="s">
        <v>337</v>
      </c>
      <c r="F177" s="1" t="s">
        <v>57</v>
      </c>
      <c r="G177" s="1" t="s">
        <v>528</v>
      </c>
      <c r="H177" s="191">
        <v>17674</v>
      </c>
      <c r="I177" s="192">
        <v>0</v>
      </c>
      <c r="J177" s="192">
        <v>1</v>
      </c>
    </row>
    <row r="178" spans="1:10">
      <c r="A178" s="1" t="s">
        <v>529</v>
      </c>
      <c r="B178" s="1" t="s">
        <v>482</v>
      </c>
      <c r="C178" s="1" t="s">
        <v>482</v>
      </c>
      <c r="D178" s="1" t="s">
        <v>447</v>
      </c>
      <c r="E178" s="1" t="s">
        <v>337</v>
      </c>
      <c r="F178" s="1" t="s">
        <v>57</v>
      </c>
      <c r="G178" s="1" t="s">
        <v>530</v>
      </c>
      <c r="H178" s="191">
        <v>17036</v>
      </c>
      <c r="I178" s="192">
        <v>0</v>
      </c>
      <c r="J178" s="192">
        <v>0</v>
      </c>
    </row>
    <row r="179" spans="1:10">
      <c r="A179" s="1" t="s">
        <v>531</v>
      </c>
      <c r="B179" s="1" t="s">
        <v>531</v>
      </c>
      <c r="C179" s="1" t="s">
        <v>60</v>
      </c>
      <c r="D179" s="1" t="s">
        <v>447</v>
      </c>
      <c r="E179" s="1" t="s">
        <v>337</v>
      </c>
      <c r="F179" s="1" t="s">
        <v>42</v>
      </c>
      <c r="G179" s="1" t="s">
        <v>532</v>
      </c>
      <c r="H179" s="191">
        <v>16466.5</v>
      </c>
      <c r="I179" s="192">
        <v>0</v>
      </c>
      <c r="J179" s="192">
        <v>1</v>
      </c>
    </row>
    <row r="180" spans="1:10">
      <c r="A180" s="1" t="s">
        <v>533</v>
      </c>
      <c r="B180" s="1" t="s">
        <v>533</v>
      </c>
      <c r="C180" s="1" t="s">
        <v>534</v>
      </c>
      <c r="D180" s="1" t="s">
        <v>447</v>
      </c>
      <c r="E180" s="1" t="s">
        <v>337</v>
      </c>
      <c r="F180" s="1" t="s">
        <v>57</v>
      </c>
      <c r="G180" s="1" t="s">
        <v>535</v>
      </c>
      <c r="H180" s="191">
        <v>16267</v>
      </c>
      <c r="I180" s="192">
        <v>0</v>
      </c>
      <c r="J180" s="192">
        <v>0</v>
      </c>
    </row>
    <row r="181" spans="1:10">
      <c r="A181" s="1" t="s">
        <v>536</v>
      </c>
      <c r="B181" s="1" t="s">
        <v>446</v>
      </c>
      <c r="C181" s="1" t="s">
        <v>446</v>
      </c>
      <c r="D181" s="1" t="s">
        <v>447</v>
      </c>
      <c r="E181" s="1" t="s">
        <v>337</v>
      </c>
      <c r="F181" s="1" t="s">
        <v>448</v>
      </c>
      <c r="G181" s="1" t="s">
        <v>537</v>
      </c>
      <c r="H181" s="191">
        <v>15706</v>
      </c>
      <c r="I181" s="192">
        <v>1</v>
      </c>
      <c r="J181" s="192">
        <v>1</v>
      </c>
    </row>
    <row r="182" spans="1:10">
      <c r="A182" s="1" t="s">
        <v>538</v>
      </c>
      <c r="B182" s="1" t="s">
        <v>538</v>
      </c>
      <c r="C182" s="1" t="s">
        <v>539</v>
      </c>
      <c r="D182" s="1" t="s">
        <v>447</v>
      </c>
      <c r="E182" s="1" t="s">
        <v>337</v>
      </c>
      <c r="F182" s="1" t="s">
        <v>57</v>
      </c>
      <c r="G182" s="1" t="s">
        <v>540</v>
      </c>
      <c r="H182" s="191">
        <v>15687.5</v>
      </c>
      <c r="I182" s="192">
        <v>0</v>
      </c>
      <c r="J182" s="192">
        <v>1</v>
      </c>
    </row>
    <row r="183" spans="1:10">
      <c r="A183" s="1" t="s">
        <v>541</v>
      </c>
      <c r="B183" s="1" t="s">
        <v>541</v>
      </c>
      <c r="C183" s="1" t="s">
        <v>542</v>
      </c>
      <c r="D183" s="1" t="s">
        <v>447</v>
      </c>
      <c r="E183" s="1" t="s">
        <v>337</v>
      </c>
      <c r="F183" s="1" t="s">
        <v>42</v>
      </c>
      <c r="G183" s="1" t="s">
        <v>543</v>
      </c>
      <c r="H183" s="191">
        <v>15481</v>
      </c>
      <c r="I183" s="192">
        <v>0</v>
      </c>
      <c r="J183" s="192">
        <v>0</v>
      </c>
    </row>
    <row r="184" spans="1:10">
      <c r="A184" s="1" t="s">
        <v>544</v>
      </c>
      <c r="B184" s="1" t="s">
        <v>544</v>
      </c>
      <c r="C184" s="1" t="s">
        <v>545</v>
      </c>
      <c r="D184" s="1" t="s">
        <v>447</v>
      </c>
      <c r="E184" s="1" t="s">
        <v>337</v>
      </c>
      <c r="F184" s="1" t="s">
        <v>57</v>
      </c>
      <c r="G184" s="1" t="s">
        <v>546</v>
      </c>
      <c r="H184" s="191">
        <v>13032.25</v>
      </c>
      <c r="I184" s="192">
        <v>0</v>
      </c>
      <c r="J184" s="192">
        <v>0</v>
      </c>
    </row>
    <row r="185" spans="1:10">
      <c r="A185" s="1" t="s">
        <v>547</v>
      </c>
      <c r="B185" s="1" t="s">
        <v>453</v>
      </c>
      <c r="C185" s="1" t="s">
        <v>453</v>
      </c>
      <c r="D185" s="1" t="s">
        <v>447</v>
      </c>
      <c r="E185" s="1" t="s">
        <v>337</v>
      </c>
      <c r="F185" s="1" t="s">
        <v>48</v>
      </c>
      <c r="G185" s="1" t="s">
        <v>548</v>
      </c>
      <c r="H185" s="191">
        <v>12410</v>
      </c>
      <c r="I185" s="192">
        <v>0</v>
      </c>
      <c r="J185" s="192">
        <v>0</v>
      </c>
    </row>
    <row r="186" spans="1:10">
      <c r="A186" s="1" t="s">
        <v>549</v>
      </c>
      <c r="B186" s="1" t="s">
        <v>549</v>
      </c>
      <c r="C186" s="1" t="s">
        <v>550</v>
      </c>
      <c r="D186" s="1" t="s">
        <v>447</v>
      </c>
      <c r="E186" s="1" t="s">
        <v>337</v>
      </c>
      <c r="F186" s="1" t="s">
        <v>57</v>
      </c>
      <c r="G186" s="1" t="s">
        <v>551</v>
      </c>
      <c r="H186" s="191">
        <v>12233</v>
      </c>
      <c r="I186" s="192">
        <v>0</v>
      </c>
      <c r="J186" s="192">
        <v>0</v>
      </c>
    </row>
    <row r="187" spans="1:10">
      <c r="A187" s="1" t="s">
        <v>552</v>
      </c>
      <c r="B187" s="1" t="s">
        <v>552</v>
      </c>
      <c r="C187" s="1" t="s">
        <v>553</v>
      </c>
      <c r="D187" s="1" t="s">
        <v>447</v>
      </c>
      <c r="E187" s="1" t="s">
        <v>337</v>
      </c>
      <c r="F187" s="1" t="s">
        <v>42</v>
      </c>
      <c r="G187" s="1" t="s">
        <v>554</v>
      </c>
      <c r="H187" s="191">
        <v>11996.5</v>
      </c>
      <c r="I187" s="192">
        <v>0</v>
      </c>
      <c r="J187" s="192">
        <v>0</v>
      </c>
    </row>
    <row r="188" spans="1:10">
      <c r="A188" s="1" t="s">
        <v>555</v>
      </c>
      <c r="B188" s="1" t="s">
        <v>555</v>
      </c>
      <c r="C188" s="1" t="s">
        <v>556</v>
      </c>
      <c r="D188" s="1" t="s">
        <v>447</v>
      </c>
      <c r="E188" s="1" t="s">
        <v>337</v>
      </c>
      <c r="F188" s="1" t="s">
        <v>57</v>
      </c>
      <c r="G188" s="1" t="s">
        <v>557</v>
      </c>
      <c r="H188" s="191">
        <v>11969.5</v>
      </c>
      <c r="I188" s="192">
        <v>0</v>
      </c>
      <c r="J188" s="192">
        <v>0</v>
      </c>
    </row>
    <row r="189" spans="1:10">
      <c r="A189" s="1" t="s">
        <v>558</v>
      </c>
      <c r="B189" s="1" t="s">
        <v>558</v>
      </c>
      <c r="C189" s="1" t="s">
        <v>559</v>
      </c>
      <c r="D189" s="1" t="s">
        <v>447</v>
      </c>
      <c r="E189" s="1" t="s">
        <v>337</v>
      </c>
      <c r="F189" s="1" t="s">
        <v>57</v>
      </c>
      <c r="G189" s="1" t="s">
        <v>560</v>
      </c>
      <c r="H189" s="191">
        <v>11056</v>
      </c>
      <c r="I189" s="192">
        <v>0</v>
      </c>
      <c r="J189" s="192">
        <v>0</v>
      </c>
    </row>
    <row r="190" spans="1:10">
      <c r="A190" s="1" t="s">
        <v>561</v>
      </c>
      <c r="B190" s="1" t="s">
        <v>561</v>
      </c>
      <c r="C190" s="1" t="s">
        <v>562</v>
      </c>
      <c r="D190" s="1" t="s">
        <v>447</v>
      </c>
      <c r="E190" s="1" t="s">
        <v>337</v>
      </c>
      <c r="F190" s="1" t="s">
        <v>57</v>
      </c>
      <c r="G190" s="1" t="s">
        <v>563</v>
      </c>
      <c r="H190" s="191">
        <v>10177</v>
      </c>
      <c r="I190" s="192">
        <v>0</v>
      </c>
      <c r="J190" s="192">
        <v>0</v>
      </c>
    </row>
    <row r="191" spans="1:10">
      <c r="A191" s="1" t="s">
        <v>564</v>
      </c>
      <c r="B191" s="1" t="s">
        <v>564</v>
      </c>
      <c r="C191" s="1" t="s">
        <v>565</v>
      </c>
      <c r="D191" s="1" t="s">
        <v>447</v>
      </c>
      <c r="E191" s="1" t="s">
        <v>337</v>
      </c>
      <c r="F191" s="1" t="s">
        <v>57</v>
      </c>
      <c r="G191" s="1" t="s">
        <v>566</v>
      </c>
      <c r="H191" s="191">
        <v>9888</v>
      </c>
      <c r="I191" s="192">
        <v>0</v>
      </c>
      <c r="J191" s="192">
        <v>0</v>
      </c>
    </row>
    <row r="192" spans="1:10">
      <c r="A192" s="1" t="s">
        <v>567</v>
      </c>
      <c r="B192" s="1" t="s">
        <v>567</v>
      </c>
      <c r="C192" s="1" t="s">
        <v>568</v>
      </c>
      <c r="D192" s="1" t="s">
        <v>447</v>
      </c>
      <c r="E192" s="1" t="s">
        <v>337</v>
      </c>
      <c r="F192" s="1" t="s">
        <v>57</v>
      </c>
      <c r="G192" s="1" t="s">
        <v>569</v>
      </c>
      <c r="H192" s="191">
        <v>9645</v>
      </c>
      <c r="I192" s="192">
        <v>0</v>
      </c>
      <c r="J192" s="192">
        <v>0</v>
      </c>
    </row>
    <row r="193" spans="1:10">
      <c r="A193" s="1" t="s">
        <v>570</v>
      </c>
      <c r="B193" s="1" t="s">
        <v>570</v>
      </c>
      <c r="C193" s="1" t="s">
        <v>571</v>
      </c>
      <c r="D193" s="1" t="s">
        <v>447</v>
      </c>
      <c r="E193" s="1" t="s">
        <v>337</v>
      </c>
      <c r="F193" s="1" t="s">
        <v>42</v>
      </c>
      <c r="G193" s="1" t="s">
        <v>572</v>
      </c>
      <c r="H193" s="191">
        <v>9594.5</v>
      </c>
      <c r="I193" s="192">
        <v>0</v>
      </c>
      <c r="J193" s="192">
        <v>0</v>
      </c>
    </row>
    <row r="194" spans="1:10">
      <c r="A194" s="1" t="s">
        <v>573</v>
      </c>
      <c r="B194" s="1" t="s">
        <v>573</v>
      </c>
      <c r="C194" s="1" t="s">
        <v>574</v>
      </c>
      <c r="D194" s="1" t="s">
        <v>447</v>
      </c>
      <c r="E194" s="1" t="s">
        <v>337</v>
      </c>
      <c r="F194" s="1" t="s">
        <v>57</v>
      </c>
      <c r="G194" s="1" t="s">
        <v>575</v>
      </c>
      <c r="H194" s="191">
        <v>8088.5</v>
      </c>
      <c r="I194" s="192">
        <v>0</v>
      </c>
      <c r="J194" s="192">
        <v>0</v>
      </c>
    </row>
    <row r="195" spans="1:10">
      <c r="A195" s="1" t="s">
        <v>576</v>
      </c>
      <c r="B195" s="1" t="s">
        <v>576</v>
      </c>
      <c r="C195" s="1" t="s">
        <v>577</v>
      </c>
      <c r="D195" s="1" t="s">
        <v>447</v>
      </c>
      <c r="E195" s="1" t="s">
        <v>337</v>
      </c>
      <c r="F195" s="1" t="s">
        <v>57</v>
      </c>
      <c r="G195" s="1" t="s">
        <v>578</v>
      </c>
      <c r="H195" s="191">
        <v>7854</v>
      </c>
      <c r="I195" s="192">
        <v>0</v>
      </c>
      <c r="J195" s="192">
        <v>0</v>
      </c>
    </row>
    <row r="196" spans="1:10">
      <c r="A196" s="1" t="s">
        <v>579</v>
      </c>
      <c r="B196" s="1" t="s">
        <v>579</v>
      </c>
      <c r="C196" s="1" t="s">
        <v>104</v>
      </c>
      <c r="D196" s="1" t="s">
        <v>447</v>
      </c>
      <c r="E196" s="1" t="s">
        <v>337</v>
      </c>
      <c r="F196" s="1" t="s">
        <v>57</v>
      </c>
      <c r="G196" s="1" t="s">
        <v>580</v>
      </c>
      <c r="H196" s="191">
        <v>7267.5</v>
      </c>
      <c r="I196" s="192">
        <v>0</v>
      </c>
      <c r="J196" s="192">
        <v>0</v>
      </c>
    </row>
    <row r="197" spans="1:10">
      <c r="A197" s="1" t="s">
        <v>581</v>
      </c>
      <c r="B197" s="1" t="s">
        <v>582</v>
      </c>
      <c r="C197" s="1" t="s">
        <v>582</v>
      </c>
      <c r="D197" s="1" t="s">
        <v>447</v>
      </c>
      <c r="E197" s="1" t="s">
        <v>337</v>
      </c>
      <c r="F197" s="1" t="s">
        <v>65</v>
      </c>
      <c r="G197" s="1" t="s">
        <v>583</v>
      </c>
      <c r="H197" s="191">
        <v>7132.5</v>
      </c>
      <c r="I197" s="192">
        <v>0</v>
      </c>
      <c r="J197" s="192">
        <v>0</v>
      </c>
    </row>
    <row r="198" spans="1:10">
      <c r="A198" s="1" t="s">
        <v>584</v>
      </c>
      <c r="B198" s="1" t="s">
        <v>584</v>
      </c>
      <c r="C198" s="1" t="s">
        <v>585</v>
      </c>
      <c r="D198" s="1" t="s">
        <v>447</v>
      </c>
      <c r="E198" s="1" t="s">
        <v>337</v>
      </c>
      <c r="F198" s="1" t="s">
        <v>57</v>
      </c>
      <c r="G198" s="1" t="s">
        <v>586</v>
      </c>
      <c r="H198" s="191">
        <v>6678.5</v>
      </c>
      <c r="I198" s="192">
        <v>0</v>
      </c>
      <c r="J198" s="192">
        <v>0</v>
      </c>
    </row>
    <row r="199" spans="1:10">
      <c r="A199" s="1" t="s">
        <v>587</v>
      </c>
      <c r="B199" s="1" t="s">
        <v>588</v>
      </c>
      <c r="C199" s="1" t="s">
        <v>588</v>
      </c>
      <c r="D199" s="1" t="s">
        <v>447</v>
      </c>
      <c r="E199" s="1" t="s">
        <v>337</v>
      </c>
      <c r="F199" s="1" t="s">
        <v>48</v>
      </c>
      <c r="G199" s="1" t="s">
        <v>589</v>
      </c>
      <c r="H199" s="191">
        <v>6225.5</v>
      </c>
      <c r="I199" s="192">
        <v>0</v>
      </c>
      <c r="J199" s="192">
        <v>1</v>
      </c>
    </row>
    <row r="200" spans="1:10">
      <c r="A200" s="1" t="s">
        <v>590</v>
      </c>
      <c r="B200" s="1" t="s">
        <v>590</v>
      </c>
      <c r="C200" s="1" t="s">
        <v>591</v>
      </c>
      <c r="D200" s="1" t="s">
        <v>447</v>
      </c>
      <c r="E200" s="1" t="s">
        <v>337</v>
      </c>
      <c r="F200" s="1" t="s">
        <v>57</v>
      </c>
      <c r="G200" s="1" t="s">
        <v>592</v>
      </c>
      <c r="H200" s="191">
        <v>5592</v>
      </c>
      <c r="I200" s="192">
        <v>0</v>
      </c>
      <c r="J200" s="192">
        <v>0</v>
      </c>
    </row>
    <row r="201" spans="1:10">
      <c r="A201" s="1" t="s">
        <v>593</v>
      </c>
      <c r="B201" s="1" t="s">
        <v>462</v>
      </c>
      <c r="C201" s="1" t="s">
        <v>462</v>
      </c>
      <c r="D201" s="1" t="s">
        <v>447</v>
      </c>
      <c r="E201" s="1" t="s">
        <v>337</v>
      </c>
      <c r="F201" s="1" t="s">
        <v>48</v>
      </c>
      <c r="G201" s="1" t="s">
        <v>594</v>
      </c>
      <c r="H201" s="191">
        <v>5294</v>
      </c>
      <c r="I201" s="192">
        <v>0</v>
      </c>
      <c r="J201" s="192">
        <v>0</v>
      </c>
    </row>
    <row r="202" spans="1:10">
      <c r="A202" s="1" t="s">
        <v>595</v>
      </c>
      <c r="B202" s="1" t="s">
        <v>595</v>
      </c>
      <c r="C202" s="1" t="s">
        <v>596</v>
      </c>
      <c r="D202" s="1" t="s">
        <v>447</v>
      </c>
      <c r="E202" s="1" t="s">
        <v>337</v>
      </c>
      <c r="F202" s="1" t="s">
        <v>57</v>
      </c>
      <c r="G202" s="1" t="s">
        <v>597</v>
      </c>
      <c r="H202" s="191">
        <v>4892</v>
      </c>
      <c r="I202" s="192">
        <v>0</v>
      </c>
      <c r="J202" s="192">
        <v>0</v>
      </c>
    </row>
    <row r="203" spans="1:10">
      <c r="A203" s="1" t="s">
        <v>598</v>
      </c>
      <c r="B203" s="1" t="s">
        <v>599</v>
      </c>
      <c r="C203" s="1" t="s">
        <v>599</v>
      </c>
      <c r="D203" s="1" t="s">
        <v>447</v>
      </c>
      <c r="E203" s="1" t="s">
        <v>337</v>
      </c>
      <c r="F203" s="195" t="s">
        <v>42</v>
      </c>
      <c r="G203" s="195" t="s">
        <v>600</v>
      </c>
      <c r="H203" s="196">
        <v>4758</v>
      </c>
      <c r="I203" s="192">
        <v>0</v>
      </c>
      <c r="J203" s="192">
        <v>0</v>
      </c>
    </row>
    <row r="204" spans="1:10">
      <c r="A204" s="1" t="s">
        <v>601</v>
      </c>
      <c r="B204" s="1" t="s">
        <v>599</v>
      </c>
      <c r="C204" s="1" t="s">
        <v>599</v>
      </c>
      <c r="D204" s="1" t="s">
        <v>447</v>
      </c>
      <c r="E204" s="1" t="s">
        <v>337</v>
      </c>
      <c r="F204" s="1" t="s">
        <v>57</v>
      </c>
      <c r="G204" s="1" t="s">
        <v>602</v>
      </c>
      <c r="H204" s="191">
        <v>4675</v>
      </c>
      <c r="I204" s="192">
        <v>0</v>
      </c>
      <c r="J204" s="192">
        <v>0</v>
      </c>
    </row>
    <row r="205" spans="1:10">
      <c r="A205" s="1" t="s">
        <v>603</v>
      </c>
      <c r="B205" s="1" t="s">
        <v>599</v>
      </c>
      <c r="C205" s="1" t="s">
        <v>599</v>
      </c>
      <c r="D205" s="1" t="s">
        <v>447</v>
      </c>
      <c r="E205" s="1" t="s">
        <v>337</v>
      </c>
      <c r="F205" s="1" t="s">
        <v>57</v>
      </c>
      <c r="G205" s="1" t="s">
        <v>604</v>
      </c>
      <c r="H205" s="191">
        <v>4643</v>
      </c>
      <c r="I205" s="192">
        <v>0</v>
      </c>
      <c r="J205" s="192">
        <v>0</v>
      </c>
    </row>
    <row r="206" spans="1:10">
      <c r="A206" s="1" t="s">
        <v>605</v>
      </c>
      <c r="B206" s="1" t="s">
        <v>446</v>
      </c>
      <c r="C206" s="1" t="s">
        <v>446</v>
      </c>
      <c r="D206" s="1" t="s">
        <v>447</v>
      </c>
      <c r="E206" s="1" t="s">
        <v>337</v>
      </c>
      <c r="F206" s="1" t="s">
        <v>448</v>
      </c>
      <c r="G206" s="1" t="s">
        <v>606</v>
      </c>
      <c r="H206" s="191">
        <v>4387</v>
      </c>
      <c r="I206" s="192">
        <v>1</v>
      </c>
      <c r="J206" s="192">
        <v>0</v>
      </c>
    </row>
    <row r="207" spans="1:10">
      <c r="A207" s="1" t="s">
        <v>607</v>
      </c>
      <c r="B207" s="1" t="s">
        <v>607</v>
      </c>
      <c r="C207" s="1" t="s">
        <v>608</v>
      </c>
      <c r="D207" s="1" t="s">
        <v>447</v>
      </c>
      <c r="E207" s="1" t="s">
        <v>337</v>
      </c>
      <c r="F207" s="1" t="s">
        <v>57</v>
      </c>
      <c r="G207" s="1" t="s">
        <v>609</v>
      </c>
      <c r="H207" s="191">
        <v>4331.5</v>
      </c>
      <c r="I207" s="192">
        <v>0</v>
      </c>
      <c r="J207" s="192">
        <v>0</v>
      </c>
    </row>
    <row r="208" spans="1:10">
      <c r="A208" s="1" t="s">
        <v>610</v>
      </c>
      <c r="B208" s="1" t="s">
        <v>611</v>
      </c>
      <c r="C208" s="1" t="s">
        <v>611</v>
      </c>
      <c r="D208" s="1" t="s">
        <v>447</v>
      </c>
      <c r="E208" s="1" t="s">
        <v>337</v>
      </c>
      <c r="F208" s="1" t="s">
        <v>48</v>
      </c>
      <c r="G208" s="1" t="s">
        <v>612</v>
      </c>
      <c r="H208" s="191">
        <v>3991.5</v>
      </c>
      <c r="I208" s="192">
        <v>0</v>
      </c>
      <c r="J208" s="192">
        <v>0</v>
      </c>
    </row>
    <row r="209" spans="1:10">
      <c r="A209" s="1" t="s">
        <v>613</v>
      </c>
      <c r="B209" s="1" t="s">
        <v>482</v>
      </c>
      <c r="C209" s="1" t="s">
        <v>482</v>
      </c>
      <c r="D209" s="1" t="s">
        <v>447</v>
      </c>
      <c r="E209" s="1" t="s">
        <v>337</v>
      </c>
      <c r="F209" s="195" t="s">
        <v>42</v>
      </c>
      <c r="G209" s="195" t="s">
        <v>614</v>
      </c>
      <c r="H209" s="196">
        <v>3513.5</v>
      </c>
      <c r="I209" s="192">
        <v>0</v>
      </c>
      <c r="J209" s="192">
        <v>0</v>
      </c>
    </row>
    <row r="210" spans="1:10">
      <c r="A210" s="1" t="s">
        <v>615</v>
      </c>
      <c r="B210" s="1" t="s">
        <v>616</v>
      </c>
      <c r="C210" s="1" t="s">
        <v>616</v>
      </c>
      <c r="D210" s="1" t="s">
        <v>447</v>
      </c>
      <c r="E210" s="1" t="s">
        <v>337</v>
      </c>
      <c r="F210" s="1" t="s">
        <v>48</v>
      </c>
      <c r="G210" s="1" t="s">
        <v>617</v>
      </c>
      <c r="H210" s="191">
        <v>3329.5</v>
      </c>
      <c r="I210" s="192">
        <v>0</v>
      </c>
      <c r="J210" s="192">
        <v>0</v>
      </c>
    </row>
    <row r="211" spans="1:10">
      <c r="A211" s="1" t="s">
        <v>618</v>
      </c>
      <c r="B211" s="1" t="s">
        <v>618</v>
      </c>
      <c r="C211" s="1" t="s">
        <v>619</v>
      </c>
      <c r="D211" s="1" t="s">
        <v>447</v>
      </c>
      <c r="E211" s="1" t="s">
        <v>337</v>
      </c>
      <c r="F211" s="1" t="s">
        <v>57</v>
      </c>
      <c r="G211" s="1" t="s">
        <v>620</v>
      </c>
      <c r="H211" s="191">
        <v>2722.5</v>
      </c>
      <c r="I211" s="192">
        <v>0</v>
      </c>
      <c r="J211" s="192">
        <v>0</v>
      </c>
    </row>
    <row r="212" spans="1:10">
      <c r="A212" s="1" t="s">
        <v>621</v>
      </c>
      <c r="B212" s="1" t="s">
        <v>622</v>
      </c>
      <c r="C212" s="1" t="s">
        <v>622</v>
      </c>
      <c r="D212" s="1" t="s">
        <v>447</v>
      </c>
      <c r="E212" s="1" t="s">
        <v>337</v>
      </c>
      <c r="F212" s="1" t="s">
        <v>48</v>
      </c>
      <c r="G212" s="1" t="s">
        <v>623</v>
      </c>
      <c r="H212" s="191">
        <v>2543</v>
      </c>
      <c r="I212" s="192">
        <v>0</v>
      </c>
      <c r="J212" s="192">
        <v>0</v>
      </c>
    </row>
    <row r="213" spans="1:10">
      <c r="A213" s="1" t="s">
        <v>624</v>
      </c>
      <c r="B213" s="1" t="s">
        <v>599</v>
      </c>
      <c r="C213" s="1" t="s">
        <v>599</v>
      </c>
      <c r="D213" s="1" t="s">
        <v>447</v>
      </c>
      <c r="E213" s="1" t="s">
        <v>337</v>
      </c>
      <c r="F213" s="195" t="s">
        <v>42</v>
      </c>
      <c r="G213" s="195" t="s">
        <v>625</v>
      </c>
      <c r="H213" s="196">
        <v>2339</v>
      </c>
      <c r="I213" s="192">
        <v>0</v>
      </c>
      <c r="J213" s="192">
        <v>0</v>
      </c>
    </row>
    <row r="214" spans="1:10">
      <c r="A214" s="1" t="s">
        <v>626</v>
      </c>
      <c r="B214" s="1" t="s">
        <v>482</v>
      </c>
      <c r="C214" s="1" t="s">
        <v>482</v>
      </c>
      <c r="D214" s="1" t="s">
        <v>447</v>
      </c>
      <c r="E214" s="1" t="s">
        <v>337</v>
      </c>
      <c r="F214" s="1" t="s">
        <v>57</v>
      </c>
      <c r="G214" s="1" t="s">
        <v>627</v>
      </c>
      <c r="H214" s="191">
        <v>1563</v>
      </c>
      <c r="I214" s="192">
        <v>0</v>
      </c>
      <c r="J214" s="192">
        <v>0</v>
      </c>
    </row>
    <row r="215" spans="1:10">
      <c r="A215" s="1" t="s">
        <v>628</v>
      </c>
      <c r="B215" s="1" t="s">
        <v>629</v>
      </c>
      <c r="C215" s="1" t="s">
        <v>629</v>
      </c>
      <c r="D215" s="1" t="s">
        <v>447</v>
      </c>
      <c r="E215" s="1" t="s">
        <v>337</v>
      </c>
      <c r="F215" s="1" t="s">
        <v>48</v>
      </c>
      <c r="G215" s="1" t="s">
        <v>630</v>
      </c>
      <c r="H215" s="191">
        <v>1297</v>
      </c>
      <c r="I215" s="192">
        <v>0</v>
      </c>
      <c r="J215" s="192">
        <v>0</v>
      </c>
    </row>
    <row r="216" spans="1:10">
      <c r="A216" s="1" t="s">
        <v>631</v>
      </c>
      <c r="B216" s="1" t="s">
        <v>453</v>
      </c>
      <c r="C216" s="1" t="s">
        <v>453</v>
      </c>
      <c r="D216" s="1" t="s">
        <v>447</v>
      </c>
      <c r="E216" s="1" t="s">
        <v>337</v>
      </c>
      <c r="F216" s="1" t="s">
        <v>48</v>
      </c>
      <c r="G216" s="1" t="s">
        <v>632</v>
      </c>
      <c r="H216" s="191">
        <v>1273.5</v>
      </c>
      <c r="I216" s="192">
        <v>0</v>
      </c>
      <c r="J216" s="192">
        <v>0</v>
      </c>
    </row>
    <row r="217" spans="1:10">
      <c r="A217" s="1" t="s">
        <v>633</v>
      </c>
      <c r="B217" s="1" t="s">
        <v>634</v>
      </c>
      <c r="C217" s="1" t="s">
        <v>634</v>
      </c>
      <c r="D217" s="1" t="s">
        <v>447</v>
      </c>
      <c r="E217" s="1" t="s">
        <v>337</v>
      </c>
      <c r="F217" s="1" t="s">
        <v>48</v>
      </c>
      <c r="G217" s="1" t="s">
        <v>635</v>
      </c>
      <c r="H217" s="191">
        <v>1013.5</v>
      </c>
      <c r="I217" s="192">
        <v>0</v>
      </c>
      <c r="J217" s="192">
        <v>0</v>
      </c>
    </row>
    <row r="218" spans="1:10">
      <c r="A218" s="1" t="s">
        <v>636</v>
      </c>
      <c r="B218" s="1" t="s">
        <v>599</v>
      </c>
      <c r="C218" s="1" t="s">
        <v>599</v>
      </c>
      <c r="D218" s="1" t="s">
        <v>447</v>
      </c>
      <c r="E218" s="1" t="s">
        <v>337</v>
      </c>
      <c r="F218" s="195" t="s">
        <v>42</v>
      </c>
      <c r="G218" s="195" t="s">
        <v>637</v>
      </c>
      <c r="H218" s="196">
        <v>1011</v>
      </c>
      <c r="I218" s="192">
        <v>0</v>
      </c>
      <c r="J218" s="192">
        <v>0</v>
      </c>
    </row>
    <row r="219" spans="1:10">
      <c r="A219" s="1" t="s">
        <v>638</v>
      </c>
      <c r="B219" s="1" t="s">
        <v>599</v>
      </c>
      <c r="C219" s="1" t="s">
        <v>599</v>
      </c>
      <c r="D219" s="1" t="s">
        <v>447</v>
      </c>
      <c r="E219" s="1" t="s">
        <v>337</v>
      </c>
      <c r="F219" s="195" t="s">
        <v>42</v>
      </c>
      <c r="G219" s="195" t="s">
        <v>639</v>
      </c>
      <c r="H219" s="196">
        <v>984</v>
      </c>
      <c r="I219" s="192">
        <v>0</v>
      </c>
      <c r="J219" s="192">
        <v>0</v>
      </c>
    </row>
    <row r="220" spans="1:10">
      <c r="A220" s="1" t="s">
        <v>640</v>
      </c>
      <c r="B220" s="1" t="s">
        <v>622</v>
      </c>
      <c r="C220" s="1" t="s">
        <v>622</v>
      </c>
      <c r="D220" s="1" t="s">
        <v>447</v>
      </c>
      <c r="E220" s="1" t="s">
        <v>337</v>
      </c>
      <c r="F220" s="1" t="s">
        <v>48</v>
      </c>
      <c r="G220" s="1" t="s">
        <v>641</v>
      </c>
      <c r="H220" s="191">
        <v>915</v>
      </c>
      <c r="I220" s="192">
        <v>0</v>
      </c>
      <c r="J220" s="192">
        <v>0</v>
      </c>
    </row>
    <row r="221" spans="1:10">
      <c r="A221" s="1" t="s">
        <v>642</v>
      </c>
      <c r="B221" s="1" t="s">
        <v>453</v>
      </c>
      <c r="C221" s="1" t="s">
        <v>453</v>
      </c>
      <c r="D221" s="1" t="s">
        <v>447</v>
      </c>
      <c r="E221" s="1" t="s">
        <v>337</v>
      </c>
      <c r="F221" s="1" t="s">
        <v>48</v>
      </c>
      <c r="G221" s="1" t="s">
        <v>643</v>
      </c>
      <c r="H221" s="191">
        <v>516.5</v>
      </c>
      <c r="I221" s="192">
        <v>0</v>
      </c>
      <c r="J221" s="192">
        <v>0</v>
      </c>
    </row>
    <row r="222" spans="1:10">
      <c r="A222" s="1" t="s">
        <v>644</v>
      </c>
      <c r="B222" s="1" t="s">
        <v>482</v>
      </c>
      <c r="C222" s="1" t="s">
        <v>482</v>
      </c>
      <c r="D222" s="1" t="s">
        <v>447</v>
      </c>
      <c r="E222" s="1" t="s">
        <v>337</v>
      </c>
      <c r="F222" s="195" t="s">
        <v>42</v>
      </c>
      <c r="G222" s="195" t="s">
        <v>483</v>
      </c>
      <c r="H222" s="196">
        <v>75</v>
      </c>
      <c r="I222" s="192">
        <v>0</v>
      </c>
      <c r="J222" s="192">
        <v>0</v>
      </c>
    </row>
    <row r="223" spans="1:10">
      <c r="A223" s="1" t="s">
        <v>645</v>
      </c>
      <c r="B223" s="1" t="s">
        <v>646</v>
      </c>
      <c r="C223" s="1" t="s">
        <v>646</v>
      </c>
      <c r="D223" s="1" t="s">
        <v>647</v>
      </c>
      <c r="E223" s="1" t="s">
        <v>53</v>
      </c>
      <c r="F223" s="1" t="s">
        <v>48</v>
      </c>
      <c r="G223" s="1" t="s">
        <v>648</v>
      </c>
      <c r="H223" s="191">
        <v>94793</v>
      </c>
      <c r="I223" s="192">
        <v>1</v>
      </c>
      <c r="J223" s="192">
        <v>1</v>
      </c>
    </row>
    <row r="224" spans="1:10">
      <c r="A224" s="1" t="s">
        <v>649</v>
      </c>
      <c r="B224" s="1" t="s">
        <v>650</v>
      </c>
      <c r="C224" s="1" t="s">
        <v>650</v>
      </c>
      <c r="D224" s="1" t="s">
        <v>647</v>
      </c>
      <c r="E224" s="1" t="s">
        <v>53</v>
      </c>
      <c r="F224" s="1" t="s">
        <v>48</v>
      </c>
      <c r="G224" s="1" t="s">
        <v>651</v>
      </c>
      <c r="H224" s="191">
        <v>80014.5</v>
      </c>
      <c r="I224" s="192">
        <v>1</v>
      </c>
      <c r="J224" s="192">
        <v>1</v>
      </c>
    </row>
    <row r="225" spans="1:10">
      <c r="A225" s="1" t="s">
        <v>652</v>
      </c>
      <c r="B225" s="1" t="s">
        <v>652</v>
      </c>
      <c r="C225" s="1" t="s">
        <v>653</v>
      </c>
      <c r="D225" s="1" t="s">
        <v>647</v>
      </c>
      <c r="E225" s="1" t="s">
        <v>53</v>
      </c>
      <c r="F225" s="1" t="s">
        <v>57</v>
      </c>
      <c r="G225" s="1" t="s">
        <v>654</v>
      </c>
      <c r="H225" s="191">
        <v>66519.5</v>
      </c>
      <c r="I225" s="192">
        <v>0</v>
      </c>
      <c r="J225" s="192">
        <v>1</v>
      </c>
    </row>
    <row r="226" spans="1:10">
      <c r="A226" s="1" t="s">
        <v>655</v>
      </c>
      <c r="B226" s="1" t="s">
        <v>655</v>
      </c>
      <c r="C226" s="1" t="s">
        <v>471</v>
      </c>
      <c r="D226" s="1" t="s">
        <v>647</v>
      </c>
      <c r="E226" s="1" t="s">
        <v>53</v>
      </c>
      <c r="F226" s="1" t="s">
        <v>42</v>
      </c>
      <c r="G226" s="1" t="s">
        <v>656</v>
      </c>
      <c r="H226" s="191">
        <v>34180.5</v>
      </c>
      <c r="I226" s="192">
        <v>0</v>
      </c>
      <c r="J226" s="192">
        <v>0</v>
      </c>
    </row>
    <row r="227" spans="1:10">
      <c r="A227" s="1" t="s">
        <v>657</v>
      </c>
      <c r="B227" s="1" t="s">
        <v>658</v>
      </c>
      <c r="C227" s="1" t="s">
        <v>658</v>
      </c>
      <c r="D227" s="1" t="s">
        <v>647</v>
      </c>
      <c r="E227" s="1" t="s">
        <v>53</v>
      </c>
      <c r="F227" s="1" t="s">
        <v>48</v>
      </c>
      <c r="G227" s="1" t="s">
        <v>659</v>
      </c>
      <c r="H227" s="191">
        <v>32319.5</v>
      </c>
      <c r="I227" s="192">
        <v>1</v>
      </c>
      <c r="J227" s="192">
        <v>1</v>
      </c>
    </row>
    <row r="228" spans="1:10">
      <c r="A228" s="1" t="s">
        <v>660</v>
      </c>
      <c r="B228" s="1" t="s">
        <v>661</v>
      </c>
      <c r="C228" s="1" t="s">
        <v>661</v>
      </c>
      <c r="D228" s="1" t="s">
        <v>647</v>
      </c>
      <c r="E228" s="1" t="s">
        <v>53</v>
      </c>
      <c r="F228" s="1" t="s">
        <v>48</v>
      </c>
      <c r="G228" s="1" t="s">
        <v>662</v>
      </c>
      <c r="H228" s="191">
        <v>21261</v>
      </c>
      <c r="I228" s="192">
        <v>0</v>
      </c>
      <c r="J228" s="192">
        <v>0</v>
      </c>
    </row>
    <row r="229" spans="1:10">
      <c r="A229" s="1" t="s">
        <v>663</v>
      </c>
      <c r="B229" s="1" t="s">
        <v>650</v>
      </c>
      <c r="C229" s="1" t="s">
        <v>650</v>
      </c>
      <c r="D229" s="1" t="s">
        <v>647</v>
      </c>
      <c r="E229" s="1" t="s">
        <v>53</v>
      </c>
      <c r="F229" s="1" t="s">
        <v>48</v>
      </c>
      <c r="G229" s="1" t="s">
        <v>664</v>
      </c>
      <c r="H229" s="191">
        <v>21163</v>
      </c>
      <c r="I229" s="192">
        <v>0</v>
      </c>
      <c r="J229" s="192">
        <v>0</v>
      </c>
    </row>
    <row r="230" spans="1:10">
      <c r="A230" s="1" t="s">
        <v>665</v>
      </c>
      <c r="B230" s="1" t="s">
        <v>666</v>
      </c>
      <c r="C230" s="1" t="s">
        <v>666</v>
      </c>
      <c r="D230" s="1" t="s">
        <v>647</v>
      </c>
      <c r="E230" s="1" t="s">
        <v>53</v>
      </c>
      <c r="F230" s="1" t="s">
        <v>48</v>
      </c>
      <c r="G230" s="1" t="s">
        <v>667</v>
      </c>
      <c r="H230" s="191">
        <v>17921.5</v>
      </c>
      <c r="I230" s="192">
        <v>0</v>
      </c>
      <c r="J230" s="192">
        <v>1</v>
      </c>
    </row>
    <row r="231" spans="1:10">
      <c r="A231" s="1" t="s">
        <v>668</v>
      </c>
      <c r="B231" s="1" t="s">
        <v>668</v>
      </c>
      <c r="C231" s="1" t="s">
        <v>669</v>
      </c>
      <c r="D231" s="1" t="s">
        <v>647</v>
      </c>
      <c r="E231" s="1" t="s">
        <v>53</v>
      </c>
      <c r="F231" s="1" t="s">
        <v>57</v>
      </c>
      <c r="G231" s="1" t="s">
        <v>670</v>
      </c>
      <c r="H231" s="191">
        <v>12189</v>
      </c>
      <c r="I231" s="192">
        <v>0</v>
      </c>
      <c r="J231" s="192">
        <v>0</v>
      </c>
    </row>
    <row r="232" spans="1:10">
      <c r="A232" s="1" t="s">
        <v>671</v>
      </c>
      <c r="B232" s="1" t="s">
        <v>658</v>
      </c>
      <c r="C232" s="1" t="s">
        <v>658</v>
      </c>
      <c r="D232" s="1" t="s">
        <v>647</v>
      </c>
      <c r="E232" s="1" t="s">
        <v>53</v>
      </c>
      <c r="F232" s="1" t="s">
        <v>48</v>
      </c>
      <c r="G232" s="1" t="s">
        <v>672</v>
      </c>
      <c r="H232" s="191">
        <v>10698</v>
      </c>
      <c r="I232" s="192">
        <v>0</v>
      </c>
      <c r="J232" s="192">
        <v>0</v>
      </c>
    </row>
    <row r="233" spans="1:10">
      <c r="A233" s="1" t="s">
        <v>673</v>
      </c>
      <c r="B233" s="1" t="s">
        <v>674</v>
      </c>
      <c r="C233" s="1" t="s">
        <v>674</v>
      </c>
      <c r="D233" s="1" t="s">
        <v>647</v>
      </c>
      <c r="E233" s="1" t="s">
        <v>53</v>
      </c>
      <c r="F233" s="1" t="s">
        <v>48</v>
      </c>
      <c r="G233" s="1" t="s">
        <v>675</v>
      </c>
      <c r="H233" s="191">
        <v>7908.5</v>
      </c>
      <c r="I233" s="192">
        <v>0</v>
      </c>
      <c r="J233" s="192">
        <v>1</v>
      </c>
    </row>
    <row r="234" spans="1:10">
      <c r="A234" s="1" t="s">
        <v>676</v>
      </c>
      <c r="B234" s="1" t="s">
        <v>677</v>
      </c>
      <c r="C234" s="1" t="s">
        <v>677</v>
      </c>
      <c r="D234" s="1" t="s">
        <v>647</v>
      </c>
      <c r="E234" s="1" t="s">
        <v>53</v>
      </c>
      <c r="F234" s="1" t="s">
        <v>48</v>
      </c>
      <c r="G234" s="1" t="s">
        <v>678</v>
      </c>
      <c r="H234" s="191">
        <v>7799</v>
      </c>
      <c r="I234" s="192">
        <v>0</v>
      </c>
      <c r="J234" s="192">
        <v>1</v>
      </c>
    </row>
    <row r="235" spans="1:10">
      <c r="A235" s="1" t="s">
        <v>679</v>
      </c>
      <c r="B235" s="1" t="s">
        <v>679</v>
      </c>
      <c r="C235" s="1" t="s">
        <v>680</v>
      </c>
      <c r="D235" s="1" t="s">
        <v>647</v>
      </c>
      <c r="E235" s="1" t="s">
        <v>53</v>
      </c>
      <c r="F235" s="1" t="s">
        <v>57</v>
      </c>
      <c r="G235" s="1" t="s">
        <v>681</v>
      </c>
      <c r="H235" s="191">
        <v>7791</v>
      </c>
      <c r="I235" s="192">
        <v>0</v>
      </c>
      <c r="J235" s="192">
        <v>0</v>
      </c>
    </row>
    <row r="236" spans="1:10">
      <c r="A236" s="1" t="s">
        <v>682</v>
      </c>
      <c r="B236" s="1" t="s">
        <v>683</v>
      </c>
      <c r="C236" s="1" t="s">
        <v>683</v>
      </c>
      <c r="D236" s="1" t="s">
        <v>647</v>
      </c>
      <c r="E236" s="1" t="s">
        <v>53</v>
      </c>
      <c r="F236" s="1" t="s">
        <v>48</v>
      </c>
      <c r="G236" s="1" t="s">
        <v>684</v>
      </c>
      <c r="H236" s="191">
        <v>6748.5</v>
      </c>
      <c r="I236" s="192">
        <v>0</v>
      </c>
      <c r="J236" s="192">
        <v>0</v>
      </c>
    </row>
    <row r="237" spans="1:10">
      <c r="A237" s="1" t="s">
        <v>685</v>
      </c>
      <c r="B237" s="1" t="s">
        <v>686</v>
      </c>
      <c r="C237" s="1" t="s">
        <v>686</v>
      </c>
      <c r="D237" s="1" t="s">
        <v>647</v>
      </c>
      <c r="E237" s="1" t="s">
        <v>53</v>
      </c>
      <c r="F237" s="1" t="s">
        <v>48</v>
      </c>
      <c r="G237" s="1" t="s">
        <v>687</v>
      </c>
      <c r="H237" s="191">
        <v>6419.5</v>
      </c>
      <c r="I237" s="192">
        <v>0</v>
      </c>
      <c r="J237" s="192">
        <v>0</v>
      </c>
    </row>
    <row r="238" spans="1:10">
      <c r="A238" s="1" t="s">
        <v>688</v>
      </c>
      <c r="B238" s="1" t="s">
        <v>688</v>
      </c>
      <c r="C238" s="1" t="s">
        <v>689</v>
      </c>
      <c r="D238" s="1" t="s">
        <v>647</v>
      </c>
      <c r="E238" s="1" t="s">
        <v>53</v>
      </c>
      <c r="F238" s="1" t="s">
        <v>42</v>
      </c>
      <c r="G238" s="1" t="s">
        <v>690</v>
      </c>
      <c r="H238" s="191">
        <v>6070</v>
      </c>
      <c r="I238" s="192">
        <v>0</v>
      </c>
      <c r="J238" s="192">
        <v>1</v>
      </c>
    </row>
    <row r="239" spans="1:10">
      <c r="A239" s="1" t="s">
        <v>691</v>
      </c>
      <c r="B239" s="1" t="s">
        <v>692</v>
      </c>
      <c r="C239" s="1" t="s">
        <v>692</v>
      </c>
      <c r="D239" s="1" t="s">
        <v>647</v>
      </c>
      <c r="E239" s="1" t="s">
        <v>53</v>
      </c>
      <c r="F239" s="1" t="s">
        <v>48</v>
      </c>
      <c r="G239" s="1" t="s">
        <v>693</v>
      </c>
      <c r="H239" s="191">
        <v>5918.5</v>
      </c>
      <c r="I239" s="192">
        <v>0</v>
      </c>
      <c r="J239" s="192">
        <v>0</v>
      </c>
    </row>
    <row r="240" spans="1:10">
      <c r="A240" s="1" t="s">
        <v>694</v>
      </c>
      <c r="B240" s="1" t="s">
        <v>695</v>
      </c>
      <c r="C240" s="1" t="s">
        <v>695</v>
      </c>
      <c r="D240" s="1" t="s">
        <v>647</v>
      </c>
      <c r="E240" s="1" t="s">
        <v>53</v>
      </c>
      <c r="F240" s="1" t="s">
        <v>48</v>
      </c>
      <c r="G240" s="1" t="s">
        <v>696</v>
      </c>
      <c r="H240" s="191">
        <v>5803</v>
      </c>
      <c r="I240" s="192">
        <v>0</v>
      </c>
      <c r="J240" s="192">
        <v>0</v>
      </c>
    </row>
    <row r="241" spans="1:10">
      <c r="A241" s="1" t="s">
        <v>697</v>
      </c>
      <c r="B241" s="1" t="s">
        <v>698</v>
      </c>
      <c r="C241" s="1" t="s">
        <v>698</v>
      </c>
      <c r="D241" s="1" t="s">
        <v>647</v>
      </c>
      <c r="E241" s="1" t="s">
        <v>53</v>
      </c>
      <c r="F241" s="1" t="s">
        <v>48</v>
      </c>
      <c r="G241" s="1" t="s">
        <v>699</v>
      </c>
      <c r="H241" s="191">
        <v>5636.5</v>
      </c>
      <c r="I241" s="192">
        <v>0</v>
      </c>
      <c r="J241" s="192">
        <v>0</v>
      </c>
    </row>
    <row r="242" spans="1:10">
      <c r="A242" s="1" t="s">
        <v>700</v>
      </c>
      <c r="B242" s="1" t="s">
        <v>700</v>
      </c>
      <c r="C242" s="1" t="s">
        <v>701</v>
      </c>
      <c r="D242" s="1" t="s">
        <v>647</v>
      </c>
      <c r="E242" s="1" t="s">
        <v>53</v>
      </c>
      <c r="F242" s="1" t="s">
        <v>42</v>
      </c>
      <c r="G242" s="1" t="s">
        <v>702</v>
      </c>
      <c r="H242" s="191">
        <v>5329.5</v>
      </c>
      <c r="I242" s="192">
        <v>0</v>
      </c>
      <c r="J242" s="192">
        <v>0</v>
      </c>
    </row>
    <row r="243" spans="1:10">
      <c r="A243" s="1" t="s">
        <v>703</v>
      </c>
      <c r="B243" s="1" t="s">
        <v>704</v>
      </c>
      <c r="C243" s="1" t="s">
        <v>704</v>
      </c>
      <c r="D243" s="1" t="s">
        <v>647</v>
      </c>
      <c r="E243" s="1" t="s">
        <v>53</v>
      </c>
      <c r="F243" s="1" t="s">
        <v>48</v>
      </c>
      <c r="G243" s="1" t="s">
        <v>705</v>
      </c>
      <c r="H243" s="191">
        <v>5263</v>
      </c>
      <c r="I243" s="192">
        <v>0</v>
      </c>
      <c r="J243" s="192">
        <v>0</v>
      </c>
    </row>
    <row r="244" spans="1:10">
      <c r="A244" s="1" t="s">
        <v>706</v>
      </c>
      <c r="B244" s="1" t="s">
        <v>706</v>
      </c>
      <c r="C244" s="1" t="s">
        <v>707</v>
      </c>
      <c r="D244" s="1" t="s">
        <v>647</v>
      </c>
      <c r="E244" s="1" t="s">
        <v>53</v>
      </c>
      <c r="F244" s="1" t="s">
        <v>42</v>
      </c>
      <c r="G244" s="1" t="s">
        <v>708</v>
      </c>
      <c r="H244" s="191">
        <v>4924.5</v>
      </c>
      <c r="I244" s="192">
        <v>0</v>
      </c>
      <c r="J244" s="192">
        <v>0</v>
      </c>
    </row>
    <row r="245" spans="1:10">
      <c r="A245" s="1" t="s">
        <v>709</v>
      </c>
      <c r="B245" s="1" t="s">
        <v>709</v>
      </c>
      <c r="C245" s="1" t="s">
        <v>710</v>
      </c>
      <c r="D245" s="1" t="s">
        <v>647</v>
      </c>
      <c r="E245" s="1" t="s">
        <v>53</v>
      </c>
      <c r="F245" s="1" t="s">
        <v>42</v>
      </c>
      <c r="G245" s="1" t="s">
        <v>711</v>
      </c>
      <c r="H245" s="191">
        <v>4912.5</v>
      </c>
      <c r="I245" s="192">
        <v>0</v>
      </c>
      <c r="J245" s="192">
        <v>0</v>
      </c>
    </row>
    <row r="246" spans="1:10">
      <c r="A246" s="1" t="s">
        <v>712</v>
      </c>
      <c r="B246" s="1" t="s">
        <v>692</v>
      </c>
      <c r="C246" s="1" t="s">
        <v>692</v>
      </c>
      <c r="D246" s="1" t="s">
        <v>647</v>
      </c>
      <c r="E246" s="1" t="s">
        <v>53</v>
      </c>
      <c r="F246" s="1" t="s">
        <v>48</v>
      </c>
      <c r="G246" s="1" t="s">
        <v>713</v>
      </c>
      <c r="H246" s="191">
        <v>4437</v>
      </c>
      <c r="I246" s="192">
        <v>0</v>
      </c>
      <c r="J246" s="192">
        <v>0</v>
      </c>
    </row>
    <row r="247" spans="1:10">
      <c r="A247" s="1" t="s">
        <v>714</v>
      </c>
      <c r="B247" s="1" t="s">
        <v>658</v>
      </c>
      <c r="C247" s="1" t="s">
        <v>658</v>
      </c>
      <c r="D247" s="1" t="s">
        <v>647</v>
      </c>
      <c r="E247" s="1" t="s">
        <v>53</v>
      </c>
      <c r="F247" s="1" t="s">
        <v>48</v>
      </c>
      <c r="G247" s="1" t="s">
        <v>715</v>
      </c>
      <c r="H247" s="191">
        <v>3723</v>
      </c>
      <c r="I247" s="192">
        <v>0</v>
      </c>
      <c r="J247" s="192">
        <v>0</v>
      </c>
    </row>
    <row r="248" spans="1:10">
      <c r="A248" s="1" t="s">
        <v>716</v>
      </c>
      <c r="B248" s="1" t="s">
        <v>650</v>
      </c>
      <c r="C248" s="1" t="s">
        <v>650</v>
      </c>
      <c r="D248" s="1" t="s">
        <v>647</v>
      </c>
      <c r="E248" s="1" t="s">
        <v>53</v>
      </c>
      <c r="F248" s="1" t="s">
        <v>48</v>
      </c>
      <c r="G248" s="1" t="s">
        <v>717</v>
      </c>
      <c r="H248" s="191">
        <v>2996.5</v>
      </c>
      <c r="I248" s="192">
        <v>0</v>
      </c>
      <c r="J248" s="192">
        <v>0</v>
      </c>
    </row>
    <row r="249" spans="1:10">
      <c r="A249" s="1" t="s">
        <v>718</v>
      </c>
      <c r="B249" s="1" t="s">
        <v>719</v>
      </c>
      <c r="C249" s="1" t="s">
        <v>719</v>
      </c>
      <c r="D249" s="1" t="s">
        <v>720</v>
      </c>
      <c r="E249" s="1" t="s">
        <v>86</v>
      </c>
      <c r="F249" s="1" t="s">
        <v>48</v>
      </c>
      <c r="G249" s="1" t="s">
        <v>721</v>
      </c>
      <c r="H249" s="191">
        <v>168866</v>
      </c>
      <c r="I249" s="192">
        <v>1</v>
      </c>
      <c r="J249" s="192">
        <v>1</v>
      </c>
    </row>
    <row r="250" spans="1:10">
      <c r="A250" s="1" t="s">
        <v>722</v>
      </c>
      <c r="B250" s="1" t="s">
        <v>719</v>
      </c>
      <c r="C250" s="1" t="s">
        <v>719</v>
      </c>
      <c r="D250" s="1" t="s">
        <v>720</v>
      </c>
      <c r="E250" s="1" t="s">
        <v>86</v>
      </c>
      <c r="F250" s="1" t="s">
        <v>48</v>
      </c>
      <c r="G250" s="1" t="s">
        <v>723</v>
      </c>
      <c r="H250" s="191">
        <v>61584.5</v>
      </c>
      <c r="I250" s="192">
        <v>0</v>
      </c>
      <c r="J250" s="192">
        <v>1</v>
      </c>
    </row>
    <row r="251" spans="1:10">
      <c r="A251" s="1" t="s">
        <v>724</v>
      </c>
      <c r="B251" s="1" t="s">
        <v>725</v>
      </c>
      <c r="C251" s="1" t="s">
        <v>725</v>
      </c>
      <c r="D251" s="1" t="s">
        <v>720</v>
      </c>
      <c r="E251" s="1" t="s">
        <v>86</v>
      </c>
      <c r="F251" s="1" t="s">
        <v>48</v>
      </c>
      <c r="G251" s="1" t="s">
        <v>726</v>
      </c>
      <c r="H251" s="191">
        <v>40866.5</v>
      </c>
      <c r="I251" s="192">
        <v>0</v>
      </c>
      <c r="J251" s="192">
        <v>0</v>
      </c>
    </row>
    <row r="252" spans="1:10">
      <c r="A252" s="1" t="s">
        <v>727</v>
      </c>
      <c r="B252" s="1" t="s">
        <v>728</v>
      </c>
      <c r="C252" s="1" t="s">
        <v>728</v>
      </c>
      <c r="D252" s="1" t="s">
        <v>720</v>
      </c>
      <c r="E252" s="1" t="s">
        <v>86</v>
      </c>
      <c r="F252" s="1" t="s">
        <v>48</v>
      </c>
      <c r="G252" s="1" t="s">
        <v>729</v>
      </c>
      <c r="H252" s="191">
        <v>34137</v>
      </c>
      <c r="I252" s="192">
        <v>0</v>
      </c>
      <c r="J252" s="192">
        <v>1</v>
      </c>
    </row>
    <row r="253" spans="1:10">
      <c r="A253" s="1" t="s">
        <v>730</v>
      </c>
      <c r="B253" s="1" t="s">
        <v>730</v>
      </c>
      <c r="C253" s="1" t="s">
        <v>516</v>
      </c>
      <c r="D253" s="1" t="s">
        <v>720</v>
      </c>
      <c r="E253" s="1" t="s">
        <v>86</v>
      </c>
      <c r="F253" s="1" t="s">
        <v>57</v>
      </c>
      <c r="G253" s="1" t="s">
        <v>731</v>
      </c>
      <c r="H253" s="191">
        <v>20530.5</v>
      </c>
      <c r="I253" s="192">
        <v>0</v>
      </c>
      <c r="J253" s="192">
        <v>0</v>
      </c>
    </row>
    <row r="254" spans="1:10">
      <c r="A254" s="1" t="s">
        <v>732</v>
      </c>
      <c r="B254" s="1" t="s">
        <v>732</v>
      </c>
      <c r="C254" s="1" t="s">
        <v>733</v>
      </c>
      <c r="D254" s="1" t="s">
        <v>720</v>
      </c>
      <c r="E254" s="1" t="s">
        <v>86</v>
      </c>
      <c r="F254" s="1" t="s">
        <v>42</v>
      </c>
      <c r="G254" s="1" t="s">
        <v>734</v>
      </c>
      <c r="H254" s="191">
        <v>19694.5</v>
      </c>
      <c r="I254" s="192">
        <v>0</v>
      </c>
      <c r="J254" s="192">
        <v>0</v>
      </c>
    </row>
    <row r="255" spans="1:10">
      <c r="A255" s="1" t="s">
        <v>735</v>
      </c>
      <c r="B255" s="1" t="s">
        <v>728</v>
      </c>
      <c r="C255" s="1" t="s">
        <v>728</v>
      </c>
      <c r="D255" s="1" t="s">
        <v>720</v>
      </c>
      <c r="E255" s="1" t="s">
        <v>86</v>
      </c>
      <c r="F255" s="1" t="s">
        <v>48</v>
      </c>
      <c r="G255" s="1" t="s">
        <v>736</v>
      </c>
      <c r="H255" s="191">
        <v>17572.5</v>
      </c>
      <c r="I255" s="192">
        <v>0</v>
      </c>
      <c r="J255" s="192">
        <v>1</v>
      </c>
    </row>
    <row r="256" spans="1:10">
      <c r="A256" s="1" t="s">
        <v>737</v>
      </c>
      <c r="B256" s="1" t="s">
        <v>737</v>
      </c>
      <c r="C256" s="1" t="s">
        <v>738</v>
      </c>
      <c r="D256" s="1" t="s">
        <v>720</v>
      </c>
      <c r="E256" s="1" t="s">
        <v>86</v>
      </c>
      <c r="F256" s="1" t="s">
        <v>42</v>
      </c>
      <c r="G256" s="1" t="s">
        <v>739</v>
      </c>
      <c r="H256" s="191">
        <v>17145.5</v>
      </c>
      <c r="I256" s="192">
        <v>0</v>
      </c>
      <c r="J256" s="192">
        <v>0</v>
      </c>
    </row>
    <row r="257" spans="1:10">
      <c r="A257" s="1" t="s">
        <v>740</v>
      </c>
      <c r="B257" s="1" t="s">
        <v>719</v>
      </c>
      <c r="C257" s="1" t="s">
        <v>719</v>
      </c>
      <c r="D257" s="1" t="s">
        <v>720</v>
      </c>
      <c r="E257" s="1" t="s">
        <v>86</v>
      </c>
      <c r="F257" s="1" t="s">
        <v>48</v>
      </c>
      <c r="G257" s="1" t="s">
        <v>741</v>
      </c>
      <c r="H257" s="191">
        <v>10437</v>
      </c>
      <c r="I257" s="192">
        <v>0</v>
      </c>
      <c r="J257" s="192">
        <v>0</v>
      </c>
    </row>
    <row r="258" spans="1:10">
      <c r="A258" s="1" t="s">
        <v>742</v>
      </c>
      <c r="B258" s="1" t="s">
        <v>742</v>
      </c>
      <c r="C258" s="1" t="s">
        <v>733</v>
      </c>
      <c r="D258" s="1" t="s">
        <v>720</v>
      </c>
      <c r="E258" s="1" t="s">
        <v>86</v>
      </c>
      <c r="F258" s="1" t="s">
        <v>42</v>
      </c>
      <c r="G258" s="1" t="s">
        <v>743</v>
      </c>
      <c r="H258" s="191">
        <v>7552</v>
      </c>
      <c r="I258" s="192">
        <v>0</v>
      </c>
      <c r="J258" s="192">
        <v>0</v>
      </c>
    </row>
    <row r="259" spans="1:10">
      <c r="A259" s="1" t="s">
        <v>744</v>
      </c>
      <c r="B259" s="1" t="s">
        <v>719</v>
      </c>
      <c r="C259" s="1" t="s">
        <v>719</v>
      </c>
      <c r="D259" s="1" t="s">
        <v>720</v>
      </c>
      <c r="E259" s="1" t="s">
        <v>86</v>
      </c>
      <c r="F259" s="1" t="s">
        <v>48</v>
      </c>
      <c r="G259" s="1" t="s">
        <v>745</v>
      </c>
      <c r="H259" s="191">
        <v>6880.5</v>
      </c>
      <c r="I259" s="192">
        <v>0</v>
      </c>
      <c r="J259" s="192">
        <v>1</v>
      </c>
    </row>
    <row r="260" spans="1:10">
      <c r="A260" s="1" t="s">
        <v>746</v>
      </c>
      <c r="B260" s="1" t="s">
        <v>746</v>
      </c>
      <c r="C260" s="1" t="s">
        <v>738</v>
      </c>
      <c r="D260" s="1" t="s">
        <v>720</v>
      </c>
      <c r="E260" s="1" t="s">
        <v>86</v>
      </c>
      <c r="F260" s="1" t="s">
        <v>42</v>
      </c>
      <c r="G260" s="1" t="s">
        <v>747</v>
      </c>
      <c r="H260" s="191">
        <v>5675.5</v>
      </c>
      <c r="I260" s="192">
        <v>0</v>
      </c>
      <c r="J260" s="192">
        <v>0</v>
      </c>
    </row>
    <row r="261" spans="1:10">
      <c r="A261" s="1" t="s">
        <v>748</v>
      </c>
      <c r="B261" s="1" t="s">
        <v>748</v>
      </c>
      <c r="C261" s="1" t="s">
        <v>516</v>
      </c>
      <c r="D261" s="1" t="s">
        <v>720</v>
      </c>
      <c r="E261" s="1" t="s">
        <v>86</v>
      </c>
      <c r="F261" s="1" t="s">
        <v>57</v>
      </c>
      <c r="G261" s="1" t="s">
        <v>749</v>
      </c>
      <c r="H261" s="191">
        <v>4992</v>
      </c>
      <c r="I261" s="192">
        <v>0</v>
      </c>
      <c r="J261" s="192">
        <v>0</v>
      </c>
    </row>
    <row r="262" spans="1:10">
      <c r="A262" s="1" t="s">
        <v>750</v>
      </c>
      <c r="B262" s="1" t="s">
        <v>719</v>
      </c>
      <c r="C262" s="1" t="s">
        <v>719</v>
      </c>
      <c r="D262" s="1" t="s">
        <v>720</v>
      </c>
      <c r="E262" s="1" t="s">
        <v>86</v>
      </c>
      <c r="F262" s="1" t="s">
        <v>48</v>
      </c>
      <c r="G262" s="1" t="s">
        <v>751</v>
      </c>
      <c r="H262" s="191">
        <v>3273</v>
      </c>
      <c r="I262" s="192">
        <v>0</v>
      </c>
      <c r="J262" s="192">
        <v>0</v>
      </c>
    </row>
    <row r="263" spans="1:10">
      <c r="A263" s="1" t="s">
        <v>752</v>
      </c>
      <c r="B263" s="1" t="s">
        <v>728</v>
      </c>
      <c r="C263" s="1" t="s">
        <v>728</v>
      </c>
      <c r="D263" s="1" t="s">
        <v>720</v>
      </c>
      <c r="E263" s="1" t="s">
        <v>86</v>
      </c>
      <c r="F263" s="1" t="s">
        <v>48</v>
      </c>
      <c r="G263" s="1" t="s">
        <v>753</v>
      </c>
      <c r="H263" s="191">
        <v>3078</v>
      </c>
      <c r="I263" s="192">
        <v>0</v>
      </c>
      <c r="J263" s="192">
        <v>0</v>
      </c>
    </row>
    <row r="264" spans="1:10">
      <c r="A264" s="1" t="s">
        <v>754</v>
      </c>
      <c r="B264" s="1" t="s">
        <v>754</v>
      </c>
      <c r="C264" s="1" t="s">
        <v>738</v>
      </c>
      <c r="D264" s="1" t="s">
        <v>720</v>
      </c>
      <c r="E264" s="1" t="s">
        <v>86</v>
      </c>
      <c r="F264" s="1" t="s">
        <v>42</v>
      </c>
      <c r="G264" s="1" t="s">
        <v>755</v>
      </c>
      <c r="H264" s="191">
        <v>1322.5</v>
      </c>
      <c r="I264" s="192">
        <v>0</v>
      </c>
      <c r="J264" s="192">
        <v>0</v>
      </c>
    </row>
    <row r="265" spans="1:10">
      <c r="A265" s="1" t="s">
        <v>756</v>
      </c>
      <c r="B265" s="1" t="s">
        <v>756</v>
      </c>
      <c r="C265" s="1" t="s">
        <v>733</v>
      </c>
      <c r="D265" s="1" t="s">
        <v>720</v>
      </c>
      <c r="E265" s="1" t="s">
        <v>86</v>
      </c>
      <c r="F265" s="1" t="s">
        <v>42</v>
      </c>
      <c r="G265" s="1" t="s">
        <v>757</v>
      </c>
      <c r="H265" s="191">
        <v>610.5</v>
      </c>
      <c r="I265" s="192">
        <v>0</v>
      </c>
      <c r="J265" s="192">
        <v>0</v>
      </c>
    </row>
    <row r="266" spans="1:10">
      <c r="A266" s="1" t="s">
        <v>758</v>
      </c>
      <c r="B266" s="1" t="s">
        <v>759</v>
      </c>
      <c r="C266" s="1" t="s">
        <v>759</v>
      </c>
      <c r="D266" s="1" t="s">
        <v>760</v>
      </c>
      <c r="E266" s="1" t="s">
        <v>761</v>
      </c>
      <c r="F266" s="1" t="s">
        <v>48</v>
      </c>
      <c r="G266" s="1" t="s">
        <v>762</v>
      </c>
      <c r="H266" s="191">
        <v>112558.5</v>
      </c>
      <c r="I266" s="192">
        <v>1</v>
      </c>
      <c r="J266" s="192">
        <v>1</v>
      </c>
    </row>
    <row r="267" spans="1:10">
      <c r="A267" s="1" t="s">
        <v>763</v>
      </c>
      <c r="B267" s="1" t="s">
        <v>764</v>
      </c>
      <c r="C267" s="1" t="s">
        <v>764</v>
      </c>
      <c r="D267" s="1" t="s">
        <v>760</v>
      </c>
      <c r="E267" s="1" t="s">
        <v>761</v>
      </c>
      <c r="F267" s="1" t="s">
        <v>48</v>
      </c>
      <c r="G267" s="1" t="s">
        <v>765</v>
      </c>
      <c r="H267" s="191">
        <v>58399.5</v>
      </c>
      <c r="I267" s="192">
        <v>0</v>
      </c>
      <c r="J267" s="192">
        <v>1</v>
      </c>
    </row>
    <row r="268" spans="1:10">
      <c r="A268" s="1" t="s">
        <v>766</v>
      </c>
      <c r="B268" s="1" t="s">
        <v>759</v>
      </c>
      <c r="C268" s="1" t="s">
        <v>759</v>
      </c>
      <c r="D268" s="1" t="s">
        <v>760</v>
      </c>
      <c r="E268" s="1" t="s">
        <v>761</v>
      </c>
      <c r="F268" s="1" t="s">
        <v>48</v>
      </c>
      <c r="G268" s="1" t="s">
        <v>767</v>
      </c>
      <c r="H268" s="191">
        <v>8038.5</v>
      </c>
      <c r="I268" s="192">
        <v>0</v>
      </c>
      <c r="J268" s="192">
        <v>1</v>
      </c>
    </row>
    <row r="269" spans="1:10">
      <c r="A269" s="1" t="s">
        <v>768</v>
      </c>
      <c r="B269" s="1" t="s">
        <v>769</v>
      </c>
      <c r="C269" s="1" t="s">
        <v>769</v>
      </c>
      <c r="D269" s="1" t="s">
        <v>760</v>
      </c>
      <c r="E269" s="1" t="s">
        <v>761</v>
      </c>
      <c r="F269" s="1" t="s">
        <v>48</v>
      </c>
      <c r="G269" s="1" t="s">
        <v>770</v>
      </c>
      <c r="H269" s="191">
        <v>7935.5</v>
      </c>
      <c r="I269" s="192">
        <v>0</v>
      </c>
      <c r="J269" s="192">
        <v>1</v>
      </c>
    </row>
    <row r="270" spans="1:10">
      <c r="A270" s="1" t="s">
        <v>771</v>
      </c>
      <c r="B270" s="1" t="s">
        <v>759</v>
      </c>
      <c r="C270" s="1" t="s">
        <v>759</v>
      </c>
      <c r="D270" s="1" t="s">
        <v>760</v>
      </c>
      <c r="E270" s="1" t="s">
        <v>761</v>
      </c>
      <c r="F270" s="1" t="s">
        <v>48</v>
      </c>
      <c r="G270" s="1" t="s">
        <v>772</v>
      </c>
      <c r="H270" s="191">
        <v>4606</v>
      </c>
      <c r="I270" s="192">
        <v>0</v>
      </c>
      <c r="J270" s="192">
        <v>0</v>
      </c>
    </row>
    <row r="271" spans="1:10">
      <c r="A271" s="1" t="s">
        <v>773</v>
      </c>
      <c r="B271" s="1" t="s">
        <v>764</v>
      </c>
      <c r="C271" s="1" t="s">
        <v>764</v>
      </c>
      <c r="D271" s="1" t="s">
        <v>760</v>
      </c>
      <c r="E271" s="1" t="s">
        <v>761</v>
      </c>
      <c r="F271" s="1" t="s">
        <v>48</v>
      </c>
      <c r="G271" s="1" t="s">
        <v>774</v>
      </c>
      <c r="H271" s="191">
        <v>1251.75</v>
      </c>
      <c r="I271" s="192">
        <v>0</v>
      </c>
      <c r="J271" s="192">
        <v>0</v>
      </c>
    </row>
    <row r="272" spans="1:10">
      <c r="A272" s="1" t="s">
        <v>775</v>
      </c>
      <c r="B272" s="1" t="s">
        <v>764</v>
      </c>
      <c r="C272" s="1" t="s">
        <v>764</v>
      </c>
      <c r="D272" s="1" t="s">
        <v>760</v>
      </c>
      <c r="E272" s="1" t="s">
        <v>761</v>
      </c>
      <c r="F272" s="1" t="s">
        <v>48</v>
      </c>
      <c r="G272" s="1" t="s">
        <v>776</v>
      </c>
      <c r="H272" s="191">
        <v>789</v>
      </c>
      <c r="I272" s="192">
        <v>0</v>
      </c>
      <c r="J272" s="192">
        <v>0</v>
      </c>
    </row>
    <row r="273" spans="1:10">
      <c r="A273" s="1" t="s">
        <v>777</v>
      </c>
      <c r="B273" s="1" t="s">
        <v>778</v>
      </c>
      <c r="C273" s="1" t="s">
        <v>778</v>
      </c>
      <c r="D273" s="1" t="s">
        <v>760</v>
      </c>
      <c r="E273" s="1" t="s">
        <v>761</v>
      </c>
      <c r="F273" s="195" t="s">
        <v>779</v>
      </c>
      <c r="G273" s="195" t="s">
        <v>780</v>
      </c>
      <c r="H273" s="196">
        <v>1</v>
      </c>
      <c r="I273" s="192">
        <v>0</v>
      </c>
      <c r="J273" s="192">
        <v>0</v>
      </c>
    </row>
    <row r="274" spans="1:10">
      <c r="A274" s="1" t="s">
        <v>781</v>
      </c>
      <c r="B274" s="1" t="s">
        <v>782</v>
      </c>
      <c r="C274" s="1" t="s">
        <v>782</v>
      </c>
      <c r="D274" s="1" t="s">
        <v>783</v>
      </c>
      <c r="E274" s="1" t="s">
        <v>86</v>
      </c>
      <c r="F274" s="1" t="s">
        <v>48</v>
      </c>
      <c r="G274" s="1" t="s">
        <v>784</v>
      </c>
      <c r="H274" s="191">
        <v>209168.5</v>
      </c>
      <c r="I274" s="192">
        <v>1</v>
      </c>
      <c r="J274" s="192">
        <v>1</v>
      </c>
    </row>
    <row r="275" spans="1:10">
      <c r="A275" s="1" t="s">
        <v>785</v>
      </c>
      <c r="B275" s="1" t="s">
        <v>786</v>
      </c>
      <c r="C275" s="1" t="s">
        <v>786</v>
      </c>
      <c r="D275" s="1" t="s">
        <v>783</v>
      </c>
      <c r="E275" s="1" t="s">
        <v>86</v>
      </c>
      <c r="F275" s="1" t="s">
        <v>48</v>
      </c>
      <c r="G275" s="1" t="s">
        <v>787</v>
      </c>
      <c r="H275" s="191">
        <v>31673.5</v>
      </c>
      <c r="I275" s="192">
        <v>1</v>
      </c>
      <c r="J275" s="192">
        <v>1</v>
      </c>
    </row>
    <row r="276" spans="1:10">
      <c r="A276" s="1" t="s">
        <v>788</v>
      </c>
      <c r="B276" s="1" t="s">
        <v>788</v>
      </c>
      <c r="C276" s="1" t="s">
        <v>789</v>
      </c>
      <c r="D276" s="1" t="s">
        <v>783</v>
      </c>
      <c r="E276" s="1" t="s">
        <v>86</v>
      </c>
      <c r="F276" s="1" t="s">
        <v>57</v>
      </c>
      <c r="G276" s="1" t="s">
        <v>790</v>
      </c>
      <c r="H276" s="191">
        <v>30658</v>
      </c>
      <c r="I276" s="192">
        <v>0</v>
      </c>
      <c r="J276" s="192">
        <v>1</v>
      </c>
    </row>
    <row r="277" spans="1:10">
      <c r="A277" s="1" t="s">
        <v>791</v>
      </c>
      <c r="B277" s="1" t="s">
        <v>791</v>
      </c>
      <c r="C277" s="1" t="s">
        <v>792</v>
      </c>
      <c r="D277" s="1" t="s">
        <v>783</v>
      </c>
      <c r="E277" s="1" t="s">
        <v>86</v>
      </c>
      <c r="F277" s="1" t="s">
        <v>42</v>
      </c>
      <c r="G277" s="1" t="s">
        <v>793</v>
      </c>
      <c r="H277" s="191">
        <v>28208</v>
      </c>
      <c r="I277" s="192">
        <v>0</v>
      </c>
      <c r="J277" s="192">
        <v>1</v>
      </c>
    </row>
    <row r="278" spans="1:10">
      <c r="A278" s="1" t="s">
        <v>794</v>
      </c>
      <c r="B278" s="1" t="s">
        <v>782</v>
      </c>
      <c r="C278" s="1" t="s">
        <v>782</v>
      </c>
      <c r="D278" s="1" t="s">
        <v>783</v>
      </c>
      <c r="E278" s="1" t="s">
        <v>86</v>
      </c>
      <c r="F278" s="1" t="s">
        <v>48</v>
      </c>
      <c r="G278" s="1" t="s">
        <v>795</v>
      </c>
      <c r="H278" s="191">
        <v>23922.5</v>
      </c>
      <c r="I278" s="192">
        <v>0</v>
      </c>
      <c r="J278" s="192">
        <v>0</v>
      </c>
    </row>
    <row r="279" spans="1:10">
      <c r="A279" s="1" t="s">
        <v>796</v>
      </c>
      <c r="B279" s="1" t="s">
        <v>797</v>
      </c>
      <c r="C279" s="1" t="s">
        <v>797</v>
      </c>
      <c r="D279" s="1" t="s">
        <v>783</v>
      </c>
      <c r="E279" s="1" t="s">
        <v>86</v>
      </c>
      <c r="F279" s="1" t="s">
        <v>48</v>
      </c>
      <c r="G279" s="1" t="s">
        <v>798</v>
      </c>
      <c r="H279" s="191">
        <v>23636</v>
      </c>
      <c r="I279" s="192">
        <v>0</v>
      </c>
      <c r="J279" s="192">
        <v>0</v>
      </c>
    </row>
    <row r="280" spans="1:10">
      <c r="A280" s="1" t="s">
        <v>799</v>
      </c>
      <c r="B280" s="1" t="s">
        <v>799</v>
      </c>
      <c r="C280" s="1" t="s">
        <v>800</v>
      </c>
      <c r="D280" s="1" t="s">
        <v>783</v>
      </c>
      <c r="E280" s="1" t="s">
        <v>86</v>
      </c>
      <c r="F280" s="1" t="s">
        <v>57</v>
      </c>
      <c r="G280" s="1" t="s">
        <v>801</v>
      </c>
      <c r="H280" s="191">
        <v>19908.5</v>
      </c>
      <c r="I280" s="192">
        <v>0</v>
      </c>
      <c r="J280" s="192">
        <v>0</v>
      </c>
    </row>
    <row r="281" spans="1:10">
      <c r="A281" s="1" t="s">
        <v>802</v>
      </c>
      <c r="B281" s="1" t="s">
        <v>802</v>
      </c>
      <c r="C281" s="1" t="s">
        <v>803</v>
      </c>
      <c r="D281" s="1" t="s">
        <v>783</v>
      </c>
      <c r="E281" s="1" t="s">
        <v>86</v>
      </c>
      <c r="F281" s="1" t="s">
        <v>57</v>
      </c>
      <c r="G281" s="1" t="s">
        <v>804</v>
      </c>
      <c r="H281" s="191">
        <v>16126</v>
      </c>
      <c r="I281" s="192">
        <v>0</v>
      </c>
      <c r="J281" s="192">
        <v>0</v>
      </c>
    </row>
    <row r="282" spans="1:10">
      <c r="A282" s="1" t="s">
        <v>805</v>
      </c>
      <c r="B282" s="1" t="s">
        <v>805</v>
      </c>
      <c r="C282" s="1" t="s">
        <v>806</v>
      </c>
      <c r="D282" s="1" t="s">
        <v>783</v>
      </c>
      <c r="E282" s="1" t="s">
        <v>86</v>
      </c>
      <c r="F282" s="1" t="s">
        <v>57</v>
      </c>
      <c r="G282" s="1" t="s">
        <v>807</v>
      </c>
      <c r="H282" s="191">
        <v>16015.5</v>
      </c>
      <c r="I282" s="192">
        <v>0</v>
      </c>
      <c r="J282" s="192">
        <v>0</v>
      </c>
    </row>
    <row r="283" spans="1:10">
      <c r="A283" s="1" t="s">
        <v>808</v>
      </c>
      <c r="B283" s="1" t="s">
        <v>809</v>
      </c>
      <c r="C283" s="1" t="s">
        <v>809</v>
      </c>
      <c r="D283" s="1" t="s">
        <v>783</v>
      </c>
      <c r="E283" s="1" t="s">
        <v>86</v>
      </c>
      <c r="F283" s="1" t="s">
        <v>48</v>
      </c>
      <c r="G283" s="1" t="s">
        <v>810</v>
      </c>
      <c r="H283" s="191">
        <v>12404</v>
      </c>
      <c r="I283" s="192">
        <v>0</v>
      </c>
      <c r="J283" s="192">
        <v>0</v>
      </c>
    </row>
    <row r="284" spans="1:10">
      <c r="A284" s="1" t="s">
        <v>811</v>
      </c>
      <c r="B284" s="1" t="s">
        <v>812</v>
      </c>
      <c r="C284" s="1" t="s">
        <v>812</v>
      </c>
      <c r="D284" s="1" t="s">
        <v>783</v>
      </c>
      <c r="E284" s="1" t="s">
        <v>86</v>
      </c>
      <c r="F284" s="1" t="s">
        <v>48</v>
      </c>
      <c r="G284" s="1" t="s">
        <v>813</v>
      </c>
      <c r="H284" s="191">
        <v>11456</v>
      </c>
      <c r="I284" s="192">
        <v>0</v>
      </c>
      <c r="J284" s="192">
        <v>0</v>
      </c>
    </row>
    <row r="285" spans="1:10">
      <c r="A285" s="1" t="s">
        <v>814</v>
      </c>
      <c r="B285" s="1" t="s">
        <v>786</v>
      </c>
      <c r="C285" s="1" t="s">
        <v>786</v>
      </c>
      <c r="D285" s="1" t="s">
        <v>783</v>
      </c>
      <c r="E285" s="1" t="s">
        <v>86</v>
      </c>
      <c r="F285" s="1" t="s">
        <v>48</v>
      </c>
      <c r="G285" s="1" t="s">
        <v>815</v>
      </c>
      <c r="H285" s="191">
        <v>9630</v>
      </c>
      <c r="I285" s="192">
        <v>1</v>
      </c>
      <c r="J285" s="192">
        <v>1</v>
      </c>
    </row>
    <row r="286" spans="1:10">
      <c r="A286" s="1" t="s">
        <v>816</v>
      </c>
      <c r="B286" s="1" t="s">
        <v>786</v>
      </c>
      <c r="C286" s="1" t="s">
        <v>786</v>
      </c>
      <c r="D286" s="1" t="s">
        <v>783</v>
      </c>
      <c r="E286" s="1" t="s">
        <v>86</v>
      </c>
      <c r="F286" s="1" t="s">
        <v>48</v>
      </c>
      <c r="G286" s="1" t="s">
        <v>817</v>
      </c>
      <c r="H286" s="191">
        <v>7473</v>
      </c>
      <c r="I286" s="192">
        <v>0</v>
      </c>
      <c r="J286" s="192">
        <v>0</v>
      </c>
    </row>
    <row r="287" spans="1:10">
      <c r="A287" s="1" t="s">
        <v>818</v>
      </c>
      <c r="B287" s="1" t="s">
        <v>818</v>
      </c>
      <c r="C287" s="1" t="s">
        <v>819</v>
      </c>
      <c r="D287" s="1" t="s">
        <v>783</v>
      </c>
      <c r="E287" s="1" t="s">
        <v>86</v>
      </c>
      <c r="F287" s="1" t="s">
        <v>57</v>
      </c>
      <c r="G287" s="1" t="s">
        <v>820</v>
      </c>
      <c r="H287" s="191">
        <v>7118.5</v>
      </c>
      <c r="I287" s="192">
        <v>0</v>
      </c>
      <c r="J287" s="192">
        <v>0</v>
      </c>
    </row>
    <row r="288" spans="1:10">
      <c r="A288" s="1" t="s">
        <v>821</v>
      </c>
      <c r="B288" s="1" t="s">
        <v>821</v>
      </c>
      <c r="C288" s="1" t="s">
        <v>803</v>
      </c>
      <c r="D288" s="1" t="s">
        <v>783</v>
      </c>
      <c r="E288" s="1" t="s">
        <v>86</v>
      </c>
      <c r="F288" s="1" t="s">
        <v>57</v>
      </c>
      <c r="G288" s="1" t="s">
        <v>822</v>
      </c>
      <c r="H288" s="191">
        <v>6168</v>
      </c>
      <c r="I288" s="192">
        <v>0</v>
      </c>
      <c r="J288" s="192">
        <v>0</v>
      </c>
    </row>
    <row r="289" spans="1:10">
      <c r="A289" s="1" t="s">
        <v>823</v>
      </c>
      <c r="B289" s="1" t="s">
        <v>782</v>
      </c>
      <c r="C289" s="1" t="s">
        <v>782</v>
      </c>
      <c r="D289" s="1" t="s">
        <v>783</v>
      </c>
      <c r="E289" s="1" t="s">
        <v>86</v>
      </c>
      <c r="F289" s="1" t="s">
        <v>48</v>
      </c>
      <c r="G289" s="1" t="s">
        <v>824</v>
      </c>
      <c r="H289" s="191">
        <v>4304</v>
      </c>
      <c r="I289" s="192">
        <v>0</v>
      </c>
      <c r="J289" s="192">
        <v>0</v>
      </c>
    </row>
    <row r="290" spans="1:10">
      <c r="A290" s="1" t="s">
        <v>825</v>
      </c>
      <c r="B290" s="1" t="s">
        <v>782</v>
      </c>
      <c r="C290" s="1" t="s">
        <v>782</v>
      </c>
      <c r="D290" s="1" t="s">
        <v>783</v>
      </c>
      <c r="E290" s="1" t="s">
        <v>86</v>
      </c>
      <c r="F290" s="1" t="s">
        <v>48</v>
      </c>
      <c r="G290" s="1" t="s">
        <v>826</v>
      </c>
      <c r="H290" s="191">
        <v>3795</v>
      </c>
      <c r="I290" s="192">
        <v>0</v>
      </c>
      <c r="J290" s="192">
        <v>0</v>
      </c>
    </row>
    <row r="291" spans="1:10">
      <c r="A291" s="1" t="s">
        <v>827</v>
      </c>
      <c r="B291" s="1" t="s">
        <v>827</v>
      </c>
      <c r="C291" s="1" t="s">
        <v>789</v>
      </c>
      <c r="D291" s="1" t="s">
        <v>783</v>
      </c>
      <c r="E291" s="1" t="s">
        <v>86</v>
      </c>
      <c r="F291" s="1" t="s">
        <v>57</v>
      </c>
      <c r="G291" s="1" t="s">
        <v>828</v>
      </c>
      <c r="H291" s="191">
        <v>3275</v>
      </c>
      <c r="I291" s="192">
        <v>0</v>
      </c>
      <c r="J291" s="192">
        <v>0</v>
      </c>
    </row>
    <row r="292" spans="1:10">
      <c r="A292" s="1" t="s">
        <v>829</v>
      </c>
      <c r="B292" s="1" t="s">
        <v>797</v>
      </c>
      <c r="C292" s="1" t="s">
        <v>797</v>
      </c>
      <c r="D292" s="1" t="s">
        <v>783</v>
      </c>
      <c r="E292" s="1" t="s">
        <v>86</v>
      </c>
      <c r="F292" s="1" t="s">
        <v>48</v>
      </c>
      <c r="G292" s="1" t="s">
        <v>830</v>
      </c>
      <c r="H292" s="191">
        <v>3177</v>
      </c>
      <c r="I292" s="192">
        <v>0</v>
      </c>
      <c r="J292" s="192">
        <v>0</v>
      </c>
    </row>
    <row r="293" spans="1:10">
      <c r="A293" s="1" t="s">
        <v>831</v>
      </c>
      <c r="B293" s="1" t="s">
        <v>786</v>
      </c>
      <c r="C293" s="1" t="s">
        <v>786</v>
      </c>
      <c r="D293" s="1" t="s">
        <v>783</v>
      </c>
      <c r="E293" s="1" t="s">
        <v>86</v>
      </c>
      <c r="F293" s="1" t="s">
        <v>48</v>
      </c>
      <c r="G293" s="1" t="s">
        <v>832</v>
      </c>
      <c r="H293" s="191">
        <v>3079.5</v>
      </c>
      <c r="I293" s="192">
        <v>0</v>
      </c>
      <c r="J293" s="192">
        <v>0</v>
      </c>
    </row>
    <row r="294" spans="1:10">
      <c r="A294" s="1" t="s">
        <v>833</v>
      </c>
      <c r="B294" s="1" t="s">
        <v>833</v>
      </c>
      <c r="C294" s="1" t="s">
        <v>834</v>
      </c>
      <c r="D294" s="1" t="s">
        <v>783</v>
      </c>
      <c r="E294" s="1" t="s">
        <v>86</v>
      </c>
      <c r="F294" s="1" t="s">
        <v>57</v>
      </c>
      <c r="G294" s="1" t="s">
        <v>835</v>
      </c>
      <c r="H294" s="191">
        <v>2670</v>
      </c>
      <c r="I294" s="192">
        <v>0</v>
      </c>
      <c r="J294" s="192">
        <v>0</v>
      </c>
    </row>
    <row r="295" spans="1:10">
      <c r="A295" s="1" t="s">
        <v>836</v>
      </c>
      <c r="B295" s="1" t="s">
        <v>836</v>
      </c>
      <c r="C295" s="1" t="s">
        <v>803</v>
      </c>
      <c r="D295" s="1" t="s">
        <v>783</v>
      </c>
      <c r="E295" s="1" t="s">
        <v>86</v>
      </c>
      <c r="F295" s="1" t="s">
        <v>57</v>
      </c>
      <c r="G295" s="1" t="s">
        <v>837</v>
      </c>
      <c r="H295" s="191">
        <v>2558.5</v>
      </c>
      <c r="I295" s="192">
        <v>0</v>
      </c>
      <c r="J295" s="192">
        <v>0</v>
      </c>
    </row>
    <row r="296" spans="1:10">
      <c r="A296" s="1" t="s">
        <v>838</v>
      </c>
      <c r="B296" s="1" t="s">
        <v>797</v>
      </c>
      <c r="C296" s="1" t="s">
        <v>797</v>
      </c>
      <c r="D296" s="1" t="s">
        <v>783</v>
      </c>
      <c r="E296" s="1" t="s">
        <v>86</v>
      </c>
      <c r="F296" s="1" t="s">
        <v>48</v>
      </c>
      <c r="G296" s="1" t="s">
        <v>839</v>
      </c>
      <c r="H296" s="191">
        <v>2190</v>
      </c>
      <c r="I296" s="192">
        <v>0</v>
      </c>
      <c r="J296" s="192">
        <v>0</v>
      </c>
    </row>
    <row r="297" spans="1:10">
      <c r="A297" s="1" t="s">
        <v>840</v>
      </c>
      <c r="B297" s="1" t="s">
        <v>797</v>
      </c>
      <c r="C297" s="1" t="s">
        <v>797</v>
      </c>
      <c r="D297" s="1" t="s">
        <v>783</v>
      </c>
      <c r="E297" s="1" t="s">
        <v>86</v>
      </c>
      <c r="F297" s="1" t="s">
        <v>48</v>
      </c>
      <c r="G297" s="1" t="s">
        <v>841</v>
      </c>
      <c r="H297" s="191">
        <v>1807.25</v>
      </c>
      <c r="I297" s="192">
        <v>0</v>
      </c>
      <c r="J297" s="192">
        <v>0</v>
      </c>
    </row>
    <row r="298" spans="1:10">
      <c r="A298" s="1" t="s">
        <v>842</v>
      </c>
      <c r="B298" s="1" t="s">
        <v>797</v>
      </c>
      <c r="C298" s="1" t="s">
        <v>797</v>
      </c>
      <c r="D298" s="1" t="s">
        <v>783</v>
      </c>
      <c r="E298" s="1" t="s">
        <v>86</v>
      </c>
      <c r="F298" s="1" t="s">
        <v>48</v>
      </c>
      <c r="G298" s="1" t="s">
        <v>843</v>
      </c>
      <c r="H298" s="191">
        <v>1222</v>
      </c>
      <c r="I298" s="192">
        <v>0</v>
      </c>
      <c r="J298" s="192">
        <v>0</v>
      </c>
    </row>
    <row r="299" spans="1:10">
      <c r="A299" s="1" t="s">
        <v>844</v>
      </c>
      <c r="B299" s="1" t="s">
        <v>797</v>
      </c>
      <c r="C299" s="1" t="s">
        <v>797</v>
      </c>
      <c r="D299" s="1" t="s">
        <v>783</v>
      </c>
      <c r="E299" s="1" t="s">
        <v>86</v>
      </c>
      <c r="F299" s="1" t="s">
        <v>48</v>
      </c>
      <c r="G299" s="1" t="s">
        <v>845</v>
      </c>
      <c r="H299" s="191">
        <v>877.5</v>
      </c>
      <c r="I299" s="192">
        <v>0</v>
      </c>
      <c r="J299" s="192">
        <v>0</v>
      </c>
    </row>
    <row r="300" spans="1:10">
      <c r="A300" s="1" t="s">
        <v>846</v>
      </c>
      <c r="B300" s="1" t="s">
        <v>797</v>
      </c>
      <c r="C300" s="1" t="s">
        <v>797</v>
      </c>
      <c r="D300" s="1" t="s">
        <v>783</v>
      </c>
      <c r="E300" s="1" t="s">
        <v>86</v>
      </c>
      <c r="F300" s="1" t="s">
        <v>48</v>
      </c>
      <c r="G300" s="1" t="s">
        <v>847</v>
      </c>
      <c r="H300" s="191">
        <v>735.5</v>
      </c>
      <c r="I300" s="192">
        <v>0</v>
      </c>
      <c r="J300" s="192">
        <v>0</v>
      </c>
    </row>
    <row r="301" spans="1:10">
      <c r="A301" s="1" t="s">
        <v>848</v>
      </c>
      <c r="B301" s="1" t="s">
        <v>849</v>
      </c>
      <c r="C301" s="1" t="s">
        <v>849</v>
      </c>
      <c r="D301" s="1" t="s">
        <v>850</v>
      </c>
      <c r="E301" s="1" t="s">
        <v>761</v>
      </c>
      <c r="F301" s="1" t="s">
        <v>48</v>
      </c>
      <c r="G301" s="1" t="s">
        <v>851</v>
      </c>
      <c r="H301" s="191">
        <v>156308.5</v>
      </c>
      <c r="I301" s="192">
        <v>1</v>
      </c>
      <c r="J301" s="192">
        <v>1</v>
      </c>
    </row>
    <row r="302" spans="1:10">
      <c r="A302" s="1" t="s">
        <v>852</v>
      </c>
      <c r="B302" s="1" t="s">
        <v>853</v>
      </c>
      <c r="C302" s="1" t="s">
        <v>853</v>
      </c>
      <c r="D302" s="1" t="s">
        <v>850</v>
      </c>
      <c r="E302" s="1" t="s">
        <v>761</v>
      </c>
      <c r="F302" s="1" t="s">
        <v>48</v>
      </c>
      <c r="G302" s="1" t="s">
        <v>854</v>
      </c>
      <c r="H302" s="191">
        <v>101378.5</v>
      </c>
      <c r="I302" s="192">
        <v>1</v>
      </c>
      <c r="J302" s="192">
        <v>1</v>
      </c>
    </row>
    <row r="303" spans="1:10">
      <c r="A303" s="1" t="s">
        <v>855</v>
      </c>
      <c r="B303" s="1" t="s">
        <v>855</v>
      </c>
      <c r="C303" s="1" t="s">
        <v>856</v>
      </c>
      <c r="D303" s="1" t="s">
        <v>850</v>
      </c>
      <c r="E303" s="1" t="s">
        <v>761</v>
      </c>
      <c r="F303" s="1" t="s">
        <v>57</v>
      </c>
      <c r="G303" s="1" t="s">
        <v>857</v>
      </c>
      <c r="H303" s="191">
        <v>80975</v>
      </c>
      <c r="I303" s="192">
        <v>0</v>
      </c>
      <c r="J303" s="192">
        <v>1</v>
      </c>
    </row>
    <row r="304" spans="1:10">
      <c r="A304" s="1" t="s">
        <v>858</v>
      </c>
      <c r="B304" s="1" t="s">
        <v>858</v>
      </c>
      <c r="C304" s="1" t="s">
        <v>859</v>
      </c>
      <c r="D304" s="1" t="s">
        <v>850</v>
      </c>
      <c r="E304" s="1" t="s">
        <v>761</v>
      </c>
      <c r="F304" s="1" t="s">
        <v>57</v>
      </c>
      <c r="G304" s="1" t="s">
        <v>860</v>
      </c>
      <c r="H304" s="191">
        <v>34176</v>
      </c>
      <c r="I304" s="192">
        <v>0</v>
      </c>
      <c r="J304" s="192">
        <v>0</v>
      </c>
    </row>
    <row r="305" spans="1:10">
      <c r="A305" s="1" t="s">
        <v>861</v>
      </c>
      <c r="B305" s="1" t="s">
        <v>862</v>
      </c>
      <c r="C305" s="1" t="s">
        <v>862</v>
      </c>
      <c r="D305" s="1" t="s">
        <v>850</v>
      </c>
      <c r="E305" s="1" t="s">
        <v>761</v>
      </c>
      <c r="F305" s="1" t="s">
        <v>48</v>
      </c>
      <c r="G305" s="1" t="s">
        <v>863</v>
      </c>
      <c r="H305" s="191">
        <v>21578</v>
      </c>
      <c r="I305" s="192">
        <v>0</v>
      </c>
      <c r="J305" s="192">
        <v>0</v>
      </c>
    </row>
    <row r="306" spans="1:10">
      <c r="A306" s="1" t="s">
        <v>864</v>
      </c>
      <c r="B306" s="1" t="s">
        <v>865</v>
      </c>
      <c r="C306" s="1" t="s">
        <v>865</v>
      </c>
      <c r="D306" s="1" t="s">
        <v>850</v>
      </c>
      <c r="E306" s="1" t="s">
        <v>761</v>
      </c>
      <c r="F306" s="1" t="s">
        <v>48</v>
      </c>
      <c r="G306" s="1" t="s">
        <v>866</v>
      </c>
      <c r="H306" s="191">
        <v>20581</v>
      </c>
      <c r="I306" s="192">
        <v>0</v>
      </c>
      <c r="J306" s="192">
        <v>1</v>
      </c>
    </row>
    <row r="307" spans="1:10">
      <c r="A307" s="1" t="s">
        <v>867</v>
      </c>
      <c r="B307" s="1" t="s">
        <v>867</v>
      </c>
      <c r="C307" s="1" t="s">
        <v>868</v>
      </c>
      <c r="D307" s="1" t="s">
        <v>850</v>
      </c>
      <c r="E307" s="1" t="s">
        <v>761</v>
      </c>
      <c r="F307" s="1" t="s">
        <v>57</v>
      </c>
      <c r="G307" s="1" t="s">
        <v>869</v>
      </c>
      <c r="H307" s="191">
        <v>19762.5</v>
      </c>
      <c r="I307" s="192">
        <v>0</v>
      </c>
      <c r="J307" s="192">
        <v>0</v>
      </c>
    </row>
    <row r="308" spans="1:10">
      <c r="A308" s="1" t="s">
        <v>870</v>
      </c>
      <c r="B308" s="1" t="s">
        <v>871</v>
      </c>
      <c r="C308" s="1" t="s">
        <v>871</v>
      </c>
      <c r="D308" s="1" t="s">
        <v>850</v>
      </c>
      <c r="E308" s="1" t="s">
        <v>761</v>
      </c>
      <c r="F308" s="1" t="s">
        <v>42</v>
      </c>
      <c r="G308" s="1" t="s">
        <v>872</v>
      </c>
      <c r="H308" s="191">
        <v>17769.75</v>
      </c>
      <c r="I308" s="192">
        <v>0</v>
      </c>
      <c r="J308" s="192">
        <v>0</v>
      </c>
    </row>
    <row r="309" spans="1:10">
      <c r="A309" s="1" t="s">
        <v>873</v>
      </c>
      <c r="B309" s="1" t="s">
        <v>853</v>
      </c>
      <c r="C309" s="1" t="s">
        <v>853</v>
      </c>
      <c r="D309" s="1" t="s">
        <v>850</v>
      </c>
      <c r="E309" s="1" t="s">
        <v>761</v>
      </c>
      <c r="F309" s="1" t="s">
        <v>48</v>
      </c>
      <c r="G309" s="1" t="s">
        <v>874</v>
      </c>
      <c r="H309" s="191">
        <v>16131.5</v>
      </c>
      <c r="I309" s="192">
        <v>0</v>
      </c>
      <c r="J309" s="192">
        <v>0</v>
      </c>
    </row>
    <row r="310" spans="1:10">
      <c r="A310" s="1" t="s">
        <v>875</v>
      </c>
      <c r="B310" s="1" t="s">
        <v>875</v>
      </c>
      <c r="C310" s="1" t="s">
        <v>876</v>
      </c>
      <c r="D310" s="1" t="s">
        <v>850</v>
      </c>
      <c r="E310" s="1" t="s">
        <v>761</v>
      </c>
      <c r="F310" s="1" t="s">
        <v>57</v>
      </c>
      <c r="G310" s="1" t="s">
        <v>877</v>
      </c>
      <c r="H310" s="191">
        <v>15814.5</v>
      </c>
      <c r="I310" s="192">
        <v>0</v>
      </c>
      <c r="J310" s="192">
        <v>0</v>
      </c>
    </row>
    <row r="311" spans="1:10">
      <c r="A311" s="1" t="s">
        <v>878</v>
      </c>
      <c r="B311" s="1" t="s">
        <v>878</v>
      </c>
      <c r="C311" s="1" t="s">
        <v>879</v>
      </c>
      <c r="D311" s="1" t="s">
        <v>850</v>
      </c>
      <c r="E311" s="1" t="s">
        <v>761</v>
      </c>
      <c r="F311" s="1" t="s">
        <v>57</v>
      </c>
      <c r="G311" s="1" t="s">
        <v>880</v>
      </c>
      <c r="H311" s="191">
        <v>13682</v>
      </c>
      <c r="I311" s="192">
        <v>0</v>
      </c>
      <c r="J311" s="192">
        <v>0</v>
      </c>
    </row>
    <row r="312" spans="1:10">
      <c r="A312" s="1" t="s">
        <v>881</v>
      </c>
      <c r="B312" s="1" t="s">
        <v>882</v>
      </c>
      <c r="C312" s="1" t="s">
        <v>882</v>
      </c>
      <c r="D312" s="1" t="s">
        <v>850</v>
      </c>
      <c r="E312" s="1" t="s">
        <v>761</v>
      </c>
      <c r="F312" s="1" t="s">
        <v>48</v>
      </c>
      <c r="G312" s="1" t="s">
        <v>883</v>
      </c>
      <c r="H312" s="191">
        <v>12780</v>
      </c>
      <c r="I312" s="192">
        <v>0</v>
      </c>
      <c r="J312" s="192">
        <v>0</v>
      </c>
    </row>
    <row r="313" spans="1:10">
      <c r="A313" s="1" t="s">
        <v>884</v>
      </c>
      <c r="B313" s="1" t="s">
        <v>884</v>
      </c>
      <c r="C313" s="1" t="s">
        <v>885</v>
      </c>
      <c r="D313" s="1" t="s">
        <v>850</v>
      </c>
      <c r="E313" s="1" t="s">
        <v>761</v>
      </c>
      <c r="F313" s="1" t="s">
        <v>57</v>
      </c>
      <c r="G313" s="1" t="s">
        <v>886</v>
      </c>
      <c r="H313" s="191">
        <v>12757</v>
      </c>
      <c r="I313" s="192">
        <v>0</v>
      </c>
      <c r="J313" s="192">
        <v>0</v>
      </c>
    </row>
    <row r="314" spans="1:10">
      <c r="A314" s="1" t="s">
        <v>887</v>
      </c>
      <c r="B314" s="1" t="s">
        <v>871</v>
      </c>
      <c r="C314" s="1" t="s">
        <v>871</v>
      </c>
      <c r="D314" s="1" t="s">
        <v>850</v>
      </c>
      <c r="E314" s="1" t="s">
        <v>761</v>
      </c>
      <c r="F314" s="1" t="s">
        <v>42</v>
      </c>
      <c r="G314" s="1" t="s">
        <v>888</v>
      </c>
      <c r="H314" s="191">
        <v>12440.5</v>
      </c>
      <c r="I314" s="192">
        <v>0</v>
      </c>
      <c r="J314" s="192">
        <v>0</v>
      </c>
    </row>
    <row r="315" spans="1:10">
      <c r="A315" s="1" t="s">
        <v>889</v>
      </c>
      <c r="B315" s="1" t="s">
        <v>889</v>
      </c>
      <c r="C315" s="1" t="s">
        <v>890</v>
      </c>
      <c r="D315" s="1" t="s">
        <v>850</v>
      </c>
      <c r="E315" s="1" t="s">
        <v>761</v>
      </c>
      <c r="F315" s="1" t="s">
        <v>57</v>
      </c>
      <c r="G315" s="1" t="s">
        <v>891</v>
      </c>
      <c r="H315" s="191">
        <v>12220</v>
      </c>
      <c r="I315" s="192">
        <v>0</v>
      </c>
      <c r="J315" s="192">
        <v>0</v>
      </c>
    </row>
    <row r="316" spans="1:10">
      <c r="A316" s="1" t="s">
        <v>892</v>
      </c>
      <c r="B316" s="1" t="s">
        <v>892</v>
      </c>
      <c r="C316" s="1" t="s">
        <v>104</v>
      </c>
      <c r="D316" s="1" t="s">
        <v>850</v>
      </c>
      <c r="E316" s="1" t="s">
        <v>761</v>
      </c>
      <c r="F316" s="1" t="s">
        <v>57</v>
      </c>
      <c r="G316" s="1" t="s">
        <v>893</v>
      </c>
      <c r="H316" s="191">
        <v>7917.5</v>
      </c>
      <c r="I316" s="192">
        <v>0</v>
      </c>
      <c r="J316" s="192">
        <v>0</v>
      </c>
    </row>
    <row r="317" spans="1:10">
      <c r="A317" s="1" t="s">
        <v>894</v>
      </c>
      <c r="B317" s="1" t="s">
        <v>895</v>
      </c>
      <c r="C317" s="1" t="s">
        <v>895</v>
      </c>
      <c r="D317" s="1" t="s">
        <v>850</v>
      </c>
      <c r="E317" s="1" t="s">
        <v>761</v>
      </c>
      <c r="F317" s="1" t="s">
        <v>48</v>
      </c>
      <c r="G317" s="1" t="s">
        <v>896</v>
      </c>
      <c r="H317" s="191">
        <v>7153</v>
      </c>
      <c r="I317" s="192">
        <v>0</v>
      </c>
      <c r="J317" s="192">
        <v>0</v>
      </c>
    </row>
    <row r="318" spans="1:10">
      <c r="A318" s="1" t="s">
        <v>897</v>
      </c>
      <c r="B318" s="1" t="s">
        <v>897</v>
      </c>
      <c r="C318" s="1" t="s">
        <v>898</v>
      </c>
      <c r="D318" s="1" t="s">
        <v>850</v>
      </c>
      <c r="E318" s="1" t="s">
        <v>761</v>
      </c>
      <c r="F318" s="1" t="s">
        <v>42</v>
      </c>
      <c r="G318" s="1" t="s">
        <v>899</v>
      </c>
      <c r="H318" s="191">
        <v>7033.5</v>
      </c>
      <c r="I318" s="192">
        <v>0</v>
      </c>
      <c r="J318" s="192">
        <v>0</v>
      </c>
    </row>
    <row r="319" spans="1:10">
      <c r="A319" s="1" t="s">
        <v>900</v>
      </c>
      <c r="B319" s="1" t="s">
        <v>853</v>
      </c>
      <c r="C319" s="1" t="s">
        <v>853</v>
      </c>
      <c r="D319" s="1" t="s">
        <v>850</v>
      </c>
      <c r="E319" s="1" t="s">
        <v>761</v>
      </c>
      <c r="F319" s="1" t="s">
        <v>48</v>
      </c>
      <c r="G319" s="1" t="s">
        <v>901</v>
      </c>
      <c r="H319" s="191">
        <v>7029</v>
      </c>
      <c r="I319" s="192">
        <v>0</v>
      </c>
      <c r="J319" s="192">
        <v>0</v>
      </c>
    </row>
    <row r="320" spans="1:10">
      <c r="A320" s="1" t="s">
        <v>902</v>
      </c>
      <c r="B320" s="1" t="s">
        <v>882</v>
      </c>
      <c r="C320" s="1" t="s">
        <v>882</v>
      </c>
      <c r="D320" s="1" t="s">
        <v>850</v>
      </c>
      <c r="E320" s="1" t="s">
        <v>761</v>
      </c>
      <c r="F320" s="1" t="s">
        <v>48</v>
      </c>
      <c r="G320" s="1" t="s">
        <v>903</v>
      </c>
      <c r="H320" s="191">
        <v>6582</v>
      </c>
      <c r="I320" s="192">
        <v>0</v>
      </c>
      <c r="J320" s="192">
        <v>0</v>
      </c>
    </row>
    <row r="321" spans="1:10">
      <c r="A321" s="1" t="s">
        <v>904</v>
      </c>
      <c r="B321" s="1" t="s">
        <v>849</v>
      </c>
      <c r="C321" s="1" t="s">
        <v>849</v>
      </c>
      <c r="D321" s="1" t="s">
        <v>850</v>
      </c>
      <c r="E321" s="1" t="s">
        <v>761</v>
      </c>
      <c r="F321" s="1" t="s">
        <v>65</v>
      </c>
      <c r="G321" s="1" t="s">
        <v>905</v>
      </c>
      <c r="H321" s="191">
        <v>5349</v>
      </c>
      <c r="I321" s="192">
        <v>0</v>
      </c>
      <c r="J321" s="192">
        <v>0</v>
      </c>
    </row>
    <row r="322" spans="1:10">
      <c r="A322" s="1" t="s">
        <v>906</v>
      </c>
      <c r="B322" s="1" t="s">
        <v>853</v>
      </c>
      <c r="C322" s="1" t="s">
        <v>853</v>
      </c>
      <c r="D322" s="1" t="s">
        <v>850</v>
      </c>
      <c r="E322" s="1" t="s">
        <v>761</v>
      </c>
      <c r="F322" s="1" t="s">
        <v>48</v>
      </c>
      <c r="G322" s="1" t="s">
        <v>907</v>
      </c>
      <c r="H322" s="191">
        <v>5341.5</v>
      </c>
      <c r="I322" s="192">
        <v>0</v>
      </c>
      <c r="J322" s="192">
        <v>0</v>
      </c>
    </row>
    <row r="323" spans="1:10">
      <c r="A323" s="1" t="s">
        <v>908</v>
      </c>
      <c r="B323" s="1" t="s">
        <v>871</v>
      </c>
      <c r="C323" s="1" t="s">
        <v>871</v>
      </c>
      <c r="D323" s="1" t="s">
        <v>850</v>
      </c>
      <c r="E323" s="1" t="s">
        <v>761</v>
      </c>
      <c r="F323" s="1" t="s">
        <v>42</v>
      </c>
      <c r="G323" s="1" t="s">
        <v>909</v>
      </c>
      <c r="H323" s="191">
        <v>3756.5</v>
      </c>
      <c r="I323" s="192">
        <v>0</v>
      </c>
      <c r="J323" s="192">
        <v>0</v>
      </c>
    </row>
    <row r="324" spans="1:10">
      <c r="A324" s="1" t="s">
        <v>910</v>
      </c>
      <c r="B324" s="1" t="s">
        <v>910</v>
      </c>
      <c r="C324" s="1" t="s">
        <v>856</v>
      </c>
      <c r="D324" s="1" t="s">
        <v>850</v>
      </c>
      <c r="E324" s="1" t="s">
        <v>761</v>
      </c>
      <c r="F324" s="1" t="s">
        <v>57</v>
      </c>
      <c r="G324" s="1" t="s">
        <v>911</v>
      </c>
      <c r="H324" s="191">
        <v>2168.5</v>
      </c>
      <c r="I324" s="192">
        <v>0</v>
      </c>
      <c r="J324" s="192">
        <v>0</v>
      </c>
    </row>
    <row r="325" spans="1:10">
      <c r="A325" s="1" t="s">
        <v>912</v>
      </c>
      <c r="B325" s="1" t="s">
        <v>871</v>
      </c>
      <c r="C325" s="1" t="s">
        <v>871</v>
      </c>
      <c r="D325" s="1" t="s">
        <v>850</v>
      </c>
      <c r="E325" s="1" t="s">
        <v>761</v>
      </c>
      <c r="F325" s="1" t="s">
        <v>42</v>
      </c>
      <c r="G325" s="1" t="s">
        <v>913</v>
      </c>
      <c r="H325" s="191">
        <v>2104.5</v>
      </c>
      <c r="I325" s="192">
        <v>0</v>
      </c>
      <c r="J325" s="192">
        <v>0</v>
      </c>
    </row>
    <row r="326" spans="1:10">
      <c r="A326" s="1" t="s">
        <v>914</v>
      </c>
      <c r="B326" s="1" t="s">
        <v>914</v>
      </c>
      <c r="C326" s="1" t="s">
        <v>856</v>
      </c>
      <c r="D326" s="1" t="s">
        <v>850</v>
      </c>
      <c r="E326" s="1" t="s">
        <v>761</v>
      </c>
      <c r="F326" s="1" t="s">
        <v>57</v>
      </c>
      <c r="G326" s="1" t="s">
        <v>915</v>
      </c>
      <c r="H326" s="191">
        <v>1845</v>
      </c>
      <c r="I326" s="192">
        <v>0</v>
      </c>
      <c r="J326" s="192">
        <v>0</v>
      </c>
    </row>
    <row r="327" spans="1:10">
      <c r="A327" s="1" t="s">
        <v>916</v>
      </c>
      <c r="B327" s="1" t="s">
        <v>871</v>
      </c>
      <c r="C327" s="1" t="s">
        <v>871</v>
      </c>
      <c r="D327" s="1" t="s">
        <v>850</v>
      </c>
      <c r="E327" s="1" t="s">
        <v>761</v>
      </c>
      <c r="F327" s="1" t="s">
        <v>42</v>
      </c>
      <c r="G327" s="1" t="s">
        <v>917</v>
      </c>
      <c r="H327" s="191">
        <v>1320</v>
      </c>
      <c r="I327" s="192">
        <v>0</v>
      </c>
      <c r="J327" s="192">
        <v>0</v>
      </c>
    </row>
    <row r="328" spans="1:10">
      <c r="A328" s="1" t="s">
        <v>918</v>
      </c>
      <c r="B328" s="1" t="s">
        <v>853</v>
      </c>
      <c r="C328" s="1" t="s">
        <v>853</v>
      </c>
      <c r="D328" s="1" t="s">
        <v>850</v>
      </c>
      <c r="E328" s="1" t="s">
        <v>761</v>
      </c>
      <c r="F328" s="1" t="s">
        <v>48</v>
      </c>
      <c r="G328" s="1" t="s">
        <v>919</v>
      </c>
      <c r="H328" s="191">
        <v>1073.5</v>
      </c>
      <c r="I328" s="192">
        <v>0</v>
      </c>
      <c r="J328" s="192">
        <v>0</v>
      </c>
    </row>
    <row r="329" spans="1:10">
      <c r="A329" s="1" t="s">
        <v>920</v>
      </c>
      <c r="B329" s="1" t="s">
        <v>871</v>
      </c>
      <c r="C329" s="1" t="s">
        <v>871</v>
      </c>
      <c r="D329" s="1" t="s">
        <v>850</v>
      </c>
      <c r="E329" s="1" t="s">
        <v>761</v>
      </c>
      <c r="F329" s="1" t="s">
        <v>42</v>
      </c>
      <c r="G329" s="1" t="s">
        <v>921</v>
      </c>
      <c r="H329" s="191">
        <v>1000.75</v>
      </c>
      <c r="I329" s="192">
        <v>0</v>
      </c>
      <c r="J329" s="192">
        <v>0</v>
      </c>
    </row>
    <row r="330" spans="1:10">
      <c r="A330" s="1" t="s">
        <v>922</v>
      </c>
      <c r="B330" s="1" t="s">
        <v>871</v>
      </c>
      <c r="C330" s="1" t="s">
        <v>871</v>
      </c>
      <c r="D330" s="1" t="s">
        <v>850</v>
      </c>
      <c r="E330" s="1" t="s">
        <v>761</v>
      </c>
      <c r="F330" s="1" t="s">
        <v>42</v>
      </c>
      <c r="G330" s="1" t="s">
        <v>923</v>
      </c>
      <c r="H330" s="191">
        <v>919.5</v>
      </c>
      <c r="I330" s="192">
        <v>0</v>
      </c>
      <c r="J330" s="192">
        <v>0</v>
      </c>
    </row>
    <row r="331" spans="1:10">
      <c r="A331" s="1" t="s">
        <v>924</v>
      </c>
      <c r="B331" s="1" t="s">
        <v>871</v>
      </c>
      <c r="C331" s="1" t="s">
        <v>871</v>
      </c>
      <c r="D331" s="1" t="s">
        <v>850</v>
      </c>
      <c r="E331" s="1" t="s">
        <v>761</v>
      </c>
      <c r="F331" s="1" t="s">
        <v>42</v>
      </c>
      <c r="G331" s="1" t="s">
        <v>925</v>
      </c>
      <c r="H331" s="191">
        <v>919</v>
      </c>
      <c r="I331" s="192">
        <v>0</v>
      </c>
      <c r="J331" s="192">
        <v>0</v>
      </c>
    </row>
    <row r="332" spans="1:10">
      <c r="A332" s="1" t="s">
        <v>926</v>
      </c>
      <c r="B332" s="1" t="s">
        <v>871</v>
      </c>
      <c r="C332" s="1" t="s">
        <v>871</v>
      </c>
      <c r="D332" s="1" t="s">
        <v>850</v>
      </c>
      <c r="E332" s="1" t="s">
        <v>761</v>
      </c>
      <c r="F332" s="1" t="s">
        <v>42</v>
      </c>
      <c r="G332" s="1" t="s">
        <v>927</v>
      </c>
      <c r="H332" s="191">
        <v>911</v>
      </c>
      <c r="I332" s="192">
        <v>0</v>
      </c>
      <c r="J332" s="192">
        <v>0</v>
      </c>
    </row>
    <row r="333" spans="1:10">
      <c r="A333" s="1" t="s">
        <v>928</v>
      </c>
      <c r="B333" s="1" t="s">
        <v>871</v>
      </c>
      <c r="C333" s="1" t="s">
        <v>871</v>
      </c>
      <c r="D333" s="1" t="s">
        <v>850</v>
      </c>
      <c r="E333" s="1" t="s">
        <v>761</v>
      </c>
      <c r="F333" s="1" t="s">
        <v>42</v>
      </c>
      <c r="G333" s="1" t="s">
        <v>929</v>
      </c>
      <c r="H333" s="191">
        <v>721</v>
      </c>
      <c r="I333" s="192">
        <v>0</v>
      </c>
      <c r="J333" s="192">
        <v>0</v>
      </c>
    </row>
    <row r="334" spans="1:10">
      <c r="A334" s="1" t="s">
        <v>930</v>
      </c>
      <c r="B334" s="1" t="s">
        <v>871</v>
      </c>
      <c r="C334" s="1" t="s">
        <v>871</v>
      </c>
      <c r="D334" s="1" t="s">
        <v>850</v>
      </c>
      <c r="E334" s="1" t="s">
        <v>761</v>
      </c>
      <c r="F334" s="1" t="s">
        <v>42</v>
      </c>
      <c r="G334" s="1" t="s">
        <v>931</v>
      </c>
      <c r="H334" s="191">
        <v>711.75</v>
      </c>
      <c r="I334" s="192">
        <v>0</v>
      </c>
      <c r="J334" s="192">
        <v>0</v>
      </c>
    </row>
    <row r="335" spans="1:10">
      <c r="A335" s="1" t="s">
        <v>932</v>
      </c>
      <c r="B335" s="1" t="s">
        <v>871</v>
      </c>
      <c r="C335" s="1" t="s">
        <v>871</v>
      </c>
      <c r="D335" s="1" t="s">
        <v>850</v>
      </c>
      <c r="E335" s="1" t="s">
        <v>761</v>
      </c>
      <c r="F335" s="1" t="s">
        <v>42</v>
      </c>
      <c r="G335" s="1" t="s">
        <v>933</v>
      </c>
      <c r="H335" s="191">
        <v>696.25</v>
      </c>
      <c r="I335" s="192">
        <v>0</v>
      </c>
      <c r="J335" s="192">
        <v>0</v>
      </c>
    </row>
    <row r="336" spans="1:10">
      <c r="A336" s="1" t="s">
        <v>934</v>
      </c>
      <c r="B336" s="1" t="s">
        <v>853</v>
      </c>
      <c r="C336" s="1" t="s">
        <v>853</v>
      </c>
      <c r="D336" s="1" t="s">
        <v>850</v>
      </c>
      <c r="E336" s="1" t="s">
        <v>761</v>
      </c>
      <c r="F336" s="1" t="s">
        <v>48</v>
      </c>
      <c r="G336" s="1" t="s">
        <v>935</v>
      </c>
      <c r="H336" s="191">
        <v>687.25</v>
      </c>
      <c r="I336" s="192">
        <v>0</v>
      </c>
      <c r="J336" s="192">
        <v>0</v>
      </c>
    </row>
    <row r="337" spans="1:10">
      <c r="A337" s="1" t="s">
        <v>936</v>
      </c>
      <c r="B337" s="1" t="s">
        <v>853</v>
      </c>
      <c r="C337" s="1" t="s">
        <v>853</v>
      </c>
      <c r="D337" s="1" t="s">
        <v>850</v>
      </c>
      <c r="E337" s="1" t="s">
        <v>761</v>
      </c>
      <c r="F337" s="1" t="s">
        <v>48</v>
      </c>
      <c r="G337" s="1" t="s">
        <v>937</v>
      </c>
      <c r="H337" s="191">
        <v>602</v>
      </c>
      <c r="I337" s="192">
        <v>0</v>
      </c>
      <c r="J337" s="192">
        <v>0</v>
      </c>
    </row>
    <row r="338" spans="1:10">
      <c r="A338" s="1" t="s">
        <v>938</v>
      </c>
      <c r="B338" s="1" t="s">
        <v>871</v>
      </c>
      <c r="C338" s="1" t="s">
        <v>871</v>
      </c>
      <c r="D338" s="1" t="s">
        <v>850</v>
      </c>
      <c r="E338" s="1" t="s">
        <v>761</v>
      </c>
      <c r="F338" s="1" t="s">
        <v>42</v>
      </c>
      <c r="G338" s="1" t="s">
        <v>939</v>
      </c>
      <c r="H338" s="191">
        <v>590.25</v>
      </c>
      <c r="I338" s="192">
        <v>0</v>
      </c>
      <c r="J338" s="192">
        <v>0</v>
      </c>
    </row>
    <row r="339" spans="1:10">
      <c r="A339" s="1" t="s">
        <v>940</v>
      </c>
      <c r="B339" s="1" t="s">
        <v>871</v>
      </c>
      <c r="C339" s="1" t="s">
        <v>871</v>
      </c>
      <c r="D339" s="1" t="s">
        <v>850</v>
      </c>
      <c r="E339" s="1" t="s">
        <v>761</v>
      </c>
      <c r="F339" s="1" t="s">
        <v>42</v>
      </c>
      <c r="G339" s="1" t="s">
        <v>941</v>
      </c>
      <c r="H339" s="191">
        <v>368.75</v>
      </c>
      <c r="I339" s="192">
        <v>0</v>
      </c>
      <c r="J339" s="192">
        <v>0</v>
      </c>
    </row>
    <row r="340" spans="1:10">
      <c r="A340" s="1" t="s">
        <v>942</v>
      </c>
      <c r="B340" s="1" t="s">
        <v>943</v>
      </c>
      <c r="C340" s="1" t="s">
        <v>943</v>
      </c>
      <c r="D340" s="1" t="s">
        <v>944</v>
      </c>
      <c r="E340" s="1" t="s">
        <v>761</v>
      </c>
      <c r="F340" s="1" t="s">
        <v>48</v>
      </c>
      <c r="G340" s="1" t="s">
        <v>945</v>
      </c>
      <c r="H340" s="191">
        <v>148158.5</v>
      </c>
      <c r="I340" s="192">
        <v>1</v>
      </c>
      <c r="J340" s="192">
        <v>1</v>
      </c>
    </row>
    <row r="341" spans="1:10">
      <c r="A341" s="1" t="s">
        <v>946</v>
      </c>
      <c r="B341" s="1" t="s">
        <v>947</v>
      </c>
      <c r="C341" s="1" t="s">
        <v>947</v>
      </c>
      <c r="D341" s="1" t="s">
        <v>944</v>
      </c>
      <c r="E341" s="1" t="s">
        <v>761</v>
      </c>
      <c r="F341" s="1" t="s">
        <v>48</v>
      </c>
      <c r="G341" s="1" t="s">
        <v>948</v>
      </c>
      <c r="H341" s="191">
        <v>43441.5</v>
      </c>
      <c r="I341" s="192">
        <v>1</v>
      </c>
      <c r="J341" s="192">
        <v>1</v>
      </c>
    </row>
    <row r="342" spans="1:10">
      <c r="A342" s="1" t="s">
        <v>949</v>
      </c>
      <c r="B342" s="1" t="s">
        <v>949</v>
      </c>
      <c r="C342" s="1" t="s">
        <v>471</v>
      </c>
      <c r="D342" s="1" t="s">
        <v>944</v>
      </c>
      <c r="E342" s="1" t="s">
        <v>761</v>
      </c>
      <c r="F342" s="1" t="s">
        <v>42</v>
      </c>
      <c r="G342" s="1" t="s">
        <v>950</v>
      </c>
      <c r="H342" s="191">
        <v>33398.5</v>
      </c>
      <c r="I342" s="192">
        <v>0</v>
      </c>
      <c r="J342" s="192">
        <v>0</v>
      </c>
    </row>
    <row r="343" spans="1:10">
      <c r="A343" s="1" t="s">
        <v>951</v>
      </c>
      <c r="B343" s="1" t="s">
        <v>952</v>
      </c>
      <c r="C343" s="1" t="s">
        <v>952</v>
      </c>
      <c r="D343" s="1" t="s">
        <v>944</v>
      </c>
      <c r="E343" s="1" t="s">
        <v>761</v>
      </c>
      <c r="F343" s="1" t="s">
        <v>48</v>
      </c>
      <c r="G343" s="1" t="s">
        <v>953</v>
      </c>
      <c r="H343" s="191">
        <v>31792</v>
      </c>
      <c r="I343" s="192">
        <v>1</v>
      </c>
      <c r="J343" s="192">
        <v>1</v>
      </c>
    </row>
    <row r="344" spans="1:10">
      <c r="A344" s="1" t="s">
        <v>954</v>
      </c>
      <c r="B344" s="1" t="s">
        <v>955</v>
      </c>
      <c r="C344" s="1" t="s">
        <v>955</v>
      </c>
      <c r="D344" s="1" t="s">
        <v>944</v>
      </c>
      <c r="E344" s="1" t="s">
        <v>761</v>
      </c>
      <c r="F344" s="1" t="s">
        <v>48</v>
      </c>
      <c r="G344" s="1" t="s">
        <v>956</v>
      </c>
      <c r="H344" s="191">
        <v>30984</v>
      </c>
      <c r="I344" s="192">
        <v>1</v>
      </c>
      <c r="J344" s="192">
        <v>1</v>
      </c>
    </row>
    <row r="345" spans="1:10">
      <c r="A345" s="1" t="s">
        <v>957</v>
      </c>
      <c r="B345" s="1" t="s">
        <v>958</v>
      </c>
      <c r="C345" s="1" t="s">
        <v>958</v>
      </c>
      <c r="D345" s="1" t="s">
        <v>944</v>
      </c>
      <c r="E345" s="1" t="s">
        <v>761</v>
      </c>
      <c r="F345" s="1" t="s">
        <v>48</v>
      </c>
      <c r="G345" s="1" t="s">
        <v>959</v>
      </c>
      <c r="H345" s="191">
        <v>27536.5</v>
      </c>
      <c r="I345" s="192">
        <v>1</v>
      </c>
      <c r="J345" s="192">
        <v>1</v>
      </c>
    </row>
    <row r="346" spans="1:10">
      <c r="A346" s="1" t="s">
        <v>960</v>
      </c>
      <c r="B346" s="1" t="s">
        <v>961</v>
      </c>
      <c r="C346" s="1" t="s">
        <v>961</v>
      </c>
      <c r="D346" s="1" t="s">
        <v>944</v>
      </c>
      <c r="E346" s="1" t="s">
        <v>761</v>
      </c>
      <c r="F346" s="1" t="s">
        <v>48</v>
      </c>
      <c r="G346" s="1" t="s">
        <v>962</v>
      </c>
      <c r="H346" s="191">
        <v>17109</v>
      </c>
      <c r="I346" s="192">
        <v>0</v>
      </c>
      <c r="J346" s="192">
        <v>1</v>
      </c>
    </row>
    <row r="347" spans="1:10">
      <c r="A347" s="1" t="s">
        <v>963</v>
      </c>
      <c r="B347" s="1" t="s">
        <v>963</v>
      </c>
      <c r="C347" s="1" t="s">
        <v>964</v>
      </c>
      <c r="D347" s="1" t="s">
        <v>944</v>
      </c>
      <c r="E347" s="1" t="s">
        <v>761</v>
      </c>
      <c r="F347" s="1" t="s">
        <v>57</v>
      </c>
      <c r="G347" s="1" t="s">
        <v>965</v>
      </c>
      <c r="H347" s="191">
        <v>14909</v>
      </c>
      <c r="I347" s="192">
        <v>0</v>
      </c>
      <c r="J347" s="192">
        <v>0</v>
      </c>
    </row>
    <row r="348" spans="1:10">
      <c r="A348" s="1" t="s">
        <v>966</v>
      </c>
      <c r="B348" s="1" t="s">
        <v>967</v>
      </c>
      <c r="C348" s="1" t="s">
        <v>967</v>
      </c>
      <c r="D348" s="1" t="s">
        <v>944</v>
      </c>
      <c r="E348" s="1" t="s">
        <v>761</v>
      </c>
      <c r="F348" s="1" t="s">
        <v>48</v>
      </c>
      <c r="G348" s="1" t="s">
        <v>968</v>
      </c>
      <c r="H348" s="191">
        <v>13717</v>
      </c>
      <c r="I348" s="192">
        <v>0</v>
      </c>
      <c r="J348" s="192">
        <v>0</v>
      </c>
    </row>
    <row r="349" spans="1:10">
      <c r="A349" s="1" t="s">
        <v>969</v>
      </c>
      <c r="B349" s="1" t="s">
        <v>947</v>
      </c>
      <c r="C349" s="1" t="s">
        <v>947</v>
      </c>
      <c r="D349" s="1" t="s">
        <v>944</v>
      </c>
      <c r="E349" s="1" t="s">
        <v>761</v>
      </c>
      <c r="F349" s="1" t="s">
        <v>48</v>
      </c>
      <c r="G349" s="1" t="s">
        <v>970</v>
      </c>
      <c r="H349" s="191">
        <v>12870</v>
      </c>
      <c r="I349" s="192">
        <v>0</v>
      </c>
      <c r="J349" s="192">
        <v>0</v>
      </c>
    </row>
    <row r="350" spans="1:10">
      <c r="A350" s="1" t="s">
        <v>971</v>
      </c>
      <c r="B350" s="1" t="s">
        <v>971</v>
      </c>
      <c r="C350" s="1" t="s">
        <v>972</v>
      </c>
      <c r="D350" s="1" t="s">
        <v>944</v>
      </c>
      <c r="E350" s="1" t="s">
        <v>761</v>
      </c>
      <c r="F350" s="1" t="s">
        <v>42</v>
      </c>
      <c r="G350" s="1" t="s">
        <v>973</v>
      </c>
      <c r="H350" s="191">
        <v>12087</v>
      </c>
      <c r="I350" s="192">
        <v>0</v>
      </c>
      <c r="J350" s="192">
        <v>0</v>
      </c>
    </row>
    <row r="351" spans="1:10">
      <c r="A351" s="1" t="s">
        <v>974</v>
      </c>
      <c r="B351" s="1" t="s">
        <v>975</v>
      </c>
      <c r="C351" s="1" t="s">
        <v>975</v>
      </c>
      <c r="D351" s="1" t="s">
        <v>944</v>
      </c>
      <c r="E351" s="1" t="s">
        <v>761</v>
      </c>
      <c r="F351" s="1" t="s">
        <v>48</v>
      </c>
      <c r="G351" s="1" t="s">
        <v>976</v>
      </c>
      <c r="H351" s="191">
        <v>10308</v>
      </c>
      <c r="I351" s="192">
        <v>0</v>
      </c>
      <c r="J351" s="192">
        <v>1</v>
      </c>
    </row>
    <row r="352" spans="1:10">
      <c r="A352" s="1" t="s">
        <v>977</v>
      </c>
      <c r="B352" s="1" t="s">
        <v>955</v>
      </c>
      <c r="C352" s="1" t="s">
        <v>955</v>
      </c>
      <c r="D352" s="1" t="s">
        <v>944</v>
      </c>
      <c r="E352" s="1" t="s">
        <v>761</v>
      </c>
      <c r="F352" s="1" t="s">
        <v>48</v>
      </c>
      <c r="G352" s="1" t="s">
        <v>978</v>
      </c>
      <c r="H352" s="191">
        <v>8909.5</v>
      </c>
      <c r="I352" s="192">
        <v>0</v>
      </c>
      <c r="J352" s="192">
        <v>0</v>
      </c>
    </row>
    <row r="353" spans="1:10">
      <c r="A353" s="1" t="s">
        <v>979</v>
      </c>
      <c r="B353" s="1" t="s">
        <v>979</v>
      </c>
      <c r="C353" s="1" t="s">
        <v>980</v>
      </c>
      <c r="D353" s="1" t="s">
        <v>944</v>
      </c>
      <c r="E353" s="1" t="s">
        <v>761</v>
      </c>
      <c r="F353" s="1" t="s">
        <v>57</v>
      </c>
      <c r="G353" s="1" t="s">
        <v>981</v>
      </c>
      <c r="H353" s="191">
        <v>7690.5</v>
      </c>
      <c r="I353" s="192">
        <v>0</v>
      </c>
      <c r="J353" s="192">
        <v>0</v>
      </c>
    </row>
    <row r="354" spans="1:10">
      <c r="A354" s="1" t="s">
        <v>982</v>
      </c>
      <c r="B354" s="1" t="s">
        <v>943</v>
      </c>
      <c r="C354" s="1" t="s">
        <v>943</v>
      </c>
      <c r="D354" s="1" t="s">
        <v>944</v>
      </c>
      <c r="E354" s="1" t="s">
        <v>761</v>
      </c>
      <c r="F354" s="1" t="s">
        <v>48</v>
      </c>
      <c r="G354" s="1" t="s">
        <v>983</v>
      </c>
      <c r="H354" s="191">
        <v>6500.5</v>
      </c>
      <c r="I354" s="192">
        <v>0</v>
      </c>
      <c r="J354" s="192">
        <v>0</v>
      </c>
    </row>
    <row r="355" spans="1:10">
      <c r="A355" s="1" t="s">
        <v>984</v>
      </c>
      <c r="B355" s="1" t="s">
        <v>985</v>
      </c>
      <c r="C355" s="1" t="s">
        <v>985</v>
      </c>
      <c r="D355" s="1" t="s">
        <v>944</v>
      </c>
      <c r="E355" s="1" t="s">
        <v>761</v>
      </c>
      <c r="F355" s="1" t="s">
        <v>48</v>
      </c>
      <c r="G355" s="1" t="s">
        <v>986</v>
      </c>
      <c r="H355" s="191">
        <v>5194</v>
      </c>
      <c r="I355" s="192">
        <v>0</v>
      </c>
      <c r="J355" s="192">
        <v>0</v>
      </c>
    </row>
    <row r="356" spans="1:10">
      <c r="A356" s="1" t="s">
        <v>987</v>
      </c>
      <c r="B356" s="1" t="s">
        <v>947</v>
      </c>
      <c r="C356" s="1" t="s">
        <v>947</v>
      </c>
      <c r="D356" s="1" t="s">
        <v>944</v>
      </c>
      <c r="E356" s="1" t="s">
        <v>761</v>
      </c>
      <c r="F356" s="1" t="s">
        <v>48</v>
      </c>
      <c r="G356" s="1" t="s">
        <v>988</v>
      </c>
      <c r="H356" s="191">
        <v>4836.5</v>
      </c>
      <c r="I356" s="192">
        <v>0</v>
      </c>
      <c r="J356" s="192">
        <v>0</v>
      </c>
    </row>
    <row r="357" spans="1:10">
      <c r="A357" s="1" t="s">
        <v>989</v>
      </c>
      <c r="B357" s="1" t="s">
        <v>943</v>
      </c>
      <c r="C357" s="1" t="s">
        <v>943</v>
      </c>
      <c r="D357" s="1" t="s">
        <v>944</v>
      </c>
      <c r="E357" s="1" t="s">
        <v>761</v>
      </c>
      <c r="F357" s="1" t="s">
        <v>48</v>
      </c>
      <c r="G357" s="1" t="s">
        <v>990</v>
      </c>
      <c r="H357" s="191">
        <v>4821.5</v>
      </c>
      <c r="I357" s="192">
        <v>0</v>
      </c>
      <c r="J357" s="192">
        <v>0</v>
      </c>
    </row>
    <row r="358" spans="1:10">
      <c r="A358" s="1" t="s">
        <v>991</v>
      </c>
      <c r="B358" s="1" t="s">
        <v>955</v>
      </c>
      <c r="C358" s="1" t="s">
        <v>955</v>
      </c>
      <c r="D358" s="1" t="s">
        <v>944</v>
      </c>
      <c r="E358" s="1" t="s">
        <v>761</v>
      </c>
      <c r="F358" s="1" t="s">
        <v>48</v>
      </c>
      <c r="G358" s="1" t="s">
        <v>992</v>
      </c>
      <c r="H358" s="191">
        <v>3375.5</v>
      </c>
      <c r="I358" s="192">
        <v>0</v>
      </c>
      <c r="J358" s="192">
        <v>0</v>
      </c>
    </row>
    <row r="359" spans="1:10">
      <c r="A359" s="1" t="s">
        <v>993</v>
      </c>
      <c r="B359" s="1" t="s">
        <v>955</v>
      </c>
      <c r="C359" s="1" t="s">
        <v>955</v>
      </c>
      <c r="D359" s="1" t="s">
        <v>944</v>
      </c>
      <c r="E359" s="1" t="s">
        <v>761</v>
      </c>
      <c r="F359" s="1" t="s">
        <v>48</v>
      </c>
      <c r="G359" s="1" t="s">
        <v>994</v>
      </c>
      <c r="H359" s="191">
        <v>3318.5</v>
      </c>
      <c r="I359" s="192">
        <v>0</v>
      </c>
      <c r="J359" s="192">
        <v>0</v>
      </c>
    </row>
    <row r="360" spans="1:10">
      <c r="A360" s="1" t="s">
        <v>995</v>
      </c>
      <c r="B360" s="1" t="s">
        <v>996</v>
      </c>
      <c r="C360" s="1" t="s">
        <v>996</v>
      </c>
      <c r="D360" s="1" t="s">
        <v>997</v>
      </c>
      <c r="E360" s="1" t="s">
        <v>337</v>
      </c>
      <c r="F360" s="1" t="s">
        <v>448</v>
      </c>
      <c r="G360" s="1" t="s">
        <v>998</v>
      </c>
      <c r="H360" s="191">
        <v>366684.5</v>
      </c>
      <c r="I360" s="192">
        <v>1</v>
      </c>
      <c r="J360" s="192">
        <v>1</v>
      </c>
    </row>
    <row r="361" spans="1:10">
      <c r="A361" s="1" t="s">
        <v>999</v>
      </c>
      <c r="B361" s="1" t="s">
        <v>996</v>
      </c>
      <c r="C361" s="1" t="s">
        <v>996</v>
      </c>
      <c r="D361" s="1" t="s">
        <v>997</v>
      </c>
      <c r="E361" s="1" t="s">
        <v>337</v>
      </c>
      <c r="F361" s="1" t="s">
        <v>448</v>
      </c>
      <c r="G361" s="1" t="s">
        <v>1000</v>
      </c>
      <c r="H361" s="191">
        <v>295839</v>
      </c>
      <c r="I361" s="192">
        <v>1</v>
      </c>
      <c r="J361" s="192">
        <v>1</v>
      </c>
    </row>
    <row r="362" spans="1:10">
      <c r="A362" s="1" t="s">
        <v>1001</v>
      </c>
      <c r="B362" s="1" t="s">
        <v>1001</v>
      </c>
      <c r="C362" s="1" t="s">
        <v>1002</v>
      </c>
      <c r="D362" s="1" t="s">
        <v>997</v>
      </c>
      <c r="E362" s="1" t="s">
        <v>337</v>
      </c>
      <c r="F362" s="1" t="s">
        <v>42</v>
      </c>
      <c r="G362" s="1" t="s">
        <v>1003</v>
      </c>
      <c r="H362" s="191">
        <v>285183</v>
      </c>
      <c r="I362" s="192">
        <v>1</v>
      </c>
      <c r="J362" s="192">
        <v>1</v>
      </c>
    </row>
    <row r="363" spans="1:10">
      <c r="A363" s="1" t="s">
        <v>1004</v>
      </c>
      <c r="B363" s="1" t="s">
        <v>1005</v>
      </c>
      <c r="C363" s="1" t="s">
        <v>1005</v>
      </c>
      <c r="D363" s="1" t="s">
        <v>997</v>
      </c>
      <c r="E363" s="1" t="s">
        <v>337</v>
      </c>
      <c r="F363" s="1" t="s">
        <v>48</v>
      </c>
      <c r="G363" s="1" t="s">
        <v>1006</v>
      </c>
      <c r="H363" s="191">
        <v>220923</v>
      </c>
      <c r="I363" s="192">
        <v>1</v>
      </c>
      <c r="J363" s="192">
        <v>1</v>
      </c>
    </row>
    <row r="364" spans="1:10">
      <c r="A364" s="1" t="s">
        <v>1007</v>
      </c>
      <c r="B364" s="1" t="s">
        <v>996</v>
      </c>
      <c r="C364" s="1" t="s">
        <v>996</v>
      </c>
      <c r="D364" s="1" t="s">
        <v>997</v>
      </c>
      <c r="E364" s="1" t="s">
        <v>337</v>
      </c>
      <c r="F364" s="1" t="s">
        <v>448</v>
      </c>
      <c r="G364" s="1" t="s">
        <v>1008</v>
      </c>
      <c r="H364" s="191">
        <v>217902.5</v>
      </c>
      <c r="I364" s="192">
        <v>1</v>
      </c>
      <c r="J364" s="192">
        <v>1</v>
      </c>
    </row>
    <row r="365" spans="1:10">
      <c r="A365" s="1" t="s">
        <v>1009</v>
      </c>
      <c r="B365" s="1" t="s">
        <v>1009</v>
      </c>
      <c r="C365" s="1" t="s">
        <v>429</v>
      </c>
      <c r="D365" s="1" t="s">
        <v>997</v>
      </c>
      <c r="E365" s="1" t="s">
        <v>337</v>
      </c>
      <c r="F365" s="1" t="s">
        <v>430</v>
      </c>
      <c r="G365" s="1" t="s">
        <v>1010</v>
      </c>
      <c r="H365" s="191">
        <v>151304.5</v>
      </c>
      <c r="I365" s="192">
        <v>1</v>
      </c>
      <c r="J365" s="192">
        <v>1</v>
      </c>
    </row>
    <row r="366" spans="1:10">
      <c r="A366" s="1" t="s">
        <v>1011</v>
      </c>
      <c r="B366" s="1" t="s">
        <v>1011</v>
      </c>
      <c r="C366" s="1" t="s">
        <v>1012</v>
      </c>
      <c r="D366" s="1" t="s">
        <v>997</v>
      </c>
      <c r="E366" s="1" t="s">
        <v>337</v>
      </c>
      <c r="F366" s="1" t="s">
        <v>42</v>
      </c>
      <c r="G366" s="1" t="s">
        <v>1013</v>
      </c>
      <c r="H366" s="191">
        <v>148574.5</v>
      </c>
      <c r="I366" s="192">
        <v>0</v>
      </c>
      <c r="J366" s="192">
        <v>1</v>
      </c>
    </row>
    <row r="367" spans="1:10">
      <c r="A367" s="1" t="s">
        <v>1014</v>
      </c>
      <c r="B367" s="1" t="s">
        <v>1014</v>
      </c>
      <c r="C367" s="1" t="s">
        <v>1015</v>
      </c>
      <c r="D367" s="1" t="s">
        <v>997</v>
      </c>
      <c r="E367" s="1" t="s">
        <v>337</v>
      </c>
      <c r="F367" s="1" t="s">
        <v>57</v>
      </c>
      <c r="G367" s="1" t="s">
        <v>1016</v>
      </c>
      <c r="H367" s="191">
        <v>110095</v>
      </c>
      <c r="I367" s="192">
        <v>0</v>
      </c>
      <c r="J367" s="192">
        <v>1</v>
      </c>
    </row>
    <row r="368" spans="1:10">
      <c r="A368" s="1" t="s">
        <v>1017</v>
      </c>
      <c r="B368" s="1" t="s">
        <v>1018</v>
      </c>
      <c r="C368" s="1" t="s">
        <v>1018</v>
      </c>
      <c r="D368" s="1" t="s">
        <v>997</v>
      </c>
      <c r="E368" s="1" t="s">
        <v>337</v>
      </c>
      <c r="F368" s="1" t="s">
        <v>48</v>
      </c>
      <c r="G368" s="1" t="s">
        <v>1019</v>
      </c>
      <c r="H368" s="191">
        <v>103763.5</v>
      </c>
      <c r="I368" s="192">
        <v>1</v>
      </c>
      <c r="J368" s="192">
        <v>1</v>
      </c>
    </row>
    <row r="369" spans="1:10">
      <c r="A369" s="1" t="s">
        <v>1020</v>
      </c>
      <c r="B369" s="1" t="s">
        <v>1021</v>
      </c>
      <c r="C369" s="1" t="s">
        <v>1021</v>
      </c>
      <c r="D369" s="1" t="s">
        <v>997</v>
      </c>
      <c r="E369" s="1" t="s">
        <v>337</v>
      </c>
      <c r="F369" s="1" t="s">
        <v>48</v>
      </c>
      <c r="G369" s="1" t="s">
        <v>1022</v>
      </c>
      <c r="H369" s="191">
        <v>101894</v>
      </c>
      <c r="I369" s="192">
        <v>1</v>
      </c>
      <c r="J369" s="192">
        <v>1</v>
      </c>
    </row>
    <row r="370" spans="1:10">
      <c r="A370" s="1" t="s">
        <v>1023</v>
      </c>
      <c r="B370" s="1" t="s">
        <v>1023</v>
      </c>
      <c r="C370" s="1" t="s">
        <v>1024</v>
      </c>
      <c r="D370" s="1" t="s">
        <v>997</v>
      </c>
      <c r="E370" s="1" t="s">
        <v>337</v>
      </c>
      <c r="F370" s="1" t="s">
        <v>57</v>
      </c>
      <c r="G370" s="1" t="s">
        <v>1025</v>
      </c>
      <c r="H370" s="191">
        <v>99387.5</v>
      </c>
      <c r="I370" s="192">
        <v>0</v>
      </c>
      <c r="J370" s="192">
        <v>1</v>
      </c>
    </row>
    <row r="371" spans="1:10">
      <c r="A371" s="1" t="s">
        <v>1026</v>
      </c>
      <c r="B371" s="1" t="s">
        <v>1026</v>
      </c>
      <c r="C371" s="1" t="s">
        <v>1027</v>
      </c>
      <c r="D371" s="1" t="s">
        <v>997</v>
      </c>
      <c r="E371" s="1" t="s">
        <v>337</v>
      </c>
      <c r="F371" s="1" t="s">
        <v>57</v>
      </c>
      <c r="G371" s="1" t="s">
        <v>1028</v>
      </c>
      <c r="H371" s="191">
        <v>93439</v>
      </c>
      <c r="I371" s="192">
        <v>0</v>
      </c>
      <c r="J371" s="192">
        <v>1</v>
      </c>
    </row>
    <row r="372" spans="1:10">
      <c r="A372" s="1" t="s">
        <v>1029</v>
      </c>
      <c r="B372" s="1" t="s">
        <v>1029</v>
      </c>
      <c r="C372" s="1" t="s">
        <v>1030</v>
      </c>
      <c r="D372" s="1" t="s">
        <v>997</v>
      </c>
      <c r="E372" s="1" t="s">
        <v>337</v>
      </c>
      <c r="F372" s="1" t="s">
        <v>57</v>
      </c>
      <c r="G372" s="1" t="s">
        <v>1031</v>
      </c>
      <c r="H372" s="191">
        <v>84793</v>
      </c>
      <c r="I372" s="192">
        <v>0</v>
      </c>
      <c r="J372" s="192">
        <v>1</v>
      </c>
    </row>
    <row r="373" spans="1:10">
      <c r="A373" s="1" t="s">
        <v>1032</v>
      </c>
      <c r="B373" s="1" t="s">
        <v>996</v>
      </c>
      <c r="C373" s="1" t="s">
        <v>996</v>
      </c>
      <c r="D373" s="1" t="s">
        <v>997</v>
      </c>
      <c r="E373" s="1" t="s">
        <v>337</v>
      </c>
      <c r="F373" s="1" t="s">
        <v>448</v>
      </c>
      <c r="G373" s="1" t="s">
        <v>1033</v>
      </c>
      <c r="H373" s="191">
        <v>80585</v>
      </c>
      <c r="I373" s="192">
        <v>1</v>
      </c>
      <c r="J373" s="192">
        <v>1</v>
      </c>
    </row>
    <row r="374" spans="1:10">
      <c r="A374" s="1" t="s">
        <v>1034</v>
      </c>
      <c r="B374" s="1" t="s">
        <v>1035</v>
      </c>
      <c r="C374" s="1" t="s">
        <v>1035</v>
      </c>
      <c r="D374" s="1" t="s">
        <v>997</v>
      </c>
      <c r="E374" s="1" t="s">
        <v>337</v>
      </c>
      <c r="F374" s="1" t="s">
        <v>48</v>
      </c>
      <c r="G374" s="1" t="s">
        <v>1036</v>
      </c>
      <c r="H374" s="191">
        <v>78057</v>
      </c>
      <c r="I374" s="192">
        <v>1</v>
      </c>
      <c r="J374" s="192">
        <v>1</v>
      </c>
    </row>
    <row r="375" spans="1:10">
      <c r="A375" s="1" t="s">
        <v>1037</v>
      </c>
      <c r="B375" s="1" t="s">
        <v>996</v>
      </c>
      <c r="C375" s="1" t="s">
        <v>996</v>
      </c>
      <c r="D375" s="1" t="s">
        <v>997</v>
      </c>
      <c r="E375" s="1" t="s">
        <v>337</v>
      </c>
      <c r="F375" s="1" t="s">
        <v>448</v>
      </c>
      <c r="G375" s="1" t="s">
        <v>1038</v>
      </c>
      <c r="H375" s="191">
        <v>72838.75</v>
      </c>
      <c r="I375" s="192">
        <v>0</v>
      </c>
      <c r="J375" s="192">
        <v>1</v>
      </c>
    </row>
    <row r="376" spans="1:10">
      <c r="A376" s="1" t="s">
        <v>1039</v>
      </c>
      <c r="B376" s="1" t="s">
        <v>1040</v>
      </c>
      <c r="C376" s="1" t="s">
        <v>1040</v>
      </c>
      <c r="D376" s="1" t="s">
        <v>997</v>
      </c>
      <c r="E376" s="1" t="s">
        <v>337</v>
      </c>
      <c r="F376" s="1" t="s">
        <v>48</v>
      </c>
      <c r="G376" s="1" t="s">
        <v>1041</v>
      </c>
      <c r="H376" s="191">
        <v>72838.5</v>
      </c>
      <c r="I376" s="192">
        <v>1</v>
      </c>
      <c r="J376" s="192">
        <v>1</v>
      </c>
    </row>
    <row r="377" spans="1:10">
      <c r="A377" s="1" t="s">
        <v>1042</v>
      </c>
      <c r="B377" s="1" t="s">
        <v>1042</v>
      </c>
      <c r="C377" s="1" t="s">
        <v>1043</v>
      </c>
      <c r="D377" s="1" t="s">
        <v>997</v>
      </c>
      <c r="E377" s="1" t="s">
        <v>337</v>
      </c>
      <c r="F377" s="1" t="s">
        <v>57</v>
      </c>
      <c r="G377" s="1" t="s">
        <v>1044</v>
      </c>
      <c r="H377" s="191">
        <v>68425.5</v>
      </c>
      <c r="I377" s="192">
        <v>0</v>
      </c>
      <c r="J377" s="192">
        <v>1</v>
      </c>
    </row>
    <row r="378" spans="1:10">
      <c r="A378" s="1" t="s">
        <v>1045</v>
      </c>
      <c r="B378" s="1" t="s">
        <v>1045</v>
      </c>
      <c r="C378" s="1" t="s">
        <v>1046</v>
      </c>
      <c r="D378" s="1" t="s">
        <v>997</v>
      </c>
      <c r="E378" s="1" t="s">
        <v>337</v>
      </c>
      <c r="F378" s="1" t="s">
        <v>57</v>
      </c>
      <c r="G378" s="1" t="s">
        <v>1047</v>
      </c>
      <c r="H378" s="191">
        <v>58063</v>
      </c>
      <c r="I378" s="192">
        <v>0</v>
      </c>
      <c r="J378" s="192">
        <v>1</v>
      </c>
    </row>
    <row r="379" spans="1:10">
      <c r="A379" s="1" t="s">
        <v>1048</v>
      </c>
      <c r="B379" s="1" t="s">
        <v>1048</v>
      </c>
      <c r="C379" s="1" t="s">
        <v>1049</v>
      </c>
      <c r="D379" s="1" t="s">
        <v>997</v>
      </c>
      <c r="E379" s="1" t="s">
        <v>337</v>
      </c>
      <c r="F379" s="1" t="s">
        <v>57</v>
      </c>
      <c r="G379" s="1" t="s">
        <v>1050</v>
      </c>
      <c r="H379" s="191">
        <v>57044.5</v>
      </c>
      <c r="I379" s="192">
        <v>0</v>
      </c>
      <c r="J379" s="192">
        <v>1</v>
      </c>
    </row>
    <row r="380" spans="1:10">
      <c r="A380" s="1" t="s">
        <v>1051</v>
      </c>
      <c r="B380" s="1" t="s">
        <v>1051</v>
      </c>
      <c r="C380" s="1" t="s">
        <v>1052</v>
      </c>
      <c r="D380" s="1" t="s">
        <v>997</v>
      </c>
      <c r="E380" s="1" t="s">
        <v>337</v>
      </c>
      <c r="F380" s="1" t="s">
        <v>48</v>
      </c>
      <c r="G380" s="1" t="s">
        <v>1053</v>
      </c>
      <c r="H380" s="191">
        <v>55451</v>
      </c>
      <c r="I380" s="192">
        <v>1</v>
      </c>
      <c r="J380" s="192">
        <v>1</v>
      </c>
    </row>
    <row r="381" spans="1:10">
      <c r="A381" s="1" t="s">
        <v>1054</v>
      </c>
      <c r="B381" s="1" t="s">
        <v>1055</v>
      </c>
      <c r="C381" s="1" t="s">
        <v>1055</v>
      </c>
      <c r="D381" s="1" t="s">
        <v>997</v>
      </c>
      <c r="E381" s="1" t="s">
        <v>337</v>
      </c>
      <c r="F381" s="1" t="s">
        <v>48</v>
      </c>
      <c r="G381" s="1" t="s">
        <v>1056</v>
      </c>
      <c r="H381" s="191">
        <v>54589.5</v>
      </c>
      <c r="I381" s="192">
        <v>0</v>
      </c>
      <c r="J381" s="192">
        <v>1</v>
      </c>
    </row>
    <row r="382" spans="1:10">
      <c r="A382" s="1" t="s">
        <v>1057</v>
      </c>
      <c r="B382" s="1" t="s">
        <v>1058</v>
      </c>
      <c r="C382" s="1" t="s">
        <v>1058</v>
      </c>
      <c r="D382" s="1" t="s">
        <v>997</v>
      </c>
      <c r="E382" s="1" t="s">
        <v>337</v>
      </c>
      <c r="F382" s="1" t="s">
        <v>48</v>
      </c>
      <c r="G382" s="1" t="s">
        <v>1059</v>
      </c>
      <c r="H382" s="191">
        <v>53523.25</v>
      </c>
      <c r="I382" s="192">
        <v>1</v>
      </c>
      <c r="J382" s="192">
        <v>0</v>
      </c>
    </row>
    <row r="383" spans="1:10">
      <c r="A383" s="1" t="s">
        <v>1060</v>
      </c>
      <c r="B383" s="1" t="s">
        <v>1061</v>
      </c>
      <c r="C383" s="1" t="s">
        <v>1061</v>
      </c>
      <c r="D383" s="1" t="s">
        <v>997</v>
      </c>
      <c r="E383" s="1" t="s">
        <v>337</v>
      </c>
      <c r="F383" s="1" t="s">
        <v>48</v>
      </c>
      <c r="G383" s="1" t="s">
        <v>1062</v>
      </c>
      <c r="H383" s="191">
        <v>48015.75</v>
      </c>
      <c r="I383" s="192">
        <v>0</v>
      </c>
      <c r="J383" s="192">
        <v>1</v>
      </c>
    </row>
    <row r="384" spans="1:10">
      <c r="A384" s="1" t="s">
        <v>1063</v>
      </c>
      <c r="B384" s="1" t="s">
        <v>1064</v>
      </c>
      <c r="C384" s="1" t="s">
        <v>1064</v>
      </c>
      <c r="D384" s="1" t="s">
        <v>997</v>
      </c>
      <c r="E384" s="1" t="s">
        <v>337</v>
      </c>
      <c r="F384" s="1" t="s">
        <v>48</v>
      </c>
      <c r="G384" s="1" t="s">
        <v>1065</v>
      </c>
      <c r="H384" s="191">
        <v>44080.5</v>
      </c>
      <c r="I384" s="192">
        <v>1</v>
      </c>
      <c r="J384" s="192">
        <v>1</v>
      </c>
    </row>
    <row r="385" spans="1:10">
      <c r="A385" s="1" t="s">
        <v>1066</v>
      </c>
      <c r="B385" s="1" t="s">
        <v>1066</v>
      </c>
      <c r="C385" s="1" t="s">
        <v>1067</v>
      </c>
      <c r="D385" s="1" t="s">
        <v>997</v>
      </c>
      <c r="E385" s="1" t="s">
        <v>337</v>
      </c>
      <c r="F385" s="1" t="s">
        <v>57</v>
      </c>
      <c r="G385" s="1" t="s">
        <v>1068</v>
      </c>
      <c r="H385" s="191">
        <v>43485.5</v>
      </c>
      <c r="I385" s="192">
        <v>0</v>
      </c>
      <c r="J385" s="192">
        <v>1</v>
      </c>
    </row>
    <row r="386" spans="1:10">
      <c r="A386" s="1" t="s">
        <v>1069</v>
      </c>
      <c r="B386" s="1" t="s">
        <v>1069</v>
      </c>
      <c r="C386" s="1" t="s">
        <v>1070</v>
      </c>
      <c r="D386" s="1" t="s">
        <v>997</v>
      </c>
      <c r="E386" s="1" t="s">
        <v>337</v>
      </c>
      <c r="F386" s="1" t="s">
        <v>57</v>
      </c>
      <c r="G386" s="1" t="s">
        <v>1071</v>
      </c>
      <c r="H386" s="191">
        <v>40634</v>
      </c>
      <c r="I386" s="192">
        <v>0</v>
      </c>
      <c r="J386" s="192">
        <v>0</v>
      </c>
    </row>
    <row r="387" spans="1:10">
      <c r="A387" s="1" t="s">
        <v>1072</v>
      </c>
      <c r="B387" s="1" t="s">
        <v>1005</v>
      </c>
      <c r="C387" s="1" t="s">
        <v>1005</v>
      </c>
      <c r="D387" s="1" t="s">
        <v>997</v>
      </c>
      <c r="E387" s="1" t="s">
        <v>337</v>
      </c>
      <c r="F387" s="1" t="s">
        <v>48</v>
      </c>
      <c r="G387" s="1" t="s">
        <v>1073</v>
      </c>
      <c r="H387" s="191">
        <v>39914.5</v>
      </c>
      <c r="I387" s="192">
        <v>0</v>
      </c>
      <c r="J387" s="192">
        <v>1</v>
      </c>
    </row>
    <row r="388" spans="1:10">
      <c r="A388" s="1" t="s">
        <v>1074</v>
      </c>
      <c r="B388" s="1" t="s">
        <v>1074</v>
      </c>
      <c r="C388" s="1" t="s">
        <v>1075</v>
      </c>
      <c r="D388" s="1" t="s">
        <v>997</v>
      </c>
      <c r="E388" s="1" t="s">
        <v>337</v>
      </c>
      <c r="F388" s="1" t="s">
        <v>57</v>
      </c>
      <c r="G388" s="1" t="s">
        <v>1076</v>
      </c>
      <c r="H388" s="191">
        <v>39242</v>
      </c>
      <c r="I388" s="192">
        <v>0</v>
      </c>
      <c r="J388" s="192">
        <v>1</v>
      </c>
    </row>
    <row r="389" spans="1:10">
      <c r="A389" s="1" t="s">
        <v>1077</v>
      </c>
      <c r="B389" s="1" t="s">
        <v>1077</v>
      </c>
      <c r="C389" s="1" t="s">
        <v>1078</v>
      </c>
      <c r="D389" s="1" t="s">
        <v>997</v>
      </c>
      <c r="E389" s="1" t="s">
        <v>337</v>
      </c>
      <c r="F389" s="1" t="s">
        <v>57</v>
      </c>
      <c r="G389" s="1" t="s">
        <v>1079</v>
      </c>
      <c r="H389" s="191">
        <v>37893</v>
      </c>
      <c r="I389" s="192">
        <v>0</v>
      </c>
      <c r="J389" s="192">
        <v>1</v>
      </c>
    </row>
    <row r="390" spans="1:10">
      <c r="A390" s="1" t="s">
        <v>1080</v>
      </c>
      <c r="B390" s="1" t="s">
        <v>1080</v>
      </c>
      <c r="C390" s="1" t="s">
        <v>1081</v>
      </c>
      <c r="D390" s="1" t="s">
        <v>997</v>
      </c>
      <c r="E390" s="1" t="s">
        <v>337</v>
      </c>
      <c r="F390" s="1" t="s">
        <v>42</v>
      </c>
      <c r="G390" s="1" t="s">
        <v>1082</v>
      </c>
      <c r="H390" s="191">
        <v>36960.5</v>
      </c>
      <c r="I390" s="192">
        <v>0</v>
      </c>
      <c r="J390" s="192">
        <v>1</v>
      </c>
    </row>
    <row r="391" spans="1:10">
      <c r="A391" s="1" t="s">
        <v>1083</v>
      </c>
      <c r="B391" s="1" t="s">
        <v>1083</v>
      </c>
      <c r="C391" s="1" t="s">
        <v>1084</v>
      </c>
      <c r="D391" s="1" t="s">
        <v>997</v>
      </c>
      <c r="E391" s="1" t="s">
        <v>337</v>
      </c>
      <c r="F391" s="1" t="s">
        <v>57</v>
      </c>
      <c r="G391" s="1" t="s">
        <v>1085</v>
      </c>
      <c r="H391" s="191">
        <v>36596</v>
      </c>
      <c r="I391" s="192">
        <v>0</v>
      </c>
      <c r="J391" s="192">
        <v>0</v>
      </c>
    </row>
    <row r="392" spans="1:10">
      <c r="A392" s="1" t="s">
        <v>1086</v>
      </c>
      <c r="B392" s="1" t="s">
        <v>1086</v>
      </c>
      <c r="C392" s="1" t="s">
        <v>1087</v>
      </c>
      <c r="D392" s="1" t="s">
        <v>997</v>
      </c>
      <c r="E392" s="1" t="s">
        <v>337</v>
      </c>
      <c r="F392" s="1" t="s">
        <v>57</v>
      </c>
      <c r="G392" s="1" t="s">
        <v>1088</v>
      </c>
      <c r="H392" s="191">
        <v>36308.5</v>
      </c>
      <c r="I392" s="192">
        <v>0</v>
      </c>
      <c r="J392" s="192">
        <v>0</v>
      </c>
    </row>
    <row r="393" spans="1:10">
      <c r="A393" s="1" t="s">
        <v>1089</v>
      </c>
      <c r="B393" s="1" t="s">
        <v>1089</v>
      </c>
      <c r="C393" s="1" t="s">
        <v>1090</v>
      </c>
      <c r="D393" s="1" t="s">
        <v>997</v>
      </c>
      <c r="E393" s="1" t="s">
        <v>337</v>
      </c>
      <c r="F393" s="1" t="s">
        <v>57</v>
      </c>
      <c r="G393" s="1" t="s">
        <v>1091</v>
      </c>
      <c r="H393" s="191">
        <v>35348.5</v>
      </c>
      <c r="I393" s="192">
        <v>0</v>
      </c>
      <c r="J393" s="192">
        <v>1</v>
      </c>
    </row>
    <row r="394" spans="1:10">
      <c r="A394" s="1" t="s">
        <v>1092</v>
      </c>
      <c r="B394" s="1" t="s">
        <v>1092</v>
      </c>
      <c r="C394" s="1" t="s">
        <v>1093</v>
      </c>
      <c r="D394" s="1" t="s">
        <v>997</v>
      </c>
      <c r="E394" s="1" t="s">
        <v>337</v>
      </c>
      <c r="F394" s="1" t="s">
        <v>57</v>
      </c>
      <c r="G394" s="1" t="s">
        <v>1094</v>
      </c>
      <c r="H394" s="191">
        <v>34574</v>
      </c>
      <c r="I394" s="192">
        <v>0</v>
      </c>
      <c r="J394" s="192">
        <v>0</v>
      </c>
    </row>
    <row r="395" spans="1:10">
      <c r="A395" s="1" t="s">
        <v>1095</v>
      </c>
      <c r="B395" s="1" t="s">
        <v>1095</v>
      </c>
      <c r="C395" s="1" t="s">
        <v>1096</v>
      </c>
      <c r="D395" s="1" t="s">
        <v>997</v>
      </c>
      <c r="E395" s="1" t="s">
        <v>337</v>
      </c>
      <c r="F395" s="1" t="s">
        <v>57</v>
      </c>
      <c r="G395" s="1" t="s">
        <v>1097</v>
      </c>
      <c r="H395" s="191">
        <v>33353.5</v>
      </c>
      <c r="I395" s="192">
        <v>0</v>
      </c>
      <c r="J395" s="192">
        <v>1</v>
      </c>
    </row>
    <row r="396" spans="1:10">
      <c r="A396" s="1" t="s">
        <v>1098</v>
      </c>
      <c r="B396" s="1" t="s">
        <v>1098</v>
      </c>
      <c r="C396" s="1" t="s">
        <v>1099</v>
      </c>
      <c r="D396" s="1" t="s">
        <v>997</v>
      </c>
      <c r="E396" s="1" t="s">
        <v>337</v>
      </c>
      <c r="F396" s="1" t="s">
        <v>57</v>
      </c>
      <c r="G396" s="1" t="s">
        <v>1100</v>
      </c>
      <c r="H396" s="191">
        <v>32189.5</v>
      </c>
      <c r="I396" s="192">
        <v>0</v>
      </c>
      <c r="J396" s="192">
        <v>0</v>
      </c>
    </row>
    <row r="397" spans="1:10">
      <c r="A397" s="1" t="s">
        <v>1101</v>
      </c>
      <c r="B397" s="1" t="s">
        <v>1101</v>
      </c>
      <c r="C397" s="1" t="s">
        <v>1102</v>
      </c>
      <c r="D397" s="1" t="s">
        <v>997</v>
      </c>
      <c r="E397" s="1" t="s">
        <v>337</v>
      </c>
      <c r="F397" s="1" t="s">
        <v>57</v>
      </c>
      <c r="G397" s="1" t="s">
        <v>1103</v>
      </c>
      <c r="H397" s="191">
        <v>32033.5</v>
      </c>
      <c r="I397" s="192">
        <v>0</v>
      </c>
      <c r="J397" s="192">
        <v>1</v>
      </c>
    </row>
    <row r="398" spans="1:10">
      <c r="A398" s="1" t="s">
        <v>1104</v>
      </c>
      <c r="B398" s="1" t="s">
        <v>1105</v>
      </c>
      <c r="C398" s="1" t="s">
        <v>1105</v>
      </c>
      <c r="D398" s="1" t="s">
        <v>997</v>
      </c>
      <c r="E398" s="1" t="s">
        <v>337</v>
      </c>
      <c r="F398" s="1" t="s">
        <v>48</v>
      </c>
      <c r="G398" s="1" t="s">
        <v>1106</v>
      </c>
      <c r="H398" s="191">
        <v>31481</v>
      </c>
      <c r="I398" s="192">
        <v>0</v>
      </c>
      <c r="J398" s="192">
        <v>1</v>
      </c>
    </row>
    <row r="399" spans="1:10">
      <c r="A399" s="1" t="s">
        <v>1107</v>
      </c>
      <c r="B399" s="1" t="s">
        <v>1107</v>
      </c>
      <c r="C399" s="1" t="s">
        <v>516</v>
      </c>
      <c r="D399" s="1" t="s">
        <v>997</v>
      </c>
      <c r="E399" s="1" t="s">
        <v>337</v>
      </c>
      <c r="F399" s="1" t="s">
        <v>57</v>
      </c>
      <c r="G399" s="1" t="s">
        <v>1108</v>
      </c>
      <c r="H399" s="191">
        <v>30798</v>
      </c>
      <c r="I399" s="192">
        <v>0</v>
      </c>
      <c r="J399" s="192">
        <v>0</v>
      </c>
    </row>
    <row r="400" spans="1:10">
      <c r="A400" s="1" t="s">
        <v>1109</v>
      </c>
      <c r="B400" s="1" t="s">
        <v>1109</v>
      </c>
      <c r="C400" s="1" t="s">
        <v>1110</v>
      </c>
      <c r="D400" s="1" t="s">
        <v>997</v>
      </c>
      <c r="E400" s="1" t="s">
        <v>337</v>
      </c>
      <c r="F400" s="1" t="s">
        <v>57</v>
      </c>
      <c r="G400" s="1" t="s">
        <v>1111</v>
      </c>
      <c r="H400" s="191">
        <v>29479</v>
      </c>
      <c r="I400" s="192">
        <v>0</v>
      </c>
      <c r="J400" s="192">
        <v>1</v>
      </c>
    </row>
    <row r="401" spans="1:10">
      <c r="A401" s="1" t="s">
        <v>1112</v>
      </c>
      <c r="B401" s="1" t="s">
        <v>1112</v>
      </c>
      <c r="C401" s="1" t="s">
        <v>1113</v>
      </c>
      <c r="D401" s="1" t="s">
        <v>997</v>
      </c>
      <c r="E401" s="1" t="s">
        <v>337</v>
      </c>
      <c r="F401" s="1" t="s">
        <v>57</v>
      </c>
      <c r="G401" s="1" t="s">
        <v>1114</v>
      </c>
      <c r="H401" s="191">
        <v>28056.5</v>
      </c>
      <c r="I401" s="192">
        <v>0</v>
      </c>
      <c r="J401" s="192">
        <v>1</v>
      </c>
    </row>
    <row r="402" spans="1:10">
      <c r="A402" s="1" t="s">
        <v>1115</v>
      </c>
      <c r="B402" s="1" t="s">
        <v>1115</v>
      </c>
      <c r="C402" s="1" t="s">
        <v>516</v>
      </c>
      <c r="D402" s="1" t="s">
        <v>997</v>
      </c>
      <c r="E402" s="1" t="s">
        <v>337</v>
      </c>
      <c r="F402" s="1" t="s">
        <v>57</v>
      </c>
      <c r="G402" s="1" t="s">
        <v>1116</v>
      </c>
      <c r="H402" s="191">
        <v>27764</v>
      </c>
      <c r="I402" s="192">
        <v>0</v>
      </c>
      <c r="J402" s="192">
        <v>0</v>
      </c>
    </row>
    <row r="403" spans="1:10">
      <c r="A403" s="1" t="s">
        <v>1117</v>
      </c>
      <c r="B403" s="1" t="s">
        <v>1117</v>
      </c>
      <c r="C403" s="1" t="s">
        <v>1118</v>
      </c>
      <c r="D403" s="1" t="s">
        <v>997</v>
      </c>
      <c r="E403" s="1" t="s">
        <v>337</v>
      </c>
      <c r="F403" s="1" t="s">
        <v>57</v>
      </c>
      <c r="G403" s="1" t="s">
        <v>1119</v>
      </c>
      <c r="H403" s="191">
        <v>27699</v>
      </c>
      <c r="I403" s="192">
        <v>0</v>
      </c>
      <c r="J403" s="192">
        <v>0</v>
      </c>
    </row>
    <row r="404" spans="1:10">
      <c r="A404" s="1" t="s">
        <v>1120</v>
      </c>
      <c r="B404" s="1" t="s">
        <v>1120</v>
      </c>
      <c r="C404" s="1" t="s">
        <v>1015</v>
      </c>
      <c r="D404" s="1" t="s">
        <v>997</v>
      </c>
      <c r="E404" s="1" t="s">
        <v>337</v>
      </c>
      <c r="F404" s="1" t="s">
        <v>57</v>
      </c>
      <c r="G404" s="1" t="s">
        <v>1121</v>
      </c>
      <c r="H404" s="191">
        <v>26377</v>
      </c>
      <c r="I404" s="192">
        <v>0</v>
      </c>
      <c r="J404" s="192">
        <v>1</v>
      </c>
    </row>
    <row r="405" spans="1:10">
      <c r="A405" s="1" t="s">
        <v>1122</v>
      </c>
      <c r="B405" s="1" t="s">
        <v>1123</v>
      </c>
      <c r="C405" s="1" t="s">
        <v>1123</v>
      </c>
      <c r="D405" s="1" t="s">
        <v>997</v>
      </c>
      <c r="E405" s="1" t="s">
        <v>337</v>
      </c>
      <c r="F405" s="1" t="s">
        <v>48</v>
      </c>
      <c r="G405" s="1" t="s">
        <v>1124</v>
      </c>
      <c r="H405" s="191">
        <v>25808.25</v>
      </c>
      <c r="I405" s="192">
        <v>0</v>
      </c>
      <c r="J405" s="192">
        <v>0</v>
      </c>
    </row>
    <row r="406" spans="1:10">
      <c r="A406" s="1" t="s">
        <v>1125</v>
      </c>
      <c r="B406" s="1" t="s">
        <v>1125</v>
      </c>
      <c r="C406" s="1" t="s">
        <v>1126</v>
      </c>
      <c r="D406" s="1" t="s">
        <v>997</v>
      </c>
      <c r="E406" s="1" t="s">
        <v>337</v>
      </c>
      <c r="F406" s="1" t="s">
        <v>57</v>
      </c>
      <c r="G406" s="1" t="s">
        <v>1127</v>
      </c>
      <c r="H406" s="191">
        <v>24909.5</v>
      </c>
      <c r="I406" s="192">
        <v>0</v>
      </c>
      <c r="J406" s="192">
        <v>0</v>
      </c>
    </row>
    <row r="407" spans="1:10">
      <c r="A407" s="1" t="s">
        <v>1128</v>
      </c>
      <c r="B407" s="1" t="s">
        <v>1128</v>
      </c>
      <c r="C407" s="1" t="s">
        <v>1129</v>
      </c>
      <c r="D407" s="1" t="s">
        <v>997</v>
      </c>
      <c r="E407" s="1" t="s">
        <v>337</v>
      </c>
      <c r="F407" s="1" t="s">
        <v>57</v>
      </c>
      <c r="G407" s="1" t="s">
        <v>1130</v>
      </c>
      <c r="H407" s="191">
        <v>24514</v>
      </c>
      <c r="I407" s="192">
        <v>0</v>
      </c>
      <c r="J407" s="192">
        <v>1</v>
      </c>
    </row>
    <row r="408" spans="1:10">
      <c r="A408" s="1" t="s">
        <v>1131</v>
      </c>
      <c r="B408" s="1" t="s">
        <v>1132</v>
      </c>
      <c r="C408" s="1" t="s">
        <v>1132</v>
      </c>
      <c r="D408" s="1" t="s">
        <v>997</v>
      </c>
      <c r="E408" s="1" t="s">
        <v>337</v>
      </c>
      <c r="F408" s="1" t="s">
        <v>57</v>
      </c>
      <c r="G408" s="1" t="s">
        <v>1133</v>
      </c>
      <c r="H408" s="191">
        <v>24150</v>
      </c>
      <c r="I408" s="192">
        <v>0</v>
      </c>
      <c r="J408" s="192">
        <v>0</v>
      </c>
    </row>
    <row r="409" spans="1:10">
      <c r="A409" s="1" t="s">
        <v>1134</v>
      </c>
      <c r="B409" s="1" t="s">
        <v>1134</v>
      </c>
      <c r="C409" s="1" t="s">
        <v>1135</v>
      </c>
      <c r="D409" s="1" t="s">
        <v>997</v>
      </c>
      <c r="E409" s="1" t="s">
        <v>337</v>
      </c>
      <c r="F409" s="1" t="s">
        <v>57</v>
      </c>
      <c r="G409" s="1" t="s">
        <v>1136</v>
      </c>
      <c r="H409" s="191">
        <v>24112</v>
      </c>
      <c r="I409" s="192">
        <v>0</v>
      </c>
      <c r="J409" s="192">
        <v>0</v>
      </c>
    </row>
    <row r="410" spans="1:10">
      <c r="A410" s="1" t="s">
        <v>1137</v>
      </c>
      <c r="B410" s="1" t="s">
        <v>1137</v>
      </c>
      <c r="C410" s="1" t="s">
        <v>1138</v>
      </c>
      <c r="D410" s="1" t="s">
        <v>997</v>
      </c>
      <c r="E410" s="1" t="s">
        <v>337</v>
      </c>
      <c r="F410" s="1" t="s">
        <v>57</v>
      </c>
      <c r="G410" s="1" t="s">
        <v>1139</v>
      </c>
      <c r="H410" s="191">
        <v>23331</v>
      </c>
      <c r="I410" s="192">
        <v>0</v>
      </c>
      <c r="J410" s="192">
        <v>0</v>
      </c>
    </row>
    <row r="411" spans="1:10">
      <c r="A411" s="1" t="s">
        <v>1140</v>
      </c>
      <c r="B411" s="1" t="s">
        <v>1021</v>
      </c>
      <c r="C411" s="1" t="s">
        <v>1021</v>
      </c>
      <c r="D411" s="1" t="s">
        <v>997</v>
      </c>
      <c r="E411" s="1" t="s">
        <v>337</v>
      </c>
      <c r="F411" s="1" t="s">
        <v>48</v>
      </c>
      <c r="G411" s="1" t="s">
        <v>1141</v>
      </c>
      <c r="H411" s="191">
        <v>23104</v>
      </c>
      <c r="I411" s="192">
        <v>0</v>
      </c>
      <c r="J411" s="192">
        <v>0</v>
      </c>
    </row>
    <row r="412" spans="1:10">
      <c r="A412" s="1" t="s">
        <v>1142</v>
      </c>
      <c r="B412" s="1" t="s">
        <v>1142</v>
      </c>
      <c r="C412" s="1" t="s">
        <v>1143</v>
      </c>
      <c r="D412" s="1" t="s">
        <v>997</v>
      </c>
      <c r="E412" s="1" t="s">
        <v>337</v>
      </c>
      <c r="F412" s="1" t="s">
        <v>57</v>
      </c>
      <c r="G412" s="1" t="s">
        <v>1144</v>
      </c>
      <c r="H412" s="191">
        <v>23020.5</v>
      </c>
      <c r="I412" s="192">
        <v>0</v>
      </c>
      <c r="J412" s="192">
        <v>0</v>
      </c>
    </row>
    <row r="413" spans="1:10">
      <c r="A413" s="1" t="s">
        <v>1145</v>
      </c>
      <c r="B413" s="1" t="s">
        <v>1145</v>
      </c>
      <c r="C413" s="1" t="s">
        <v>1146</v>
      </c>
      <c r="D413" s="1" t="s">
        <v>997</v>
      </c>
      <c r="E413" s="1" t="s">
        <v>337</v>
      </c>
      <c r="F413" s="1" t="s">
        <v>57</v>
      </c>
      <c r="G413" s="1" t="s">
        <v>1147</v>
      </c>
      <c r="H413" s="191">
        <v>22300.25</v>
      </c>
      <c r="I413" s="192">
        <v>0</v>
      </c>
      <c r="J413" s="192">
        <v>0</v>
      </c>
    </row>
    <row r="414" spans="1:10">
      <c r="A414" s="1" t="s">
        <v>1148</v>
      </c>
      <c r="B414" s="1" t="s">
        <v>1148</v>
      </c>
      <c r="C414" s="1" t="s">
        <v>1149</v>
      </c>
      <c r="D414" s="1" t="s">
        <v>997</v>
      </c>
      <c r="E414" s="1" t="s">
        <v>337</v>
      </c>
      <c r="F414" s="1" t="s">
        <v>57</v>
      </c>
      <c r="G414" s="1" t="s">
        <v>1150</v>
      </c>
      <c r="H414" s="191">
        <v>22051.5</v>
      </c>
      <c r="I414" s="192">
        <v>0</v>
      </c>
      <c r="J414" s="192">
        <v>0</v>
      </c>
    </row>
    <row r="415" spans="1:10">
      <c r="A415" s="1" t="s">
        <v>1151</v>
      </c>
      <c r="B415" s="1" t="s">
        <v>1151</v>
      </c>
      <c r="C415" s="1" t="s">
        <v>1152</v>
      </c>
      <c r="D415" s="1" t="s">
        <v>997</v>
      </c>
      <c r="E415" s="1" t="s">
        <v>337</v>
      </c>
      <c r="F415" s="1" t="s">
        <v>57</v>
      </c>
      <c r="G415" s="1" t="s">
        <v>1153</v>
      </c>
      <c r="H415" s="191">
        <v>21958.5</v>
      </c>
      <c r="I415" s="192">
        <v>0</v>
      </c>
      <c r="J415" s="192">
        <v>0</v>
      </c>
    </row>
    <row r="416" spans="1:10">
      <c r="A416" s="1" t="s">
        <v>1154</v>
      </c>
      <c r="B416" s="1" t="s">
        <v>1154</v>
      </c>
      <c r="C416" s="1" t="s">
        <v>354</v>
      </c>
      <c r="D416" s="1" t="s">
        <v>997</v>
      </c>
      <c r="E416" s="1" t="s">
        <v>337</v>
      </c>
      <c r="F416" s="1" t="s">
        <v>42</v>
      </c>
      <c r="G416" s="1" t="s">
        <v>1155</v>
      </c>
      <c r="H416" s="191">
        <v>21729.5</v>
      </c>
      <c r="I416" s="192">
        <v>0</v>
      </c>
      <c r="J416" s="192">
        <v>0</v>
      </c>
    </row>
    <row r="417" spans="1:10">
      <c r="A417" s="1" t="s">
        <v>1156</v>
      </c>
      <c r="B417" s="1" t="s">
        <v>1156</v>
      </c>
      <c r="C417" s="1" t="s">
        <v>1157</v>
      </c>
      <c r="D417" s="1" t="s">
        <v>997</v>
      </c>
      <c r="E417" s="1" t="s">
        <v>337</v>
      </c>
      <c r="F417" s="1" t="s">
        <v>57</v>
      </c>
      <c r="G417" s="1" t="s">
        <v>1158</v>
      </c>
      <c r="H417" s="191">
        <v>20780.5</v>
      </c>
      <c r="I417" s="192">
        <v>0</v>
      </c>
      <c r="J417" s="192">
        <v>0</v>
      </c>
    </row>
    <row r="418" spans="1:10">
      <c r="A418" s="1" t="s">
        <v>1159</v>
      </c>
      <c r="B418" s="1" t="s">
        <v>1159</v>
      </c>
      <c r="C418" s="1" t="s">
        <v>516</v>
      </c>
      <c r="D418" s="1" t="s">
        <v>997</v>
      </c>
      <c r="E418" s="1" t="s">
        <v>337</v>
      </c>
      <c r="F418" s="1" t="s">
        <v>57</v>
      </c>
      <c r="G418" s="1" t="s">
        <v>1160</v>
      </c>
      <c r="H418" s="191">
        <v>20125</v>
      </c>
      <c r="I418" s="192">
        <v>0</v>
      </c>
      <c r="J418" s="192">
        <v>0</v>
      </c>
    </row>
    <row r="419" spans="1:10">
      <c r="A419" s="1" t="s">
        <v>1161</v>
      </c>
      <c r="B419" s="1" t="s">
        <v>1161</v>
      </c>
      <c r="C419" s="1" t="s">
        <v>1162</v>
      </c>
      <c r="D419" s="1" t="s">
        <v>997</v>
      </c>
      <c r="E419" s="1" t="s">
        <v>337</v>
      </c>
      <c r="F419" s="1" t="s">
        <v>57</v>
      </c>
      <c r="G419" s="1" t="s">
        <v>1163</v>
      </c>
      <c r="H419" s="191">
        <v>19781</v>
      </c>
      <c r="I419" s="192">
        <v>0</v>
      </c>
      <c r="J419" s="192">
        <v>0</v>
      </c>
    </row>
    <row r="420" spans="1:10">
      <c r="A420" s="1" t="s">
        <v>1164</v>
      </c>
      <c r="B420" s="1" t="s">
        <v>1164</v>
      </c>
      <c r="C420" s="1" t="s">
        <v>1165</v>
      </c>
      <c r="D420" s="1" t="s">
        <v>997</v>
      </c>
      <c r="E420" s="1" t="s">
        <v>337</v>
      </c>
      <c r="F420" s="1" t="s">
        <v>57</v>
      </c>
      <c r="G420" s="1" t="s">
        <v>1166</v>
      </c>
      <c r="H420" s="191">
        <v>19534.5</v>
      </c>
      <c r="I420" s="192">
        <v>0</v>
      </c>
      <c r="J420" s="192">
        <v>0</v>
      </c>
    </row>
    <row r="421" spans="1:10">
      <c r="A421" s="1" t="s">
        <v>1167</v>
      </c>
      <c r="B421" s="1" t="s">
        <v>1167</v>
      </c>
      <c r="C421" s="1" t="s">
        <v>516</v>
      </c>
      <c r="D421" s="1" t="s">
        <v>997</v>
      </c>
      <c r="E421" s="1" t="s">
        <v>337</v>
      </c>
      <c r="F421" s="1" t="s">
        <v>57</v>
      </c>
      <c r="G421" s="1" t="s">
        <v>1168</v>
      </c>
      <c r="H421" s="191">
        <v>19407</v>
      </c>
      <c r="I421" s="192">
        <v>0</v>
      </c>
      <c r="J421" s="192">
        <v>0</v>
      </c>
    </row>
    <row r="422" spans="1:10">
      <c r="A422" s="1" t="s">
        <v>1169</v>
      </c>
      <c r="B422" s="1" t="s">
        <v>1169</v>
      </c>
      <c r="C422" s="1" t="s">
        <v>354</v>
      </c>
      <c r="D422" s="1" t="s">
        <v>997</v>
      </c>
      <c r="E422" s="1" t="s">
        <v>337</v>
      </c>
      <c r="F422" s="1" t="s">
        <v>42</v>
      </c>
      <c r="G422" s="1" t="s">
        <v>1170</v>
      </c>
      <c r="H422" s="191">
        <v>18862.5</v>
      </c>
      <c r="I422" s="192">
        <v>0</v>
      </c>
      <c r="J422" s="192">
        <v>0</v>
      </c>
    </row>
    <row r="423" spans="1:10">
      <c r="A423" s="1" t="s">
        <v>1171</v>
      </c>
      <c r="B423" s="1" t="s">
        <v>1171</v>
      </c>
      <c r="C423" s="1" t="s">
        <v>104</v>
      </c>
      <c r="D423" s="1" t="s">
        <v>997</v>
      </c>
      <c r="E423" s="1" t="s">
        <v>337</v>
      </c>
      <c r="F423" s="1" t="s">
        <v>57</v>
      </c>
      <c r="G423" s="1" t="s">
        <v>1172</v>
      </c>
      <c r="H423" s="191">
        <v>18747</v>
      </c>
      <c r="I423" s="192">
        <v>0</v>
      </c>
      <c r="J423" s="192">
        <v>0</v>
      </c>
    </row>
    <row r="424" spans="1:10">
      <c r="A424" s="1" t="s">
        <v>1173</v>
      </c>
      <c r="B424" s="1" t="s">
        <v>1173</v>
      </c>
      <c r="C424" s="1" t="s">
        <v>1174</v>
      </c>
      <c r="D424" s="1" t="s">
        <v>997</v>
      </c>
      <c r="E424" s="1" t="s">
        <v>337</v>
      </c>
      <c r="F424" s="1" t="s">
        <v>42</v>
      </c>
      <c r="G424" s="1" t="s">
        <v>1175</v>
      </c>
      <c r="H424" s="191">
        <v>18740.5</v>
      </c>
      <c r="I424" s="192">
        <v>1</v>
      </c>
      <c r="J424" s="192">
        <v>1</v>
      </c>
    </row>
    <row r="425" spans="1:10">
      <c r="A425" s="1" t="s">
        <v>1176</v>
      </c>
      <c r="B425" s="1" t="s">
        <v>1176</v>
      </c>
      <c r="C425" s="1" t="s">
        <v>1177</v>
      </c>
      <c r="D425" s="1" t="s">
        <v>997</v>
      </c>
      <c r="E425" s="1" t="s">
        <v>337</v>
      </c>
      <c r="F425" s="1" t="s">
        <v>57</v>
      </c>
      <c r="G425" s="1" t="s">
        <v>1178</v>
      </c>
      <c r="H425" s="191">
        <v>18094.75</v>
      </c>
      <c r="I425" s="192">
        <v>0</v>
      </c>
      <c r="J425" s="192">
        <v>0</v>
      </c>
    </row>
    <row r="426" spans="1:10">
      <c r="A426" s="1" t="s">
        <v>1179</v>
      </c>
      <c r="B426" s="1" t="s">
        <v>1179</v>
      </c>
      <c r="C426" s="1" t="s">
        <v>516</v>
      </c>
      <c r="D426" s="1" t="s">
        <v>997</v>
      </c>
      <c r="E426" s="1" t="s">
        <v>337</v>
      </c>
      <c r="F426" s="1" t="s">
        <v>57</v>
      </c>
      <c r="G426" s="1" t="s">
        <v>1180</v>
      </c>
      <c r="H426" s="191">
        <v>18016.5</v>
      </c>
      <c r="I426" s="192">
        <v>0</v>
      </c>
      <c r="J426" s="192">
        <v>0</v>
      </c>
    </row>
    <row r="427" spans="1:10">
      <c r="A427" s="1" t="s">
        <v>1181</v>
      </c>
      <c r="B427" s="1" t="s">
        <v>1181</v>
      </c>
      <c r="C427" s="1" t="s">
        <v>1182</v>
      </c>
      <c r="D427" s="1" t="s">
        <v>997</v>
      </c>
      <c r="E427" s="1" t="s">
        <v>337</v>
      </c>
      <c r="F427" s="1" t="s">
        <v>57</v>
      </c>
      <c r="G427" s="1" t="s">
        <v>1183</v>
      </c>
      <c r="H427" s="191">
        <v>17525</v>
      </c>
      <c r="I427" s="192">
        <v>0</v>
      </c>
      <c r="J427" s="192">
        <v>0</v>
      </c>
    </row>
    <row r="428" spans="1:10">
      <c r="A428" s="1" t="s">
        <v>1184</v>
      </c>
      <c r="B428" s="1" t="s">
        <v>1184</v>
      </c>
      <c r="C428" s="1" t="s">
        <v>1185</v>
      </c>
      <c r="D428" s="1" t="s">
        <v>997</v>
      </c>
      <c r="E428" s="1" t="s">
        <v>337</v>
      </c>
      <c r="F428" s="1" t="s">
        <v>57</v>
      </c>
      <c r="G428" s="1" t="s">
        <v>1186</v>
      </c>
      <c r="H428" s="191">
        <v>17387.5</v>
      </c>
      <c r="I428" s="192">
        <v>0</v>
      </c>
      <c r="J428" s="192">
        <v>0</v>
      </c>
    </row>
    <row r="429" spans="1:10">
      <c r="A429" s="1" t="s">
        <v>1187</v>
      </c>
      <c r="B429" s="1" t="s">
        <v>1187</v>
      </c>
      <c r="C429" s="1" t="s">
        <v>1188</v>
      </c>
      <c r="D429" s="1" t="s">
        <v>997</v>
      </c>
      <c r="E429" s="1" t="s">
        <v>337</v>
      </c>
      <c r="F429" s="1" t="s">
        <v>57</v>
      </c>
      <c r="G429" s="1" t="s">
        <v>1189</v>
      </c>
      <c r="H429" s="191">
        <v>17372.5</v>
      </c>
      <c r="I429" s="192">
        <v>0</v>
      </c>
      <c r="J429" s="192">
        <v>0</v>
      </c>
    </row>
    <row r="430" spans="1:10">
      <c r="A430" s="1" t="s">
        <v>1190</v>
      </c>
      <c r="B430" s="1" t="s">
        <v>1190</v>
      </c>
      <c r="C430" s="1" t="s">
        <v>1191</v>
      </c>
      <c r="D430" s="1" t="s">
        <v>997</v>
      </c>
      <c r="E430" s="1" t="s">
        <v>337</v>
      </c>
      <c r="F430" s="1" t="s">
        <v>57</v>
      </c>
      <c r="G430" s="1" t="s">
        <v>1192</v>
      </c>
      <c r="H430" s="191">
        <v>16064</v>
      </c>
      <c r="I430" s="192">
        <v>0</v>
      </c>
      <c r="J430" s="192">
        <v>0</v>
      </c>
    </row>
    <row r="431" spans="1:10">
      <c r="A431" s="1" t="s">
        <v>1193</v>
      </c>
      <c r="B431" s="1" t="s">
        <v>1193</v>
      </c>
      <c r="C431" s="1" t="s">
        <v>1118</v>
      </c>
      <c r="D431" s="1" t="s">
        <v>997</v>
      </c>
      <c r="E431" s="1" t="s">
        <v>337</v>
      </c>
      <c r="F431" s="1" t="s">
        <v>57</v>
      </c>
      <c r="G431" s="1" t="s">
        <v>1194</v>
      </c>
      <c r="H431" s="191">
        <v>16001.5</v>
      </c>
      <c r="I431" s="192">
        <v>0</v>
      </c>
      <c r="J431" s="192">
        <v>0</v>
      </c>
    </row>
    <row r="432" spans="1:10">
      <c r="A432" s="1" t="s">
        <v>1195</v>
      </c>
      <c r="B432" s="1" t="s">
        <v>1195</v>
      </c>
      <c r="C432" s="1" t="s">
        <v>1196</v>
      </c>
      <c r="D432" s="1" t="s">
        <v>997</v>
      </c>
      <c r="E432" s="1" t="s">
        <v>337</v>
      </c>
      <c r="F432" s="1" t="s">
        <v>57</v>
      </c>
      <c r="G432" s="1" t="s">
        <v>1197</v>
      </c>
      <c r="H432" s="191">
        <v>15993.5</v>
      </c>
      <c r="I432" s="192">
        <v>0</v>
      </c>
      <c r="J432" s="192">
        <v>0</v>
      </c>
    </row>
    <row r="433" spans="1:10">
      <c r="A433" s="1" t="s">
        <v>1198</v>
      </c>
      <c r="B433" s="1" t="s">
        <v>1198</v>
      </c>
      <c r="C433" s="1" t="s">
        <v>1199</v>
      </c>
      <c r="D433" s="1" t="s">
        <v>997</v>
      </c>
      <c r="E433" s="1" t="s">
        <v>337</v>
      </c>
      <c r="F433" s="1" t="s">
        <v>57</v>
      </c>
      <c r="G433" s="1" t="s">
        <v>1200</v>
      </c>
      <c r="H433" s="191">
        <v>15766</v>
      </c>
      <c r="I433" s="192">
        <v>0</v>
      </c>
      <c r="J433" s="192">
        <v>0</v>
      </c>
    </row>
    <row r="434" spans="1:10">
      <c r="A434" s="1" t="s">
        <v>1201</v>
      </c>
      <c r="B434" s="1" t="s">
        <v>1201</v>
      </c>
      <c r="C434" s="1" t="s">
        <v>1202</v>
      </c>
      <c r="D434" s="1" t="s">
        <v>997</v>
      </c>
      <c r="E434" s="1" t="s">
        <v>337</v>
      </c>
      <c r="F434" s="1" t="s">
        <v>57</v>
      </c>
      <c r="G434" s="1" t="s">
        <v>1203</v>
      </c>
      <c r="H434" s="191">
        <v>15667</v>
      </c>
      <c r="I434" s="192">
        <v>0</v>
      </c>
      <c r="J434" s="192">
        <v>0</v>
      </c>
    </row>
    <row r="435" spans="1:10">
      <c r="A435" s="1" t="s">
        <v>1204</v>
      </c>
      <c r="B435" s="1" t="s">
        <v>1204</v>
      </c>
      <c r="C435" s="1" t="s">
        <v>1205</v>
      </c>
      <c r="D435" s="1" t="s">
        <v>997</v>
      </c>
      <c r="E435" s="1" t="s">
        <v>337</v>
      </c>
      <c r="F435" s="1" t="s">
        <v>57</v>
      </c>
      <c r="G435" s="1" t="s">
        <v>1206</v>
      </c>
      <c r="H435" s="191">
        <v>15394</v>
      </c>
      <c r="I435" s="192">
        <v>0</v>
      </c>
      <c r="J435" s="192">
        <v>1</v>
      </c>
    </row>
    <row r="436" spans="1:10">
      <c r="A436" s="1" t="s">
        <v>1207</v>
      </c>
      <c r="B436" s="1" t="s">
        <v>1207</v>
      </c>
      <c r="C436" s="1" t="s">
        <v>1208</v>
      </c>
      <c r="D436" s="1" t="s">
        <v>997</v>
      </c>
      <c r="E436" s="1" t="s">
        <v>337</v>
      </c>
      <c r="F436" s="1" t="s">
        <v>57</v>
      </c>
      <c r="G436" s="1" t="s">
        <v>1209</v>
      </c>
      <c r="H436" s="191">
        <v>15351.5</v>
      </c>
      <c r="I436" s="192">
        <v>0</v>
      </c>
      <c r="J436" s="192">
        <v>0</v>
      </c>
    </row>
    <row r="437" spans="1:10">
      <c r="A437" s="1" t="s">
        <v>1210</v>
      </c>
      <c r="B437" s="1" t="s">
        <v>1210</v>
      </c>
      <c r="C437" s="1" t="s">
        <v>890</v>
      </c>
      <c r="D437" s="1" t="s">
        <v>997</v>
      </c>
      <c r="E437" s="1" t="s">
        <v>337</v>
      </c>
      <c r="F437" s="1" t="s">
        <v>57</v>
      </c>
      <c r="G437" s="1" t="s">
        <v>1211</v>
      </c>
      <c r="H437" s="191">
        <v>15309</v>
      </c>
      <c r="I437" s="192">
        <v>0</v>
      </c>
      <c r="J437" s="192">
        <v>0</v>
      </c>
    </row>
    <row r="438" spans="1:10">
      <c r="A438" s="1" t="s">
        <v>1212</v>
      </c>
      <c r="B438" s="1" t="s">
        <v>1212</v>
      </c>
      <c r="C438" s="1" t="s">
        <v>1213</v>
      </c>
      <c r="D438" s="1" t="s">
        <v>997</v>
      </c>
      <c r="E438" s="1" t="s">
        <v>337</v>
      </c>
      <c r="F438" s="1" t="s">
        <v>57</v>
      </c>
      <c r="G438" s="1" t="s">
        <v>1214</v>
      </c>
      <c r="H438" s="191">
        <v>15141</v>
      </c>
      <c r="I438" s="192">
        <v>0</v>
      </c>
      <c r="J438" s="192">
        <v>0</v>
      </c>
    </row>
    <row r="439" spans="1:10">
      <c r="A439" s="1" t="s">
        <v>1215</v>
      </c>
      <c r="B439" s="1" t="s">
        <v>1215</v>
      </c>
      <c r="C439" s="1" t="s">
        <v>1216</v>
      </c>
      <c r="D439" s="1" t="s">
        <v>997</v>
      </c>
      <c r="E439" s="1" t="s">
        <v>337</v>
      </c>
      <c r="F439" s="1" t="s">
        <v>57</v>
      </c>
      <c r="G439" s="1" t="s">
        <v>1217</v>
      </c>
      <c r="H439" s="191">
        <v>15017</v>
      </c>
      <c r="I439" s="192">
        <v>0</v>
      </c>
      <c r="J439" s="192">
        <v>0</v>
      </c>
    </row>
    <row r="440" spans="1:10">
      <c r="A440" s="1" t="s">
        <v>1218</v>
      </c>
      <c r="B440" s="1" t="s">
        <v>1218</v>
      </c>
      <c r="C440" s="1" t="s">
        <v>1219</v>
      </c>
      <c r="D440" s="1" t="s">
        <v>997</v>
      </c>
      <c r="E440" s="1" t="s">
        <v>337</v>
      </c>
      <c r="F440" s="1" t="s">
        <v>57</v>
      </c>
      <c r="G440" s="1" t="s">
        <v>1220</v>
      </c>
      <c r="H440" s="191">
        <v>14891.5</v>
      </c>
      <c r="I440" s="192">
        <v>0</v>
      </c>
      <c r="J440" s="192">
        <v>0</v>
      </c>
    </row>
    <row r="441" spans="1:10">
      <c r="A441" s="1" t="s">
        <v>1221</v>
      </c>
      <c r="B441" s="1" t="s">
        <v>1221</v>
      </c>
      <c r="C441" s="1" t="s">
        <v>1222</v>
      </c>
      <c r="D441" s="1" t="s">
        <v>997</v>
      </c>
      <c r="E441" s="1" t="s">
        <v>337</v>
      </c>
      <c r="F441" s="1" t="s">
        <v>57</v>
      </c>
      <c r="G441" s="1" t="s">
        <v>1223</v>
      </c>
      <c r="H441" s="191">
        <v>14508.5</v>
      </c>
      <c r="I441" s="192">
        <v>0</v>
      </c>
      <c r="J441" s="192">
        <v>0</v>
      </c>
    </row>
    <row r="442" spans="1:10">
      <c r="A442" s="1" t="s">
        <v>1224</v>
      </c>
      <c r="B442" s="1" t="s">
        <v>1224</v>
      </c>
      <c r="C442" s="1" t="s">
        <v>1225</v>
      </c>
      <c r="D442" s="1" t="s">
        <v>997</v>
      </c>
      <c r="E442" s="1" t="s">
        <v>337</v>
      </c>
      <c r="F442" s="1" t="s">
        <v>57</v>
      </c>
      <c r="G442" s="1" t="s">
        <v>1226</v>
      </c>
      <c r="H442" s="191">
        <v>14421</v>
      </c>
      <c r="I442" s="192">
        <v>0</v>
      </c>
      <c r="J442" s="192">
        <v>1</v>
      </c>
    </row>
    <row r="443" spans="1:10">
      <c r="A443" s="1" t="s">
        <v>1227</v>
      </c>
      <c r="B443" s="1" t="s">
        <v>1227</v>
      </c>
      <c r="C443" s="1" t="s">
        <v>1228</v>
      </c>
      <c r="D443" s="1" t="s">
        <v>997</v>
      </c>
      <c r="E443" s="1" t="s">
        <v>337</v>
      </c>
      <c r="F443" s="1" t="s">
        <v>57</v>
      </c>
      <c r="G443" s="1" t="s">
        <v>1229</v>
      </c>
      <c r="H443" s="191">
        <v>14326.75</v>
      </c>
      <c r="I443" s="192">
        <v>0</v>
      </c>
      <c r="J443" s="192">
        <v>0</v>
      </c>
    </row>
    <row r="444" spans="1:10">
      <c r="A444" s="1" t="s">
        <v>1230</v>
      </c>
      <c r="B444" s="1" t="s">
        <v>1230</v>
      </c>
      <c r="C444" s="1" t="s">
        <v>1231</v>
      </c>
      <c r="D444" s="1" t="s">
        <v>997</v>
      </c>
      <c r="E444" s="1" t="s">
        <v>337</v>
      </c>
      <c r="F444" s="1" t="s">
        <v>57</v>
      </c>
      <c r="G444" s="1" t="s">
        <v>1232</v>
      </c>
      <c r="H444" s="191">
        <v>14183</v>
      </c>
      <c r="I444" s="192">
        <v>0</v>
      </c>
      <c r="J444" s="192">
        <v>0</v>
      </c>
    </row>
    <row r="445" spans="1:10">
      <c r="A445" s="1" t="s">
        <v>1233</v>
      </c>
      <c r="B445" s="1" t="s">
        <v>1233</v>
      </c>
      <c r="C445" s="1" t="s">
        <v>1234</v>
      </c>
      <c r="D445" s="1" t="s">
        <v>997</v>
      </c>
      <c r="E445" s="1" t="s">
        <v>337</v>
      </c>
      <c r="F445" s="1" t="s">
        <v>57</v>
      </c>
      <c r="G445" s="1" t="s">
        <v>1235</v>
      </c>
      <c r="H445" s="191">
        <v>14023.5</v>
      </c>
      <c r="I445" s="192">
        <v>0</v>
      </c>
      <c r="J445" s="192">
        <v>0</v>
      </c>
    </row>
    <row r="446" spans="1:10">
      <c r="A446" s="1" t="s">
        <v>1236</v>
      </c>
      <c r="B446" s="1" t="s">
        <v>1236</v>
      </c>
      <c r="C446" s="1" t="s">
        <v>104</v>
      </c>
      <c r="D446" s="1" t="s">
        <v>997</v>
      </c>
      <c r="E446" s="1" t="s">
        <v>337</v>
      </c>
      <c r="F446" s="1" t="s">
        <v>57</v>
      </c>
      <c r="G446" s="1" t="s">
        <v>1237</v>
      </c>
      <c r="H446" s="191">
        <v>13663</v>
      </c>
      <c r="I446" s="192">
        <v>0</v>
      </c>
      <c r="J446" s="192">
        <v>0</v>
      </c>
    </row>
    <row r="447" spans="1:10">
      <c r="A447" s="1" t="s">
        <v>1238</v>
      </c>
      <c r="B447" s="1" t="s">
        <v>1238</v>
      </c>
      <c r="C447" s="1" t="s">
        <v>1239</v>
      </c>
      <c r="D447" s="1" t="s">
        <v>997</v>
      </c>
      <c r="E447" s="1" t="s">
        <v>337</v>
      </c>
      <c r="F447" s="1" t="s">
        <v>57</v>
      </c>
      <c r="G447" s="1" t="s">
        <v>1240</v>
      </c>
      <c r="H447" s="191">
        <v>13497</v>
      </c>
      <c r="I447" s="192">
        <v>0</v>
      </c>
      <c r="J447" s="192">
        <v>0</v>
      </c>
    </row>
    <row r="448" spans="1:10">
      <c r="A448" s="1" t="s">
        <v>1241</v>
      </c>
      <c r="B448" s="1" t="s">
        <v>1241</v>
      </c>
      <c r="C448" s="1" t="s">
        <v>1242</v>
      </c>
      <c r="D448" s="1" t="s">
        <v>997</v>
      </c>
      <c r="E448" s="1" t="s">
        <v>337</v>
      </c>
      <c r="F448" s="1" t="s">
        <v>57</v>
      </c>
      <c r="G448" s="1" t="s">
        <v>1243</v>
      </c>
      <c r="H448" s="191">
        <v>13469</v>
      </c>
      <c r="I448" s="192">
        <v>0</v>
      </c>
      <c r="J448" s="192">
        <v>0</v>
      </c>
    </row>
    <row r="449" spans="1:10">
      <c r="A449" s="1" t="s">
        <v>1244</v>
      </c>
      <c r="B449" s="1" t="s">
        <v>1244</v>
      </c>
      <c r="C449" s="1" t="s">
        <v>1245</v>
      </c>
      <c r="D449" s="1" t="s">
        <v>997</v>
      </c>
      <c r="E449" s="1" t="s">
        <v>337</v>
      </c>
      <c r="F449" s="1" t="s">
        <v>57</v>
      </c>
      <c r="G449" s="1" t="s">
        <v>1246</v>
      </c>
      <c r="H449" s="191">
        <v>13416.5</v>
      </c>
      <c r="I449" s="192">
        <v>0</v>
      </c>
      <c r="J449" s="192">
        <v>0</v>
      </c>
    </row>
    <row r="450" spans="1:10">
      <c r="A450" s="1" t="s">
        <v>1247</v>
      </c>
      <c r="B450" s="1" t="s">
        <v>1247</v>
      </c>
      <c r="C450" s="1" t="s">
        <v>1248</v>
      </c>
      <c r="D450" s="1" t="s">
        <v>997</v>
      </c>
      <c r="E450" s="1" t="s">
        <v>337</v>
      </c>
      <c r="F450" s="1" t="s">
        <v>57</v>
      </c>
      <c r="G450" s="1" t="s">
        <v>1249</v>
      </c>
      <c r="H450" s="191">
        <v>12660</v>
      </c>
      <c r="I450" s="192">
        <v>0</v>
      </c>
      <c r="J450" s="192">
        <v>1</v>
      </c>
    </row>
    <row r="451" spans="1:10">
      <c r="A451" s="1" t="s">
        <v>1250</v>
      </c>
      <c r="B451" s="1" t="s">
        <v>1250</v>
      </c>
      <c r="C451" s="1" t="s">
        <v>1251</v>
      </c>
      <c r="D451" s="1" t="s">
        <v>997</v>
      </c>
      <c r="E451" s="1" t="s">
        <v>337</v>
      </c>
      <c r="F451" s="1" t="s">
        <v>42</v>
      </c>
      <c r="G451" s="1" t="s">
        <v>1252</v>
      </c>
      <c r="H451" s="191">
        <v>12647.5</v>
      </c>
      <c r="I451" s="192">
        <v>0</v>
      </c>
      <c r="J451" s="192">
        <v>0</v>
      </c>
    </row>
    <row r="452" spans="1:10">
      <c r="A452" s="1" t="s">
        <v>1253</v>
      </c>
      <c r="B452" s="1" t="s">
        <v>1254</v>
      </c>
      <c r="C452" s="1" t="s">
        <v>1254</v>
      </c>
      <c r="D452" s="1" t="s">
        <v>997</v>
      </c>
      <c r="E452" s="1" t="s">
        <v>337</v>
      </c>
      <c r="F452" s="1" t="s">
        <v>57</v>
      </c>
      <c r="G452" s="1" t="s">
        <v>1255</v>
      </c>
      <c r="H452" s="191">
        <v>12617.5</v>
      </c>
      <c r="I452" s="192">
        <v>0</v>
      </c>
      <c r="J452" s="192">
        <v>0</v>
      </c>
    </row>
    <row r="453" spans="1:10">
      <c r="A453" s="1" t="s">
        <v>1256</v>
      </c>
      <c r="B453" s="1" t="s">
        <v>1256</v>
      </c>
      <c r="C453" s="1" t="s">
        <v>1257</v>
      </c>
      <c r="D453" s="1" t="s">
        <v>997</v>
      </c>
      <c r="E453" s="1" t="s">
        <v>337</v>
      </c>
      <c r="F453" s="1" t="s">
        <v>57</v>
      </c>
      <c r="G453" s="1" t="s">
        <v>1258</v>
      </c>
      <c r="H453" s="191">
        <v>12616.5</v>
      </c>
      <c r="I453" s="192">
        <v>0</v>
      </c>
      <c r="J453" s="192">
        <v>1</v>
      </c>
    </row>
    <row r="454" spans="1:10">
      <c r="A454" s="1" t="s">
        <v>1259</v>
      </c>
      <c r="B454" s="1" t="s">
        <v>1260</v>
      </c>
      <c r="C454" s="1" t="s">
        <v>1260</v>
      </c>
      <c r="D454" s="1" t="s">
        <v>997</v>
      </c>
      <c r="E454" s="1" t="s">
        <v>337</v>
      </c>
      <c r="F454" s="1" t="s">
        <v>48</v>
      </c>
      <c r="G454" s="1" t="s">
        <v>1261</v>
      </c>
      <c r="H454" s="191">
        <v>12184</v>
      </c>
      <c r="I454" s="192">
        <v>0</v>
      </c>
      <c r="J454" s="192">
        <v>0</v>
      </c>
    </row>
    <row r="455" spans="1:10">
      <c r="A455" s="1" t="s">
        <v>1262</v>
      </c>
      <c r="B455" s="1" t="s">
        <v>1262</v>
      </c>
      <c r="C455" s="1" t="s">
        <v>1263</v>
      </c>
      <c r="D455" s="1" t="s">
        <v>997</v>
      </c>
      <c r="E455" s="1" t="s">
        <v>337</v>
      </c>
      <c r="F455" s="1" t="s">
        <v>42</v>
      </c>
      <c r="G455" s="1" t="s">
        <v>1264</v>
      </c>
      <c r="H455" s="191">
        <v>12067.5</v>
      </c>
      <c r="I455" s="192">
        <v>0</v>
      </c>
      <c r="J455" s="192">
        <v>0</v>
      </c>
    </row>
    <row r="456" spans="1:10">
      <c r="A456" s="1" t="s">
        <v>1265</v>
      </c>
      <c r="B456" s="1" t="s">
        <v>1265</v>
      </c>
      <c r="C456" s="1" t="s">
        <v>1266</v>
      </c>
      <c r="D456" s="1" t="s">
        <v>997</v>
      </c>
      <c r="E456" s="1" t="s">
        <v>337</v>
      </c>
      <c r="F456" s="1" t="s">
        <v>57</v>
      </c>
      <c r="G456" s="1" t="s">
        <v>1267</v>
      </c>
      <c r="H456" s="191">
        <v>11907</v>
      </c>
      <c r="I456" s="192">
        <v>0</v>
      </c>
      <c r="J456" s="192">
        <v>0</v>
      </c>
    </row>
    <row r="457" spans="1:10">
      <c r="A457" s="1" t="s">
        <v>1268</v>
      </c>
      <c r="B457" s="1" t="s">
        <v>1005</v>
      </c>
      <c r="C457" s="1" t="s">
        <v>1005</v>
      </c>
      <c r="D457" s="1" t="s">
        <v>997</v>
      </c>
      <c r="E457" s="1" t="s">
        <v>337</v>
      </c>
      <c r="F457" s="1" t="s">
        <v>48</v>
      </c>
      <c r="G457" s="1" t="s">
        <v>1269</v>
      </c>
      <c r="H457" s="191">
        <v>11891.5</v>
      </c>
      <c r="I457" s="192">
        <v>0</v>
      </c>
      <c r="J457" s="192">
        <v>0</v>
      </c>
    </row>
    <row r="458" spans="1:10">
      <c r="A458" s="1" t="s">
        <v>1270</v>
      </c>
      <c r="B458" s="1" t="s">
        <v>1271</v>
      </c>
      <c r="C458" s="1" t="s">
        <v>1271</v>
      </c>
      <c r="D458" s="1" t="s">
        <v>997</v>
      </c>
      <c r="E458" s="1" t="s">
        <v>337</v>
      </c>
      <c r="F458" s="1" t="s">
        <v>57</v>
      </c>
      <c r="G458" s="1" t="s">
        <v>1272</v>
      </c>
      <c r="H458" s="191">
        <v>11823.5</v>
      </c>
      <c r="I458" s="192">
        <v>0</v>
      </c>
      <c r="J458" s="192">
        <v>0</v>
      </c>
    </row>
    <row r="459" spans="1:10">
      <c r="A459" s="1" t="s">
        <v>1273</v>
      </c>
      <c r="B459" s="1" t="s">
        <v>1132</v>
      </c>
      <c r="C459" s="1" t="s">
        <v>1132</v>
      </c>
      <c r="D459" s="1" t="s">
        <v>997</v>
      </c>
      <c r="E459" s="1" t="s">
        <v>337</v>
      </c>
      <c r="F459" s="1" t="s">
        <v>57</v>
      </c>
      <c r="G459" s="1" t="s">
        <v>1274</v>
      </c>
      <c r="H459" s="191">
        <v>10997</v>
      </c>
      <c r="I459" s="192">
        <v>0</v>
      </c>
      <c r="J459" s="192">
        <v>0</v>
      </c>
    </row>
    <row r="460" spans="1:10">
      <c r="A460" s="1" t="s">
        <v>1275</v>
      </c>
      <c r="B460" s="1" t="s">
        <v>1275</v>
      </c>
      <c r="C460" s="1" t="s">
        <v>1276</v>
      </c>
      <c r="D460" s="1" t="s">
        <v>997</v>
      </c>
      <c r="E460" s="1" t="s">
        <v>337</v>
      </c>
      <c r="F460" s="1" t="s">
        <v>42</v>
      </c>
      <c r="G460" s="1" t="s">
        <v>1277</v>
      </c>
      <c r="H460" s="191">
        <v>9814.5</v>
      </c>
      <c r="I460" s="192">
        <v>0</v>
      </c>
      <c r="J460" s="192">
        <v>0</v>
      </c>
    </row>
    <row r="461" spans="1:10">
      <c r="A461" s="1" t="s">
        <v>1278</v>
      </c>
      <c r="B461" s="1" t="s">
        <v>1278</v>
      </c>
      <c r="C461" s="1" t="s">
        <v>1030</v>
      </c>
      <c r="D461" s="1" t="s">
        <v>997</v>
      </c>
      <c r="E461" s="1" t="s">
        <v>337</v>
      </c>
      <c r="F461" s="1" t="s">
        <v>57</v>
      </c>
      <c r="G461" s="1" t="s">
        <v>1279</v>
      </c>
      <c r="H461" s="191">
        <v>8850.5</v>
      </c>
      <c r="I461" s="192">
        <v>0</v>
      </c>
      <c r="J461" s="192">
        <v>0</v>
      </c>
    </row>
    <row r="462" spans="1:10">
      <c r="A462" s="1" t="s">
        <v>1280</v>
      </c>
      <c r="B462" s="1" t="s">
        <v>1280</v>
      </c>
      <c r="C462" s="1" t="s">
        <v>1281</v>
      </c>
      <c r="D462" s="1" t="s">
        <v>997</v>
      </c>
      <c r="E462" s="1" t="s">
        <v>337</v>
      </c>
      <c r="F462" s="1" t="s">
        <v>42</v>
      </c>
      <c r="G462" s="1" t="s">
        <v>1282</v>
      </c>
      <c r="H462" s="191">
        <v>8565</v>
      </c>
      <c r="I462" s="192">
        <v>0</v>
      </c>
      <c r="J462" s="192">
        <v>0</v>
      </c>
    </row>
    <row r="463" spans="1:10">
      <c r="A463" s="1" t="s">
        <v>1283</v>
      </c>
      <c r="B463" s="1" t="s">
        <v>1283</v>
      </c>
      <c r="C463" s="1" t="s">
        <v>1284</v>
      </c>
      <c r="D463" s="1" t="s">
        <v>997</v>
      </c>
      <c r="E463" s="1" t="s">
        <v>337</v>
      </c>
      <c r="F463" s="1" t="s">
        <v>57</v>
      </c>
      <c r="G463" s="1" t="s">
        <v>1285</v>
      </c>
      <c r="H463" s="191">
        <v>7786.5</v>
      </c>
      <c r="I463" s="192">
        <v>0</v>
      </c>
      <c r="J463" s="192">
        <v>0</v>
      </c>
    </row>
    <row r="464" spans="1:10">
      <c r="A464" s="1" t="s">
        <v>1286</v>
      </c>
      <c r="B464" s="1" t="s">
        <v>1286</v>
      </c>
      <c r="C464" s="1" t="s">
        <v>1287</v>
      </c>
      <c r="D464" s="1" t="s">
        <v>997</v>
      </c>
      <c r="E464" s="1" t="s">
        <v>337</v>
      </c>
      <c r="F464" s="1" t="s">
        <v>57</v>
      </c>
      <c r="G464" s="1" t="s">
        <v>1288</v>
      </c>
      <c r="H464" s="191">
        <v>7653</v>
      </c>
      <c r="I464" s="192">
        <v>0</v>
      </c>
      <c r="J464" s="192">
        <v>0</v>
      </c>
    </row>
    <row r="465" spans="1:10">
      <c r="A465" s="1" t="s">
        <v>1289</v>
      </c>
      <c r="B465" s="1" t="s">
        <v>1289</v>
      </c>
      <c r="C465" s="1" t="s">
        <v>1002</v>
      </c>
      <c r="D465" s="1" t="s">
        <v>997</v>
      </c>
      <c r="E465" s="1" t="s">
        <v>337</v>
      </c>
      <c r="F465" s="1" t="s">
        <v>42</v>
      </c>
      <c r="G465" s="1" t="s">
        <v>1290</v>
      </c>
      <c r="H465" s="191">
        <v>7534</v>
      </c>
      <c r="I465" s="192">
        <v>0</v>
      </c>
      <c r="J465" s="192">
        <v>0</v>
      </c>
    </row>
    <row r="466" spans="1:10">
      <c r="A466" s="1" t="s">
        <v>1291</v>
      </c>
      <c r="B466" s="1" t="s">
        <v>1035</v>
      </c>
      <c r="C466" s="1" t="s">
        <v>1035</v>
      </c>
      <c r="D466" s="1" t="s">
        <v>997</v>
      </c>
      <c r="E466" s="1" t="s">
        <v>337</v>
      </c>
      <c r="F466" s="1" t="s">
        <v>48</v>
      </c>
      <c r="G466" s="1" t="s">
        <v>1292</v>
      </c>
      <c r="H466" s="191">
        <v>5882.25</v>
      </c>
      <c r="I466" s="192">
        <v>0</v>
      </c>
      <c r="J466" s="192">
        <v>0</v>
      </c>
    </row>
    <row r="467" spans="1:10">
      <c r="A467" s="1" t="s">
        <v>1293</v>
      </c>
      <c r="B467" s="1" t="s">
        <v>1293</v>
      </c>
      <c r="C467" s="1" t="s">
        <v>1281</v>
      </c>
      <c r="D467" s="1" t="s">
        <v>997</v>
      </c>
      <c r="E467" s="1" t="s">
        <v>337</v>
      </c>
      <c r="F467" s="1" t="s">
        <v>42</v>
      </c>
      <c r="G467" s="1" t="s">
        <v>1294</v>
      </c>
      <c r="H467" s="191">
        <v>5589.5</v>
      </c>
      <c r="I467" s="192">
        <v>0</v>
      </c>
      <c r="J467" s="192">
        <v>0</v>
      </c>
    </row>
    <row r="468" spans="1:10">
      <c r="A468" s="1" t="s">
        <v>1295</v>
      </c>
      <c r="B468" s="1" t="s">
        <v>1295</v>
      </c>
      <c r="C468" s="1" t="s">
        <v>1096</v>
      </c>
      <c r="D468" s="1" t="s">
        <v>997</v>
      </c>
      <c r="E468" s="1" t="s">
        <v>337</v>
      </c>
      <c r="F468" s="1" t="s">
        <v>57</v>
      </c>
      <c r="G468" s="1" t="s">
        <v>1296</v>
      </c>
      <c r="H468" s="191">
        <v>4877</v>
      </c>
      <c r="I468" s="192">
        <v>0</v>
      </c>
      <c r="J468" s="192">
        <v>0</v>
      </c>
    </row>
    <row r="469" spans="1:10">
      <c r="A469" s="1" t="s">
        <v>1297</v>
      </c>
      <c r="B469" s="1" t="s">
        <v>1298</v>
      </c>
      <c r="C469" s="1" t="s">
        <v>1298</v>
      </c>
      <c r="D469" s="1" t="s">
        <v>997</v>
      </c>
      <c r="E469" s="1" t="s">
        <v>337</v>
      </c>
      <c r="F469" s="195" t="s">
        <v>57</v>
      </c>
      <c r="G469" s="195" t="s">
        <v>1299</v>
      </c>
      <c r="H469" s="196">
        <v>4866</v>
      </c>
      <c r="I469" s="192">
        <v>0</v>
      </c>
      <c r="J469" s="192">
        <v>0</v>
      </c>
    </row>
    <row r="470" spans="1:10">
      <c r="A470" s="1" t="s">
        <v>1300</v>
      </c>
      <c r="B470" s="1" t="s">
        <v>1061</v>
      </c>
      <c r="C470" s="1" t="s">
        <v>1061</v>
      </c>
      <c r="D470" s="1" t="s">
        <v>997</v>
      </c>
      <c r="E470" s="1" t="s">
        <v>337</v>
      </c>
      <c r="F470" s="1" t="s">
        <v>48</v>
      </c>
      <c r="G470" s="1" t="s">
        <v>1301</v>
      </c>
      <c r="H470" s="191">
        <v>4811.25</v>
      </c>
      <c r="I470" s="192">
        <v>0</v>
      </c>
      <c r="J470" s="192">
        <v>0</v>
      </c>
    </row>
    <row r="471" spans="1:10">
      <c r="A471" s="1" t="s">
        <v>1302</v>
      </c>
      <c r="B471" s="1" t="s">
        <v>1302</v>
      </c>
      <c r="C471" s="1" t="s">
        <v>1303</v>
      </c>
      <c r="D471" s="1" t="s">
        <v>997</v>
      </c>
      <c r="E471" s="1" t="s">
        <v>337</v>
      </c>
      <c r="F471" s="1" t="s">
        <v>42</v>
      </c>
      <c r="G471" s="1" t="s">
        <v>1304</v>
      </c>
      <c r="H471" s="191">
        <v>4015</v>
      </c>
      <c r="I471" s="192">
        <v>0</v>
      </c>
      <c r="J471" s="192">
        <v>0</v>
      </c>
    </row>
    <row r="472" spans="1:10">
      <c r="A472" s="1" t="s">
        <v>1305</v>
      </c>
      <c r="B472" s="1" t="s">
        <v>1306</v>
      </c>
      <c r="C472" s="1" t="s">
        <v>1306</v>
      </c>
      <c r="D472" s="1" t="s">
        <v>997</v>
      </c>
      <c r="E472" s="1" t="s">
        <v>337</v>
      </c>
      <c r="F472" s="195" t="s">
        <v>42</v>
      </c>
      <c r="G472" s="195" t="s">
        <v>1307</v>
      </c>
      <c r="H472" s="196">
        <v>3847</v>
      </c>
      <c r="I472" s="192">
        <v>0</v>
      </c>
      <c r="J472" s="192">
        <v>0</v>
      </c>
    </row>
    <row r="473" spans="1:10">
      <c r="A473" s="1" t="s">
        <v>1308</v>
      </c>
      <c r="B473" s="1" t="s">
        <v>1308</v>
      </c>
      <c r="C473" s="1" t="s">
        <v>1199</v>
      </c>
      <c r="D473" s="1" t="s">
        <v>997</v>
      </c>
      <c r="E473" s="1" t="s">
        <v>337</v>
      </c>
      <c r="F473" s="1" t="s">
        <v>57</v>
      </c>
      <c r="G473" s="1" t="s">
        <v>1309</v>
      </c>
      <c r="H473" s="191">
        <v>3791</v>
      </c>
      <c r="I473" s="192">
        <v>0</v>
      </c>
      <c r="J473" s="192">
        <v>0</v>
      </c>
    </row>
    <row r="474" spans="1:10">
      <c r="A474" s="1" t="s">
        <v>1310</v>
      </c>
      <c r="B474" s="1" t="s">
        <v>1260</v>
      </c>
      <c r="C474" s="1" t="s">
        <v>1260</v>
      </c>
      <c r="D474" s="1" t="s">
        <v>997</v>
      </c>
      <c r="E474" s="1" t="s">
        <v>337</v>
      </c>
      <c r="F474" s="1" t="s">
        <v>48</v>
      </c>
      <c r="G474" s="1" t="s">
        <v>1311</v>
      </c>
      <c r="H474" s="191">
        <v>3772.5</v>
      </c>
      <c r="I474" s="192">
        <v>0</v>
      </c>
      <c r="J474" s="192">
        <v>0</v>
      </c>
    </row>
    <row r="475" spans="1:10">
      <c r="A475" s="1" t="s">
        <v>1312</v>
      </c>
      <c r="B475" s="1" t="s">
        <v>1123</v>
      </c>
      <c r="C475" s="1" t="s">
        <v>1123</v>
      </c>
      <c r="D475" s="1" t="s">
        <v>997</v>
      </c>
      <c r="E475" s="1" t="s">
        <v>337</v>
      </c>
      <c r="F475" s="1" t="s">
        <v>48</v>
      </c>
      <c r="G475" s="1" t="s">
        <v>1313</v>
      </c>
      <c r="H475" s="191">
        <v>2899</v>
      </c>
      <c r="I475" s="192">
        <v>0</v>
      </c>
      <c r="J475" s="192">
        <v>0</v>
      </c>
    </row>
    <row r="476" spans="1:10">
      <c r="A476" s="1" t="s">
        <v>1314</v>
      </c>
      <c r="B476" s="1" t="s">
        <v>1043</v>
      </c>
      <c r="C476" s="1" t="s">
        <v>1043</v>
      </c>
      <c r="D476" s="1" t="s">
        <v>997</v>
      </c>
      <c r="E476" s="1" t="s">
        <v>337</v>
      </c>
      <c r="F476" s="195" t="s">
        <v>57</v>
      </c>
      <c r="G476" s="195" t="s">
        <v>1315</v>
      </c>
      <c r="H476" s="196">
        <v>2494</v>
      </c>
      <c r="I476" s="192">
        <v>0</v>
      </c>
      <c r="J476" s="192">
        <v>0</v>
      </c>
    </row>
    <row r="477" spans="1:10">
      <c r="A477" s="1" t="s">
        <v>1316</v>
      </c>
      <c r="B477" s="1" t="s">
        <v>1316</v>
      </c>
      <c r="C477" s="1" t="s">
        <v>1317</v>
      </c>
      <c r="D477" s="1" t="s">
        <v>997</v>
      </c>
      <c r="E477" s="1" t="s">
        <v>337</v>
      </c>
      <c r="F477" s="1" t="s">
        <v>42</v>
      </c>
      <c r="G477" s="1" t="s">
        <v>1318</v>
      </c>
      <c r="H477" s="191">
        <v>2480</v>
      </c>
      <c r="I477" s="192">
        <v>0</v>
      </c>
      <c r="J477" s="192">
        <v>0</v>
      </c>
    </row>
    <row r="478" spans="1:10">
      <c r="A478" s="1" t="s">
        <v>1319</v>
      </c>
      <c r="B478" s="1" t="s">
        <v>1061</v>
      </c>
      <c r="C478" s="1" t="s">
        <v>1061</v>
      </c>
      <c r="D478" s="1" t="s">
        <v>997</v>
      </c>
      <c r="E478" s="1" t="s">
        <v>337</v>
      </c>
      <c r="F478" s="1" t="s">
        <v>48</v>
      </c>
      <c r="G478" s="1" t="s">
        <v>1320</v>
      </c>
      <c r="H478" s="191">
        <v>2472</v>
      </c>
      <c r="I478" s="192">
        <v>0</v>
      </c>
      <c r="J478" s="192">
        <v>0</v>
      </c>
    </row>
    <row r="479" spans="1:10">
      <c r="A479" s="1" t="s">
        <v>1321</v>
      </c>
      <c r="B479" s="1" t="s">
        <v>1306</v>
      </c>
      <c r="C479" s="1" t="s">
        <v>1306</v>
      </c>
      <c r="D479" s="1" t="s">
        <v>997</v>
      </c>
      <c r="E479" s="1" t="s">
        <v>337</v>
      </c>
      <c r="F479" s="195" t="s">
        <v>42</v>
      </c>
      <c r="G479" s="195" t="s">
        <v>1322</v>
      </c>
      <c r="H479" s="196">
        <v>2419</v>
      </c>
      <c r="I479" s="192">
        <v>0</v>
      </c>
      <c r="J479" s="192">
        <v>0</v>
      </c>
    </row>
    <row r="480" spans="1:10">
      <c r="A480" s="1" t="s">
        <v>1323</v>
      </c>
      <c r="B480" s="1" t="s">
        <v>1123</v>
      </c>
      <c r="C480" s="1" t="s">
        <v>1123</v>
      </c>
      <c r="D480" s="1" t="s">
        <v>997</v>
      </c>
      <c r="E480" s="1" t="s">
        <v>337</v>
      </c>
      <c r="F480" s="1" t="s">
        <v>48</v>
      </c>
      <c r="G480" s="1" t="s">
        <v>1324</v>
      </c>
      <c r="H480" s="191">
        <v>2360.25</v>
      </c>
      <c r="I480" s="192">
        <v>0</v>
      </c>
      <c r="J480" s="192">
        <v>0</v>
      </c>
    </row>
    <row r="481" spans="1:10">
      <c r="A481" s="1" t="s">
        <v>1325</v>
      </c>
      <c r="B481" s="1" t="s">
        <v>1132</v>
      </c>
      <c r="C481" s="1" t="s">
        <v>1132</v>
      </c>
      <c r="D481" s="1" t="s">
        <v>997</v>
      </c>
      <c r="E481" s="1" t="s">
        <v>337</v>
      </c>
      <c r="F481" s="195" t="s">
        <v>57</v>
      </c>
      <c r="G481" s="195" t="s">
        <v>1326</v>
      </c>
      <c r="H481" s="196">
        <v>2346</v>
      </c>
      <c r="I481" s="192">
        <v>0</v>
      </c>
      <c r="J481" s="192">
        <v>0</v>
      </c>
    </row>
    <row r="482" spans="1:10">
      <c r="A482" s="1" t="s">
        <v>1327</v>
      </c>
      <c r="B482" s="1" t="s">
        <v>1021</v>
      </c>
      <c r="C482" s="1" t="s">
        <v>1021</v>
      </c>
      <c r="D482" s="1" t="s">
        <v>997</v>
      </c>
      <c r="E482" s="1" t="s">
        <v>337</v>
      </c>
      <c r="F482" s="1" t="s">
        <v>48</v>
      </c>
      <c r="G482" s="1" t="s">
        <v>1328</v>
      </c>
      <c r="H482" s="191">
        <v>2158.75</v>
      </c>
      <c r="I482" s="192">
        <v>0</v>
      </c>
      <c r="J482" s="192">
        <v>0</v>
      </c>
    </row>
    <row r="483" spans="1:10">
      <c r="A483" s="1" t="s">
        <v>1329</v>
      </c>
      <c r="B483" s="1" t="s">
        <v>1021</v>
      </c>
      <c r="C483" s="1" t="s">
        <v>1021</v>
      </c>
      <c r="D483" s="1" t="s">
        <v>997</v>
      </c>
      <c r="E483" s="1" t="s">
        <v>337</v>
      </c>
      <c r="F483" s="1" t="s">
        <v>48</v>
      </c>
      <c r="G483" s="1" t="s">
        <v>1330</v>
      </c>
      <c r="H483" s="191">
        <v>2029</v>
      </c>
      <c r="I483" s="192">
        <v>0</v>
      </c>
      <c r="J483" s="192">
        <v>0</v>
      </c>
    </row>
    <row r="484" spans="1:10">
      <c r="A484" s="1" t="s">
        <v>1331</v>
      </c>
      <c r="B484" s="1" t="s">
        <v>1123</v>
      </c>
      <c r="C484" s="1" t="s">
        <v>1123</v>
      </c>
      <c r="D484" s="1" t="s">
        <v>997</v>
      </c>
      <c r="E484" s="1" t="s">
        <v>337</v>
      </c>
      <c r="F484" s="1" t="s">
        <v>48</v>
      </c>
      <c r="G484" s="1" t="s">
        <v>1332</v>
      </c>
      <c r="H484" s="191">
        <v>2019.75</v>
      </c>
      <c r="I484" s="192">
        <v>0</v>
      </c>
      <c r="J484" s="192">
        <v>0</v>
      </c>
    </row>
    <row r="485" spans="1:10">
      <c r="A485" s="1" t="s">
        <v>1333</v>
      </c>
      <c r="B485" s="1" t="s">
        <v>1021</v>
      </c>
      <c r="C485" s="1" t="s">
        <v>1021</v>
      </c>
      <c r="D485" s="1" t="s">
        <v>997</v>
      </c>
      <c r="E485" s="1" t="s">
        <v>337</v>
      </c>
      <c r="F485" s="1" t="s">
        <v>48</v>
      </c>
      <c r="G485" s="1" t="s">
        <v>1334</v>
      </c>
      <c r="H485" s="191">
        <v>1935</v>
      </c>
      <c r="I485" s="192">
        <v>0</v>
      </c>
      <c r="J485" s="192">
        <v>0</v>
      </c>
    </row>
    <row r="486" spans="1:10">
      <c r="A486" s="1" t="s">
        <v>1335</v>
      </c>
      <c r="B486" s="1" t="s">
        <v>1132</v>
      </c>
      <c r="C486" s="1" t="s">
        <v>1132</v>
      </c>
      <c r="D486" s="1" t="s">
        <v>997</v>
      </c>
      <c r="E486" s="1" t="s">
        <v>337</v>
      </c>
      <c r="F486" s="195" t="s">
        <v>57</v>
      </c>
      <c r="G486" s="195" t="s">
        <v>1336</v>
      </c>
      <c r="H486" s="196">
        <v>1895</v>
      </c>
      <c r="I486" s="192">
        <v>0</v>
      </c>
      <c r="J486" s="192">
        <v>0</v>
      </c>
    </row>
    <row r="487" spans="1:10">
      <c r="A487" s="1" t="s">
        <v>1337</v>
      </c>
      <c r="B487" s="1" t="s">
        <v>1337</v>
      </c>
      <c r="C487" s="1" t="s">
        <v>1338</v>
      </c>
      <c r="D487" s="1" t="s">
        <v>997</v>
      </c>
      <c r="E487" s="1" t="s">
        <v>337</v>
      </c>
      <c r="F487" s="1" t="s">
        <v>42</v>
      </c>
      <c r="G487" s="1" t="s">
        <v>1339</v>
      </c>
      <c r="H487" s="191">
        <v>1767</v>
      </c>
      <c r="I487" s="192">
        <v>0</v>
      </c>
      <c r="J487" s="192">
        <v>0</v>
      </c>
    </row>
    <row r="488" spans="1:10">
      <c r="A488" s="1" t="s">
        <v>1340</v>
      </c>
      <c r="B488" s="1" t="s">
        <v>1340</v>
      </c>
      <c r="C488" s="1" t="s">
        <v>1341</v>
      </c>
      <c r="D488" s="1" t="s">
        <v>997</v>
      </c>
      <c r="E488" s="1" t="s">
        <v>337</v>
      </c>
      <c r="F488" s="1" t="s">
        <v>57</v>
      </c>
      <c r="G488" s="1" t="s">
        <v>1342</v>
      </c>
      <c r="H488" s="191">
        <v>1765.5</v>
      </c>
      <c r="I488" s="192">
        <v>0</v>
      </c>
      <c r="J488" s="192">
        <v>0</v>
      </c>
    </row>
    <row r="489" spans="1:10">
      <c r="A489" s="1" t="s">
        <v>1343</v>
      </c>
      <c r="B489" s="1" t="s">
        <v>1298</v>
      </c>
      <c r="C489" s="1" t="s">
        <v>1298</v>
      </c>
      <c r="D489" s="1" t="s">
        <v>997</v>
      </c>
      <c r="E489" s="1" t="s">
        <v>337</v>
      </c>
      <c r="F489" s="195" t="s">
        <v>57</v>
      </c>
      <c r="G489" s="195" t="s">
        <v>1344</v>
      </c>
      <c r="H489" s="196">
        <v>1613</v>
      </c>
      <c r="I489" s="192">
        <v>0</v>
      </c>
      <c r="J489" s="192">
        <v>0</v>
      </c>
    </row>
    <row r="490" spans="1:10">
      <c r="A490" s="1" t="s">
        <v>1345</v>
      </c>
      <c r="B490" s="1" t="s">
        <v>1345</v>
      </c>
      <c r="C490" s="1" t="s">
        <v>1102</v>
      </c>
      <c r="D490" s="1" t="s">
        <v>997</v>
      </c>
      <c r="E490" s="1" t="s">
        <v>337</v>
      </c>
      <c r="F490" s="1" t="s">
        <v>57</v>
      </c>
      <c r="G490" s="1" t="s">
        <v>1346</v>
      </c>
      <c r="H490" s="191">
        <v>1595.5</v>
      </c>
      <c r="I490" s="192">
        <v>0</v>
      </c>
      <c r="J490" s="192">
        <v>0</v>
      </c>
    </row>
    <row r="491" spans="1:10">
      <c r="A491" s="1" t="s">
        <v>1347</v>
      </c>
      <c r="B491" s="1" t="s">
        <v>1298</v>
      </c>
      <c r="C491" s="1" t="s">
        <v>1298</v>
      </c>
      <c r="D491" s="1" t="s">
        <v>997</v>
      </c>
      <c r="E491" s="1" t="s">
        <v>337</v>
      </c>
      <c r="F491" s="195" t="s">
        <v>57</v>
      </c>
      <c r="G491" s="195" t="s">
        <v>1348</v>
      </c>
      <c r="H491" s="196">
        <v>1320</v>
      </c>
      <c r="I491" s="192">
        <v>0</v>
      </c>
      <c r="J491" s="192">
        <v>0</v>
      </c>
    </row>
    <row r="492" spans="1:10">
      <c r="A492" s="1" t="s">
        <v>1349</v>
      </c>
      <c r="B492" s="1" t="s">
        <v>1061</v>
      </c>
      <c r="C492" s="1" t="s">
        <v>1061</v>
      </c>
      <c r="D492" s="1" t="s">
        <v>997</v>
      </c>
      <c r="E492" s="1" t="s">
        <v>337</v>
      </c>
      <c r="F492" s="1" t="s">
        <v>48</v>
      </c>
      <c r="G492" s="1" t="s">
        <v>1350</v>
      </c>
      <c r="H492" s="191">
        <v>1179.5</v>
      </c>
      <c r="I492" s="192">
        <v>0</v>
      </c>
      <c r="J492" s="192">
        <v>0</v>
      </c>
    </row>
    <row r="493" spans="1:10">
      <c r="A493" s="1" t="s">
        <v>1351</v>
      </c>
      <c r="B493" s="1" t="s">
        <v>1351</v>
      </c>
      <c r="C493" s="1" t="s">
        <v>1352</v>
      </c>
      <c r="D493" s="1" t="s">
        <v>997</v>
      </c>
      <c r="E493" s="1" t="s">
        <v>337</v>
      </c>
      <c r="F493" s="1" t="s">
        <v>42</v>
      </c>
      <c r="G493" s="1" t="s">
        <v>1353</v>
      </c>
      <c r="H493" s="191">
        <v>1170</v>
      </c>
      <c r="I493" s="192">
        <v>0</v>
      </c>
      <c r="J493" s="192">
        <v>0</v>
      </c>
    </row>
    <row r="494" spans="1:10">
      <c r="A494" s="1" t="s">
        <v>1354</v>
      </c>
      <c r="B494" s="1" t="s">
        <v>1061</v>
      </c>
      <c r="C494" s="1" t="s">
        <v>1061</v>
      </c>
      <c r="D494" s="1" t="s">
        <v>997</v>
      </c>
      <c r="E494" s="1" t="s">
        <v>337</v>
      </c>
      <c r="F494" s="1" t="s">
        <v>48</v>
      </c>
      <c r="G494" s="1" t="s">
        <v>1355</v>
      </c>
      <c r="H494" s="191">
        <v>1169</v>
      </c>
      <c r="I494" s="192">
        <v>0</v>
      </c>
      <c r="J494" s="192">
        <v>0</v>
      </c>
    </row>
    <row r="495" spans="1:10">
      <c r="A495" s="1" t="s">
        <v>1356</v>
      </c>
      <c r="B495" s="1" t="s">
        <v>1123</v>
      </c>
      <c r="C495" s="1" t="s">
        <v>1123</v>
      </c>
      <c r="D495" s="1" t="s">
        <v>997</v>
      </c>
      <c r="E495" s="1" t="s">
        <v>337</v>
      </c>
      <c r="F495" s="1" t="s">
        <v>48</v>
      </c>
      <c r="G495" s="1" t="s">
        <v>1357</v>
      </c>
      <c r="H495" s="191">
        <v>1135.25</v>
      </c>
      <c r="I495" s="192">
        <v>0</v>
      </c>
      <c r="J495" s="192">
        <v>0</v>
      </c>
    </row>
    <row r="496" spans="1:10">
      <c r="A496" s="1" t="s">
        <v>1358</v>
      </c>
      <c r="B496" s="1" t="s">
        <v>1306</v>
      </c>
      <c r="C496" s="1" t="s">
        <v>1306</v>
      </c>
      <c r="D496" s="1" t="s">
        <v>997</v>
      </c>
      <c r="E496" s="1" t="s">
        <v>337</v>
      </c>
      <c r="F496" s="195" t="s">
        <v>42</v>
      </c>
      <c r="G496" s="195" t="s">
        <v>1359</v>
      </c>
      <c r="H496" s="196">
        <v>1106</v>
      </c>
      <c r="I496" s="192">
        <v>0</v>
      </c>
      <c r="J496" s="192">
        <v>0</v>
      </c>
    </row>
    <row r="497" spans="1:10">
      <c r="A497" s="1" t="s">
        <v>1360</v>
      </c>
      <c r="B497" s="1" t="s">
        <v>1132</v>
      </c>
      <c r="C497" s="1" t="s">
        <v>1132</v>
      </c>
      <c r="D497" s="1" t="s">
        <v>997</v>
      </c>
      <c r="E497" s="1" t="s">
        <v>337</v>
      </c>
      <c r="F497" s="195" t="s">
        <v>57</v>
      </c>
      <c r="G497" s="195" t="s">
        <v>1361</v>
      </c>
      <c r="H497" s="196">
        <v>1103</v>
      </c>
      <c r="I497" s="192">
        <v>0</v>
      </c>
      <c r="J497" s="192">
        <v>0</v>
      </c>
    </row>
    <row r="498" spans="1:10">
      <c r="A498" s="1" t="s">
        <v>1362</v>
      </c>
      <c r="B498" s="1" t="s">
        <v>1362</v>
      </c>
      <c r="C498" s="1" t="s">
        <v>1363</v>
      </c>
      <c r="D498" s="1" t="s">
        <v>997</v>
      </c>
      <c r="E498" s="1" t="s">
        <v>337</v>
      </c>
      <c r="F498" s="1" t="s">
        <v>57</v>
      </c>
      <c r="G498" s="1" t="s">
        <v>1364</v>
      </c>
      <c r="H498" s="191">
        <v>926.5</v>
      </c>
      <c r="I498" s="192">
        <v>0</v>
      </c>
      <c r="J498" s="192">
        <v>0</v>
      </c>
    </row>
    <row r="499" spans="1:10">
      <c r="A499" s="1" t="s">
        <v>1365</v>
      </c>
      <c r="B499" s="1" t="s">
        <v>1061</v>
      </c>
      <c r="C499" s="1" t="s">
        <v>1061</v>
      </c>
      <c r="D499" s="1" t="s">
        <v>997</v>
      </c>
      <c r="E499" s="1" t="s">
        <v>337</v>
      </c>
      <c r="F499" s="1" t="s">
        <v>48</v>
      </c>
      <c r="G499" s="1" t="s">
        <v>1366</v>
      </c>
      <c r="H499" s="191">
        <v>848.5</v>
      </c>
      <c r="I499" s="192">
        <v>0</v>
      </c>
      <c r="J499" s="192">
        <v>0</v>
      </c>
    </row>
    <row r="500" spans="1:10">
      <c r="A500" s="1" t="s">
        <v>1367</v>
      </c>
      <c r="B500" s="1" t="s">
        <v>1306</v>
      </c>
      <c r="C500" s="1" t="s">
        <v>1306</v>
      </c>
      <c r="D500" s="1" t="s">
        <v>997</v>
      </c>
      <c r="E500" s="1" t="s">
        <v>337</v>
      </c>
      <c r="F500" s="195" t="s">
        <v>42</v>
      </c>
      <c r="G500" s="195" t="s">
        <v>1368</v>
      </c>
      <c r="H500" s="196">
        <v>824</v>
      </c>
      <c r="I500" s="192">
        <v>0</v>
      </c>
      <c r="J500" s="192">
        <v>0</v>
      </c>
    </row>
    <row r="501" spans="1:10">
      <c r="A501" s="1" t="s">
        <v>1369</v>
      </c>
      <c r="B501" s="1" t="s">
        <v>1132</v>
      </c>
      <c r="C501" s="1" t="s">
        <v>1132</v>
      </c>
      <c r="D501" s="1" t="s">
        <v>997</v>
      </c>
      <c r="E501" s="1" t="s">
        <v>337</v>
      </c>
      <c r="F501" s="195" t="s">
        <v>57</v>
      </c>
      <c r="G501" s="195" t="s">
        <v>1370</v>
      </c>
      <c r="H501" s="196">
        <v>794</v>
      </c>
      <c r="I501" s="192">
        <v>0</v>
      </c>
      <c r="J501" s="192">
        <v>0</v>
      </c>
    </row>
    <row r="502" spans="1:10">
      <c r="A502" s="1" t="s">
        <v>1371</v>
      </c>
      <c r="B502" s="1" t="s">
        <v>1306</v>
      </c>
      <c r="C502" s="1" t="s">
        <v>1306</v>
      </c>
      <c r="D502" s="1" t="s">
        <v>997</v>
      </c>
      <c r="E502" s="1" t="s">
        <v>337</v>
      </c>
      <c r="F502" s="195" t="s">
        <v>42</v>
      </c>
      <c r="G502" s="195" t="s">
        <v>1372</v>
      </c>
      <c r="H502" s="196">
        <v>752</v>
      </c>
      <c r="I502" s="192">
        <v>0</v>
      </c>
      <c r="J502" s="192">
        <v>0</v>
      </c>
    </row>
    <row r="503" spans="1:10">
      <c r="A503" s="1" t="s">
        <v>1373</v>
      </c>
      <c r="B503" s="1" t="s">
        <v>1021</v>
      </c>
      <c r="C503" s="1" t="s">
        <v>1021</v>
      </c>
      <c r="D503" s="1" t="s">
        <v>997</v>
      </c>
      <c r="E503" s="1" t="s">
        <v>337</v>
      </c>
      <c r="F503" s="1" t="s">
        <v>48</v>
      </c>
      <c r="G503" s="1" t="s">
        <v>1374</v>
      </c>
      <c r="H503" s="191">
        <v>717.5</v>
      </c>
      <c r="I503" s="192">
        <v>0</v>
      </c>
      <c r="J503" s="192">
        <v>0</v>
      </c>
    </row>
    <row r="504" spans="1:10">
      <c r="A504" s="1" t="s">
        <v>1375</v>
      </c>
      <c r="B504" s="1" t="s">
        <v>1306</v>
      </c>
      <c r="C504" s="1" t="s">
        <v>1306</v>
      </c>
      <c r="D504" s="1" t="s">
        <v>997</v>
      </c>
      <c r="E504" s="1" t="s">
        <v>337</v>
      </c>
      <c r="F504" s="195" t="s">
        <v>42</v>
      </c>
      <c r="G504" s="195" t="s">
        <v>1376</v>
      </c>
      <c r="H504" s="196">
        <v>712</v>
      </c>
      <c r="I504" s="192">
        <v>0</v>
      </c>
      <c r="J504" s="192">
        <v>0</v>
      </c>
    </row>
    <row r="505" spans="1:10">
      <c r="A505" s="1" t="s">
        <v>1377</v>
      </c>
      <c r="B505" s="1" t="s">
        <v>1061</v>
      </c>
      <c r="C505" s="1" t="s">
        <v>1061</v>
      </c>
      <c r="D505" s="1" t="s">
        <v>997</v>
      </c>
      <c r="E505" s="1" t="s">
        <v>337</v>
      </c>
      <c r="F505" s="1" t="s">
        <v>48</v>
      </c>
      <c r="G505" s="1" t="s">
        <v>1378</v>
      </c>
      <c r="H505" s="191">
        <v>709</v>
      </c>
      <c r="I505" s="192">
        <v>0</v>
      </c>
      <c r="J505" s="192">
        <v>0</v>
      </c>
    </row>
    <row r="506" spans="1:10">
      <c r="A506" s="1" t="s">
        <v>1379</v>
      </c>
      <c r="B506" s="1" t="s">
        <v>1123</v>
      </c>
      <c r="C506" s="1" t="s">
        <v>1123</v>
      </c>
      <c r="D506" s="1" t="s">
        <v>997</v>
      </c>
      <c r="E506" s="1" t="s">
        <v>337</v>
      </c>
      <c r="F506" s="1" t="s">
        <v>48</v>
      </c>
      <c r="G506" s="1" t="s">
        <v>1380</v>
      </c>
      <c r="H506" s="191">
        <v>680.75</v>
      </c>
      <c r="I506" s="192">
        <v>0</v>
      </c>
      <c r="J506" s="192">
        <v>0</v>
      </c>
    </row>
    <row r="507" spans="1:10">
      <c r="A507" s="1" t="s">
        <v>1381</v>
      </c>
      <c r="B507" s="1" t="s">
        <v>1132</v>
      </c>
      <c r="C507" s="1" t="s">
        <v>1132</v>
      </c>
      <c r="D507" s="1" t="s">
        <v>997</v>
      </c>
      <c r="E507" s="1" t="s">
        <v>337</v>
      </c>
      <c r="F507" s="195" t="s">
        <v>57</v>
      </c>
      <c r="G507" s="195" t="s">
        <v>1382</v>
      </c>
      <c r="H507" s="196">
        <v>675</v>
      </c>
      <c r="I507" s="192">
        <v>0</v>
      </c>
      <c r="J507" s="192">
        <v>0</v>
      </c>
    </row>
    <row r="508" spans="1:10">
      <c r="A508" s="1" t="s">
        <v>1383</v>
      </c>
      <c r="B508" s="1" t="s">
        <v>1383</v>
      </c>
      <c r="C508" s="1" t="s">
        <v>1352</v>
      </c>
      <c r="D508" s="1" t="s">
        <v>997</v>
      </c>
      <c r="E508" s="1" t="s">
        <v>337</v>
      </c>
      <c r="F508" s="1" t="s">
        <v>42</v>
      </c>
      <c r="G508" s="1" t="s">
        <v>1384</v>
      </c>
      <c r="H508" s="191">
        <v>560.25</v>
      </c>
      <c r="I508" s="192">
        <v>0</v>
      </c>
      <c r="J508" s="192">
        <v>0</v>
      </c>
    </row>
    <row r="509" spans="1:10">
      <c r="A509" s="1" t="s">
        <v>1385</v>
      </c>
      <c r="B509" s="1" t="s">
        <v>1061</v>
      </c>
      <c r="C509" s="1" t="s">
        <v>1061</v>
      </c>
      <c r="D509" s="1" t="s">
        <v>997</v>
      </c>
      <c r="E509" s="1" t="s">
        <v>337</v>
      </c>
      <c r="F509" s="1" t="s">
        <v>48</v>
      </c>
      <c r="G509" s="1" t="s">
        <v>1386</v>
      </c>
      <c r="H509" s="191">
        <v>532.5</v>
      </c>
      <c r="I509" s="192">
        <v>0</v>
      </c>
      <c r="J509" s="192">
        <v>0</v>
      </c>
    </row>
    <row r="510" spans="1:10">
      <c r="A510" s="1" t="s">
        <v>1387</v>
      </c>
      <c r="B510" s="1" t="s">
        <v>1061</v>
      </c>
      <c r="C510" s="1" t="s">
        <v>1061</v>
      </c>
      <c r="D510" s="1" t="s">
        <v>997</v>
      </c>
      <c r="E510" s="1" t="s">
        <v>337</v>
      </c>
      <c r="F510" s="1" t="s">
        <v>48</v>
      </c>
      <c r="G510" s="1" t="s">
        <v>1388</v>
      </c>
      <c r="H510" s="191">
        <v>491</v>
      </c>
      <c r="I510" s="192">
        <v>0</v>
      </c>
      <c r="J510" s="192">
        <v>0</v>
      </c>
    </row>
    <row r="511" spans="1:10">
      <c r="A511" s="1" t="s">
        <v>1389</v>
      </c>
      <c r="B511" s="1" t="s">
        <v>1061</v>
      </c>
      <c r="C511" s="1" t="s">
        <v>1061</v>
      </c>
      <c r="D511" s="1" t="s">
        <v>997</v>
      </c>
      <c r="E511" s="1" t="s">
        <v>337</v>
      </c>
      <c r="F511" s="1" t="s">
        <v>48</v>
      </c>
      <c r="G511" s="1" t="s">
        <v>1390</v>
      </c>
      <c r="H511" s="191">
        <v>446</v>
      </c>
      <c r="I511" s="192">
        <v>0</v>
      </c>
      <c r="J511" s="192">
        <v>0</v>
      </c>
    </row>
    <row r="512" spans="1:10">
      <c r="A512" s="1" t="s">
        <v>1391</v>
      </c>
      <c r="B512" s="1" t="s">
        <v>1061</v>
      </c>
      <c r="C512" s="1" t="s">
        <v>1061</v>
      </c>
      <c r="D512" s="1" t="s">
        <v>997</v>
      </c>
      <c r="E512" s="1" t="s">
        <v>337</v>
      </c>
      <c r="F512" s="1" t="s">
        <v>48</v>
      </c>
      <c r="G512" s="1" t="s">
        <v>1392</v>
      </c>
      <c r="H512" s="191">
        <v>386</v>
      </c>
      <c r="I512" s="192">
        <v>0</v>
      </c>
      <c r="J512" s="192">
        <v>0</v>
      </c>
    </row>
    <row r="513" spans="1:10">
      <c r="A513" s="1" t="s">
        <v>1393</v>
      </c>
      <c r="B513" s="1" t="s">
        <v>1393</v>
      </c>
      <c r="C513" s="1" t="s">
        <v>1352</v>
      </c>
      <c r="D513" s="1" t="s">
        <v>997</v>
      </c>
      <c r="E513" s="1" t="s">
        <v>337</v>
      </c>
      <c r="F513" s="1" t="s">
        <v>42</v>
      </c>
      <c r="G513" s="1" t="s">
        <v>1394</v>
      </c>
      <c r="H513" s="191">
        <v>371.25</v>
      </c>
      <c r="I513" s="192">
        <v>0</v>
      </c>
      <c r="J513" s="192">
        <v>0</v>
      </c>
    </row>
    <row r="514" spans="1:10">
      <c r="A514" s="1" t="s">
        <v>1395</v>
      </c>
      <c r="B514" s="1" t="s">
        <v>1395</v>
      </c>
      <c r="C514" s="1" t="s">
        <v>1396</v>
      </c>
      <c r="D514" s="1" t="s">
        <v>997</v>
      </c>
      <c r="E514" s="1" t="s">
        <v>337</v>
      </c>
      <c r="F514" s="1" t="s">
        <v>57</v>
      </c>
      <c r="G514" s="1" t="s">
        <v>1397</v>
      </c>
      <c r="H514" s="191">
        <v>353</v>
      </c>
      <c r="I514" s="192">
        <v>0</v>
      </c>
      <c r="J514" s="192">
        <v>0</v>
      </c>
    </row>
    <row r="515" spans="1:10">
      <c r="A515" s="1" t="s">
        <v>1398</v>
      </c>
      <c r="B515" s="1" t="s">
        <v>1035</v>
      </c>
      <c r="C515" s="1" t="s">
        <v>1035</v>
      </c>
      <c r="D515" s="1" t="s">
        <v>997</v>
      </c>
      <c r="E515" s="1" t="s">
        <v>337</v>
      </c>
      <c r="F515" s="1" t="s">
        <v>48</v>
      </c>
      <c r="G515" s="1" t="s">
        <v>1399</v>
      </c>
      <c r="H515" s="191">
        <v>317.75</v>
      </c>
      <c r="I515" s="192">
        <v>0</v>
      </c>
      <c r="J515" s="192">
        <v>0</v>
      </c>
    </row>
    <row r="516" spans="1:10">
      <c r="A516" s="1" t="s">
        <v>1400</v>
      </c>
      <c r="B516" s="1" t="s">
        <v>1400</v>
      </c>
      <c r="C516" s="1" t="s">
        <v>1401</v>
      </c>
      <c r="D516" s="1" t="s">
        <v>997</v>
      </c>
      <c r="E516" s="1" t="s">
        <v>337</v>
      </c>
      <c r="F516" s="195" t="s">
        <v>42</v>
      </c>
      <c r="G516" s="195" t="s">
        <v>1402</v>
      </c>
      <c r="H516" s="196">
        <v>1</v>
      </c>
      <c r="I516" s="192">
        <v>0</v>
      </c>
      <c r="J516" s="192">
        <v>0</v>
      </c>
    </row>
    <row r="517" spans="1:10">
      <c r="A517" s="1" t="s">
        <v>1403</v>
      </c>
      <c r="B517" s="1" t="s">
        <v>1404</v>
      </c>
      <c r="C517" s="1" t="s">
        <v>1404</v>
      </c>
      <c r="D517" s="1" t="s">
        <v>1405</v>
      </c>
      <c r="E517" s="1" t="s">
        <v>1406</v>
      </c>
      <c r="F517" s="1" t="s">
        <v>448</v>
      </c>
      <c r="G517" s="1" t="s">
        <v>1407</v>
      </c>
      <c r="H517" s="191">
        <v>433752</v>
      </c>
      <c r="I517" s="192">
        <v>0</v>
      </c>
      <c r="J517" s="192">
        <v>1</v>
      </c>
    </row>
    <row r="518" spans="1:10">
      <c r="A518" s="1" t="s">
        <v>1408</v>
      </c>
      <c r="B518" s="1" t="s">
        <v>1409</v>
      </c>
      <c r="C518" s="1" t="s">
        <v>1409</v>
      </c>
      <c r="D518" s="1" t="s">
        <v>1405</v>
      </c>
      <c r="E518" s="1" t="s">
        <v>1406</v>
      </c>
      <c r="F518" s="1" t="s">
        <v>48</v>
      </c>
      <c r="G518" s="1" t="s">
        <v>1410</v>
      </c>
      <c r="H518" s="191">
        <v>136022</v>
      </c>
      <c r="I518" s="192">
        <v>1</v>
      </c>
      <c r="J518" s="192">
        <v>1</v>
      </c>
    </row>
    <row r="519" spans="1:10">
      <c r="A519" s="1" t="s">
        <v>1411</v>
      </c>
      <c r="B519" s="1" t="s">
        <v>1411</v>
      </c>
      <c r="C519" s="1" t="s">
        <v>1412</v>
      </c>
      <c r="D519" s="1" t="s">
        <v>1405</v>
      </c>
      <c r="E519" s="1" t="s">
        <v>1406</v>
      </c>
      <c r="F519" s="1" t="s">
        <v>57</v>
      </c>
      <c r="G519" s="1" t="s">
        <v>1413</v>
      </c>
      <c r="H519" s="191">
        <v>110178.5</v>
      </c>
      <c r="I519" s="192">
        <v>0</v>
      </c>
      <c r="J519" s="192">
        <v>1</v>
      </c>
    </row>
    <row r="520" spans="1:10">
      <c r="A520" s="1" t="s">
        <v>1414</v>
      </c>
      <c r="B520" s="1" t="s">
        <v>1414</v>
      </c>
      <c r="C520" s="1" t="s">
        <v>1415</v>
      </c>
      <c r="D520" s="1" t="s">
        <v>1405</v>
      </c>
      <c r="E520" s="1" t="s">
        <v>1406</v>
      </c>
      <c r="F520" s="1" t="s">
        <v>57</v>
      </c>
      <c r="G520" s="1" t="s">
        <v>1416</v>
      </c>
      <c r="H520" s="191">
        <v>86204.5</v>
      </c>
      <c r="I520" s="192">
        <v>0</v>
      </c>
      <c r="J520" s="192">
        <v>0</v>
      </c>
    </row>
    <row r="521" spans="1:10">
      <c r="A521" s="1" t="s">
        <v>1417</v>
      </c>
      <c r="B521" s="1" t="s">
        <v>1417</v>
      </c>
      <c r="C521" s="1" t="s">
        <v>1418</v>
      </c>
      <c r="D521" s="1" t="s">
        <v>1405</v>
      </c>
      <c r="E521" s="1" t="s">
        <v>1406</v>
      </c>
      <c r="F521" s="1" t="s">
        <v>430</v>
      </c>
      <c r="G521" s="1" t="s">
        <v>1419</v>
      </c>
      <c r="H521" s="191">
        <v>86153.5</v>
      </c>
      <c r="I521" s="192">
        <v>1</v>
      </c>
      <c r="J521" s="192">
        <v>1</v>
      </c>
    </row>
    <row r="522" spans="1:10">
      <c r="A522" s="1" t="s">
        <v>1420</v>
      </c>
      <c r="B522" s="1" t="s">
        <v>1421</v>
      </c>
      <c r="C522" s="1" t="s">
        <v>1421</v>
      </c>
      <c r="D522" s="1" t="s">
        <v>1405</v>
      </c>
      <c r="E522" s="1" t="s">
        <v>1406</v>
      </c>
      <c r="F522" s="1" t="s">
        <v>48</v>
      </c>
      <c r="G522" s="1" t="s">
        <v>1422</v>
      </c>
      <c r="H522" s="191">
        <v>60046.5</v>
      </c>
      <c r="I522" s="192">
        <v>0</v>
      </c>
      <c r="J522" s="192">
        <v>1</v>
      </c>
    </row>
    <row r="523" spans="1:10">
      <c r="A523" s="1" t="s">
        <v>1423</v>
      </c>
      <c r="B523" s="1" t="s">
        <v>1424</v>
      </c>
      <c r="C523" s="1" t="s">
        <v>1424</v>
      </c>
      <c r="D523" s="1" t="s">
        <v>1405</v>
      </c>
      <c r="E523" s="1" t="s">
        <v>1406</v>
      </c>
      <c r="F523" s="1" t="s">
        <v>48</v>
      </c>
      <c r="G523" s="1" t="s">
        <v>1425</v>
      </c>
      <c r="H523" s="191">
        <v>51377.75</v>
      </c>
      <c r="I523" s="192">
        <v>1</v>
      </c>
      <c r="J523" s="192">
        <v>1</v>
      </c>
    </row>
    <row r="524" spans="1:10">
      <c r="A524" s="1" t="s">
        <v>1426</v>
      </c>
      <c r="B524" s="1" t="s">
        <v>1427</v>
      </c>
      <c r="C524" s="1" t="s">
        <v>1427</v>
      </c>
      <c r="D524" s="1" t="s">
        <v>1405</v>
      </c>
      <c r="E524" s="1" t="s">
        <v>1406</v>
      </c>
      <c r="F524" s="195" t="s">
        <v>42</v>
      </c>
      <c r="G524" s="195" t="s">
        <v>1428</v>
      </c>
      <c r="H524" s="196">
        <v>49715</v>
      </c>
      <c r="I524" s="192">
        <v>0</v>
      </c>
      <c r="J524" s="192">
        <v>0</v>
      </c>
    </row>
    <row r="525" spans="1:10">
      <c r="A525" s="1" t="s">
        <v>1429</v>
      </c>
      <c r="B525" s="1" t="s">
        <v>1430</v>
      </c>
      <c r="C525" s="1" t="s">
        <v>1430</v>
      </c>
      <c r="D525" s="1" t="s">
        <v>1405</v>
      </c>
      <c r="E525" s="1" t="s">
        <v>1406</v>
      </c>
      <c r="F525" s="1" t="s">
        <v>48</v>
      </c>
      <c r="G525" s="1" t="s">
        <v>1431</v>
      </c>
      <c r="H525" s="191">
        <v>48957</v>
      </c>
      <c r="I525" s="192">
        <v>0</v>
      </c>
      <c r="J525" s="192">
        <v>0</v>
      </c>
    </row>
    <row r="526" spans="1:10">
      <c r="A526" s="1" t="s">
        <v>1432</v>
      </c>
      <c r="B526" s="1" t="s">
        <v>1433</v>
      </c>
      <c r="C526" s="1" t="s">
        <v>1433</v>
      </c>
      <c r="D526" s="1" t="s">
        <v>1405</v>
      </c>
      <c r="E526" s="1" t="s">
        <v>1406</v>
      </c>
      <c r="F526" s="1" t="s">
        <v>48</v>
      </c>
      <c r="G526" s="1" t="s">
        <v>1434</v>
      </c>
      <c r="H526" s="191">
        <v>41029.5</v>
      </c>
      <c r="I526" s="192">
        <v>0</v>
      </c>
      <c r="J526" s="192">
        <v>0</v>
      </c>
    </row>
    <row r="527" spans="1:10">
      <c r="A527" s="1" t="s">
        <v>1435</v>
      </c>
      <c r="B527" s="1" t="s">
        <v>1436</v>
      </c>
      <c r="C527" s="1" t="s">
        <v>1436</v>
      </c>
      <c r="D527" s="1" t="s">
        <v>1405</v>
      </c>
      <c r="E527" s="1" t="s">
        <v>1406</v>
      </c>
      <c r="F527" s="1" t="s">
        <v>48</v>
      </c>
      <c r="G527" s="1" t="s">
        <v>1437</v>
      </c>
      <c r="H527" s="191">
        <v>39602</v>
      </c>
      <c r="I527" s="192">
        <v>0</v>
      </c>
      <c r="J527" s="192">
        <v>1</v>
      </c>
    </row>
    <row r="528" spans="1:10">
      <c r="A528" s="1" t="s">
        <v>1438</v>
      </c>
      <c r="B528" s="1" t="s">
        <v>1438</v>
      </c>
      <c r="C528" s="1" t="s">
        <v>1439</v>
      </c>
      <c r="D528" s="1" t="s">
        <v>1405</v>
      </c>
      <c r="E528" s="1" t="s">
        <v>1406</v>
      </c>
      <c r="F528" s="1" t="s">
        <v>42</v>
      </c>
      <c r="G528" s="1" t="s">
        <v>1440</v>
      </c>
      <c r="H528" s="191">
        <v>29740.5</v>
      </c>
      <c r="I528" s="192">
        <v>0</v>
      </c>
      <c r="J528" s="192">
        <v>1</v>
      </c>
    </row>
    <row r="529" spans="1:10">
      <c r="A529" s="1" t="s">
        <v>1441</v>
      </c>
      <c r="B529" s="1" t="s">
        <v>1441</v>
      </c>
      <c r="C529" s="1" t="s">
        <v>1442</v>
      </c>
      <c r="D529" s="1" t="s">
        <v>1405</v>
      </c>
      <c r="E529" s="1" t="s">
        <v>1406</v>
      </c>
      <c r="F529" s="1" t="s">
        <v>57</v>
      </c>
      <c r="G529" s="1" t="s">
        <v>1443</v>
      </c>
      <c r="H529" s="191">
        <v>25971</v>
      </c>
      <c r="I529" s="192">
        <v>0</v>
      </c>
      <c r="J529" s="192">
        <v>0</v>
      </c>
    </row>
    <row r="530" spans="1:10">
      <c r="A530" s="1" t="s">
        <v>1444</v>
      </c>
      <c r="B530" s="1" t="s">
        <v>1444</v>
      </c>
      <c r="C530" s="1" t="s">
        <v>1445</v>
      </c>
      <c r="D530" s="1" t="s">
        <v>1405</v>
      </c>
      <c r="E530" s="1" t="s">
        <v>1406</v>
      </c>
      <c r="F530" s="1" t="s">
        <v>57</v>
      </c>
      <c r="G530" s="1" t="s">
        <v>1446</v>
      </c>
      <c r="H530" s="191">
        <v>22312</v>
      </c>
      <c r="I530" s="192">
        <v>0</v>
      </c>
      <c r="J530" s="192">
        <v>0</v>
      </c>
    </row>
    <row r="531" spans="1:10">
      <c r="A531" s="1" t="s">
        <v>1447</v>
      </c>
      <c r="B531" s="1" t="s">
        <v>1447</v>
      </c>
      <c r="C531" s="1" t="s">
        <v>1445</v>
      </c>
      <c r="D531" s="1" t="s">
        <v>1405</v>
      </c>
      <c r="E531" s="1" t="s">
        <v>1406</v>
      </c>
      <c r="F531" s="1" t="s">
        <v>57</v>
      </c>
      <c r="G531" s="1" t="s">
        <v>1448</v>
      </c>
      <c r="H531" s="191">
        <v>18172</v>
      </c>
      <c r="I531" s="192">
        <v>0</v>
      </c>
      <c r="J531" s="192">
        <v>0</v>
      </c>
    </row>
    <row r="532" spans="1:10">
      <c r="A532" s="1" t="s">
        <v>1449</v>
      </c>
      <c r="B532" s="1" t="s">
        <v>1404</v>
      </c>
      <c r="C532" s="1" t="s">
        <v>1404</v>
      </c>
      <c r="D532" s="1" t="s">
        <v>1405</v>
      </c>
      <c r="E532" s="1" t="s">
        <v>1406</v>
      </c>
      <c r="F532" s="1" t="s">
        <v>65</v>
      </c>
      <c r="G532" s="1" t="s">
        <v>1450</v>
      </c>
      <c r="H532" s="191">
        <v>17112.5</v>
      </c>
      <c r="I532" s="192">
        <v>0</v>
      </c>
      <c r="J532" s="192">
        <v>0</v>
      </c>
    </row>
    <row r="533" spans="1:10">
      <c r="A533" s="1" t="s">
        <v>1451</v>
      </c>
      <c r="B533" s="1" t="s">
        <v>1451</v>
      </c>
      <c r="C533" s="1" t="s">
        <v>1452</v>
      </c>
      <c r="D533" s="1" t="s">
        <v>1405</v>
      </c>
      <c r="E533" s="1" t="s">
        <v>1406</v>
      </c>
      <c r="F533" s="1" t="s">
        <v>57</v>
      </c>
      <c r="G533" s="1" t="s">
        <v>1453</v>
      </c>
      <c r="H533" s="191">
        <v>16793.5</v>
      </c>
      <c r="I533" s="192">
        <v>0</v>
      </c>
      <c r="J533" s="192">
        <v>0</v>
      </c>
    </row>
    <row r="534" spans="1:10">
      <c r="A534" s="1" t="s">
        <v>1454</v>
      </c>
      <c r="B534" s="1" t="s">
        <v>1404</v>
      </c>
      <c r="C534" s="1" t="s">
        <v>1404</v>
      </c>
      <c r="D534" s="1" t="s">
        <v>1405</v>
      </c>
      <c r="E534" s="1" t="s">
        <v>1406</v>
      </c>
      <c r="F534" s="1" t="s">
        <v>448</v>
      </c>
      <c r="G534" s="1" t="s">
        <v>1455</v>
      </c>
      <c r="H534" s="191">
        <v>16275.5</v>
      </c>
      <c r="I534" s="192">
        <v>1</v>
      </c>
      <c r="J534" s="192">
        <v>0</v>
      </c>
    </row>
    <row r="535" spans="1:10">
      <c r="A535" s="1" t="s">
        <v>1456</v>
      </c>
      <c r="B535" s="1" t="s">
        <v>1456</v>
      </c>
      <c r="C535" s="1" t="s">
        <v>1439</v>
      </c>
      <c r="D535" s="1" t="s">
        <v>1405</v>
      </c>
      <c r="E535" s="1" t="s">
        <v>1406</v>
      </c>
      <c r="F535" s="1" t="s">
        <v>42</v>
      </c>
      <c r="G535" s="1" t="s">
        <v>1457</v>
      </c>
      <c r="H535" s="191">
        <v>15999.5</v>
      </c>
      <c r="I535" s="192">
        <v>0</v>
      </c>
      <c r="J535" s="192">
        <v>0</v>
      </c>
    </row>
    <row r="536" spans="1:10">
      <c r="A536" s="1" t="s">
        <v>1458</v>
      </c>
      <c r="B536" s="1" t="s">
        <v>1458</v>
      </c>
      <c r="C536" s="1" t="s">
        <v>1459</v>
      </c>
      <c r="D536" s="1" t="s">
        <v>1405</v>
      </c>
      <c r="E536" s="1" t="s">
        <v>1406</v>
      </c>
      <c r="F536" s="1" t="s">
        <v>57</v>
      </c>
      <c r="G536" s="1" t="s">
        <v>1460</v>
      </c>
      <c r="H536" s="191">
        <v>13883.5</v>
      </c>
      <c r="I536" s="192">
        <v>0</v>
      </c>
      <c r="J536" s="192">
        <v>0</v>
      </c>
    </row>
    <row r="537" spans="1:10">
      <c r="A537" s="1" t="s">
        <v>1461</v>
      </c>
      <c r="B537" s="1" t="s">
        <v>1461</v>
      </c>
      <c r="C537" s="1" t="s">
        <v>170</v>
      </c>
      <c r="D537" s="1" t="s">
        <v>1405</v>
      </c>
      <c r="E537" s="1" t="s">
        <v>1406</v>
      </c>
      <c r="F537" s="1" t="s">
        <v>57</v>
      </c>
      <c r="G537" s="1" t="s">
        <v>1462</v>
      </c>
      <c r="H537" s="191">
        <v>13247</v>
      </c>
      <c r="I537" s="192">
        <v>0</v>
      </c>
      <c r="J537" s="192">
        <v>0</v>
      </c>
    </row>
    <row r="538" spans="1:10">
      <c r="A538" s="1" t="s">
        <v>1463</v>
      </c>
      <c r="B538" s="1" t="s">
        <v>1421</v>
      </c>
      <c r="C538" s="1" t="s">
        <v>1421</v>
      </c>
      <c r="D538" s="1" t="s">
        <v>1405</v>
      </c>
      <c r="E538" s="1" t="s">
        <v>1406</v>
      </c>
      <c r="F538" s="1" t="s">
        <v>48</v>
      </c>
      <c r="G538" s="1" t="s">
        <v>1422</v>
      </c>
      <c r="H538" s="191">
        <v>13134.5</v>
      </c>
      <c r="I538" s="192">
        <v>0</v>
      </c>
      <c r="J538" s="192">
        <v>1</v>
      </c>
    </row>
    <row r="539" spans="1:10">
      <c r="A539" s="1" t="s">
        <v>1464</v>
      </c>
      <c r="B539" s="1" t="s">
        <v>1464</v>
      </c>
      <c r="C539" s="1" t="s">
        <v>1465</v>
      </c>
      <c r="D539" s="1" t="s">
        <v>1405</v>
      </c>
      <c r="E539" s="1" t="s">
        <v>1406</v>
      </c>
      <c r="F539" s="1" t="s">
        <v>57</v>
      </c>
      <c r="G539" s="1" t="s">
        <v>1466</v>
      </c>
      <c r="H539" s="191">
        <v>11562</v>
      </c>
      <c r="I539" s="192">
        <v>0</v>
      </c>
      <c r="J539" s="192">
        <v>0</v>
      </c>
    </row>
    <row r="540" spans="1:10">
      <c r="A540" s="1" t="s">
        <v>1467</v>
      </c>
      <c r="B540" s="1" t="s">
        <v>1467</v>
      </c>
      <c r="C540" s="1" t="s">
        <v>1468</v>
      </c>
      <c r="D540" s="1" t="s">
        <v>1405</v>
      </c>
      <c r="E540" s="1" t="s">
        <v>1406</v>
      </c>
      <c r="F540" s="1" t="s">
        <v>42</v>
      </c>
      <c r="G540" s="1" t="s">
        <v>1469</v>
      </c>
      <c r="H540" s="191">
        <v>11394</v>
      </c>
      <c r="I540" s="192">
        <v>0</v>
      </c>
      <c r="J540" s="192">
        <v>0</v>
      </c>
    </row>
    <row r="541" spans="1:10">
      <c r="A541" s="1" t="s">
        <v>1470</v>
      </c>
      <c r="B541" s="1" t="s">
        <v>1433</v>
      </c>
      <c r="C541" s="1" t="s">
        <v>1433</v>
      </c>
      <c r="D541" s="1" t="s">
        <v>1405</v>
      </c>
      <c r="E541" s="1" t="s">
        <v>1406</v>
      </c>
      <c r="F541" s="1" t="s">
        <v>48</v>
      </c>
      <c r="G541" s="1" t="s">
        <v>1471</v>
      </c>
      <c r="H541" s="191">
        <v>11046.5</v>
      </c>
      <c r="I541" s="192">
        <v>0</v>
      </c>
      <c r="J541" s="192">
        <v>0</v>
      </c>
    </row>
    <row r="542" spans="1:10">
      <c r="A542" s="1" t="s">
        <v>1472</v>
      </c>
      <c r="B542" s="1" t="s">
        <v>1424</v>
      </c>
      <c r="C542" s="1" t="s">
        <v>1424</v>
      </c>
      <c r="D542" s="1" t="s">
        <v>1405</v>
      </c>
      <c r="E542" s="1" t="s">
        <v>1406</v>
      </c>
      <c r="F542" s="1" t="s">
        <v>48</v>
      </c>
      <c r="G542" s="1" t="s">
        <v>1473</v>
      </c>
      <c r="H542" s="191">
        <v>10904</v>
      </c>
      <c r="I542" s="192">
        <v>0</v>
      </c>
      <c r="J542" s="192">
        <v>0</v>
      </c>
    </row>
    <row r="543" spans="1:10">
      <c r="A543" s="1" t="s">
        <v>1474</v>
      </c>
      <c r="B543" s="1" t="s">
        <v>1475</v>
      </c>
      <c r="C543" s="1" t="s">
        <v>1475</v>
      </c>
      <c r="D543" s="1" t="s">
        <v>1405</v>
      </c>
      <c r="E543" s="1" t="s">
        <v>1406</v>
      </c>
      <c r="F543" s="1" t="s">
        <v>48</v>
      </c>
      <c r="G543" s="1" t="s">
        <v>1476</v>
      </c>
      <c r="H543" s="191">
        <v>10721.5</v>
      </c>
      <c r="I543" s="192">
        <v>0</v>
      </c>
      <c r="J543" s="192">
        <v>0</v>
      </c>
    </row>
    <row r="544" spans="1:10">
      <c r="A544" s="1" t="s">
        <v>1477</v>
      </c>
      <c r="B544" s="1" t="s">
        <v>1421</v>
      </c>
      <c r="C544" s="1" t="s">
        <v>1421</v>
      </c>
      <c r="D544" s="1" t="s">
        <v>1405</v>
      </c>
      <c r="E544" s="1" t="s">
        <v>1406</v>
      </c>
      <c r="F544" s="1" t="s">
        <v>48</v>
      </c>
      <c r="G544" s="1" t="s">
        <v>1478</v>
      </c>
      <c r="H544" s="191">
        <v>8952.5</v>
      </c>
      <c r="I544" s="192">
        <v>0</v>
      </c>
      <c r="J544" s="192">
        <v>0</v>
      </c>
    </row>
    <row r="545" spans="1:10">
      <c r="A545" s="1" t="s">
        <v>1479</v>
      </c>
      <c r="B545" s="1" t="s">
        <v>1479</v>
      </c>
      <c r="C545" s="1" t="s">
        <v>1480</v>
      </c>
      <c r="D545" s="1" t="s">
        <v>1405</v>
      </c>
      <c r="E545" s="1" t="s">
        <v>1406</v>
      </c>
      <c r="F545" s="1" t="s">
        <v>57</v>
      </c>
      <c r="G545" s="1" t="s">
        <v>1481</v>
      </c>
      <c r="H545" s="191">
        <v>8163</v>
      </c>
      <c r="I545" s="192">
        <v>0</v>
      </c>
      <c r="J545" s="192">
        <v>0</v>
      </c>
    </row>
    <row r="546" spans="1:10">
      <c r="A546" s="1" t="s">
        <v>1482</v>
      </c>
      <c r="B546" s="1" t="s">
        <v>1421</v>
      </c>
      <c r="C546" s="1" t="s">
        <v>1421</v>
      </c>
      <c r="D546" s="1" t="s">
        <v>1405</v>
      </c>
      <c r="E546" s="1" t="s">
        <v>1406</v>
      </c>
      <c r="F546" s="1" t="s">
        <v>48</v>
      </c>
      <c r="G546" s="1" t="s">
        <v>1483</v>
      </c>
      <c r="H546" s="191">
        <v>7793.5</v>
      </c>
      <c r="I546" s="192">
        <v>0</v>
      </c>
      <c r="J546" s="192">
        <v>0</v>
      </c>
    </row>
    <row r="547" spans="1:10">
      <c r="A547" s="1" t="s">
        <v>1484</v>
      </c>
      <c r="B547" s="1" t="s">
        <v>1421</v>
      </c>
      <c r="C547" s="1" t="s">
        <v>1421</v>
      </c>
      <c r="D547" s="1" t="s">
        <v>1405</v>
      </c>
      <c r="E547" s="1" t="s">
        <v>1406</v>
      </c>
      <c r="F547" s="1" t="s">
        <v>48</v>
      </c>
      <c r="G547" s="1" t="s">
        <v>1485</v>
      </c>
      <c r="H547" s="191">
        <v>5791</v>
      </c>
      <c r="I547" s="192">
        <v>0</v>
      </c>
      <c r="J547" s="192">
        <v>0</v>
      </c>
    </row>
    <row r="548" spans="1:10">
      <c r="A548" s="1" t="s">
        <v>1486</v>
      </c>
      <c r="B548" s="1" t="s">
        <v>1486</v>
      </c>
      <c r="C548" s="1" t="s">
        <v>1487</v>
      </c>
      <c r="D548" s="1" t="s">
        <v>1405</v>
      </c>
      <c r="E548" s="1" t="s">
        <v>1406</v>
      </c>
      <c r="F548" s="1" t="s">
        <v>57</v>
      </c>
      <c r="G548" s="1" t="s">
        <v>1488</v>
      </c>
      <c r="H548" s="191">
        <v>5572.5</v>
      </c>
      <c r="I548" s="192">
        <v>0</v>
      </c>
      <c r="J548" s="192">
        <v>0</v>
      </c>
    </row>
    <row r="549" spans="1:10">
      <c r="A549" s="1" t="s">
        <v>1489</v>
      </c>
      <c r="B549" s="1" t="s">
        <v>1489</v>
      </c>
      <c r="C549" s="1" t="s">
        <v>1490</v>
      </c>
      <c r="D549" s="1" t="s">
        <v>1405</v>
      </c>
      <c r="E549" s="1" t="s">
        <v>1406</v>
      </c>
      <c r="F549" s="1" t="s">
        <v>42</v>
      </c>
      <c r="G549" s="1" t="s">
        <v>1491</v>
      </c>
      <c r="H549" s="191">
        <v>3044</v>
      </c>
      <c r="I549" s="192">
        <v>0</v>
      </c>
      <c r="J549" s="192">
        <v>0</v>
      </c>
    </row>
    <row r="550" spans="1:10">
      <c r="A550" s="1" t="s">
        <v>1492</v>
      </c>
      <c r="B550" s="1" t="s">
        <v>1492</v>
      </c>
      <c r="C550" s="1" t="s">
        <v>1493</v>
      </c>
      <c r="D550" s="1" t="s">
        <v>1405</v>
      </c>
      <c r="E550" s="1" t="s">
        <v>1406</v>
      </c>
      <c r="F550" s="1" t="s">
        <v>42</v>
      </c>
      <c r="G550" s="1" t="s">
        <v>1494</v>
      </c>
      <c r="H550" s="191">
        <v>2162.5</v>
      </c>
      <c r="I550" s="192">
        <v>0</v>
      </c>
      <c r="J550" s="192">
        <v>0</v>
      </c>
    </row>
    <row r="551" spans="1:10">
      <c r="A551" s="1" t="s">
        <v>1495</v>
      </c>
      <c r="B551" s="1" t="s">
        <v>1436</v>
      </c>
      <c r="C551" s="1" t="s">
        <v>1436</v>
      </c>
      <c r="D551" s="1" t="s">
        <v>1405</v>
      </c>
      <c r="E551" s="1" t="s">
        <v>1406</v>
      </c>
      <c r="F551" s="1" t="s">
        <v>48</v>
      </c>
      <c r="G551" s="1" t="s">
        <v>1496</v>
      </c>
      <c r="H551" s="191">
        <v>2133.5</v>
      </c>
      <c r="I551" s="192">
        <v>0</v>
      </c>
      <c r="J551" s="192">
        <v>0</v>
      </c>
    </row>
    <row r="552" spans="1:10">
      <c r="A552" s="1" t="s">
        <v>1497</v>
      </c>
      <c r="B552" s="1" t="s">
        <v>1430</v>
      </c>
      <c r="C552" s="1" t="s">
        <v>1430</v>
      </c>
      <c r="D552" s="1" t="s">
        <v>1405</v>
      </c>
      <c r="E552" s="1" t="s">
        <v>1406</v>
      </c>
      <c r="F552" s="1" t="s">
        <v>48</v>
      </c>
      <c r="G552" s="1" t="s">
        <v>1498</v>
      </c>
      <c r="H552" s="191">
        <v>1851.25</v>
      </c>
      <c r="I552" s="192">
        <v>0</v>
      </c>
      <c r="J552" s="192">
        <v>0</v>
      </c>
    </row>
    <row r="553" spans="1:10">
      <c r="A553" s="1" t="s">
        <v>1499</v>
      </c>
      <c r="B553" s="1" t="s">
        <v>1436</v>
      </c>
      <c r="C553" s="1" t="s">
        <v>1436</v>
      </c>
      <c r="D553" s="1" t="s">
        <v>1405</v>
      </c>
      <c r="E553" s="1" t="s">
        <v>1406</v>
      </c>
      <c r="F553" s="1" t="s">
        <v>48</v>
      </c>
      <c r="G553" s="1" t="s">
        <v>1500</v>
      </c>
      <c r="H553" s="191">
        <v>1345.5</v>
      </c>
      <c r="I553" s="192">
        <v>0</v>
      </c>
      <c r="J553" s="192">
        <v>0</v>
      </c>
    </row>
    <row r="554" spans="1:10">
      <c r="A554" s="1" t="s">
        <v>1501</v>
      </c>
      <c r="B554" s="1" t="s">
        <v>1436</v>
      </c>
      <c r="C554" s="1" t="s">
        <v>1436</v>
      </c>
      <c r="D554" s="1" t="s">
        <v>1405</v>
      </c>
      <c r="E554" s="1" t="s">
        <v>1406</v>
      </c>
      <c r="F554" s="1" t="s">
        <v>48</v>
      </c>
      <c r="G554" s="1" t="s">
        <v>1502</v>
      </c>
      <c r="H554" s="191">
        <v>1239</v>
      </c>
      <c r="I554" s="192">
        <v>0</v>
      </c>
      <c r="J554" s="192">
        <v>0</v>
      </c>
    </row>
    <row r="555" spans="1:10">
      <c r="A555" s="1" t="s">
        <v>1503</v>
      </c>
      <c r="B555" s="1" t="s">
        <v>1430</v>
      </c>
      <c r="C555" s="1" t="s">
        <v>1430</v>
      </c>
      <c r="D555" s="1" t="s">
        <v>1405</v>
      </c>
      <c r="E555" s="1" t="s">
        <v>1406</v>
      </c>
      <c r="F555" s="1" t="s">
        <v>48</v>
      </c>
      <c r="G555" s="1" t="s">
        <v>1504</v>
      </c>
      <c r="H555" s="191">
        <v>1209</v>
      </c>
      <c r="I555" s="192">
        <v>0</v>
      </c>
      <c r="J555" s="192">
        <v>0</v>
      </c>
    </row>
    <row r="556" spans="1:10">
      <c r="A556" s="1" t="s">
        <v>1505</v>
      </c>
      <c r="B556" s="1" t="s">
        <v>1505</v>
      </c>
      <c r="C556" s="1" t="s">
        <v>1418</v>
      </c>
      <c r="D556" s="1" t="s">
        <v>1405</v>
      </c>
      <c r="E556" s="1" t="s">
        <v>1406</v>
      </c>
      <c r="F556" s="1" t="s">
        <v>430</v>
      </c>
      <c r="G556" s="1" t="s">
        <v>1506</v>
      </c>
      <c r="H556" s="191">
        <v>1186.5</v>
      </c>
      <c r="I556" s="192">
        <v>0</v>
      </c>
      <c r="J556" s="192">
        <v>0</v>
      </c>
    </row>
    <row r="557" spans="1:10">
      <c r="A557" s="1" t="s">
        <v>1507</v>
      </c>
      <c r="B557" s="1" t="s">
        <v>1430</v>
      </c>
      <c r="C557" s="1" t="s">
        <v>1430</v>
      </c>
      <c r="D557" s="1" t="s">
        <v>1405</v>
      </c>
      <c r="E557" s="1" t="s">
        <v>1406</v>
      </c>
      <c r="F557" s="1" t="s">
        <v>48</v>
      </c>
      <c r="G557" s="1" t="s">
        <v>1508</v>
      </c>
      <c r="H557" s="191">
        <v>1180.25</v>
      </c>
      <c r="I557" s="192">
        <v>0</v>
      </c>
      <c r="J557" s="192">
        <v>0</v>
      </c>
    </row>
    <row r="558" spans="1:10">
      <c r="A558" s="1" t="s">
        <v>1509</v>
      </c>
      <c r="B558" s="1" t="s">
        <v>1430</v>
      </c>
      <c r="C558" s="1" t="s">
        <v>1430</v>
      </c>
      <c r="D558" s="1" t="s">
        <v>1405</v>
      </c>
      <c r="E558" s="1" t="s">
        <v>1406</v>
      </c>
      <c r="F558" s="1" t="s">
        <v>48</v>
      </c>
      <c r="G558" s="1" t="s">
        <v>1510</v>
      </c>
      <c r="H558" s="191">
        <v>1109.5</v>
      </c>
      <c r="I558" s="192">
        <v>0</v>
      </c>
      <c r="J558" s="192">
        <v>0</v>
      </c>
    </row>
    <row r="559" spans="1:10">
      <c r="A559" s="1" t="s">
        <v>1511</v>
      </c>
      <c r="B559" s="1" t="s">
        <v>1430</v>
      </c>
      <c r="C559" s="1" t="s">
        <v>1430</v>
      </c>
      <c r="D559" s="1" t="s">
        <v>1405</v>
      </c>
      <c r="E559" s="1" t="s">
        <v>1406</v>
      </c>
      <c r="F559" s="1" t="s">
        <v>48</v>
      </c>
      <c r="G559" s="1" t="s">
        <v>1512</v>
      </c>
      <c r="H559" s="191">
        <v>1083.25</v>
      </c>
      <c r="I559" s="192">
        <v>0</v>
      </c>
      <c r="J559" s="192">
        <v>0</v>
      </c>
    </row>
    <row r="560" spans="1:10">
      <c r="A560" s="1" t="s">
        <v>1513</v>
      </c>
      <c r="B560" s="1" t="s">
        <v>1430</v>
      </c>
      <c r="C560" s="1" t="s">
        <v>1430</v>
      </c>
      <c r="D560" s="1" t="s">
        <v>1405</v>
      </c>
      <c r="E560" s="1" t="s">
        <v>1406</v>
      </c>
      <c r="F560" s="1" t="s">
        <v>48</v>
      </c>
      <c r="G560" s="1" t="s">
        <v>1514</v>
      </c>
      <c r="H560" s="191">
        <v>1044</v>
      </c>
      <c r="I560" s="192">
        <v>0</v>
      </c>
      <c r="J560" s="192">
        <v>0</v>
      </c>
    </row>
    <row r="561" spans="1:10">
      <c r="A561" s="1" t="s">
        <v>1515</v>
      </c>
      <c r="B561" s="1" t="s">
        <v>1421</v>
      </c>
      <c r="C561" s="1" t="s">
        <v>1421</v>
      </c>
      <c r="D561" s="1" t="s">
        <v>1405</v>
      </c>
      <c r="E561" s="1" t="s">
        <v>1406</v>
      </c>
      <c r="F561" s="1" t="s">
        <v>48</v>
      </c>
      <c r="G561" s="1" t="s">
        <v>1516</v>
      </c>
      <c r="H561" s="191">
        <v>992</v>
      </c>
      <c r="I561" s="192">
        <v>1</v>
      </c>
      <c r="J561" s="192">
        <v>0</v>
      </c>
    </row>
    <row r="562" spans="1:10">
      <c r="A562" s="1" t="s">
        <v>1517</v>
      </c>
      <c r="B562" s="1" t="s">
        <v>1421</v>
      </c>
      <c r="C562" s="1" t="s">
        <v>1421</v>
      </c>
      <c r="D562" s="1" t="s">
        <v>1405</v>
      </c>
      <c r="E562" s="1" t="s">
        <v>1406</v>
      </c>
      <c r="F562" s="1" t="s">
        <v>48</v>
      </c>
      <c r="G562" s="1" t="s">
        <v>1518</v>
      </c>
      <c r="H562" s="191">
        <v>906</v>
      </c>
      <c r="I562" s="192">
        <v>0</v>
      </c>
      <c r="J562" s="192">
        <v>0</v>
      </c>
    </row>
    <row r="563" spans="1:10">
      <c r="A563" s="1" t="s">
        <v>1519</v>
      </c>
      <c r="B563" s="1" t="s">
        <v>1430</v>
      </c>
      <c r="C563" s="1" t="s">
        <v>1430</v>
      </c>
      <c r="D563" s="1" t="s">
        <v>1405</v>
      </c>
      <c r="E563" s="1" t="s">
        <v>1406</v>
      </c>
      <c r="F563" s="1" t="s">
        <v>48</v>
      </c>
      <c r="G563" s="1" t="s">
        <v>1520</v>
      </c>
      <c r="H563" s="191">
        <v>787</v>
      </c>
      <c r="I563" s="192">
        <v>0</v>
      </c>
      <c r="J563" s="192">
        <v>0</v>
      </c>
    </row>
    <row r="564" spans="1:10">
      <c r="A564" s="1" t="s">
        <v>1521</v>
      </c>
      <c r="B564" s="1" t="s">
        <v>1430</v>
      </c>
      <c r="C564" s="1" t="s">
        <v>1430</v>
      </c>
      <c r="D564" s="1" t="s">
        <v>1405</v>
      </c>
      <c r="E564" s="1" t="s">
        <v>1406</v>
      </c>
      <c r="F564" s="1" t="s">
        <v>48</v>
      </c>
      <c r="G564" s="1" t="s">
        <v>1522</v>
      </c>
      <c r="H564" s="191">
        <v>783.25</v>
      </c>
      <c r="I564" s="192">
        <v>0</v>
      </c>
      <c r="J564" s="192">
        <v>0</v>
      </c>
    </row>
    <row r="565" spans="1:10">
      <c r="A565" s="1" t="s">
        <v>1523</v>
      </c>
      <c r="B565" s="1" t="s">
        <v>1430</v>
      </c>
      <c r="C565" s="1" t="s">
        <v>1430</v>
      </c>
      <c r="D565" s="1" t="s">
        <v>1405</v>
      </c>
      <c r="E565" s="1" t="s">
        <v>1406</v>
      </c>
      <c r="F565" s="1" t="s">
        <v>48</v>
      </c>
      <c r="G565" s="1" t="s">
        <v>1504</v>
      </c>
      <c r="H565" s="191">
        <v>667</v>
      </c>
      <c r="I565" s="192">
        <v>0</v>
      </c>
      <c r="J565" s="192">
        <v>0</v>
      </c>
    </row>
    <row r="566" spans="1:10">
      <c r="A566" s="1" t="s">
        <v>1524</v>
      </c>
      <c r="B566" s="1" t="s">
        <v>1421</v>
      </c>
      <c r="C566" s="1" t="s">
        <v>1421</v>
      </c>
      <c r="D566" s="1" t="s">
        <v>1405</v>
      </c>
      <c r="E566" s="1" t="s">
        <v>1406</v>
      </c>
      <c r="F566" s="1" t="s">
        <v>48</v>
      </c>
      <c r="G566" s="1" t="s">
        <v>1525</v>
      </c>
      <c r="H566" s="191">
        <v>605.25</v>
      </c>
      <c r="I566" s="192">
        <v>0</v>
      </c>
      <c r="J566" s="192">
        <v>0</v>
      </c>
    </row>
    <row r="567" spans="1:10">
      <c r="A567" s="1" t="s">
        <v>1526</v>
      </c>
      <c r="B567" s="1" t="s">
        <v>1430</v>
      </c>
      <c r="C567" s="1" t="s">
        <v>1430</v>
      </c>
      <c r="D567" s="1" t="s">
        <v>1405</v>
      </c>
      <c r="E567" s="1" t="s">
        <v>1406</v>
      </c>
      <c r="F567" s="1" t="s">
        <v>48</v>
      </c>
      <c r="G567" s="1" t="s">
        <v>1527</v>
      </c>
      <c r="H567" s="191">
        <v>550.75</v>
      </c>
      <c r="I567" s="192">
        <v>0</v>
      </c>
      <c r="J567" s="192">
        <v>0</v>
      </c>
    </row>
    <row r="568" spans="1:10">
      <c r="A568" s="1" t="s">
        <v>1528</v>
      </c>
      <c r="B568" s="1" t="s">
        <v>1430</v>
      </c>
      <c r="C568" s="1" t="s">
        <v>1430</v>
      </c>
      <c r="D568" s="1" t="s">
        <v>1405</v>
      </c>
      <c r="E568" s="1" t="s">
        <v>1406</v>
      </c>
      <c r="F568" s="1" t="s">
        <v>48</v>
      </c>
      <c r="G568" s="1" t="s">
        <v>1529</v>
      </c>
      <c r="H568" s="191">
        <v>519.75</v>
      </c>
      <c r="I568" s="192">
        <v>0</v>
      </c>
      <c r="J568" s="192">
        <v>0</v>
      </c>
    </row>
    <row r="569" spans="1:10">
      <c r="A569" s="1" t="s">
        <v>1530</v>
      </c>
      <c r="B569" s="1" t="s">
        <v>1430</v>
      </c>
      <c r="C569" s="1" t="s">
        <v>1430</v>
      </c>
      <c r="D569" s="1" t="s">
        <v>1405</v>
      </c>
      <c r="E569" s="1" t="s">
        <v>1406</v>
      </c>
      <c r="F569" s="1" t="s">
        <v>48</v>
      </c>
      <c r="G569" s="1" t="s">
        <v>1531</v>
      </c>
      <c r="H569" s="191">
        <v>477.75</v>
      </c>
      <c r="I569" s="192">
        <v>0</v>
      </c>
      <c r="J569" s="192">
        <v>0</v>
      </c>
    </row>
    <row r="570" spans="1:10">
      <c r="A570" s="1" t="s">
        <v>1532</v>
      </c>
      <c r="B570" s="1" t="s">
        <v>1430</v>
      </c>
      <c r="C570" s="1" t="s">
        <v>1430</v>
      </c>
      <c r="D570" s="1" t="s">
        <v>1405</v>
      </c>
      <c r="E570" s="1" t="s">
        <v>1406</v>
      </c>
      <c r="F570" s="1" t="s">
        <v>48</v>
      </c>
      <c r="G570" s="1" t="s">
        <v>1533</v>
      </c>
      <c r="H570" s="191">
        <v>475.5</v>
      </c>
      <c r="I570" s="192">
        <v>0</v>
      </c>
      <c r="J570" s="192">
        <v>0</v>
      </c>
    </row>
    <row r="571" spans="1:10">
      <c r="A571" s="1" t="s">
        <v>1534</v>
      </c>
      <c r="B571" s="1" t="s">
        <v>1430</v>
      </c>
      <c r="C571" s="1" t="s">
        <v>1430</v>
      </c>
      <c r="D571" s="1" t="s">
        <v>1405</v>
      </c>
      <c r="E571" s="1" t="s">
        <v>1406</v>
      </c>
      <c r="F571" s="1" t="s">
        <v>48</v>
      </c>
      <c r="G571" s="1" t="s">
        <v>1535</v>
      </c>
      <c r="H571" s="191">
        <v>439.75</v>
      </c>
      <c r="I571" s="192">
        <v>0</v>
      </c>
      <c r="J571" s="192">
        <v>0</v>
      </c>
    </row>
    <row r="572" spans="1:10">
      <c r="A572" s="1" t="s">
        <v>1536</v>
      </c>
      <c r="B572" s="1" t="s">
        <v>1430</v>
      </c>
      <c r="C572" s="1" t="s">
        <v>1430</v>
      </c>
      <c r="D572" s="1" t="s">
        <v>1405</v>
      </c>
      <c r="E572" s="1" t="s">
        <v>1406</v>
      </c>
      <c r="F572" s="1" t="s">
        <v>48</v>
      </c>
      <c r="G572" s="1" t="s">
        <v>1537</v>
      </c>
      <c r="H572" s="191">
        <v>407.75</v>
      </c>
      <c r="I572" s="192">
        <v>0</v>
      </c>
      <c r="J572" s="192">
        <v>0</v>
      </c>
    </row>
    <row r="573" spans="1:10">
      <c r="A573" s="1" t="s">
        <v>1538</v>
      </c>
      <c r="B573" s="1" t="s">
        <v>1430</v>
      </c>
      <c r="C573" s="1" t="s">
        <v>1430</v>
      </c>
      <c r="D573" s="1" t="s">
        <v>1405</v>
      </c>
      <c r="E573" s="1" t="s">
        <v>1406</v>
      </c>
      <c r="F573" s="1" t="s">
        <v>48</v>
      </c>
      <c r="G573" s="1" t="s">
        <v>1539</v>
      </c>
      <c r="H573" s="191">
        <v>365.75</v>
      </c>
      <c r="I573" s="192">
        <v>0</v>
      </c>
      <c r="J573" s="192">
        <v>0</v>
      </c>
    </row>
    <row r="574" spans="1:10">
      <c r="A574" s="1" t="s">
        <v>1540</v>
      </c>
      <c r="B574" s="1" t="s">
        <v>1430</v>
      </c>
      <c r="C574" s="1" t="s">
        <v>1430</v>
      </c>
      <c r="D574" s="1" t="s">
        <v>1405</v>
      </c>
      <c r="E574" s="1" t="s">
        <v>1406</v>
      </c>
      <c r="F574" s="1" t="s">
        <v>48</v>
      </c>
      <c r="G574" s="1" t="s">
        <v>1541</v>
      </c>
      <c r="H574" s="191">
        <v>331</v>
      </c>
      <c r="I574" s="192">
        <v>0</v>
      </c>
      <c r="J574" s="192">
        <v>0</v>
      </c>
    </row>
    <row r="575" spans="1:10">
      <c r="A575" s="1" t="s">
        <v>1542</v>
      </c>
      <c r="B575" s="1" t="s">
        <v>1430</v>
      </c>
      <c r="C575" s="1" t="s">
        <v>1430</v>
      </c>
      <c r="D575" s="1" t="s">
        <v>1405</v>
      </c>
      <c r="E575" s="1" t="s">
        <v>1406</v>
      </c>
      <c r="F575" s="1" t="s">
        <v>48</v>
      </c>
      <c r="G575" s="1" t="s">
        <v>1543</v>
      </c>
      <c r="H575" s="191">
        <v>294.75</v>
      </c>
      <c r="I575" s="192">
        <v>0</v>
      </c>
      <c r="J575" s="192">
        <v>0</v>
      </c>
    </row>
    <row r="576" spans="1:10">
      <c r="A576" s="1" t="s">
        <v>1544</v>
      </c>
      <c r="B576" s="1" t="s">
        <v>1430</v>
      </c>
      <c r="C576" s="1" t="s">
        <v>1430</v>
      </c>
      <c r="D576" s="1" t="s">
        <v>1405</v>
      </c>
      <c r="E576" s="1" t="s">
        <v>1406</v>
      </c>
      <c r="F576" s="1" t="s">
        <v>48</v>
      </c>
      <c r="G576" s="1" t="s">
        <v>1545</v>
      </c>
      <c r="H576" s="191">
        <v>249.25</v>
      </c>
      <c r="I576" s="192">
        <v>0</v>
      </c>
      <c r="J576" s="192">
        <v>0</v>
      </c>
    </row>
    <row r="577" spans="1:10">
      <c r="A577" s="1" t="s">
        <v>1546</v>
      </c>
      <c r="B577" s="1" t="s">
        <v>1430</v>
      </c>
      <c r="C577" s="1" t="s">
        <v>1430</v>
      </c>
      <c r="D577" s="1" t="s">
        <v>1405</v>
      </c>
      <c r="E577" s="1" t="s">
        <v>1406</v>
      </c>
      <c r="F577" s="1" t="s">
        <v>48</v>
      </c>
      <c r="G577" s="1" t="s">
        <v>1547</v>
      </c>
      <c r="H577" s="191">
        <v>160</v>
      </c>
      <c r="I577" s="192">
        <v>0</v>
      </c>
      <c r="J577" s="192">
        <v>0</v>
      </c>
    </row>
    <row r="578" spans="1:10">
      <c r="A578" s="1" t="s">
        <v>1548</v>
      </c>
      <c r="B578" s="1" t="s">
        <v>1430</v>
      </c>
      <c r="C578" s="1" t="s">
        <v>1430</v>
      </c>
      <c r="D578" s="1" t="s">
        <v>1405</v>
      </c>
      <c r="E578" s="1" t="s">
        <v>1406</v>
      </c>
      <c r="F578" s="1" t="s">
        <v>48</v>
      </c>
      <c r="G578" s="1" t="s">
        <v>1549</v>
      </c>
      <c r="H578" s="191">
        <v>143</v>
      </c>
      <c r="I578" s="192">
        <v>0</v>
      </c>
      <c r="J578" s="192">
        <v>0</v>
      </c>
    </row>
    <row r="579" spans="1:10">
      <c r="A579" s="1" t="s">
        <v>1550</v>
      </c>
      <c r="B579" s="1" t="s">
        <v>1436</v>
      </c>
      <c r="C579" s="1" t="s">
        <v>1436</v>
      </c>
      <c r="D579" s="1" t="s">
        <v>1405</v>
      </c>
      <c r="E579" s="1" t="s">
        <v>1406</v>
      </c>
      <c r="F579" s="1" t="s">
        <v>48</v>
      </c>
      <c r="G579" s="1" t="s">
        <v>1551</v>
      </c>
      <c r="H579" s="191">
        <v>96.5</v>
      </c>
      <c r="I579" s="192">
        <v>0</v>
      </c>
      <c r="J579" s="192">
        <v>0</v>
      </c>
    </row>
    <row r="580" spans="1:10">
      <c r="A580" s="1" t="s">
        <v>1552</v>
      </c>
      <c r="B580" s="1" t="s">
        <v>1404</v>
      </c>
      <c r="C580" s="1" t="s">
        <v>1404</v>
      </c>
      <c r="D580" s="1" t="s">
        <v>1405</v>
      </c>
      <c r="E580" s="1" t="s">
        <v>1406</v>
      </c>
      <c r="F580" s="1" t="s">
        <v>448</v>
      </c>
      <c r="G580" s="1" t="s">
        <v>1553</v>
      </c>
      <c r="H580" s="191">
        <v>79.25</v>
      </c>
      <c r="I580" s="192">
        <v>0</v>
      </c>
      <c r="J580" s="192">
        <v>0</v>
      </c>
    </row>
    <row r="581" spans="1:10">
      <c r="A581" s="1" t="s">
        <v>1554</v>
      </c>
      <c r="B581" s="1" t="s">
        <v>1430</v>
      </c>
      <c r="C581" s="1" t="s">
        <v>1430</v>
      </c>
      <c r="D581" s="1" t="s">
        <v>1405</v>
      </c>
      <c r="E581" s="1" t="s">
        <v>1406</v>
      </c>
      <c r="F581" s="1" t="s">
        <v>48</v>
      </c>
      <c r="G581" s="1" t="s">
        <v>1555</v>
      </c>
      <c r="H581" s="191">
        <v>47.5</v>
      </c>
      <c r="I581" s="192">
        <v>0</v>
      </c>
      <c r="J581" s="192">
        <v>0</v>
      </c>
    </row>
    <row r="582" spans="1:10">
      <c r="A582" s="1" t="s">
        <v>1556</v>
      </c>
      <c r="B582" s="1" t="s">
        <v>1430</v>
      </c>
      <c r="C582" s="1" t="s">
        <v>1430</v>
      </c>
      <c r="D582" s="1" t="s">
        <v>1405</v>
      </c>
      <c r="E582" s="1" t="s">
        <v>1406</v>
      </c>
      <c r="F582" s="1" t="s">
        <v>48</v>
      </c>
      <c r="G582" s="1" t="s">
        <v>1557</v>
      </c>
      <c r="H582" s="191">
        <v>10.5</v>
      </c>
      <c r="I582" s="192">
        <v>0</v>
      </c>
      <c r="J582" s="192">
        <v>0</v>
      </c>
    </row>
    <row r="583" spans="1:10">
      <c r="A583" s="1" t="s">
        <v>1558</v>
      </c>
      <c r="B583" s="1" t="s">
        <v>1559</v>
      </c>
      <c r="C583" s="1" t="s">
        <v>1559</v>
      </c>
      <c r="D583" s="1" t="s">
        <v>1560</v>
      </c>
      <c r="E583" s="1" t="s">
        <v>53</v>
      </c>
      <c r="F583" s="1" t="s">
        <v>48</v>
      </c>
      <c r="G583" s="1" t="s">
        <v>1561</v>
      </c>
      <c r="H583" s="191">
        <v>157806</v>
      </c>
      <c r="I583" s="192">
        <v>0</v>
      </c>
      <c r="J583" s="192">
        <v>1</v>
      </c>
    </row>
    <row r="584" spans="1:10">
      <c r="A584" s="1" t="s">
        <v>1562</v>
      </c>
      <c r="B584" s="1" t="s">
        <v>1562</v>
      </c>
      <c r="C584" s="1" t="s">
        <v>1563</v>
      </c>
      <c r="D584" s="1" t="s">
        <v>1560</v>
      </c>
      <c r="E584" s="1" t="s">
        <v>53</v>
      </c>
      <c r="F584" s="1" t="s">
        <v>57</v>
      </c>
      <c r="G584" s="1" t="s">
        <v>1564</v>
      </c>
      <c r="H584" s="191">
        <v>59600</v>
      </c>
      <c r="I584" s="192">
        <v>0</v>
      </c>
      <c r="J584" s="192">
        <v>1</v>
      </c>
    </row>
    <row r="585" spans="1:10">
      <c r="A585" s="1" t="s">
        <v>1565</v>
      </c>
      <c r="B585" s="1" t="s">
        <v>1566</v>
      </c>
      <c r="C585" s="1" t="s">
        <v>1566</v>
      </c>
      <c r="D585" s="1" t="s">
        <v>1560</v>
      </c>
      <c r="E585" s="1" t="s">
        <v>53</v>
      </c>
      <c r="F585" s="1" t="s">
        <v>48</v>
      </c>
      <c r="G585" s="1" t="s">
        <v>1567</v>
      </c>
      <c r="H585" s="191">
        <v>41228</v>
      </c>
      <c r="I585" s="192">
        <v>0</v>
      </c>
      <c r="J585" s="192">
        <v>1</v>
      </c>
    </row>
    <row r="586" spans="1:10">
      <c r="A586" s="1" t="s">
        <v>1568</v>
      </c>
      <c r="B586" s="1" t="s">
        <v>1569</v>
      </c>
      <c r="C586" s="1" t="s">
        <v>1569</v>
      </c>
      <c r="D586" s="1" t="s">
        <v>1560</v>
      </c>
      <c r="E586" s="1" t="s">
        <v>53</v>
      </c>
      <c r="F586" s="1" t="s">
        <v>48</v>
      </c>
      <c r="G586" s="1" t="s">
        <v>1570</v>
      </c>
      <c r="H586" s="191">
        <v>23232</v>
      </c>
      <c r="I586" s="192">
        <v>0</v>
      </c>
      <c r="J586" s="192">
        <v>1</v>
      </c>
    </row>
    <row r="587" spans="1:10">
      <c r="A587" s="1" t="s">
        <v>1571</v>
      </c>
      <c r="B587" s="1" t="s">
        <v>1572</v>
      </c>
      <c r="C587" s="1" t="s">
        <v>1572</v>
      </c>
      <c r="D587" s="1" t="s">
        <v>1560</v>
      </c>
      <c r="E587" s="1" t="s">
        <v>53</v>
      </c>
      <c r="F587" s="1" t="s">
        <v>48</v>
      </c>
      <c r="G587" s="1" t="s">
        <v>1573</v>
      </c>
      <c r="H587" s="191">
        <v>16994.5</v>
      </c>
      <c r="I587" s="192">
        <v>0</v>
      </c>
      <c r="J587" s="192">
        <v>1</v>
      </c>
    </row>
    <row r="588" spans="1:10">
      <c r="A588" s="1" t="s">
        <v>1574</v>
      </c>
      <c r="B588" s="1" t="s">
        <v>1574</v>
      </c>
      <c r="C588" s="1" t="s">
        <v>1575</v>
      </c>
      <c r="D588" s="1" t="s">
        <v>1560</v>
      </c>
      <c r="E588" s="1" t="s">
        <v>53</v>
      </c>
      <c r="F588" s="1" t="s">
        <v>57</v>
      </c>
      <c r="G588" s="1" t="s">
        <v>1576</v>
      </c>
      <c r="H588" s="191">
        <v>13847</v>
      </c>
      <c r="I588" s="192">
        <v>0</v>
      </c>
      <c r="J588" s="192">
        <v>0</v>
      </c>
    </row>
    <row r="589" spans="1:10">
      <c r="A589" s="1" t="s">
        <v>1577</v>
      </c>
      <c r="B589" s="1" t="s">
        <v>1559</v>
      </c>
      <c r="C589" s="1" t="s">
        <v>1559</v>
      </c>
      <c r="D589" s="1" t="s">
        <v>1560</v>
      </c>
      <c r="E589" s="1" t="s">
        <v>53</v>
      </c>
      <c r="F589" s="1" t="s">
        <v>48</v>
      </c>
      <c r="G589" s="1" t="s">
        <v>1578</v>
      </c>
      <c r="H589" s="191">
        <v>10225.25</v>
      </c>
      <c r="I589" s="192">
        <v>0</v>
      </c>
      <c r="J589" s="192">
        <v>0</v>
      </c>
    </row>
    <row r="590" spans="1:10">
      <c r="A590" s="1" t="s">
        <v>1579</v>
      </c>
      <c r="B590" s="1" t="s">
        <v>1579</v>
      </c>
      <c r="C590" s="1" t="s">
        <v>1580</v>
      </c>
      <c r="D590" s="1" t="s">
        <v>1560</v>
      </c>
      <c r="E590" s="1" t="s">
        <v>53</v>
      </c>
      <c r="F590" s="1" t="s">
        <v>42</v>
      </c>
      <c r="G590" s="1" t="s">
        <v>1581</v>
      </c>
      <c r="H590" s="191">
        <v>8518</v>
      </c>
      <c r="I590" s="192">
        <v>0</v>
      </c>
      <c r="J590" s="192">
        <v>0</v>
      </c>
    </row>
    <row r="591" spans="1:10">
      <c r="A591" s="1" t="s">
        <v>1582</v>
      </c>
      <c r="B591" s="1" t="s">
        <v>1582</v>
      </c>
      <c r="C591" s="1" t="s">
        <v>1583</v>
      </c>
      <c r="D591" s="1" t="s">
        <v>1560</v>
      </c>
      <c r="E591" s="1" t="s">
        <v>53</v>
      </c>
      <c r="F591" s="1" t="s">
        <v>57</v>
      </c>
      <c r="G591" s="1" t="s">
        <v>1584</v>
      </c>
      <c r="H591" s="191">
        <v>8308.5</v>
      </c>
      <c r="I591" s="192">
        <v>0</v>
      </c>
      <c r="J591" s="192">
        <v>1</v>
      </c>
    </row>
    <row r="592" spans="1:10">
      <c r="A592" s="1" t="s">
        <v>1585</v>
      </c>
      <c r="B592" s="1" t="s">
        <v>1586</v>
      </c>
      <c r="C592" s="1" t="s">
        <v>1586</v>
      </c>
      <c r="D592" s="1" t="s">
        <v>1560</v>
      </c>
      <c r="E592" s="1" t="s">
        <v>53</v>
      </c>
      <c r="F592" s="1" t="s">
        <v>48</v>
      </c>
      <c r="G592" s="1" t="s">
        <v>1587</v>
      </c>
      <c r="H592" s="191">
        <v>6958.5</v>
      </c>
      <c r="I592" s="192">
        <v>0</v>
      </c>
      <c r="J592" s="192">
        <v>0</v>
      </c>
    </row>
    <row r="593" spans="1:10">
      <c r="A593" s="1" t="s">
        <v>1588</v>
      </c>
      <c r="B593" s="1" t="s">
        <v>1588</v>
      </c>
      <c r="C593" s="1" t="s">
        <v>1589</v>
      </c>
      <c r="D593" s="1" t="s">
        <v>1560</v>
      </c>
      <c r="E593" s="1" t="s">
        <v>53</v>
      </c>
      <c r="F593" s="1" t="s">
        <v>42</v>
      </c>
      <c r="G593" s="1" t="s">
        <v>1590</v>
      </c>
      <c r="H593" s="191">
        <v>4460</v>
      </c>
      <c r="I593" s="192">
        <v>0</v>
      </c>
      <c r="J593" s="192">
        <v>0</v>
      </c>
    </row>
    <row r="594" spans="1:10">
      <c r="A594" s="1" t="s">
        <v>1591</v>
      </c>
      <c r="B594" s="1" t="s">
        <v>1566</v>
      </c>
      <c r="C594" s="1" t="s">
        <v>1566</v>
      </c>
      <c r="D594" s="1" t="s">
        <v>1560</v>
      </c>
      <c r="E594" s="1" t="s">
        <v>53</v>
      </c>
      <c r="F594" s="1" t="s">
        <v>48</v>
      </c>
      <c r="G594" s="1" t="s">
        <v>1592</v>
      </c>
      <c r="H594" s="191">
        <v>4401.25</v>
      </c>
      <c r="I594" s="192">
        <v>0</v>
      </c>
      <c r="J594" s="192">
        <v>0</v>
      </c>
    </row>
    <row r="595" spans="1:10">
      <c r="A595" s="1" t="s">
        <v>1593</v>
      </c>
      <c r="B595" s="1" t="s">
        <v>1594</v>
      </c>
      <c r="C595" s="1" t="s">
        <v>1594</v>
      </c>
      <c r="D595" s="1" t="s">
        <v>1560</v>
      </c>
      <c r="E595" s="1" t="s">
        <v>53</v>
      </c>
      <c r="F595" s="1" t="s">
        <v>48</v>
      </c>
      <c r="G595" s="1" t="s">
        <v>1595</v>
      </c>
      <c r="H595" s="191">
        <v>2576</v>
      </c>
      <c r="I595" s="192">
        <v>0</v>
      </c>
      <c r="J595" s="192">
        <v>0</v>
      </c>
    </row>
    <row r="596" spans="1:10">
      <c r="A596" s="1" t="s">
        <v>1596</v>
      </c>
      <c r="B596" s="1" t="s">
        <v>1569</v>
      </c>
      <c r="C596" s="1" t="s">
        <v>1569</v>
      </c>
      <c r="D596" s="1" t="s">
        <v>1560</v>
      </c>
      <c r="E596" s="1" t="s">
        <v>53</v>
      </c>
      <c r="F596" s="1" t="s">
        <v>48</v>
      </c>
      <c r="G596" s="1" t="s">
        <v>1597</v>
      </c>
      <c r="H596" s="191">
        <v>1992</v>
      </c>
      <c r="I596" s="192">
        <v>0</v>
      </c>
      <c r="J596" s="192">
        <v>0</v>
      </c>
    </row>
    <row r="597" spans="1:10">
      <c r="A597" s="1" t="s">
        <v>1598</v>
      </c>
      <c r="B597" s="1" t="s">
        <v>1599</v>
      </c>
      <c r="C597" s="1" t="s">
        <v>1599</v>
      </c>
      <c r="D597" s="1" t="s">
        <v>1600</v>
      </c>
      <c r="E597" s="1" t="s">
        <v>41</v>
      </c>
      <c r="F597" s="1" t="s">
        <v>48</v>
      </c>
      <c r="G597" s="1" t="s">
        <v>1601</v>
      </c>
      <c r="H597" s="191">
        <v>170855</v>
      </c>
      <c r="I597" s="192">
        <v>1</v>
      </c>
      <c r="J597" s="192">
        <v>1</v>
      </c>
    </row>
    <row r="598" spans="1:10">
      <c r="A598" s="1" t="s">
        <v>1602</v>
      </c>
      <c r="B598" s="1" t="s">
        <v>1602</v>
      </c>
      <c r="C598" s="1" t="s">
        <v>1603</v>
      </c>
      <c r="D598" s="1" t="s">
        <v>1600</v>
      </c>
      <c r="E598" s="1" t="s">
        <v>41</v>
      </c>
      <c r="F598" s="1" t="s">
        <v>57</v>
      </c>
      <c r="G598" s="1" t="s">
        <v>1604</v>
      </c>
      <c r="H598" s="191">
        <v>51393</v>
      </c>
      <c r="I598" s="192">
        <v>0</v>
      </c>
      <c r="J598" s="192">
        <v>0</v>
      </c>
    </row>
    <row r="599" spans="1:10">
      <c r="A599" s="1" t="s">
        <v>1605</v>
      </c>
      <c r="B599" s="1" t="s">
        <v>1606</v>
      </c>
      <c r="C599" s="1" t="s">
        <v>1606</v>
      </c>
      <c r="D599" s="1" t="s">
        <v>1600</v>
      </c>
      <c r="E599" s="1" t="s">
        <v>41</v>
      </c>
      <c r="F599" s="1" t="s">
        <v>48</v>
      </c>
      <c r="G599" s="1" t="s">
        <v>1607</v>
      </c>
      <c r="H599" s="191">
        <v>48915.5</v>
      </c>
      <c r="I599" s="192">
        <v>1</v>
      </c>
      <c r="J599" s="192">
        <v>1</v>
      </c>
    </row>
    <row r="600" spans="1:10">
      <c r="A600" s="1" t="s">
        <v>1608</v>
      </c>
      <c r="B600" s="1" t="s">
        <v>1609</v>
      </c>
      <c r="C600" s="1" t="s">
        <v>1609</v>
      </c>
      <c r="D600" s="1" t="s">
        <v>1600</v>
      </c>
      <c r="E600" s="1" t="s">
        <v>41</v>
      </c>
      <c r="F600" s="1" t="s">
        <v>48</v>
      </c>
      <c r="G600" s="1" t="s">
        <v>1610</v>
      </c>
      <c r="H600" s="191">
        <v>46554.5</v>
      </c>
      <c r="I600" s="192">
        <v>0</v>
      </c>
      <c r="J600" s="192">
        <v>1</v>
      </c>
    </row>
    <row r="601" spans="1:10">
      <c r="A601" s="1" t="s">
        <v>1611</v>
      </c>
      <c r="B601" s="1" t="s">
        <v>1612</v>
      </c>
      <c r="C601" s="1" t="s">
        <v>1612</v>
      </c>
      <c r="D601" s="1" t="s">
        <v>1600</v>
      </c>
      <c r="E601" s="1" t="s">
        <v>41</v>
      </c>
      <c r="F601" s="1" t="s">
        <v>48</v>
      </c>
      <c r="G601" s="1" t="s">
        <v>1613</v>
      </c>
      <c r="H601" s="191">
        <v>36224</v>
      </c>
      <c r="I601" s="192">
        <v>0</v>
      </c>
      <c r="J601" s="192">
        <v>0</v>
      </c>
    </row>
    <row r="602" spans="1:10">
      <c r="A602" s="1" t="s">
        <v>1614</v>
      </c>
      <c r="B602" s="1" t="s">
        <v>1614</v>
      </c>
      <c r="C602" s="1" t="s">
        <v>1615</v>
      </c>
      <c r="D602" s="1" t="s">
        <v>1600</v>
      </c>
      <c r="E602" s="1" t="s">
        <v>41</v>
      </c>
      <c r="F602" s="1" t="s">
        <v>57</v>
      </c>
      <c r="G602" s="1" t="s">
        <v>1616</v>
      </c>
      <c r="H602" s="191">
        <v>21325</v>
      </c>
      <c r="I602" s="192">
        <v>0</v>
      </c>
      <c r="J602" s="192">
        <v>1</v>
      </c>
    </row>
    <row r="603" spans="1:10">
      <c r="A603" s="1" t="s">
        <v>1617</v>
      </c>
      <c r="B603" s="1" t="s">
        <v>1618</v>
      </c>
      <c r="C603" s="1" t="s">
        <v>1618</v>
      </c>
      <c r="D603" s="1" t="s">
        <v>1600</v>
      </c>
      <c r="E603" s="1" t="s">
        <v>41</v>
      </c>
      <c r="F603" s="1" t="s">
        <v>48</v>
      </c>
      <c r="G603" s="1" t="s">
        <v>1619</v>
      </c>
      <c r="H603" s="191">
        <v>20946</v>
      </c>
      <c r="I603" s="192">
        <v>0</v>
      </c>
      <c r="J603" s="192">
        <v>0</v>
      </c>
    </row>
    <row r="604" spans="1:10">
      <c r="A604" s="1" t="s">
        <v>1620</v>
      </c>
      <c r="B604" s="1" t="s">
        <v>1621</v>
      </c>
      <c r="C604" s="1" t="s">
        <v>1621</v>
      </c>
      <c r="D604" s="1" t="s">
        <v>1600</v>
      </c>
      <c r="E604" s="1" t="s">
        <v>41</v>
      </c>
      <c r="F604" s="1" t="s">
        <v>48</v>
      </c>
      <c r="G604" s="1" t="s">
        <v>1622</v>
      </c>
      <c r="H604" s="191">
        <v>20165</v>
      </c>
      <c r="I604" s="192">
        <v>0</v>
      </c>
      <c r="J604" s="192">
        <v>1</v>
      </c>
    </row>
    <row r="605" spans="1:10">
      <c r="A605" s="1" t="s">
        <v>1623</v>
      </c>
      <c r="B605" s="1" t="s">
        <v>1624</v>
      </c>
      <c r="C605" s="1" t="s">
        <v>1624</v>
      </c>
      <c r="D605" s="1" t="s">
        <v>1600</v>
      </c>
      <c r="E605" s="1" t="s">
        <v>41</v>
      </c>
      <c r="F605" s="1" t="s">
        <v>48</v>
      </c>
      <c r="G605" s="1" t="s">
        <v>1625</v>
      </c>
      <c r="H605" s="191">
        <v>18386</v>
      </c>
      <c r="I605" s="192">
        <v>0</v>
      </c>
      <c r="J605" s="192">
        <v>1</v>
      </c>
    </row>
    <row r="606" spans="1:10">
      <c r="A606" s="1" t="s">
        <v>1626</v>
      </c>
      <c r="B606" s="1" t="s">
        <v>1626</v>
      </c>
      <c r="C606" s="1" t="s">
        <v>1627</v>
      </c>
      <c r="D606" s="1" t="s">
        <v>1600</v>
      </c>
      <c r="E606" s="1" t="s">
        <v>41</v>
      </c>
      <c r="F606" s="1" t="s">
        <v>42</v>
      </c>
      <c r="G606" s="1" t="s">
        <v>1628</v>
      </c>
      <c r="H606" s="191">
        <v>18135.5</v>
      </c>
      <c r="I606" s="192">
        <v>0</v>
      </c>
      <c r="J606" s="192">
        <v>0</v>
      </c>
    </row>
    <row r="607" spans="1:10">
      <c r="A607" s="1" t="s">
        <v>1629</v>
      </c>
      <c r="B607" s="1" t="s">
        <v>1629</v>
      </c>
      <c r="C607" s="1" t="s">
        <v>1630</v>
      </c>
      <c r="D607" s="1" t="s">
        <v>1600</v>
      </c>
      <c r="E607" s="1" t="s">
        <v>41</v>
      </c>
      <c r="F607" s="1" t="s">
        <v>42</v>
      </c>
      <c r="G607" s="1" t="s">
        <v>1631</v>
      </c>
      <c r="H607" s="191">
        <v>14334.5</v>
      </c>
      <c r="I607" s="192">
        <v>0</v>
      </c>
      <c r="J607" s="192">
        <v>0</v>
      </c>
    </row>
    <row r="608" spans="1:10">
      <c r="A608" s="1" t="s">
        <v>1632</v>
      </c>
      <c r="B608" s="1" t="s">
        <v>1609</v>
      </c>
      <c r="C608" s="1" t="s">
        <v>1609</v>
      </c>
      <c r="D608" s="1" t="s">
        <v>1600</v>
      </c>
      <c r="E608" s="1" t="s">
        <v>41</v>
      </c>
      <c r="F608" s="1" t="s">
        <v>48</v>
      </c>
      <c r="G608" s="1" t="s">
        <v>1633</v>
      </c>
      <c r="H608" s="191">
        <v>12573.5</v>
      </c>
      <c r="I608" s="192">
        <v>1</v>
      </c>
      <c r="J608" s="192">
        <v>0</v>
      </c>
    </row>
    <row r="609" spans="1:10">
      <c r="A609" s="1" t="s">
        <v>1634</v>
      </c>
      <c r="B609" s="1" t="s">
        <v>1634</v>
      </c>
      <c r="C609" s="1" t="s">
        <v>1635</v>
      </c>
      <c r="D609" s="1" t="s">
        <v>1600</v>
      </c>
      <c r="E609" s="1" t="s">
        <v>41</v>
      </c>
      <c r="F609" s="1" t="s">
        <v>57</v>
      </c>
      <c r="G609" s="1" t="s">
        <v>1636</v>
      </c>
      <c r="H609" s="191">
        <v>12557.5</v>
      </c>
      <c r="I609" s="192">
        <v>0</v>
      </c>
      <c r="J609" s="192">
        <v>0</v>
      </c>
    </row>
    <row r="610" spans="1:10">
      <c r="A610" s="1" t="s">
        <v>1637</v>
      </c>
      <c r="B610" s="1" t="s">
        <v>1637</v>
      </c>
      <c r="C610" s="1" t="s">
        <v>1638</v>
      </c>
      <c r="D610" s="1" t="s">
        <v>1600</v>
      </c>
      <c r="E610" s="1" t="s">
        <v>41</v>
      </c>
      <c r="F610" s="1" t="s">
        <v>57</v>
      </c>
      <c r="G610" s="1" t="s">
        <v>1639</v>
      </c>
      <c r="H610" s="191">
        <v>6750.5</v>
      </c>
      <c r="I610" s="192">
        <v>0</v>
      </c>
      <c r="J610" s="192">
        <v>0</v>
      </c>
    </row>
    <row r="611" spans="1:10">
      <c r="A611" s="1" t="s">
        <v>1640</v>
      </c>
      <c r="B611" s="1" t="s">
        <v>1640</v>
      </c>
      <c r="C611" s="1" t="s">
        <v>1641</v>
      </c>
      <c r="D611" s="1" t="s">
        <v>1600</v>
      </c>
      <c r="E611" s="1" t="s">
        <v>41</v>
      </c>
      <c r="F611" s="1" t="s">
        <v>57</v>
      </c>
      <c r="G611" s="1" t="s">
        <v>1642</v>
      </c>
      <c r="H611" s="191">
        <v>5344</v>
      </c>
      <c r="I611" s="192">
        <v>0</v>
      </c>
      <c r="J611" s="192">
        <v>0</v>
      </c>
    </row>
    <row r="612" spans="1:10">
      <c r="A612" s="1" t="s">
        <v>1643</v>
      </c>
      <c r="B612" s="1" t="s">
        <v>1612</v>
      </c>
      <c r="C612" s="1" t="s">
        <v>1612</v>
      </c>
      <c r="D612" s="1" t="s">
        <v>1600</v>
      </c>
      <c r="E612" s="1" t="s">
        <v>41</v>
      </c>
      <c r="F612" s="1" t="s">
        <v>48</v>
      </c>
      <c r="G612" s="1" t="s">
        <v>1644</v>
      </c>
      <c r="H612" s="191">
        <v>943</v>
      </c>
      <c r="I612" s="192">
        <v>0</v>
      </c>
      <c r="J612" s="192">
        <v>0</v>
      </c>
    </row>
    <row r="613" spans="1:10">
      <c r="A613" s="1" t="s">
        <v>1645</v>
      </c>
      <c r="B613" s="1" t="s">
        <v>1645</v>
      </c>
      <c r="C613" s="1" t="s">
        <v>1646</v>
      </c>
      <c r="D613" s="1" t="s">
        <v>1600</v>
      </c>
      <c r="E613" s="1" t="s">
        <v>41</v>
      </c>
      <c r="F613" s="1" t="s">
        <v>57</v>
      </c>
      <c r="G613" s="1" t="s">
        <v>1647</v>
      </c>
      <c r="H613" s="191">
        <v>557</v>
      </c>
      <c r="I613" s="192">
        <v>0</v>
      </c>
      <c r="J613" s="192">
        <v>0</v>
      </c>
    </row>
    <row r="614" spans="1:10">
      <c r="A614" s="1" t="s">
        <v>1648</v>
      </c>
      <c r="B614" s="1" t="s">
        <v>1612</v>
      </c>
      <c r="C614" s="1" t="s">
        <v>1612</v>
      </c>
      <c r="D614" s="1" t="s">
        <v>1600</v>
      </c>
      <c r="E614" s="1" t="s">
        <v>41</v>
      </c>
      <c r="F614" s="1" t="s">
        <v>48</v>
      </c>
      <c r="G614" s="1" t="s">
        <v>1649</v>
      </c>
      <c r="H614" s="191">
        <v>496.75</v>
      </c>
      <c r="I614" s="192">
        <v>0</v>
      </c>
      <c r="J614" s="192">
        <v>0</v>
      </c>
    </row>
    <row r="615" spans="1:10">
      <c r="A615" s="1" t="s">
        <v>1650</v>
      </c>
      <c r="B615" s="1" t="s">
        <v>1612</v>
      </c>
      <c r="C615" s="1" t="s">
        <v>1612</v>
      </c>
      <c r="D615" s="1" t="s">
        <v>1600</v>
      </c>
      <c r="E615" s="1" t="s">
        <v>41</v>
      </c>
      <c r="F615" s="1" t="s">
        <v>48</v>
      </c>
      <c r="G615" s="1" t="s">
        <v>1651</v>
      </c>
      <c r="H615" s="191">
        <v>274.5</v>
      </c>
      <c r="I615" s="192">
        <v>0</v>
      </c>
      <c r="J615" s="192">
        <v>0</v>
      </c>
    </row>
    <row r="616" spans="1:10">
      <c r="A616" s="1" t="s">
        <v>1652</v>
      </c>
      <c r="B616" s="1" t="s">
        <v>1612</v>
      </c>
      <c r="C616" s="1" t="s">
        <v>1612</v>
      </c>
      <c r="D616" s="1" t="s">
        <v>1600</v>
      </c>
      <c r="E616" s="1" t="s">
        <v>41</v>
      </c>
      <c r="F616" s="1" t="s">
        <v>48</v>
      </c>
      <c r="G616" s="1" t="s">
        <v>1653</v>
      </c>
      <c r="H616" s="191">
        <v>236.5</v>
      </c>
      <c r="I616" s="192">
        <v>0</v>
      </c>
      <c r="J616" s="192">
        <v>0</v>
      </c>
    </row>
    <row r="617" spans="1:10">
      <c r="A617" s="1" t="s">
        <v>1654</v>
      </c>
      <c r="B617" s="1" t="s">
        <v>1612</v>
      </c>
      <c r="C617" s="1" t="s">
        <v>1612</v>
      </c>
      <c r="D617" s="1" t="s">
        <v>1600</v>
      </c>
      <c r="E617" s="1" t="s">
        <v>41</v>
      </c>
      <c r="F617" s="1" t="s">
        <v>48</v>
      </c>
      <c r="G617" s="1" t="s">
        <v>1655</v>
      </c>
      <c r="H617" s="191">
        <v>201.5</v>
      </c>
      <c r="I617" s="192">
        <v>0</v>
      </c>
      <c r="J617" s="192">
        <v>0</v>
      </c>
    </row>
    <row r="618" spans="1:10">
      <c r="A618" s="1" t="s">
        <v>1656</v>
      </c>
      <c r="B618" s="1" t="s">
        <v>1612</v>
      </c>
      <c r="C618" s="1" t="s">
        <v>1612</v>
      </c>
      <c r="D618" s="1" t="s">
        <v>1600</v>
      </c>
      <c r="E618" s="1" t="s">
        <v>41</v>
      </c>
      <c r="F618" s="1" t="s">
        <v>48</v>
      </c>
      <c r="G618" s="1" t="s">
        <v>1657</v>
      </c>
      <c r="H618" s="191">
        <v>200</v>
      </c>
      <c r="I618" s="192">
        <v>0</v>
      </c>
      <c r="J618" s="192">
        <v>0</v>
      </c>
    </row>
    <row r="619" spans="1:10">
      <c r="A619" s="1" t="s">
        <v>1658</v>
      </c>
      <c r="B619" s="1" t="s">
        <v>1612</v>
      </c>
      <c r="C619" s="1" t="s">
        <v>1612</v>
      </c>
      <c r="D619" s="1" t="s">
        <v>1600</v>
      </c>
      <c r="E619" s="1" t="s">
        <v>41</v>
      </c>
      <c r="F619" s="1" t="s">
        <v>48</v>
      </c>
      <c r="G619" s="1" t="s">
        <v>1659</v>
      </c>
      <c r="H619" s="191">
        <v>113.5</v>
      </c>
      <c r="I619" s="192">
        <v>0</v>
      </c>
      <c r="J619" s="192">
        <v>0</v>
      </c>
    </row>
    <row r="620" spans="1:10">
      <c r="A620" s="1" t="s">
        <v>1660</v>
      </c>
      <c r="B620" s="1" t="s">
        <v>1612</v>
      </c>
      <c r="C620" s="1" t="s">
        <v>1612</v>
      </c>
      <c r="D620" s="1" t="s">
        <v>1600</v>
      </c>
      <c r="E620" s="1" t="s">
        <v>41</v>
      </c>
      <c r="F620" s="1" t="s">
        <v>48</v>
      </c>
      <c r="G620" s="1" t="s">
        <v>1661</v>
      </c>
      <c r="H620" s="191">
        <v>92.5</v>
      </c>
      <c r="I620" s="192">
        <v>0</v>
      </c>
      <c r="J620" s="192">
        <v>0</v>
      </c>
    </row>
    <row r="621" spans="1:10">
      <c r="A621" s="1" t="s">
        <v>1662</v>
      </c>
      <c r="B621" s="1" t="s">
        <v>1612</v>
      </c>
      <c r="C621" s="1" t="s">
        <v>1612</v>
      </c>
      <c r="D621" s="1" t="s">
        <v>1600</v>
      </c>
      <c r="E621" s="1" t="s">
        <v>41</v>
      </c>
      <c r="F621" s="1" t="s">
        <v>48</v>
      </c>
      <c r="G621" s="1" t="s">
        <v>1663</v>
      </c>
      <c r="H621" s="191">
        <v>62</v>
      </c>
      <c r="I621" s="192">
        <v>0</v>
      </c>
      <c r="J621" s="192">
        <v>0</v>
      </c>
    </row>
    <row r="622" spans="1:10">
      <c r="A622" s="1" t="s">
        <v>1664</v>
      </c>
      <c r="B622" s="1" t="s">
        <v>1665</v>
      </c>
      <c r="C622" s="1" t="s">
        <v>1665</v>
      </c>
      <c r="D622" s="1" t="s">
        <v>1666</v>
      </c>
      <c r="E622" s="1" t="s">
        <v>41</v>
      </c>
      <c r="F622" s="1" t="s">
        <v>48</v>
      </c>
      <c r="G622" s="1" t="s">
        <v>1667</v>
      </c>
      <c r="H622" s="191">
        <v>256022.5</v>
      </c>
      <c r="I622" s="192">
        <v>1</v>
      </c>
      <c r="J622" s="192">
        <v>1</v>
      </c>
    </row>
    <row r="623" spans="1:10">
      <c r="A623" s="1" t="s">
        <v>1668</v>
      </c>
      <c r="B623" s="1" t="s">
        <v>1669</v>
      </c>
      <c r="C623" s="1" t="s">
        <v>1669</v>
      </c>
      <c r="D623" s="1" t="s">
        <v>1666</v>
      </c>
      <c r="E623" s="1" t="s">
        <v>41</v>
      </c>
      <c r="F623" s="1" t="s">
        <v>48</v>
      </c>
      <c r="G623" s="1" t="s">
        <v>1670</v>
      </c>
      <c r="H623" s="191">
        <v>170690</v>
      </c>
      <c r="I623" s="192">
        <v>1</v>
      </c>
      <c r="J623" s="192">
        <v>1</v>
      </c>
    </row>
    <row r="624" spans="1:10">
      <c r="A624" s="1" t="s">
        <v>1671</v>
      </c>
      <c r="B624" s="1" t="s">
        <v>1672</v>
      </c>
      <c r="C624" s="1" t="s">
        <v>1672</v>
      </c>
      <c r="D624" s="1" t="s">
        <v>1666</v>
      </c>
      <c r="E624" s="1" t="s">
        <v>41</v>
      </c>
      <c r="F624" s="1" t="s">
        <v>48</v>
      </c>
      <c r="G624" s="1" t="s">
        <v>1673</v>
      </c>
      <c r="H624" s="191">
        <v>120781.5</v>
      </c>
      <c r="I624" s="192">
        <v>1</v>
      </c>
      <c r="J624" s="192">
        <v>1</v>
      </c>
    </row>
    <row r="625" spans="1:10">
      <c r="A625" s="1" t="s">
        <v>1674</v>
      </c>
      <c r="B625" s="1" t="s">
        <v>1675</v>
      </c>
      <c r="C625" s="1" t="s">
        <v>1675</v>
      </c>
      <c r="D625" s="1" t="s">
        <v>1666</v>
      </c>
      <c r="E625" s="1" t="s">
        <v>41</v>
      </c>
      <c r="F625" s="1" t="s">
        <v>48</v>
      </c>
      <c r="G625" s="1" t="s">
        <v>1676</v>
      </c>
      <c r="H625" s="191">
        <v>57050</v>
      </c>
      <c r="I625" s="192">
        <v>1</v>
      </c>
      <c r="J625" s="192">
        <v>1</v>
      </c>
    </row>
    <row r="626" spans="1:10">
      <c r="A626" s="1" t="s">
        <v>1677</v>
      </c>
      <c r="B626" s="1" t="s">
        <v>1678</v>
      </c>
      <c r="C626" s="1" t="s">
        <v>1678</v>
      </c>
      <c r="D626" s="1" t="s">
        <v>1666</v>
      </c>
      <c r="E626" s="1" t="s">
        <v>41</v>
      </c>
      <c r="F626" s="1" t="s">
        <v>48</v>
      </c>
      <c r="G626" s="1" t="s">
        <v>1679</v>
      </c>
      <c r="H626" s="191">
        <v>44652</v>
      </c>
      <c r="I626" s="192">
        <v>1</v>
      </c>
      <c r="J626" s="192">
        <v>1</v>
      </c>
    </row>
    <row r="627" spans="1:10">
      <c r="A627" s="1" t="s">
        <v>1680</v>
      </c>
      <c r="B627" s="1" t="s">
        <v>1681</v>
      </c>
      <c r="C627" s="1" t="s">
        <v>1681</v>
      </c>
      <c r="D627" s="1" t="s">
        <v>1666</v>
      </c>
      <c r="E627" s="1" t="s">
        <v>41</v>
      </c>
      <c r="F627" s="1" t="s">
        <v>48</v>
      </c>
      <c r="G627" s="1" t="s">
        <v>1682</v>
      </c>
      <c r="H627" s="191">
        <v>43237.5</v>
      </c>
      <c r="I627" s="192">
        <v>1</v>
      </c>
      <c r="J627" s="192">
        <v>1</v>
      </c>
    </row>
    <row r="628" spans="1:10">
      <c r="A628" s="1" t="s">
        <v>1683</v>
      </c>
      <c r="B628" s="1" t="s">
        <v>1665</v>
      </c>
      <c r="C628" s="1" t="s">
        <v>1665</v>
      </c>
      <c r="D628" s="1" t="s">
        <v>1666</v>
      </c>
      <c r="E628" s="1" t="s">
        <v>41</v>
      </c>
      <c r="F628" s="1" t="s">
        <v>48</v>
      </c>
      <c r="G628" s="1" t="s">
        <v>1684</v>
      </c>
      <c r="H628" s="191">
        <v>39519.25</v>
      </c>
      <c r="I628" s="192">
        <v>0</v>
      </c>
      <c r="J628" s="192">
        <v>0</v>
      </c>
    </row>
    <row r="629" spans="1:10">
      <c r="A629" s="1" t="s">
        <v>1685</v>
      </c>
      <c r="B629" s="1" t="s">
        <v>1685</v>
      </c>
      <c r="C629" s="1" t="s">
        <v>1686</v>
      </c>
      <c r="D629" s="1" t="s">
        <v>1666</v>
      </c>
      <c r="E629" s="1" t="s">
        <v>41</v>
      </c>
      <c r="F629" s="1" t="s">
        <v>57</v>
      </c>
      <c r="G629" s="1" t="s">
        <v>1687</v>
      </c>
      <c r="H629" s="191">
        <v>35530</v>
      </c>
      <c r="I629" s="192">
        <v>0</v>
      </c>
      <c r="J629" s="192">
        <v>0</v>
      </c>
    </row>
    <row r="630" spans="1:10">
      <c r="A630" s="1" t="s">
        <v>1688</v>
      </c>
      <c r="B630" s="1" t="s">
        <v>1688</v>
      </c>
      <c r="C630" s="1" t="s">
        <v>1689</v>
      </c>
      <c r="D630" s="1" t="s">
        <v>1666</v>
      </c>
      <c r="E630" s="1" t="s">
        <v>41</v>
      </c>
      <c r="F630" s="1" t="s">
        <v>57</v>
      </c>
      <c r="G630" s="1" t="s">
        <v>654</v>
      </c>
      <c r="H630" s="191">
        <v>33242</v>
      </c>
      <c r="I630" s="192">
        <v>0</v>
      </c>
      <c r="J630" s="192">
        <v>0</v>
      </c>
    </row>
    <row r="631" spans="1:10">
      <c r="A631" s="1" t="s">
        <v>1690</v>
      </c>
      <c r="B631" s="1" t="s">
        <v>1665</v>
      </c>
      <c r="C631" s="1" t="s">
        <v>1665</v>
      </c>
      <c r="D631" s="1" t="s">
        <v>1666</v>
      </c>
      <c r="E631" s="1" t="s">
        <v>41</v>
      </c>
      <c r="F631" s="1" t="s">
        <v>48</v>
      </c>
      <c r="G631" s="1" t="s">
        <v>1691</v>
      </c>
      <c r="H631" s="191">
        <v>27420</v>
      </c>
      <c r="I631" s="192">
        <v>0</v>
      </c>
      <c r="J631" s="192">
        <v>0</v>
      </c>
    </row>
    <row r="632" spans="1:10">
      <c r="A632" s="1" t="s">
        <v>1692</v>
      </c>
      <c r="B632" s="1" t="s">
        <v>1692</v>
      </c>
      <c r="C632" s="1" t="s">
        <v>1693</v>
      </c>
      <c r="D632" s="1" t="s">
        <v>1666</v>
      </c>
      <c r="E632" s="1" t="s">
        <v>41</v>
      </c>
      <c r="F632" s="1" t="s">
        <v>57</v>
      </c>
      <c r="G632" s="1" t="s">
        <v>1694</v>
      </c>
      <c r="H632" s="191">
        <v>24525.5</v>
      </c>
      <c r="I632" s="192">
        <v>0</v>
      </c>
      <c r="J632" s="192">
        <v>1</v>
      </c>
    </row>
    <row r="633" spans="1:10">
      <c r="A633" s="1" t="s">
        <v>1695</v>
      </c>
      <c r="B633" s="1" t="s">
        <v>1695</v>
      </c>
      <c r="C633" s="1" t="s">
        <v>1686</v>
      </c>
      <c r="D633" s="1" t="s">
        <v>1666</v>
      </c>
      <c r="E633" s="1" t="s">
        <v>41</v>
      </c>
      <c r="F633" s="1" t="s">
        <v>57</v>
      </c>
      <c r="G633" s="1" t="s">
        <v>1696</v>
      </c>
      <c r="H633" s="191">
        <v>20138.5</v>
      </c>
      <c r="I633" s="192">
        <v>0</v>
      </c>
      <c r="J633" s="192">
        <v>0</v>
      </c>
    </row>
    <row r="634" spans="1:10">
      <c r="A634" s="1" t="s">
        <v>1697</v>
      </c>
      <c r="B634" s="1" t="s">
        <v>1697</v>
      </c>
      <c r="C634" s="1" t="s">
        <v>170</v>
      </c>
      <c r="D634" s="1" t="s">
        <v>1666</v>
      </c>
      <c r="E634" s="1" t="s">
        <v>41</v>
      </c>
      <c r="F634" s="1" t="s">
        <v>42</v>
      </c>
      <c r="G634" s="1" t="s">
        <v>1698</v>
      </c>
      <c r="H634" s="191">
        <v>17905.5</v>
      </c>
      <c r="I634" s="192">
        <v>0</v>
      </c>
      <c r="J634" s="192">
        <v>0</v>
      </c>
    </row>
    <row r="635" spans="1:10">
      <c r="A635" s="1" t="s">
        <v>1699</v>
      </c>
      <c r="B635" s="1" t="s">
        <v>1699</v>
      </c>
      <c r="C635" s="1" t="s">
        <v>516</v>
      </c>
      <c r="D635" s="1" t="s">
        <v>1666</v>
      </c>
      <c r="E635" s="1" t="s">
        <v>41</v>
      </c>
      <c r="F635" s="1" t="s">
        <v>57</v>
      </c>
      <c r="G635" s="1" t="s">
        <v>1700</v>
      </c>
      <c r="H635" s="191">
        <v>16741</v>
      </c>
      <c r="I635" s="192">
        <v>0</v>
      </c>
      <c r="J635" s="192">
        <v>0</v>
      </c>
    </row>
    <row r="636" spans="1:10">
      <c r="A636" s="1" t="s">
        <v>1701</v>
      </c>
      <c r="B636" s="1" t="s">
        <v>1701</v>
      </c>
      <c r="C636" s="1" t="s">
        <v>1702</v>
      </c>
      <c r="D636" s="1" t="s">
        <v>1666</v>
      </c>
      <c r="E636" s="1" t="s">
        <v>41</v>
      </c>
      <c r="F636" s="1" t="s">
        <v>57</v>
      </c>
      <c r="G636" s="1" t="s">
        <v>1703</v>
      </c>
      <c r="H636" s="191">
        <v>15590.5</v>
      </c>
      <c r="I636" s="192">
        <v>0</v>
      </c>
      <c r="J636" s="192">
        <v>0</v>
      </c>
    </row>
    <row r="637" spans="1:10">
      <c r="A637" s="1" t="s">
        <v>1704</v>
      </c>
      <c r="B637" s="1" t="s">
        <v>1705</v>
      </c>
      <c r="C637" s="1" t="s">
        <v>1705</v>
      </c>
      <c r="D637" s="1" t="s">
        <v>1666</v>
      </c>
      <c r="E637" s="1" t="s">
        <v>41</v>
      </c>
      <c r="F637" s="1" t="s">
        <v>48</v>
      </c>
      <c r="G637" s="1" t="s">
        <v>1706</v>
      </c>
      <c r="H637" s="191">
        <v>14568.5</v>
      </c>
      <c r="I637" s="192">
        <v>0</v>
      </c>
      <c r="J637" s="192">
        <v>1</v>
      </c>
    </row>
    <row r="638" spans="1:10">
      <c r="A638" s="1" t="s">
        <v>1707</v>
      </c>
      <c r="B638" s="1" t="s">
        <v>1707</v>
      </c>
      <c r="C638" s="1" t="s">
        <v>1708</v>
      </c>
      <c r="D638" s="1" t="s">
        <v>1666</v>
      </c>
      <c r="E638" s="1" t="s">
        <v>41</v>
      </c>
      <c r="F638" s="1" t="s">
        <v>57</v>
      </c>
      <c r="G638" s="1" t="s">
        <v>1709</v>
      </c>
      <c r="H638" s="191">
        <v>12270.5</v>
      </c>
      <c r="I638" s="192">
        <v>0</v>
      </c>
      <c r="J638" s="192">
        <v>0</v>
      </c>
    </row>
    <row r="639" spans="1:10">
      <c r="A639" s="1" t="s">
        <v>1710</v>
      </c>
      <c r="B639" s="1" t="s">
        <v>1710</v>
      </c>
      <c r="C639" s="1" t="s">
        <v>1711</v>
      </c>
      <c r="D639" s="1" t="s">
        <v>1666</v>
      </c>
      <c r="E639" s="1" t="s">
        <v>41</v>
      </c>
      <c r="F639" s="1" t="s">
        <v>57</v>
      </c>
      <c r="G639" s="1" t="s">
        <v>1712</v>
      </c>
      <c r="H639" s="191">
        <v>11061</v>
      </c>
      <c r="I639" s="192">
        <v>0</v>
      </c>
      <c r="J639" s="192">
        <v>0</v>
      </c>
    </row>
    <row r="640" spans="1:10">
      <c r="A640" s="1" t="s">
        <v>1713</v>
      </c>
      <c r="B640" s="1" t="s">
        <v>1678</v>
      </c>
      <c r="C640" s="1" t="s">
        <v>1678</v>
      </c>
      <c r="D640" s="1" t="s">
        <v>1666</v>
      </c>
      <c r="E640" s="1" t="s">
        <v>41</v>
      </c>
      <c r="F640" s="1" t="s">
        <v>48</v>
      </c>
      <c r="G640" s="1" t="s">
        <v>1714</v>
      </c>
      <c r="H640" s="191">
        <v>10849.25</v>
      </c>
      <c r="I640" s="192">
        <v>0</v>
      </c>
      <c r="J640" s="192">
        <v>0</v>
      </c>
    </row>
    <row r="641" spans="1:10">
      <c r="A641" s="1" t="s">
        <v>1715</v>
      </c>
      <c r="B641" s="1" t="s">
        <v>1715</v>
      </c>
      <c r="C641" s="1" t="s">
        <v>1716</v>
      </c>
      <c r="D641" s="1" t="s">
        <v>1666</v>
      </c>
      <c r="E641" s="1" t="s">
        <v>41</v>
      </c>
      <c r="F641" s="1" t="s">
        <v>57</v>
      </c>
      <c r="G641" s="1" t="s">
        <v>1717</v>
      </c>
      <c r="H641" s="191">
        <v>10474</v>
      </c>
      <c r="I641" s="192">
        <v>0</v>
      </c>
      <c r="J641" s="192">
        <v>0</v>
      </c>
    </row>
    <row r="642" spans="1:10">
      <c r="A642" s="1" t="s">
        <v>1718</v>
      </c>
      <c r="B642" s="1" t="s">
        <v>1718</v>
      </c>
      <c r="C642" s="1" t="s">
        <v>1719</v>
      </c>
      <c r="D642" s="1" t="s">
        <v>1666</v>
      </c>
      <c r="E642" s="1" t="s">
        <v>41</v>
      </c>
      <c r="F642" s="1" t="s">
        <v>57</v>
      </c>
      <c r="G642" s="1" t="s">
        <v>1720</v>
      </c>
      <c r="H642" s="191">
        <v>10417</v>
      </c>
      <c r="I642" s="192">
        <v>0</v>
      </c>
      <c r="J642" s="192">
        <v>0</v>
      </c>
    </row>
    <row r="643" spans="1:10">
      <c r="A643" s="1" t="s">
        <v>1721</v>
      </c>
      <c r="B643" s="1" t="s">
        <v>1665</v>
      </c>
      <c r="C643" s="1" t="s">
        <v>1665</v>
      </c>
      <c r="D643" s="1" t="s">
        <v>1666</v>
      </c>
      <c r="E643" s="1" t="s">
        <v>41</v>
      </c>
      <c r="F643" s="1" t="s">
        <v>48</v>
      </c>
      <c r="G643" s="1" t="s">
        <v>1722</v>
      </c>
      <c r="H643" s="191">
        <v>10356.5</v>
      </c>
      <c r="I643" s="192">
        <v>0</v>
      </c>
      <c r="J643" s="192">
        <v>0</v>
      </c>
    </row>
    <row r="644" spans="1:10">
      <c r="A644" s="1" t="s">
        <v>1723</v>
      </c>
      <c r="B644" s="1" t="s">
        <v>1669</v>
      </c>
      <c r="C644" s="1" t="s">
        <v>1669</v>
      </c>
      <c r="D644" s="1" t="s">
        <v>1666</v>
      </c>
      <c r="E644" s="1" t="s">
        <v>41</v>
      </c>
      <c r="F644" s="1" t="s">
        <v>48</v>
      </c>
      <c r="G644" s="1" t="s">
        <v>1724</v>
      </c>
      <c r="H644" s="191">
        <v>10207</v>
      </c>
      <c r="I644" s="192">
        <v>0</v>
      </c>
      <c r="J644" s="192">
        <v>0</v>
      </c>
    </row>
    <row r="645" spans="1:10">
      <c r="A645" s="1" t="s">
        <v>1725</v>
      </c>
      <c r="B645" s="1" t="s">
        <v>1675</v>
      </c>
      <c r="C645" s="1" t="s">
        <v>1675</v>
      </c>
      <c r="D645" s="1" t="s">
        <v>1666</v>
      </c>
      <c r="E645" s="1" t="s">
        <v>41</v>
      </c>
      <c r="F645" s="1" t="s">
        <v>48</v>
      </c>
      <c r="G645" s="1" t="s">
        <v>1726</v>
      </c>
      <c r="H645" s="191">
        <v>9054</v>
      </c>
      <c r="I645" s="192">
        <v>0</v>
      </c>
      <c r="J645" s="192">
        <v>0</v>
      </c>
    </row>
    <row r="646" spans="1:10">
      <c r="A646" s="1" t="s">
        <v>1727</v>
      </c>
      <c r="B646" s="1" t="s">
        <v>1727</v>
      </c>
      <c r="C646" s="1" t="s">
        <v>1728</v>
      </c>
      <c r="D646" s="1" t="s">
        <v>1666</v>
      </c>
      <c r="E646" s="1" t="s">
        <v>41</v>
      </c>
      <c r="F646" s="1" t="s">
        <v>57</v>
      </c>
      <c r="G646" s="1" t="s">
        <v>1729</v>
      </c>
      <c r="H646" s="191">
        <v>8613</v>
      </c>
      <c r="I646" s="192">
        <v>0</v>
      </c>
      <c r="J646" s="192">
        <v>0</v>
      </c>
    </row>
    <row r="647" spans="1:10">
      <c r="A647" s="1" t="s">
        <v>1730</v>
      </c>
      <c r="B647" s="1" t="s">
        <v>1731</v>
      </c>
      <c r="C647" s="1" t="s">
        <v>1731</v>
      </c>
      <c r="D647" s="1" t="s">
        <v>1666</v>
      </c>
      <c r="E647" s="1" t="s">
        <v>41</v>
      </c>
      <c r="F647" s="1" t="s">
        <v>48</v>
      </c>
      <c r="G647" s="1" t="s">
        <v>1732</v>
      </c>
      <c r="H647" s="191">
        <v>5122</v>
      </c>
      <c r="I647" s="192">
        <v>0</v>
      </c>
      <c r="J647" s="192">
        <v>0</v>
      </c>
    </row>
    <row r="648" spans="1:10">
      <c r="A648" s="1" t="s">
        <v>1733</v>
      </c>
      <c r="B648" s="1" t="s">
        <v>1733</v>
      </c>
      <c r="C648" s="1" t="s">
        <v>1734</v>
      </c>
      <c r="D648" s="1" t="s">
        <v>1666</v>
      </c>
      <c r="E648" s="1" t="s">
        <v>41</v>
      </c>
      <c r="F648" s="1" t="s">
        <v>42</v>
      </c>
      <c r="G648" s="1" t="s">
        <v>1735</v>
      </c>
      <c r="H648" s="191">
        <v>4995.5</v>
      </c>
      <c r="I648" s="192">
        <v>0</v>
      </c>
      <c r="J648" s="192">
        <v>0</v>
      </c>
    </row>
    <row r="649" spans="1:10">
      <c r="A649" s="1" t="s">
        <v>1736</v>
      </c>
      <c r="B649" s="1" t="s">
        <v>1665</v>
      </c>
      <c r="C649" s="1" t="s">
        <v>1665</v>
      </c>
      <c r="D649" s="1" t="s">
        <v>1666</v>
      </c>
      <c r="E649" s="1" t="s">
        <v>41</v>
      </c>
      <c r="F649" s="1" t="s">
        <v>48</v>
      </c>
      <c r="G649" s="1" t="s">
        <v>1737</v>
      </c>
      <c r="H649" s="191">
        <v>4861</v>
      </c>
      <c r="I649" s="192">
        <v>0</v>
      </c>
      <c r="J649" s="192">
        <v>0</v>
      </c>
    </row>
    <row r="650" spans="1:10">
      <c r="A650" s="1" t="s">
        <v>1738</v>
      </c>
      <c r="B650" s="1" t="s">
        <v>1665</v>
      </c>
      <c r="C650" s="1" t="s">
        <v>1665</v>
      </c>
      <c r="D650" s="1" t="s">
        <v>1666</v>
      </c>
      <c r="E650" s="1" t="s">
        <v>41</v>
      </c>
      <c r="F650" s="1" t="s">
        <v>48</v>
      </c>
      <c r="G650" s="1" t="s">
        <v>1739</v>
      </c>
      <c r="H650" s="191">
        <v>4159.25</v>
      </c>
      <c r="I650" s="192">
        <v>0</v>
      </c>
      <c r="J650" s="192">
        <v>0</v>
      </c>
    </row>
    <row r="651" spans="1:10">
      <c r="A651" s="1" t="s">
        <v>1740</v>
      </c>
      <c r="B651" s="1" t="s">
        <v>1741</v>
      </c>
      <c r="C651" s="1" t="s">
        <v>1741</v>
      </c>
      <c r="D651" s="1" t="s">
        <v>1666</v>
      </c>
      <c r="E651" s="1" t="s">
        <v>41</v>
      </c>
      <c r="F651" s="1" t="s">
        <v>48</v>
      </c>
      <c r="G651" s="1" t="s">
        <v>1742</v>
      </c>
      <c r="H651" s="191">
        <v>2612</v>
      </c>
      <c r="I651" s="192">
        <v>0</v>
      </c>
      <c r="J651" s="192">
        <v>0</v>
      </c>
    </row>
    <row r="652" spans="1:10">
      <c r="A652" s="1" t="s">
        <v>1743</v>
      </c>
      <c r="B652" s="1" t="s">
        <v>1665</v>
      </c>
      <c r="C652" s="1" t="s">
        <v>1665</v>
      </c>
      <c r="D652" s="1" t="s">
        <v>1666</v>
      </c>
      <c r="E652" s="1" t="s">
        <v>41</v>
      </c>
      <c r="F652" s="1" t="s">
        <v>48</v>
      </c>
      <c r="G652" s="1" t="s">
        <v>1744</v>
      </c>
      <c r="H652" s="191">
        <v>2304</v>
      </c>
      <c r="I652" s="192">
        <v>0</v>
      </c>
      <c r="J652" s="192">
        <v>0</v>
      </c>
    </row>
    <row r="653" spans="1:10">
      <c r="A653" s="1" t="s">
        <v>1745</v>
      </c>
      <c r="B653" s="1" t="s">
        <v>1665</v>
      </c>
      <c r="C653" s="1" t="s">
        <v>1665</v>
      </c>
      <c r="D653" s="1" t="s">
        <v>1666</v>
      </c>
      <c r="E653" s="1" t="s">
        <v>41</v>
      </c>
      <c r="F653" s="1" t="s">
        <v>48</v>
      </c>
      <c r="G653" s="1" t="s">
        <v>1746</v>
      </c>
      <c r="H653" s="191">
        <v>2072.5</v>
      </c>
      <c r="I653" s="192">
        <v>0</v>
      </c>
      <c r="J653" s="192">
        <v>0</v>
      </c>
    </row>
    <row r="654" spans="1:10">
      <c r="A654" s="1" t="s">
        <v>1747</v>
      </c>
      <c r="B654" s="1" t="s">
        <v>1747</v>
      </c>
      <c r="C654" s="1" t="s">
        <v>1748</v>
      </c>
      <c r="D654" s="1" t="s">
        <v>1666</v>
      </c>
      <c r="E654" s="1" t="s">
        <v>41</v>
      </c>
      <c r="F654" s="1" t="s">
        <v>42</v>
      </c>
      <c r="G654" s="1" t="s">
        <v>1749</v>
      </c>
      <c r="H654" s="191">
        <v>1862</v>
      </c>
      <c r="I654" s="192">
        <v>0</v>
      </c>
      <c r="J654" s="192">
        <v>0</v>
      </c>
    </row>
    <row r="655" spans="1:10">
      <c r="A655" s="1" t="s">
        <v>1750</v>
      </c>
      <c r="B655" s="1" t="s">
        <v>1665</v>
      </c>
      <c r="C655" s="1" t="s">
        <v>1665</v>
      </c>
      <c r="D655" s="1" t="s">
        <v>1666</v>
      </c>
      <c r="E655" s="1" t="s">
        <v>41</v>
      </c>
      <c r="F655" s="1" t="s">
        <v>48</v>
      </c>
      <c r="G655" s="1" t="s">
        <v>1751</v>
      </c>
      <c r="H655" s="191">
        <v>1800.75</v>
      </c>
      <c r="I655" s="192">
        <v>0</v>
      </c>
      <c r="J655" s="192">
        <v>0</v>
      </c>
    </row>
    <row r="656" spans="1:10">
      <c r="A656" s="1" t="s">
        <v>1752</v>
      </c>
      <c r="B656" s="1" t="s">
        <v>1665</v>
      </c>
      <c r="C656" s="1" t="s">
        <v>1665</v>
      </c>
      <c r="D656" s="1" t="s">
        <v>1666</v>
      </c>
      <c r="E656" s="1" t="s">
        <v>41</v>
      </c>
      <c r="F656" s="1" t="s">
        <v>48</v>
      </c>
      <c r="G656" s="1" t="s">
        <v>1753</v>
      </c>
      <c r="H656" s="191">
        <v>1537.5</v>
      </c>
      <c r="I656" s="192">
        <v>0</v>
      </c>
      <c r="J656" s="192">
        <v>0</v>
      </c>
    </row>
    <row r="657" spans="1:10">
      <c r="A657" s="1" t="s">
        <v>1754</v>
      </c>
      <c r="B657" s="1" t="s">
        <v>1755</v>
      </c>
      <c r="C657" s="1" t="s">
        <v>1755</v>
      </c>
      <c r="D657" s="1" t="s">
        <v>1666</v>
      </c>
      <c r="E657" s="1" t="s">
        <v>41</v>
      </c>
      <c r="F657" s="195" t="s">
        <v>42</v>
      </c>
      <c r="G657" s="195" t="s">
        <v>1756</v>
      </c>
      <c r="H657" s="196">
        <v>1393</v>
      </c>
      <c r="I657" s="192">
        <v>0</v>
      </c>
      <c r="J657" s="192">
        <v>0</v>
      </c>
    </row>
    <row r="658" spans="1:10">
      <c r="A658" s="1" t="s">
        <v>1757</v>
      </c>
      <c r="B658" s="1" t="s">
        <v>1755</v>
      </c>
      <c r="C658" s="1" t="s">
        <v>1755</v>
      </c>
      <c r="D658" s="1" t="s">
        <v>1666</v>
      </c>
      <c r="E658" s="1" t="s">
        <v>41</v>
      </c>
      <c r="F658" s="195" t="s">
        <v>42</v>
      </c>
      <c r="G658" s="195" t="s">
        <v>1758</v>
      </c>
      <c r="H658" s="196">
        <v>1346</v>
      </c>
      <c r="I658" s="192">
        <v>0</v>
      </c>
      <c r="J658" s="192">
        <v>0</v>
      </c>
    </row>
    <row r="659" spans="1:10">
      <c r="A659" s="1" t="s">
        <v>1759</v>
      </c>
      <c r="B659" s="1" t="s">
        <v>1755</v>
      </c>
      <c r="C659" s="1" t="s">
        <v>1755</v>
      </c>
      <c r="D659" s="1" t="s">
        <v>1666</v>
      </c>
      <c r="E659" s="1" t="s">
        <v>41</v>
      </c>
      <c r="F659" s="195" t="s">
        <v>42</v>
      </c>
      <c r="G659" s="195" t="s">
        <v>1760</v>
      </c>
      <c r="H659" s="196">
        <v>1034</v>
      </c>
      <c r="I659" s="192">
        <v>0</v>
      </c>
      <c r="J659" s="192">
        <v>0</v>
      </c>
    </row>
    <row r="660" spans="1:10">
      <c r="A660" s="1" t="s">
        <v>1761</v>
      </c>
      <c r="B660" s="1" t="s">
        <v>1755</v>
      </c>
      <c r="C660" s="1" t="s">
        <v>1755</v>
      </c>
      <c r="D660" s="1" t="s">
        <v>1666</v>
      </c>
      <c r="E660" s="1" t="s">
        <v>41</v>
      </c>
      <c r="F660" s="195" t="s">
        <v>42</v>
      </c>
      <c r="G660" s="195" t="s">
        <v>1762</v>
      </c>
      <c r="H660" s="196">
        <v>898</v>
      </c>
      <c r="I660" s="192">
        <v>0</v>
      </c>
      <c r="J660" s="192">
        <v>0</v>
      </c>
    </row>
    <row r="661" spans="1:10">
      <c r="A661" s="1" t="s">
        <v>1763</v>
      </c>
      <c r="B661" s="1" t="s">
        <v>1669</v>
      </c>
      <c r="C661" s="1" t="s">
        <v>1669</v>
      </c>
      <c r="D661" s="1" t="s">
        <v>1666</v>
      </c>
      <c r="E661" s="1" t="s">
        <v>41</v>
      </c>
      <c r="F661" s="1" t="s">
        <v>48</v>
      </c>
      <c r="G661" s="1" t="s">
        <v>1764</v>
      </c>
      <c r="H661" s="191">
        <v>884</v>
      </c>
      <c r="I661" s="192">
        <v>0</v>
      </c>
      <c r="J661" s="192">
        <v>0</v>
      </c>
    </row>
    <row r="662" spans="1:10">
      <c r="A662" s="1" t="s">
        <v>1765</v>
      </c>
      <c r="B662" s="1" t="s">
        <v>1669</v>
      </c>
      <c r="C662" s="1" t="s">
        <v>1669</v>
      </c>
      <c r="D662" s="1" t="s">
        <v>1666</v>
      </c>
      <c r="E662" s="1" t="s">
        <v>41</v>
      </c>
      <c r="F662" s="1" t="s">
        <v>48</v>
      </c>
      <c r="G662" s="1" t="s">
        <v>1766</v>
      </c>
      <c r="H662" s="191">
        <v>883.5</v>
      </c>
      <c r="I662" s="192">
        <v>0</v>
      </c>
      <c r="J662" s="192">
        <v>0</v>
      </c>
    </row>
    <row r="663" spans="1:10">
      <c r="A663" s="1" t="s">
        <v>1767</v>
      </c>
      <c r="B663" s="1" t="s">
        <v>1665</v>
      </c>
      <c r="C663" s="1" t="s">
        <v>1665</v>
      </c>
      <c r="D663" s="1" t="s">
        <v>1666</v>
      </c>
      <c r="E663" s="1" t="s">
        <v>41</v>
      </c>
      <c r="F663" s="1" t="s">
        <v>48</v>
      </c>
      <c r="G663" s="1" t="s">
        <v>1768</v>
      </c>
      <c r="H663" s="191">
        <v>860</v>
      </c>
      <c r="I663" s="192">
        <v>0</v>
      </c>
      <c r="J663" s="192">
        <v>0</v>
      </c>
    </row>
    <row r="664" spans="1:10">
      <c r="A664" s="1" t="s">
        <v>1769</v>
      </c>
      <c r="B664" s="1" t="s">
        <v>1665</v>
      </c>
      <c r="C664" s="1" t="s">
        <v>1665</v>
      </c>
      <c r="D664" s="1" t="s">
        <v>1666</v>
      </c>
      <c r="E664" s="1" t="s">
        <v>41</v>
      </c>
      <c r="F664" s="1" t="s">
        <v>48</v>
      </c>
      <c r="G664" s="1" t="s">
        <v>1770</v>
      </c>
      <c r="H664" s="191">
        <v>744</v>
      </c>
      <c r="I664" s="192">
        <v>0</v>
      </c>
      <c r="J664" s="192">
        <v>0</v>
      </c>
    </row>
    <row r="665" spans="1:10">
      <c r="A665" s="1" t="s">
        <v>1771</v>
      </c>
      <c r="B665" s="1" t="s">
        <v>1669</v>
      </c>
      <c r="C665" s="1" t="s">
        <v>1669</v>
      </c>
      <c r="D665" s="1" t="s">
        <v>1666</v>
      </c>
      <c r="E665" s="1" t="s">
        <v>41</v>
      </c>
      <c r="F665" s="1" t="s">
        <v>48</v>
      </c>
      <c r="G665" s="1" t="s">
        <v>1772</v>
      </c>
      <c r="H665" s="191">
        <v>722</v>
      </c>
      <c r="I665" s="192">
        <v>0</v>
      </c>
      <c r="J665" s="192">
        <v>0</v>
      </c>
    </row>
    <row r="666" spans="1:10">
      <c r="A666" s="1" t="s">
        <v>1773</v>
      </c>
      <c r="B666" s="1" t="s">
        <v>1669</v>
      </c>
      <c r="C666" s="1" t="s">
        <v>1669</v>
      </c>
      <c r="D666" s="1" t="s">
        <v>1666</v>
      </c>
      <c r="E666" s="1" t="s">
        <v>41</v>
      </c>
      <c r="F666" s="1" t="s">
        <v>48</v>
      </c>
      <c r="G666" s="1" t="s">
        <v>1774</v>
      </c>
      <c r="H666" s="191">
        <v>665</v>
      </c>
      <c r="I666" s="192">
        <v>0</v>
      </c>
      <c r="J666" s="192">
        <v>0</v>
      </c>
    </row>
    <row r="667" spans="1:10">
      <c r="A667" s="1" t="s">
        <v>1775</v>
      </c>
      <c r="B667" s="1" t="s">
        <v>1755</v>
      </c>
      <c r="C667" s="1" t="s">
        <v>1755</v>
      </c>
      <c r="D667" s="1" t="s">
        <v>1666</v>
      </c>
      <c r="E667" s="1" t="s">
        <v>41</v>
      </c>
      <c r="F667" s="195" t="s">
        <v>42</v>
      </c>
      <c r="G667" s="195" t="s">
        <v>1776</v>
      </c>
      <c r="H667" s="196">
        <v>638</v>
      </c>
      <c r="I667" s="192">
        <v>0</v>
      </c>
      <c r="J667" s="192">
        <v>0</v>
      </c>
    </row>
    <row r="668" spans="1:10">
      <c r="A668" s="1" t="s">
        <v>1777</v>
      </c>
      <c r="B668" s="1" t="s">
        <v>1665</v>
      </c>
      <c r="C668" s="1" t="s">
        <v>1665</v>
      </c>
      <c r="D668" s="1" t="s">
        <v>1666</v>
      </c>
      <c r="E668" s="1" t="s">
        <v>41</v>
      </c>
      <c r="F668" s="1" t="s">
        <v>48</v>
      </c>
      <c r="G668" s="1" t="s">
        <v>1778</v>
      </c>
      <c r="H668" s="191">
        <v>417.5</v>
      </c>
      <c r="I668" s="192">
        <v>0</v>
      </c>
      <c r="J668" s="192">
        <v>0</v>
      </c>
    </row>
    <row r="669" spans="1:10">
      <c r="A669" s="1" t="s">
        <v>1779</v>
      </c>
      <c r="B669" s="1" t="s">
        <v>1665</v>
      </c>
      <c r="C669" s="1" t="s">
        <v>1665</v>
      </c>
      <c r="D669" s="1" t="s">
        <v>1666</v>
      </c>
      <c r="E669" s="1" t="s">
        <v>41</v>
      </c>
      <c r="F669" s="1" t="s">
        <v>48</v>
      </c>
      <c r="G669" s="1" t="s">
        <v>1780</v>
      </c>
      <c r="H669" s="191">
        <v>367.75</v>
      </c>
      <c r="I669" s="192">
        <v>0</v>
      </c>
      <c r="J669" s="192">
        <v>0</v>
      </c>
    </row>
    <row r="670" spans="1:10">
      <c r="A670" s="1" t="s">
        <v>1781</v>
      </c>
      <c r="B670" s="1" t="s">
        <v>1755</v>
      </c>
      <c r="C670" s="1" t="s">
        <v>1755</v>
      </c>
      <c r="D670" s="1" t="s">
        <v>1666</v>
      </c>
      <c r="E670" s="1" t="s">
        <v>41</v>
      </c>
      <c r="F670" s="195" t="s">
        <v>42</v>
      </c>
      <c r="G670" s="195" t="s">
        <v>1782</v>
      </c>
      <c r="H670" s="196">
        <v>1</v>
      </c>
      <c r="I670" s="192">
        <v>0</v>
      </c>
      <c r="J670" s="192">
        <v>0</v>
      </c>
    </row>
    <row r="671" spans="1:10">
      <c r="A671" s="1" t="s">
        <v>1783</v>
      </c>
      <c r="B671" s="1" t="s">
        <v>1784</v>
      </c>
      <c r="C671" s="1" t="s">
        <v>1784</v>
      </c>
      <c r="D671" s="1" t="s">
        <v>1785</v>
      </c>
      <c r="E671" s="1" t="s">
        <v>1786</v>
      </c>
      <c r="F671" s="1" t="s">
        <v>48</v>
      </c>
      <c r="G671" s="1" t="s">
        <v>1787</v>
      </c>
      <c r="H671" s="191">
        <v>191913.5</v>
      </c>
      <c r="I671" s="192">
        <v>1</v>
      </c>
      <c r="J671" s="192">
        <v>1</v>
      </c>
    </row>
    <row r="672" spans="1:10">
      <c r="A672" s="1" t="s">
        <v>1788</v>
      </c>
      <c r="B672" s="1" t="s">
        <v>1789</v>
      </c>
      <c r="C672" s="1" t="s">
        <v>1789</v>
      </c>
      <c r="D672" s="1" t="s">
        <v>1785</v>
      </c>
      <c r="E672" s="1" t="s">
        <v>1786</v>
      </c>
      <c r="F672" s="1" t="s">
        <v>48</v>
      </c>
      <c r="G672" s="1" t="s">
        <v>1790</v>
      </c>
      <c r="H672" s="191">
        <v>57576</v>
      </c>
      <c r="I672" s="192">
        <v>1</v>
      </c>
      <c r="J672" s="192">
        <v>1</v>
      </c>
    </row>
    <row r="673" spans="1:10">
      <c r="A673" s="1" t="s">
        <v>1791</v>
      </c>
      <c r="B673" s="1" t="s">
        <v>1791</v>
      </c>
      <c r="C673" s="1" t="s">
        <v>1792</v>
      </c>
      <c r="D673" s="1" t="s">
        <v>1785</v>
      </c>
      <c r="E673" s="1" t="s">
        <v>1786</v>
      </c>
      <c r="F673" s="1" t="s">
        <v>57</v>
      </c>
      <c r="G673" s="1" t="s">
        <v>1793</v>
      </c>
      <c r="H673" s="191">
        <v>50718</v>
      </c>
      <c r="I673" s="192">
        <v>0</v>
      </c>
      <c r="J673" s="192">
        <v>0</v>
      </c>
    </row>
    <row r="674" spans="1:10">
      <c r="A674" s="1" t="s">
        <v>1794</v>
      </c>
      <c r="B674" s="1" t="s">
        <v>1795</v>
      </c>
      <c r="C674" s="1" t="s">
        <v>1795</v>
      </c>
      <c r="D674" s="1" t="s">
        <v>1785</v>
      </c>
      <c r="E674" s="1" t="s">
        <v>1786</v>
      </c>
      <c r="F674" s="1" t="s">
        <v>48</v>
      </c>
      <c r="G674" s="1" t="s">
        <v>1796</v>
      </c>
      <c r="H674" s="191">
        <v>42896.5</v>
      </c>
      <c r="I674" s="192">
        <v>0</v>
      </c>
      <c r="J674" s="192">
        <v>0</v>
      </c>
    </row>
    <row r="675" spans="1:10">
      <c r="A675" s="1" t="s">
        <v>1797</v>
      </c>
      <c r="B675" s="1" t="s">
        <v>1798</v>
      </c>
      <c r="C675" s="1" t="s">
        <v>1798</v>
      </c>
      <c r="D675" s="1" t="s">
        <v>1785</v>
      </c>
      <c r="E675" s="1" t="s">
        <v>1786</v>
      </c>
      <c r="F675" s="1" t="s">
        <v>48</v>
      </c>
      <c r="G675" s="1" t="s">
        <v>1799</v>
      </c>
      <c r="H675" s="191">
        <v>39114</v>
      </c>
      <c r="I675" s="192">
        <v>0</v>
      </c>
      <c r="J675" s="192">
        <v>1</v>
      </c>
    </row>
    <row r="676" spans="1:10">
      <c r="A676" s="1" t="s">
        <v>1800</v>
      </c>
      <c r="B676" s="1" t="s">
        <v>1795</v>
      </c>
      <c r="C676" s="1" t="s">
        <v>1795</v>
      </c>
      <c r="D676" s="1" t="s">
        <v>1785</v>
      </c>
      <c r="E676" s="1" t="s">
        <v>1786</v>
      </c>
      <c r="F676" s="1" t="s">
        <v>48</v>
      </c>
      <c r="G676" s="1" t="s">
        <v>1801</v>
      </c>
      <c r="H676" s="191">
        <v>33675</v>
      </c>
      <c r="I676" s="192">
        <v>0</v>
      </c>
      <c r="J676" s="192">
        <v>0</v>
      </c>
    </row>
    <row r="677" spans="1:10">
      <c r="A677" s="1" t="s">
        <v>1802</v>
      </c>
      <c r="B677" s="1" t="s">
        <v>1795</v>
      </c>
      <c r="C677" s="1" t="s">
        <v>1795</v>
      </c>
      <c r="D677" s="1" t="s">
        <v>1785</v>
      </c>
      <c r="E677" s="1" t="s">
        <v>1786</v>
      </c>
      <c r="F677" s="1" t="s">
        <v>48</v>
      </c>
      <c r="G677" s="1" t="s">
        <v>1803</v>
      </c>
      <c r="H677" s="191">
        <v>20580</v>
      </c>
      <c r="I677" s="192">
        <v>0</v>
      </c>
      <c r="J677" s="192">
        <v>0</v>
      </c>
    </row>
    <row r="678" spans="1:10">
      <c r="A678" s="1" t="s">
        <v>1804</v>
      </c>
      <c r="B678" s="1" t="s">
        <v>1784</v>
      </c>
      <c r="C678" s="1" t="s">
        <v>1784</v>
      </c>
      <c r="D678" s="1" t="s">
        <v>1785</v>
      </c>
      <c r="E678" s="1" t="s">
        <v>1786</v>
      </c>
      <c r="F678" s="1" t="s">
        <v>48</v>
      </c>
      <c r="G678" s="1" t="s">
        <v>1805</v>
      </c>
      <c r="H678" s="191">
        <v>20491</v>
      </c>
      <c r="I678" s="192">
        <v>0</v>
      </c>
      <c r="J678" s="192">
        <v>0</v>
      </c>
    </row>
    <row r="679" spans="1:10">
      <c r="A679" s="1" t="s">
        <v>1806</v>
      </c>
      <c r="B679" s="1" t="s">
        <v>1789</v>
      </c>
      <c r="C679" s="1" t="s">
        <v>1789</v>
      </c>
      <c r="D679" s="1" t="s">
        <v>1785</v>
      </c>
      <c r="E679" s="1" t="s">
        <v>1786</v>
      </c>
      <c r="F679" s="1" t="s">
        <v>48</v>
      </c>
      <c r="G679" s="1" t="s">
        <v>1807</v>
      </c>
      <c r="H679" s="191">
        <v>16489.5</v>
      </c>
      <c r="I679" s="192">
        <v>0</v>
      </c>
      <c r="J679" s="192">
        <v>0</v>
      </c>
    </row>
    <row r="680" spans="1:10">
      <c r="A680" s="1" t="s">
        <v>1808</v>
      </c>
      <c r="B680" s="1" t="s">
        <v>1808</v>
      </c>
      <c r="C680" s="1" t="s">
        <v>1792</v>
      </c>
      <c r="D680" s="1" t="s">
        <v>1785</v>
      </c>
      <c r="E680" s="1" t="s">
        <v>1786</v>
      </c>
      <c r="F680" s="1" t="s">
        <v>57</v>
      </c>
      <c r="G680" s="1" t="s">
        <v>1809</v>
      </c>
      <c r="H680" s="191">
        <v>15748</v>
      </c>
      <c r="I680" s="192">
        <v>0</v>
      </c>
      <c r="J680" s="192">
        <v>0</v>
      </c>
    </row>
    <row r="681" spans="1:10">
      <c r="A681" s="1" t="s">
        <v>1810</v>
      </c>
      <c r="B681" s="1" t="s">
        <v>1798</v>
      </c>
      <c r="C681" s="1" t="s">
        <v>1798</v>
      </c>
      <c r="D681" s="1" t="s">
        <v>1785</v>
      </c>
      <c r="E681" s="1" t="s">
        <v>1786</v>
      </c>
      <c r="F681" s="1" t="s">
        <v>48</v>
      </c>
      <c r="G681" s="1" t="s">
        <v>1811</v>
      </c>
      <c r="H681" s="191">
        <v>12403</v>
      </c>
      <c r="I681" s="192">
        <v>0</v>
      </c>
      <c r="J681" s="192">
        <v>0</v>
      </c>
    </row>
    <row r="682" spans="1:10">
      <c r="A682" s="1" t="s">
        <v>1812</v>
      </c>
      <c r="B682" s="1" t="s">
        <v>1795</v>
      </c>
      <c r="C682" s="1" t="s">
        <v>1795</v>
      </c>
      <c r="D682" s="1" t="s">
        <v>1785</v>
      </c>
      <c r="E682" s="1" t="s">
        <v>1786</v>
      </c>
      <c r="F682" s="1" t="s">
        <v>48</v>
      </c>
      <c r="G682" s="1" t="s">
        <v>1813</v>
      </c>
      <c r="H682" s="191">
        <v>10699.5</v>
      </c>
      <c r="I682" s="192">
        <v>0</v>
      </c>
      <c r="J682" s="192">
        <v>0</v>
      </c>
    </row>
    <row r="683" spans="1:10">
      <c r="A683" s="1" t="s">
        <v>1814</v>
      </c>
      <c r="B683" s="1" t="s">
        <v>1814</v>
      </c>
      <c r="C683" s="1" t="s">
        <v>1815</v>
      </c>
      <c r="D683" s="1" t="s">
        <v>1785</v>
      </c>
      <c r="E683" s="1" t="s">
        <v>1786</v>
      </c>
      <c r="F683" s="1" t="s">
        <v>57</v>
      </c>
      <c r="G683" s="1" t="s">
        <v>1816</v>
      </c>
      <c r="H683" s="191">
        <v>10534</v>
      </c>
      <c r="I683" s="192">
        <v>0</v>
      </c>
      <c r="J683" s="192">
        <v>1</v>
      </c>
    </row>
    <row r="684" spans="1:10">
      <c r="A684" s="1" t="s">
        <v>1817</v>
      </c>
      <c r="B684" s="1" t="s">
        <v>1818</v>
      </c>
      <c r="C684" s="1" t="s">
        <v>1818</v>
      </c>
      <c r="D684" s="1" t="s">
        <v>1785</v>
      </c>
      <c r="E684" s="1" t="s">
        <v>1786</v>
      </c>
      <c r="F684" s="1" t="s">
        <v>48</v>
      </c>
      <c r="G684" s="1" t="s">
        <v>1819</v>
      </c>
      <c r="H684" s="191">
        <v>10209.5</v>
      </c>
      <c r="I684" s="192">
        <v>0</v>
      </c>
      <c r="J684" s="192">
        <v>0</v>
      </c>
    </row>
    <row r="685" spans="1:10">
      <c r="A685" s="1" t="s">
        <v>1820</v>
      </c>
      <c r="B685" s="1" t="s">
        <v>1820</v>
      </c>
      <c r="C685" s="1" t="s">
        <v>1821</v>
      </c>
      <c r="D685" s="1" t="s">
        <v>1785</v>
      </c>
      <c r="E685" s="1" t="s">
        <v>1786</v>
      </c>
      <c r="F685" s="1" t="s">
        <v>57</v>
      </c>
      <c r="G685" s="1" t="s">
        <v>1822</v>
      </c>
      <c r="H685" s="191">
        <v>7725.25</v>
      </c>
      <c r="I685" s="192">
        <v>0</v>
      </c>
      <c r="J685" s="192">
        <v>0</v>
      </c>
    </row>
    <row r="686" spans="1:10">
      <c r="A686" s="1" t="s">
        <v>1823</v>
      </c>
      <c r="B686" s="1" t="s">
        <v>1823</v>
      </c>
      <c r="C686" s="1" t="s">
        <v>104</v>
      </c>
      <c r="D686" s="1" t="s">
        <v>1785</v>
      </c>
      <c r="E686" s="1" t="s">
        <v>1786</v>
      </c>
      <c r="F686" s="1" t="s">
        <v>57</v>
      </c>
      <c r="G686" s="1" t="s">
        <v>1824</v>
      </c>
      <c r="H686" s="191">
        <v>6555.5</v>
      </c>
      <c r="I686" s="192">
        <v>0</v>
      </c>
      <c r="J686" s="192">
        <v>0</v>
      </c>
    </row>
    <row r="687" spans="1:10">
      <c r="A687" s="1" t="s">
        <v>1825</v>
      </c>
      <c r="B687" s="1" t="s">
        <v>1826</v>
      </c>
      <c r="C687" s="1" t="s">
        <v>1826</v>
      </c>
      <c r="D687" s="1" t="s">
        <v>1827</v>
      </c>
      <c r="E687" s="1" t="s">
        <v>41</v>
      </c>
      <c r="F687" s="1" t="s">
        <v>48</v>
      </c>
      <c r="G687" s="1" t="s">
        <v>1828</v>
      </c>
      <c r="H687" s="191">
        <v>207751.75</v>
      </c>
      <c r="I687" s="192">
        <v>1</v>
      </c>
      <c r="J687" s="192">
        <v>1</v>
      </c>
    </row>
    <row r="688" spans="1:10">
      <c r="A688" s="1" t="s">
        <v>1829</v>
      </c>
      <c r="B688" s="1" t="s">
        <v>1830</v>
      </c>
      <c r="C688" s="1" t="s">
        <v>1830</v>
      </c>
      <c r="D688" s="1" t="s">
        <v>1827</v>
      </c>
      <c r="E688" s="1" t="s">
        <v>41</v>
      </c>
      <c r="F688" s="1" t="s">
        <v>48</v>
      </c>
      <c r="G688" s="1" t="s">
        <v>1831</v>
      </c>
      <c r="H688" s="191">
        <v>103970.25</v>
      </c>
      <c r="I688" s="192">
        <v>1</v>
      </c>
      <c r="J688" s="192">
        <v>1</v>
      </c>
    </row>
    <row r="689" spans="1:10">
      <c r="A689" s="1" t="s">
        <v>1832</v>
      </c>
      <c r="B689" s="1" t="s">
        <v>1833</v>
      </c>
      <c r="C689" s="1" t="s">
        <v>1833</v>
      </c>
      <c r="D689" s="1" t="s">
        <v>1827</v>
      </c>
      <c r="E689" s="1" t="s">
        <v>41</v>
      </c>
      <c r="F689" s="1" t="s">
        <v>48</v>
      </c>
      <c r="G689" s="1" t="s">
        <v>1834</v>
      </c>
      <c r="H689" s="191">
        <v>48525</v>
      </c>
      <c r="I689" s="192">
        <v>0</v>
      </c>
      <c r="J689" s="192">
        <v>1</v>
      </c>
    </row>
    <row r="690" spans="1:10">
      <c r="A690" s="1" t="s">
        <v>1835</v>
      </c>
      <c r="B690" s="1" t="s">
        <v>1835</v>
      </c>
      <c r="C690" s="1" t="s">
        <v>1836</v>
      </c>
      <c r="D690" s="1" t="s">
        <v>1827</v>
      </c>
      <c r="E690" s="1" t="s">
        <v>41</v>
      </c>
      <c r="F690" s="1" t="s">
        <v>57</v>
      </c>
      <c r="G690" s="1" t="s">
        <v>1837</v>
      </c>
      <c r="H690" s="191">
        <v>43227</v>
      </c>
      <c r="I690" s="192">
        <v>1</v>
      </c>
      <c r="J690" s="192">
        <v>1</v>
      </c>
    </row>
    <row r="691" spans="1:10">
      <c r="A691" s="1" t="s">
        <v>1838</v>
      </c>
      <c r="B691" s="1" t="s">
        <v>1839</v>
      </c>
      <c r="C691" s="1" t="s">
        <v>1839</v>
      </c>
      <c r="D691" s="1" t="s">
        <v>1827</v>
      </c>
      <c r="E691" s="1" t="s">
        <v>41</v>
      </c>
      <c r="F691" s="1" t="s">
        <v>42</v>
      </c>
      <c r="G691" s="1" t="s">
        <v>1840</v>
      </c>
      <c r="H691" s="191">
        <v>14648</v>
      </c>
      <c r="I691" s="192">
        <v>0</v>
      </c>
      <c r="J691" s="192">
        <v>0</v>
      </c>
    </row>
    <row r="692" spans="1:10">
      <c r="A692" s="1" t="s">
        <v>1841</v>
      </c>
      <c r="B692" s="1" t="s">
        <v>1841</v>
      </c>
      <c r="C692" s="1" t="s">
        <v>104</v>
      </c>
      <c r="D692" s="1" t="s">
        <v>1827</v>
      </c>
      <c r="E692" s="1" t="s">
        <v>41</v>
      </c>
      <c r="F692" s="1" t="s">
        <v>57</v>
      </c>
      <c r="G692" s="1" t="s">
        <v>1842</v>
      </c>
      <c r="H692" s="191">
        <v>14536.5</v>
      </c>
      <c r="I692" s="192">
        <v>0</v>
      </c>
      <c r="J692" s="192">
        <v>0</v>
      </c>
    </row>
    <row r="693" spans="1:10">
      <c r="A693" s="1" t="s">
        <v>1843</v>
      </c>
      <c r="B693" s="1" t="s">
        <v>1830</v>
      </c>
      <c r="C693" s="1" t="s">
        <v>1830</v>
      </c>
      <c r="D693" s="1" t="s">
        <v>1827</v>
      </c>
      <c r="E693" s="1" t="s">
        <v>41</v>
      </c>
      <c r="F693" s="1" t="s">
        <v>48</v>
      </c>
      <c r="G693" s="1" t="s">
        <v>1844</v>
      </c>
      <c r="H693" s="191">
        <v>14372.5</v>
      </c>
      <c r="I693" s="192">
        <v>0</v>
      </c>
      <c r="J693" s="192">
        <v>0</v>
      </c>
    </row>
    <row r="694" spans="1:10">
      <c r="A694" s="1" t="s">
        <v>1845</v>
      </c>
      <c r="B694" s="1" t="s">
        <v>1845</v>
      </c>
      <c r="C694" s="1" t="s">
        <v>1846</v>
      </c>
      <c r="D694" s="1" t="s">
        <v>1827</v>
      </c>
      <c r="E694" s="1" t="s">
        <v>41</v>
      </c>
      <c r="F694" s="1" t="s">
        <v>57</v>
      </c>
      <c r="G694" s="1" t="s">
        <v>1847</v>
      </c>
      <c r="H694" s="191">
        <v>13426</v>
      </c>
      <c r="I694" s="192">
        <v>0</v>
      </c>
      <c r="J694" s="192">
        <v>0</v>
      </c>
    </row>
    <row r="695" spans="1:10">
      <c r="A695" s="1" t="s">
        <v>1848</v>
      </c>
      <c r="B695" s="1" t="s">
        <v>1849</v>
      </c>
      <c r="C695" s="1" t="s">
        <v>1849</v>
      </c>
      <c r="D695" s="1" t="s">
        <v>1827</v>
      </c>
      <c r="E695" s="1" t="s">
        <v>41</v>
      </c>
      <c r="F695" s="1" t="s">
        <v>48</v>
      </c>
      <c r="G695" s="1" t="s">
        <v>1850</v>
      </c>
      <c r="H695" s="191">
        <v>13357.5</v>
      </c>
      <c r="I695" s="192">
        <v>0</v>
      </c>
      <c r="J695" s="192">
        <v>0</v>
      </c>
    </row>
    <row r="696" spans="1:10">
      <c r="A696" s="1" t="s">
        <v>1851</v>
      </c>
      <c r="B696" s="1" t="s">
        <v>1852</v>
      </c>
      <c r="C696" s="1" t="s">
        <v>1852</v>
      </c>
      <c r="D696" s="1" t="s">
        <v>1827</v>
      </c>
      <c r="E696" s="1" t="s">
        <v>41</v>
      </c>
      <c r="F696" s="1" t="s">
        <v>65</v>
      </c>
      <c r="G696" s="1" t="s">
        <v>1853</v>
      </c>
      <c r="H696" s="191">
        <v>12303</v>
      </c>
      <c r="I696" s="192">
        <v>0</v>
      </c>
      <c r="J696" s="192">
        <v>0</v>
      </c>
    </row>
    <row r="697" spans="1:10">
      <c r="A697" s="1" t="s">
        <v>1854</v>
      </c>
      <c r="B697" s="1" t="s">
        <v>1854</v>
      </c>
      <c r="C697" s="1" t="s">
        <v>1855</v>
      </c>
      <c r="D697" s="1" t="s">
        <v>1827</v>
      </c>
      <c r="E697" s="1" t="s">
        <v>41</v>
      </c>
      <c r="F697" s="1" t="s">
        <v>57</v>
      </c>
      <c r="G697" s="1" t="s">
        <v>1856</v>
      </c>
      <c r="H697" s="191">
        <v>7730.5</v>
      </c>
      <c r="I697" s="192">
        <v>0</v>
      </c>
      <c r="J697" s="192">
        <v>0</v>
      </c>
    </row>
    <row r="698" spans="1:10">
      <c r="A698" s="1" t="s">
        <v>1857</v>
      </c>
      <c r="B698" s="1" t="s">
        <v>1826</v>
      </c>
      <c r="C698" s="1" t="s">
        <v>1826</v>
      </c>
      <c r="D698" s="1" t="s">
        <v>1827</v>
      </c>
      <c r="E698" s="1" t="s">
        <v>41</v>
      </c>
      <c r="F698" s="1" t="s">
        <v>48</v>
      </c>
      <c r="G698" s="1" t="s">
        <v>1858</v>
      </c>
      <c r="H698" s="191">
        <v>6445</v>
      </c>
      <c r="I698" s="192">
        <v>0</v>
      </c>
      <c r="J698" s="192">
        <v>0</v>
      </c>
    </row>
    <row r="699" spans="1:10">
      <c r="A699" s="1" t="s">
        <v>1859</v>
      </c>
      <c r="B699" s="1" t="s">
        <v>1860</v>
      </c>
      <c r="C699" s="1" t="s">
        <v>1860</v>
      </c>
      <c r="D699" s="1" t="s">
        <v>1827</v>
      </c>
      <c r="E699" s="1" t="s">
        <v>41</v>
      </c>
      <c r="F699" s="1" t="s">
        <v>65</v>
      </c>
      <c r="G699" s="1" t="s">
        <v>1861</v>
      </c>
      <c r="H699" s="191">
        <v>5009</v>
      </c>
      <c r="I699" s="192">
        <v>0</v>
      </c>
      <c r="J699" s="192">
        <v>0</v>
      </c>
    </row>
    <row r="700" spans="1:10">
      <c r="A700" s="1" t="s">
        <v>1862</v>
      </c>
      <c r="B700" s="1" t="s">
        <v>1830</v>
      </c>
      <c r="C700" s="1" t="s">
        <v>1830</v>
      </c>
      <c r="D700" s="1" t="s">
        <v>1827</v>
      </c>
      <c r="E700" s="1" t="s">
        <v>41</v>
      </c>
      <c r="F700" s="1" t="s">
        <v>48</v>
      </c>
      <c r="G700" s="1" t="s">
        <v>1863</v>
      </c>
      <c r="H700" s="191">
        <v>4792.5</v>
      </c>
      <c r="I700" s="192">
        <v>0</v>
      </c>
      <c r="J700" s="192">
        <v>0</v>
      </c>
    </row>
    <row r="701" spans="1:10">
      <c r="A701" s="1" t="s">
        <v>1864</v>
      </c>
      <c r="B701" s="1" t="s">
        <v>1839</v>
      </c>
      <c r="C701" s="1" t="s">
        <v>1839</v>
      </c>
      <c r="D701" s="1" t="s">
        <v>1827</v>
      </c>
      <c r="E701" s="1" t="s">
        <v>41</v>
      </c>
      <c r="F701" s="1" t="s">
        <v>42</v>
      </c>
      <c r="G701" s="1" t="s">
        <v>1865</v>
      </c>
      <c r="H701" s="191">
        <v>4404</v>
      </c>
      <c r="I701" s="192">
        <v>0</v>
      </c>
      <c r="J701" s="192">
        <v>0</v>
      </c>
    </row>
    <row r="702" spans="1:10">
      <c r="A702" s="1" t="s">
        <v>1866</v>
      </c>
      <c r="B702" s="1" t="s">
        <v>1839</v>
      </c>
      <c r="C702" s="1" t="s">
        <v>1839</v>
      </c>
      <c r="D702" s="1" t="s">
        <v>1827</v>
      </c>
      <c r="E702" s="1" t="s">
        <v>41</v>
      </c>
      <c r="F702" s="1" t="s">
        <v>42</v>
      </c>
      <c r="G702" s="1" t="s">
        <v>1867</v>
      </c>
      <c r="H702" s="191">
        <v>2648.5</v>
      </c>
      <c r="I702" s="192">
        <v>0</v>
      </c>
      <c r="J702" s="192">
        <v>0</v>
      </c>
    </row>
    <row r="703" spans="1:10">
      <c r="A703" s="1" t="s">
        <v>1868</v>
      </c>
      <c r="B703" s="1" t="s">
        <v>1852</v>
      </c>
      <c r="C703" s="1" t="s">
        <v>1852</v>
      </c>
      <c r="D703" s="1" t="s">
        <v>1827</v>
      </c>
      <c r="E703" s="1" t="s">
        <v>41</v>
      </c>
      <c r="F703" s="1" t="s">
        <v>48</v>
      </c>
      <c r="G703" s="1" t="s">
        <v>1869</v>
      </c>
      <c r="H703" s="191">
        <v>2520.5</v>
      </c>
      <c r="I703" s="192">
        <v>0</v>
      </c>
      <c r="J703" s="192">
        <v>0</v>
      </c>
    </row>
    <row r="704" spans="1:10">
      <c r="A704" s="1" t="s">
        <v>1870</v>
      </c>
      <c r="B704" s="1" t="s">
        <v>1839</v>
      </c>
      <c r="C704" s="1" t="s">
        <v>1839</v>
      </c>
      <c r="D704" s="1" t="s">
        <v>1827</v>
      </c>
      <c r="E704" s="1" t="s">
        <v>41</v>
      </c>
      <c r="F704" s="1" t="s">
        <v>42</v>
      </c>
      <c r="G704" s="1" t="s">
        <v>1871</v>
      </c>
      <c r="H704" s="191">
        <v>2472.75</v>
      </c>
      <c r="I704" s="192">
        <v>0</v>
      </c>
      <c r="J704" s="192">
        <v>0</v>
      </c>
    </row>
    <row r="705" spans="1:10">
      <c r="A705" s="1" t="s">
        <v>1872</v>
      </c>
      <c r="B705" s="1" t="s">
        <v>1839</v>
      </c>
      <c r="C705" s="1" t="s">
        <v>1839</v>
      </c>
      <c r="D705" s="1" t="s">
        <v>1827</v>
      </c>
      <c r="E705" s="1" t="s">
        <v>41</v>
      </c>
      <c r="F705" s="1" t="s">
        <v>42</v>
      </c>
      <c r="G705" s="1" t="s">
        <v>1873</v>
      </c>
      <c r="H705" s="191">
        <v>2017.25</v>
      </c>
      <c r="I705" s="192">
        <v>0</v>
      </c>
      <c r="J705" s="192">
        <v>0</v>
      </c>
    </row>
    <row r="706" spans="1:10">
      <c r="A706" s="1" t="s">
        <v>1874</v>
      </c>
      <c r="B706" s="1" t="s">
        <v>1839</v>
      </c>
      <c r="C706" s="1" t="s">
        <v>1839</v>
      </c>
      <c r="D706" s="1" t="s">
        <v>1827</v>
      </c>
      <c r="E706" s="1" t="s">
        <v>41</v>
      </c>
      <c r="F706" s="1" t="s">
        <v>42</v>
      </c>
      <c r="G706" s="1" t="s">
        <v>1875</v>
      </c>
      <c r="H706" s="191">
        <v>1499.5</v>
      </c>
      <c r="I706" s="192">
        <v>0</v>
      </c>
      <c r="J706" s="192">
        <v>0</v>
      </c>
    </row>
    <row r="707" spans="1:10">
      <c r="A707" s="1" t="s">
        <v>1876</v>
      </c>
      <c r="B707" s="1" t="s">
        <v>1839</v>
      </c>
      <c r="C707" s="1" t="s">
        <v>1839</v>
      </c>
      <c r="D707" s="1" t="s">
        <v>1827</v>
      </c>
      <c r="E707" s="1" t="s">
        <v>41</v>
      </c>
      <c r="F707" s="1" t="s">
        <v>42</v>
      </c>
      <c r="G707" s="1" t="s">
        <v>1877</v>
      </c>
      <c r="H707" s="191">
        <v>1480</v>
      </c>
      <c r="I707" s="192">
        <v>0</v>
      </c>
      <c r="J707" s="192">
        <v>0</v>
      </c>
    </row>
    <row r="708" spans="1:10">
      <c r="A708" s="1" t="s">
        <v>1878</v>
      </c>
      <c r="B708" s="1" t="s">
        <v>1839</v>
      </c>
      <c r="C708" s="1" t="s">
        <v>1839</v>
      </c>
      <c r="D708" s="1" t="s">
        <v>1827</v>
      </c>
      <c r="E708" s="1" t="s">
        <v>41</v>
      </c>
      <c r="F708" s="1" t="s">
        <v>42</v>
      </c>
      <c r="G708" s="1" t="s">
        <v>1879</v>
      </c>
      <c r="H708" s="191">
        <v>1196.5</v>
      </c>
      <c r="I708" s="192">
        <v>0</v>
      </c>
      <c r="J708" s="192">
        <v>0</v>
      </c>
    </row>
    <row r="709" spans="1:10">
      <c r="A709" s="1" t="s">
        <v>1880</v>
      </c>
      <c r="B709" s="1" t="s">
        <v>1839</v>
      </c>
      <c r="C709" s="1" t="s">
        <v>1839</v>
      </c>
      <c r="D709" s="1" t="s">
        <v>1827</v>
      </c>
      <c r="E709" s="1" t="s">
        <v>41</v>
      </c>
      <c r="F709" s="1" t="s">
        <v>42</v>
      </c>
      <c r="G709" s="1" t="s">
        <v>1881</v>
      </c>
      <c r="H709" s="191">
        <v>658.5</v>
      </c>
      <c r="I709" s="192">
        <v>0</v>
      </c>
      <c r="J709" s="192">
        <v>0</v>
      </c>
    </row>
    <row r="710" spans="1:10">
      <c r="A710" s="1" t="s">
        <v>1882</v>
      </c>
      <c r="B710" s="1" t="s">
        <v>1826</v>
      </c>
      <c r="C710" s="1" t="s">
        <v>1826</v>
      </c>
      <c r="D710" s="1" t="s">
        <v>1827</v>
      </c>
      <c r="E710" s="1" t="s">
        <v>41</v>
      </c>
      <c r="F710" s="1" t="s">
        <v>48</v>
      </c>
      <c r="G710" s="1" t="s">
        <v>1883</v>
      </c>
      <c r="H710" s="191">
        <v>500</v>
      </c>
      <c r="I710" s="192">
        <v>0</v>
      </c>
      <c r="J710" s="192">
        <v>0</v>
      </c>
    </row>
    <row r="711" spans="1:10">
      <c r="A711" s="1" t="s">
        <v>1884</v>
      </c>
      <c r="B711" s="1" t="s">
        <v>1885</v>
      </c>
      <c r="C711" s="1" t="s">
        <v>1885</v>
      </c>
      <c r="D711" s="1" t="s">
        <v>1886</v>
      </c>
      <c r="E711" s="1" t="s">
        <v>1887</v>
      </c>
      <c r="F711" s="1" t="s">
        <v>448</v>
      </c>
      <c r="G711" s="1" t="s">
        <v>1888</v>
      </c>
      <c r="H711" s="191">
        <v>441946</v>
      </c>
      <c r="I711" s="192">
        <v>1</v>
      </c>
      <c r="J711" s="192">
        <v>1</v>
      </c>
    </row>
    <row r="712" spans="1:10">
      <c r="A712" s="1" t="s">
        <v>1889</v>
      </c>
      <c r="B712" s="1" t="s">
        <v>1889</v>
      </c>
      <c r="C712" s="1" t="s">
        <v>1890</v>
      </c>
      <c r="D712" s="1" t="s">
        <v>1886</v>
      </c>
      <c r="E712" s="1" t="s">
        <v>1887</v>
      </c>
      <c r="F712" s="1" t="s">
        <v>57</v>
      </c>
      <c r="G712" s="1" t="s">
        <v>1891</v>
      </c>
      <c r="H712" s="191">
        <v>95002</v>
      </c>
      <c r="I712" s="192">
        <v>0</v>
      </c>
      <c r="J712" s="192">
        <v>1</v>
      </c>
    </row>
    <row r="713" spans="1:10">
      <c r="A713" s="1" t="s">
        <v>1892</v>
      </c>
      <c r="B713" s="1" t="s">
        <v>1893</v>
      </c>
      <c r="C713" s="1" t="s">
        <v>1893</v>
      </c>
      <c r="D713" s="1" t="s">
        <v>1886</v>
      </c>
      <c r="E713" s="1" t="s">
        <v>1887</v>
      </c>
      <c r="F713" s="1" t="s">
        <v>48</v>
      </c>
      <c r="G713" s="1" t="s">
        <v>1894</v>
      </c>
      <c r="H713" s="191">
        <v>74290.5</v>
      </c>
      <c r="I713" s="192">
        <v>1</v>
      </c>
      <c r="J713" s="192">
        <v>1</v>
      </c>
    </row>
    <row r="714" spans="1:10">
      <c r="A714" s="1" t="s">
        <v>1895</v>
      </c>
      <c r="B714" s="1" t="s">
        <v>1895</v>
      </c>
      <c r="C714" s="1" t="s">
        <v>1896</v>
      </c>
      <c r="D714" s="1" t="s">
        <v>1886</v>
      </c>
      <c r="E714" s="1" t="s">
        <v>1887</v>
      </c>
      <c r="F714" s="1" t="s">
        <v>430</v>
      </c>
      <c r="G714" s="1" t="s">
        <v>1897</v>
      </c>
      <c r="H714" s="191">
        <v>71468</v>
      </c>
      <c r="I714" s="192">
        <v>0</v>
      </c>
      <c r="J714" s="192">
        <v>1</v>
      </c>
    </row>
    <row r="715" spans="1:10">
      <c r="A715" s="1" t="s">
        <v>1898</v>
      </c>
      <c r="B715" s="1" t="s">
        <v>1898</v>
      </c>
      <c r="C715" s="1" t="s">
        <v>1899</v>
      </c>
      <c r="D715" s="1" t="s">
        <v>1886</v>
      </c>
      <c r="E715" s="1" t="s">
        <v>1887</v>
      </c>
      <c r="F715" s="1" t="s">
        <v>57</v>
      </c>
      <c r="G715" s="1" t="s">
        <v>1900</v>
      </c>
      <c r="H715" s="191">
        <v>55027.5</v>
      </c>
      <c r="I715" s="192">
        <v>0</v>
      </c>
      <c r="J715" s="192">
        <v>1</v>
      </c>
    </row>
    <row r="716" spans="1:10">
      <c r="A716" s="1" t="s">
        <v>1901</v>
      </c>
      <c r="B716" s="1" t="s">
        <v>1902</v>
      </c>
      <c r="C716" s="1" t="s">
        <v>1902</v>
      </c>
      <c r="D716" s="1" t="s">
        <v>1886</v>
      </c>
      <c r="E716" s="1" t="s">
        <v>1887</v>
      </c>
      <c r="F716" s="1" t="s">
        <v>48</v>
      </c>
      <c r="G716" s="1" t="s">
        <v>1903</v>
      </c>
      <c r="H716" s="191">
        <v>53612.5</v>
      </c>
      <c r="I716" s="192">
        <v>0</v>
      </c>
      <c r="J716" s="192">
        <v>1</v>
      </c>
    </row>
    <row r="717" spans="1:10">
      <c r="A717" s="1" t="s">
        <v>1904</v>
      </c>
      <c r="B717" s="1" t="s">
        <v>1905</v>
      </c>
      <c r="C717" s="1" t="s">
        <v>1905</v>
      </c>
      <c r="D717" s="1" t="s">
        <v>1886</v>
      </c>
      <c r="E717" s="1" t="s">
        <v>1887</v>
      </c>
      <c r="F717" s="1" t="s">
        <v>48</v>
      </c>
      <c r="G717" s="1" t="s">
        <v>1906</v>
      </c>
      <c r="H717" s="191">
        <v>48049</v>
      </c>
      <c r="I717" s="192">
        <v>1</v>
      </c>
      <c r="J717" s="192">
        <v>1</v>
      </c>
    </row>
    <row r="718" spans="1:10">
      <c r="A718" s="1" t="s">
        <v>1907</v>
      </c>
      <c r="B718" s="1" t="s">
        <v>1907</v>
      </c>
      <c r="C718" s="1" t="s">
        <v>1908</v>
      </c>
      <c r="D718" s="1" t="s">
        <v>1886</v>
      </c>
      <c r="E718" s="1" t="s">
        <v>1887</v>
      </c>
      <c r="F718" s="1" t="s">
        <v>57</v>
      </c>
      <c r="G718" s="1" t="s">
        <v>1909</v>
      </c>
      <c r="H718" s="191">
        <v>38805</v>
      </c>
      <c r="I718" s="192">
        <v>0</v>
      </c>
      <c r="J718" s="192">
        <v>0</v>
      </c>
    </row>
    <row r="719" spans="1:10">
      <c r="A719" s="1" t="s">
        <v>1910</v>
      </c>
      <c r="B719" s="1" t="s">
        <v>1885</v>
      </c>
      <c r="C719" s="1" t="s">
        <v>1885</v>
      </c>
      <c r="D719" s="1" t="s">
        <v>1886</v>
      </c>
      <c r="E719" s="1" t="s">
        <v>1887</v>
      </c>
      <c r="F719" s="1" t="s">
        <v>448</v>
      </c>
      <c r="G719" s="1" t="s">
        <v>1911</v>
      </c>
      <c r="H719" s="191">
        <v>32482</v>
      </c>
      <c r="I719" s="192">
        <v>0</v>
      </c>
      <c r="J719" s="192">
        <v>0</v>
      </c>
    </row>
    <row r="720" spans="1:10">
      <c r="A720" s="1" t="s">
        <v>1912</v>
      </c>
      <c r="B720" s="1" t="s">
        <v>1912</v>
      </c>
      <c r="C720" s="1" t="s">
        <v>1913</v>
      </c>
      <c r="D720" s="1" t="s">
        <v>1886</v>
      </c>
      <c r="E720" s="1" t="s">
        <v>1887</v>
      </c>
      <c r="F720" s="1" t="s">
        <v>57</v>
      </c>
      <c r="G720" s="1" t="s">
        <v>1914</v>
      </c>
      <c r="H720" s="191">
        <v>27384</v>
      </c>
      <c r="I720" s="192">
        <v>0</v>
      </c>
      <c r="J720" s="192">
        <v>0</v>
      </c>
    </row>
    <row r="721" spans="1:10">
      <c r="A721" s="1" t="s">
        <v>1915</v>
      </c>
      <c r="B721" s="1" t="s">
        <v>1916</v>
      </c>
      <c r="C721" s="1" t="s">
        <v>1916</v>
      </c>
      <c r="D721" s="1" t="s">
        <v>1886</v>
      </c>
      <c r="E721" s="1" t="s">
        <v>1887</v>
      </c>
      <c r="F721" s="1" t="s">
        <v>48</v>
      </c>
      <c r="G721" s="1" t="s">
        <v>1917</v>
      </c>
      <c r="H721" s="191">
        <v>21419.5</v>
      </c>
      <c r="I721" s="192">
        <v>0</v>
      </c>
      <c r="J721" s="192">
        <v>1</v>
      </c>
    </row>
    <row r="722" spans="1:10">
      <c r="A722" s="1" t="s">
        <v>1918</v>
      </c>
      <c r="B722" s="1" t="s">
        <v>1916</v>
      </c>
      <c r="C722" s="1" t="s">
        <v>1916</v>
      </c>
      <c r="D722" s="1" t="s">
        <v>1886</v>
      </c>
      <c r="E722" s="1" t="s">
        <v>1887</v>
      </c>
      <c r="F722" s="1" t="s">
        <v>48</v>
      </c>
      <c r="G722" s="1" t="s">
        <v>1919</v>
      </c>
      <c r="H722" s="191">
        <v>20473</v>
      </c>
      <c r="I722" s="192">
        <v>1</v>
      </c>
      <c r="J722" s="192">
        <v>1</v>
      </c>
    </row>
    <row r="723" spans="1:10">
      <c r="A723" s="1" t="s">
        <v>1920</v>
      </c>
      <c r="B723" s="1" t="s">
        <v>1920</v>
      </c>
      <c r="C723" s="1" t="s">
        <v>1921</v>
      </c>
      <c r="D723" s="1" t="s">
        <v>1886</v>
      </c>
      <c r="E723" s="1" t="s">
        <v>1887</v>
      </c>
      <c r="F723" s="1" t="s">
        <v>57</v>
      </c>
      <c r="G723" s="1" t="s">
        <v>1922</v>
      </c>
      <c r="H723" s="191">
        <v>19928.5</v>
      </c>
      <c r="I723" s="192">
        <v>0</v>
      </c>
      <c r="J723" s="192">
        <v>0</v>
      </c>
    </row>
    <row r="724" spans="1:10">
      <c r="A724" s="1" t="s">
        <v>1923</v>
      </c>
      <c r="B724" s="1" t="s">
        <v>1923</v>
      </c>
      <c r="C724" s="1" t="s">
        <v>1899</v>
      </c>
      <c r="D724" s="1" t="s">
        <v>1886</v>
      </c>
      <c r="E724" s="1" t="s">
        <v>1887</v>
      </c>
      <c r="F724" s="1" t="s">
        <v>57</v>
      </c>
      <c r="G724" s="1" t="s">
        <v>1924</v>
      </c>
      <c r="H724" s="191">
        <v>18845</v>
      </c>
      <c r="I724" s="192">
        <v>0</v>
      </c>
      <c r="J724" s="192">
        <v>0</v>
      </c>
    </row>
    <row r="725" spans="1:10">
      <c r="A725" s="1" t="s">
        <v>1925</v>
      </c>
      <c r="B725" s="1" t="s">
        <v>1925</v>
      </c>
      <c r="C725" s="1" t="s">
        <v>1926</v>
      </c>
      <c r="D725" s="1" t="s">
        <v>1886</v>
      </c>
      <c r="E725" s="1" t="s">
        <v>1887</v>
      </c>
      <c r="F725" s="1" t="s">
        <v>57</v>
      </c>
      <c r="G725" s="1" t="s">
        <v>1927</v>
      </c>
      <c r="H725" s="191">
        <v>15725.5</v>
      </c>
      <c r="I725" s="192">
        <v>0</v>
      </c>
      <c r="J725" s="192">
        <v>0</v>
      </c>
    </row>
    <row r="726" spans="1:10">
      <c r="A726" s="1" t="s">
        <v>1928</v>
      </c>
      <c r="B726" s="1" t="s">
        <v>1916</v>
      </c>
      <c r="C726" s="1" t="s">
        <v>1916</v>
      </c>
      <c r="D726" s="1" t="s">
        <v>1886</v>
      </c>
      <c r="E726" s="1" t="s">
        <v>1887</v>
      </c>
      <c r="F726" s="1" t="s">
        <v>48</v>
      </c>
      <c r="G726" s="1" t="s">
        <v>1929</v>
      </c>
      <c r="H726" s="191">
        <v>14470.5</v>
      </c>
      <c r="I726" s="192">
        <v>0</v>
      </c>
      <c r="J726" s="192">
        <v>1</v>
      </c>
    </row>
    <row r="727" spans="1:10">
      <c r="A727" s="1" t="s">
        <v>1930</v>
      </c>
      <c r="B727" s="1" t="s">
        <v>1930</v>
      </c>
      <c r="C727" s="1" t="s">
        <v>1931</v>
      </c>
      <c r="D727" s="1" t="s">
        <v>1886</v>
      </c>
      <c r="E727" s="1" t="s">
        <v>1887</v>
      </c>
      <c r="F727" s="1" t="s">
        <v>57</v>
      </c>
      <c r="G727" s="1" t="s">
        <v>1932</v>
      </c>
      <c r="H727" s="191">
        <v>10929.5</v>
      </c>
      <c r="I727" s="192">
        <v>0</v>
      </c>
      <c r="J727" s="192">
        <v>0</v>
      </c>
    </row>
    <row r="728" spans="1:10">
      <c r="A728" s="1" t="s">
        <v>1933</v>
      </c>
      <c r="B728" s="1" t="s">
        <v>1933</v>
      </c>
      <c r="C728" s="1" t="s">
        <v>1934</v>
      </c>
      <c r="D728" s="1" t="s">
        <v>1886</v>
      </c>
      <c r="E728" s="1" t="s">
        <v>1887</v>
      </c>
      <c r="F728" s="1" t="s">
        <v>57</v>
      </c>
      <c r="G728" s="1" t="s">
        <v>1935</v>
      </c>
      <c r="H728" s="191">
        <v>9148.5</v>
      </c>
      <c r="I728" s="192">
        <v>0</v>
      </c>
      <c r="J728" s="192">
        <v>0</v>
      </c>
    </row>
    <row r="729" spans="1:10">
      <c r="A729" s="1" t="s">
        <v>1936</v>
      </c>
      <c r="B729" s="1" t="s">
        <v>1893</v>
      </c>
      <c r="C729" s="1" t="s">
        <v>1893</v>
      </c>
      <c r="D729" s="1" t="s">
        <v>1886</v>
      </c>
      <c r="E729" s="1" t="s">
        <v>1887</v>
      </c>
      <c r="F729" s="1" t="s">
        <v>48</v>
      </c>
      <c r="G729" s="1" t="s">
        <v>1937</v>
      </c>
      <c r="H729" s="191">
        <v>7929</v>
      </c>
      <c r="I729" s="192">
        <v>0</v>
      </c>
      <c r="J729" s="192">
        <v>0</v>
      </c>
    </row>
    <row r="730" spans="1:10">
      <c r="A730" s="1" t="s">
        <v>1938</v>
      </c>
      <c r="B730" s="1" t="s">
        <v>1938</v>
      </c>
      <c r="C730" s="1" t="s">
        <v>1939</v>
      </c>
      <c r="D730" s="1" t="s">
        <v>1886</v>
      </c>
      <c r="E730" s="1" t="s">
        <v>1887</v>
      </c>
      <c r="F730" s="1" t="s">
        <v>57</v>
      </c>
      <c r="G730" s="1" t="s">
        <v>1940</v>
      </c>
      <c r="H730" s="191">
        <v>7876</v>
      </c>
      <c r="I730" s="192">
        <v>0</v>
      </c>
      <c r="J730" s="192">
        <v>0</v>
      </c>
    </row>
    <row r="731" spans="1:10">
      <c r="A731" s="1" t="s">
        <v>1941</v>
      </c>
      <c r="B731" s="1" t="s">
        <v>1905</v>
      </c>
      <c r="C731" s="1" t="s">
        <v>1905</v>
      </c>
      <c r="D731" s="1" t="s">
        <v>1886</v>
      </c>
      <c r="E731" s="1" t="s">
        <v>1887</v>
      </c>
      <c r="F731" s="1" t="s">
        <v>48</v>
      </c>
      <c r="G731" s="1" t="s">
        <v>1942</v>
      </c>
      <c r="H731" s="191">
        <v>7784.25</v>
      </c>
      <c r="I731" s="192">
        <v>0</v>
      </c>
      <c r="J731" s="192">
        <v>0</v>
      </c>
    </row>
    <row r="732" spans="1:10">
      <c r="A732" s="1" t="s">
        <v>1943</v>
      </c>
      <c r="B732" s="1" t="s">
        <v>1902</v>
      </c>
      <c r="C732" s="1" t="s">
        <v>1902</v>
      </c>
      <c r="D732" s="1" t="s">
        <v>1886</v>
      </c>
      <c r="E732" s="1" t="s">
        <v>1887</v>
      </c>
      <c r="F732" s="1" t="s">
        <v>48</v>
      </c>
      <c r="G732" s="1" t="s">
        <v>1944</v>
      </c>
      <c r="H732" s="191">
        <v>7611.5</v>
      </c>
      <c r="I732" s="192">
        <v>0</v>
      </c>
      <c r="J732" s="192">
        <v>0</v>
      </c>
    </row>
    <row r="733" spans="1:10">
      <c r="A733" s="1" t="s">
        <v>1945</v>
      </c>
      <c r="B733" s="1" t="s">
        <v>1893</v>
      </c>
      <c r="C733" s="1" t="s">
        <v>1893</v>
      </c>
      <c r="D733" s="1" t="s">
        <v>1886</v>
      </c>
      <c r="E733" s="1" t="s">
        <v>1887</v>
      </c>
      <c r="F733" s="1" t="s">
        <v>48</v>
      </c>
      <c r="G733" s="1" t="s">
        <v>1946</v>
      </c>
      <c r="H733" s="191">
        <v>7186.5</v>
      </c>
      <c r="I733" s="192">
        <v>0</v>
      </c>
      <c r="J733" s="192">
        <v>0</v>
      </c>
    </row>
    <row r="734" spans="1:10">
      <c r="A734" s="1" t="s">
        <v>1947</v>
      </c>
      <c r="B734" s="1" t="s">
        <v>1948</v>
      </c>
      <c r="C734" s="1" t="s">
        <v>1948</v>
      </c>
      <c r="D734" s="1" t="s">
        <v>1886</v>
      </c>
      <c r="E734" s="1" t="s">
        <v>1887</v>
      </c>
      <c r="F734" s="195" t="s">
        <v>42</v>
      </c>
      <c r="G734" s="195" t="s">
        <v>1949</v>
      </c>
      <c r="H734" s="196">
        <v>6642</v>
      </c>
      <c r="I734" s="192">
        <v>0</v>
      </c>
      <c r="J734" s="192">
        <v>0</v>
      </c>
    </row>
    <row r="735" spans="1:10">
      <c r="A735" s="1" t="s">
        <v>1950</v>
      </c>
      <c r="B735" s="1" t="s">
        <v>1951</v>
      </c>
      <c r="C735" s="1" t="s">
        <v>1951</v>
      </c>
      <c r="D735" s="1" t="s">
        <v>1886</v>
      </c>
      <c r="E735" s="1" t="s">
        <v>1887</v>
      </c>
      <c r="F735" s="1" t="s">
        <v>48</v>
      </c>
      <c r="G735" s="1" t="s">
        <v>1952</v>
      </c>
      <c r="H735" s="191">
        <v>5053</v>
      </c>
      <c r="I735" s="192">
        <v>0</v>
      </c>
      <c r="J735" s="192">
        <v>0</v>
      </c>
    </row>
    <row r="736" spans="1:10">
      <c r="A736" s="1" t="s">
        <v>1953</v>
      </c>
      <c r="B736" s="1" t="s">
        <v>1953</v>
      </c>
      <c r="C736" s="1" t="s">
        <v>1954</v>
      </c>
      <c r="D736" s="1" t="s">
        <v>1886</v>
      </c>
      <c r="E736" s="1" t="s">
        <v>1887</v>
      </c>
      <c r="F736" s="1" t="s">
        <v>57</v>
      </c>
      <c r="G736" s="1" t="s">
        <v>1955</v>
      </c>
      <c r="H736" s="191">
        <v>4870.5</v>
      </c>
      <c r="I736" s="192">
        <v>0</v>
      </c>
      <c r="J736" s="192">
        <v>0</v>
      </c>
    </row>
    <row r="737" spans="1:10">
      <c r="A737" s="1" t="s">
        <v>1956</v>
      </c>
      <c r="B737" s="1" t="s">
        <v>1957</v>
      </c>
      <c r="C737" s="1" t="s">
        <v>1957</v>
      </c>
      <c r="D737" s="1" t="s">
        <v>1886</v>
      </c>
      <c r="E737" s="1" t="s">
        <v>1887</v>
      </c>
      <c r="F737" s="1" t="s">
        <v>48</v>
      </c>
      <c r="G737" s="1" t="s">
        <v>1958</v>
      </c>
      <c r="H737" s="191">
        <v>4284</v>
      </c>
      <c r="I737" s="192">
        <v>0</v>
      </c>
      <c r="J737" s="192">
        <v>0</v>
      </c>
    </row>
    <row r="738" spans="1:10">
      <c r="A738" s="1" t="s">
        <v>1959</v>
      </c>
      <c r="B738" s="1" t="s">
        <v>1948</v>
      </c>
      <c r="C738" s="1" t="s">
        <v>1948</v>
      </c>
      <c r="D738" s="1" t="s">
        <v>1886</v>
      </c>
      <c r="E738" s="1" t="s">
        <v>1887</v>
      </c>
      <c r="F738" s="195" t="s">
        <v>42</v>
      </c>
      <c r="G738" s="195" t="s">
        <v>1960</v>
      </c>
      <c r="H738" s="196">
        <v>4080</v>
      </c>
      <c r="I738" s="192">
        <v>0</v>
      </c>
      <c r="J738" s="192">
        <v>0</v>
      </c>
    </row>
    <row r="739" spans="1:10">
      <c r="A739" s="1" t="s">
        <v>1961</v>
      </c>
      <c r="B739" s="1" t="s">
        <v>1885</v>
      </c>
      <c r="C739" s="1" t="s">
        <v>1885</v>
      </c>
      <c r="D739" s="1" t="s">
        <v>1886</v>
      </c>
      <c r="E739" s="1" t="s">
        <v>1887</v>
      </c>
      <c r="F739" s="1" t="s">
        <v>448</v>
      </c>
      <c r="G739" s="1" t="s">
        <v>1962</v>
      </c>
      <c r="H739" s="191">
        <v>3903</v>
      </c>
      <c r="I739" s="192">
        <v>0</v>
      </c>
      <c r="J739" s="192">
        <v>0</v>
      </c>
    </row>
    <row r="740" spans="1:10">
      <c r="A740" s="1" t="s">
        <v>1963</v>
      </c>
      <c r="B740" s="1" t="s">
        <v>1948</v>
      </c>
      <c r="C740" s="1" t="s">
        <v>1948</v>
      </c>
      <c r="D740" s="1" t="s">
        <v>1886</v>
      </c>
      <c r="E740" s="1" t="s">
        <v>1887</v>
      </c>
      <c r="F740" s="195" t="s">
        <v>42</v>
      </c>
      <c r="G740" s="195" t="s">
        <v>1964</v>
      </c>
      <c r="H740" s="196">
        <v>3551</v>
      </c>
      <c r="I740" s="192">
        <v>0</v>
      </c>
      <c r="J740" s="192">
        <v>0</v>
      </c>
    </row>
    <row r="741" spans="1:10">
      <c r="A741" s="1" t="s">
        <v>1965</v>
      </c>
      <c r="B741" s="1" t="s">
        <v>1965</v>
      </c>
      <c r="C741" s="1" t="s">
        <v>1966</v>
      </c>
      <c r="D741" s="1" t="s">
        <v>1886</v>
      </c>
      <c r="E741" s="1" t="s">
        <v>1887</v>
      </c>
      <c r="F741" s="1" t="s">
        <v>57</v>
      </c>
      <c r="G741" s="1" t="s">
        <v>1967</v>
      </c>
      <c r="H741" s="191">
        <v>3362.5</v>
      </c>
      <c r="I741" s="192">
        <v>0</v>
      </c>
      <c r="J741" s="192">
        <v>0</v>
      </c>
    </row>
    <row r="742" spans="1:10">
      <c r="A742" s="1" t="s">
        <v>1968</v>
      </c>
      <c r="B742" s="1" t="s">
        <v>1948</v>
      </c>
      <c r="C742" s="1" t="s">
        <v>1948</v>
      </c>
      <c r="D742" s="1" t="s">
        <v>1886</v>
      </c>
      <c r="E742" s="1" t="s">
        <v>1887</v>
      </c>
      <c r="F742" s="195" t="s">
        <v>42</v>
      </c>
      <c r="G742" s="195" t="s">
        <v>1969</v>
      </c>
      <c r="H742" s="196">
        <v>3268</v>
      </c>
      <c r="I742" s="192">
        <v>0</v>
      </c>
      <c r="J742" s="192">
        <v>0</v>
      </c>
    </row>
    <row r="743" spans="1:10">
      <c r="A743" s="1" t="s">
        <v>1970</v>
      </c>
      <c r="B743" s="1" t="s">
        <v>1948</v>
      </c>
      <c r="C743" s="1" t="s">
        <v>1948</v>
      </c>
      <c r="D743" s="1" t="s">
        <v>1886</v>
      </c>
      <c r="E743" s="1" t="s">
        <v>1887</v>
      </c>
      <c r="F743" s="195" t="s">
        <v>42</v>
      </c>
      <c r="G743" s="195" t="s">
        <v>1971</v>
      </c>
      <c r="H743" s="196">
        <v>3170</v>
      </c>
      <c r="I743" s="192">
        <v>0</v>
      </c>
      <c r="J743" s="192">
        <v>0</v>
      </c>
    </row>
    <row r="744" spans="1:10">
      <c r="A744" s="1" t="s">
        <v>1972</v>
      </c>
      <c r="B744" s="1" t="s">
        <v>1948</v>
      </c>
      <c r="C744" s="1" t="s">
        <v>1948</v>
      </c>
      <c r="D744" s="1" t="s">
        <v>1886</v>
      </c>
      <c r="E744" s="1" t="s">
        <v>1887</v>
      </c>
      <c r="F744" s="195" t="s">
        <v>42</v>
      </c>
      <c r="G744" s="195" t="s">
        <v>1973</v>
      </c>
      <c r="H744" s="196">
        <v>3132</v>
      </c>
      <c r="I744" s="192">
        <v>0</v>
      </c>
      <c r="J744" s="192">
        <v>0</v>
      </c>
    </row>
    <row r="745" spans="1:10">
      <c r="A745" s="1" t="s">
        <v>1974</v>
      </c>
      <c r="B745" s="1" t="s">
        <v>1948</v>
      </c>
      <c r="C745" s="1" t="s">
        <v>1948</v>
      </c>
      <c r="D745" s="1" t="s">
        <v>1886</v>
      </c>
      <c r="E745" s="1" t="s">
        <v>1887</v>
      </c>
      <c r="F745" s="195" t="s">
        <v>42</v>
      </c>
      <c r="G745" s="195" t="s">
        <v>1975</v>
      </c>
      <c r="H745" s="196">
        <v>3090</v>
      </c>
      <c r="I745" s="192">
        <v>0</v>
      </c>
      <c r="J745" s="192">
        <v>0</v>
      </c>
    </row>
    <row r="746" spans="1:10">
      <c r="A746" s="1" t="s">
        <v>1976</v>
      </c>
      <c r="B746" s="1" t="s">
        <v>1948</v>
      </c>
      <c r="C746" s="1" t="s">
        <v>1948</v>
      </c>
      <c r="D746" s="1" t="s">
        <v>1886</v>
      </c>
      <c r="E746" s="1" t="s">
        <v>1887</v>
      </c>
      <c r="F746" s="195" t="s">
        <v>42</v>
      </c>
      <c r="G746" s="195" t="s">
        <v>1977</v>
      </c>
      <c r="H746" s="196">
        <v>2978</v>
      </c>
      <c r="I746" s="192">
        <v>0</v>
      </c>
      <c r="J746" s="192">
        <v>0</v>
      </c>
    </row>
    <row r="747" spans="1:10">
      <c r="A747" s="1" t="s">
        <v>1978</v>
      </c>
      <c r="B747" s="1" t="s">
        <v>1902</v>
      </c>
      <c r="C747" s="1" t="s">
        <v>1902</v>
      </c>
      <c r="D747" s="1" t="s">
        <v>1886</v>
      </c>
      <c r="E747" s="1" t="s">
        <v>1887</v>
      </c>
      <c r="F747" s="1" t="s">
        <v>48</v>
      </c>
      <c r="G747" s="1" t="s">
        <v>1979</v>
      </c>
      <c r="H747" s="191">
        <v>2408.25</v>
      </c>
      <c r="I747" s="192">
        <v>0</v>
      </c>
      <c r="J747" s="192">
        <v>0</v>
      </c>
    </row>
    <row r="748" spans="1:10">
      <c r="A748" s="1" t="s">
        <v>1980</v>
      </c>
      <c r="B748" s="1" t="s">
        <v>1893</v>
      </c>
      <c r="C748" s="1" t="s">
        <v>1893</v>
      </c>
      <c r="D748" s="1" t="s">
        <v>1886</v>
      </c>
      <c r="E748" s="1" t="s">
        <v>1887</v>
      </c>
      <c r="F748" s="1" t="s">
        <v>48</v>
      </c>
      <c r="G748" s="1" t="s">
        <v>1981</v>
      </c>
      <c r="H748" s="191">
        <v>2380</v>
      </c>
      <c r="I748" s="192">
        <v>0</v>
      </c>
      <c r="J748" s="192">
        <v>0</v>
      </c>
    </row>
    <row r="749" spans="1:10">
      <c r="A749" s="1" t="s">
        <v>1982</v>
      </c>
      <c r="B749" s="1" t="s">
        <v>1948</v>
      </c>
      <c r="C749" s="1" t="s">
        <v>1948</v>
      </c>
      <c r="D749" s="1" t="s">
        <v>1886</v>
      </c>
      <c r="E749" s="1" t="s">
        <v>1887</v>
      </c>
      <c r="F749" s="195" t="s">
        <v>42</v>
      </c>
      <c r="G749" s="195" t="s">
        <v>1983</v>
      </c>
      <c r="H749" s="196">
        <v>1662</v>
      </c>
      <c r="I749" s="192">
        <v>0</v>
      </c>
      <c r="J749" s="192">
        <v>0</v>
      </c>
    </row>
    <row r="750" spans="1:10">
      <c r="A750" s="1" t="s">
        <v>1984</v>
      </c>
      <c r="B750" s="1" t="s">
        <v>1948</v>
      </c>
      <c r="C750" s="1" t="s">
        <v>1948</v>
      </c>
      <c r="D750" s="1" t="s">
        <v>1886</v>
      </c>
      <c r="E750" s="1" t="s">
        <v>1887</v>
      </c>
      <c r="F750" s="195" t="s">
        <v>42</v>
      </c>
      <c r="G750" s="195" t="s">
        <v>1985</v>
      </c>
      <c r="H750" s="196">
        <v>1637</v>
      </c>
      <c r="I750" s="192">
        <v>0</v>
      </c>
      <c r="J750" s="192">
        <v>0</v>
      </c>
    </row>
    <row r="751" spans="1:10">
      <c r="A751" s="1" t="s">
        <v>1986</v>
      </c>
      <c r="B751" s="1" t="s">
        <v>1948</v>
      </c>
      <c r="C751" s="1" t="s">
        <v>1948</v>
      </c>
      <c r="D751" s="1" t="s">
        <v>1886</v>
      </c>
      <c r="E751" s="1" t="s">
        <v>1887</v>
      </c>
      <c r="F751" s="195" t="s">
        <v>42</v>
      </c>
      <c r="G751" s="195" t="s">
        <v>1987</v>
      </c>
      <c r="H751" s="196">
        <v>1374</v>
      </c>
      <c r="I751" s="192">
        <v>0</v>
      </c>
      <c r="J751" s="192">
        <v>0</v>
      </c>
    </row>
    <row r="752" spans="1:10">
      <c r="A752" s="1" t="s">
        <v>1988</v>
      </c>
      <c r="B752" s="1" t="s">
        <v>1902</v>
      </c>
      <c r="C752" s="1" t="s">
        <v>1902</v>
      </c>
      <c r="D752" s="1" t="s">
        <v>1886</v>
      </c>
      <c r="E752" s="1" t="s">
        <v>1887</v>
      </c>
      <c r="F752" s="1" t="s">
        <v>48</v>
      </c>
      <c r="G752" s="1" t="s">
        <v>1989</v>
      </c>
      <c r="H752" s="191">
        <v>1260.75</v>
      </c>
      <c r="I752" s="192">
        <v>0</v>
      </c>
      <c r="J752" s="192">
        <v>0</v>
      </c>
    </row>
    <row r="753" spans="1:10">
      <c r="A753" s="1" t="s">
        <v>1990</v>
      </c>
      <c r="B753" s="1" t="s">
        <v>1990</v>
      </c>
      <c r="C753" s="1" t="s">
        <v>1991</v>
      </c>
      <c r="D753" s="1" t="s">
        <v>1886</v>
      </c>
      <c r="E753" s="1" t="s">
        <v>1887</v>
      </c>
      <c r="F753" s="1" t="s">
        <v>42</v>
      </c>
      <c r="G753" s="1" t="s">
        <v>1992</v>
      </c>
      <c r="H753" s="191">
        <v>1243.75</v>
      </c>
      <c r="I753" s="192">
        <v>0</v>
      </c>
      <c r="J753" s="192">
        <v>0</v>
      </c>
    </row>
    <row r="754" spans="1:10">
      <c r="A754" s="1" t="s">
        <v>1993</v>
      </c>
      <c r="B754" s="1" t="s">
        <v>1948</v>
      </c>
      <c r="C754" s="1" t="s">
        <v>1948</v>
      </c>
      <c r="D754" s="1" t="s">
        <v>1886</v>
      </c>
      <c r="E754" s="1" t="s">
        <v>1887</v>
      </c>
      <c r="F754" s="195" t="s">
        <v>42</v>
      </c>
      <c r="G754" s="195" t="s">
        <v>1994</v>
      </c>
      <c r="H754" s="196">
        <v>1207</v>
      </c>
      <c r="I754" s="192">
        <v>0</v>
      </c>
      <c r="J754" s="192">
        <v>0</v>
      </c>
    </row>
    <row r="755" spans="1:10">
      <c r="A755" s="1" t="s">
        <v>1995</v>
      </c>
      <c r="B755" s="1" t="s">
        <v>1948</v>
      </c>
      <c r="C755" s="1" t="s">
        <v>1948</v>
      </c>
      <c r="D755" s="1" t="s">
        <v>1886</v>
      </c>
      <c r="E755" s="1" t="s">
        <v>1887</v>
      </c>
      <c r="F755" s="195" t="s">
        <v>42</v>
      </c>
      <c r="G755" s="195" t="s">
        <v>1996</v>
      </c>
      <c r="H755" s="196">
        <v>1004</v>
      </c>
      <c r="I755" s="192">
        <v>0</v>
      </c>
      <c r="J755" s="192">
        <v>0</v>
      </c>
    </row>
    <row r="756" spans="1:10">
      <c r="A756" s="1" t="s">
        <v>1997</v>
      </c>
      <c r="B756" s="1" t="s">
        <v>1948</v>
      </c>
      <c r="C756" s="1" t="s">
        <v>1948</v>
      </c>
      <c r="D756" s="1" t="s">
        <v>1886</v>
      </c>
      <c r="E756" s="1" t="s">
        <v>1887</v>
      </c>
      <c r="F756" s="195" t="s">
        <v>42</v>
      </c>
      <c r="G756" s="195" t="s">
        <v>1998</v>
      </c>
      <c r="H756" s="196">
        <v>842</v>
      </c>
      <c r="I756" s="192">
        <v>0</v>
      </c>
      <c r="J756" s="192">
        <v>0</v>
      </c>
    </row>
    <row r="757" spans="1:10">
      <c r="A757" s="1" t="s">
        <v>1999</v>
      </c>
      <c r="B757" s="1" t="s">
        <v>1902</v>
      </c>
      <c r="C757" s="1" t="s">
        <v>1902</v>
      </c>
      <c r="D757" s="1" t="s">
        <v>1886</v>
      </c>
      <c r="E757" s="1" t="s">
        <v>1887</v>
      </c>
      <c r="F757" s="1" t="s">
        <v>48</v>
      </c>
      <c r="G757" s="1" t="s">
        <v>2000</v>
      </c>
      <c r="H757" s="191">
        <v>793.25</v>
      </c>
      <c r="I757" s="192">
        <v>0</v>
      </c>
      <c r="J757" s="192">
        <v>0</v>
      </c>
    </row>
    <row r="758" spans="1:10">
      <c r="A758" s="1" t="s">
        <v>2001</v>
      </c>
      <c r="B758" s="1" t="s">
        <v>1948</v>
      </c>
      <c r="C758" s="1" t="s">
        <v>1948</v>
      </c>
      <c r="D758" s="1" t="s">
        <v>1886</v>
      </c>
      <c r="E758" s="1" t="s">
        <v>1887</v>
      </c>
      <c r="F758" s="195" t="s">
        <v>42</v>
      </c>
      <c r="G758" s="195" t="s">
        <v>2002</v>
      </c>
      <c r="H758" s="196">
        <v>777</v>
      </c>
      <c r="I758" s="192">
        <v>0</v>
      </c>
      <c r="J758" s="192">
        <v>0</v>
      </c>
    </row>
    <row r="759" spans="1:10">
      <c r="A759" s="1" t="s">
        <v>2003</v>
      </c>
      <c r="B759" s="1" t="s">
        <v>1948</v>
      </c>
      <c r="C759" s="1" t="s">
        <v>1948</v>
      </c>
      <c r="D759" s="1" t="s">
        <v>1886</v>
      </c>
      <c r="E759" s="1" t="s">
        <v>1887</v>
      </c>
      <c r="F759" s="195" t="s">
        <v>42</v>
      </c>
      <c r="G759" s="195" t="s">
        <v>2004</v>
      </c>
      <c r="H759" s="196">
        <v>591</v>
      </c>
      <c r="I759" s="192">
        <v>0</v>
      </c>
      <c r="J759" s="192">
        <v>0</v>
      </c>
    </row>
    <row r="760" spans="1:10">
      <c r="A760" s="1" t="s">
        <v>2005</v>
      </c>
      <c r="B760" s="1" t="s">
        <v>1902</v>
      </c>
      <c r="C760" s="1" t="s">
        <v>1902</v>
      </c>
      <c r="D760" s="1" t="s">
        <v>1886</v>
      </c>
      <c r="E760" s="1" t="s">
        <v>1887</v>
      </c>
      <c r="F760" s="1" t="s">
        <v>48</v>
      </c>
      <c r="G760" s="1" t="s">
        <v>2006</v>
      </c>
      <c r="H760" s="191">
        <v>477.5</v>
      </c>
      <c r="I760" s="192">
        <v>0</v>
      </c>
      <c r="J760" s="192">
        <v>0</v>
      </c>
    </row>
    <row r="761" spans="1:10">
      <c r="A761" s="1" t="s">
        <v>2007</v>
      </c>
      <c r="B761" s="1" t="s">
        <v>1902</v>
      </c>
      <c r="C761" s="1" t="s">
        <v>1902</v>
      </c>
      <c r="D761" s="1" t="s">
        <v>1886</v>
      </c>
      <c r="E761" s="1" t="s">
        <v>1887</v>
      </c>
      <c r="F761" s="1" t="s">
        <v>48</v>
      </c>
      <c r="G761" s="1" t="s">
        <v>2008</v>
      </c>
      <c r="H761" s="191">
        <v>458.5</v>
      </c>
      <c r="I761" s="192">
        <v>0</v>
      </c>
      <c r="J761" s="192">
        <v>0</v>
      </c>
    </row>
    <row r="762" spans="1:10">
      <c r="A762" s="1" t="s">
        <v>2009</v>
      </c>
      <c r="B762" s="1" t="s">
        <v>1902</v>
      </c>
      <c r="C762" s="1" t="s">
        <v>1902</v>
      </c>
      <c r="D762" s="1" t="s">
        <v>1886</v>
      </c>
      <c r="E762" s="1" t="s">
        <v>1887</v>
      </c>
      <c r="F762" s="1" t="s">
        <v>48</v>
      </c>
      <c r="G762" s="1" t="s">
        <v>2010</v>
      </c>
      <c r="H762" s="191">
        <v>407.75</v>
      </c>
      <c r="I762" s="192">
        <v>0</v>
      </c>
      <c r="J762" s="192">
        <v>0</v>
      </c>
    </row>
    <row r="763" spans="1:10">
      <c r="A763" s="1" t="s">
        <v>2011</v>
      </c>
      <c r="B763" s="1" t="s">
        <v>1948</v>
      </c>
      <c r="C763" s="1" t="s">
        <v>1948</v>
      </c>
      <c r="D763" s="1" t="s">
        <v>1886</v>
      </c>
      <c r="E763" s="1" t="s">
        <v>1887</v>
      </c>
      <c r="F763" s="195" t="s">
        <v>42</v>
      </c>
      <c r="G763" s="195" t="s">
        <v>2012</v>
      </c>
      <c r="H763" s="196">
        <v>372</v>
      </c>
      <c r="I763" s="192">
        <v>0</v>
      </c>
      <c r="J763" s="192">
        <v>0</v>
      </c>
    </row>
    <row r="764" spans="1:10">
      <c r="A764" s="1" t="s">
        <v>2013</v>
      </c>
      <c r="B764" s="1" t="s">
        <v>1902</v>
      </c>
      <c r="C764" s="1" t="s">
        <v>1902</v>
      </c>
      <c r="D764" s="1" t="s">
        <v>1886</v>
      </c>
      <c r="E764" s="1" t="s">
        <v>1887</v>
      </c>
      <c r="F764" s="1" t="s">
        <v>48</v>
      </c>
      <c r="G764" s="1" t="s">
        <v>2000</v>
      </c>
      <c r="H764" s="191">
        <v>317.75</v>
      </c>
      <c r="I764" s="192">
        <v>0</v>
      </c>
      <c r="J764" s="192">
        <v>0</v>
      </c>
    </row>
    <row r="765" spans="1:10">
      <c r="A765" s="1" t="s">
        <v>2014</v>
      </c>
      <c r="B765" s="1" t="s">
        <v>1902</v>
      </c>
      <c r="C765" s="1" t="s">
        <v>1902</v>
      </c>
      <c r="D765" s="1" t="s">
        <v>1886</v>
      </c>
      <c r="E765" s="1" t="s">
        <v>1887</v>
      </c>
      <c r="F765" s="1" t="s">
        <v>48</v>
      </c>
      <c r="G765" s="1" t="s">
        <v>2015</v>
      </c>
      <c r="H765" s="191">
        <v>269.5</v>
      </c>
      <c r="I765" s="192">
        <v>0</v>
      </c>
      <c r="J765" s="192">
        <v>0</v>
      </c>
    </row>
    <row r="766" spans="1:10">
      <c r="A766" s="1" t="s">
        <v>2016</v>
      </c>
      <c r="B766" s="1" t="s">
        <v>1902</v>
      </c>
      <c r="C766" s="1" t="s">
        <v>1902</v>
      </c>
      <c r="D766" s="1" t="s">
        <v>1886</v>
      </c>
      <c r="E766" s="1" t="s">
        <v>1887</v>
      </c>
      <c r="F766" s="1" t="s">
        <v>48</v>
      </c>
      <c r="G766" s="1" t="s">
        <v>2017</v>
      </c>
      <c r="H766" s="191">
        <v>229</v>
      </c>
      <c r="I766" s="192">
        <v>0</v>
      </c>
      <c r="J766" s="192">
        <v>0</v>
      </c>
    </row>
    <row r="767" spans="1:10">
      <c r="A767" s="1" t="s">
        <v>2018</v>
      </c>
      <c r="B767" s="1" t="s">
        <v>1948</v>
      </c>
      <c r="C767" s="1" t="s">
        <v>1948</v>
      </c>
      <c r="D767" s="1" t="s">
        <v>1886</v>
      </c>
      <c r="E767" s="1" t="s">
        <v>1887</v>
      </c>
      <c r="F767" s="195" t="s">
        <v>42</v>
      </c>
      <c r="G767" s="195" t="s">
        <v>2019</v>
      </c>
      <c r="H767" s="196">
        <v>139</v>
      </c>
      <c r="I767" s="192">
        <v>0</v>
      </c>
      <c r="J767" s="192">
        <v>0</v>
      </c>
    </row>
    <row r="768" spans="1:10">
      <c r="A768" s="1" t="s">
        <v>2020</v>
      </c>
      <c r="B768" s="1" t="s">
        <v>1902</v>
      </c>
      <c r="C768" s="1" t="s">
        <v>1902</v>
      </c>
      <c r="D768" s="1" t="s">
        <v>1886</v>
      </c>
      <c r="E768" s="1" t="s">
        <v>1887</v>
      </c>
      <c r="F768" s="1" t="s">
        <v>48</v>
      </c>
      <c r="G768" s="1" t="s">
        <v>2021</v>
      </c>
      <c r="H768" s="191">
        <v>120.5</v>
      </c>
      <c r="I768" s="192">
        <v>0</v>
      </c>
      <c r="J768" s="192">
        <v>0</v>
      </c>
    </row>
    <row r="769" spans="1:10">
      <c r="A769" s="1" t="s">
        <v>2022</v>
      </c>
      <c r="B769" s="1" t="s">
        <v>1948</v>
      </c>
      <c r="C769" s="1" t="s">
        <v>1948</v>
      </c>
      <c r="D769" s="1" t="s">
        <v>1886</v>
      </c>
      <c r="E769" s="1" t="s">
        <v>1887</v>
      </c>
      <c r="F769" s="195" t="s">
        <v>42</v>
      </c>
      <c r="G769" s="195" t="s">
        <v>2023</v>
      </c>
      <c r="H769" s="196">
        <v>119</v>
      </c>
      <c r="I769" s="192">
        <v>0</v>
      </c>
      <c r="J769" s="192">
        <v>0</v>
      </c>
    </row>
    <row r="770" spans="1:10">
      <c r="A770" s="1" t="s">
        <v>2024</v>
      </c>
      <c r="B770" s="1" t="s">
        <v>1902</v>
      </c>
      <c r="C770" s="1" t="s">
        <v>1902</v>
      </c>
      <c r="D770" s="1" t="s">
        <v>1886</v>
      </c>
      <c r="E770" s="1" t="s">
        <v>1887</v>
      </c>
      <c r="F770" s="1" t="s">
        <v>48</v>
      </c>
      <c r="G770" s="1" t="s">
        <v>2025</v>
      </c>
      <c r="H770" s="191">
        <v>26</v>
      </c>
      <c r="I770" s="192">
        <v>0</v>
      </c>
      <c r="J770" s="192">
        <v>0</v>
      </c>
    </row>
    <row r="771" spans="1:10">
      <c r="A771" s="1" t="s">
        <v>2026</v>
      </c>
      <c r="B771" s="1" t="s">
        <v>1902</v>
      </c>
      <c r="C771" s="1" t="s">
        <v>1902</v>
      </c>
      <c r="D771" s="1" t="s">
        <v>1886</v>
      </c>
      <c r="E771" s="1" t="s">
        <v>1887</v>
      </c>
      <c r="F771" s="1" t="s">
        <v>48</v>
      </c>
      <c r="G771" s="1" t="s">
        <v>2027</v>
      </c>
      <c r="H771" s="191">
        <v>6.5</v>
      </c>
      <c r="I771" s="192">
        <v>0</v>
      </c>
      <c r="J771" s="192">
        <v>0</v>
      </c>
    </row>
    <row r="772" spans="1:10">
      <c r="A772" s="1" t="s">
        <v>2028</v>
      </c>
      <c r="B772" s="1" t="s">
        <v>1902</v>
      </c>
      <c r="C772" s="1" t="s">
        <v>1902</v>
      </c>
      <c r="D772" s="1" t="s">
        <v>1886</v>
      </c>
      <c r="E772" s="1" t="s">
        <v>1887</v>
      </c>
      <c r="F772" s="1" t="s">
        <v>48</v>
      </c>
      <c r="G772" s="1" t="s">
        <v>2029</v>
      </c>
      <c r="H772" s="191">
        <v>5</v>
      </c>
      <c r="I772" s="192">
        <v>0</v>
      </c>
      <c r="J772" s="192">
        <v>0</v>
      </c>
    </row>
    <row r="773" spans="1:10">
      <c r="A773" s="1" t="s">
        <v>2030</v>
      </c>
      <c r="B773" s="1" t="s">
        <v>1902</v>
      </c>
      <c r="C773" s="1" t="s">
        <v>1902</v>
      </c>
      <c r="D773" s="1" t="s">
        <v>1886</v>
      </c>
      <c r="E773" s="1" t="s">
        <v>1887</v>
      </c>
      <c r="F773" s="1" t="s">
        <v>48</v>
      </c>
      <c r="G773" s="1" t="s">
        <v>2031</v>
      </c>
      <c r="H773" s="191">
        <v>2</v>
      </c>
      <c r="I773" s="192">
        <v>0</v>
      </c>
      <c r="J773" s="192">
        <v>0</v>
      </c>
    </row>
    <row r="774" spans="1:10">
      <c r="A774" s="1" t="s">
        <v>2032</v>
      </c>
      <c r="B774" s="1" t="s">
        <v>1948</v>
      </c>
      <c r="C774" s="1" t="s">
        <v>1948</v>
      </c>
      <c r="D774" s="1" t="s">
        <v>1886</v>
      </c>
      <c r="E774" s="1" t="s">
        <v>1887</v>
      </c>
      <c r="F774" s="195" t="s">
        <v>42</v>
      </c>
      <c r="G774" s="195" t="s">
        <v>2033</v>
      </c>
      <c r="H774" s="196">
        <v>1</v>
      </c>
      <c r="I774" s="192">
        <v>0</v>
      </c>
      <c r="J774" s="192">
        <v>0</v>
      </c>
    </row>
    <row r="775" spans="1:10">
      <c r="A775" s="1" t="s">
        <v>2034</v>
      </c>
      <c r="B775" s="1" t="s">
        <v>2035</v>
      </c>
      <c r="C775" s="1" t="s">
        <v>2035</v>
      </c>
      <c r="D775" s="1" t="s">
        <v>2036</v>
      </c>
      <c r="E775" s="1" t="s">
        <v>2037</v>
      </c>
      <c r="F775" s="1" t="s">
        <v>48</v>
      </c>
      <c r="G775" s="1" t="s">
        <v>2038</v>
      </c>
      <c r="H775" s="191">
        <v>266767</v>
      </c>
      <c r="I775" s="192">
        <v>1</v>
      </c>
      <c r="J775" s="192">
        <v>1</v>
      </c>
    </row>
    <row r="776" spans="1:10">
      <c r="A776" s="1" t="s">
        <v>2039</v>
      </c>
      <c r="B776" s="1" t="s">
        <v>2040</v>
      </c>
      <c r="C776" s="1" t="s">
        <v>2040</v>
      </c>
      <c r="D776" s="1" t="s">
        <v>2036</v>
      </c>
      <c r="E776" s="1" t="s">
        <v>2037</v>
      </c>
      <c r="F776" s="1" t="s">
        <v>48</v>
      </c>
      <c r="G776" s="1" t="s">
        <v>2041</v>
      </c>
      <c r="H776" s="191">
        <v>104132</v>
      </c>
      <c r="I776" s="192">
        <v>0</v>
      </c>
      <c r="J776" s="192">
        <v>1</v>
      </c>
    </row>
    <row r="777" spans="1:10">
      <c r="A777" s="1" t="s">
        <v>2042</v>
      </c>
      <c r="B777" s="1" t="s">
        <v>2043</v>
      </c>
      <c r="C777" s="1" t="s">
        <v>2043</v>
      </c>
      <c r="D777" s="1" t="s">
        <v>2036</v>
      </c>
      <c r="E777" s="1" t="s">
        <v>2037</v>
      </c>
      <c r="F777" s="1" t="s">
        <v>48</v>
      </c>
      <c r="G777" s="1" t="s">
        <v>2044</v>
      </c>
      <c r="H777" s="191">
        <v>90780.5</v>
      </c>
      <c r="I777" s="192">
        <v>1</v>
      </c>
      <c r="J777" s="192">
        <v>1</v>
      </c>
    </row>
    <row r="778" spans="1:10">
      <c r="A778" s="1" t="s">
        <v>2045</v>
      </c>
      <c r="B778" s="1" t="s">
        <v>2045</v>
      </c>
      <c r="C778" s="1" t="s">
        <v>2046</v>
      </c>
      <c r="D778" s="1" t="s">
        <v>2036</v>
      </c>
      <c r="E778" s="1" t="s">
        <v>2037</v>
      </c>
      <c r="F778" s="1" t="s">
        <v>57</v>
      </c>
      <c r="G778" s="1" t="s">
        <v>2047</v>
      </c>
      <c r="H778" s="191">
        <v>85294</v>
      </c>
      <c r="I778" s="192">
        <v>0</v>
      </c>
      <c r="J778" s="192">
        <v>0</v>
      </c>
    </row>
    <row r="779" spans="1:10">
      <c r="A779" s="1" t="s">
        <v>2048</v>
      </c>
      <c r="B779" s="1" t="s">
        <v>2049</v>
      </c>
      <c r="C779" s="1" t="s">
        <v>2049</v>
      </c>
      <c r="D779" s="1" t="s">
        <v>2036</v>
      </c>
      <c r="E779" s="1" t="s">
        <v>2037</v>
      </c>
      <c r="F779" s="1" t="s">
        <v>48</v>
      </c>
      <c r="G779" s="1" t="s">
        <v>2050</v>
      </c>
      <c r="H779" s="191">
        <v>83965</v>
      </c>
      <c r="I779" s="192">
        <v>1</v>
      </c>
      <c r="J779" s="192">
        <v>1</v>
      </c>
    </row>
    <row r="780" spans="1:10">
      <c r="A780" s="1" t="s">
        <v>2051</v>
      </c>
      <c r="B780" s="1" t="s">
        <v>2052</v>
      </c>
      <c r="C780" s="1" t="s">
        <v>2052</v>
      </c>
      <c r="D780" s="1" t="s">
        <v>2036</v>
      </c>
      <c r="E780" s="1" t="s">
        <v>2037</v>
      </c>
      <c r="F780" s="1" t="s">
        <v>48</v>
      </c>
      <c r="G780" s="1" t="s">
        <v>2053</v>
      </c>
      <c r="H780" s="191">
        <v>42454</v>
      </c>
      <c r="I780" s="192">
        <v>1</v>
      </c>
      <c r="J780" s="192">
        <v>1</v>
      </c>
    </row>
    <row r="781" spans="1:10">
      <c r="A781" s="1" t="s">
        <v>2054</v>
      </c>
      <c r="B781" s="1" t="s">
        <v>2055</v>
      </c>
      <c r="C781" s="1" t="s">
        <v>2055</v>
      </c>
      <c r="D781" s="1" t="s">
        <v>2036</v>
      </c>
      <c r="E781" s="1" t="s">
        <v>2037</v>
      </c>
      <c r="F781" s="1" t="s">
        <v>48</v>
      </c>
      <c r="G781" s="1" t="s">
        <v>2056</v>
      </c>
      <c r="H781" s="191">
        <v>29374</v>
      </c>
      <c r="I781" s="192">
        <v>0</v>
      </c>
      <c r="J781" s="192">
        <v>1</v>
      </c>
    </row>
    <row r="782" spans="1:10">
      <c r="A782" s="1" t="s">
        <v>2057</v>
      </c>
      <c r="B782" s="1" t="s">
        <v>2057</v>
      </c>
      <c r="C782" s="1" t="s">
        <v>2058</v>
      </c>
      <c r="D782" s="1" t="s">
        <v>2036</v>
      </c>
      <c r="E782" s="1" t="s">
        <v>2037</v>
      </c>
      <c r="F782" s="1" t="s">
        <v>42</v>
      </c>
      <c r="G782" s="1" t="s">
        <v>2059</v>
      </c>
      <c r="H782" s="191">
        <v>28661</v>
      </c>
      <c r="I782" s="192">
        <v>0</v>
      </c>
      <c r="J782" s="192">
        <v>0</v>
      </c>
    </row>
    <row r="783" spans="1:10">
      <c r="A783" s="1" t="s">
        <v>2060</v>
      </c>
      <c r="B783" s="1" t="s">
        <v>2060</v>
      </c>
      <c r="C783" s="1" t="s">
        <v>2061</v>
      </c>
      <c r="D783" s="1" t="s">
        <v>2036</v>
      </c>
      <c r="E783" s="1" t="s">
        <v>2037</v>
      </c>
      <c r="F783" s="1" t="s">
        <v>42</v>
      </c>
      <c r="G783" s="1" t="s">
        <v>2062</v>
      </c>
      <c r="H783" s="191">
        <v>26969</v>
      </c>
      <c r="I783" s="192">
        <v>0</v>
      </c>
      <c r="J783" s="192">
        <v>0</v>
      </c>
    </row>
    <row r="784" spans="1:10">
      <c r="A784" s="1" t="s">
        <v>2063</v>
      </c>
      <c r="B784" s="1" t="s">
        <v>2063</v>
      </c>
      <c r="C784" s="1" t="s">
        <v>516</v>
      </c>
      <c r="D784" s="1" t="s">
        <v>2036</v>
      </c>
      <c r="E784" s="1" t="s">
        <v>2037</v>
      </c>
      <c r="F784" s="1" t="s">
        <v>57</v>
      </c>
      <c r="G784" s="1" t="s">
        <v>2064</v>
      </c>
      <c r="H784" s="191">
        <v>21314.5</v>
      </c>
      <c r="I784" s="192">
        <v>0</v>
      </c>
      <c r="J784" s="192">
        <v>0</v>
      </c>
    </row>
    <row r="785" spans="1:10">
      <c r="A785" s="1" t="s">
        <v>2065</v>
      </c>
      <c r="B785" s="1" t="s">
        <v>2043</v>
      </c>
      <c r="C785" s="1" t="s">
        <v>2043</v>
      </c>
      <c r="D785" s="1" t="s">
        <v>2036</v>
      </c>
      <c r="E785" s="1" t="s">
        <v>2037</v>
      </c>
      <c r="F785" s="1" t="s">
        <v>48</v>
      </c>
      <c r="G785" s="1" t="s">
        <v>2066</v>
      </c>
      <c r="H785" s="191">
        <v>21237.5</v>
      </c>
      <c r="I785" s="192">
        <v>0</v>
      </c>
      <c r="J785" s="192">
        <v>0</v>
      </c>
    </row>
    <row r="786" spans="1:10">
      <c r="A786" s="1" t="s">
        <v>2067</v>
      </c>
      <c r="B786" s="1" t="s">
        <v>2067</v>
      </c>
      <c r="C786" s="1" t="s">
        <v>2068</v>
      </c>
      <c r="D786" s="1" t="s">
        <v>2036</v>
      </c>
      <c r="E786" s="1" t="s">
        <v>2037</v>
      </c>
      <c r="F786" s="1" t="s">
        <v>57</v>
      </c>
      <c r="G786" s="1" t="s">
        <v>2069</v>
      </c>
      <c r="H786" s="191">
        <v>20089</v>
      </c>
      <c r="I786" s="192">
        <v>0</v>
      </c>
      <c r="J786" s="192">
        <v>0</v>
      </c>
    </row>
    <row r="787" spans="1:10">
      <c r="A787" s="1" t="s">
        <v>2070</v>
      </c>
      <c r="B787" s="1" t="s">
        <v>2070</v>
      </c>
      <c r="C787" s="1" t="s">
        <v>2071</v>
      </c>
      <c r="D787" s="1" t="s">
        <v>2036</v>
      </c>
      <c r="E787" s="1" t="s">
        <v>2037</v>
      </c>
      <c r="F787" s="1" t="s">
        <v>57</v>
      </c>
      <c r="G787" s="1" t="s">
        <v>2072</v>
      </c>
      <c r="H787" s="191">
        <v>19957.75</v>
      </c>
      <c r="I787" s="192">
        <v>0</v>
      </c>
      <c r="J787" s="192">
        <v>0</v>
      </c>
    </row>
    <row r="788" spans="1:10">
      <c r="A788" s="1" t="s">
        <v>2073</v>
      </c>
      <c r="B788" s="1" t="s">
        <v>2073</v>
      </c>
      <c r="C788" s="1" t="s">
        <v>2074</v>
      </c>
      <c r="D788" s="1" t="s">
        <v>2036</v>
      </c>
      <c r="E788" s="1" t="s">
        <v>2037</v>
      </c>
      <c r="F788" s="1" t="s">
        <v>42</v>
      </c>
      <c r="G788" s="1" t="s">
        <v>2075</v>
      </c>
      <c r="H788" s="191">
        <v>18242</v>
      </c>
      <c r="I788" s="192">
        <v>0</v>
      </c>
      <c r="J788" s="192">
        <v>0</v>
      </c>
    </row>
    <row r="789" spans="1:10">
      <c r="A789" s="1" t="s">
        <v>2076</v>
      </c>
      <c r="B789" s="1" t="s">
        <v>2077</v>
      </c>
      <c r="C789" s="1" t="s">
        <v>2077</v>
      </c>
      <c r="D789" s="1" t="s">
        <v>2036</v>
      </c>
      <c r="E789" s="1" t="s">
        <v>2037</v>
      </c>
      <c r="F789" s="1" t="s">
        <v>48</v>
      </c>
      <c r="G789" s="1" t="s">
        <v>2078</v>
      </c>
      <c r="H789" s="191">
        <v>17915</v>
      </c>
      <c r="I789" s="192">
        <v>0</v>
      </c>
      <c r="J789" s="192">
        <v>0</v>
      </c>
    </row>
    <row r="790" spans="1:10">
      <c r="A790" s="1" t="s">
        <v>2079</v>
      </c>
      <c r="B790" s="1" t="s">
        <v>2079</v>
      </c>
      <c r="C790" s="1" t="s">
        <v>2080</v>
      </c>
      <c r="D790" s="1" t="s">
        <v>2036</v>
      </c>
      <c r="E790" s="1" t="s">
        <v>2037</v>
      </c>
      <c r="F790" s="1" t="s">
        <v>42</v>
      </c>
      <c r="G790" s="1" t="s">
        <v>2081</v>
      </c>
      <c r="H790" s="191">
        <v>17583.25</v>
      </c>
      <c r="I790" s="192">
        <v>0</v>
      </c>
      <c r="J790" s="192">
        <v>0</v>
      </c>
    </row>
    <row r="791" spans="1:10">
      <c r="A791" s="1" t="s">
        <v>2082</v>
      </c>
      <c r="B791" s="1" t="s">
        <v>2082</v>
      </c>
      <c r="C791" s="1" t="s">
        <v>2083</v>
      </c>
      <c r="D791" s="1" t="s">
        <v>2036</v>
      </c>
      <c r="E791" s="1" t="s">
        <v>2037</v>
      </c>
      <c r="F791" s="1" t="s">
        <v>57</v>
      </c>
      <c r="G791" s="1" t="s">
        <v>2084</v>
      </c>
      <c r="H791" s="191">
        <v>16224</v>
      </c>
      <c r="I791" s="192">
        <v>0</v>
      </c>
      <c r="J791" s="192">
        <v>1</v>
      </c>
    </row>
    <row r="792" spans="1:10">
      <c r="A792" s="1" t="s">
        <v>2085</v>
      </c>
      <c r="B792" s="1" t="s">
        <v>2085</v>
      </c>
      <c r="C792" s="1" t="s">
        <v>2086</v>
      </c>
      <c r="D792" s="1" t="s">
        <v>2036</v>
      </c>
      <c r="E792" s="1" t="s">
        <v>2037</v>
      </c>
      <c r="F792" s="1" t="s">
        <v>57</v>
      </c>
      <c r="G792" s="1" t="s">
        <v>2087</v>
      </c>
      <c r="H792" s="191">
        <v>12977.25</v>
      </c>
      <c r="I792" s="192">
        <v>0</v>
      </c>
      <c r="J792" s="192">
        <v>0</v>
      </c>
    </row>
    <row r="793" spans="1:10">
      <c r="A793" s="1" t="s">
        <v>2088</v>
      </c>
      <c r="B793" s="1" t="s">
        <v>2088</v>
      </c>
      <c r="C793" s="1" t="s">
        <v>2089</v>
      </c>
      <c r="D793" s="1" t="s">
        <v>2036</v>
      </c>
      <c r="E793" s="1" t="s">
        <v>2037</v>
      </c>
      <c r="F793" s="1" t="s">
        <v>57</v>
      </c>
      <c r="G793" s="1" t="s">
        <v>2090</v>
      </c>
      <c r="H793" s="191">
        <v>10394.5</v>
      </c>
      <c r="I793" s="192">
        <v>0</v>
      </c>
      <c r="J793" s="192">
        <v>0</v>
      </c>
    </row>
    <row r="794" spans="1:10">
      <c r="A794" s="1" t="s">
        <v>2091</v>
      </c>
      <c r="B794" s="1" t="s">
        <v>2077</v>
      </c>
      <c r="C794" s="1" t="s">
        <v>2077</v>
      </c>
      <c r="D794" s="1" t="s">
        <v>2036</v>
      </c>
      <c r="E794" s="1" t="s">
        <v>2037</v>
      </c>
      <c r="F794" s="1" t="s">
        <v>48</v>
      </c>
      <c r="G794" s="1" t="s">
        <v>2092</v>
      </c>
      <c r="H794" s="191">
        <v>7099</v>
      </c>
      <c r="I794" s="192">
        <v>0</v>
      </c>
      <c r="J794" s="192">
        <v>0</v>
      </c>
    </row>
    <row r="795" spans="1:10">
      <c r="A795" s="1" t="s">
        <v>2093</v>
      </c>
      <c r="B795" s="1" t="s">
        <v>2035</v>
      </c>
      <c r="C795" s="1" t="s">
        <v>2035</v>
      </c>
      <c r="D795" s="1" t="s">
        <v>2036</v>
      </c>
      <c r="E795" s="1" t="s">
        <v>2037</v>
      </c>
      <c r="F795" s="1" t="s">
        <v>48</v>
      </c>
      <c r="G795" s="1" t="s">
        <v>2094</v>
      </c>
      <c r="H795" s="191">
        <v>5073</v>
      </c>
      <c r="I795" s="192">
        <v>0</v>
      </c>
      <c r="J795" s="192">
        <v>0</v>
      </c>
    </row>
    <row r="796" spans="1:10">
      <c r="A796" s="1" t="s">
        <v>2095</v>
      </c>
      <c r="B796" s="1" t="s">
        <v>2095</v>
      </c>
      <c r="C796" s="1" t="s">
        <v>2096</v>
      </c>
      <c r="D796" s="1" t="s">
        <v>2036</v>
      </c>
      <c r="E796" s="1" t="s">
        <v>2037</v>
      </c>
      <c r="F796" s="1" t="s">
        <v>57</v>
      </c>
      <c r="G796" s="1" t="s">
        <v>2097</v>
      </c>
      <c r="H796" s="191">
        <v>4901</v>
      </c>
      <c r="I796" s="192">
        <v>0</v>
      </c>
      <c r="J796" s="192">
        <v>0</v>
      </c>
    </row>
    <row r="797" spans="1:10">
      <c r="A797" s="1" t="s">
        <v>2098</v>
      </c>
      <c r="B797" s="1" t="s">
        <v>2098</v>
      </c>
      <c r="C797" s="1" t="s">
        <v>2058</v>
      </c>
      <c r="D797" s="1" t="s">
        <v>2036</v>
      </c>
      <c r="E797" s="1" t="s">
        <v>2037</v>
      </c>
      <c r="F797" s="1" t="s">
        <v>65</v>
      </c>
      <c r="G797" s="1" t="s">
        <v>2099</v>
      </c>
      <c r="H797" s="191">
        <v>4846.5</v>
      </c>
      <c r="I797" s="192">
        <v>0</v>
      </c>
      <c r="J797" s="192">
        <v>0</v>
      </c>
    </row>
    <row r="798" spans="1:10">
      <c r="A798" s="1" t="s">
        <v>2100</v>
      </c>
      <c r="B798" s="1" t="s">
        <v>2052</v>
      </c>
      <c r="C798" s="1" t="s">
        <v>2052</v>
      </c>
      <c r="D798" s="1" t="s">
        <v>2036</v>
      </c>
      <c r="E798" s="1" t="s">
        <v>2037</v>
      </c>
      <c r="F798" s="1" t="s">
        <v>48</v>
      </c>
      <c r="G798" s="1" t="s">
        <v>2101</v>
      </c>
      <c r="H798" s="191">
        <v>4792.5</v>
      </c>
      <c r="I798" s="192">
        <v>0</v>
      </c>
      <c r="J798" s="192">
        <v>0</v>
      </c>
    </row>
    <row r="799" spans="1:10">
      <c r="A799" s="1" t="s">
        <v>2102</v>
      </c>
      <c r="B799" s="1" t="s">
        <v>2102</v>
      </c>
      <c r="C799" s="1" t="s">
        <v>2058</v>
      </c>
      <c r="D799" s="1" t="s">
        <v>2036</v>
      </c>
      <c r="E799" s="1" t="s">
        <v>2037</v>
      </c>
      <c r="F799" s="1" t="s">
        <v>42</v>
      </c>
      <c r="G799" s="1" t="s">
        <v>2103</v>
      </c>
      <c r="H799" s="191">
        <v>4188.5</v>
      </c>
      <c r="I799" s="192">
        <v>0</v>
      </c>
      <c r="J799" s="192">
        <v>0</v>
      </c>
    </row>
    <row r="800" spans="1:10">
      <c r="A800" s="1" t="s">
        <v>2104</v>
      </c>
      <c r="B800" s="1" t="s">
        <v>2058</v>
      </c>
      <c r="C800" s="1" t="s">
        <v>2058</v>
      </c>
      <c r="D800" s="1" t="s">
        <v>2036</v>
      </c>
      <c r="E800" s="1" t="s">
        <v>2037</v>
      </c>
      <c r="F800" s="1" t="s">
        <v>42</v>
      </c>
      <c r="G800" s="1" t="s">
        <v>2105</v>
      </c>
      <c r="H800" s="191">
        <v>3247.5</v>
      </c>
      <c r="I800" s="192">
        <v>0</v>
      </c>
      <c r="J800" s="192">
        <v>0</v>
      </c>
    </row>
    <row r="801" spans="1:10">
      <c r="A801" s="1" t="s">
        <v>2106</v>
      </c>
      <c r="B801" s="1" t="s">
        <v>2106</v>
      </c>
      <c r="C801" s="1" t="s">
        <v>2107</v>
      </c>
      <c r="D801" s="1" t="s">
        <v>2036</v>
      </c>
      <c r="E801" s="1" t="s">
        <v>2037</v>
      </c>
      <c r="F801" s="1" t="s">
        <v>42</v>
      </c>
      <c r="G801" s="1" t="s">
        <v>2108</v>
      </c>
      <c r="H801" s="191">
        <v>1860</v>
      </c>
      <c r="I801" s="192">
        <v>0</v>
      </c>
      <c r="J801" s="192">
        <v>0</v>
      </c>
    </row>
    <row r="802" spans="1:10">
      <c r="A802" s="1" t="s">
        <v>2109</v>
      </c>
      <c r="B802" s="1" t="s">
        <v>2035</v>
      </c>
      <c r="C802" s="1" t="s">
        <v>2035</v>
      </c>
      <c r="D802" s="1" t="s">
        <v>2036</v>
      </c>
      <c r="E802" s="1" t="s">
        <v>2037</v>
      </c>
      <c r="F802" s="1" t="s">
        <v>48</v>
      </c>
      <c r="G802" s="1" t="s">
        <v>2110</v>
      </c>
      <c r="H802" s="191">
        <v>1070</v>
      </c>
      <c r="I802" s="192">
        <v>0</v>
      </c>
      <c r="J802" s="192">
        <v>0</v>
      </c>
    </row>
    <row r="803" spans="1:10">
      <c r="A803" s="1" t="s">
        <v>2111</v>
      </c>
      <c r="B803" s="1" t="s">
        <v>2035</v>
      </c>
      <c r="C803" s="1" t="s">
        <v>2035</v>
      </c>
      <c r="D803" s="1" t="s">
        <v>2036</v>
      </c>
      <c r="E803" s="1" t="s">
        <v>2037</v>
      </c>
      <c r="F803" s="1" t="s">
        <v>48</v>
      </c>
      <c r="G803" s="1" t="s">
        <v>2112</v>
      </c>
      <c r="H803" s="191">
        <v>670.5</v>
      </c>
      <c r="I803" s="192">
        <v>0</v>
      </c>
      <c r="J803" s="192">
        <v>0</v>
      </c>
    </row>
    <row r="804" spans="1:10">
      <c r="A804" s="1" t="s">
        <v>2113</v>
      </c>
      <c r="B804" s="1" t="s">
        <v>2035</v>
      </c>
      <c r="C804" s="1" t="s">
        <v>2035</v>
      </c>
      <c r="D804" s="1" t="s">
        <v>2036</v>
      </c>
      <c r="E804" s="1" t="s">
        <v>2037</v>
      </c>
      <c r="F804" s="1" t="s">
        <v>48</v>
      </c>
      <c r="G804" s="1" t="s">
        <v>2114</v>
      </c>
      <c r="H804" s="191">
        <v>535.5</v>
      </c>
      <c r="I804" s="192">
        <v>0</v>
      </c>
      <c r="J804" s="192">
        <v>0</v>
      </c>
    </row>
    <row r="805" spans="1:10">
      <c r="A805" s="1" t="s">
        <v>2115</v>
      </c>
      <c r="B805" s="1" t="s">
        <v>2116</v>
      </c>
      <c r="C805" s="1" t="s">
        <v>2116</v>
      </c>
      <c r="D805" s="1" t="s">
        <v>2117</v>
      </c>
      <c r="E805" s="1" t="s">
        <v>41</v>
      </c>
      <c r="F805" s="1" t="s">
        <v>48</v>
      </c>
      <c r="G805" s="1" t="s">
        <v>2118</v>
      </c>
      <c r="H805" s="191">
        <v>85062.5</v>
      </c>
      <c r="I805" s="192">
        <v>1</v>
      </c>
      <c r="J805" s="192">
        <v>1</v>
      </c>
    </row>
    <row r="806" spans="1:10">
      <c r="A806" s="1" t="s">
        <v>2119</v>
      </c>
      <c r="B806" s="1" t="s">
        <v>2119</v>
      </c>
      <c r="C806" s="1" t="s">
        <v>147</v>
      </c>
      <c r="D806" s="1" t="s">
        <v>2117</v>
      </c>
      <c r="E806" s="1" t="s">
        <v>41</v>
      </c>
      <c r="F806" s="1" t="s">
        <v>42</v>
      </c>
      <c r="G806" s="1" t="s">
        <v>2120</v>
      </c>
      <c r="H806" s="191">
        <v>33759</v>
      </c>
      <c r="I806" s="192">
        <v>0</v>
      </c>
      <c r="J806" s="192">
        <v>1</v>
      </c>
    </row>
    <row r="807" spans="1:10">
      <c r="A807" s="1" t="s">
        <v>2121</v>
      </c>
      <c r="B807" s="1" t="s">
        <v>2121</v>
      </c>
      <c r="C807" s="1" t="s">
        <v>2122</v>
      </c>
      <c r="D807" s="1" t="s">
        <v>2117</v>
      </c>
      <c r="E807" s="1" t="s">
        <v>41</v>
      </c>
      <c r="F807" s="1" t="s">
        <v>42</v>
      </c>
      <c r="G807" s="1" t="s">
        <v>2123</v>
      </c>
      <c r="H807" s="191">
        <v>17151.5</v>
      </c>
      <c r="I807" s="192">
        <v>0</v>
      </c>
      <c r="J807" s="192">
        <v>1</v>
      </c>
    </row>
    <row r="808" spans="1:10">
      <c r="A808" s="1" t="s">
        <v>2124</v>
      </c>
      <c r="B808" s="1" t="s">
        <v>2125</v>
      </c>
      <c r="C808" s="1" t="s">
        <v>2125</v>
      </c>
      <c r="D808" s="1" t="s">
        <v>2117</v>
      </c>
      <c r="E808" s="1" t="s">
        <v>41</v>
      </c>
      <c r="F808" s="1" t="s">
        <v>48</v>
      </c>
      <c r="G808" s="1" t="s">
        <v>2126</v>
      </c>
      <c r="H808" s="191">
        <v>15883</v>
      </c>
      <c r="I808" s="192">
        <v>0</v>
      </c>
      <c r="J808" s="192">
        <v>0</v>
      </c>
    </row>
    <row r="809" spans="1:10">
      <c r="A809" s="1" t="s">
        <v>2127</v>
      </c>
      <c r="B809" s="1" t="s">
        <v>2128</v>
      </c>
      <c r="C809" s="1" t="s">
        <v>2128</v>
      </c>
      <c r="D809" s="1" t="s">
        <v>2117</v>
      </c>
      <c r="E809" s="1" t="s">
        <v>41</v>
      </c>
      <c r="F809" s="1" t="s">
        <v>48</v>
      </c>
      <c r="G809" s="1" t="s">
        <v>2129</v>
      </c>
      <c r="H809" s="191">
        <v>15493.5</v>
      </c>
      <c r="I809" s="192">
        <v>1</v>
      </c>
      <c r="J809" s="192">
        <v>1</v>
      </c>
    </row>
    <row r="810" spans="1:10">
      <c r="A810" s="1" t="s">
        <v>2130</v>
      </c>
      <c r="B810" s="1" t="s">
        <v>2130</v>
      </c>
      <c r="C810" s="1" t="s">
        <v>2131</v>
      </c>
      <c r="D810" s="1" t="s">
        <v>2117</v>
      </c>
      <c r="E810" s="1" t="s">
        <v>41</v>
      </c>
      <c r="F810" s="1" t="s">
        <v>57</v>
      </c>
      <c r="G810" s="1" t="s">
        <v>2132</v>
      </c>
      <c r="H810" s="191">
        <v>9850</v>
      </c>
      <c r="I810" s="192">
        <v>0</v>
      </c>
      <c r="J810" s="192">
        <v>0</v>
      </c>
    </row>
    <row r="811" spans="1:10">
      <c r="A811" s="1" t="s">
        <v>2133</v>
      </c>
      <c r="B811" s="1" t="s">
        <v>2134</v>
      </c>
      <c r="C811" s="1" t="s">
        <v>2134</v>
      </c>
      <c r="D811" s="1" t="s">
        <v>2117</v>
      </c>
      <c r="E811" s="1" t="s">
        <v>41</v>
      </c>
      <c r="F811" s="1" t="s">
        <v>48</v>
      </c>
      <c r="G811" s="1" t="s">
        <v>2135</v>
      </c>
      <c r="H811" s="191">
        <v>9337</v>
      </c>
      <c r="I811" s="192">
        <v>0</v>
      </c>
      <c r="J811" s="192">
        <v>0</v>
      </c>
    </row>
    <row r="812" spans="1:10">
      <c r="A812" s="1" t="s">
        <v>2136</v>
      </c>
      <c r="B812" s="1" t="s">
        <v>2137</v>
      </c>
      <c r="C812" s="1" t="s">
        <v>2137</v>
      </c>
      <c r="D812" s="1" t="s">
        <v>2117</v>
      </c>
      <c r="E812" s="1" t="s">
        <v>41</v>
      </c>
      <c r="F812" s="1" t="s">
        <v>48</v>
      </c>
      <c r="G812" s="1" t="s">
        <v>2138</v>
      </c>
      <c r="H812" s="191">
        <v>9186</v>
      </c>
      <c r="I812" s="192">
        <v>0</v>
      </c>
      <c r="J812" s="192">
        <v>1</v>
      </c>
    </row>
    <row r="813" spans="1:10">
      <c r="A813" s="1" t="s">
        <v>2139</v>
      </c>
      <c r="B813" s="1" t="s">
        <v>2116</v>
      </c>
      <c r="C813" s="1" t="s">
        <v>2116</v>
      </c>
      <c r="D813" s="1" t="s">
        <v>2117</v>
      </c>
      <c r="E813" s="1" t="s">
        <v>41</v>
      </c>
      <c r="F813" s="1" t="s">
        <v>48</v>
      </c>
      <c r="G813" s="1" t="s">
        <v>2140</v>
      </c>
      <c r="H813" s="191">
        <v>9125</v>
      </c>
      <c r="I813" s="192">
        <v>0</v>
      </c>
      <c r="J813" s="192">
        <v>0</v>
      </c>
    </row>
    <row r="814" spans="1:10">
      <c r="A814" s="1" t="s">
        <v>2141</v>
      </c>
      <c r="B814" s="1" t="s">
        <v>2137</v>
      </c>
      <c r="C814" s="1" t="s">
        <v>2137</v>
      </c>
      <c r="D814" s="1" t="s">
        <v>2117</v>
      </c>
      <c r="E814" s="1" t="s">
        <v>41</v>
      </c>
      <c r="F814" s="1" t="s">
        <v>48</v>
      </c>
      <c r="G814" s="1" t="s">
        <v>2142</v>
      </c>
      <c r="H814" s="191">
        <v>8573.5</v>
      </c>
      <c r="I814" s="192">
        <v>0</v>
      </c>
      <c r="J814" s="192">
        <v>0</v>
      </c>
    </row>
    <row r="815" spans="1:10">
      <c r="A815" s="1" t="s">
        <v>2143</v>
      </c>
      <c r="B815" s="1" t="s">
        <v>2143</v>
      </c>
      <c r="C815" s="1" t="s">
        <v>2144</v>
      </c>
      <c r="D815" s="1" t="s">
        <v>2117</v>
      </c>
      <c r="E815" s="1" t="s">
        <v>41</v>
      </c>
      <c r="F815" s="1" t="s">
        <v>57</v>
      </c>
      <c r="G815" s="1" t="s">
        <v>2145</v>
      </c>
      <c r="H815" s="191">
        <v>8103</v>
      </c>
      <c r="I815" s="192">
        <v>0</v>
      </c>
      <c r="J815" s="192">
        <v>0</v>
      </c>
    </row>
    <row r="816" spans="1:10">
      <c r="A816" s="1" t="s">
        <v>2146</v>
      </c>
      <c r="B816" s="1" t="s">
        <v>2147</v>
      </c>
      <c r="C816" s="1" t="s">
        <v>2147</v>
      </c>
      <c r="D816" s="1" t="s">
        <v>2117</v>
      </c>
      <c r="E816" s="1" t="s">
        <v>41</v>
      </c>
      <c r="F816" s="1" t="s">
        <v>48</v>
      </c>
      <c r="G816" s="1" t="s">
        <v>2148</v>
      </c>
      <c r="H816" s="191">
        <v>7938.5</v>
      </c>
      <c r="I816" s="192">
        <v>0</v>
      </c>
      <c r="J816" s="192">
        <v>0</v>
      </c>
    </row>
    <row r="817" spans="1:10">
      <c r="A817" s="1" t="s">
        <v>2149</v>
      </c>
      <c r="B817" s="1" t="s">
        <v>2125</v>
      </c>
      <c r="C817" s="1" t="s">
        <v>2125</v>
      </c>
      <c r="D817" s="1" t="s">
        <v>2117</v>
      </c>
      <c r="E817" s="1" t="s">
        <v>41</v>
      </c>
      <c r="F817" s="1" t="s">
        <v>48</v>
      </c>
      <c r="G817" s="1" t="s">
        <v>2150</v>
      </c>
      <c r="H817" s="191">
        <v>2071.5</v>
      </c>
      <c r="I817" s="192">
        <v>0</v>
      </c>
      <c r="J817" s="192">
        <v>0</v>
      </c>
    </row>
    <row r="818" spans="1:10">
      <c r="A818" s="1" t="s">
        <v>2151</v>
      </c>
      <c r="B818" s="1" t="s">
        <v>2125</v>
      </c>
      <c r="C818" s="1" t="s">
        <v>2125</v>
      </c>
      <c r="D818" s="1" t="s">
        <v>2117</v>
      </c>
      <c r="E818" s="1" t="s">
        <v>41</v>
      </c>
      <c r="F818" s="1" t="s">
        <v>48</v>
      </c>
      <c r="G818" s="1" t="s">
        <v>2150</v>
      </c>
      <c r="H818" s="191">
        <v>1462</v>
      </c>
      <c r="I818" s="192">
        <v>0</v>
      </c>
      <c r="J818" s="192">
        <v>0</v>
      </c>
    </row>
    <row r="819" spans="1:10">
      <c r="A819" s="1" t="s">
        <v>2152</v>
      </c>
      <c r="B819" s="1" t="s">
        <v>2125</v>
      </c>
      <c r="C819" s="1" t="s">
        <v>2125</v>
      </c>
      <c r="D819" s="1" t="s">
        <v>2117</v>
      </c>
      <c r="E819" s="1" t="s">
        <v>41</v>
      </c>
      <c r="F819" s="1" t="s">
        <v>48</v>
      </c>
      <c r="G819" s="1" t="s">
        <v>2150</v>
      </c>
      <c r="H819" s="191">
        <v>1316.25</v>
      </c>
      <c r="I819" s="192">
        <v>0</v>
      </c>
      <c r="J819" s="192">
        <v>0</v>
      </c>
    </row>
    <row r="820" spans="1:10">
      <c r="A820" s="1" t="s">
        <v>2153</v>
      </c>
      <c r="B820" s="1" t="s">
        <v>2125</v>
      </c>
      <c r="C820" s="1" t="s">
        <v>2125</v>
      </c>
      <c r="D820" s="1" t="s">
        <v>2117</v>
      </c>
      <c r="E820" s="1" t="s">
        <v>41</v>
      </c>
      <c r="F820" s="1" t="s">
        <v>48</v>
      </c>
      <c r="G820" s="1" t="s">
        <v>2154</v>
      </c>
      <c r="H820" s="191">
        <v>934.5</v>
      </c>
      <c r="I820" s="192">
        <v>0</v>
      </c>
      <c r="J820" s="192">
        <v>0</v>
      </c>
    </row>
    <row r="821" spans="1:10">
      <c r="A821" s="1" t="s">
        <v>2155</v>
      </c>
      <c r="B821" s="1" t="s">
        <v>2125</v>
      </c>
      <c r="C821" s="1" t="s">
        <v>2125</v>
      </c>
      <c r="D821" s="1" t="s">
        <v>2117</v>
      </c>
      <c r="E821" s="1" t="s">
        <v>41</v>
      </c>
      <c r="F821" s="1" t="s">
        <v>48</v>
      </c>
      <c r="G821" s="1" t="s">
        <v>2156</v>
      </c>
      <c r="H821" s="191">
        <v>809.25</v>
      </c>
      <c r="I821" s="192">
        <v>0</v>
      </c>
      <c r="J821" s="192">
        <v>0</v>
      </c>
    </row>
    <row r="822" spans="1:10">
      <c r="A822" s="1" t="s">
        <v>2157</v>
      </c>
      <c r="B822" s="1" t="s">
        <v>2125</v>
      </c>
      <c r="C822" s="1" t="s">
        <v>2125</v>
      </c>
      <c r="D822" s="1" t="s">
        <v>2117</v>
      </c>
      <c r="E822" s="1" t="s">
        <v>41</v>
      </c>
      <c r="F822" s="1" t="s">
        <v>48</v>
      </c>
      <c r="G822" s="1" t="s">
        <v>2150</v>
      </c>
      <c r="H822" s="191">
        <v>804.5</v>
      </c>
      <c r="I822" s="192">
        <v>0</v>
      </c>
      <c r="J822" s="192">
        <v>0</v>
      </c>
    </row>
    <row r="823" spans="1:10">
      <c r="A823" s="1" t="s">
        <v>2158</v>
      </c>
      <c r="B823" s="1" t="s">
        <v>2125</v>
      </c>
      <c r="C823" s="1" t="s">
        <v>2125</v>
      </c>
      <c r="D823" s="1" t="s">
        <v>2117</v>
      </c>
      <c r="E823" s="1" t="s">
        <v>41</v>
      </c>
      <c r="F823" s="1" t="s">
        <v>48</v>
      </c>
      <c r="G823" s="1" t="s">
        <v>2159</v>
      </c>
      <c r="H823" s="191">
        <v>786.25</v>
      </c>
      <c r="I823" s="192">
        <v>0</v>
      </c>
      <c r="J823" s="192">
        <v>0</v>
      </c>
    </row>
    <row r="824" spans="1:10">
      <c r="A824" s="1" t="s">
        <v>2160</v>
      </c>
      <c r="B824" s="1" t="s">
        <v>2125</v>
      </c>
      <c r="C824" s="1" t="s">
        <v>2125</v>
      </c>
      <c r="D824" s="1" t="s">
        <v>2117</v>
      </c>
      <c r="E824" s="1" t="s">
        <v>41</v>
      </c>
      <c r="F824" s="1" t="s">
        <v>48</v>
      </c>
      <c r="G824" s="1" t="s">
        <v>2161</v>
      </c>
      <c r="H824" s="191">
        <v>594.25</v>
      </c>
      <c r="I824" s="192">
        <v>0</v>
      </c>
      <c r="J824" s="192">
        <v>0</v>
      </c>
    </row>
    <row r="825" spans="1:10">
      <c r="A825" s="1" t="s">
        <v>2162</v>
      </c>
      <c r="B825" s="1" t="s">
        <v>2125</v>
      </c>
      <c r="C825" s="1" t="s">
        <v>2125</v>
      </c>
      <c r="D825" s="1" t="s">
        <v>2117</v>
      </c>
      <c r="E825" s="1" t="s">
        <v>41</v>
      </c>
      <c r="F825" s="1" t="s">
        <v>48</v>
      </c>
      <c r="G825" s="1" t="s">
        <v>2161</v>
      </c>
      <c r="H825" s="191">
        <v>388.75</v>
      </c>
      <c r="I825" s="192">
        <v>0</v>
      </c>
      <c r="J825" s="192">
        <v>0</v>
      </c>
    </row>
    <row r="826" spans="1:10">
      <c r="A826" s="1" t="s">
        <v>2163</v>
      </c>
      <c r="B826" s="1" t="s">
        <v>2125</v>
      </c>
      <c r="C826" s="1" t="s">
        <v>2125</v>
      </c>
      <c r="D826" s="1" t="s">
        <v>2117</v>
      </c>
      <c r="E826" s="1" t="s">
        <v>41</v>
      </c>
      <c r="F826" s="1" t="s">
        <v>48</v>
      </c>
      <c r="G826" s="1" t="s">
        <v>2150</v>
      </c>
      <c r="H826" s="191">
        <v>23</v>
      </c>
      <c r="I826" s="192">
        <v>0</v>
      </c>
      <c r="J826" s="192">
        <v>0</v>
      </c>
    </row>
    <row r="827" spans="1:10">
      <c r="A827" s="1" t="s">
        <v>2164</v>
      </c>
      <c r="B827" s="1" t="s">
        <v>2165</v>
      </c>
      <c r="C827" s="1" t="s">
        <v>2165</v>
      </c>
      <c r="D827" s="1" t="s">
        <v>2166</v>
      </c>
      <c r="E827" s="1" t="s">
        <v>41</v>
      </c>
      <c r="F827" s="1" t="s">
        <v>48</v>
      </c>
      <c r="G827" s="1" t="s">
        <v>2167</v>
      </c>
      <c r="H827" s="191">
        <v>212638.5</v>
      </c>
      <c r="I827" s="192">
        <v>1</v>
      </c>
      <c r="J827" s="192">
        <v>1</v>
      </c>
    </row>
    <row r="828" spans="1:10">
      <c r="A828" s="1" t="s">
        <v>2168</v>
      </c>
      <c r="B828" s="1" t="s">
        <v>2169</v>
      </c>
      <c r="C828" s="1" t="s">
        <v>2169</v>
      </c>
      <c r="D828" s="1" t="s">
        <v>2166</v>
      </c>
      <c r="E828" s="1" t="s">
        <v>41</v>
      </c>
      <c r="F828" s="1" t="s">
        <v>48</v>
      </c>
      <c r="G828" s="1" t="s">
        <v>2170</v>
      </c>
      <c r="H828" s="191">
        <v>69195</v>
      </c>
      <c r="I828" s="192">
        <v>0</v>
      </c>
      <c r="J828" s="192">
        <v>1</v>
      </c>
    </row>
    <row r="829" spans="1:10">
      <c r="A829" s="1" t="s">
        <v>2171</v>
      </c>
      <c r="B829" s="1" t="s">
        <v>2172</v>
      </c>
      <c r="C829" s="1" t="s">
        <v>2172</v>
      </c>
      <c r="D829" s="1" t="s">
        <v>2166</v>
      </c>
      <c r="E829" s="1" t="s">
        <v>41</v>
      </c>
      <c r="F829" s="1" t="s">
        <v>48</v>
      </c>
      <c r="G829" s="1" t="s">
        <v>2173</v>
      </c>
      <c r="H829" s="191">
        <v>50612.5</v>
      </c>
      <c r="I829" s="192">
        <v>0</v>
      </c>
      <c r="J829" s="192">
        <v>1</v>
      </c>
    </row>
    <row r="830" spans="1:10">
      <c r="A830" s="1" t="s">
        <v>2174</v>
      </c>
      <c r="B830" s="1" t="s">
        <v>2174</v>
      </c>
      <c r="C830" s="1" t="s">
        <v>2175</v>
      </c>
      <c r="D830" s="1" t="s">
        <v>2166</v>
      </c>
      <c r="E830" s="1" t="s">
        <v>41</v>
      </c>
      <c r="F830" s="1" t="s">
        <v>57</v>
      </c>
      <c r="G830" s="1" t="s">
        <v>2176</v>
      </c>
      <c r="H830" s="191">
        <v>46856.5</v>
      </c>
      <c r="I830" s="192">
        <v>0</v>
      </c>
      <c r="J830" s="192">
        <v>0</v>
      </c>
    </row>
    <row r="831" spans="1:10">
      <c r="A831" s="1" t="s">
        <v>2177</v>
      </c>
      <c r="B831" s="1" t="s">
        <v>2177</v>
      </c>
      <c r="C831" s="1" t="s">
        <v>2178</v>
      </c>
      <c r="D831" s="1" t="s">
        <v>2166</v>
      </c>
      <c r="E831" s="1" t="s">
        <v>41</v>
      </c>
      <c r="F831" s="1" t="s">
        <v>42</v>
      </c>
      <c r="G831" s="1" t="s">
        <v>2179</v>
      </c>
      <c r="H831" s="191">
        <v>43699.25</v>
      </c>
      <c r="I831" s="192">
        <v>0</v>
      </c>
      <c r="J831" s="192">
        <v>0</v>
      </c>
    </row>
    <row r="832" spans="1:10">
      <c r="A832" s="1" t="s">
        <v>2180</v>
      </c>
      <c r="B832" s="1" t="s">
        <v>2180</v>
      </c>
      <c r="C832" s="1" t="s">
        <v>2181</v>
      </c>
      <c r="D832" s="1" t="s">
        <v>2166</v>
      </c>
      <c r="E832" s="1" t="s">
        <v>41</v>
      </c>
      <c r="F832" s="1" t="s">
        <v>57</v>
      </c>
      <c r="G832" s="1" t="s">
        <v>654</v>
      </c>
      <c r="H832" s="191">
        <v>20220</v>
      </c>
      <c r="I832" s="192">
        <v>0</v>
      </c>
      <c r="J832" s="192">
        <v>0</v>
      </c>
    </row>
    <row r="833" spans="1:10">
      <c r="A833" s="1" t="s">
        <v>2182</v>
      </c>
      <c r="B833" s="1" t="s">
        <v>2183</v>
      </c>
      <c r="C833" s="1" t="s">
        <v>2183</v>
      </c>
      <c r="D833" s="1" t="s">
        <v>2166</v>
      </c>
      <c r="E833" s="1" t="s">
        <v>41</v>
      </c>
      <c r="F833" s="1" t="s">
        <v>48</v>
      </c>
      <c r="G833" s="1" t="s">
        <v>2184</v>
      </c>
      <c r="H833" s="191">
        <v>19038.5</v>
      </c>
      <c r="I833" s="192">
        <v>0</v>
      </c>
      <c r="J833" s="192">
        <v>0</v>
      </c>
    </row>
    <row r="834" spans="1:10">
      <c r="A834" s="1" t="s">
        <v>2185</v>
      </c>
      <c r="B834" s="1" t="s">
        <v>2185</v>
      </c>
      <c r="C834" s="1" t="s">
        <v>2186</v>
      </c>
      <c r="D834" s="1" t="s">
        <v>2166</v>
      </c>
      <c r="E834" s="1" t="s">
        <v>41</v>
      </c>
      <c r="F834" s="1" t="s">
        <v>57</v>
      </c>
      <c r="G834" s="1" t="s">
        <v>2187</v>
      </c>
      <c r="H834" s="191">
        <v>18143.5</v>
      </c>
      <c r="I834" s="192">
        <v>0</v>
      </c>
      <c r="J834" s="192">
        <v>0</v>
      </c>
    </row>
    <row r="835" spans="1:10">
      <c r="A835" s="1" t="s">
        <v>2188</v>
      </c>
      <c r="B835" s="1" t="s">
        <v>2188</v>
      </c>
      <c r="C835" s="1" t="s">
        <v>2189</v>
      </c>
      <c r="D835" s="1" t="s">
        <v>2166</v>
      </c>
      <c r="E835" s="1" t="s">
        <v>41</v>
      </c>
      <c r="F835" s="1" t="s">
        <v>57</v>
      </c>
      <c r="G835" s="1" t="s">
        <v>2190</v>
      </c>
      <c r="H835" s="191">
        <v>14122</v>
      </c>
      <c r="I835" s="192">
        <v>0</v>
      </c>
      <c r="J835" s="192">
        <v>0</v>
      </c>
    </row>
    <row r="836" spans="1:10">
      <c r="A836" s="1" t="s">
        <v>2191</v>
      </c>
      <c r="B836" s="1" t="s">
        <v>2192</v>
      </c>
      <c r="C836" s="1" t="s">
        <v>2192</v>
      </c>
      <c r="D836" s="1" t="s">
        <v>2166</v>
      </c>
      <c r="E836" s="1" t="s">
        <v>41</v>
      </c>
      <c r="F836" s="1" t="s">
        <v>48</v>
      </c>
      <c r="G836" s="1" t="s">
        <v>2193</v>
      </c>
      <c r="H836" s="191">
        <v>13270</v>
      </c>
      <c r="I836" s="192">
        <v>0</v>
      </c>
      <c r="J836" s="192">
        <v>0</v>
      </c>
    </row>
    <row r="837" spans="1:10">
      <c r="A837" s="1" t="s">
        <v>2194</v>
      </c>
      <c r="B837" s="1" t="s">
        <v>2194</v>
      </c>
      <c r="C837" s="1" t="s">
        <v>63</v>
      </c>
      <c r="D837" s="1" t="s">
        <v>2166</v>
      </c>
      <c r="E837" s="1" t="s">
        <v>41</v>
      </c>
      <c r="F837" s="1" t="s">
        <v>42</v>
      </c>
      <c r="G837" s="1" t="s">
        <v>2195</v>
      </c>
      <c r="H837" s="191">
        <v>13147</v>
      </c>
      <c r="I837" s="192">
        <v>0</v>
      </c>
      <c r="J837" s="192">
        <v>0</v>
      </c>
    </row>
    <row r="838" spans="1:10">
      <c r="A838" s="1" t="s">
        <v>2196</v>
      </c>
      <c r="B838" s="1" t="s">
        <v>2197</v>
      </c>
      <c r="C838" s="1" t="s">
        <v>2197</v>
      </c>
      <c r="D838" s="1" t="s">
        <v>2166</v>
      </c>
      <c r="E838" s="1" t="s">
        <v>41</v>
      </c>
      <c r="F838" s="1" t="s">
        <v>48</v>
      </c>
      <c r="G838" s="1" t="s">
        <v>2198</v>
      </c>
      <c r="H838" s="191">
        <v>12807</v>
      </c>
      <c r="I838" s="192">
        <v>0</v>
      </c>
      <c r="J838" s="192">
        <v>0</v>
      </c>
    </row>
    <row r="839" spans="1:10">
      <c r="A839" s="1" t="s">
        <v>2199</v>
      </c>
      <c r="B839" s="1" t="s">
        <v>2175</v>
      </c>
      <c r="C839" s="1" t="s">
        <v>2175</v>
      </c>
      <c r="D839" s="1" t="s">
        <v>2166</v>
      </c>
      <c r="E839" s="1" t="s">
        <v>41</v>
      </c>
      <c r="F839" s="1" t="s">
        <v>57</v>
      </c>
      <c r="G839" s="1" t="s">
        <v>2200</v>
      </c>
      <c r="H839" s="191">
        <v>11884.5</v>
      </c>
      <c r="I839" s="192">
        <v>0</v>
      </c>
      <c r="J839" s="192">
        <v>0</v>
      </c>
    </row>
    <row r="840" spans="1:10">
      <c r="A840" s="1" t="s">
        <v>2201</v>
      </c>
      <c r="B840" s="1" t="s">
        <v>2202</v>
      </c>
      <c r="C840" s="1" t="s">
        <v>2202</v>
      </c>
      <c r="D840" s="1" t="s">
        <v>2166</v>
      </c>
      <c r="E840" s="1" t="s">
        <v>41</v>
      </c>
      <c r="F840" s="1" t="s">
        <v>48</v>
      </c>
      <c r="G840" s="1" t="s">
        <v>2203</v>
      </c>
      <c r="H840" s="191">
        <v>11176</v>
      </c>
      <c r="I840" s="192">
        <v>0</v>
      </c>
      <c r="J840" s="192">
        <v>0</v>
      </c>
    </row>
    <row r="841" spans="1:10">
      <c r="A841" s="1" t="s">
        <v>2204</v>
      </c>
      <c r="B841" s="1" t="s">
        <v>2204</v>
      </c>
      <c r="C841" s="1" t="s">
        <v>516</v>
      </c>
      <c r="D841" s="1" t="s">
        <v>2166</v>
      </c>
      <c r="E841" s="1" t="s">
        <v>41</v>
      </c>
      <c r="F841" s="1" t="s">
        <v>57</v>
      </c>
      <c r="G841" s="1" t="s">
        <v>2205</v>
      </c>
      <c r="H841" s="191">
        <v>10446</v>
      </c>
      <c r="I841" s="192">
        <v>0</v>
      </c>
      <c r="J841" s="192">
        <v>0</v>
      </c>
    </row>
    <row r="842" spans="1:10">
      <c r="A842" s="1" t="s">
        <v>2206</v>
      </c>
      <c r="B842" s="1" t="s">
        <v>2207</v>
      </c>
      <c r="C842" s="1" t="s">
        <v>2207</v>
      </c>
      <c r="D842" s="1" t="s">
        <v>2166</v>
      </c>
      <c r="E842" s="1" t="s">
        <v>41</v>
      </c>
      <c r="F842" s="1" t="s">
        <v>48</v>
      </c>
      <c r="G842" s="1" t="s">
        <v>2208</v>
      </c>
      <c r="H842" s="191">
        <v>8990.5</v>
      </c>
      <c r="I842" s="192">
        <v>0</v>
      </c>
      <c r="J842" s="192">
        <v>0</v>
      </c>
    </row>
    <row r="843" spans="1:10">
      <c r="A843" s="1" t="s">
        <v>2209</v>
      </c>
      <c r="B843" s="1" t="s">
        <v>2210</v>
      </c>
      <c r="C843" s="1" t="s">
        <v>2210</v>
      </c>
      <c r="D843" s="1" t="s">
        <v>2166</v>
      </c>
      <c r="E843" s="1" t="s">
        <v>41</v>
      </c>
      <c r="F843" s="1" t="s">
        <v>48</v>
      </c>
      <c r="G843" s="1" t="s">
        <v>2211</v>
      </c>
      <c r="H843" s="191">
        <v>6190</v>
      </c>
      <c r="I843" s="192">
        <v>0</v>
      </c>
      <c r="J843" s="192">
        <v>0</v>
      </c>
    </row>
    <row r="844" spans="1:10">
      <c r="A844" s="1" t="s">
        <v>2212</v>
      </c>
      <c r="B844" s="1" t="s">
        <v>2212</v>
      </c>
      <c r="C844" s="1" t="s">
        <v>2181</v>
      </c>
      <c r="D844" s="1" t="s">
        <v>2166</v>
      </c>
      <c r="E844" s="1" t="s">
        <v>41</v>
      </c>
      <c r="F844" s="1" t="s">
        <v>57</v>
      </c>
      <c r="G844" s="1" t="s">
        <v>2213</v>
      </c>
      <c r="H844" s="191">
        <v>6054</v>
      </c>
      <c r="I844" s="192">
        <v>0</v>
      </c>
      <c r="J844" s="192">
        <v>0</v>
      </c>
    </row>
    <row r="845" spans="1:10">
      <c r="A845" s="1" t="s">
        <v>2214</v>
      </c>
      <c r="B845" s="1" t="s">
        <v>2215</v>
      </c>
      <c r="C845" s="1" t="s">
        <v>2215</v>
      </c>
      <c r="D845" s="1" t="s">
        <v>2166</v>
      </c>
      <c r="E845" s="1" t="s">
        <v>41</v>
      </c>
      <c r="F845" s="1" t="s">
        <v>48</v>
      </c>
      <c r="G845" s="1" t="s">
        <v>2216</v>
      </c>
      <c r="H845" s="191">
        <v>5958.5</v>
      </c>
      <c r="I845" s="192">
        <v>0</v>
      </c>
      <c r="J845" s="192">
        <v>0</v>
      </c>
    </row>
    <row r="846" spans="1:10">
      <c r="A846" s="1" t="s">
        <v>2217</v>
      </c>
      <c r="B846" s="1" t="s">
        <v>2218</v>
      </c>
      <c r="C846" s="1" t="s">
        <v>2218</v>
      </c>
      <c r="D846" s="1" t="s">
        <v>2166</v>
      </c>
      <c r="E846" s="1" t="s">
        <v>41</v>
      </c>
      <c r="F846" s="1" t="s">
        <v>48</v>
      </c>
      <c r="G846" s="1" t="s">
        <v>2219</v>
      </c>
      <c r="H846" s="191">
        <v>5846</v>
      </c>
      <c r="I846" s="192">
        <v>0</v>
      </c>
      <c r="J846" s="192">
        <v>0</v>
      </c>
    </row>
    <row r="847" spans="1:10">
      <c r="A847" s="1" t="s">
        <v>2220</v>
      </c>
      <c r="B847" s="1" t="s">
        <v>2220</v>
      </c>
      <c r="C847" s="1" t="s">
        <v>2221</v>
      </c>
      <c r="D847" s="1" t="s">
        <v>2166</v>
      </c>
      <c r="E847" s="1" t="s">
        <v>41</v>
      </c>
      <c r="F847" s="1" t="s">
        <v>42</v>
      </c>
      <c r="G847" s="1" t="s">
        <v>2222</v>
      </c>
      <c r="H847" s="191">
        <v>4676.5</v>
      </c>
      <c r="I847" s="192">
        <v>0</v>
      </c>
      <c r="J847" s="192">
        <v>0</v>
      </c>
    </row>
    <row r="848" spans="1:10">
      <c r="A848" s="1" t="s">
        <v>2223</v>
      </c>
      <c r="B848" s="1" t="s">
        <v>2197</v>
      </c>
      <c r="C848" s="1" t="s">
        <v>2197</v>
      </c>
      <c r="D848" s="1" t="s">
        <v>2166</v>
      </c>
      <c r="E848" s="1" t="s">
        <v>41</v>
      </c>
      <c r="F848" s="1" t="s">
        <v>48</v>
      </c>
      <c r="G848" s="1" t="s">
        <v>2224</v>
      </c>
      <c r="H848" s="191">
        <v>3936</v>
      </c>
      <c r="I848" s="192">
        <v>0</v>
      </c>
      <c r="J848" s="192">
        <v>0</v>
      </c>
    </row>
    <row r="849" spans="1:10">
      <c r="A849" s="1" t="s">
        <v>2225</v>
      </c>
      <c r="B849" s="1" t="s">
        <v>2197</v>
      </c>
      <c r="C849" s="1" t="s">
        <v>2197</v>
      </c>
      <c r="D849" s="1" t="s">
        <v>2166</v>
      </c>
      <c r="E849" s="1" t="s">
        <v>41</v>
      </c>
      <c r="F849" s="1" t="s">
        <v>48</v>
      </c>
      <c r="G849" s="1" t="s">
        <v>2226</v>
      </c>
      <c r="H849" s="191">
        <v>3672</v>
      </c>
      <c r="I849" s="192">
        <v>0</v>
      </c>
      <c r="J849" s="192">
        <v>0</v>
      </c>
    </row>
    <row r="850" spans="1:10">
      <c r="A850" s="1" t="s">
        <v>2227</v>
      </c>
      <c r="B850" s="1" t="s">
        <v>2192</v>
      </c>
      <c r="C850" s="1" t="s">
        <v>2192</v>
      </c>
      <c r="D850" s="1" t="s">
        <v>2166</v>
      </c>
      <c r="E850" s="1" t="s">
        <v>41</v>
      </c>
      <c r="F850" s="1" t="s">
        <v>48</v>
      </c>
      <c r="G850" s="1" t="s">
        <v>2228</v>
      </c>
      <c r="H850" s="191">
        <v>2636</v>
      </c>
      <c r="I850" s="192">
        <v>0</v>
      </c>
      <c r="J850" s="192">
        <v>0</v>
      </c>
    </row>
    <row r="851" spans="1:10">
      <c r="A851" s="1" t="s">
        <v>2229</v>
      </c>
      <c r="B851" s="1" t="s">
        <v>2229</v>
      </c>
      <c r="C851" s="1" t="s">
        <v>2230</v>
      </c>
      <c r="D851" s="1" t="s">
        <v>2166</v>
      </c>
      <c r="E851" s="1" t="s">
        <v>41</v>
      </c>
      <c r="F851" s="1" t="s">
        <v>57</v>
      </c>
      <c r="G851" s="1" t="s">
        <v>2231</v>
      </c>
      <c r="H851" s="191">
        <v>2138</v>
      </c>
      <c r="I851" s="192">
        <v>0</v>
      </c>
      <c r="J851" s="192">
        <v>0</v>
      </c>
    </row>
    <row r="852" spans="1:10">
      <c r="A852" s="1" t="s">
        <v>2232</v>
      </c>
      <c r="B852" s="1" t="s">
        <v>2233</v>
      </c>
      <c r="C852" s="1" t="s">
        <v>2233</v>
      </c>
      <c r="D852" s="1" t="s">
        <v>2166</v>
      </c>
      <c r="E852" s="1" t="s">
        <v>41</v>
      </c>
      <c r="F852" s="195" t="s">
        <v>57</v>
      </c>
      <c r="G852" s="195" t="s">
        <v>2234</v>
      </c>
      <c r="H852" s="196">
        <v>1733</v>
      </c>
      <c r="I852" s="192">
        <v>0</v>
      </c>
      <c r="J852" s="192">
        <v>0</v>
      </c>
    </row>
    <row r="853" spans="1:10">
      <c r="A853" s="1" t="s">
        <v>2235</v>
      </c>
      <c r="B853" s="1" t="s">
        <v>2192</v>
      </c>
      <c r="C853" s="1" t="s">
        <v>2192</v>
      </c>
      <c r="D853" s="1" t="s">
        <v>2166</v>
      </c>
      <c r="E853" s="1" t="s">
        <v>41</v>
      </c>
      <c r="F853" s="1" t="s">
        <v>48</v>
      </c>
      <c r="G853" s="1" t="s">
        <v>2236</v>
      </c>
      <c r="H853" s="191">
        <v>1711</v>
      </c>
      <c r="I853" s="192">
        <v>0</v>
      </c>
      <c r="J853" s="192">
        <v>0</v>
      </c>
    </row>
    <row r="854" spans="1:10">
      <c r="A854" s="1" t="s">
        <v>2237</v>
      </c>
      <c r="B854" s="1" t="s">
        <v>2192</v>
      </c>
      <c r="C854" s="1" t="s">
        <v>2192</v>
      </c>
      <c r="D854" s="1" t="s">
        <v>2166</v>
      </c>
      <c r="E854" s="1" t="s">
        <v>41</v>
      </c>
      <c r="F854" s="1" t="s">
        <v>48</v>
      </c>
      <c r="G854" s="1" t="s">
        <v>2238</v>
      </c>
      <c r="H854" s="191">
        <v>1537</v>
      </c>
      <c r="I854" s="192">
        <v>0</v>
      </c>
      <c r="J854" s="192">
        <v>0</v>
      </c>
    </row>
    <row r="855" spans="1:10">
      <c r="A855" s="1" t="s">
        <v>2239</v>
      </c>
      <c r="B855" s="1" t="s">
        <v>2192</v>
      </c>
      <c r="C855" s="1" t="s">
        <v>2192</v>
      </c>
      <c r="D855" s="1" t="s">
        <v>2166</v>
      </c>
      <c r="E855" s="1" t="s">
        <v>41</v>
      </c>
      <c r="F855" s="1" t="s">
        <v>48</v>
      </c>
      <c r="G855" s="1" t="s">
        <v>1992</v>
      </c>
      <c r="H855" s="191">
        <v>1407.25</v>
      </c>
      <c r="I855" s="192">
        <v>0</v>
      </c>
      <c r="J855" s="192">
        <v>0</v>
      </c>
    </row>
    <row r="856" spans="1:10">
      <c r="A856" s="1" t="s">
        <v>2240</v>
      </c>
      <c r="B856" s="1" t="s">
        <v>2233</v>
      </c>
      <c r="C856" s="1" t="s">
        <v>2233</v>
      </c>
      <c r="D856" s="1" t="s">
        <v>2166</v>
      </c>
      <c r="E856" s="1" t="s">
        <v>41</v>
      </c>
      <c r="F856" s="195" t="s">
        <v>57</v>
      </c>
      <c r="G856" s="195" t="s">
        <v>2241</v>
      </c>
      <c r="H856" s="196">
        <v>1353</v>
      </c>
      <c r="I856" s="192">
        <v>0</v>
      </c>
      <c r="J856" s="192">
        <v>0</v>
      </c>
    </row>
    <row r="857" spans="1:10">
      <c r="A857" s="1" t="s">
        <v>2242</v>
      </c>
      <c r="B857" s="1" t="s">
        <v>2233</v>
      </c>
      <c r="C857" s="1" t="s">
        <v>2233</v>
      </c>
      <c r="D857" s="1" t="s">
        <v>2166</v>
      </c>
      <c r="E857" s="1" t="s">
        <v>41</v>
      </c>
      <c r="F857" s="195" t="s">
        <v>57</v>
      </c>
      <c r="G857" s="195" t="s">
        <v>2241</v>
      </c>
      <c r="H857" s="196">
        <v>660</v>
      </c>
      <c r="I857" s="192">
        <v>0</v>
      </c>
      <c r="J857" s="192">
        <v>0</v>
      </c>
    </row>
    <row r="858" spans="1:10">
      <c r="A858" s="1" t="s">
        <v>2243</v>
      </c>
      <c r="B858" s="1" t="s">
        <v>2192</v>
      </c>
      <c r="C858" s="1" t="s">
        <v>2192</v>
      </c>
      <c r="D858" s="1" t="s">
        <v>2166</v>
      </c>
      <c r="E858" s="1" t="s">
        <v>41</v>
      </c>
      <c r="F858" s="1" t="s">
        <v>48</v>
      </c>
      <c r="G858" s="1" t="s">
        <v>1992</v>
      </c>
      <c r="H858" s="191">
        <v>533.75</v>
      </c>
      <c r="I858" s="192">
        <v>0</v>
      </c>
      <c r="J858" s="192">
        <v>0</v>
      </c>
    </row>
    <row r="859" spans="1:10">
      <c r="A859" s="1" t="s">
        <v>2244</v>
      </c>
      <c r="B859" s="1" t="s">
        <v>2233</v>
      </c>
      <c r="C859" s="1" t="s">
        <v>2233</v>
      </c>
      <c r="D859" s="1" t="s">
        <v>2166</v>
      </c>
      <c r="E859" s="1" t="s">
        <v>41</v>
      </c>
      <c r="F859" s="195" t="s">
        <v>57</v>
      </c>
      <c r="G859" s="195" t="s">
        <v>2241</v>
      </c>
      <c r="H859" s="196">
        <v>348</v>
      </c>
      <c r="I859" s="192">
        <v>0</v>
      </c>
      <c r="J859" s="192">
        <v>0</v>
      </c>
    </row>
    <row r="860" spans="1:10">
      <c r="A860" s="1" t="s">
        <v>2245</v>
      </c>
      <c r="B860" s="1" t="s">
        <v>2246</v>
      </c>
      <c r="C860" s="1" t="s">
        <v>2246</v>
      </c>
      <c r="D860" s="1" t="s">
        <v>2247</v>
      </c>
      <c r="E860" s="1" t="s">
        <v>1887</v>
      </c>
      <c r="F860" s="1" t="s">
        <v>448</v>
      </c>
      <c r="G860" s="1" t="s">
        <v>2248</v>
      </c>
      <c r="H860" s="191">
        <v>430611</v>
      </c>
      <c r="I860" s="192">
        <v>1</v>
      </c>
      <c r="J860" s="192">
        <v>1</v>
      </c>
    </row>
    <row r="861" spans="1:10">
      <c r="A861" s="1" t="s">
        <v>2249</v>
      </c>
      <c r="B861" s="1" t="s">
        <v>2249</v>
      </c>
      <c r="C861" s="1" t="s">
        <v>2250</v>
      </c>
      <c r="D861" s="1" t="s">
        <v>2247</v>
      </c>
      <c r="E861" s="1" t="s">
        <v>1887</v>
      </c>
      <c r="F861" s="1" t="s">
        <v>57</v>
      </c>
      <c r="G861" s="1" t="s">
        <v>2251</v>
      </c>
      <c r="H861" s="191">
        <v>72634</v>
      </c>
      <c r="I861" s="192">
        <v>0</v>
      </c>
      <c r="J861" s="192">
        <v>1</v>
      </c>
    </row>
    <row r="862" spans="1:10">
      <c r="A862" s="1" t="s">
        <v>2252</v>
      </c>
      <c r="B862" s="1" t="s">
        <v>2253</v>
      </c>
      <c r="C862" s="1" t="s">
        <v>2253</v>
      </c>
      <c r="D862" s="1" t="s">
        <v>2247</v>
      </c>
      <c r="E862" s="1" t="s">
        <v>1887</v>
      </c>
      <c r="F862" s="1" t="s">
        <v>48</v>
      </c>
      <c r="G862" s="1" t="s">
        <v>2254</v>
      </c>
      <c r="H862" s="191">
        <v>67126.5</v>
      </c>
      <c r="I862" s="192">
        <v>1</v>
      </c>
      <c r="J862" s="192">
        <v>1</v>
      </c>
    </row>
    <row r="863" spans="1:10">
      <c r="A863" s="1" t="s">
        <v>2255</v>
      </c>
      <c r="B863" s="1" t="s">
        <v>2255</v>
      </c>
      <c r="C863" s="1" t="s">
        <v>2256</v>
      </c>
      <c r="D863" s="1" t="s">
        <v>2247</v>
      </c>
      <c r="E863" s="1" t="s">
        <v>1887</v>
      </c>
      <c r="F863" s="1" t="s">
        <v>57</v>
      </c>
      <c r="G863" s="1" t="s">
        <v>2257</v>
      </c>
      <c r="H863" s="191">
        <v>45445</v>
      </c>
      <c r="I863" s="192">
        <v>0</v>
      </c>
      <c r="J863" s="192">
        <v>0</v>
      </c>
    </row>
    <row r="864" spans="1:10">
      <c r="A864" s="1" t="s">
        <v>2258</v>
      </c>
      <c r="B864" s="1" t="s">
        <v>2259</v>
      </c>
      <c r="C864" s="1" t="s">
        <v>2259</v>
      </c>
      <c r="D864" s="1" t="s">
        <v>2247</v>
      </c>
      <c r="E864" s="1" t="s">
        <v>1887</v>
      </c>
      <c r="F864" s="1" t="s">
        <v>48</v>
      </c>
      <c r="G864" s="1" t="s">
        <v>2260</v>
      </c>
      <c r="H864" s="191">
        <v>37927.75</v>
      </c>
      <c r="I864" s="192">
        <v>0</v>
      </c>
      <c r="J864" s="192">
        <v>1</v>
      </c>
    </row>
    <row r="865" spans="1:10">
      <c r="A865" s="1" t="s">
        <v>2261</v>
      </c>
      <c r="B865" s="1" t="s">
        <v>2262</v>
      </c>
      <c r="C865" s="1" t="s">
        <v>2262</v>
      </c>
      <c r="D865" s="1" t="s">
        <v>2247</v>
      </c>
      <c r="E865" s="1" t="s">
        <v>1887</v>
      </c>
      <c r="F865" s="1" t="s">
        <v>48</v>
      </c>
      <c r="G865" s="1" t="s">
        <v>2263</v>
      </c>
      <c r="H865" s="191">
        <v>20698</v>
      </c>
      <c r="I865" s="192">
        <v>0</v>
      </c>
      <c r="J865" s="192">
        <v>0</v>
      </c>
    </row>
    <row r="866" spans="1:10">
      <c r="A866" s="1" t="s">
        <v>2264</v>
      </c>
      <c r="B866" s="1" t="s">
        <v>2265</v>
      </c>
      <c r="C866" s="1" t="s">
        <v>2265</v>
      </c>
      <c r="D866" s="1" t="s">
        <v>2247</v>
      </c>
      <c r="E866" s="1" t="s">
        <v>1887</v>
      </c>
      <c r="F866" s="1" t="s">
        <v>48</v>
      </c>
      <c r="G866" s="1" t="s">
        <v>2266</v>
      </c>
      <c r="H866" s="191">
        <v>17978.5</v>
      </c>
      <c r="I866" s="192">
        <v>0</v>
      </c>
      <c r="J866" s="192">
        <v>0</v>
      </c>
    </row>
    <row r="867" spans="1:10">
      <c r="A867" s="1" t="s">
        <v>2267</v>
      </c>
      <c r="B867" s="1" t="s">
        <v>2246</v>
      </c>
      <c r="C867" s="1" t="s">
        <v>2246</v>
      </c>
      <c r="D867" s="1" t="s">
        <v>2247</v>
      </c>
      <c r="E867" s="1" t="s">
        <v>1887</v>
      </c>
      <c r="F867" s="1" t="s">
        <v>448</v>
      </c>
      <c r="G867" s="1" t="s">
        <v>2268</v>
      </c>
      <c r="H867" s="191">
        <v>16613</v>
      </c>
      <c r="I867" s="192">
        <v>0</v>
      </c>
      <c r="J867" s="192">
        <v>0</v>
      </c>
    </row>
    <row r="868" spans="1:10">
      <c r="A868" s="1" t="s">
        <v>2269</v>
      </c>
      <c r="B868" s="1" t="s">
        <v>2270</v>
      </c>
      <c r="C868" s="1" t="s">
        <v>2270</v>
      </c>
      <c r="D868" s="1" t="s">
        <v>2247</v>
      </c>
      <c r="E868" s="1" t="s">
        <v>1887</v>
      </c>
      <c r="F868" s="1" t="s">
        <v>65</v>
      </c>
      <c r="G868" s="1" t="s">
        <v>2271</v>
      </c>
      <c r="H868" s="191">
        <v>16374</v>
      </c>
      <c r="I868" s="192">
        <v>0</v>
      </c>
      <c r="J868" s="192">
        <v>0</v>
      </c>
    </row>
    <row r="869" spans="1:10">
      <c r="A869" s="1" t="s">
        <v>2272</v>
      </c>
      <c r="B869" s="1" t="s">
        <v>2273</v>
      </c>
      <c r="C869" s="1" t="s">
        <v>2273</v>
      </c>
      <c r="D869" s="1" t="s">
        <v>2247</v>
      </c>
      <c r="E869" s="1" t="s">
        <v>1887</v>
      </c>
      <c r="F869" s="1" t="s">
        <v>48</v>
      </c>
      <c r="G869" s="1" t="s">
        <v>2274</v>
      </c>
      <c r="H869" s="191">
        <v>14603</v>
      </c>
      <c r="I869" s="192">
        <v>0</v>
      </c>
      <c r="J869" s="192">
        <v>0</v>
      </c>
    </row>
    <row r="870" spans="1:10">
      <c r="A870" s="1" t="s">
        <v>2275</v>
      </c>
      <c r="B870" s="1" t="s">
        <v>2275</v>
      </c>
      <c r="C870" s="1" t="s">
        <v>2250</v>
      </c>
      <c r="D870" s="1" t="s">
        <v>2247</v>
      </c>
      <c r="E870" s="1" t="s">
        <v>1887</v>
      </c>
      <c r="F870" s="1" t="s">
        <v>57</v>
      </c>
      <c r="G870" s="1" t="s">
        <v>2276</v>
      </c>
      <c r="H870" s="191">
        <v>13317</v>
      </c>
      <c r="I870" s="192">
        <v>0</v>
      </c>
      <c r="J870" s="192">
        <v>0</v>
      </c>
    </row>
    <row r="871" spans="1:10">
      <c r="A871" s="1" t="s">
        <v>2277</v>
      </c>
      <c r="B871" s="1" t="s">
        <v>2278</v>
      </c>
      <c r="C871" s="1" t="s">
        <v>2278</v>
      </c>
      <c r="D871" s="1" t="s">
        <v>2247</v>
      </c>
      <c r="E871" s="1" t="s">
        <v>1887</v>
      </c>
      <c r="F871" s="1" t="s">
        <v>48</v>
      </c>
      <c r="G871" s="1" t="s">
        <v>2279</v>
      </c>
      <c r="H871" s="191">
        <v>11908</v>
      </c>
      <c r="I871" s="192">
        <v>0</v>
      </c>
      <c r="J871" s="192">
        <v>0</v>
      </c>
    </row>
    <row r="872" spans="1:10">
      <c r="A872" s="1" t="s">
        <v>2280</v>
      </c>
      <c r="B872" s="1" t="s">
        <v>2281</v>
      </c>
      <c r="C872" s="1" t="s">
        <v>2281</v>
      </c>
      <c r="D872" s="1" t="s">
        <v>2247</v>
      </c>
      <c r="E872" s="1" t="s">
        <v>1887</v>
      </c>
      <c r="F872" s="1" t="s">
        <v>65</v>
      </c>
      <c r="G872" s="1" t="s">
        <v>2282</v>
      </c>
      <c r="H872" s="191">
        <v>10697.5</v>
      </c>
      <c r="I872" s="192">
        <v>0</v>
      </c>
      <c r="J872" s="192">
        <v>0</v>
      </c>
    </row>
    <row r="873" spans="1:10">
      <c r="A873" s="1" t="s">
        <v>2283</v>
      </c>
      <c r="B873" s="1" t="s">
        <v>2283</v>
      </c>
      <c r="C873" s="1" t="s">
        <v>1338</v>
      </c>
      <c r="D873" s="1" t="s">
        <v>2247</v>
      </c>
      <c r="E873" s="1" t="s">
        <v>1887</v>
      </c>
      <c r="F873" s="1" t="s">
        <v>42</v>
      </c>
      <c r="G873" s="1" t="s">
        <v>2284</v>
      </c>
      <c r="H873" s="191">
        <v>10252.5</v>
      </c>
      <c r="I873" s="192">
        <v>0</v>
      </c>
      <c r="J873" s="192">
        <v>0</v>
      </c>
    </row>
    <row r="874" spans="1:10">
      <c r="A874" s="1" t="s">
        <v>2285</v>
      </c>
      <c r="B874" s="1" t="s">
        <v>2285</v>
      </c>
      <c r="C874" s="1" t="s">
        <v>2286</v>
      </c>
      <c r="D874" s="1" t="s">
        <v>2247</v>
      </c>
      <c r="E874" s="1" t="s">
        <v>1887</v>
      </c>
      <c r="F874" s="1" t="s">
        <v>57</v>
      </c>
      <c r="G874" s="1" t="s">
        <v>2287</v>
      </c>
      <c r="H874" s="191">
        <v>7546.5</v>
      </c>
      <c r="I874" s="192">
        <v>0</v>
      </c>
      <c r="J874" s="192">
        <v>0</v>
      </c>
    </row>
    <row r="875" spans="1:10">
      <c r="A875" s="1" t="s">
        <v>2288</v>
      </c>
      <c r="B875" s="1" t="s">
        <v>2289</v>
      </c>
      <c r="C875" s="1" t="s">
        <v>2289</v>
      </c>
      <c r="D875" s="1" t="s">
        <v>2247</v>
      </c>
      <c r="E875" s="1" t="s">
        <v>1887</v>
      </c>
      <c r="F875" s="1" t="s">
        <v>48</v>
      </c>
      <c r="G875" s="1" t="s">
        <v>2290</v>
      </c>
      <c r="H875" s="191">
        <v>7420.5</v>
      </c>
      <c r="I875" s="192">
        <v>0</v>
      </c>
      <c r="J875" s="192">
        <v>0</v>
      </c>
    </row>
    <row r="876" spans="1:10">
      <c r="A876" s="1" t="s">
        <v>2291</v>
      </c>
      <c r="B876" s="1" t="s">
        <v>2253</v>
      </c>
      <c r="C876" s="1" t="s">
        <v>2253</v>
      </c>
      <c r="D876" s="1" t="s">
        <v>2247</v>
      </c>
      <c r="E876" s="1" t="s">
        <v>1887</v>
      </c>
      <c r="F876" s="1" t="s">
        <v>48</v>
      </c>
      <c r="G876" s="1" t="s">
        <v>2292</v>
      </c>
      <c r="H876" s="191">
        <v>7116.5</v>
      </c>
      <c r="I876" s="192">
        <v>0</v>
      </c>
      <c r="J876" s="192">
        <v>0</v>
      </c>
    </row>
    <row r="877" spans="1:10">
      <c r="A877" s="1" t="s">
        <v>2293</v>
      </c>
      <c r="B877" s="1" t="s">
        <v>2293</v>
      </c>
      <c r="C877" s="1" t="s">
        <v>2256</v>
      </c>
      <c r="D877" s="1" t="s">
        <v>2247</v>
      </c>
      <c r="E877" s="1" t="s">
        <v>1887</v>
      </c>
      <c r="F877" s="1" t="s">
        <v>57</v>
      </c>
      <c r="G877" s="1" t="s">
        <v>2294</v>
      </c>
      <c r="H877" s="191">
        <v>6075.5</v>
      </c>
      <c r="I877" s="192">
        <v>0</v>
      </c>
      <c r="J877" s="192">
        <v>0</v>
      </c>
    </row>
    <row r="878" spans="1:10">
      <c r="A878" s="1" t="s">
        <v>2295</v>
      </c>
      <c r="B878" s="1" t="s">
        <v>2253</v>
      </c>
      <c r="C878" s="1" t="s">
        <v>2253</v>
      </c>
      <c r="D878" s="1" t="s">
        <v>2247</v>
      </c>
      <c r="E878" s="1" t="s">
        <v>1887</v>
      </c>
      <c r="F878" s="1" t="s">
        <v>65</v>
      </c>
      <c r="G878" s="1" t="s">
        <v>2296</v>
      </c>
      <c r="H878" s="191">
        <v>5445.5</v>
      </c>
      <c r="I878" s="192">
        <v>0</v>
      </c>
      <c r="J878" s="192">
        <v>0</v>
      </c>
    </row>
    <row r="879" spans="1:10">
      <c r="A879" s="1" t="s">
        <v>2297</v>
      </c>
      <c r="B879" s="1" t="s">
        <v>2297</v>
      </c>
      <c r="C879" s="1" t="s">
        <v>2256</v>
      </c>
      <c r="D879" s="1" t="s">
        <v>2247</v>
      </c>
      <c r="E879" s="1" t="s">
        <v>1887</v>
      </c>
      <c r="F879" s="1" t="s">
        <v>57</v>
      </c>
      <c r="G879" s="1" t="s">
        <v>2298</v>
      </c>
      <c r="H879" s="191">
        <v>4920</v>
      </c>
      <c r="I879" s="192">
        <v>0</v>
      </c>
      <c r="J879" s="192">
        <v>0</v>
      </c>
    </row>
    <row r="880" spans="1:10">
      <c r="A880" s="1" t="s">
        <v>2299</v>
      </c>
      <c r="B880" s="1" t="s">
        <v>2253</v>
      </c>
      <c r="C880" s="1" t="s">
        <v>2253</v>
      </c>
      <c r="D880" s="1" t="s">
        <v>2247</v>
      </c>
      <c r="E880" s="1" t="s">
        <v>1887</v>
      </c>
      <c r="F880" s="1" t="s">
        <v>48</v>
      </c>
      <c r="G880" s="1" t="s">
        <v>2300</v>
      </c>
      <c r="H880" s="191">
        <v>3268</v>
      </c>
      <c r="I880" s="192">
        <v>0</v>
      </c>
      <c r="J880" s="192">
        <v>0</v>
      </c>
    </row>
    <row r="881" spans="1:10">
      <c r="A881" s="1" t="s">
        <v>2301</v>
      </c>
      <c r="B881" s="1" t="s">
        <v>2259</v>
      </c>
      <c r="C881" s="1" t="s">
        <v>2259</v>
      </c>
      <c r="D881" s="1" t="s">
        <v>2247</v>
      </c>
      <c r="E881" s="1" t="s">
        <v>1887</v>
      </c>
      <c r="F881" s="1" t="s">
        <v>48</v>
      </c>
      <c r="G881" s="1" t="s">
        <v>2302</v>
      </c>
      <c r="H881" s="191">
        <v>2916</v>
      </c>
      <c r="I881" s="192">
        <v>0</v>
      </c>
      <c r="J881" s="192">
        <v>0</v>
      </c>
    </row>
    <row r="882" spans="1:10">
      <c r="A882" s="1" t="s">
        <v>2303</v>
      </c>
      <c r="B882" s="1" t="s">
        <v>2303</v>
      </c>
      <c r="C882" s="1" t="s">
        <v>2256</v>
      </c>
      <c r="D882" s="1" t="s">
        <v>2247</v>
      </c>
      <c r="E882" s="1" t="s">
        <v>1887</v>
      </c>
      <c r="F882" s="1" t="s">
        <v>57</v>
      </c>
      <c r="G882" s="1" t="s">
        <v>2304</v>
      </c>
      <c r="H882" s="191">
        <v>1976</v>
      </c>
      <c r="I882" s="192">
        <v>0</v>
      </c>
      <c r="J882" s="192">
        <v>0</v>
      </c>
    </row>
    <row r="883" spans="1:10">
      <c r="A883" s="1" t="s">
        <v>2305</v>
      </c>
      <c r="B883" s="1" t="s">
        <v>2305</v>
      </c>
      <c r="C883" s="1" t="s">
        <v>2306</v>
      </c>
      <c r="D883" s="1" t="s">
        <v>2247</v>
      </c>
      <c r="E883" s="1" t="s">
        <v>1887</v>
      </c>
      <c r="F883" s="1" t="s">
        <v>42</v>
      </c>
      <c r="G883" s="1" t="s">
        <v>2307</v>
      </c>
      <c r="H883" s="191">
        <v>1373</v>
      </c>
      <c r="I883" s="192">
        <v>0</v>
      </c>
      <c r="J883" s="192">
        <v>0</v>
      </c>
    </row>
    <row r="884" spans="1:10">
      <c r="A884" s="1" t="s">
        <v>2308</v>
      </c>
      <c r="B884" s="1" t="s">
        <v>2259</v>
      </c>
      <c r="C884" s="1" t="s">
        <v>2259</v>
      </c>
      <c r="D884" s="1" t="s">
        <v>2247</v>
      </c>
      <c r="E884" s="1" t="s">
        <v>1887</v>
      </c>
      <c r="F884" s="1" t="s">
        <v>48</v>
      </c>
      <c r="G884" s="1" t="s">
        <v>2309</v>
      </c>
      <c r="H884" s="191">
        <v>1306.75</v>
      </c>
      <c r="I884" s="192">
        <v>0</v>
      </c>
      <c r="J884" s="192">
        <v>0</v>
      </c>
    </row>
    <row r="885" spans="1:10">
      <c r="A885" s="1" t="s">
        <v>2310</v>
      </c>
      <c r="B885" s="1" t="s">
        <v>2259</v>
      </c>
      <c r="C885" s="1" t="s">
        <v>2259</v>
      </c>
      <c r="D885" s="1" t="s">
        <v>2247</v>
      </c>
      <c r="E885" s="1" t="s">
        <v>1887</v>
      </c>
      <c r="F885" s="1" t="s">
        <v>48</v>
      </c>
      <c r="G885" s="1" t="s">
        <v>2311</v>
      </c>
      <c r="H885" s="191">
        <v>912</v>
      </c>
      <c r="I885" s="192">
        <v>0</v>
      </c>
      <c r="J885" s="192">
        <v>0</v>
      </c>
    </row>
    <row r="886" spans="1:10">
      <c r="A886" s="1" t="s">
        <v>2312</v>
      </c>
      <c r="B886" s="1" t="s">
        <v>2259</v>
      </c>
      <c r="C886" s="1" t="s">
        <v>2259</v>
      </c>
      <c r="D886" s="1" t="s">
        <v>2247</v>
      </c>
      <c r="E886" s="1" t="s">
        <v>1887</v>
      </c>
      <c r="F886" s="1" t="s">
        <v>48</v>
      </c>
      <c r="G886" s="1" t="s">
        <v>2313</v>
      </c>
      <c r="H886" s="191">
        <v>412.75</v>
      </c>
      <c r="I886" s="192">
        <v>0</v>
      </c>
      <c r="J886" s="192">
        <v>0</v>
      </c>
    </row>
    <row r="887" spans="1:10">
      <c r="A887" s="1" t="s">
        <v>2314</v>
      </c>
      <c r="B887" s="1" t="s">
        <v>2259</v>
      </c>
      <c r="C887" s="1" t="s">
        <v>2259</v>
      </c>
      <c r="D887" s="1" t="s">
        <v>2247</v>
      </c>
      <c r="E887" s="1" t="s">
        <v>1887</v>
      </c>
      <c r="F887" s="1" t="s">
        <v>48</v>
      </c>
      <c r="G887" s="1" t="s">
        <v>2315</v>
      </c>
      <c r="H887" s="191">
        <v>376</v>
      </c>
      <c r="I887" s="192">
        <v>0</v>
      </c>
      <c r="J887" s="192">
        <v>0</v>
      </c>
    </row>
    <row r="888" spans="1:10">
      <c r="A888" s="1" t="s">
        <v>2316</v>
      </c>
      <c r="B888" s="1" t="s">
        <v>2259</v>
      </c>
      <c r="C888" s="1" t="s">
        <v>2259</v>
      </c>
      <c r="D888" s="1" t="s">
        <v>2247</v>
      </c>
      <c r="E888" s="1" t="s">
        <v>1887</v>
      </c>
      <c r="F888" s="1" t="s">
        <v>48</v>
      </c>
      <c r="G888" s="1" t="s">
        <v>2317</v>
      </c>
      <c r="H888" s="191">
        <v>229.25</v>
      </c>
      <c r="I888" s="192">
        <v>0</v>
      </c>
      <c r="J888" s="192">
        <v>0</v>
      </c>
    </row>
    <row r="889" spans="1:10">
      <c r="A889" s="1" t="s">
        <v>2318</v>
      </c>
      <c r="B889" s="1" t="s">
        <v>2318</v>
      </c>
      <c r="C889" s="1" t="s">
        <v>2256</v>
      </c>
      <c r="D889" s="1" t="s">
        <v>2247</v>
      </c>
      <c r="E889" s="1" t="s">
        <v>1887</v>
      </c>
      <c r="F889" s="1" t="s">
        <v>42</v>
      </c>
      <c r="G889" s="1" t="s">
        <v>2319</v>
      </c>
      <c r="H889" s="191">
        <v>49</v>
      </c>
      <c r="I889" s="192">
        <v>0</v>
      </c>
      <c r="J889" s="192">
        <v>0</v>
      </c>
    </row>
    <row r="890" spans="1:10">
      <c r="A890" s="1" t="s">
        <v>2320</v>
      </c>
      <c r="B890" s="1" t="s">
        <v>2320</v>
      </c>
      <c r="C890" s="1" t="s">
        <v>2321</v>
      </c>
      <c r="D890" s="1" t="s">
        <v>2247</v>
      </c>
      <c r="E890" s="1" t="s">
        <v>1887</v>
      </c>
      <c r="F890" s="195" t="s">
        <v>57</v>
      </c>
      <c r="G890" s="195" t="s">
        <v>2322</v>
      </c>
      <c r="H890" s="196">
        <v>1</v>
      </c>
      <c r="I890" s="192">
        <v>0</v>
      </c>
      <c r="J890" s="192">
        <v>0</v>
      </c>
    </row>
    <row r="891" spans="1:10">
      <c r="A891" s="1" t="s">
        <v>2323</v>
      </c>
      <c r="B891" s="1" t="s">
        <v>2324</v>
      </c>
      <c r="C891" s="1" t="s">
        <v>2324</v>
      </c>
      <c r="D891" s="1" t="s">
        <v>2325</v>
      </c>
      <c r="E891" s="1" t="s">
        <v>53</v>
      </c>
      <c r="F891" s="1" t="s">
        <v>48</v>
      </c>
      <c r="G891" s="1" t="s">
        <v>2326</v>
      </c>
      <c r="H891" s="191">
        <v>234545.5</v>
      </c>
      <c r="I891" s="192">
        <v>1</v>
      </c>
      <c r="J891" s="192">
        <v>1</v>
      </c>
    </row>
    <row r="892" spans="1:10">
      <c r="A892" s="1" t="s">
        <v>2327</v>
      </c>
      <c r="B892" s="1" t="s">
        <v>2328</v>
      </c>
      <c r="C892" s="1" t="s">
        <v>2328</v>
      </c>
      <c r="D892" s="1" t="s">
        <v>2325</v>
      </c>
      <c r="E892" s="1" t="s">
        <v>53</v>
      </c>
      <c r="F892" s="1" t="s">
        <v>48</v>
      </c>
      <c r="G892" s="1" t="s">
        <v>2329</v>
      </c>
      <c r="H892" s="191">
        <v>151469.5</v>
      </c>
      <c r="I892" s="192">
        <v>1</v>
      </c>
      <c r="J892" s="192">
        <v>1</v>
      </c>
    </row>
    <row r="893" spans="1:10">
      <c r="A893" s="1" t="s">
        <v>2330</v>
      </c>
      <c r="B893" s="1" t="s">
        <v>2331</v>
      </c>
      <c r="C893" s="1" t="s">
        <v>2331</v>
      </c>
      <c r="D893" s="1" t="s">
        <v>2325</v>
      </c>
      <c r="E893" s="1" t="s">
        <v>53</v>
      </c>
      <c r="F893" s="1" t="s">
        <v>48</v>
      </c>
      <c r="G893" s="1" t="s">
        <v>2332</v>
      </c>
      <c r="H893" s="191">
        <v>93964</v>
      </c>
      <c r="I893" s="192">
        <v>1</v>
      </c>
      <c r="J893" s="192">
        <v>1</v>
      </c>
    </row>
    <row r="894" spans="1:10">
      <c r="A894" s="1" t="s">
        <v>2333</v>
      </c>
      <c r="B894" s="1" t="s">
        <v>2334</v>
      </c>
      <c r="C894" s="1" t="s">
        <v>2334</v>
      </c>
      <c r="D894" s="1" t="s">
        <v>2325</v>
      </c>
      <c r="E894" s="1" t="s">
        <v>53</v>
      </c>
      <c r="F894" s="1" t="s">
        <v>48</v>
      </c>
      <c r="G894" s="1" t="s">
        <v>2335</v>
      </c>
      <c r="H894" s="191">
        <v>43589.25</v>
      </c>
      <c r="I894" s="192">
        <v>0</v>
      </c>
      <c r="J894" s="192">
        <v>0</v>
      </c>
    </row>
    <row r="895" spans="1:10">
      <c r="A895" s="1" t="s">
        <v>2336</v>
      </c>
      <c r="B895" s="1" t="s">
        <v>2337</v>
      </c>
      <c r="C895" s="1" t="s">
        <v>2337</v>
      </c>
      <c r="D895" s="1" t="s">
        <v>2325</v>
      </c>
      <c r="E895" s="1" t="s">
        <v>53</v>
      </c>
      <c r="F895" s="1" t="s">
        <v>48</v>
      </c>
      <c r="G895" s="1" t="s">
        <v>2338</v>
      </c>
      <c r="H895" s="191">
        <v>42378</v>
      </c>
      <c r="I895" s="192">
        <v>0</v>
      </c>
      <c r="J895" s="192">
        <v>1</v>
      </c>
    </row>
    <row r="896" spans="1:10">
      <c r="A896" s="1" t="s">
        <v>2339</v>
      </c>
      <c r="B896" s="1" t="s">
        <v>2339</v>
      </c>
      <c r="C896" s="1" t="s">
        <v>2340</v>
      </c>
      <c r="D896" s="1" t="s">
        <v>2325</v>
      </c>
      <c r="E896" s="1" t="s">
        <v>53</v>
      </c>
      <c r="F896" s="1" t="s">
        <v>57</v>
      </c>
      <c r="G896" s="1" t="s">
        <v>2341</v>
      </c>
      <c r="H896" s="191">
        <v>37211.5</v>
      </c>
      <c r="I896" s="192">
        <v>0</v>
      </c>
      <c r="J896" s="192">
        <v>1</v>
      </c>
    </row>
    <row r="897" spans="1:10">
      <c r="A897" s="1" t="s">
        <v>2342</v>
      </c>
      <c r="B897" s="1" t="s">
        <v>2342</v>
      </c>
      <c r="C897" s="1" t="s">
        <v>653</v>
      </c>
      <c r="D897" s="1" t="s">
        <v>2325</v>
      </c>
      <c r="E897" s="1" t="s">
        <v>53</v>
      </c>
      <c r="F897" s="1" t="s">
        <v>57</v>
      </c>
      <c r="G897" s="1" t="s">
        <v>2343</v>
      </c>
      <c r="H897" s="191">
        <v>31710.5</v>
      </c>
      <c r="I897" s="192">
        <v>0</v>
      </c>
      <c r="J897" s="192">
        <v>1</v>
      </c>
    </row>
    <row r="898" spans="1:10">
      <c r="A898" s="1" t="s">
        <v>2344</v>
      </c>
      <c r="B898" s="1" t="s">
        <v>2344</v>
      </c>
      <c r="C898" s="1" t="s">
        <v>2345</v>
      </c>
      <c r="D898" s="1" t="s">
        <v>2325</v>
      </c>
      <c r="E898" s="1" t="s">
        <v>53</v>
      </c>
      <c r="F898" s="1" t="s">
        <v>42</v>
      </c>
      <c r="G898" s="1" t="s">
        <v>2346</v>
      </c>
      <c r="H898" s="191">
        <v>26136</v>
      </c>
      <c r="I898" s="192">
        <v>0</v>
      </c>
      <c r="J898" s="192">
        <v>1</v>
      </c>
    </row>
    <row r="899" spans="1:10">
      <c r="A899" s="1" t="s">
        <v>2347</v>
      </c>
      <c r="B899" s="1" t="s">
        <v>2331</v>
      </c>
      <c r="C899" s="1" t="s">
        <v>2331</v>
      </c>
      <c r="D899" s="1" t="s">
        <v>2325</v>
      </c>
      <c r="E899" s="1" t="s">
        <v>53</v>
      </c>
      <c r="F899" s="1" t="s">
        <v>48</v>
      </c>
      <c r="G899" s="1" t="s">
        <v>2348</v>
      </c>
      <c r="H899" s="191">
        <v>17373</v>
      </c>
      <c r="I899" s="192">
        <v>0</v>
      </c>
      <c r="J899" s="192">
        <v>1</v>
      </c>
    </row>
    <row r="900" spans="1:10">
      <c r="A900" s="1" t="s">
        <v>2349</v>
      </c>
      <c r="B900" s="1" t="s">
        <v>2349</v>
      </c>
      <c r="C900" s="1" t="s">
        <v>2350</v>
      </c>
      <c r="D900" s="1" t="s">
        <v>2325</v>
      </c>
      <c r="E900" s="1" t="s">
        <v>53</v>
      </c>
      <c r="F900" s="1" t="s">
        <v>42</v>
      </c>
      <c r="G900" s="1" t="s">
        <v>2351</v>
      </c>
      <c r="H900" s="191">
        <v>16149.5</v>
      </c>
      <c r="I900" s="192">
        <v>0</v>
      </c>
      <c r="J900" s="192">
        <v>0</v>
      </c>
    </row>
    <row r="901" spans="1:10">
      <c r="A901" s="1" t="s">
        <v>2352</v>
      </c>
      <c r="B901" s="1" t="s">
        <v>2352</v>
      </c>
      <c r="C901" s="1" t="s">
        <v>2353</v>
      </c>
      <c r="D901" s="1" t="s">
        <v>2325</v>
      </c>
      <c r="E901" s="1" t="s">
        <v>53</v>
      </c>
      <c r="F901" s="1" t="s">
        <v>57</v>
      </c>
      <c r="G901" s="1" t="s">
        <v>2354</v>
      </c>
      <c r="H901" s="191">
        <v>14848.5</v>
      </c>
      <c r="I901" s="192">
        <v>0</v>
      </c>
      <c r="J901" s="192">
        <v>0</v>
      </c>
    </row>
    <row r="902" spans="1:10">
      <c r="A902" s="1" t="s">
        <v>2355</v>
      </c>
      <c r="B902" s="1" t="s">
        <v>2355</v>
      </c>
      <c r="C902" s="1" t="s">
        <v>1490</v>
      </c>
      <c r="D902" s="1" t="s">
        <v>2325</v>
      </c>
      <c r="E902" s="1" t="s">
        <v>53</v>
      </c>
      <c r="F902" s="1" t="s">
        <v>42</v>
      </c>
      <c r="G902" s="1" t="s">
        <v>2356</v>
      </c>
      <c r="H902" s="191">
        <v>13168.5</v>
      </c>
      <c r="I902" s="192">
        <v>0</v>
      </c>
      <c r="J902" s="192">
        <v>0</v>
      </c>
    </row>
    <row r="903" spans="1:10">
      <c r="A903" s="1" t="s">
        <v>2357</v>
      </c>
      <c r="B903" s="1" t="s">
        <v>2358</v>
      </c>
      <c r="C903" s="1" t="s">
        <v>2358</v>
      </c>
      <c r="D903" s="1" t="s">
        <v>2325</v>
      </c>
      <c r="E903" s="1" t="s">
        <v>53</v>
      </c>
      <c r="F903" s="1" t="s">
        <v>48</v>
      </c>
      <c r="G903" s="1" t="s">
        <v>2359</v>
      </c>
      <c r="H903" s="191">
        <v>11434</v>
      </c>
      <c r="I903" s="192">
        <v>0</v>
      </c>
      <c r="J903" s="192">
        <v>1</v>
      </c>
    </row>
    <row r="904" spans="1:10">
      <c r="A904" s="1" t="s">
        <v>2360</v>
      </c>
      <c r="B904" s="1" t="s">
        <v>2360</v>
      </c>
      <c r="C904" s="1" t="s">
        <v>1490</v>
      </c>
      <c r="D904" s="1" t="s">
        <v>2325</v>
      </c>
      <c r="E904" s="1" t="s">
        <v>53</v>
      </c>
      <c r="F904" s="1" t="s">
        <v>42</v>
      </c>
      <c r="G904" s="1" t="s">
        <v>2361</v>
      </c>
      <c r="H904" s="191">
        <v>7816</v>
      </c>
      <c r="I904" s="192">
        <v>0</v>
      </c>
      <c r="J904" s="192">
        <v>0</v>
      </c>
    </row>
    <row r="905" spans="1:10">
      <c r="A905" s="1" t="s">
        <v>2362</v>
      </c>
      <c r="B905" s="1" t="s">
        <v>2363</v>
      </c>
      <c r="C905" s="1" t="s">
        <v>2363</v>
      </c>
      <c r="D905" s="1" t="s">
        <v>2325</v>
      </c>
      <c r="E905" s="1" t="s">
        <v>53</v>
      </c>
      <c r="F905" s="1" t="s">
        <v>48</v>
      </c>
      <c r="G905" s="1" t="s">
        <v>2364</v>
      </c>
      <c r="H905" s="191">
        <v>6683</v>
      </c>
      <c r="I905" s="192">
        <v>0</v>
      </c>
      <c r="J905" s="192">
        <v>1</v>
      </c>
    </row>
    <row r="906" spans="1:10">
      <c r="A906" s="1" t="s">
        <v>2365</v>
      </c>
      <c r="B906" s="1" t="s">
        <v>2365</v>
      </c>
      <c r="C906" s="1" t="s">
        <v>2366</v>
      </c>
      <c r="D906" s="1" t="s">
        <v>2325</v>
      </c>
      <c r="E906" s="1" t="s">
        <v>53</v>
      </c>
      <c r="F906" s="1" t="s">
        <v>42</v>
      </c>
      <c r="G906" s="1" t="s">
        <v>2367</v>
      </c>
      <c r="H906" s="191">
        <v>4542</v>
      </c>
      <c r="I906" s="192">
        <v>0</v>
      </c>
      <c r="J906" s="192">
        <v>1</v>
      </c>
    </row>
    <row r="907" spans="1:10">
      <c r="A907" s="1" t="s">
        <v>2368</v>
      </c>
      <c r="B907" s="1" t="s">
        <v>2369</v>
      </c>
      <c r="C907" s="1" t="s">
        <v>2369</v>
      </c>
      <c r="D907" s="1" t="s">
        <v>2325</v>
      </c>
      <c r="E907" s="1" t="s">
        <v>53</v>
      </c>
      <c r="F907" s="1" t="s">
        <v>48</v>
      </c>
      <c r="G907" s="1" t="s">
        <v>2370</v>
      </c>
      <c r="H907" s="191">
        <v>4496.5</v>
      </c>
      <c r="I907" s="192">
        <v>0</v>
      </c>
      <c r="J907" s="192">
        <v>1</v>
      </c>
    </row>
    <row r="908" spans="1:10">
      <c r="A908" s="1" t="s">
        <v>2371</v>
      </c>
      <c r="B908" s="1" t="s">
        <v>2328</v>
      </c>
      <c r="C908" s="1" t="s">
        <v>2328</v>
      </c>
      <c r="D908" s="1" t="s">
        <v>2325</v>
      </c>
      <c r="E908" s="1" t="s">
        <v>53</v>
      </c>
      <c r="F908" s="1" t="s">
        <v>48</v>
      </c>
      <c r="G908" s="1" t="s">
        <v>2372</v>
      </c>
      <c r="H908" s="191">
        <v>2023</v>
      </c>
      <c r="I908" s="192">
        <v>0</v>
      </c>
      <c r="J908" s="192">
        <v>0</v>
      </c>
    </row>
    <row r="909" spans="1:10">
      <c r="A909" s="1" t="s">
        <v>2373</v>
      </c>
      <c r="B909" s="1" t="s">
        <v>2334</v>
      </c>
      <c r="C909" s="1" t="s">
        <v>2334</v>
      </c>
      <c r="D909" s="1" t="s">
        <v>2325</v>
      </c>
      <c r="E909" s="1" t="s">
        <v>53</v>
      </c>
      <c r="F909" s="1" t="s">
        <v>48</v>
      </c>
      <c r="G909" s="1" t="s">
        <v>2374</v>
      </c>
      <c r="H909" s="191">
        <v>1874.5</v>
      </c>
      <c r="I909" s="192">
        <v>0</v>
      </c>
      <c r="J909" s="192">
        <v>0</v>
      </c>
    </row>
    <row r="910" spans="1:10">
      <c r="A910" s="1" t="s">
        <v>2375</v>
      </c>
      <c r="B910" s="1" t="s">
        <v>2334</v>
      </c>
      <c r="C910" s="1" t="s">
        <v>2334</v>
      </c>
      <c r="D910" s="1" t="s">
        <v>2325</v>
      </c>
      <c r="E910" s="1" t="s">
        <v>53</v>
      </c>
      <c r="F910" s="1" t="s">
        <v>48</v>
      </c>
      <c r="G910" s="1" t="s">
        <v>2376</v>
      </c>
      <c r="H910" s="191">
        <v>1514</v>
      </c>
      <c r="I910" s="192">
        <v>0</v>
      </c>
      <c r="J910" s="192">
        <v>0</v>
      </c>
    </row>
    <row r="911" spans="1:10">
      <c r="A911" s="1" t="s">
        <v>2377</v>
      </c>
      <c r="B911" s="1" t="s">
        <v>2334</v>
      </c>
      <c r="C911" s="1" t="s">
        <v>2334</v>
      </c>
      <c r="D911" s="1" t="s">
        <v>2325</v>
      </c>
      <c r="E911" s="1" t="s">
        <v>53</v>
      </c>
      <c r="F911" s="1" t="s">
        <v>48</v>
      </c>
      <c r="G911" s="1" t="s">
        <v>2378</v>
      </c>
      <c r="H911" s="191">
        <v>1220.5</v>
      </c>
      <c r="I911" s="192">
        <v>0</v>
      </c>
      <c r="J911" s="192">
        <v>0</v>
      </c>
    </row>
    <row r="912" spans="1:10">
      <c r="A912" s="1" t="s">
        <v>2379</v>
      </c>
      <c r="B912" s="1" t="s">
        <v>2334</v>
      </c>
      <c r="C912" s="1" t="s">
        <v>2334</v>
      </c>
      <c r="D912" s="1" t="s">
        <v>2325</v>
      </c>
      <c r="E912" s="1" t="s">
        <v>53</v>
      </c>
      <c r="F912" s="1" t="s">
        <v>48</v>
      </c>
      <c r="G912" s="1" t="s">
        <v>2380</v>
      </c>
      <c r="H912" s="191">
        <v>1115.25</v>
      </c>
      <c r="I912" s="192">
        <v>0</v>
      </c>
      <c r="J912" s="192">
        <v>0</v>
      </c>
    </row>
    <row r="913" spans="1:10">
      <c r="A913" s="1" t="s">
        <v>2381</v>
      </c>
      <c r="B913" s="1" t="s">
        <v>2334</v>
      </c>
      <c r="C913" s="1" t="s">
        <v>2334</v>
      </c>
      <c r="D913" s="1" t="s">
        <v>2325</v>
      </c>
      <c r="E913" s="1" t="s">
        <v>53</v>
      </c>
      <c r="F913" s="1" t="s">
        <v>48</v>
      </c>
      <c r="G913" s="1" t="s">
        <v>2382</v>
      </c>
      <c r="H913" s="191">
        <v>1063.25</v>
      </c>
      <c r="I913" s="192">
        <v>0</v>
      </c>
      <c r="J913" s="192">
        <v>0</v>
      </c>
    </row>
    <row r="914" spans="1:10">
      <c r="A914" s="1" t="s">
        <v>2383</v>
      </c>
      <c r="B914" s="1" t="s">
        <v>2334</v>
      </c>
      <c r="C914" s="1" t="s">
        <v>2334</v>
      </c>
      <c r="D914" s="1" t="s">
        <v>2325</v>
      </c>
      <c r="E914" s="1" t="s">
        <v>53</v>
      </c>
      <c r="F914" s="1" t="s">
        <v>48</v>
      </c>
      <c r="G914" s="1" t="s">
        <v>2384</v>
      </c>
      <c r="H914" s="191">
        <v>867.75</v>
      </c>
      <c r="I914" s="192">
        <v>0</v>
      </c>
      <c r="J914" s="192">
        <v>0</v>
      </c>
    </row>
    <row r="915" spans="1:10">
      <c r="A915" s="1" t="s">
        <v>2385</v>
      </c>
      <c r="B915" s="1" t="s">
        <v>2334</v>
      </c>
      <c r="C915" s="1" t="s">
        <v>2334</v>
      </c>
      <c r="D915" s="1" t="s">
        <v>2325</v>
      </c>
      <c r="E915" s="1" t="s">
        <v>53</v>
      </c>
      <c r="F915" s="1" t="s">
        <v>48</v>
      </c>
      <c r="G915" s="1" t="s">
        <v>2386</v>
      </c>
      <c r="H915" s="191">
        <v>856</v>
      </c>
      <c r="I915" s="192">
        <v>0</v>
      </c>
      <c r="J915" s="192">
        <v>0</v>
      </c>
    </row>
    <row r="916" spans="1:10">
      <c r="A916" s="1" t="s">
        <v>2387</v>
      </c>
      <c r="B916" s="1" t="s">
        <v>2334</v>
      </c>
      <c r="C916" s="1" t="s">
        <v>2334</v>
      </c>
      <c r="D916" s="1" t="s">
        <v>2325</v>
      </c>
      <c r="E916" s="1" t="s">
        <v>53</v>
      </c>
      <c r="F916" s="1" t="s">
        <v>48</v>
      </c>
      <c r="G916" s="1" t="s">
        <v>2388</v>
      </c>
      <c r="H916" s="191">
        <v>666</v>
      </c>
      <c r="I916" s="192">
        <v>0</v>
      </c>
      <c r="J916" s="192">
        <v>0</v>
      </c>
    </row>
    <row r="917" spans="1:10">
      <c r="A917" s="1" t="s">
        <v>2389</v>
      </c>
      <c r="B917" s="1" t="s">
        <v>2334</v>
      </c>
      <c r="C917" s="1" t="s">
        <v>2334</v>
      </c>
      <c r="D917" s="1" t="s">
        <v>2325</v>
      </c>
      <c r="E917" s="1" t="s">
        <v>53</v>
      </c>
      <c r="F917" s="1" t="s">
        <v>48</v>
      </c>
      <c r="G917" s="1" t="s">
        <v>2390</v>
      </c>
      <c r="H917" s="191">
        <v>512.75</v>
      </c>
      <c r="I917" s="192">
        <v>0</v>
      </c>
      <c r="J917" s="192">
        <v>0</v>
      </c>
    </row>
    <row r="918" spans="1:10">
      <c r="A918" s="1" t="s">
        <v>2391</v>
      </c>
      <c r="B918" s="1" t="s">
        <v>2334</v>
      </c>
      <c r="C918" s="1" t="s">
        <v>2334</v>
      </c>
      <c r="D918" s="1" t="s">
        <v>2325</v>
      </c>
      <c r="E918" s="1" t="s">
        <v>53</v>
      </c>
      <c r="F918" s="1" t="s">
        <v>48</v>
      </c>
      <c r="G918" s="1" t="s">
        <v>2392</v>
      </c>
      <c r="H918" s="191">
        <v>340</v>
      </c>
      <c r="I918" s="192">
        <v>0</v>
      </c>
      <c r="J918" s="192">
        <v>0</v>
      </c>
    </row>
    <row r="919" spans="1:10">
      <c r="A919" s="1" t="s">
        <v>2393</v>
      </c>
      <c r="B919" s="1" t="s">
        <v>2394</v>
      </c>
      <c r="C919" s="1" t="s">
        <v>2394</v>
      </c>
      <c r="D919" s="1" t="s">
        <v>2395</v>
      </c>
      <c r="E919" s="1" t="s">
        <v>1406</v>
      </c>
      <c r="F919" s="1" t="s">
        <v>48</v>
      </c>
      <c r="G919" s="1" t="s">
        <v>2396</v>
      </c>
      <c r="H919" s="191">
        <v>145590.5</v>
      </c>
      <c r="I919" s="192">
        <v>1</v>
      </c>
      <c r="J919" s="192">
        <v>1</v>
      </c>
    </row>
    <row r="920" spans="1:10">
      <c r="A920" s="1" t="s">
        <v>2397</v>
      </c>
      <c r="B920" s="1" t="s">
        <v>2397</v>
      </c>
      <c r="C920" s="1" t="s">
        <v>210</v>
      </c>
      <c r="D920" s="1" t="s">
        <v>2395</v>
      </c>
      <c r="E920" s="1" t="s">
        <v>1406</v>
      </c>
      <c r="F920" s="1" t="s">
        <v>42</v>
      </c>
      <c r="G920" s="1" t="s">
        <v>2398</v>
      </c>
      <c r="H920" s="191">
        <v>69261</v>
      </c>
      <c r="I920" s="192">
        <v>1</v>
      </c>
      <c r="J920" s="192">
        <v>1</v>
      </c>
    </row>
    <row r="921" spans="1:10">
      <c r="A921" s="1" t="s">
        <v>2399</v>
      </c>
      <c r="B921" s="1" t="s">
        <v>2394</v>
      </c>
      <c r="C921" s="1" t="s">
        <v>2394</v>
      </c>
      <c r="D921" s="1" t="s">
        <v>2395</v>
      </c>
      <c r="E921" s="1" t="s">
        <v>1406</v>
      </c>
      <c r="F921" s="1" t="s">
        <v>48</v>
      </c>
      <c r="G921" s="1" t="s">
        <v>2400</v>
      </c>
      <c r="H921" s="191">
        <v>51362.5</v>
      </c>
      <c r="I921" s="192">
        <v>0</v>
      </c>
      <c r="J921" s="192">
        <v>1</v>
      </c>
    </row>
    <row r="922" spans="1:10">
      <c r="A922" s="1" t="s">
        <v>2401</v>
      </c>
      <c r="B922" s="1" t="s">
        <v>2402</v>
      </c>
      <c r="C922" s="1" t="s">
        <v>2402</v>
      </c>
      <c r="D922" s="1" t="s">
        <v>2395</v>
      </c>
      <c r="E922" s="1" t="s">
        <v>1406</v>
      </c>
      <c r="F922" s="1" t="s">
        <v>48</v>
      </c>
      <c r="G922" s="1" t="s">
        <v>2403</v>
      </c>
      <c r="H922" s="191">
        <v>45665.5</v>
      </c>
      <c r="I922" s="192">
        <v>0</v>
      </c>
      <c r="J922" s="192">
        <v>0</v>
      </c>
    </row>
    <row r="923" spans="1:10">
      <c r="A923" s="1" t="s">
        <v>2404</v>
      </c>
      <c r="B923" s="1" t="s">
        <v>2405</v>
      </c>
      <c r="C923" s="1" t="s">
        <v>2405</v>
      </c>
      <c r="D923" s="1" t="s">
        <v>2395</v>
      </c>
      <c r="E923" s="1" t="s">
        <v>1406</v>
      </c>
      <c r="F923" s="1" t="s">
        <v>48</v>
      </c>
      <c r="G923" s="1" t="s">
        <v>2406</v>
      </c>
      <c r="H923" s="191">
        <v>39890.5</v>
      </c>
      <c r="I923" s="192">
        <v>1</v>
      </c>
      <c r="J923" s="192">
        <v>1</v>
      </c>
    </row>
    <row r="924" spans="1:10">
      <c r="A924" s="1" t="s">
        <v>2407</v>
      </c>
      <c r="B924" s="1" t="s">
        <v>2407</v>
      </c>
      <c r="C924" s="1" t="s">
        <v>2408</v>
      </c>
      <c r="D924" s="1" t="s">
        <v>2395</v>
      </c>
      <c r="E924" s="1" t="s">
        <v>1406</v>
      </c>
      <c r="F924" s="1" t="s">
        <v>57</v>
      </c>
      <c r="G924" s="1" t="s">
        <v>654</v>
      </c>
      <c r="H924" s="191">
        <v>34945.5</v>
      </c>
      <c r="I924" s="192">
        <v>0</v>
      </c>
      <c r="J924" s="192">
        <v>1</v>
      </c>
    </row>
    <row r="925" spans="1:10">
      <c r="A925" s="1" t="s">
        <v>2409</v>
      </c>
      <c r="B925" s="1" t="s">
        <v>2410</v>
      </c>
      <c r="C925" s="1" t="s">
        <v>2410</v>
      </c>
      <c r="D925" s="1" t="s">
        <v>2395</v>
      </c>
      <c r="E925" s="1" t="s">
        <v>1406</v>
      </c>
      <c r="F925" s="1" t="s">
        <v>48</v>
      </c>
      <c r="G925" s="1" t="s">
        <v>2411</v>
      </c>
      <c r="H925" s="191">
        <v>31246</v>
      </c>
      <c r="I925" s="192">
        <v>0</v>
      </c>
      <c r="J925" s="192">
        <v>1</v>
      </c>
    </row>
    <row r="926" spans="1:10">
      <c r="A926" s="1" t="s">
        <v>2412</v>
      </c>
      <c r="B926" s="1" t="s">
        <v>2413</v>
      </c>
      <c r="C926" s="1" t="s">
        <v>2413</v>
      </c>
      <c r="D926" s="1" t="s">
        <v>2395</v>
      </c>
      <c r="E926" s="1" t="s">
        <v>1406</v>
      </c>
      <c r="F926" s="1" t="s">
        <v>48</v>
      </c>
      <c r="G926" s="1" t="s">
        <v>2414</v>
      </c>
      <c r="H926" s="191">
        <v>28592.5</v>
      </c>
      <c r="I926" s="192">
        <v>0</v>
      </c>
      <c r="J926" s="192">
        <v>1</v>
      </c>
    </row>
    <row r="927" spans="1:10">
      <c r="A927" s="1" t="s">
        <v>2415</v>
      </c>
      <c r="B927" s="1" t="s">
        <v>2416</v>
      </c>
      <c r="C927" s="1" t="s">
        <v>2416</v>
      </c>
      <c r="D927" s="1" t="s">
        <v>2395</v>
      </c>
      <c r="E927" s="1" t="s">
        <v>1406</v>
      </c>
      <c r="F927" s="1" t="s">
        <v>48</v>
      </c>
      <c r="G927" s="1" t="s">
        <v>2417</v>
      </c>
      <c r="H927" s="191">
        <v>26995.5</v>
      </c>
      <c r="I927" s="192">
        <v>1</v>
      </c>
      <c r="J927" s="192">
        <v>1</v>
      </c>
    </row>
    <row r="928" spans="1:10">
      <c r="A928" s="1" t="s">
        <v>2418</v>
      </c>
      <c r="B928" s="1" t="s">
        <v>2418</v>
      </c>
      <c r="C928" s="1" t="s">
        <v>2419</v>
      </c>
      <c r="D928" s="1" t="s">
        <v>2395</v>
      </c>
      <c r="E928" s="1" t="s">
        <v>1406</v>
      </c>
      <c r="F928" s="1" t="s">
        <v>57</v>
      </c>
      <c r="G928" s="1" t="s">
        <v>2420</v>
      </c>
      <c r="H928" s="191">
        <v>18518</v>
      </c>
      <c r="I928" s="192">
        <v>0</v>
      </c>
      <c r="J928" s="192">
        <v>1</v>
      </c>
    </row>
    <row r="929" spans="1:10">
      <c r="A929" s="1" t="s">
        <v>2421</v>
      </c>
      <c r="B929" s="1" t="s">
        <v>2421</v>
      </c>
      <c r="C929" s="1" t="s">
        <v>2422</v>
      </c>
      <c r="D929" s="1" t="s">
        <v>2395</v>
      </c>
      <c r="E929" s="1" t="s">
        <v>1406</v>
      </c>
      <c r="F929" s="1" t="s">
        <v>57</v>
      </c>
      <c r="G929" s="1" t="s">
        <v>2423</v>
      </c>
      <c r="H929" s="191">
        <v>18517.25</v>
      </c>
      <c r="I929" s="192">
        <v>0</v>
      </c>
      <c r="J929" s="192">
        <v>0</v>
      </c>
    </row>
    <row r="930" spans="1:10">
      <c r="A930" s="1" t="s">
        <v>2424</v>
      </c>
      <c r="B930" s="1" t="s">
        <v>2424</v>
      </c>
      <c r="C930" s="1" t="s">
        <v>2425</v>
      </c>
      <c r="D930" s="1" t="s">
        <v>2395</v>
      </c>
      <c r="E930" s="1" t="s">
        <v>1406</v>
      </c>
      <c r="F930" s="1" t="s">
        <v>57</v>
      </c>
      <c r="G930" s="1" t="s">
        <v>2426</v>
      </c>
      <c r="H930" s="191">
        <v>17275.25</v>
      </c>
      <c r="I930" s="192">
        <v>0</v>
      </c>
      <c r="J930" s="192">
        <v>0</v>
      </c>
    </row>
    <row r="931" spans="1:10">
      <c r="A931" s="1" t="s">
        <v>2427</v>
      </c>
      <c r="B931" s="1" t="s">
        <v>2427</v>
      </c>
      <c r="C931" s="1" t="s">
        <v>516</v>
      </c>
      <c r="D931" s="1" t="s">
        <v>2395</v>
      </c>
      <c r="E931" s="1" t="s">
        <v>1406</v>
      </c>
      <c r="F931" s="1" t="s">
        <v>57</v>
      </c>
      <c r="G931" s="1" t="s">
        <v>2428</v>
      </c>
      <c r="H931" s="191">
        <v>12830</v>
      </c>
      <c r="I931" s="192">
        <v>0</v>
      </c>
      <c r="J931" s="192">
        <v>0</v>
      </c>
    </row>
    <row r="932" spans="1:10">
      <c r="A932" s="1" t="s">
        <v>2429</v>
      </c>
      <c r="B932" s="1" t="s">
        <v>2429</v>
      </c>
      <c r="C932" s="1" t="s">
        <v>516</v>
      </c>
      <c r="D932" s="1" t="s">
        <v>2395</v>
      </c>
      <c r="E932" s="1" t="s">
        <v>1406</v>
      </c>
      <c r="F932" s="1" t="s">
        <v>57</v>
      </c>
      <c r="G932" s="1" t="s">
        <v>2430</v>
      </c>
      <c r="H932" s="191">
        <v>12481.5</v>
      </c>
      <c r="I932" s="192">
        <v>0</v>
      </c>
      <c r="J932" s="192">
        <v>0</v>
      </c>
    </row>
    <row r="933" spans="1:10">
      <c r="A933" s="1" t="s">
        <v>2431</v>
      </c>
      <c r="B933" s="1" t="s">
        <v>2431</v>
      </c>
      <c r="C933" s="1" t="s">
        <v>2432</v>
      </c>
      <c r="D933" s="1" t="s">
        <v>2395</v>
      </c>
      <c r="E933" s="1" t="s">
        <v>1406</v>
      </c>
      <c r="F933" s="1" t="s">
        <v>42</v>
      </c>
      <c r="G933" s="1" t="s">
        <v>2433</v>
      </c>
      <c r="H933" s="191">
        <v>11726</v>
      </c>
      <c r="I933" s="192">
        <v>0</v>
      </c>
      <c r="J933" s="192">
        <v>0</v>
      </c>
    </row>
    <row r="934" spans="1:10">
      <c r="A934" s="1" t="s">
        <v>2434</v>
      </c>
      <c r="B934" s="1" t="s">
        <v>2434</v>
      </c>
      <c r="C934" s="1" t="s">
        <v>1490</v>
      </c>
      <c r="D934" s="1" t="s">
        <v>2395</v>
      </c>
      <c r="E934" s="1" t="s">
        <v>1406</v>
      </c>
      <c r="F934" s="1" t="s">
        <v>42</v>
      </c>
      <c r="G934" s="1" t="s">
        <v>2435</v>
      </c>
      <c r="H934" s="191">
        <v>8663</v>
      </c>
      <c r="I934" s="192">
        <v>0</v>
      </c>
      <c r="J934" s="192">
        <v>0</v>
      </c>
    </row>
    <row r="935" spans="1:10">
      <c r="A935" s="1" t="s">
        <v>2436</v>
      </c>
      <c r="B935" s="1" t="s">
        <v>2437</v>
      </c>
      <c r="C935" s="1" t="s">
        <v>2437</v>
      </c>
      <c r="D935" s="1" t="s">
        <v>2395</v>
      </c>
      <c r="E935" s="1" t="s">
        <v>1406</v>
      </c>
      <c r="F935" s="1" t="s">
        <v>48</v>
      </c>
      <c r="G935" s="1" t="s">
        <v>2438</v>
      </c>
      <c r="H935" s="191">
        <v>8471.5</v>
      </c>
      <c r="I935" s="192">
        <v>0</v>
      </c>
      <c r="J935" s="192">
        <v>0</v>
      </c>
    </row>
    <row r="936" spans="1:10">
      <c r="A936" s="1" t="s">
        <v>2439</v>
      </c>
      <c r="B936" s="1" t="s">
        <v>2439</v>
      </c>
      <c r="C936" s="1" t="s">
        <v>2440</v>
      </c>
      <c r="D936" s="1" t="s">
        <v>2395</v>
      </c>
      <c r="E936" s="1" t="s">
        <v>1406</v>
      </c>
      <c r="F936" s="1" t="s">
        <v>57</v>
      </c>
      <c r="G936" s="1" t="s">
        <v>2441</v>
      </c>
      <c r="H936" s="191">
        <v>7851</v>
      </c>
      <c r="I936" s="192">
        <v>0</v>
      </c>
      <c r="J936" s="192">
        <v>0</v>
      </c>
    </row>
    <row r="937" spans="1:10">
      <c r="A937" s="1" t="s">
        <v>2442</v>
      </c>
      <c r="B937" s="1" t="s">
        <v>2442</v>
      </c>
      <c r="C937" s="1" t="s">
        <v>2443</v>
      </c>
      <c r="D937" s="1" t="s">
        <v>2395</v>
      </c>
      <c r="E937" s="1" t="s">
        <v>1406</v>
      </c>
      <c r="F937" s="1" t="s">
        <v>57</v>
      </c>
      <c r="G937" s="1" t="s">
        <v>2444</v>
      </c>
      <c r="H937" s="191">
        <v>7202.5</v>
      </c>
      <c r="I937" s="192">
        <v>0</v>
      </c>
      <c r="J937" s="192">
        <v>0</v>
      </c>
    </row>
    <row r="938" spans="1:10">
      <c r="A938" s="1" t="s">
        <v>2445</v>
      </c>
      <c r="B938" s="1" t="s">
        <v>2394</v>
      </c>
      <c r="C938" s="1" t="s">
        <v>2394</v>
      </c>
      <c r="D938" s="1" t="s">
        <v>2395</v>
      </c>
      <c r="E938" s="1" t="s">
        <v>1406</v>
      </c>
      <c r="F938" s="1" t="s">
        <v>48</v>
      </c>
      <c r="G938" s="1" t="s">
        <v>2446</v>
      </c>
      <c r="H938" s="191">
        <v>5147.5</v>
      </c>
      <c r="I938" s="192">
        <v>0</v>
      </c>
      <c r="J938" s="192">
        <v>0</v>
      </c>
    </row>
    <row r="939" spans="1:10">
      <c r="A939" s="1" t="s">
        <v>2447</v>
      </c>
      <c r="B939" s="1" t="s">
        <v>2413</v>
      </c>
      <c r="C939" s="1" t="s">
        <v>2413</v>
      </c>
      <c r="D939" s="1" t="s">
        <v>2395</v>
      </c>
      <c r="E939" s="1" t="s">
        <v>1406</v>
      </c>
      <c r="F939" s="1" t="s">
        <v>48</v>
      </c>
      <c r="G939" s="1" t="s">
        <v>2448</v>
      </c>
      <c r="H939" s="191">
        <v>3632.5</v>
      </c>
      <c r="I939" s="192">
        <v>0</v>
      </c>
      <c r="J939" s="192">
        <v>0</v>
      </c>
    </row>
    <row r="940" spans="1:10">
      <c r="A940" s="1" t="s">
        <v>2449</v>
      </c>
      <c r="B940" s="1" t="s">
        <v>2450</v>
      </c>
      <c r="C940" s="1" t="s">
        <v>2450</v>
      </c>
      <c r="D940" s="1" t="s">
        <v>2395</v>
      </c>
      <c r="E940" s="1" t="s">
        <v>1406</v>
      </c>
      <c r="F940" s="1" t="s">
        <v>48</v>
      </c>
      <c r="G940" s="1" t="s">
        <v>2451</v>
      </c>
      <c r="H940" s="191">
        <v>3515.5</v>
      </c>
      <c r="I940" s="192">
        <v>0</v>
      </c>
      <c r="J940" s="192">
        <v>0</v>
      </c>
    </row>
    <row r="941" spans="1:10">
      <c r="A941" s="1" t="s">
        <v>2452</v>
      </c>
      <c r="B941" s="1" t="s">
        <v>2402</v>
      </c>
      <c r="C941" s="1" t="s">
        <v>2402</v>
      </c>
      <c r="D941" s="1" t="s">
        <v>2395</v>
      </c>
      <c r="E941" s="1" t="s">
        <v>1406</v>
      </c>
      <c r="F941" s="1" t="s">
        <v>48</v>
      </c>
      <c r="G941" s="1" t="s">
        <v>2453</v>
      </c>
      <c r="H941" s="191">
        <v>2588</v>
      </c>
      <c r="I941" s="192">
        <v>0</v>
      </c>
      <c r="J941" s="192">
        <v>0</v>
      </c>
    </row>
    <row r="942" spans="1:10">
      <c r="A942" s="1" t="s">
        <v>2454</v>
      </c>
      <c r="B942" s="1" t="s">
        <v>2455</v>
      </c>
      <c r="C942" s="1" t="s">
        <v>2455</v>
      </c>
      <c r="D942" s="1" t="s">
        <v>2395</v>
      </c>
      <c r="E942" s="1" t="s">
        <v>1406</v>
      </c>
      <c r="F942" s="1" t="s">
        <v>48</v>
      </c>
      <c r="G942" s="1" t="s">
        <v>2456</v>
      </c>
      <c r="H942" s="191">
        <v>2549.5</v>
      </c>
      <c r="I942" s="192">
        <v>0</v>
      </c>
      <c r="J942" s="192">
        <v>0</v>
      </c>
    </row>
    <row r="943" spans="1:10">
      <c r="A943" s="1" t="s">
        <v>2457</v>
      </c>
      <c r="B943" s="1" t="s">
        <v>2402</v>
      </c>
      <c r="C943" s="1" t="s">
        <v>2402</v>
      </c>
      <c r="D943" s="1" t="s">
        <v>2395</v>
      </c>
      <c r="E943" s="1" t="s">
        <v>1406</v>
      </c>
      <c r="F943" s="1" t="s">
        <v>48</v>
      </c>
      <c r="G943" s="1" t="s">
        <v>2458</v>
      </c>
      <c r="H943" s="191">
        <v>1392</v>
      </c>
      <c r="I943" s="192">
        <v>0</v>
      </c>
      <c r="J943" s="192">
        <v>0</v>
      </c>
    </row>
    <row r="944" spans="1:10">
      <c r="A944" s="1" t="s">
        <v>2459</v>
      </c>
      <c r="B944" s="1" t="s">
        <v>2402</v>
      </c>
      <c r="C944" s="1" t="s">
        <v>2402</v>
      </c>
      <c r="D944" s="1" t="s">
        <v>2395</v>
      </c>
      <c r="E944" s="1" t="s">
        <v>1406</v>
      </c>
      <c r="F944" s="1" t="s">
        <v>48</v>
      </c>
      <c r="G944" s="1" t="s">
        <v>2460</v>
      </c>
      <c r="H944" s="191">
        <v>1174.25</v>
      </c>
      <c r="I944" s="192">
        <v>0</v>
      </c>
      <c r="J944" s="192">
        <v>0</v>
      </c>
    </row>
    <row r="945" spans="1:10">
      <c r="A945" s="1" t="s">
        <v>2461</v>
      </c>
      <c r="B945" s="1" t="s">
        <v>2402</v>
      </c>
      <c r="C945" s="1" t="s">
        <v>2402</v>
      </c>
      <c r="D945" s="1" t="s">
        <v>2395</v>
      </c>
      <c r="E945" s="1" t="s">
        <v>1406</v>
      </c>
      <c r="F945" s="1" t="s">
        <v>48</v>
      </c>
      <c r="G945" s="1" t="s">
        <v>2462</v>
      </c>
      <c r="H945" s="191">
        <v>1122</v>
      </c>
      <c r="I945" s="192">
        <v>0</v>
      </c>
      <c r="J945" s="192">
        <v>0</v>
      </c>
    </row>
    <row r="946" spans="1:10">
      <c r="A946" s="1" t="s">
        <v>2463</v>
      </c>
      <c r="B946" s="1" t="s">
        <v>2402</v>
      </c>
      <c r="C946" s="1" t="s">
        <v>2402</v>
      </c>
      <c r="D946" s="1" t="s">
        <v>2395</v>
      </c>
      <c r="E946" s="1" t="s">
        <v>1406</v>
      </c>
      <c r="F946" s="1" t="s">
        <v>48</v>
      </c>
      <c r="G946" s="1" t="s">
        <v>2464</v>
      </c>
      <c r="H946" s="191">
        <v>892</v>
      </c>
      <c r="I946" s="192">
        <v>0</v>
      </c>
      <c r="J946" s="192">
        <v>0</v>
      </c>
    </row>
    <row r="947" spans="1:10">
      <c r="A947" s="1" t="s">
        <v>2465</v>
      </c>
      <c r="B947" s="1" t="s">
        <v>2402</v>
      </c>
      <c r="C947" s="1" t="s">
        <v>2402</v>
      </c>
      <c r="D947" s="1" t="s">
        <v>2395</v>
      </c>
      <c r="E947" s="1" t="s">
        <v>1406</v>
      </c>
      <c r="F947" s="1" t="s">
        <v>48</v>
      </c>
      <c r="G947" s="1" t="s">
        <v>2466</v>
      </c>
      <c r="H947" s="191">
        <v>769.75</v>
      </c>
      <c r="I947" s="192">
        <v>0</v>
      </c>
      <c r="J947" s="192">
        <v>0</v>
      </c>
    </row>
    <row r="948" spans="1:10">
      <c r="A948" s="1" t="s">
        <v>2467</v>
      </c>
      <c r="B948" s="1" t="s">
        <v>2402</v>
      </c>
      <c r="C948" s="1" t="s">
        <v>2402</v>
      </c>
      <c r="D948" s="1" t="s">
        <v>2395</v>
      </c>
      <c r="E948" s="1" t="s">
        <v>1406</v>
      </c>
      <c r="F948" s="1" t="s">
        <v>48</v>
      </c>
      <c r="G948" s="1" t="s">
        <v>2468</v>
      </c>
      <c r="H948" s="191">
        <v>590.5</v>
      </c>
      <c r="I948" s="192">
        <v>0</v>
      </c>
      <c r="J948" s="192">
        <v>0</v>
      </c>
    </row>
    <row r="949" spans="1:10">
      <c r="A949" s="1" t="s">
        <v>2469</v>
      </c>
      <c r="B949" s="1" t="s">
        <v>2402</v>
      </c>
      <c r="C949" s="1" t="s">
        <v>2402</v>
      </c>
      <c r="D949" s="1" t="s">
        <v>2395</v>
      </c>
      <c r="E949" s="1" t="s">
        <v>1406</v>
      </c>
      <c r="F949" s="1" t="s">
        <v>48</v>
      </c>
      <c r="G949" s="1" t="s">
        <v>2470</v>
      </c>
      <c r="H949" s="191">
        <v>550.5</v>
      </c>
      <c r="I949" s="192">
        <v>0</v>
      </c>
      <c r="J949" s="192">
        <v>0</v>
      </c>
    </row>
    <row r="950" spans="1:10">
      <c r="A950" s="1" t="s">
        <v>2471</v>
      </c>
      <c r="B950" s="1" t="s">
        <v>2402</v>
      </c>
      <c r="C950" s="1" t="s">
        <v>2402</v>
      </c>
      <c r="D950" s="1" t="s">
        <v>2395</v>
      </c>
      <c r="E950" s="1" t="s">
        <v>1406</v>
      </c>
      <c r="F950" s="1" t="s">
        <v>48</v>
      </c>
      <c r="G950" s="1" t="s">
        <v>2472</v>
      </c>
      <c r="H950" s="191">
        <v>527</v>
      </c>
      <c r="I950" s="192">
        <v>0</v>
      </c>
      <c r="J950" s="192">
        <v>0</v>
      </c>
    </row>
    <row r="951" spans="1:10">
      <c r="A951" s="1" t="s">
        <v>2473</v>
      </c>
      <c r="B951" s="1" t="s">
        <v>2402</v>
      </c>
      <c r="C951" s="1" t="s">
        <v>2402</v>
      </c>
      <c r="D951" s="1" t="s">
        <v>2395</v>
      </c>
      <c r="E951" s="1" t="s">
        <v>1406</v>
      </c>
      <c r="F951" s="1" t="s">
        <v>48</v>
      </c>
      <c r="G951" s="1" t="s">
        <v>2474</v>
      </c>
      <c r="H951" s="191">
        <v>413.5</v>
      </c>
      <c r="I951" s="192">
        <v>0</v>
      </c>
      <c r="J951" s="192">
        <v>0</v>
      </c>
    </row>
    <row r="952" spans="1:10">
      <c r="A952" s="1" t="s">
        <v>2475</v>
      </c>
      <c r="B952" s="1" t="s">
        <v>2402</v>
      </c>
      <c r="C952" s="1" t="s">
        <v>2402</v>
      </c>
      <c r="D952" s="1" t="s">
        <v>2395</v>
      </c>
      <c r="E952" s="1" t="s">
        <v>1406</v>
      </c>
      <c r="F952" s="1" t="s">
        <v>48</v>
      </c>
      <c r="G952" s="1" t="s">
        <v>2476</v>
      </c>
      <c r="H952" s="191">
        <v>383.5</v>
      </c>
      <c r="I952" s="192">
        <v>0</v>
      </c>
      <c r="J952" s="192">
        <v>0</v>
      </c>
    </row>
    <row r="953" spans="1:10">
      <c r="A953" s="1" t="s">
        <v>2477</v>
      </c>
      <c r="B953" s="1" t="s">
        <v>2402</v>
      </c>
      <c r="C953" s="1" t="s">
        <v>2402</v>
      </c>
      <c r="D953" s="1" t="s">
        <v>2395</v>
      </c>
      <c r="E953" s="1" t="s">
        <v>1406</v>
      </c>
      <c r="F953" s="1" t="s">
        <v>48</v>
      </c>
      <c r="G953" s="1" t="s">
        <v>2478</v>
      </c>
      <c r="H953" s="191">
        <v>381.75</v>
      </c>
      <c r="I953" s="192">
        <v>0</v>
      </c>
      <c r="J953" s="192">
        <v>0</v>
      </c>
    </row>
    <row r="954" spans="1:10">
      <c r="A954" s="1" t="s">
        <v>2479</v>
      </c>
      <c r="B954" s="1" t="s">
        <v>2402</v>
      </c>
      <c r="C954" s="1" t="s">
        <v>2402</v>
      </c>
      <c r="D954" s="1" t="s">
        <v>2395</v>
      </c>
      <c r="E954" s="1" t="s">
        <v>1406</v>
      </c>
      <c r="F954" s="1" t="s">
        <v>48</v>
      </c>
      <c r="G954" s="1" t="s">
        <v>2480</v>
      </c>
      <c r="H954" s="191">
        <v>373.75</v>
      </c>
      <c r="I954" s="192">
        <v>0</v>
      </c>
      <c r="J954" s="192">
        <v>0</v>
      </c>
    </row>
    <row r="955" spans="1:10">
      <c r="A955" s="1" t="s">
        <v>2481</v>
      </c>
      <c r="B955" s="1" t="s">
        <v>2402</v>
      </c>
      <c r="C955" s="1" t="s">
        <v>2402</v>
      </c>
      <c r="D955" s="1" t="s">
        <v>2395</v>
      </c>
      <c r="E955" s="1" t="s">
        <v>1406</v>
      </c>
      <c r="F955" s="1" t="s">
        <v>48</v>
      </c>
      <c r="G955" s="1" t="s">
        <v>2482</v>
      </c>
      <c r="H955" s="191">
        <v>322.75</v>
      </c>
      <c r="I955" s="192">
        <v>0</v>
      </c>
      <c r="J955" s="192">
        <v>0</v>
      </c>
    </row>
    <row r="956" spans="1:10">
      <c r="A956" s="1" t="s">
        <v>2483</v>
      </c>
      <c r="B956" s="1" t="s">
        <v>2402</v>
      </c>
      <c r="C956" s="1" t="s">
        <v>2402</v>
      </c>
      <c r="D956" s="1" t="s">
        <v>2395</v>
      </c>
      <c r="E956" s="1" t="s">
        <v>1406</v>
      </c>
      <c r="F956" s="1" t="s">
        <v>48</v>
      </c>
      <c r="G956" s="1" t="s">
        <v>2484</v>
      </c>
      <c r="H956" s="191">
        <v>284</v>
      </c>
      <c r="I956" s="192">
        <v>0</v>
      </c>
      <c r="J956" s="192">
        <v>0</v>
      </c>
    </row>
    <row r="957" spans="1:10">
      <c r="A957" s="1" t="s">
        <v>2485</v>
      </c>
      <c r="B957" s="1" t="s">
        <v>2402</v>
      </c>
      <c r="C957" s="1" t="s">
        <v>2402</v>
      </c>
      <c r="D957" s="1" t="s">
        <v>2395</v>
      </c>
      <c r="E957" s="1" t="s">
        <v>1406</v>
      </c>
      <c r="F957" s="1" t="s">
        <v>48</v>
      </c>
      <c r="G957" s="1" t="s">
        <v>2486</v>
      </c>
      <c r="H957" s="191">
        <v>22.5</v>
      </c>
      <c r="I957" s="192">
        <v>0</v>
      </c>
      <c r="J957" s="192">
        <v>0</v>
      </c>
    </row>
    <row r="958" spans="1:10">
      <c r="A958" s="1" t="s">
        <v>2487</v>
      </c>
      <c r="B958" s="1" t="s">
        <v>2488</v>
      </c>
      <c r="C958" s="1" t="s">
        <v>2488</v>
      </c>
      <c r="D958" s="1" t="s">
        <v>2489</v>
      </c>
      <c r="E958" s="1" t="s">
        <v>1786</v>
      </c>
      <c r="F958" s="1" t="s">
        <v>48</v>
      </c>
      <c r="G958" s="1" t="s">
        <v>2490</v>
      </c>
      <c r="H958" s="191">
        <v>206978</v>
      </c>
      <c r="I958" s="192">
        <v>1</v>
      </c>
      <c r="J958" s="192">
        <v>1</v>
      </c>
    </row>
    <row r="959" spans="1:10">
      <c r="A959" s="1" t="s">
        <v>2491</v>
      </c>
      <c r="B959" s="1" t="s">
        <v>2492</v>
      </c>
      <c r="C959" s="1" t="s">
        <v>2492</v>
      </c>
      <c r="D959" s="1" t="s">
        <v>2489</v>
      </c>
      <c r="E959" s="1" t="s">
        <v>1786</v>
      </c>
      <c r="F959" s="1" t="s">
        <v>48</v>
      </c>
      <c r="G959" s="1" t="s">
        <v>2493</v>
      </c>
      <c r="H959" s="191">
        <v>180899.25</v>
      </c>
      <c r="I959" s="192">
        <v>1</v>
      </c>
      <c r="J959" s="192">
        <v>1</v>
      </c>
    </row>
    <row r="960" spans="1:10">
      <c r="A960" s="1" t="s">
        <v>2494</v>
      </c>
      <c r="B960" s="1" t="s">
        <v>2495</v>
      </c>
      <c r="C960" s="1" t="s">
        <v>2495</v>
      </c>
      <c r="D960" s="1" t="s">
        <v>2489</v>
      </c>
      <c r="E960" s="1" t="s">
        <v>1786</v>
      </c>
      <c r="F960" s="1" t="s">
        <v>48</v>
      </c>
      <c r="G960" s="1" t="s">
        <v>2496</v>
      </c>
      <c r="H960" s="191">
        <v>52427</v>
      </c>
      <c r="I960" s="192">
        <v>1</v>
      </c>
      <c r="J960" s="192">
        <v>1</v>
      </c>
    </row>
    <row r="961" spans="1:10">
      <c r="A961" s="1" t="s">
        <v>2497</v>
      </c>
      <c r="B961" s="1" t="s">
        <v>2497</v>
      </c>
      <c r="C961" s="1" t="s">
        <v>2498</v>
      </c>
      <c r="D961" s="1" t="s">
        <v>2489</v>
      </c>
      <c r="E961" s="1" t="s">
        <v>1786</v>
      </c>
      <c r="F961" s="1" t="s">
        <v>57</v>
      </c>
      <c r="G961" s="1" t="s">
        <v>2499</v>
      </c>
      <c r="H961" s="191">
        <v>44581.5</v>
      </c>
      <c r="I961" s="192">
        <v>0</v>
      </c>
      <c r="J961" s="192">
        <v>0</v>
      </c>
    </row>
    <row r="962" spans="1:10">
      <c r="A962" s="1" t="s">
        <v>2500</v>
      </c>
      <c r="B962" s="1" t="s">
        <v>2501</v>
      </c>
      <c r="C962" s="1" t="s">
        <v>2501</v>
      </c>
      <c r="D962" s="1" t="s">
        <v>2489</v>
      </c>
      <c r="E962" s="1" t="s">
        <v>1786</v>
      </c>
      <c r="F962" s="1" t="s">
        <v>48</v>
      </c>
      <c r="G962" s="1" t="s">
        <v>2502</v>
      </c>
      <c r="H962" s="191">
        <v>33576.5</v>
      </c>
      <c r="I962" s="192">
        <v>0</v>
      </c>
      <c r="J962" s="192">
        <v>1</v>
      </c>
    </row>
    <row r="963" spans="1:10">
      <c r="A963" s="1" t="s">
        <v>2503</v>
      </c>
      <c r="B963" s="1" t="s">
        <v>2503</v>
      </c>
      <c r="C963" s="1" t="s">
        <v>516</v>
      </c>
      <c r="D963" s="1" t="s">
        <v>2489</v>
      </c>
      <c r="E963" s="1" t="s">
        <v>1786</v>
      </c>
      <c r="F963" s="1" t="s">
        <v>57</v>
      </c>
      <c r="G963" s="1" t="s">
        <v>2504</v>
      </c>
      <c r="H963" s="191">
        <v>25004</v>
      </c>
      <c r="I963" s="192">
        <v>0</v>
      </c>
      <c r="J963" s="192">
        <v>1</v>
      </c>
    </row>
    <row r="964" spans="1:10">
      <c r="A964" s="1" t="s">
        <v>2505</v>
      </c>
      <c r="B964" s="1" t="s">
        <v>2506</v>
      </c>
      <c r="C964" s="1" t="s">
        <v>2506</v>
      </c>
      <c r="D964" s="1" t="s">
        <v>2489</v>
      </c>
      <c r="E964" s="1" t="s">
        <v>1786</v>
      </c>
      <c r="F964" s="1" t="s">
        <v>48</v>
      </c>
      <c r="G964" s="1" t="s">
        <v>2507</v>
      </c>
      <c r="H964" s="191">
        <v>23545</v>
      </c>
      <c r="I964" s="192">
        <v>0</v>
      </c>
      <c r="J964" s="192">
        <v>0</v>
      </c>
    </row>
    <row r="965" spans="1:10">
      <c r="A965" s="1" t="s">
        <v>2508</v>
      </c>
      <c r="B965" s="1" t="s">
        <v>2508</v>
      </c>
      <c r="C965" s="1" t="s">
        <v>2509</v>
      </c>
      <c r="D965" s="1" t="s">
        <v>2489</v>
      </c>
      <c r="E965" s="1" t="s">
        <v>1786</v>
      </c>
      <c r="F965" s="1" t="s">
        <v>57</v>
      </c>
      <c r="G965" s="1" t="s">
        <v>2510</v>
      </c>
      <c r="H965" s="191">
        <v>18909.5</v>
      </c>
      <c r="I965" s="192">
        <v>0</v>
      </c>
      <c r="J965" s="192">
        <v>0</v>
      </c>
    </row>
    <row r="966" spans="1:10">
      <c r="A966" s="1" t="s">
        <v>2511</v>
      </c>
      <c r="B966" s="1" t="s">
        <v>2511</v>
      </c>
      <c r="C966" s="1" t="s">
        <v>2512</v>
      </c>
      <c r="D966" s="1" t="s">
        <v>2489</v>
      </c>
      <c r="E966" s="1" t="s">
        <v>1786</v>
      </c>
      <c r="F966" s="1" t="s">
        <v>42</v>
      </c>
      <c r="G966" s="1" t="s">
        <v>2513</v>
      </c>
      <c r="H966" s="191">
        <v>18202</v>
      </c>
      <c r="I966" s="192">
        <v>0</v>
      </c>
      <c r="J966" s="192">
        <v>0</v>
      </c>
    </row>
    <row r="967" spans="1:10">
      <c r="A967" s="1" t="s">
        <v>2514</v>
      </c>
      <c r="B967" s="1" t="s">
        <v>2488</v>
      </c>
      <c r="C967" s="1" t="s">
        <v>2488</v>
      </c>
      <c r="D967" s="1" t="s">
        <v>2489</v>
      </c>
      <c r="E967" s="1" t="s">
        <v>1786</v>
      </c>
      <c r="F967" s="1" t="s">
        <v>48</v>
      </c>
      <c r="G967" s="1" t="s">
        <v>2515</v>
      </c>
      <c r="H967" s="191">
        <v>13779.5</v>
      </c>
      <c r="I967" s="192">
        <v>0</v>
      </c>
      <c r="J967" s="192">
        <v>0</v>
      </c>
    </row>
    <row r="968" spans="1:10">
      <c r="A968" s="1" t="s">
        <v>2516</v>
      </c>
      <c r="B968" s="1" t="s">
        <v>2516</v>
      </c>
      <c r="C968" s="1" t="s">
        <v>2517</v>
      </c>
      <c r="D968" s="1" t="s">
        <v>2489</v>
      </c>
      <c r="E968" s="1" t="s">
        <v>1786</v>
      </c>
      <c r="F968" s="1" t="s">
        <v>57</v>
      </c>
      <c r="G968" s="1" t="s">
        <v>2518</v>
      </c>
      <c r="H968" s="191">
        <v>12393.5</v>
      </c>
      <c r="I968" s="192">
        <v>0</v>
      </c>
      <c r="J968" s="192">
        <v>0</v>
      </c>
    </row>
    <row r="969" spans="1:10">
      <c r="A969" s="1" t="s">
        <v>2519</v>
      </c>
      <c r="B969" s="1" t="s">
        <v>2520</v>
      </c>
      <c r="C969" s="1" t="s">
        <v>2520</v>
      </c>
      <c r="D969" s="1" t="s">
        <v>2489</v>
      </c>
      <c r="E969" s="1" t="s">
        <v>1786</v>
      </c>
      <c r="F969" s="1" t="s">
        <v>48</v>
      </c>
      <c r="G969" s="1" t="s">
        <v>2521</v>
      </c>
      <c r="H969" s="191">
        <v>12219</v>
      </c>
      <c r="I969" s="192">
        <v>0</v>
      </c>
      <c r="J969" s="192">
        <v>0</v>
      </c>
    </row>
    <row r="970" spans="1:10">
      <c r="A970" s="1" t="s">
        <v>2522</v>
      </c>
      <c r="B970" s="1" t="s">
        <v>2522</v>
      </c>
      <c r="C970" s="1" t="s">
        <v>2523</v>
      </c>
      <c r="D970" s="1" t="s">
        <v>2489</v>
      </c>
      <c r="E970" s="1" t="s">
        <v>1786</v>
      </c>
      <c r="F970" s="1" t="s">
        <v>57</v>
      </c>
      <c r="G970" s="1" t="s">
        <v>2524</v>
      </c>
      <c r="H970" s="191">
        <v>9650.5</v>
      </c>
      <c r="I970" s="192">
        <v>0</v>
      </c>
      <c r="J970" s="192">
        <v>0</v>
      </c>
    </row>
    <row r="971" spans="1:10">
      <c r="A971" s="1" t="s">
        <v>2525</v>
      </c>
      <c r="B971" s="1" t="s">
        <v>2506</v>
      </c>
      <c r="C971" s="1" t="s">
        <v>2506</v>
      </c>
      <c r="D971" s="1" t="s">
        <v>2489</v>
      </c>
      <c r="E971" s="1" t="s">
        <v>1786</v>
      </c>
      <c r="F971" s="1" t="s">
        <v>48</v>
      </c>
      <c r="G971" s="1" t="s">
        <v>2526</v>
      </c>
      <c r="H971" s="191">
        <v>9036.5</v>
      </c>
      <c r="I971" s="192">
        <v>0</v>
      </c>
      <c r="J971" s="192">
        <v>0</v>
      </c>
    </row>
    <row r="972" spans="1:10">
      <c r="A972" s="1" t="s">
        <v>2527</v>
      </c>
      <c r="B972" s="1" t="s">
        <v>2527</v>
      </c>
      <c r="C972" s="1" t="s">
        <v>2528</v>
      </c>
      <c r="D972" s="1" t="s">
        <v>2489</v>
      </c>
      <c r="E972" s="1" t="s">
        <v>1786</v>
      </c>
      <c r="F972" s="1" t="s">
        <v>57</v>
      </c>
      <c r="G972" s="1" t="s">
        <v>2529</v>
      </c>
      <c r="H972" s="191">
        <v>8278</v>
      </c>
      <c r="I972" s="192">
        <v>0</v>
      </c>
      <c r="J972" s="192">
        <v>0</v>
      </c>
    </row>
    <row r="973" spans="1:10">
      <c r="A973" s="1" t="s">
        <v>2530</v>
      </c>
      <c r="B973" s="1" t="s">
        <v>2530</v>
      </c>
      <c r="C973" s="1" t="s">
        <v>2531</v>
      </c>
      <c r="D973" s="1" t="s">
        <v>2489</v>
      </c>
      <c r="E973" s="1" t="s">
        <v>1786</v>
      </c>
      <c r="F973" s="1" t="s">
        <v>57</v>
      </c>
      <c r="G973" s="1" t="s">
        <v>2532</v>
      </c>
      <c r="H973" s="191">
        <v>7898.5</v>
      </c>
      <c r="I973" s="192">
        <v>0</v>
      </c>
      <c r="J973" s="192">
        <v>0</v>
      </c>
    </row>
    <row r="974" spans="1:10">
      <c r="A974" s="1" t="s">
        <v>2533</v>
      </c>
      <c r="B974" s="1" t="s">
        <v>516</v>
      </c>
      <c r="C974" s="1" t="s">
        <v>516</v>
      </c>
      <c r="D974" s="1" t="s">
        <v>2534</v>
      </c>
      <c r="E974" s="1" t="s">
        <v>47</v>
      </c>
      <c r="F974" s="1" t="s">
        <v>57</v>
      </c>
      <c r="G974" s="1" t="s">
        <v>2535</v>
      </c>
      <c r="H974" s="191">
        <v>6877.5</v>
      </c>
      <c r="I974" s="192">
        <v>0</v>
      </c>
      <c r="J974" s="192">
        <v>0</v>
      </c>
    </row>
    <row r="975" spans="1:10">
      <c r="A975" s="1" t="s">
        <v>2536</v>
      </c>
      <c r="B975" s="1" t="s">
        <v>2506</v>
      </c>
      <c r="C975" s="1" t="s">
        <v>2506</v>
      </c>
      <c r="D975" s="1" t="s">
        <v>2489</v>
      </c>
      <c r="E975" s="1" t="s">
        <v>1786</v>
      </c>
      <c r="F975" s="1" t="s">
        <v>48</v>
      </c>
      <c r="G975" s="1" t="s">
        <v>2537</v>
      </c>
      <c r="H975" s="191">
        <v>6087.5</v>
      </c>
      <c r="I975" s="192">
        <v>0</v>
      </c>
      <c r="J975" s="192">
        <v>0</v>
      </c>
    </row>
    <row r="976" spans="1:10">
      <c r="A976" s="1" t="s">
        <v>2538</v>
      </c>
      <c r="B976" s="1" t="s">
        <v>2488</v>
      </c>
      <c r="C976" s="1" t="s">
        <v>2488</v>
      </c>
      <c r="D976" s="1" t="s">
        <v>2489</v>
      </c>
      <c r="E976" s="1" t="s">
        <v>1786</v>
      </c>
      <c r="F976" s="1" t="s">
        <v>48</v>
      </c>
      <c r="G976" s="1" t="s">
        <v>2539</v>
      </c>
      <c r="H976" s="191">
        <v>5127.5</v>
      </c>
      <c r="I976" s="192">
        <v>0</v>
      </c>
      <c r="J976" s="192">
        <v>0</v>
      </c>
    </row>
    <row r="977" spans="1:10">
      <c r="A977" s="1" t="s">
        <v>2540</v>
      </c>
      <c r="B977" s="1" t="s">
        <v>2541</v>
      </c>
      <c r="C977" s="1" t="s">
        <v>2541</v>
      </c>
      <c r="D977" s="1" t="s">
        <v>2489</v>
      </c>
      <c r="E977" s="1" t="s">
        <v>1786</v>
      </c>
      <c r="F977" s="195" t="s">
        <v>42</v>
      </c>
      <c r="G977" s="195" t="s">
        <v>2542</v>
      </c>
      <c r="H977" s="196">
        <v>3380.5</v>
      </c>
      <c r="I977" s="192">
        <v>0</v>
      </c>
      <c r="J977" s="192">
        <v>0</v>
      </c>
    </row>
    <row r="978" spans="1:10">
      <c r="A978" s="1" t="s">
        <v>2543</v>
      </c>
      <c r="B978" s="1" t="s">
        <v>2506</v>
      </c>
      <c r="C978" s="1" t="s">
        <v>2506</v>
      </c>
      <c r="D978" s="1" t="s">
        <v>2489</v>
      </c>
      <c r="E978" s="1" t="s">
        <v>1786</v>
      </c>
      <c r="F978" s="1" t="s">
        <v>48</v>
      </c>
      <c r="G978" s="1" t="s">
        <v>2544</v>
      </c>
      <c r="H978" s="191">
        <v>3324</v>
      </c>
      <c r="I978" s="192">
        <v>0</v>
      </c>
      <c r="J978" s="192">
        <v>0</v>
      </c>
    </row>
    <row r="979" spans="1:10">
      <c r="A979" s="1" t="s">
        <v>2545</v>
      </c>
      <c r="B979" s="1" t="s">
        <v>2541</v>
      </c>
      <c r="C979" s="1" t="s">
        <v>2541</v>
      </c>
      <c r="D979" s="1" t="s">
        <v>2489</v>
      </c>
      <c r="E979" s="1" t="s">
        <v>1786</v>
      </c>
      <c r="F979" s="195" t="s">
        <v>57</v>
      </c>
      <c r="G979" s="195" t="s">
        <v>2546</v>
      </c>
      <c r="H979" s="196">
        <v>1856.5</v>
      </c>
      <c r="I979" s="192">
        <v>0</v>
      </c>
      <c r="J979" s="192">
        <v>0</v>
      </c>
    </row>
    <row r="980" spans="1:10">
      <c r="A980" s="1" t="s">
        <v>2547</v>
      </c>
      <c r="B980" s="1" t="s">
        <v>2541</v>
      </c>
      <c r="C980" s="1" t="s">
        <v>2541</v>
      </c>
      <c r="D980" s="1" t="s">
        <v>2489</v>
      </c>
      <c r="E980" s="1" t="s">
        <v>1786</v>
      </c>
      <c r="F980" s="195" t="s">
        <v>42</v>
      </c>
      <c r="G980" s="195" t="s">
        <v>2548</v>
      </c>
      <c r="H980" s="196">
        <v>1747.5</v>
      </c>
      <c r="I980" s="192">
        <v>0</v>
      </c>
      <c r="J980" s="192">
        <v>0</v>
      </c>
    </row>
    <row r="981" spans="1:10">
      <c r="A981" s="1" t="s">
        <v>2549</v>
      </c>
      <c r="B981" s="1" t="s">
        <v>2541</v>
      </c>
      <c r="C981" s="1" t="s">
        <v>2541</v>
      </c>
      <c r="D981" s="1" t="s">
        <v>2489</v>
      </c>
      <c r="E981" s="1" t="s">
        <v>1786</v>
      </c>
      <c r="F981" s="195" t="s">
        <v>42</v>
      </c>
      <c r="G981" s="195" t="s">
        <v>2550</v>
      </c>
      <c r="H981" s="196">
        <v>1613.5</v>
      </c>
      <c r="I981" s="192">
        <v>0</v>
      </c>
      <c r="J981" s="192">
        <v>0</v>
      </c>
    </row>
    <row r="982" spans="1:10">
      <c r="A982" s="1" t="s">
        <v>2551</v>
      </c>
      <c r="B982" s="1" t="s">
        <v>2506</v>
      </c>
      <c r="C982" s="1" t="s">
        <v>2506</v>
      </c>
      <c r="D982" s="1" t="s">
        <v>2489</v>
      </c>
      <c r="E982" s="1" t="s">
        <v>1786</v>
      </c>
      <c r="F982" s="1" t="s">
        <v>48</v>
      </c>
      <c r="G982" s="1" t="s">
        <v>2552</v>
      </c>
      <c r="H982" s="191">
        <v>1424</v>
      </c>
      <c r="I982" s="192">
        <v>0</v>
      </c>
      <c r="J982" s="192">
        <v>0</v>
      </c>
    </row>
    <row r="983" spans="1:10">
      <c r="A983" s="1" t="s">
        <v>2553</v>
      </c>
      <c r="B983" s="1" t="s">
        <v>2506</v>
      </c>
      <c r="C983" s="1" t="s">
        <v>2506</v>
      </c>
      <c r="D983" s="1" t="s">
        <v>2489</v>
      </c>
      <c r="E983" s="1" t="s">
        <v>1786</v>
      </c>
      <c r="F983" s="1" t="s">
        <v>48</v>
      </c>
      <c r="G983" s="1" t="s">
        <v>2554</v>
      </c>
      <c r="H983" s="191">
        <v>1338</v>
      </c>
      <c r="I983" s="192">
        <v>0</v>
      </c>
      <c r="J983" s="192">
        <v>0</v>
      </c>
    </row>
    <row r="984" spans="1:10">
      <c r="A984" s="1" t="s">
        <v>2555</v>
      </c>
      <c r="B984" s="1" t="s">
        <v>2506</v>
      </c>
      <c r="C984" s="1" t="s">
        <v>2506</v>
      </c>
      <c r="D984" s="1" t="s">
        <v>2489</v>
      </c>
      <c r="E984" s="1" t="s">
        <v>1786</v>
      </c>
      <c r="F984" s="1" t="s">
        <v>48</v>
      </c>
      <c r="G984" s="1" t="s">
        <v>2556</v>
      </c>
      <c r="H984" s="191">
        <v>1172</v>
      </c>
      <c r="I984" s="192">
        <v>0</v>
      </c>
      <c r="J984" s="192">
        <v>0</v>
      </c>
    </row>
    <row r="985" spans="1:10">
      <c r="A985" s="1" t="s">
        <v>2557</v>
      </c>
      <c r="B985" s="1" t="s">
        <v>2506</v>
      </c>
      <c r="C985" s="1" t="s">
        <v>2506</v>
      </c>
      <c r="D985" s="1" t="s">
        <v>2489</v>
      </c>
      <c r="E985" s="1" t="s">
        <v>1786</v>
      </c>
      <c r="F985" s="1" t="s">
        <v>48</v>
      </c>
      <c r="G985" s="1" t="s">
        <v>2558</v>
      </c>
      <c r="H985" s="191">
        <v>979.75</v>
      </c>
      <c r="I985" s="192">
        <v>0</v>
      </c>
      <c r="J985" s="192">
        <v>0</v>
      </c>
    </row>
    <row r="986" spans="1:10">
      <c r="A986" s="1" t="s">
        <v>2559</v>
      </c>
      <c r="B986" s="1" t="s">
        <v>2560</v>
      </c>
      <c r="C986" s="1" t="s">
        <v>2560</v>
      </c>
      <c r="D986" s="1" t="s">
        <v>2561</v>
      </c>
      <c r="E986" s="1" t="s">
        <v>2037</v>
      </c>
      <c r="F986" s="1" t="s">
        <v>448</v>
      </c>
      <c r="G986" s="1" t="s">
        <v>2562</v>
      </c>
      <c r="H986" s="191">
        <v>260396.5</v>
      </c>
      <c r="I986" s="192">
        <v>1</v>
      </c>
      <c r="J986" s="192">
        <v>1</v>
      </c>
    </row>
    <row r="987" spans="1:10">
      <c r="A987" s="1" t="s">
        <v>2563</v>
      </c>
      <c r="B987" s="1" t="s">
        <v>2564</v>
      </c>
      <c r="C987" s="1" t="s">
        <v>2564</v>
      </c>
      <c r="D987" s="1" t="s">
        <v>2561</v>
      </c>
      <c r="E987" s="1" t="s">
        <v>2037</v>
      </c>
      <c r="F987" s="1" t="s">
        <v>48</v>
      </c>
      <c r="G987" s="1" t="s">
        <v>2565</v>
      </c>
      <c r="H987" s="191">
        <v>216683</v>
      </c>
      <c r="I987" s="192">
        <v>1</v>
      </c>
      <c r="J987" s="192">
        <v>1</v>
      </c>
    </row>
    <row r="988" spans="1:10">
      <c r="A988" s="1" t="s">
        <v>2566</v>
      </c>
      <c r="B988" s="1" t="s">
        <v>2567</v>
      </c>
      <c r="C988" s="1" t="s">
        <v>2567</v>
      </c>
      <c r="D988" s="1" t="s">
        <v>2561</v>
      </c>
      <c r="E988" s="1" t="s">
        <v>2037</v>
      </c>
      <c r="F988" s="1" t="s">
        <v>48</v>
      </c>
      <c r="G988" s="1" t="s">
        <v>2568</v>
      </c>
      <c r="H988" s="191">
        <v>136687.25</v>
      </c>
      <c r="I988" s="192">
        <v>1</v>
      </c>
      <c r="J988" s="192">
        <v>1</v>
      </c>
    </row>
    <row r="989" spans="1:10">
      <c r="A989" s="1" t="s">
        <v>2569</v>
      </c>
      <c r="B989" s="1" t="s">
        <v>2560</v>
      </c>
      <c r="C989" s="1" t="s">
        <v>2560</v>
      </c>
      <c r="D989" s="1" t="s">
        <v>2561</v>
      </c>
      <c r="E989" s="1" t="s">
        <v>2037</v>
      </c>
      <c r="F989" s="1" t="s">
        <v>448</v>
      </c>
      <c r="G989" s="1" t="s">
        <v>2570</v>
      </c>
      <c r="H989" s="191">
        <v>129242.25</v>
      </c>
      <c r="I989" s="192">
        <v>0</v>
      </c>
      <c r="J989" s="192">
        <v>1</v>
      </c>
    </row>
    <row r="990" spans="1:10">
      <c r="A990" s="1" t="s">
        <v>2571</v>
      </c>
      <c r="B990" s="1" t="s">
        <v>2571</v>
      </c>
      <c r="C990" s="1" t="s">
        <v>2572</v>
      </c>
      <c r="D990" s="1" t="s">
        <v>2561</v>
      </c>
      <c r="E990" s="1" t="s">
        <v>2037</v>
      </c>
      <c r="F990" s="1" t="s">
        <v>57</v>
      </c>
      <c r="G990" s="1" t="s">
        <v>2573</v>
      </c>
      <c r="H990" s="191">
        <v>73515</v>
      </c>
      <c r="I990" s="192">
        <v>0</v>
      </c>
      <c r="J990" s="192">
        <v>1</v>
      </c>
    </row>
    <row r="991" spans="1:10">
      <c r="A991" s="1" t="s">
        <v>2574</v>
      </c>
      <c r="B991" s="1" t="s">
        <v>2574</v>
      </c>
      <c r="C991" s="1" t="s">
        <v>1263</v>
      </c>
      <c r="D991" s="1" t="s">
        <v>2561</v>
      </c>
      <c r="E991" s="1" t="s">
        <v>2037</v>
      </c>
      <c r="F991" s="1" t="s">
        <v>42</v>
      </c>
      <c r="G991" s="1" t="s">
        <v>2575</v>
      </c>
      <c r="H991" s="191">
        <v>68677.5</v>
      </c>
      <c r="I991" s="192">
        <v>1</v>
      </c>
      <c r="J991" s="192">
        <v>1</v>
      </c>
    </row>
    <row r="992" spans="1:10">
      <c r="A992" s="1" t="s">
        <v>2576</v>
      </c>
      <c r="B992" s="1" t="s">
        <v>2577</v>
      </c>
      <c r="C992" s="1" t="s">
        <v>2577</v>
      </c>
      <c r="D992" s="1" t="s">
        <v>2561</v>
      </c>
      <c r="E992" s="1" t="s">
        <v>2037</v>
      </c>
      <c r="F992" s="1" t="s">
        <v>48</v>
      </c>
      <c r="G992" s="1" t="s">
        <v>2578</v>
      </c>
      <c r="H992" s="191">
        <v>55769</v>
      </c>
      <c r="I992" s="192">
        <v>1</v>
      </c>
      <c r="J992" s="192">
        <v>1</v>
      </c>
    </row>
    <row r="993" spans="1:10">
      <c r="A993" s="1" t="s">
        <v>2579</v>
      </c>
      <c r="B993" s="1" t="s">
        <v>2560</v>
      </c>
      <c r="C993" s="1" t="s">
        <v>2560</v>
      </c>
      <c r="D993" s="1" t="s">
        <v>2561</v>
      </c>
      <c r="E993" s="1" t="s">
        <v>2037</v>
      </c>
      <c r="F993" s="1" t="s">
        <v>448</v>
      </c>
      <c r="G993" s="1" t="s">
        <v>2580</v>
      </c>
      <c r="H993" s="191">
        <v>54000.5</v>
      </c>
      <c r="I993" s="192">
        <v>0</v>
      </c>
      <c r="J993" s="192">
        <v>1</v>
      </c>
    </row>
    <row r="994" spans="1:10">
      <c r="A994" s="1" t="s">
        <v>2581</v>
      </c>
      <c r="B994" s="1" t="s">
        <v>2581</v>
      </c>
      <c r="C994" s="1" t="s">
        <v>2582</v>
      </c>
      <c r="D994" s="1" t="s">
        <v>2561</v>
      </c>
      <c r="E994" s="1" t="s">
        <v>2037</v>
      </c>
      <c r="F994" s="1" t="s">
        <v>57</v>
      </c>
      <c r="G994" s="1" t="s">
        <v>2583</v>
      </c>
      <c r="H994" s="191">
        <v>48034</v>
      </c>
      <c r="I994" s="192">
        <v>0</v>
      </c>
      <c r="J994" s="192">
        <v>1</v>
      </c>
    </row>
    <row r="995" spans="1:10">
      <c r="A995" s="1" t="s">
        <v>2584</v>
      </c>
      <c r="B995" s="1" t="s">
        <v>2585</v>
      </c>
      <c r="C995" s="1" t="s">
        <v>2585</v>
      </c>
      <c r="D995" s="1" t="s">
        <v>2561</v>
      </c>
      <c r="E995" s="1" t="s">
        <v>2037</v>
      </c>
      <c r="F995" s="1" t="s">
        <v>48</v>
      </c>
      <c r="G995" s="1" t="s">
        <v>2586</v>
      </c>
      <c r="H995" s="191">
        <v>45626</v>
      </c>
      <c r="I995" s="192">
        <v>0</v>
      </c>
      <c r="J995" s="192">
        <v>1</v>
      </c>
    </row>
    <row r="996" spans="1:10">
      <c r="A996" s="1" t="s">
        <v>2587</v>
      </c>
      <c r="B996" s="1" t="s">
        <v>2560</v>
      </c>
      <c r="C996" s="1" t="s">
        <v>2560</v>
      </c>
      <c r="D996" s="1" t="s">
        <v>2561</v>
      </c>
      <c r="E996" s="1" t="s">
        <v>2037</v>
      </c>
      <c r="F996" s="1" t="s">
        <v>448</v>
      </c>
      <c r="G996" s="1" t="s">
        <v>2588</v>
      </c>
      <c r="H996" s="191">
        <v>41572.25</v>
      </c>
      <c r="I996" s="192">
        <v>0</v>
      </c>
      <c r="J996" s="192">
        <v>0</v>
      </c>
    </row>
    <row r="997" spans="1:10">
      <c r="A997" s="1" t="s">
        <v>2589</v>
      </c>
      <c r="B997" s="1" t="s">
        <v>2589</v>
      </c>
      <c r="C997" s="1" t="s">
        <v>516</v>
      </c>
      <c r="D997" s="1" t="s">
        <v>2561</v>
      </c>
      <c r="E997" s="1" t="s">
        <v>2037</v>
      </c>
      <c r="F997" s="1" t="s">
        <v>57</v>
      </c>
      <c r="G997" s="1" t="s">
        <v>2590</v>
      </c>
      <c r="H997" s="191">
        <v>33644</v>
      </c>
      <c r="I997" s="192">
        <v>0</v>
      </c>
      <c r="J997" s="192">
        <v>0</v>
      </c>
    </row>
    <row r="998" spans="1:10">
      <c r="A998" s="1" t="s">
        <v>2591</v>
      </c>
      <c r="B998" s="1" t="s">
        <v>2567</v>
      </c>
      <c r="C998" s="1" t="s">
        <v>2567</v>
      </c>
      <c r="D998" s="1" t="s">
        <v>2561</v>
      </c>
      <c r="E998" s="1" t="s">
        <v>2037</v>
      </c>
      <c r="F998" s="1" t="s">
        <v>48</v>
      </c>
      <c r="G998" s="1" t="s">
        <v>2592</v>
      </c>
      <c r="H998" s="191">
        <v>33066</v>
      </c>
      <c r="I998" s="192">
        <v>0</v>
      </c>
      <c r="J998" s="192">
        <v>0</v>
      </c>
    </row>
    <row r="999" spans="1:10">
      <c r="A999" s="1" t="s">
        <v>2593</v>
      </c>
      <c r="B999" s="1" t="s">
        <v>2594</v>
      </c>
      <c r="C999" s="1" t="s">
        <v>2594</v>
      </c>
      <c r="D999" s="1" t="s">
        <v>2561</v>
      </c>
      <c r="E999" s="1" t="s">
        <v>2037</v>
      </c>
      <c r="F999" s="1" t="s">
        <v>48</v>
      </c>
      <c r="G999" s="1" t="s">
        <v>2595</v>
      </c>
      <c r="H999" s="191">
        <v>31060.25</v>
      </c>
      <c r="I999" s="192">
        <v>0</v>
      </c>
      <c r="J999" s="192">
        <v>0</v>
      </c>
    </row>
    <row r="1000" spans="1:10">
      <c r="A1000" s="1" t="s">
        <v>2596</v>
      </c>
      <c r="B1000" s="1" t="s">
        <v>2596</v>
      </c>
      <c r="C1000" s="1" t="s">
        <v>2597</v>
      </c>
      <c r="D1000" s="1" t="s">
        <v>2561</v>
      </c>
      <c r="E1000" s="1" t="s">
        <v>2037</v>
      </c>
      <c r="F1000" s="1" t="s">
        <v>42</v>
      </c>
      <c r="G1000" s="1" t="s">
        <v>2598</v>
      </c>
      <c r="H1000" s="191">
        <v>30866</v>
      </c>
      <c r="I1000" s="192">
        <v>0</v>
      </c>
      <c r="J1000" s="192">
        <v>1</v>
      </c>
    </row>
    <row r="1001" spans="1:10">
      <c r="A1001" s="1" t="s">
        <v>2599</v>
      </c>
      <c r="B1001" s="1" t="s">
        <v>2599</v>
      </c>
      <c r="C1001" s="1" t="s">
        <v>1052</v>
      </c>
      <c r="D1001" s="1" t="s">
        <v>2561</v>
      </c>
      <c r="E1001" s="1" t="s">
        <v>2037</v>
      </c>
      <c r="F1001" s="1" t="s">
        <v>48</v>
      </c>
      <c r="G1001" s="1" t="s">
        <v>2600</v>
      </c>
      <c r="H1001" s="191">
        <v>29423.5</v>
      </c>
      <c r="I1001" s="192">
        <v>0</v>
      </c>
      <c r="J1001" s="192">
        <v>1</v>
      </c>
    </row>
    <row r="1002" spans="1:10">
      <c r="A1002" s="1" t="s">
        <v>2601</v>
      </c>
      <c r="B1002" s="1" t="s">
        <v>2601</v>
      </c>
      <c r="C1002" s="1" t="s">
        <v>2602</v>
      </c>
      <c r="D1002" s="1" t="s">
        <v>2561</v>
      </c>
      <c r="E1002" s="1" t="s">
        <v>2037</v>
      </c>
      <c r="F1002" s="1" t="s">
        <v>57</v>
      </c>
      <c r="G1002" s="1" t="s">
        <v>2603</v>
      </c>
      <c r="H1002" s="191">
        <v>28069.5</v>
      </c>
      <c r="I1002" s="192">
        <v>0</v>
      </c>
      <c r="J1002" s="192">
        <v>1</v>
      </c>
    </row>
    <row r="1003" spans="1:10">
      <c r="A1003" s="1" t="s">
        <v>2604</v>
      </c>
      <c r="B1003" s="1" t="s">
        <v>2604</v>
      </c>
      <c r="C1003" s="1" t="s">
        <v>2605</v>
      </c>
      <c r="D1003" s="1" t="s">
        <v>2561</v>
      </c>
      <c r="E1003" s="1" t="s">
        <v>2037</v>
      </c>
      <c r="F1003" s="1" t="s">
        <v>57</v>
      </c>
      <c r="G1003" s="1" t="s">
        <v>2606</v>
      </c>
      <c r="H1003" s="191">
        <v>26029</v>
      </c>
      <c r="I1003" s="192">
        <v>0</v>
      </c>
      <c r="J1003" s="192">
        <v>0</v>
      </c>
    </row>
    <row r="1004" spans="1:10">
      <c r="A1004" s="1" t="s">
        <v>2607</v>
      </c>
      <c r="B1004" s="1" t="s">
        <v>2607</v>
      </c>
      <c r="C1004" s="1" t="s">
        <v>2608</v>
      </c>
      <c r="D1004" s="1" t="s">
        <v>2561</v>
      </c>
      <c r="E1004" s="1" t="s">
        <v>2037</v>
      </c>
      <c r="F1004" s="1" t="s">
        <v>57</v>
      </c>
      <c r="G1004" s="1" t="s">
        <v>2609</v>
      </c>
      <c r="H1004" s="191">
        <v>25287</v>
      </c>
      <c r="I1004" s="192">
        <v>0</v>
      </c>
      <c r="J1004" s="192">
        <v>1</v>
      </c>
    </row>
    <row r="1005" spans="1:10">
      <c r="A1005" s="1" t="s">
        <v>2610</v>
      </c>
      <c r="B1005" s="1" t="s">
        <v>2610</v>
      </c>
      <c r="C1005" s="1" t="s">
        <v>2597</v>
      </c>
      <c r="D1005" s="1" t="s">
        <v>2561</v>
      </c>
      <c r="E1005" s="1" t="s">
        <v>2037</v>
      </c>
      <c r="F1005" s="1" t="s">
        <v>42</v>
      </c>
      <c r="G1005" s="1" t="s">
        <v>2611</v>
      </c>
      <c r="H1005" s="191">
        <v>24035</v>
      </c>
      <c r="I1005" s="192">
        <v>0</v>
      </c>
      <c r="J1005" s="192">
        <v>0</v>
      </c>
    </row>
    <row r="1006" spans="1:10">
      <c r="A1006" s="1" t="s">
        <v>2612</v>
      </c>
      <c r="B1006" s="1" t="s">
        <v>2560</v>
      </c>
      <c r="C1006" s="1" t="s">
        <v>2560</v>
      </c>
      <c r="D1006" s="1" t="s">
        <v>2561</v>
      </c>
      <c r="E1006" s="1" t="s">
        <v>2037</v>
      </c>
      <c r="F1006" s="1" t="s">
        <v>48</v>
      </c>
      <c r="G1006" s="1" t="s">
        <v>2613</v>
      </c>
      <c r="H1006" s="191">
        <v>23915.5</v>
      </c>
      <c r="I1006" s="192">
        <v>0</v>
      </c>
      <c r="J1006" s="192">
        <v>0</v>
      </c>
    </row>
    <row r="1007" spans="1:10">
      <c r="A1007" s="1" t="s">
        <v>2614</v>
      </c>
      <c r="B1007" s="1" t="s">
        <v>2560</v>
      </c>
      <c r="C1007" s="1" t="s">
        <v>2560</v>
      </c>
      <c r="D1007" s="1" t="s">
        <v>2561</v>
      </c>
      <c r="E1007" s="1" t="s">
        <v>2037</v>
      </c>
      <c r="F1007" s="1" t="s">
        <v>448</v>
      </c>
      <c r="G1007" s="1" t="s">
        <v>2615</v>
      </c>
      <c r="H1007" s="191">
        <v>23031.5</v>
      </c>
      <c r="I1007" s="192">
        <v>0</v>
      </c>
      <c r="J1007" s="192">
        <v>0</v>
      </c>
    </row>
    <row r="1008" spans="1:10">
      <c r="A1008" s="1" t="s">
        <v>2616</v>
      </c>
      <c r="B1008" s="1" t="s">
        <v>2564</v>
      </c>
      <c r="C1008" s="1" t="s">
        <v>2564</v>
      </c>
      <c r="D1008" s="1" t="s">
        <v>2561</v>
      </c>
      <c r="E1008" s="1" t="s">
        <v>2037</v>
      </c>
      <c r="F1008" s="1" t="s">
        <v>48</v>
      </c>
      <c r="G1008" s="1" t="s">
        <v>2617</v>
      </c>
      <c r="H1008" s="191">
        <v>21427</v>
      </c>
      <c r="I1008" s="192">
        <v>0</v>
      </c>
      <c r="J1008" s="192">
        <v>1</v>
      </c>
    </row>
    <row r="1009" spans="1:10">
      <c r="A1009" s="1" t="s">
        <v>2618</v>
      </c>
      <c r="B1009" s="1" t="s">
        <v>2618</v>
      </c>
      <c r="C1009" s="1" t="s">
        <v>516</v>
      </c>
      <c r="D1009" s="1" t="s">
        <v>2561</v>
      </c>
      <c r="E1009" s="1" t="s">
        <v>2037</v>
      </c>
      <c r="F1009" s="1" t="s">
        <v>57</v>
      </c>
      <c r="G1009" s="1" t="s">
        <v>2619</v>
      </c>
      <c r="H1009" s="191">
        <v>21386</v>
      </c>
      <c r="I1009" s="192">
        <v>0</v>
      </c>
      <c r="J1009" s="192">
        <v>0</v>
      </c>
    </row>
    <row r="1010" spans="1:10">
      <c r="A1010" s="1" t="s">
        <v>2620</v>
      </c>
      <c r="B1010" s="1" t="s">
        <v>2620</v>
      </c>
      <c r="C1010" s="1" t="s">
        <v>2621</v>
      </c>
      <c r="D1010" s="1" t="s">
        <v>2561</v>
      </c>
      <c r="E1010" s="1" t="s">
        <v>2037</v>
      </c>
      <c r="F1010" s="1" t="s">
        <v>57</v>
      </c>
      <c r="G1010" s="1" t="s">
        <v>2622</v>
      </c>
      <c r="H1010" s="191">
        <v>20967</v>
      </c>
      <c r="I1010" s="192">
        <v>0</v>
      </c>
      <c r="J1010" s="192">
        <v>0</v>
      </c>
    </row>
    <row r="1011" spans="1:10">
      <c r="A1011" s="1" t="s">
        <v>2623</v>
      </c>
      <c r="B1011" s="1" t="s">
        <v>2623</v>
      </c>
      <c r="C1011" s="1" t="s">
        <v>2582</v>
      </c>
      <c r="D1011" s="1" t="s">
        <v>2561</v>
      </c>
      <c r="E1011" s="1" t="s">
        <v>2037</v>
      </c>
      <c r="F1011" s="1" t="s">
        <v>57</v>
      </c>
      <c r="G1011" s="1" t="s">
        <v>2624</v>
      </c>
      <c r="H1011" s="191">
        <v>18858.5</v>
      </c>
      <c r="I1011" s="192">
        <v>0</v>
      </c>
      <c r="J1011" s="192">
        <v>0</v>
      </c>
    </row>
    <row r="1012" spans="1:10">
      <c r="A1012" s="1" t="s">
        <v>2625</v>
      </c>
      <c r="B1012" s="1" t="s">
        <v>2625</v>
      </c>
      <c r="C1012" s="1" t="s">
        <v>2572</v>
      </c>
      <c r="D1012" s="1" t="s">
        <v>2561</v>
      </c>
      <c r="E1012" s="1" t="s">
        <v>2037</v>
      </c>
      <c r="F1012" s="1" t="s">
        <v>57</v>
      </c>
      <c r="G1012" s="1" t="s">
        <v>2626</v>
      </c>
      <c r="H1012" s="191">
        <v>17393.5</v>
      </c>
      <c r="I1012" s="192">
        <v>0</v>
      </c>
      <c r="J1012" s="192">
        <v>0</v>
      </c>
    </row>
    <row r="1013" spans="1:10">
      <c r="A1013" s="1" t="s">
        <v>2627</v>
      </c>
      <c r="B1013" s="1" t="s">
        <v>2627</v>
      </c>
      <c r="C1013" s="1" t="s">
        <v>516</v>
      </c>
      <c r="D1013" s="1" t="s">
        <v>2561</v>
      </c>
      <c r="E1013" s="1" t="s">
        <v>2037</v>
      </c>
      <c r="F1013" s="1" t="s">
        <v>57</v>
      </c>
      <c r="G1013" s="1" t="s">
        <v>2628</v>
      </c>
      <c r="H1013" s="191">
        <v>16618.75</v>
      </c>
      <c r="I1013" s="192">
        <v>0</v>
      </c>
      <c r="J1013" s="192">
        <v>0</v>
      </c>
    </row>
    <row r="1014" spans="1:10">
      <c r="A1014" s="1" t="s">
        <v>2629</v>
      </c>
      <c r="B1014" s="1" t="s">
        <v>2629</v>
      </c>
      <c r="C1014" s="1" t="s">
        <v>2630</v>
      </c>
      <c r="D1014" s="1" t="s">
        <v>2561</v>
      </c>
      <c r="E1014" s="1" t="s">
        <v>2037</v>
      </c>
      <c r="F1014" s="1" t="s">
        <v>57</v>
      </c>
      <c r="G1014" s="1" t="s">
        <v>2631</v>
      </c>
      <c r="H1014" s="191">
        <v>15261.5</v>
      </c>
      <c r="I1014" s="192">
        <v>0</v>
      </c>
      <c r="J1014" s="192">
        <v>1</v>
      </c>
    </row>
    <row r="1015" spans="1:10">
      <c r="A1015" s="1" t="s">
        <v>2632</v>
      </c>
      <c r="B1015" s="1" t="s">
        <v>2632</v>
      </c>
      <c r="C1015" s="1" t="s">
        <v>2633</v>
      </c>
      <c r="D1015" s="1" t="s">
        <v>2561</v>
      </c>
      <c r="E1015" s="1" t="s">
        <v>2037</v>
      </c>
      <c r="F1015" s="1" t="s">
        <v>42</v>
      </c>
      <c r="G1015" s="1" t="s">
        <v>2634</v>
      </c>
      <c r="H1015" s="191">
        <v>15171</v>
      </c>
      <c r="I1015" s="192">
        <v>0</v>
      </c>
      <c r="J1015" s="192">
        <v>0</v>
      </c>
    </row>
    <row r="1016" spans="1:10">
      <c r="A1016" s="1" t="s">
        <v>2635</v>
      </c>
      <c r="B1016" s="1" t="s">
        <v>2635</v>
      </c>
      <c r="C1016" s="1" t="s">
        <v>2633</v>
      </c>
      <c r="D1016" s="1" t="s">
        <v>2561</v>
      </c>
      <c r="E1016" s="1" t="s">
        <v>2037</v>
      </c>
      <c r="F1016" s="1" t="s">
        <v>42</v>
      </c>
      <c r="G1016" s="1" t="s">
        <v>2636</v>
      </c>
      <c r="H1016" s="191">
        <v>13323</v>
      </c>
      <c r="I1016" s="192">
        <v>0</v>
      </c>
      <c r="J1016" s="192">
        <v>0</v>
      </c>
    </row>
    <row r="1017" spans="1:10">
      <c r="A1017" s="1" t="s">
        <v>2637</v>
      </c>
      <c r="B1017" s="1" t="s">
        <v>2637</v>
      </c>
      <c r="C1017" s="1" t="s">
        <v>2638</v>
      </c>
      <c r="D1017" s="1" t="s">
        <v>2561</v>
      </c>
      <c r="E1017" s="1" t="s">
        <v>2037</v>
      </c>
      <c r="F1017" s="1" t="s">
        <v>57</v>
      </c>
      <c r="G1017" s="1" t="s">
        <v>2639</v>
      </c>
      <c r="H1017" s="191">
        <v>12828.25</v>
      </c>
      <c r="I1017" s="192">
        <v>0</v>
      </c>
      <c r="J1017" s="192">
        <v>0</v>
      </c>
    </row>
    <row r="1018" spans="1:10">
      <c r="A1018" s="1" t="s">
        <v>2640</v>
      </c>
      <c r="B1018" s="1" t="s">
        <v>2641</v>
      </c>
      <c r="C1018" s="1" t="s">
        <v>2641</v>
      </c>
      <c r="D1018" s="1" t="s">
        <v>2561</v>
      </c>
      <c r="E1018" s="1" t="s">
        <v>2037</v>
      </c>
      <c r="F1018" s="1" t="s">
        <v>48</v>
      </c>
      <c r="G1018" s="1" t="s">
        <v>2642</v>
      </c>
      <c r="H1018" s="191">
        <v>12529</v>
      </c>
      <c r="I1018" s="192">
        <v>0</v>
      </c>
      <c r="J1018" s="192">
        <v>0</v>
      </c>
    </row>
    <row r="1019" spans="1:10">
      <c r="A1019" s="1" t="s">
        <v>2643</v>
      </c>
      <c r="B1019" s="1" t="s">
        <v>2644</v>
      </c>
      <c r="C1019" s="1" t="s">
        <v>2644</v>
      </c>
      <c r="D1019" s="1" t="s">
        <v>2561</v>
      </c>
      <c r="E1019" s="1" t="s">
        <v>2037</v>
      </c>
      <c r="F1019" s="1" t="s">
        <v>48</v>
      </c>
      <c r="G1019" s="1" t="s">
        <v>2645</v>
      </c>
      <c r="H1019" s="191">
        <v>10397.5</v>
      </c>
      <c r="I1019" s="192">
        <v>0</v>
      </c>
      <c r="J1019" s="192">
        <v>0</v>
      </c>
    </row>
    <row r="1020" spans="1:10">
      <c r="A1020" s="1" t="s">
        <v>2646</v>
      </c>
      <c r="B1020" s="1" t="s">
        <v>2594</v>
      </c>
      <c r="C1020" s="1" t="s">
        <v>2594</v>
      </c>
      <c r="D1020" s="1" t="s">
        <v>2561</v>
      </c>
      <c r="E1020" s="1" t="s">
        <v>2037</v>
      </c>
      <c r="F1020" s="1" t="s">
        <v>65</v>
      </c>
      <c r="G1020" s="1" t="s">
        <v>2647</v>
      </c>
      <c r="H1020" s="191">
        <v>9788</v>
      </c>
      <c r="I1020" s="192">
        <v>0</v>
      </c>
      <c r="J1020" s="192">
        <v>0</v>
      </c>
    </row>
    <row r="1021" spans="1:10">
      <c r="A1021" s="1" t="s">
        <v>2648</v>
      </c>
      <c r="B1021" s="1" t="s">
        <v>2648</v>
      </c>
      <c r="C1021" s="1" t="s">
        <v>2096</v>
      </c>
      <c r="D1021" s="1" t="s">
        <v>2561</v>
      </c>
      <c r="E1021" s="1" t="s">
        <v>2037</v>
      </c>
      <c r="F1021" s="1" t="s">
        <v>57</v>
      </c>
      <c r="G1021" s="1" t="s">
        <v>2649</v>
      </c>
      <c r="H1021" s="191">
        <v>9362.5</v>
      </c>
      <c r="I1021" s="192">
        <v>0</v>
      </c>
      <c r="J1021" s="192">
        <v>0</v>
      </c>
    </row>
    <row r="1022" spans="1:10">
      <c r="A1022" s="1" t="s">
        <v>2650</v>
      </c>
      <c r="B1022" s="1" t="s">
        <v>2650</v>
      </c>
      <c r="C1022" s="1" t="s">
        <v>2633</v>
      </c>
      <c r="D1022" s="1" t="s">
        <v>2561</v>
      </c>
      <c r="E1022" s="1" t="s">
        <v>2037</v>
      </c>
      <c r="F1022" s="1" t="s">
        <v>42</v>
      </c>
      <c r="G1022" s="1" t="s">
        <v>2651</v>
      </c>
      <c r="H1022" s="191">
        <v>9344.5</v>
      </c>
      <c r="I1022" s="192">
        <v>0</v>
      </c>
      <c r="J1022" s="192">
        <v>0</v>
      </c>
    </row>
    <row r="1023" spans="1:10">
      <c r="A1023" s="1" t="s">
        <v>2652</v>
      </c>
      <c r="B1023" s="1" t="s">
        <v>2652</v>
      </c>
      <c r="C1023" s="1" t="s">
        <v>2633</v>
      </c>
      <c r="D1023" s="1" t="s">
        <v>2561</v>
      </c>
      <c r="E1023" s="1" t="s">
        <v>2037</v>
      </c>
      <c r="F1023" s="1" t="s">
        <v>42</v>
      </c>
      <c r="G1023" s="1" t="s">
        <v>2653</v>
      </c>
      <c r="H1023" s="191">
        <v>8556.5</v>
      </c>
      <c r="I1023" s="192">
        <v>0</v>
      </c>
      <c r="J1023" s="192">
        <v>0</v>
      </c>
    </row>
    <row r="1024" spans="1:10">
      <c r="A1024" s="1" t="s">
        <v>2654</v>
      </c>
      <c r="B1024" s="1" t="s">
        <v>2654</v>
      </c>
      <c r="C1024" s="1" t="s">
        <v>2655</v>
      </c>
      <c r="D1024" s="1" t="s">
        <v>2561</v>
      </c>
      <c r="E1024" s="1" t="s">
        <v>2037</v>
      </c>
      <c r="F1024" s="1" t="s">
        <v>57</v>
      </c>
      <c r="G1024" s="1" t="s">
        <v>2656</v>
      </c>
      <c r="H1024" s="191">
        <v>7489.5</v>
      </c>
      <c r="I1024" s="192">
        <v>0</v>
      </c>
      <c r="J1024" s="192">
        <v>0</v>
      </c>
    </row>
    <row r="1025" spans="1:10">
      <c r="A1025" s="1" t="s">
        <v>2657</v>
      </c>
      <c r="B1025" s="1" t="s">
        <v>2658</v>
      </c>
      <c r="C1025" s="1" t="s">
        <v>2658</v>
      </c>
      <c r="D1025" s="1" t="s">
        <v>2561</v>
      </c>
      <c r="E1025" s="1" t="s">
        <v>2037</v>
      </c>
      <c r="F1025" s="1" t="s">
        <v>48</v>
      </c>
      <c r="G1025" s="1" t="s">
        <v>2659</v>
      </c>
      <c r="H1025" s="191">
        <v>6489.5</v>
      </c>
      <c r="I1025" s="192">
        <v>0</v>
      </c>
      <c r="J1025" s="192">
        <v>0</v>
      </c>
    </row>
    <row r="1026" spans="1:10">
      <c r="A1026" s="1" t="s">
        <v>2660</v>
      </c>
      <c r="B1026" s="1" t="s">
        <v>2660</v>
      </c>
      <c r="C1026" s="1" t="s">
        <v>2661</v>
      </c>
      <c r="D1026" s="1" t="s">
        <v>2561</v>
      </c>
      <c r="E1026" s="1" t="s">
        <v>2037</v>
      </c>
      <c r="F1026" s="1" t="s">
        <v>42</v>
      </c>
      <c r="G1026" s="1" t="s">
        <v>2662</v>
      </c>
      <c r="H1026" s="191">
        <v>6337</v>
      </c>
      <c r="I1026" s="192">
        <v>0</v>
      </c>
      <c r="J1026" s="192">
        <v>0</v>
      </c>
    </row>
    <row r="1027" spans="1:10">
      <c r="A1027" s="1" t="s">
        <v>2663</v>
      </c>
      <c r="B1027" s="1" t="s">
        <v>2564</v>
      </c>
      <c r="C1027" s="1" t="s">
        <v>2564</v>
      </c>
      <c r="D1027" s="1" t="s">
        <v>2561</v>
      </c>
      <c r="E1027" s="1" t="s">
        <v>2037</v>
      </c>
      <c r="F1027" s="1" t="s">
        <v>48</v>
      </c>
      <c r="G1027" s="1" t="s">
        <v>2664</v>
      </c>
      <c r="H1027" s="191">
        <v>5433</v>
      </c>
      <c r="I1027" s="192">
        <v>0</v>
      </c>
      <c r="J1027" s="192">
        <v>0</v>
      </c>
    </row>
    <row r="1028" spans="1:10">
      <c r="A1028" s="1" t="s">
        <v>2665</v>
      </c>
      <c r="B1028" s="1" t="s">
        <v>2564</v>
      </c>
      <c r="C1028" s="1" t="s">
        <v>2564</v>
      </c>
      <c r="D1028" s="1" t="s">
        <v>2561</v>
      </c>
      <c r="E1028" s="1" t="s">
        <v>2037</v>
      </c>
      <c r="F1028" s="1" t="s">
        <v>48</v>
      </c>
      <c r="G1028" s="1" t="s">
        <v>2666</v>
      </c>
      <c r="H1028" s="191">
        <v>5259</v>
      </c>
      <c r="I1028" s="192">
        <v>0</v>
      </c>
      <c r="J1028" s="192">
        <v>0</v>
      </c>
    </row>
    <row r="1029" spans="1:10">
      <c r="A1029" s="1" t="s">
        <v>2667</v>
      </c>
      <c r="B1029" s="1" t="s">
        <v>2585</v>
      </c>
      <c r="C1029" s="1" t="s">
        <v>2585</v>
      </c>
      <c r="D1029" s="1" t="s">
        <v>2561</v>
      </c>
      <c r="E1029" s="1" t="s">
        <v>2037</v>
      </c>
      <c r="F1029" s="1" t="s">
        <v>48</v>
      </c>
      <c r="G1029" s="1" t="s">
        <v>2668</v>
      </c>
      <c r="H1029" s="191">
        <v>5106</v>
      </c>
      <c r="I1029" s="192">
        <v>0</v>
      </c>
      <c r="J1029" s="192">
        <v>0</v>
      </c>
    </row>
    <row r="1030" spans="1:10">
      <c r="A1030" s="1" t="s">
        <v>2669</v>
      </c>
      <c r="B1030" s="1" t="s">
        <v>2669</v>
      </c>
      <c r="C1030" s="1" t="s">
        <v>2597</v>
      </c>
      <c r="D1030" s="1" t="s">
        <v>2561</v>
      </c>
      <c r="E1030" s="1" t="s">
        <v>2037</v>
      </c>
      <c r="F1030" s="1" t="s">
        <v>42</v>
      </c>
      <c r="G1030" s="1" t="s">
        <v>2670</v>
      </c>
      <c r="H1030" s="191">
        <v>4622.5</v>
      </c>
      <c r="I1030" s="192">
        <v>0</v>
      </c>
      <c r="J1030" s="192">
        <v>0</v>
      </c>
    </row>
    <row r="1031" spans="1:10">
      <c r="A1031" s="1" t="s">
        <v>2671</v>
      </c>
      <c r="B1031" s="1" t="s">
        <v>2672</v>
      </c>
      <c r="C1031" s="1" t="s">
        <v>2672</v>
      </c>
      <c r="D1031" s="1" t="s">
        <v>2534</v>
      </c>
      <c r="E1031" s="1" t="s">
        <v>47</v>
      </c>
      <c r="F1031" s="1" t="s">
        <v>57</v>
      </c>
      <c r="G1031" s="1" t="s">
        <v>2673</v>
      </c>
      <c r="H1031" s="191">
        <v>4436.5</v>
      </c>
      <c r="I1031" s="192">
        <v>0</v>
      </c>
      <c r="J1031" s="192">
        <v>0</v>
      </c>
    </row>
    <row r="1032" spans="1:10">
      <c r="A1032" s="1" t="s">
        <v>2674</v>
      </c>
      <c r="B1032" s="1" t="s">
        <v>2675</v>
      </c>
      <c r="C1032" s="1" t="s">
        <v>2675</v>
      </c>
      <c r="D1032" s="1" t="s">
        <v>2561</v>
      </c>
      <c r="E1032" s="1" t="s">
        <v>2037</v>
      </c>
      <c r="F1032" s="1" t="s">
        <v>48</v>
      </c>
      <c r="G1032" s="1" t="s">
        <v>2676</v>
      </c>
      <c r="H1032" s="191">
        <v>3828</v>
      </c>
      <c r="I1032" s="192">
        <v>0</v>
      </c>
      <c r="J1032" s="192">
        <v>0</v>
      </c>
    </row>
    <row r="1033" spans="1:10">
      <c r="A1033" s="1" t="s">
        <v>2677</v>
      </c>
      <c r="B1033" s="1" t="s">
        <v>2677</v>
      </c>
      <c r="C1033" s="1" t="s">
        <v>2678</v>
      </c>
      <c r="D1033" s="1" t="s">
        <v>2561</v>
      </c>
      <c r="E1033" s="1" t="s">
        <v>2037</v>
      </c>
      <c r="F1033" s="1" t="s">
        <v>57</v>
      </c>
      <c r="G1033" s="1" t="s">
        <v>2679</v>
      </c>
      <c r="H1033" s="191">
        <v>3785</v>
      </c>
      <c r="I1033" s="192">
        <v>0</v>
      </c>
      <c r="J1033" s="192">
        <v>0</v>
      </c>
    </row>
    <row r="1034" spans="1:10">
      <c r="A1034" s="1" t="s">
        <v>2680</v>
      </c>
      <c r="B1034" s="1" t="s">
        <v>2594</v>
      </c>
      <c r="C1034" s="1" t="s">
        <v>2594</v>
      </c>
      <c r="D1034" s="1" t="s">
        <v>2561</v>
      </c>
      <c r="E1034" s="1" t="s">
        <v>2037</v>
      </c>
      <c r="F1034" s="1" t="s">
        <v>48</v>
      </c>
      <c r="G1034" s="1" t="s">
        <v>2681</v>
      </c>
      <c r="H1034" s="191">
        <v>2507</v>
      </c>
      <c r="I1034" s="192">
        <v>0</v>
      </c>
      <c r="J1034" s="192">
        <v>0</v>
      </c>
    </row>
    <row r="1035" spans="1:10">
      <c r="A1035" s="1" t="s">
        <v>2682</v>
      </c>
      <c r="B1035" s="1" t="s">
        <v>2594</v>
      </c>
      <c r="C1035" s="1" t="s">
        <v>2594</v>
      </c>
      <c r="D1035" s="1" t="s">
        <v>2561</v>
      </c>
      <c r="E1035" s="1" t="s">
        <v>2037</v>
      </c>
      <c r="F1035" s="1" t="s">
        <v>48</v>
      </c>
      <c r="G1035" s="1" t="s">
        <v>2683</v>
      </c>
      <c r="H1035" s="191">
        <v>2040</v>
      </c>
      <c r="I1035" s="192">
        <v>0</v>
      </c>
      <c r="J1035" s="192">
        <v>0</v>
      </c>
    </row>
    <row r="1036" spans="1:10">
      <c r="A1036" s="1" t="s">
        <v>2684</v>
      </c>
      <c r="B1036" s="1" t="s">
        <v>2567</v>
      </c>
      <c r="C1036" s="1" t="s">
        <v>2567</v>
      </c>
      <c r="D1036" s="1" t="s">
        <v>2561</v>
      </c>
      <c r="E1036" s="1" t="s">
        <v>2037</v>
      </c>
      <c r="F1036" s="1" t="s">
        <v>48</v>
      </c>
      <c r="G1036" s="1" t="s">
        <v>2685</v>
      </c>
      <c r="H1036" s="191">
        <v>1928</v>
      </c>
      <c r="I1036" s="192">
        <v>0</v>
      </c>
      <c r="J1036" s="192">
        <v>0</v>
      </c>
    </row>
    <row r="1037" spans="1:10">
      <c r="A1037" s="1" t="s">
        <v>2686</v>
      </c>
      <c r="B1037" s="1" t="s">
        <v>2567</v>
      </c>
      <c r="C1037" s="1" t="s">
        <v>2567</v>
      </c>
      <c r="D1037" s="1" t="s">
        <v>2561</v>
      </c>
      <c r="E1037" s="1" t="s">
        <v>2037</v>
      </c>
      <c r="F1037" s="1" t="s">
        <v>48</v>
      </c>
      <c r="G1037" s="1" t="s">
        <v>2687</v>
      </c>
      <c r="H1037" s="191">
        <v>1765.75</v>
      </c>
      <c r="I1037" s="192">
        <v>0</v>
      </c>
      <c r="J1037" s="192">
        <v>0</v>
      </c>
    </row>
    <row r="1038" spans="1:10">
      <c r="A1038" s="1" t="s">
        <v>2688</v>
      </c>
      <c r="B1038" s="1" t="s">
        <v>2567</v>
      </c>
      <c r="C1038" s="1" t="s">
        <v>2567</v>
      </c>
      <c r="D1038" s="1" t="s">
        <v>2561</v>
      </c>
      <c r="E1038" s="1" t="s">
        <v>2037</v>
      </c>
      <c r="F1038" s="1" t="s">
        <v>48</v>
      </c>
      <c r="G1038" s="1" t="s">
        <v>2689</v>
      </c>
      <c r="H1038" s="191">
        <v>1740.5</v>
      </c>
      <c r="I1038" s="192">
        <v>0</v>
      </c>
      <c r="J1038" s="192">
        <v>0</v>
      </c>
    </row>
    <row r="1039" spans="1:10">
      <c r="A1039" s="1" t="s">
        <v>2690</v>
      </c>
      <c r="B1039" s="1" t="s">
        <v>2594</v>
      </c>
      <c r="C1039" s="1" t="s">
        <v>2594</v>
      </c>
      <c r="D1039" s="1" t="s">
        <v>2561</v>
      </c>
      <c r="E1039" s="1" t="s">
        <v>2037</v>
      </c>
      <c r="F1039" s="1" t="s">
        <v>48</v>
      </c>
      <c r="G1039" s="1" t="s">
        <v>2691</v>
      </c>
      <c r="H1039" s="191">
        <v>1585.25</v>
      </c>
      <c r="I1039" s="192">
        <v>0</v>
      </c>
      <c r="J1039" s="192">
        <v>0</v>
      </c>
    </row>
    <row r="1040" spans="1:10">
      <c r="A1040" s="1" t="s">
        <v>2692</v>
      </c>
      <c r="B1040" s="1" t="s">
        <v>2567</v>
      </c>
      <c r="C1040" s="1" t="s">
        <v>2567</v>
      </c>
      <c r="D1040" s="1" t="s">
        <v>2561</v>
      </c>
      <c r="E1040" s="1" t="s">
        <v>2037</v>
      </c>
      <c r="F1040" s="1" t="s">
        <v>48</v>
      </c>
      <c r="G1040" s="1" t="s">
        <v>2693</v>
      </c>
      <c r="H1040" s="191">
        <v>1574</v>
      </c>
      <c r="I1040" s="192">
        <v>0</v>
      </c>
      <c r="J1040" s="192">
        <v>0</v>
      </c>
    </row>
    <row r="1041" spans="1:10">
      <c r="A1041" s="1" t="s">
        <v>2694</v>
      </c>
      <c r="B1041" s="1" t="s">
        <v>2567</v>
      </c>
      <c r="C1041" s="1" t="s">
        <v>2567</v>
      </c>
      <c r="D1041" s="1" t="s">
        <v>2561</v>
      </c>
      <c r="E1041" s="1" t="s">
        <v>2037</v>
      </c>
      <c r="F1041" s="1" t="s">
        <v>48</v>
      </c>
      <c r="G1041" s="1" t="s">
        <v>2695</v>
      </c>
      <c r="H1041" s="191">
        <v>1457.25</v>
      </c>
      <c r="I1041" s="192">
        <v>0</v>
      </c>
      <c r="J1041" s="192">
        <v>0</v>
      </c>
    </row>
    <row r="1042" spans="1:10">
      <c r="A1042" s="1" t="s">
        <v>2696</v>
      </c>
      <c r="B1042" s="1" t="s">
        <v>2567</v>
      </c>
      <c r="C1042" s="1" t="s">
        <v>2567</v>
      </c>
      <c r="D1042" s="1" t="s">
        <v>2561</v>
      </c>
      <c r="E1042" s="1" t="s">
        <v>2037</v>
      </c>
      <c r="F1042" s="1" t="s">
        <v>48</v>
      </c>
      <c r="G1042" s="1" t="s">
        <v>2697</v>
      </c>
      <c r="H1042" s="191">
        <v>1309.25</v>
      </c>
      <c r="I1042" s="192">
        <v>0</v>
      </c>
      <c r="J1042" s="192">
        <v>0</v>
      </c>
    </row>
    <row r="1043" spans="1:10">
      <c r="A1043" s="1" t="s">
        <v>2698</v>
      </c>
      <c r="B1043" s="1" t="s">
        <v>2567</v>
      </c>
      <c r="C1043" s="1" t="s">
        <v>2567</v>
      </c>
      <c r="D1043" s="1" t="s">
        <v>2561</v>
      </c>
      <c r="E1043" s="1" t="s">
        <v>2037</v>
      </c>
      <c r="F1043" s="1" t="s">
        <v>48</v>
      </c>
      <c r="G1043" s="1" t="s">
        <v>2699</v>
      </c>
      <c r="H1043" s="191">
        <v>1288.5</v>
      </c>
      <c r="I1043" s="192">
        <v>0</v>
      </c>
      <c r="J1043" s="192">
        <v>0</v>
      </c>
    </row>
    <row r="1044" spans="1:10">
      <c r="A1044" s="1" t="s">
        <v>2700</v>
      </c>
      <c r="B1044" s="1" t="s">
        <v>2567</v>
      </c>
      <c r="C1044" s="1" t="s">
        <v>2567</v>
      </c>
      <c r="D1044" s="1" t="s">
        <v>2561</v>
      </c>
      <c r="E1044" s="1" t="s">
        <v>2037</v>
      </c>
      <c r="F1044" s="1" t="s">
        <v>48</v>
      </c>
      <c r="G1044" s="1" t="s">
        <v>2701</v>
      </c>
      <c r="H1044" s="191">
        <v>1258.5</v>
      </c>
      <c r="I1044" s="192">
        <v>0</v>
      </c>
      <c r="J1044" s="192">
        <v>0</v>
      </c>
    </row>
    <row r="1045" spans="1:10">
      <c r="A1045" s="1" t="s">
        <v>2702</v>
      </c>
      <c r="B1045" s="1" t="s">
        <v>2594</v>
      </c>
      <c r="C1045" s="1" t="s">
        <v>2594</v>
      </c>
      <c r="D1045" s="1" t="s">
        <v>2561</v>
      </c>
      <c r="E1045" s="1" t="s">
        <v>2037</v>
      </c>
      <c r="F1045" s="1" t="s">
        <v>48</v>
      </c>
      <c r="G1045" s="1" t="s">
        <v>2703</v>
      </c>
      <c r="H1045" s="191">
        <v>1065.75</v>
      </c>
      <c r="I1045" s="192">
        <v>0</v>
      </c>
      <c r="J1045" s="192">
        <v>0</v>
      </c>
    </row>
    <row r="1046" spans="1:10">
      <c r="A1046" s="1" t="s">
        <v>2704</v>
      </c>
      <c r="B1046" s="1" t="s">
        <v>2594</v>
      </c>
      <c r="C1046" s="1" t="s">
        <v>2594</v>
      </c>
      <c r="D1046" s="1" t="s">
        <v>2561</v>
      </c>
      <c r="E1046" s="1" t="s">
        <v>2037</v>
      </c>
      <c r="F1046" s="1" t="s">
        <v>48</v>
      </c>
      <c r="G1046" s="1" t="s">
        <v>2705</v>
      </c>
      <c r="H1046" s="191">
        <v>1061.75</v>
      </c>
      <c r="I1046" s="192">
        <v>0</v>
      </c>
      <c r="J1046" s="192">
        <v>0</v>
      </c>
    </row>
    <row r="1047" spans="1:10">
      <c r="A1047" s="1" t="s">
        <v>2706</v>
      </c>
      <c r="B1047" s="1" t="s">
        <v>2594</v>
      </c>
      <c r="C1047" s="1" t="s">
        <v>2594</v>
      </c>
      <c r="D1047" s="1" t="s">
        <v>2561</v>
      </c>
      <c r="E1047" s="1" t="s">
        <v>2037</v>
      </c>
      <c r="F1047" s="1" t="s">
        <v>48</v>
      </c>
      <c r="G1047" s="1" t="s">
        <v>2707</v>
      </c>
      <c r="H1047" s="191">
        <v>1012.5</v>
      </c>
      <c r="I1047" s="192">
        <v>0</v>
      </c>
      <c r="J1047" s="192">
        <v>0</v>
      </c>
    </row>
    <row r="1048" spans="1:10">
      <c r="A1048" s="1" t="s">
        <v>2708</v>
      </c>
      <c r="B1048" s="1" t="s">
        <v>2594</v>
      </c>
      <c r="C1048" s="1" t="s">
        <v>2594</v>
      </c>
      <c r="D1048" s="1" t="s">
        <v>2561</v>
      </c>
      <c r="E1048" s="1" t="s">
        <v>2037</v>
      </c>
      <c r="F1048" s="1" t="s">
        <v>48</v>
      </c>
      <c r="G1048" s="1" t="s">
        <v>2709</v>
      </c>
      <c r="H1048" s="191">
        <v>981.5</v>
      </c>
      <c r="I1048" s="192">
        <v>0</v>
      </c>
      <c r="J1048" s="192">
        <v>0</v>
      </c>
    </row>
    <row r="1049" spans="1:10">
      <c r="A1049" s="1" t="s">
        <v>2710</v>
      </c>
      <c r="B1049" s="1" t="s">
        <v>2560</v>
      </c>
      <c r="C1049" s="1" t="s">
        <v>2560</v>
      </c>
      <c r="D1049" s="1" t="s">
        <v>2561</v>
      </c>
      <c r="E1049" s="1" t="s">
        <v>2037</v>
      </c>
      <c r="F1049" s="1" t="s">
        <v>448</v>
      </c>
      <c r="G1049" s="1" t="s">
        <v>2711</v>
      </c>
      <c r="H1049" s="191">
        <v>957.5</v>
      </c>
      <c r="I1049" s="192">
        <v>0</v>
      </c>
      <c r="J1049" s="192">
        <v>0</v>
      </c>
    </row>
    <row r="1050" spans="1:10">
      <c r="A1050" s="1" t="s">
        <v>2712</v>
      </c>
      <c r="B1050" s="1" t="s">
        <v>2594</v>
      </c>
      <c r="C1050" s="1" t="s">
        <v>2594</v>
      </c>
      <c r="D1050" s="1" t="s">
        <v>2561</v>
      </c>
      <c r="E1050" s="1" t="s">
        <v>2037</v>
      </c>
      <c r="F1050" s="1" t="s">
        <v>48</v>
      </c>
      <c r="G1050" s="1" t="s">
        <v>2713</v>
      </c>
      <c r="H1050" s="191">
        <v>903</v>
      </c>
      <c r="I1050" s="192">
        <v>0</v>
      </c>
      <c r="J1050" s="192">
        <v>0</v>
      </c>
    </row>
    <row r="1051" spans="1:10">
      <c r="A1051" s="1" t="s">
        <v>2714</v>
      </c>
      <c r="B1051" s="1" t="s">
        <v>2594</v>
      </c>
      <c r="C1051" s="1" t="s">
        <v>2594</v>
      </c>
      <c r="D1051" s="1" t="s">
        <v>2561</v>
      </c>
      <c r="E1051" s="1" t="s">
        <v>2037</v>
      </c>
      <c r="F1051" s="1" t="s">
        <v>48</v>
      </c>
      <c r="G1051" s="1" t="s">
        <v>2715</v>
      </c>
      <c r="H1051" s="191">
        <v>898.75</v>
      </c>
      <c r="I1051" s="192">
        <v>0</v>
      </c>
      <c r="J1051" s="192">
        <v>0</v>
      </c>
    </row>
    <row r="1052" spans="1:10">
      <c r="A1052" s="1" t="s">
        <v>2716</v>
      </c>
      <c r="B1052" s="1" t="s">
        <v>2594</v>
      </c>
      <c r="C1052" s="1" t="s">
        <v>2594</v>
      </c>
      <c r="D1052" s="1" t="s">
        <v>2561</v>
      </c>
      <c r="E1052" s="1" t="s">
        <v>2037</v>
      </c>
      <c r="F1052" s="1" t="s">
        <v>48</v>
      </c>
      <c r="G1052" s="1" t="s">
        <v>2717</v>
      </c>
      <c r="H1052" s="191">
        <v>767.25</v>
      </c>
      <c r="I1052" s="192">
        <v>0</v>
      </c>
      <c r="J1052" s="192">
        <v>0</v>
      </c>
    </row>
    <row r="1053" spans="1:10">
      <c r="A1053" s="1" t="s">
        <v>2718</v>
      </c>
      <c r="B1053" s="1" t="s">
        <v>2594</v>
      </c>
      <c r="C1053" s="1" t="s">
        <v>2594</v>
      </c>
      <c r="D1053" s="1" t="s">
        <v>2561</v>
      </c>
      <c r="E1053" s="1" t="s">
        <v>2037</v>
      </c>
      <c r="F1053" s="1" t="s">
        <v>48</v>
      </c>
      <c r="G1053" s="1" t="s">
        <v>2719</v>
      </c>
      <c r="H1053" s="191">
        <v>763.5</v>
      </c>
      <c r="I1053" s="192">
        <v>0</v>
      </c>
      <c r="J1053" s="192">
        <v>0</v>
      </c>
    </row>
    <row r="1054" spans="1:10">
      <c r="A1054" s="1" t="s">
        <v>2720</v>
      </c>
      <c r="B1054" s="1" t="s">
        <v>2594</v>
      </c>
      <c r="C1054" s="1" t="s">
        <v>2594</v>
      </c>
      <c r="D1054" s="1" t="s">
        <v>2561</v>
      </c>
      <c r="E1054" s="1" t="s">
        <v>2037</v>
      </c>
      <c r="F1054" s="1" t="s">
        <v>48</v>
      </c>
      <c r="G1054" s="1" t="s">
        <v>2721</v>
      </c>
      <c r="H1054" s="191">
        <v>661.25</v>
      </c>
      <c r="I1054" s="192">
        <v>0</v>
      </c>
      <c r="J1054" s="192">
        <v>0</v>
      </c>
    </row>
    <row r="1055" spans="1:10">
      <c r="A1055" s="1" t="s">
        <v>2722</v>
      </c>
      <c r="B1055" s="1" t="s">
        <v>2594</v>
      </c>
      <c r="C1055" s="1" t="s">
        <v>2594</v>
      </c>
      <c r="D1055" s="1" t="s">
        <v>2561</v>
      </c>
      <c r="E1055" s="1" t="s">
        <v>2037</v>
      </c>
      <c r="F1055" s="1" t="s">
        <v>48</v>
      </c>
      <c r="G1055" s="1" t="s">
        <v>2723</v>
      </c>
      <c r="H1055" s="191">
        <v>650</v>
      </c>
      <c r="I1055" s="192">
        <v>0</v>
      </c>
      <c r="J1055" s="192">
        <v>0</v>
      </c>
    </row>
    <row r="1056" spans="1:10">
      <c r="A1056" s="1" t="s">
        <v>2724</v>
      </c>
      <c r="B1056" s="1" t="s">
        <v>2594</v>
      </c>
      <c r="C1056" s="1" t="s">
        <v>2594</v>
      </c>
      <c r="D1056" s="1" t="s">
        <v>2561</v>
      </c>
      <c r="E1056" s="1" t="s">
        <v>2037</v>
      </c>
      <c r="F1056" s="1" t="s">
        <v>48</v>
      </c>
      <c r="G1056" s="1" t="s">
        <v>2725</v>
      </c>
      <c r="H1056" s="191">
        <v>640.5</v>
      </c>
      <c r="I1056" s="192">
        <v>0</v>
      </c>
      <c r="J1056" s="192">
        <v>0</v>
      </c>
    </row>
    <row r="1057" spans="1:10">
      <c r="A1057" s="1" t="s">
        <v>2726</v>
      </c>
      <c r="B1057" s="1" t="s">
        <v>2594</v>
      </c>
      <c r="C1057" s="1" t="s">
        <v>2594</v>
      </c>
      <c r="D1057" s="1" t="s">
        <v>2561</v>
      </c>
      <c r="E1057" s="1" t="s">
        <v>2037</v>
      </c>
      <c r="F1057" s="1" t="s">
        <v>48</v>
      </c>
      <c r="G1057" s="1" t="s">
        <v>2727</v>
      </c>
      <c r="H1057" s="191">
        <v>636</v>
      </c>
      <c r="I1057" s="192">
        <v>0</v>
      </c>
      <c r="J1057" s="192">
        <v>0</v>
      </c>
    </row>
    <row r="1058" spans="1:10">
      <c r="A1058" s="1" t="s">
        <v>2728</v>
      </c>
      <c r="B1058" s="1" t="s">
        <v>2567</v>
      </c>
      <c r="C1058" s="1" t="s">
        <v>2567</v>
      </c>
      <c r="D1058" s="1" t="s">
        <v>2561</v>
      </c>
      <c r="E1058" s="1" t="s">
        <v>2037</v>
      </c>
      <c r="F1058" s="1" t="s">
        <v>48</v>
      </c>
      <c r="G1058" s="1" t="s">
        <v>2729</v>
      </c>
      <c r="H1058" s="191">
        <v>574.75</v>
      </c>
      <c r="I1058" s="192">
        <v>0</v>
      </c>
      <c r="J1058" s="192">
        <v>0</v>
      </c>
    </row>
    <row r="1059" spans="1:10">
      <c r="A1059" s="1" t="s">
        <v>2730</v>
      </c>
      <c r="B1059" s="1" t="s">
        <v>2730</v>
      </c>
      <c r="C1059" s="1" t="s">
        <v>2731</v>
      </c>
      <c r="D1059" s="1" t="s">
        <v>2561</v>
      </c>
      <c r="E1059" s="1" t="s">
        <v>2037</v>
      </c>
      <c r="F1059" s="1" t="s">
        <v>42</v>
      </c>
      <c r="G1059" s="1" t="s">
        <v>2732</v>
      </c>
      <c r="H1059" s="191">
        <v>556.5</v>
      </c>
      <c r="I1059" s="192">
        <v>0</v>
      </c>
      <c r="J1059" s="192">
        <v>0</v>
      </c>
    </row>
    <row r="1060" spans="1:10">
      <c r="A1060" s="1" t="s">
        <v>2733</v>
      </c>
      <c r="B1060" s="1" t="s">
        <v>2594</v>
      </c>
      <c r="C1060" s="1" t="s">
        <v>2594</v>
      </c>
      <c r="D1060" s="1" t="s">
        <v>2561</v>
      </c>
      <c r="E1060" s="1" t="s">
        <v>2037</v>
      </c>
      <c r="F1060" s="1" t="s">
        <v>48</v>
      </c>
      <c r="G1060" s="1" t="s">
        <v>2734</v>
      </c>
      <c r="H1060" s="191">
        <v>448</v>
      </c>
      <c r="I1060" s="192">
        <v>0</v>
      </c>
      <c r="J1060" s="192">
        <v>0</v>
      </c>
    </row>
    <row r="1061" spans="1:10">
      <c r="A1061" s="1" t="s">
        <v>2735</v>
      </c>
      <c r="B1061" s="1" t="s">
        <v>2594</v>
      </c>
      <c r="C1061" s="1" t="s">
        <v>2594</v>
      </c>
      <c r="D1061" s="1" t="s">
        <v>2561</v>
      </c>
      <c r="E1061" s="1" t="s">
        <v>2037</v>
      </c>
      <c r="F1061" s="1" t="s">
        <v>48</v>
      </c>
      <c r="G1061" s="1" t="s">
        <v>2736</v>
      </c>
      <c r="H1061" s="191">
        <v>429.5</v>
      </c>
      <c r="I1061" s="192">
        <v>0</v>
      </c>
      <c r="J1061" s="192">
        <v>0</v>
      </c>
    </row>
    <row r="1062" spans="1:10">
      <c r="A1062" s="1" t="s">
        <v>2737</v>
      </c>
      <c r="B1062" s="1" t="s">
        <v>2594</v>
      </c>
      <c r="C1062" s="1" t="s">
        <v>2594</v>
      </c>
      <c r="D1062" s="1" t="s">
        <v>2561</v>
      </c>
      <c r="E1062" s="1" t="s">
        <v>2037</v>
      </c>
      <c r="F1062" s="1" t="s">
        <v>48</v>
      </c>
      <c r="G1062" s="1" t="s">
        <v>2738</v>
      </c>
      <c r="H1062" s="191">
        <v>396</v>
      </c>
      <c r="I1062" s="192">
        <v>0</v>
      </c>
      <c r="J1062" s="192">
        <v>0</v>
      </c>
    </row>
    <row r="1063" spans="1:10">
      <c r="A1063" s="1" t="s">
        <v>2739</v>
      </c>
      <c r="B1063" s="1" t="s">
        <v>2594</v>
      </c>
      <c r="C1063" s="1" t="s">
        <v>2594</v>
      </c>
      <c r="D1063" s="1" t="s">
        <v>2561</v>
      </c>
      <c r="E1063" s="1" t="s">
        <v>2037</v>
      </c>
      <c r="F1063" s="1" t="s">
        <v>48</v>
      </c>
      <c r="G1063" s="1" t="s">
        <v>2727</v>
      </c>
      <c r="H1063" s="191">
        <v>390.25</v>
      </c>
      <c r="I1063" s="192">
        <v>0</v>
      </c>
      <c r="J1063" s="192">
        <v>0</v>
      </c>
    </row>
    <row r="1064" spans="1:10">
      <c r="A1064" s="1" t="s">
        <v>2740</v>
      </c>
      <c r="B1064" s="1" t="s">
        <v>2594</v>
      </c>
      <c r="C1064" s="1" t="s">
        <v>2594</v>
      </c>
      <c r="D1064" s="1" t="s">
        <v>2561</v>
      </c>
      <c r="E1064" s="1" t="s">
        <v>2037</v>
      </c>
      <c r="F1064" s="1" t="s">
        <v>48</v>
      </c>
      <c r="G1064" s="1" t="s">
        <v>2741</v>
      </c>
      <c r="H1064" s="191">
        <v>388.5</v>
      </c>
      <c r="I1064" s="192">
        <v>0</v>
      </c>
      <c r="J1064" s="192">
        <v>0</v>
      </c>
    </row>
    <row r="1065" spans="1:10">
      <c r="A1065" s="1" t="s">
        <v>2742</v>
      </c>
      <c r="B1065" s="1" t="s">
        <v>2594</v>
      </c>
      <c r="C1065" s="1" t="s">
        <v>2594</v>
      </c>
      <c r="D1065" s="1" t="s">
        <v>2561</v>
      </c>
      <c r="E1065" s="1" t="s">
        <v>2037</v>
      </c>
      <c r="F1065" s="1" t="s">
        <v>48</v>
      </c>
      <c r="G1065" s="1" t="s">
        <v>2743</v>
      </c>
      <c r="H1065" s="191">
        <v>386.5</v>
      </c>
      <c r="I1065" s="192">
        <v>0</v>
      </c>
      <c r="J1065" s="192">
        <v>0</v>
      </c>
    </row>
    <row r="1066" spans="1:10">
      <c r="A1066" s="1" t="s">
        <v>2744</v>
      </c>
      <c r="B1066" s="1" t="s">
        <v>2594</v>
      </c>
      <c r="C1066" s="1" t="s">
        <v>2594</v>
      </c>
      <c r="D1066" s="1" t="s">
        <v>2561</v>
      </c>
      <c r="E1066" s="1" t="s">
        <v>2037</v>
      </c>
      <c r="F1066" s="1" t="s">
        <v>48</v>
      </c>
      <c r="G1066" s="1" t="s">
        <v>2745</v>
      </c>
      <c r="H1066" s="191">
        <v>364.5</v>
      </c>
      <c r="I1066" s="192">
        <v>0</v>
      </c>
      <c r="J1066" s="192">
        <v>0</v>
      </c>
    </row>
    <row r="1067" spans="1:10">
      <c r="A1067" s="1" t="s">
        <v>2746</v>
      </c>
      <c r="B1067" s="1" t="s">
        <v>2567</v>
      </c>
      <c r="C1067" s="1" t="s">
        <v>2567</v>
      </c>
      <c r="D1067" s="1" t="s">
        <v>2561</v>
      </c>
      <c r="E1067" s="1" t="s">
        <v>2037</v>
      </c>
      <c r="F1067" s="1" t="s">
        <v>48</v>
      </c>
      <c r="G1067" s="1" t="s">
        <v>2747</v>
      </c>
      <c r="H1067" s="191">
        <v>185</v>
      </c>
      <c r="I1067" s="192">
        <v>0</v>
      </c>
      <c r="J1067" s="192">
        <v>0</v>
      </c>
    </row>
    <row r="1068" spans="1:10">
      <c r="A1068" s="1" t="s">
        <v>2748</v>
      </c>
      <c r="B1068" s="1" t="s">
        <v>2594</v>
      </c>
      <c r="C1068" s="1" t="s">
        <v>2594</v>
      </c>
      <c r="D1068" s="1" t="s">
        <v>2561</v>
      </c>
      <c r="E1068" s="1" t="s">
        <v>2037</v>
      </c>
      <c r="F1068" s="1" t="s">
        <v>48</v>
      </c>
      <c r="G1068" s="1" t="s">
        <v>2749</v>
      </c>
      <c r="H1068" s="191">
        <v>112.5</v>
      </c>
      <c r="I1068" s="192">
        <v>0</v>
      </c>
      <c r="J1068" s="192">
        <v>0</v>
      </c>
    </row>
    <row r="1069" spans="1:10">
      <c r="A1069" s="1" t="s">
        <v>2750</v>
      </c>
      <c r="B1069" s="1" t="s">
        <v>2594</v>
      </c>
      <c r="C1069" s="1" t="s">
        <v>2594</v>
      </c>
      <c r="D1069" s="1" t="s">
        <v>2561</v>
      </c>
      <c r="E1069" s="1" t="s">
        <v>2037</v>
      </c>
      <c r="F1069" s="1" t="s">
        <v>48</v>
      </c>
      <c r="G1069" s="1" t="s">
        <v>2751</v>
      </c>
      <c r="H1069" s="191">
        <v>102.5</v>
      </c>
      <c r="I1069" s="192">
        <v>0</v>
      </c>
      <c r="J1069" s="192">
        <v>0</v>
      </c>
    </row>
    <row r="1070" spans="1:10">
      <c r="A1070" s="1" t="s">
        <v>2752</v>
      </c>
      <c r="B1070" s="1" t="s">
        <v>2594</v>
      </c>
      <c r="C1070" s="1" t="s">
        <v>2594</v>
      </c>
      <c r="D1070" s="1" t="s">
        <v>2561</v>
      </c>
      <c r="E1070" s="1" t="s">
        <v>2037</v>
      </c>
      <c r="F1070" s="1" t="s">
        <v>48</v>
      </c>
      <c r="G1070" s="1" t="s">
        <v>2753</v>
      </c>
      <c r="H1070" s="191">
        <v>97</v>
      </c>
      <c r="I1070" s="192">
        <v>0</v>
      </c>
      <c r="J1070" s="192">
        <v>0</v>
      </c>
    </row>
    <row r="1071" spans="1:10">
      <c r="A1071" s="1" t="s">
        <v>2754</v>
      </c>
      <c r="B1071" s="1" t="s">
        <v>2594</v>
      </c>
      <c r="C1071" s="1" t="s">
        <v>2594</v>
      </c>
      <c r="D1071" s="1" t="s">
        <v>2561</v>
      </c>
      <c r="E1071" s="1" t="s">
        <v>2037</v>
      </c>
      <c r="F1071" s="1" t="s">
        <v>48</v>
      </c>
      <c r="G1071" s="1" t="s">
        <v>2755</v>
      </c>
      <c r="H1071" s="191">
        <v>25.5</v>
      </c>
      <c r="I1071" s="192">
        <v>0</v>
      </c>
      <c r="J1071" s="192">
        <v>0</v>
      </c>
    </row>
    <row r="1072" spans="1:10">
      <c r="A1072" s="1" t="s">
        <v>2756</v>
      </c>
      <c r="B1072" s="1" t="s">
        <v>2594</v>
      </c>
      <c r="C1072" s="1" t="s">
        <v>2594</v>
      </c>
      <c r="D1072" s="1" t="s">
        <v>2561</v>
      </c>
      <c r="E1072" s="1" t="s">
        <v>2037</v>
      </c>
      <c r="F1072" s="1" t="s">
        <v>48</v>
      </c>
      <c r="G1072" s="1" t="s">
        <v>2757</v>
      </c>
      <c r="H1072" s="191">
        <v>14.5</v>
      </c>
      <c r="I1072" s="192">
        <v>0</v>
      </c>
      <c r="J1072" s="192">
        <v>0</v>
      </c>
    </row>
    <row r="1073" spans="1:10">
      <c r="A1073" s="1" t="s">
        <v>2758</v>
      </c>
      <c r="B1073" s="1" t="s">
        <v>2594</v>
      </c>
      <c r="C1073" s="1" t="s">
        <v>2594</v>
      </c>
      <c r="D1073" s="1" t="s">
        <v>2561</v>
      </c>
      <c r="E1073" s="1" t="s">
        <v>2037</v>
      </c>
      <c r="F1073" s="1" t="s">
        <v>48</v>
      </c>
      <c r="G1073" s="1" t="s">
        <v>2759</v>
      </c>
      <c r="H1073" s="191">
        <v>8.5</v>
      </c>
      <c r="I1073" s="192">
        <v>0</v>
      </c>
      <c r="J1073" s="192">
        <v>0</v>
      </c>
    </row>
    <row r="1074" spans="1:10">
      <c r="A1074" s="1" t="s">
        <v>2760</v>
      </c>
      <c r="B1074" s="1" t="s">
        <v>2761</v>
      </c>
      <c r="C1074" s="1" t="s">
        <v>2761</v>
      </c>
      <c r="D1074" s="1" t="s">
        <v>2762</v>
      </c>
      <c r="E1074" s="1" t="s">
        <v>2763</v>
      </c>
      <c r="F1074" s="1" t="s">
        <v>48</v>
      </c>
      <c r="G1074" s="1" t="s">
        <v>2764</v>
      </c>
      <c r="H1074" s="191">
        <v>102055</v>
      </c>
      <c r="I1074" s="192">
        <v>1</v>
      </c>
      <c r="J1074" s="192">
        <v>1</v>
      </c>
    </row>
    <row r="1075" spans="1:10">
      <c r="A1075" s="1" t="s">
        <v>2765</v>
      </c>
      <c r="B1075" s="1" t="s">
        <v>2766</v>
      </c>
      <c r="C1075" s="1" t="s">
        <v>2766</v>
      </c>
      <c r="D1075" s="1" t="s">
        <v>2762</v>
      </c>
      <c r="E1075" s="1" t="s">
        <v>2763</v>
      </c>
      <c r="F1075" s="1" t="s">
        <v>48</v>
      </c>
      <c r="G1075" s="1" t="s">
        <v>2767</v>
      </c>
      <c r="H1075" s="191">
        <v>49685</v>
      </c>
      <c r="I1075" s="192">
        <v>0</v>
      </c>
      <c r="J1075" s="192">
        <v>0</v>
      </c>
    </row>
    <row r="1076" spans="1:10">
      <c r="A1076" s="1" t="s">
        <v>2768</v>
      </c>
      <c r="B1076" s="1" t="s">
        <v>2768</v>
      </c>
      <c r="C1076" s="1" t="s">
        <v>2769</v>
      </c>
      <c r="D1076" s="1" t="s">
        <v>2762</v>
      </c>
      <c r="E1076" s="1" t="s">
        <v>2763</v>
      </c>
      <c r="F1076" s="1" t="s">
        <v>57</v>
      </c>
      <c r="G1076" s="1" t="s">
        <v>2770</v>
      </c>
      <c r="H1076" s="191">
        <v>37063.5</v>
      </c>
      <c r="I1076" s="192">
        <v>0</v>
      </c>
      <c r="J1076" s="192">
        <v>0</v>
      </c>
    </row>
    <row r="1077" spans="1:10">
      <c r="A1077" s="1" t="s">
        <v>2771</v>
      </c>
      <c r="B1077" s="1" t="s">
        <v>2771</v>
      </c>
      <c r="C1077" s="1" t="s">
        <v>2772</v>
      </c>
      <c r="D1077" s="1" t="s">
        <v>2762</v>
      </c>
      <c r="E1077" s="1" t="s">
        <v>2763</v>
      </c>
      <c r="F1077" s="1" t="s">
        <v>57</v>
      </c>
      <c r="G1077" s="1" t="s">
        <v>2773</v>
      </c>
      <c r="H1077" s="191">
        <v>33094.5</v>
      </c>
      <c r="I1077" s="192">
        <v>0</v>
      </c>
      <c r="J1077" s="192">
        <v>1</v>
      </c>
    </row>
    <row r="1078" spans="1:10">
      <c r="A1078" s="1" t="s">
        <v>2774</v>
      </c>
      <c r="B1078" s="1" t="s">
        <v>2774</v>
      </c>
      <c r="C1078" s="1" t="s">
        <v>2775</v>
      </c>
      <c r="D1078" s="1" t="s">
        <v>2762</v>
      </c>
      <c r="E1078" s="1" t="s">
        <v>2763</v>
      </c>
      <c r="F1078" s="1" t="s">
        <v>57</v>
      </c>
      <c r="G1078" s="1" t="s">
        <v>2776</v>
      </c>
      <c r="H1078" s="191">
        <v>20721</v>
      </c>
      <c r="I1078" s="192">
        <v>0</v>
      </c>
      <c r="J1078" s="192">
        <v>0</v>
      </c>
    </row>
    <row r="1079" spans="1:10">
      <c r="A1079" s="1" t="s">
        <v>2777</v>
      </c>
      <c r="B1079" s="1" t="s">
        <v>2777</v>
      </c>
      <c r="C1079" s="1" t="s">
        <v>2778</v>
      </c>
      <c r="D1079" s="1" t="s">
        <v>2762</v>
      </c>
      <c r="E1079" s="1" t="s">
        <v>2763</v>
      </c>
      <c r="F1079" s="1" t="s">
        <v>57</v>
      </c>
      <c r="G1079" s="1" t="s">
        <v>2779</v>
      </c>
      <c r="H1079" s="191">
        <v>20369</v>
      </c>
      <c r="I1079" s="192">
        <v>0</v>
      </c>
      <c r="J1079" s="192">
        <v>1</v>
      </c>
    </row>
    <row r="1080" spans="1:10">
      <c r="A1080" s="1" t="s">
        <v>2780</v>
      </c>
      <c r="B1080" s="1" t="s">
        <v>2761</v>
      </c>
      <c r="C1080" s="1" t="s">
        <v>2761</v>
      </c>
      <c r="D1080" s="1" t="s">
        <v>2762</v>
      </c>
      <c r="E1080" s="1" t="s">
        <v>2763</v>
      </c>
      <c r="F1080" s="1" t="s">
        <v>48</v>
      </c>
      <c r="G1080" s="1" t="s">
        <v>2781</v>
      </c>
      <c r="H1080" s="191">
        <v>18005</v>
      </c>
      <c r="I1080" s="192">
        <v>0</v>
      </c>
      <c r="J1080" s="192">
        <v>0</v>
      </c>
    </row>
    <row r="1081" spans="1:10">
      <c r="A1081" s="1" t="s">
        <v>2782</v>
      </c>
      <c r="B1081" s="1" t="s">
        <v>2782</v>
      </c>
      <c r="C1081" s="1" t="s">
        <v>2783</v>
      </c>
      <c r="D1081" s="1" t="s">
        <v>2762</v>
      </c>
      <c r="E1081" s="1" t="s">
        <v>2763</v>
      </c>
      <c r="F1081" s="1" t="s">
        <v>57</v>
      </c>
      <c r="G1081" s="1" t="s">
        <v>2784</v>
      </c>
      <c r="H1081" s="191">
        <v>12437.5</v>
      </c>
      <c r="I1081" s="192">
        <v>0</v>
      </c>
      <c r="J1081" s="192">
        <v>0</v>
      </c>
    </row>
    <row r="1082" spans="1:10">
      <c r="A1082" s="1" t="s">
        <v>2785</v>
      </c>
      <c r="B1082" s="1" t="s">
        <v>2785</v>
      </c>
      <c r="C1082" s="1" t="s">
        <v>2786</v>
      </c>
      <c r="D1082" s="1" t="s">
        <v>2762</v>
      </c>
      <c r="E1082" s="1" t="s">
        <v>2763</v>
      </c>
      <c r="F1082" s="1" t="s">
        <v>57</v>
      </c>
      <c r="G1082" s="1" t="s">
        <v>2787</v>
      </c>
      <c r="H1082" s="191">
        <v>12355.5</v>
      </c>
      <c r="I1082" s="192">
        <v>0</v>
      </c>
      <c r="J1082" s="192">
        <v>0</v>
      </c>
    </row>
    <row r="1083" spans="1:10">
      <c r="A1083" s="1" t="s">
        <v>2788</v>
      </c>
      <c r="B1083" s="1" t="s">
        <v>2789</v>
      </c>
      <c r="C1083" s="1" t="s">
        <v>2789</v>
      </c>
      <c r="D1083" s="1" t="s">
        <v>2762</v>
      </c>
      <c r="E1083" s="1" t="s">
        <v>2763</v>
      </c>
      <c r="F1083" s="1" t="s">
        <v>48</v>
      </c>
      <c r="G1083" s="1" t="s">
        <v>2790</v>
      </c>
      <c r="H1083" s="191">
        <v>9519</v>
      </c>
      <c r="I1083" s="192">
        <v>0</v>
      </c>
      <c r="J1083" s="192">
        <v>1</v>
      </c>
    </row>
    <row r="1084" spans="1:10">
      <c r="A1084" s="1" t="s">
        <v>2791</v>
      </c>
      <c r="B1084" s="1" t="s">
        <v>2792</v>
      </c>
      <c r="C1084" s="1" t="s">
        <v>2792</v>
      </c>
      <c r="D1084" s="1" t="s">
        <v>2762</v>
      </c>
      <c r="E1084" s="1" t="s">
        <v>2763</v>
      </c>
      <c r="F1084" s="1" t="s">
        <v>48</v>
      </c>
      <c r="G1084" s="1" t="s">
        <v>2793</v>
      </c>
      <c r="H1084" s="191">
        <v>8234.5</v>
      </c>
      <c r="I1084" s="192">
        <v>0</v>
      </c>
      <c r="J1084" s="192">
        <v>1</v>
      </c>
    </row>
    <row r="1085" spans="1:10">
      <c r="A1085" s="1" t="s">
        <v>2794</v>
      </c>
      <c r="B1085" s="1" t="s">
        <v>2794</v>
      </c>
      <c r="C1085" s="1" t="s">
        <v>2795</v>
      </c>
      <c r="D1085" s="1" t="s">
        <v>2762</v>
      </c>
      <c r="E1085" s="1" t="s">
        <v>2763</v>
      </c>
      <c r="F1085" s="1" t="s">
        <v>57</v>
      </c>
      <c r="G1085" s="1" t="s">
        <v>2796</v>
      </c>
      <c r="H1085" s="191">
        <v>4873</v>
      </c>
      <c r="I1085" s="192">
        <v>0</v>
      </c>
      <c r="J1085" s="192">
        <v>0</v>
      </c>
    </row>
    <row r="1086" spans="1:10">
      <c r="A1086" s="1" t="s">
        <v>2797</v>
      </c>
      <c r="B1086" s="1" t="s">
        <v>2798</v>
      </c>
      <c r="C1086" s="1" t="s">
        <v>2798</v>
      </c>
      <c r="D1086" s="1" t="s">
        <v>2799</v>
      </c>
      <c r="E1086" s="1" t="s">
        <v>2763</v>
      </c>
      <c r="F1086" s="1" t="s">
        <v>48</v>
      </c>
      <c r="G1086" s="1" t="s">
        <v>2800</v>
      </c>
      <c r="H1086" s="191">
        <v>131032.75</v>
      </c>
      <c r="I1086" s="192">
        <v>1</v>
      </c>
      <c r="J1086" s="192">
        <v>1</v>
      </c>
    </row>
    <row r="1087" spans="1:10">
      <c r="A1087" s="1" t="s">
        <v>2801</v>
      </c>
      <c r="B1087" s="1" t="s">
        <v>2801</v>
      </c>
      <c r="C1087" s="1" t="s">
        <v>2802</v>
      </c>
      <c r="D1087" s="1" t="s">
        <v>2799</v>
      </c>
      <c r="E1087" s="1" t="s">
        <v>2763</v>
      </c>
      <c r="F1087" s="1" t="s">
        <v>57</v>
      </c>
      <c r="G1087" s="1" t="s">
        <v>2803</v>
      </c>
      <c r="H1087" s="191">
        <v>37813.5</v>
      </c>
      <c r="I1087" s="192">
        <v>0</v>
      </c>
      <c r="J1087" s="192">
        <v>0</v>
      </c>
    </row>
    <row r="1088" spans="1:10">
      <c r="A1088" s="1" t="s">
        <v>2804</v>
      </c>
      <c r="B1088" s="1" t="s">
        <v>2804</v>
      </c>
      <c r="C1088" s="1" t="s">
        <v>2805</v>
      </c>
      <c r="D1088" s="1" t="s">
        <v>2799</v>
      </c>
      <c r="E1088" s="1" t="s">
        <v>2763</v>
      </c>
      <c r="F1088" s="1" t="s">
        <v>57</v>
      </c>
      <c r="G1088" s="1" t="s">
        <v>2806</v>
      </c>
      <c r="H1088" s="191">
        <v>19226</v>
      </c>
      <c r="I1088" s="192">
        <v>0</v>
      </c>
      <c r="J1088" s="192">
        <v>0</v>
      </c>
    </row>
    <row r="1089" spans="1:10">
      <c r="A1089" s="1" t="s">
        <v>2807</v>
      </c>
      <c r="B1089" s="1" t="s">
        <v>2807</v>
      </c>
      <c r="C1089" s="1" t="s">
        <v>2808</v>
      </c>
      <c r="D1089" s="1" t="s">
        <v>2799</v>
      </c>
      <c r="E1089" s="1" t="s">
        <v>2763</v>
      </c>
      <c r="F1089" s="1" t="s">
        <v>57</v>
      </c>
      <c r="G1089" s="1" t="s">
        <v>2809</v>
      </c>
      <c r="H1089" s="191">
        <v>16166</v>
      </c>
      <c r="I1089" s="192">
        <v>0</v>
      </c>
      <c r="J1089" s="192">
        <v>1</v>
      </c>
    </row>
    <row r="1090" spans="1:10">
      <c r="A1090" s="1" t="s">
        <v>2810</v>
      </c>
      <c r="B1090" s="1" t="s">
        <v>2810</v>
      </c>
      <c r="C1090" s="1" t="s">
        <v>2811</v>
      </c>
      <c r="D1090" s="1" t="s">
        <v>2799</v>
      </c>
      <c r="E1090" s="1" t="s">
        <v>2763</v>
      </c>
      <c r="F1090" s="1" t="s">
        <v>57</v>
      </c>
      <c r="G1090" s="1" t="s">
        <v>2812</v>
      </c>
      <c r="H1090" s="191">
        <v>13765</v>
      </c>
      <c r="I1090" s="192">
        <v>0</v>
      </c>
      <c r="J1090" s="192">
        <v>0</v>
      </c>
    </row>
    <row r="1091" spans="1:10">
      <c r="A1091" s="1" t="s">
        <v>2813</v>
      </c>
      <c r="B1091" s="1" t="s">
        <v>2813</v>
      </c>
      <c r="C1091" s="1" t="s">
        <v>2814</v>
      </c>
      <c r="D1091" s="1" t="s">
        <v>2799</v>
      </c>
      <c r="E1091" s="1" t="s">
        <v>2763</v>
      </c>
      <c r="F1091" s="1" t="s">
        <v>57</v>
      </c>
      <c r="G1091" s="1" t="s">
        <v>2815</v>
      </c>
      <c r="H1091" s="191">
        <v>13413.5</v>
      </c>
      <c r="I1091" s="192">
        <v>0</v>
      </c>
      <c r="J1091" s="192">
        <v>0</v>
      </c>
    </row>
    <row r="1092" spans="1:10">
      <c r="A1092" s="1" t="s">
        <v>2816</v>
      </c>
      <c r="B1092" s="1" t="s">
        <v>2817</v>
      </c>
      <c r="C1092" s="1" t="s">
        <v>2817</v>
      </c>
      <c r="D1092" s="1" t="s">
        <v>2799</v>
      </c>
      <c r="E1092" s="1" t="s">
        <v>2763</v>
      </c>
      <c r="F1092" s="1" t="s">
        <v>48</v>
      </c>
      <c r="G1092" s="1" t="s">
        <v>2818</v>
      </c>
      <c r="H1092" s="191">
        <v>12886.5</v>
      </c>
      <c r="I1092" s="192">
        <v>0</v>
      </c>
      <c r="J1092" s="192">
        <v>1</v>
      </c>
    </row>
    <row r="1093" spans="1:10">
      <c r="A1093" s="1" t="s">
        <v>2819</v>
      </c>
      <c r="B1093" s="1" t="s">
        <v>2820</v>
      </c>
      <c r="C1093" s="1" t="s">
        <v>2820</v>
      </c>
      <c r="D1093" s="1" t="s">
        <v>2799</v>
      </c>
      <c r="E1093" s="1" t="s">
        <v>2763</v>
      </c>
      <c r="F1093" s="1" t="s">
        <v>48</v>
      </c>
      <c r="G1093" s="1" t="s">
        <v>2821</v>
      </c>
      <c r="H1093" s="191">
        <v>10033</v>
      </c>
      <c r="I1093" s="192">
        <v>0</v>
      </c>
      <c r="J1093" s="192">
        <v>1</v>
      </c>
    </row>
    <row r="1094" spans="1:10">
      <c r="A1094" s="1" t="s">
        <v>2822</v>
      </c>
      <c r="B1094" s="1" t="s">
        <v>2822</v>
      </c>
      <c r="C1094" s="1" t="s">
        <v>2823</v>
      </c>
      <c r="D1094" s="1" t="s">
        <v>2799</v>
      </c>
      <c r="E1094" s="1" t="s">
        <v>2763</v>
      </c>
      <c r="F1094" s="1" t="s">
        <v>57</v>
      </c>
      <c r="G1094" s="1" t="s">
        <v>2824</v>
      </c>
      <c r="H1094" s="191">
        <v>8661.5</v>
      </c>
      <c r="I1094" s="192">
        <v>0</v>
      </c>
      <c r="J1094" s="192">
        <v>0</v>
      </c>
    </row>
    <row r="1095" spans="1:10">
      <c r="A1095" s="1" t="s">
        <v>2825</v>
      </c>
      <c r="B1095" s="1" t="s">
        <v>2825</v>
      </c>
      <c r="C1095" s="1" t="s">
        <v>2826</v>
      </c>
      <c r="D1095" s="1" t="s">
        <v>2799</v>
      </c>
      <c r="E1095" s="1" t="s">
        <v>2763</v>
      </c>
      <c r="F1095" s="1" t="s">
        <v>57</v>
      </c>
      <c r="G1095" s="1" t="s">
        <v>2827</v>
      </c>
      <c r="H1095" s="191">
        <v>7869</v>
      </c>
      <c r="I1095" s="192">
        <v>0</v>
      </c>
      <c r="J1095" s="192">
        <v>0</v>
      </c>
    </row>
    <row r="1096" spans="1:10">
      <c r="A1096" s="1" t="s">
        <v>2828</v>
      </c>
      <c r="B1096" s="1" t="s">
        <v>2828</v>
      </c>
      <c r="C1096" s="1" t="s">
        <v>2829</v>
      </c>
      <c r="D1096" s="1" t="s">
        <v>2799</v>
      </c>
      <c r="E1096" s="1" t="s">
        <v>2763</v>
      </c>
      <c r="F1096" s="1" t="s">
        <v>57</v>
      </c>
      <c r="G1096" s="1" t="s">
        <v>2830</v>
      </c>
      <c r="H1096" s="191">
        <v>7790.25</v>
      </c>
      <c r="I1096" s="192">
        <v>0</v>
      </c>
      <c r="J1096" s="192">
        <v>0</v>
      </c>
    </row>
    <row r="1097" spans="1:10">
      <c r="A1097" s="1" t="s">
        <v>2831</v>
      </c>
      <c r="B1097" s="1" t="s">
        <v>2831</v>
      </c>
      <c r="C1097" s="1" t="s">
        <v>2832</v>
      </c>
      <c r="D1097" s="1" t="s">
        <v>2799</v>
      </c>
      <c r="E1097" s="1" t="s">
        <v>2763</v>
      </c>
      <c r="F1097" s="1" t="s">
        <v>57</v>
      </c>
      <c r="G1097" s="1" t="s">
        <v>2833</v>
      </c>
      <c r="H1097" s="191">
        <v>7567</v>
      </c>
      <c r="I1097" s="192">
        <v>0</v>
      </c>
      <c r="J1097" s="192">
        <v>0</v>
      </c>
    </row>
    <row r="1098" spans="1:10">
      <c r="A1098" s="1" t="s">
        <v>2834</v>
      </c>
      <c r="B1098" s="1" t="s">
        <v>2834</v>
      </c>
      <c r="C1098" s="1" t="s">
        <v>2835</v>
      </c>
      <c r="D1098" s="1" t="s">
        <v>2799</v>
      </c>
      <c r="E1098" s="1" t="s">
        <v>2763</v>
      </c>
      <c r="F1098" s="1" t="s">
        <v>57</v>
      </c>
      <c r="G1098" s="1" t="s">
        <v>2836</v>
      </c>
      <c r="H1098" s="191">
        <v>4999</v>
      </c>
      <c r="I1098" s="192">
        <v>0</v>
      </c>
      <c r="J1098" s="192">
        <v>0</v>
      </c>
    </row>
    <row r="1099" spans="1:10">
      <c r="A1099" s="1" t="s">
        <v>2837</v>
      </c>
      <c r="B1099" s="1" t="s">
        <v>2798</v>
      </c>
      <c r="C1099" s="1" t="s">
        <v>2798</v>
      </c>
      <c r="D1099" s="1" t="s">
        <v>2799</v>
      </c>
      <c r="E1099" s="1" t="s">
        <v>2763</v>
      </c>
      <c r="F1099" s="1" t="s">
        <v>65</v>
      </c>
      <c r="G1099" s="1" t="s">
        <v>2838</v>
      </c>
      <c r="H1099" s="191">
        <v>4896</v>
      </c>
      <c r="I1099" s="192">
        <v>0</v>
      </c>
      <c r="J1099" s="192">
        <v>0</v>
      </c>
    </row>
    <row r="1100" spans="1:10">
      <c r="A1100" s="1" t="s">
        <v>2839</v>
      </c>
      <c r="B1100" s="1" t="s">
        <v>2839</v>
      </c>
      <c r="C1100" s="1" t="s">
        <v>1298</v>
      </c>
      <c r="D1100" s="1" t="s">
        <v>2799</v>
      </c>
      <c r="E1100" s="1" t="s">
        <v>2763</v>
      </c>
      <c r="F1100" s="195" t="s">
        <v>57</v>
      </c>
      <c r="G1100" s="195" t="s">
        <v>2840</v>
      </c>
      <c r="H1100" s="196">
        <v>1</v>
      </c>
      <c r="I1100" s="192">
        <v>0</v>
      </c>
      <c r="J1100" s="192">
        <v>0</v>
      </c>
    </row>
    <row r="1101" spans="1:10">
      <c r="A1101" s="1" t="s">
        <v>2841</v>
      </c>
      <c r="B1101" s="1" t="s">
        <v>2842</v>
      </c>
      <c r="C1101" s="1" t="s">
        <v>2842</v>
      </c>
      <c r="D1101" s="1" t="s">
        <v>2843</v>
      </c>
      <c r="E1101" s="1" t="s">
        <v>761</v>
      </c>
      <c r="F1101" s="1" t="s">
        <v>448</v>
      </c>
      <c r="G1101" s="1" t="s">
        <v>2844</v>
      </c>
      <c r="H1101" s="191">
        <v>421792.75</v>
      </c>
      <c r="I1101" s="192">
        <v>1</v>
      </c>
      <c r="J1101" s="192">
        <v>1</v>
      </c>
    </row>
    <row r="1102" spans="1:10">
      <c r="A1102" s="1" t="s">
        <v>2845</v>
      </c>
      <c r="B1102" s="1" t="s">
        <v>2846</v>
      </c>
      <c r="C1102" s="1" t="s">
        <v>2846</v>
      </c>
      <c r="D1102" s="1" t="s">
        <v>2843</v>
      </c>
      <c r="E1102" s="1" t="s">
        <v>761</v>
      </c>
      <c r="F1102" s="1" t="s">
        <v>48</v>
      </c>
      <c r="G1102" s="1" t="s">
        <v>2847</v>
      </c>
      <c r="H1102" s="191">
        <v>121508</v>
      </c>
      <c r="I1102" s="192">
        <v>1</v>
      </c>
      <c r="J1102" s="192">
        <v>1</v>
      </c>
    </row>
    <row r="1103" spans="1:10">
      <c r="A1103" s="1" t="s">
        <v>2848</v>
      </c>
      <c r="B1103" s="1" t="s">
        <v>2849</v>
      </c>
      <c r="C1103" s="1" t="s">
        <v>2849</v>
      </c>
      <c r="D1103" s="1" t="s">
        <v>2843</v>
      </c>
      <c r="E1103" s="1" t="s">
        <v>761</v>
      </c>
      <c r="F1103" s="1" t="s">
        <v>48</v>
      </c>
      <c r="G1103" s="1" t="s">
        <v>2850</v>
      </c>
      <c r="H1103" s="191">
        <v>80958</v>
      </c>
      <c r="I1103" s="192">
        <v>1</v>
      </c>
      <c r="J1103" s="192">
        <v>1</v>
      </c>
    </row>
    <row r="1104" spans="1:10">
      <c r="A1104" s="1" t="s">
        <v>2851</v>
      </c>
      <c r="B1104" s="1" t="s">
        <v>2851</v>
      </c>
      <c r="C1104" s="1" t="s">
        <v>2852</v>
      </c>
      <c r="D1104" s="1" t="s">
        <v>2843</v>
      </c>
      <c r="E1104" s="1" t="s">
        <v>761</v>
      </c>
      <c r="F1104" s="1" t="s">
        <v>57</v>
      </c>
      <c r="G1104" s="1" t="s">
        <v>2853</v>
      </c>
      <c r="H1104" s="191">
        <v>76081.5</v>
      </c>
      <c r="I1104" s="192">
        <v>0</v>
      </c>
      <c r="J1104" s="192">
        <v>0</v>
      </c>
    </row>
    <row r="1105" spans="1:10">
      <c r="A1105" s="1" t="s">
        <v>2854</v>
      </c>
      <c r="B1105" s="1" t="s">
        <v>2854</v>
      </c>
      <c r="C1105" s="1" t="s">
        <v>2852</v>
      </c>
      <c r="D1105" s="1" t="s">
        <v>2843</v>
      </c>
      <c r="E1105" s="1" t="s">
        <v>761</v>
      </c>
      <c r="F1105" s="1" t="s">
        <v>57</v>
      </c>
      <c r="G1105" s="1" t="s">
        <v>2855</v>
      </c>
      <c r="H1105" s="191">
        <v>60969</v>
      </c>
      <c r="I1105" s="192">
        <v>0</v>
      </c>
      <c r="J1105" s="192">
        <v>1</v>
      </c>
    </row>
    <row r="1106" spans="1:10">
      <c r="A1106" s="1" t="s">
        <v>2856</v>
      </c>
      <c r="B1106" s="1" t="s">
        <v>2856</v>
      </c>
      <c r="C1106" s="1" t="s">
        <v>2857</v>
      </c>
      <c r="D1106" s="1" t="s">
        <v>2843</v>
      </c>
      <c r="E1106" s="1" t="s">
        <v>761</v>
      </c>
      <c r="F1106" s="1" t="s">
        <v>57</v>
      </c>
      <c r="G1106" s="1" t="s">
        <v>2858</v>
      </c>
      <c r="H1106" s="191">
        <v>40694.5</v>
      </c>
      <c r="I1106" s="192">
        <v>0</v>
      </c>
      <c r="J1106" s="192">
        <v>1</v>
      </c>
    </row>
    <row r="1107" spans="1:10">
      <c r="A1107" s="1" t="s">
        <v>2859</v>
      </c>
      <c r="B1107" s="1" t="s">
        <v>2842</v>
      </c>
      <c r="C1107" s="1" t="s">
        <v>2842</v>
      </c>
      <c r="D1107" s="1" t="s">
        <v>2843</v>
      </c>
      <c r="E1107" s="1" t="s">
        <v>761</v>
      </c>
      <c r="F1107" s="1" t="s">
        <v>448</v>
      </c>
      <c r="G1107" s="1" t="s">
        <v>2860</v>
      </c>
      <c r="H1107" s="191">
        <v>40153</v>
      </c>
      <c r="I1107" s="192">
        <v>0</v>
      </c>
      <c r="J1107" s="192">
        <v>0</v>
      </c>
    </row>
    <row r="1108" spans="1:10">
      <c r="A1108" s="1" t="s">
        <v>2861</v>
      </c>
      <c r="B1108" s="1" t="s">
        <v>2861</v>
      </c>
      <c r="C1108" s="1" t="s">
        <v>2862</v>
      </c>
      <c r="D1108" s="1" t="s">
        <v>2843</v>
      </c>
      <c r="E1108" s="1" t="s">
        <v>761</v>
      </c>
      <c r="F1108" s="1" t="s">
        <v>57</v>
      </c>
      <c r="G1108" s="1" t="s">
        <v>2863</v>
      </c>
      <c r="H1108" s="191">
        <v>34385.5</v>
      </c>
      <c r="I1108" s="192">
        <v>0</v>
      </c>
      <c r="J1108" s="192">
        <v>0</v>
      </c>
    </row>
    <row r="1109" spans="1:10">
      <c r="A1109" s="1" t="s">
        <v>2864</v>
      </c>
      <c r="B1109" s="1" t="s">
        <v>2842</v>
      </c>
      <c r="C1109" s="1" t="s">
        <v>2842</v>
      </c>
      <c r="D1109" s="1" t="s">
        <v>2843</v>
      </c>
      <c r="E1109" s="1" t="s">
        <v>761</v>
      </c>
      <c r="F1109" s="1" t="s">
        <v>448</v>
      </c>
      <c r="G1109" s="1" t="s">
        <v>2865</v>
      </c>
      <c r="H1109" s="191">
        <v>32249</v>
      </c>
      <c r="I1109" s="192">
        <v>0</v>
      </c>
      <c r="J1109" s="192">
        <v>0</v>
      </c>
    </row>
    <row r="1110" spans="1:10">
      <c r="A1110" s="1" t="s">
        <v>2866</v>
      </c>
      <c r="B1110" s="1" t="s">
        <v>2866</v>
      </c>
      <c r="C1110" s="1" t="s">
        <v>2867</v>
      </c>
      <c r="D1110" s="1" t="s">
        <v>2843</v>
      </c>
      <c r="E1110" s="1" t="s">
        <v>761</v>
      </c>
      <c r="F1110" s="1" t="s">
        <v>57</v>
      </c>
      <c r="G1110" s="1" t="s">
        <v>2868</v>
      </c>
      <c r="H1110" s="191">
        <v>30894</v>
      </c>
      <c r="I1110" s="192">
        <v>0</v>
      </c>
      <c r="J1110" s="192">
        <v>1</v>
      </c>
    </row>
    <row r="1111" spans="1:10">
      <c r="A1111" s="1" t="s">
        <v>2869</v>
      </c>
      <c r="B1111" s="1" t="s">
        <v>2869</v>
      </c>
      <c r="C1111" s="1" t="s">
        <v>2870</v>
      </c>
      <c r="D1111" s="1" t="s">
        <v>2843</v>
      </c>
      <c r="E1111" s="1" t="s">
        <v>761</v>
      </c>
      <c r="F1111" s="1" t="s">
        <v>57</v>
      </c>
      <c r="G1111" s="1" t="s">
        <v>2871</v>
      </c>
      <c r="H1111" s="191">
        <v>26875</v>
      </c>
      <c r="I1111" s="192">
        <v>0</v>
      </c>
      <c r="J1111" s="192">
        <v>0</v>
      </c>
    </row>
    <row r="1112" spans="1:10">
      <c r="A1112" s="1" t="s">
        <v>2872</v>
      </c>
      <c r="B1112" s="1" t="s">
        <v>2872</v>
      </c>
      <c r="C1112" s="1" t="s">
        <v>2867</v>
      </c>
      <c r="D1112" s="1" t="s">
        <v>2843</v>
      </c>
      <c r="E1112" s="1" t="s">
        <v>761</v>
      </c>
      <c r="F1112" s="1" t="s">
        <v>57</v>
      </c>
      <c r="G1112" s="1" t="s">
        <v>2873</v>
      </c>
      <c r="H1112" s="191">
        <v>25558</v>
      </c>
      <c r="I1112" s="192">
        <v>0</v>
      </c>
      <c r="J1112" s="192">
        <v>0</v>
      </c>
    </row>
    <row r="1113" spans="1:10">
      <c r="A1113" s="1" t="s">
        <v>2874</v>
      </c>
      <c r="B1113" s="1" t="s">
        <v>2875</v>
      </c>
      <c r="C1113" s="1" t="s">
        <v>2875</v>
      </c>
      <c r="D1113" s="1" t="s">
        <v>2843</v>
      </c>
      <c r="E1113" s="1" t="s">
        <v>761</v>
      </c>
      <c r="F1113" s="1" t="s">
        <v>48</v>
      </c>
      <c r="G1113" s="1" t="s">
        <v>2876</v>
      </c>
      <c r="H1113" s="191">
        <v>24686.25</v>
      </c>
      <c r="I1113" s="192">
        <v>0</v>
      </c>
      <c r="J1113" s="192">
        <v>0</v>
      </c>
    </row>
    <row r="1114" spans="1:10">
      <c r="A1114" s="1" t="s">
        <v>2877</v>
      </c>
      <c r="B1114" s="1" t="s">
        <v>2877</v>
      </c>
      <c r="C1114" s="1" t="s">
        <v>2878</v>
      </c>
      <c r="D1114" s="1" t="s">
        <v>2843</v>
      </c>
      <c r="E1114" s="1" t="s">
        <v>761</v>
      </c>
      <c r="F1114" s="1" t="s">
        <v>57</v>
      </c>
      <c r="G1114" s="1" t="s">
        <v>2879</v>
      </c>
      <c r="H1114" s="191">
        <v>20539.5</v>
      </c>
      <c r="I1114" s="192">
        <v>0</v>
      </c>
      <c r="J1114" s="192">
        <v>0</v>
      </c>
    </row>
    <row r="1115" spans="1:10">
      <c r="A1115" s="1" t="s">
        <v>2880</v>
      </c>
      <c r="B1115" s="1" t="s">
        <v>2881</v>
      </c>
      <c r="C1115" s="1" t="s">
        <v>2881</v>
      </c>
      <c r="D1115" s="1" t="s">
        <v>2843</v>
      </c>
      <c r="E1115" s="1" t="s">
        <v>761</v>
      </c>
      <c r="F1115" s="1" t="s">
        <v>48</v>
      </c>
      <c r="G1115" s="1" t="s">
        <v>2882</v>
      </c>
      <c r="H1115" s="191">
        <v>17008</v>
      </c>
      <c r="I1115" s="192">
        <v>0</v>
      </c>
      <c r="J1115" s="192">
        <v>0</v>
      </c>
    </row>
    <row r="1116" spans="1:10">
      <c r="A1116" s="1" t="s">
        <v>2883</v>
      </c>
      <c r="B1116" s="1" t="s">
        <v>2883</v>
      </c>
      <c r="C1116" s="1" t="s">
        <v>2884</v>
      </c>
      <c r="D1116" s="1" t="s">
        <v>2843</v>
      </c>
      <c r="E1116" s="1" t="s">
        <v>761</v>
      </c>
      <c r="F1116" s="1" t="s">
        <v>57</v>
      </c>
      <c r="G1116" s="1" t="s">
        <v>2885</v>
      </c>
      <c r="H1116" s="191">
        <v>14323.5</v>
      </c>
      <c r="I1116" s="192">
        <v>0</v>
      </c>
      <c r="J1116" s="192">
        <v>0</v>
      </c>
    </row>
    <row r="1117" spans="1:10">
      <c r="A1117" s="1" t="s">
        <v>2886</v>
      </c>
      <c r="B1117" s="1" t="s">
        <v>2887</v>
      </c>
      <c r="C1117" s="1" t="s">
        <v>2887</v>
      </c>
      <c r="D1117" s="1" t="s">
        <v>2843</v>
      </c>
      <c r="E1117" s="1" t="s">
        <v>761</v>
      </c>
      <c r="F1117" s="1" t="s">
        <v>48</v>
      </c>
      <c r="G1117" s="1" t="s">
        <v>2888</v>
      </c>
      <c r="H1117" s="191">
        <v>14272.5</v>
      </c>
      <c r="I1117" s="192">
        <v>0</v>
      </c>
      <c r="J1117" s="192">
        <v>0</v>
      </c>
    </row>
    <row r="1118" spans="1:10">
      <c r="A1118" s="1" t="s">
        <v>2889</v>
      </c>
      <c r="B1118" s="1" t="s">
        <v>2889</v>
      </c>
      <c r="C1118" s="1" t="s">
        <v>2890</v>
      </c>
      <c r="D1118" s="1" t="s">
        <v>2843</v>
      </c>
      <c r="E1118" s="1" t="s">
        <v>761</v>
      </c>
      <c r="F1118" s="1" t="s">
        <v>57</v>
      </c>
      <c r="G1118" s="1" t="s">
        <v>2891</v>
      </c>
      <c r="H1118" s="191">
        <v>12805.25</v>
      </c>
      <c r="I1118" s="192">
        <v>0</v>
      </c>
      <c r="J1118" s="192">
        <v>0</v>
      </c>
    </row>
    <row r="1119" spans="1:10">
      <c r="A1119" s="1" t="s">
        <v>2892</v>
      </c>
      <c r="B1119" s="1" t="s">
        <v>2893</v>
      </c>
      <c r="C1119" s="1" t="s">
        <v>2893</v>
      </c>
      <c r="D1119" s="1" t="s">
        <v>2843</v>
      </c>
      <c r="E1119" s="1" t="s">
        <v>761</v>
      </c>
      <c r="F1119" s="1" t="s">
        <v>48</v>
      </c>
      <c r="G1119" s="1" t="s">
        <v>2894</v>
      </c>
      <c r="H1119" s="191">
        <v>12804.5</v>
      </c>
      <c r="I1119" s="192">
        <v>0</v>
      </c>
      <c r="J1119" s="192">
        <v>0</v>
      </c>
    </row>
    <row r="1120" spans="1:10">
      <c r="A1120" s="1" t="s">
        <v>2895</v>
      </c>
      <c r="B1120" s="1" t="s">
        <v>2846</v>
      </c>
      <c r="C1120" s="1" t="s">
        <v>2846</v>
      </c>
      <c r="D1120" s="1" t="s">
        <v>2843</v>
      </c>
      <c r="E1120" s="1" t="s">
        <v>761</v>
      </c>
      <c r="F1120" s="1" t="s">
        <v>48</v>
      </c>
      <c r="G1120" s="1" t="s">
        <v>2896</v>
      </c>
      <c r="H1120" s="191">
        <v>12390</v>
      </c>
      <c r="I1120" s="192">
        <v>0</v>
      </c>
      <c r="J1120" s="192">
        <v>0</v>
      </c>
    </row>
    <row r="1121" spans="1:10">
      <c r="A1121" s="1" t="s">
        <v>2897</v>
      </c>
      <c r="B1121" s="1" t="s">
        <v>2897</v>
      </c>
      <c r="C1121" s="1" t="s">
        <v>2898</v>
      </c>
      <c r="D1121" s="1" t="s">
        <v>2843</v>
      </c>
      <c r="E1121" s="1" t="s">
        <v>761</v>
      </c>
      <c r="F1121" s="1" t="s">
        <v>57</v>
      </c>
      <c r="G1121" s="1" t="s">
        <v>2899</v>
      </c>
      <c r="H1121" s="191">
        <v>12355.5</v>
      </c>
      <c r="I1121" s="192">
        <v>0</v>
      </c>
      <c r="J1121" s="192">
        <v>0</v>
      </c>
    </row>
    <row r="1122" spans="1:10">
      <c r="A1122" s="1" t="s">
        <v>2900</v>
      </c>
      <c r="B1122" s="1" t="s">
        <v>2900</v>
      </c>
      <c r="C1122" s="1" t="s">
        <v>2901</v>
      </c>
      <c r="D1122" s="1" t="s">
        <v>2843</v>
      </c>
      <c r="E1122" s="1" t="s">
        <v>761</v>
      </c>
      <c r="F1122" s="1" t="s">
        <v>42</v>
      </c>
      <c r="G1122" s="1" t="s">
        <v>2902</v>
      </c>
      <c r="H1122" s="191">
        <v>12132</v>
      </c>
      <c r="I1122" s="192">
        <v>0</v>
      </c>
      <c r="J1122" s="192">
        <v>0</v>
      </c>
    </row>
    <row r="1123" spans="1:10">
      <c r="A1123" s="1" t="s">
        <v>2903</v>
      </c>
      <c r="B1123" s="1" t="s">
        <v>2903</v>
      </c>
      <c r="C1123" s="1" t="s">
        <v>2867</v>
      </c>
      <c r="D1123" s="1" t="s">
        <v>2843</v>
      </c>
      <c r="E1123" s="1" t="s">
        <v>761</v>
      </c>
      <c r="F1123" s="1" t="s">
        <v>57</v>
      </c>
      <c r="G1123" s="1" t="s">
        <v>2904</v>
      </c>
      <c r="H1123" s="191">
        <v>11976</v>
      </c>
      <c r="I1123" s="192">
        <v>0</v>
      </c>
      <c r="J1123" s="192">
        <v>0</v>
      </c>
    </row>
    <row r="1124" spans="1:10">
      <c r="A1124" s="1" t="s">
        <v>2905</v>
      </c>
      <c r="B1124" s="1" t="s">
        <v>2846</v>
      </c>
      <c r="C1124" s="1" t="s">
        <v>2846</v>
      </c>
      <c r="D1124" s="1" t="s">
        <v>2843</v>
      </c>
      <c r="E1124" s="1" t="s">
        <v>761</v>
      </c>
      <c r="F1124" s="1" t="s">
        <v>48</v>
      </c>
      <c r="G1124" s="1" t="s">
        <v>2906</v>
      </c>
      <c r="H1124" s="191">
        <v>11398</v>
      </c>
      <c r="I1124" s="192">
        <v>0</v>
      </c>
      <c r="J1124" s="192">
        <v>0</v>
      </c>
    </row>
    <row r="1125" spans="1:10">
      <c r="A1125" s="1" t="s">
        <v>2907</v>
      </c>
      <c r="B1125" s="1" t="s">
        <v>2907</v>
      </c>
      <c r="C1125" s="1" t="s">
        <v>2908</v>
      </c>
      <c r="D1125" s="1" t="s">
        <v>2843</v>
      </c>
      <c r="E1125" s="1" t="s">
        <v>761</v>
      </c>
      <c r="F1125" s="1" t="s">
        <v>57</v>
      </c>
      <c r="G1125" s="1" t="s">
        <v>2909</v>
      </c>
      <c r="H1125" s="191">
        <v>10383.5</v>
      </c>
      <c r="I1125" s="192">
        <v>0</v>
      </c>
      <c r="J1125" s="192">
        <v>0</v>
      </c>
    </row>
    <row r="1126" spans="1:10">
      <c r="A1126" s="1" t="s">
        <v>2910</v>
      </c>
      <c r="B1126" s="1" t="s">
        <v>2910</v>
      </c>
      <c r="C1126" s="1" t="s">
        <v>2911</v>
      </c>
      <c r="D1126" s="1" t="s">
        <v>2843</v>
      </c>
      <c r="E1126" s="1" t="s">
        <v>761</v>
      </c>
      <c r="F1126" s="1" t="s">
        <v>57</v>
      </c>
      <c r="G1126" s="1" t="s">
        <v>2912</v>
      </c>
      <c r="H1126" s="191">
        <v>9315.5</v>
      </c>
      <c r="I1126" s="192">
        <v>0</v>
      </c>
      <c r="J1126" s="192">
        <v>0</v>
      </c>
    </row>
    <row r="1127" spans="1:10">
      <c r="A1127" s="1" t="s">
        <v>2913</v>
      </c>
      <c r="B1127" s="1" t="s">
        <v>2913</v>
      </c>
      <c r="C1127" s="1" t="s">
        <v>2914</v>
      </c>
      <c r="D1127" s="1" t="s">
        <v>2843</v>
      </c>
      <c r="E1127" s="1" t="s">
        <v>761</v>
      </c>
      <c r="F1127" s="1" t="s">
        <v>57</v>
      </c>
      <c r="G1127" s="1" t="s">
        <v>2915</v>
      </c>
      <c r="H1127" s="191">
        <v>9010.5</v>
      </c>
      <c r="I1127" s="192">
        <v>0</v>
      </c>
      <c r="J1127" s="192">
        <v>0</v>
      </c>
    </row>
    <row r="1128" spans="1:10">
      <c r="A1128" s="1" t="s">
        <v>2916</v>
      </c>
      <c r="B1128" s="1" t="s">
        <v>2916</v>
      </c>
      <c r="C1128" s="1" t="s">
        <v>2917</v>
      </c>
      <c r="D1128" s="1" t="s">
        <v>2843</v>
      </c>
      <c r="E1128" s="1" t="s">
        <v>761</v>
      </c>
      <c r="F1128" s="1" t="s">
        <v>57</v>
      </c>
      <c r="G1128" s="1" t="s">
        <v>2918</v>
      </c>
      <c r="H1128" s="191">
        <v>8543</v>
      </c>
      <c r="I1128" s="192">
        <v>0</v>
      </c>
      <c r="J1128" s="192">
        <v>0</v>
      </c>
    </row>
    <row r="1129" spans="1:10">
      <c r="A1129" s="1" t="s">
        <v>2919</v>
      </c>
      <c r="B1129" s="1" t="s">
        <v>2919</v>
      </c>
      <c r="C1129" s="1" t="s">
        <v>2920</v>
      </c>
      <c r="D1129" s="1" t="s">
        <v>2843</v>
      </c>
      <c r="E1129" s="1" t="s">
        <v>761</v>
      </c>
      <c r="F1129" s="1" t="s">
        <v>57</v>
      </c>
      <c r="G1129" s="1" t="s">
        <v>2921</v>
      </c>
      <c r="H1129" s="191">
        <v>8261.5</v>
      </c>
      <c r="I1129" s="192">
        <v>0</v>
      </c>
      <c r="J1129" s="192">
        <v>0</v>
      </c>
    </row>
    <row r="1130" spans="1:10">
      <c r="A1130" s="1" t="s">
        <v>2922</v>
      </c>
      <c r="B1130" s="1" t="s">
        <v>2922</v>
      </c>
      <c r="C1130" s="1" t="s">
        <v>2923</v>
      </c>
      <c r="D1130" s="1" t="s">
        <v>2843</v>
      </c>
      <c r="E1130" s="1" t="s">
        <v>761</v>
      </c>
      <c r="F1130" s="1" t="s">
        <v>2924</v>
      </c>
      <c r="G1130" s="1" t="s">
        <v>2925</v>
      </c>
      <c r="H1130" s="191">
        <v>7434</v>
      </c>
      <c r="I1130" s="192">
        <v>0</v>
      </c>
      <c r="J1130" s="192">
        <v>0</v>
      </c>
    </row>
    <row r="1131" spans="1:10">
      <c r="A1131" s="1" t="s">
        <v>2926</v>
      </c>
      <c r="B1131" s="1" t="s">
        <v>2927</v>
      </c>
      <c r="C1131" s="1" t="s">
        <v>2927</v>
      </c>
      <c r="D1131" s="1" t="s">
        <v>2843</v>
      </c>
      <c r="E1131" s="1" t="s">
        <v>761</v>
      </c>
      <c r="F1131" s="1" t="s">
        <v>48</v>
      </c>
      <c r="G1131" s="1" t="s">
        <v>2928</v>
      </c>
      <c r="H1131" s="191">
        <v>7196.5</v>
      </c>
      <c r="I1131" s="192">
        <v>0</v>
      </c>
      <c r="J1131" s="192">
        <v>1</v>
      </c>
    </row>
    <row r="1132" spans="1:10">
      <c r="A1132" s="1" t="s">
        <v>2929</v>
      </c>
      <c r="B1132" s="1" t="s">
        <v>2929</v>
      </c>
      <c r="C1132" s="1" t="s">
        <v>701</v>
      </c>
      <c r="D1132" s="1" t="s">
        <v>2843</v>
      </c>
      <c r="E1132" s="1" t="s">
        <v>761</v>
      </c>
      <c r="F1132" s="1" t="s">
        <v>42</v>
      </c>
      <c r="G1132" s="1" t="s">
        <v>2930</v>
      </c>
      <c r="H1132" s="191">
        <v>6963</v>
      </c>
      <c r="I1132" s="192">
        <v>0</v>
      </c>
      <c r="J1132" s="192">
        <v>0</v>
      </c>
    </row>
    <row r="1133" spans="1:10">
      <c r="A1133" s="1" t="s">
        <v>2931</v>
      </c>
      <c r="B1133" s="1" t="s">
        <v>2931</v>
      </c>
      <c r="C1133" s="1" t="s">
        <v>2932</v>
      </c>
      <c r="D1133" s="1" t="s">
        <v>2843</v>
      </c>
      <c r="E1133" s="1" t="s">
        <v>761</v>
      </c>
      <c r="F1133" s="1" t="s">
        <v>42</v>
      </c>
      <c r="G1133" s="1" t="s">
        <v>2933</v>
      </c>
      <c r="H1133" s="191">
        <v>5963.5</v>
      </c>
      <c r="I1133" s="192">
        <v>0</v>
      </c>
      <c r="J1133" s="192">
        <v>0</v>
      </c>
    </row>
    <row r="1134" spans="1:10">
      <c r="A1134" s="1" t="s">
        <v>2934</v>
      </c>
      <c r="B1134" s="1" t="s">
        <v>2934</v>
      </c>
      <c r="C1134" s="1" t="s">
        <v>2935</v>
      </c>
      <c r="D1134" s="1" t="s">
        <v>2843</v>
      </c>
      <c r="E1134" s="1" t="s">
        <v>761</v>
      </c>
      <c r="F1134" s="1" t="s">
        <v>57</v>
      </c>
      <c r="G1134" s="1" t="s">
        <v>2936</v>
      </c>
      <c r="H1134" s="191">
        <v>5867.5</v>
      </c>
      <c r="I1134" s="192">
        <v>0</v>
      </c>
      <c r="J1134" s="192">
        <v>0</v>
      </c>
    </row>
    <row r="1135" spans="1:10">
      <c r="A1135" s="1" t="s">
        <v>2937</v>
      </c>
      <c r="B1135" s="1" t="s">
        <v>2937</v>
      </c>
      <c r="C1135" s="1" t="s">
        <v>2938</v>
      </c>
      <c r="D1135" s="1" t="s">
        <v>2843</v>
      </c>
      <c r="E1135" s="1" t="s">
        <v>761</v>
      </c>
      <c r="F1135" s="1" t="s">
        <v>57</v>
      </c>
      <c r="G1135" s="1" t="s">
        <v>2939</v>
      </c>
      <c r="H1135" s="191">
        <v>5138</v>
      </c>
      <c r="I1135" s="192">
        <v>0</v>
      </c>
      <c r="J1135" s="192">
        <v>0</v>
      </c>
    </row>
    <row r="1136" spans="1:10">
      <c r="A1136" s="1" t="s">
        <v>2940</v>
      </c>
      <c r="B1136" s="1" t="s">
        <v>2846</v>
      </c>
      <c r="C1136" s="1" t="s">
        <v>2846</v>
      </c>
      <c r="D1136" s="1" t="s">
        <v>2843</v>
      </c>
      <c r="E1136" s="1" t="s">
        <v>761</v>
      </c>
      <c r="F1136" s="1" t="s">
        <v>48</v>
      </c>
      <c r="G1136" s="1" t="s">
        <v>2941</v>
      </c>
      <c r="H1136" s="191">
        <v>4891</v>
      </c>
      <c r="I1136" s="192">
        <v>0</v>
      </c>
      <c r="J1136" s="192">
        <v>0</v>
      </c>
    </row>
    <row r="1137" spans="1:10">
      <c r="A1137" s="1" t="s">
        <v>2942</v>
      </c>
      <c r="B1137" s="1" t="s">
        <v>2942</v>
      </c>
      <c r="C1137" s="1" t="s">
        <v>2943</v>
      </c>
      <c r="D1137" s="1" t="s">
        <v>2843</v>
      </c>
      <c r="E1137" s="1" t="s">
        <v>761</v>
      </c>
      <c r="F1137" s="1" t="s">
        <v>42</v>
      </c>
      <c r="G1137" s="1" t="s">
        <v>2944</v>
      </c>
      <c r="H1137" s="191">
        <v>4861.75</v>
      </c>
      <c r="I1137" s="192">
        <v>0</v>
      </c>
      <c r="J1137" s="192">
        <v>0</v>
      </c>
    </row>
    <row r="1138" spans="1:10">
      <c r="A1138" s="1" t="s">
        <v>2945</v>
      </c>
      <c r="B1138" s="1" t="s">
        <v>2945</v>
      </c>
      <c r="C1138" s="1" t="s">
        <v>2935</v>
      </c>
      <c r="D1138" s="1" t="s">
        <v>2843</v>
      </c>
      <c r="E1138" s="1" t="s">
        <v>761</v>
      </c>
      <c r="F1138" s="1" t="s">
        <v>57</v>
      </c>
      <c r="G1138" s="1" t="s">
        <v>2946</v>
      </c>
      <c r="H1138" s="191">
        <v>4450</v>
      </c>
      <c r="I1138" s="192">
        <v>0</v>
      </c>
      <c r="J1138" s="192">
        <v>0</v>
      </c>
    </row>
    <row r="1139" spans="1:10">
      <c r="A1139" s="1" t="s">
        <v>2947</v>
      </c>
      <c r="B1139" s="1" t="s">
        <v>2947</v>
      </c>
      <c r="C1139" s="1" t="s">
        <v>2948</v>
      </c>
      <c r="D1139" s="1" t="s">
        <v>2843</v>
      </c>
      <c r="E1139" s="1" t="s">
        <v>761</v>
      </c>
      <c r="F1139" s="1" t="s">
        <v>57</v>
      </c>
      <c r="G1139" s="1" t="s">
        <v>2949</v>
      </c>
      <c r="H1139" s="191">
        <v>4023</v>
      </c>
      <c r="I1139" s="192">
        <v>0</v>
      </c>
      <c r="J1139" s="192">
        <v>0</v>
      </c>
    </row>
    <row r="1140" spans="1:10">
      <c r="A1140" s="1" t="s">
        <v>2950</v>
      </c>
      <c r="B1140" s="1" t="s">
        <v>2875</v>
      </c>
      <c r="C1140" s="1" t="s">
        <v>2875</v>
      </c>
      <c r="D1140" s="1" t="s">
        <v>2843</v>
      </c>
      <c r="E1140" s="1" t="s">
        <v>761</v>
      </c>
      <c r="F1140" s="1" t="s">
        <v>48</v>
      </c>
      <c r="G1140" s="1" t="s">
        <v>2951</v>
      </c>
      <c r="H1140" s="191">
        <v>4004.5</v>
      </c>
      <c r="I1140" s="192">
        <v>0</v>
      </c>
      <c r="J1140" s="192">
        <v>0</v>
      </c>
    </row>
    <row r="1141" spans="1:10">
      <c r="A1141" s="1" t="s">
        <v>2952</v>
      </c>
      <c r="B1141" s="1" t="s">
        <v>2952</v>
      </c>
      <c r="C1141" s="1" t="s">
        <v>2953</v>
      </c>
      <c r="D1141" s="1" t="s">
        <v>2843</v>
      </c>
      <c r="E1141" s="1" t="s">
        <v>761</v>
      </c>
      <c r="F1141" s="1" t="s">
        <v>42</v>
      </c>
      <c r="G1141" s="1" t="s">
        <v>2954</v>
      </c>
      <c r="H1141" s="191">
        <v>3499</v>
      </c>
      <c r="I1141" s="192">
        <v>0</v>
      </c>
      <c r="J1141" s="192">
        <v>0</v>
      </c>
    </row>
    <row r="1142" spans="1:10">
      <c r="A1142" s="1" t="s">
        <v>2955</v>
      </c>
      <c r="B1142" s="1" t="s">
        <v>2875</v>
      </c>
      <c r="C1142" s="1" t="s">
        <v>2875</v>
      </c>
      <c r="D1142" s="1" t="s">
        <v>2843</v>
      </c>
      <c r="E1142" s="1" t="s">
        <v>761</v>
      </c>
      <c r="F1142" s="1" t="s">
        <v>48</v>
      </c>
      <c r="G1142" s="1" t="s">
        <v>2956</v>
      </c>
      <c r="H1142" s="191">
        <v>2092.25</v>
      </c>
      <c r="I1142" s="192">
        <v>0</v>
      </c>
      <c r="J1142" s="192">
        <v>0</v>
      </c>
    </row>
    <row r="1143" spans="1:10">
      <c r="A1143" s="1" t="s">
        <v>2957</v>
      </c>
      <c r="B1143" s="1" t="s">
        <v>2875</v>
      </c>
      <c r="C1143" s="1" t="s">
        <v>2875</v>
      </c>
      <c r="D1143" s="1" t="s">
        <v>2843</v>
      </c>
      <c r="E1143" s="1" t="s">
        <v>761</v>
      </c>
      <c r="F1143" s="1" t="s">
        <v>48</v>
      </c>
      <c r="G1143" s="1" t="s">
        <v>2958</v>
      </c>
      <c r="H1143" s="191">
        <v>1829.25</v>
      </c>
      <c r="I1143" s="192">
        <v>0</v>
      </c>
      <c r="J1143" s="192">
        <v>0</v>
      </c>
    </row>
    <row r="1144" spans="1:10">
      <c r="A1144" s="1" t="s">
        <v>2959</v>
      </c>
      <c r="B1144" s="1" t="s">
        <v>2875</v>
      </c>
      <c r="C1144" s="1" t="s">
        <v>2875</v>
      </c>
      <c r="D1144" s="1" t="s">
        <v>2843</v>
      </c>
      <c r="E1144" s="1" t="s">
        <v>761</v>
      </c>
      <c r="F1144" s="1" t="s">
        <v>48</v>
      </c>
      <c r="G1144" s="1" t="s">
        <v>2960</v>
      </c>
      <c r="H1144" s="191">
        <v>1514.75</v>
      </c>
      <c r="I1144" s="192">
        <v>0</v>
      </c>
      <c r="J1144" s="192">
        <v>0</v>
      </c>
    </row>
    <row r="1145" spans="1:10">
      <c r="A1145" s="1" t="s">
        <v>2961</v>
      </c>
      <c r="B1145" s="1" t="s">
        <v>2875</v>
      </c>
      <c r="C1145" s="1" t="s">
        <v>2875</v>
      </c>
      <c r="D1145" s="1" t="s">
        <v>2843</v>
      </c>
      <c r="E1145" s="1" t="s">
        <v>761</v>
      </c>
      <c r="F1145" s="1" t="s">
        <v>48</v>
      </c>
      <c r="G1145" s="1" t="s">
        <v>2962</v>
      </c>
      <c r="H1145" s="191">
        <v>1305</v>
      </c>
      <c r="I1145" s="192">
        <v>0</v>
      </c>
      <c r="J1145" s="192">
        <v>0</v>
      </c>
    </row>
    <row r="1146" spans="1:10">
      <c r="A1146" s="1" t="s">
        <v>2963</v>
      </c>
      <c r="B1146" s="1" t="s">
        <v>2875</v>
      </c>
      <c r="C1146" s="1" t="s">
        <v>2875</v>
      </c>
      <c r="D1146" s="1" t="s">
        <v>2843</v>
      </c>
      <c r="E1146" s="1" t="s">
        <v>761</v>
      </c>
      <c r="F1146" s="1" t="s">
        <v>48</v>
      </c>
      <c r="G1146" s="1" t="s">
        <v>2964</v>
      </c>
      <c r="H1146" s="191">
        <v>764.75</v>
      </c>
      <c r="I1146" s="192">
        <v>0</v>
      </c>
      <c r="J1146" s="192">
        <v>0</v>
      </c>
    </row>
    <row r="1147" spans="1:10">
      <c r="A1147" s="1" t="s">
        <v>2965</v>
      </c>
      <c r="B1147" s="1" t="s">
        <v>2965</v>
      </c>
      <c r="C1147" s="1" t="s">
        <v>170</v>
      </c>
      <c r="D1147" s="1" t="s">
        <v>2843</v>
      </c>
      <c r="E1147" s="1" t="s">
        <v>761</v>
      </c>
      <c r="F1147" s="1" t="s">
        <v>42</v>
      </c>
      <c r="G1147" s="1" t="s">
        <v>2966</v>
      </c>
      <c r="H1147" s="191">
        <v>741</v>
      </c>
      <c r="I1147" s="192">
        <v>0</v>
      </c>
      <c r="J1147" s="192">
        <v>0</v>
      </c>
    </row>
    <row r="1148" spans="1:10">
      <c r="A1148" s="1" t="s">
        <v>2967</v>
      </c>
      <c r="B1148" s="1" t="s">
        <v>2875</v>
      </c>
      <c r="C1148" s="1" t="s">
        <v>2875</v>
      </c>
      <c r="D1148" s="1" t="s">
        <v>2843</v>
      </c>
      <c r="E1148" s="1" t="s">
        <v>761</v>
      </c>
      <c r="F1148" s="1" t="s">
        <v>48</v>
      </c>
      <c r="G1148" s="1" t="s">
        <v>2968</v>
      </c>
      <c r="H1148" s="191">
        <v>620.5</v>
      </c>
      <c r="I1148" s="192">
        <v>0</v>
      </c>
      <c r="J1148" s="192">
        <v>0</v>
      </c>
    </row>
    <row r="1149" spans="1:10">
      <c r="A1149" s="1" t="s">
        <v>2969</v>
      </c>
      <c r="B1149" s="1" t="s">
        <v>2970</v>
      </c>
      <c r="C1149" s="1" t="s">
        <v>2970</v>
      </c>
      <c r="D1149" s="1" t="s">
        <v>2843</v>
      </c>
      <c r="E1149" s="1" t="s">
        <v>761</v>
      </c>
      <c r="F1149" s="1" t="s">
        <v>42</v>
      </c>
      <c r="G1149" s="1" t="s">
        <v>2971</v>
      </c>
      <c r="H1149" s="191">
        <v>617.5</v>
      </c>
      <c r="I1149" s="192">
        <v>0</v>
      </c>
      <c r="J1149" s="192">
        <v>0</v>
      </c>
    </row>
    <row r="1150" spans="1:10">
      <c r="A1150" s="1" t="s">
        <v>2972</v>
      </c>
      <c r="B1150" s="1" t="s">
        <v>2875</v>
      </c>
      <c r="C1150" s="1" t="s">
        <v>2875</v>
      </c>
      <c r="D1150" s="1" t="s">
        <v>2843</v>
      </c>
      <c r="E1150" s="1" t="s">
        <v>761</v>
      </c>
      <c r="F1150" s="1" t="s">
        <v>48</v>
      </c>
      <c r="G1150" s="1" t="s">
        <v>2973</v>
      </c>
      <c r="H1150" s="191">
        <v>582.75</v>
      </c>
      <c r="I1150" s="192">
        <v>0</v>
      </c>
      <c r="J1150" s="192">
        <v>0</v>
      </c>
    </row>
    <row r="1151" spans="1:10">
      <c r="A1151" s="1" t="s">
        <v>2974</v>
      </c>
      <c r="B1151" s="1" t="s">
        <v>2975</v>
      </c>
      <c r="C1151" s="1" t="s">
        <v>2975</v>
      </c>
      <c r="D1151" s="1" t="s">
        <v>2976</v>
      </c>
      <c r="E1151" s="1" t="s">
        <v>761</v>
      </c>
      <c r="F1151" s="1" t="s">
        <v>448</v>
      </c>
      <c r="G1151" s="1" t="s">
        <v>2977</v>
      </c>
      <c r="H1151" s="191">
        <v>289434.75</v>
      </c>
      <c r="I1151" s="192">
        <v>1</v>
      </c>
      <c r="J1151" s="192">
        <v>1</v>
      </c>
    </row>
    <row r="1152" spans="1:10">
      <c r="A1152" s="1" t="s">
        <v>2978</v>
      </c>
      <c r="B1152" s="1" t="s">
        <v>2975</v>
      </c>
      <c r="C1152" s="1" t="s">
        <v>2975</v>
      </c>
      <c r="D1152" s="1" t="s">
        <v>2976</v>
      </c>
      <c r="E1152" s="1" t="s">
        <v>761</v>
      </c>
      <c r="F1152" s="1" t="s">
        <v>448</v>
      </c>
      <c r="G1152" s="1" t="s">
        <v>2979</v>
      </c>
      <c r="H1152" s="191">
        <v>279661.5</v>
      </c>
      <c r="I1152" s="192">
        <v>0</v>
      </c>
      <c r="J1152" s="192">
        <v>1</v>
      </c>
    </row>
    <row r="1153" spans="1:10">
      <c r="A1153" s="1" t="s">
        <v>2980</v>
      </c>
      <c r="B1153" s="1" t="s">
        <v>2980</v>
      </c>
      <c r="C1153" s="1" t="s">
        <v>2981</v>
      </c>
      <c r="D1153" s="1" t="s">
        <v>2976</v>
      </c>
      <c r="E1153" s="1" t="s">
        <v>761</v>
      </c>
      <c r="F1153" s="1" t="s">
        <v>57</v>
      </c>
      <c r="G1153" s="1" t="s">
        <v>2982</v>
      </c>
      <c r="H1153" s="191">
        <v>178472.5</v>
      </c>
      <c r="I1153" s="192">
        <v>0</v>
      </c>
      <c r="J1153" s="192">
        <v>1</v>
      </c>
    </row>
    <row r="1154" spans="1:10">
      <c r="A1154" s="1" t="s">
        <v>2983</v>
      </c>
      <c r="B1154" s="1" t="s">
        <v>2975</v>
      </c>
      <c r="C1154" s="1" t="s">
        <v>2975</v>
      </c>
      <c r="D1154" s="1" t="s">
        <v>2976</v>
      </c>
      <c r="E1154" s="1" t="s">
        <v>761</v>
      </c>
      <c r="F1154" s="1" t="s">
        <v>448</v>
      </c>
      <c r="G1154" s="1" t="s">
        <v>2984</v>
      </c>
      <c r="H1154" s="191">
        <v>164591.5</v>
      </c>
      <c r="I1154" s="192">
        <v>0</v>
      </c>
      <c r="J1154" s="192">
        <v>1</v>
      </c>
    </row>
    <row r="1155" spans="1:10">
      <c r="A1155" s="1" t="s">
        <v>2985</v>
      </c>
      <c r="B1155" s="1" t="s">
        <v>2985</v>
      </c>
      <c r="C1155" s="1" t="s">
        <v>2986</v>
      </c>
      <c r="D1155" s="1" t="s">
        <v>2976</v>
      </c>
      <c r="E1155" s="1" t="s">
        <v>761</v>
      </c>
      <c r="F1155" s="1" t="s">
        <v>57</v>
      </c>
      <c r="G1155" s="1" t="s">
        <v>2987</v>
      </c>
      <c r="H1155" s="191">
        <v>163305</v>
      </c>
      <c r="I1155" s="192">
        <v>0</v>
      </c>
      <c r="J1155" s="192">
        <v>1</v>
      </c>
    </row>
    <row r="1156" spans="1:10">
      <c r="A1156" s="1" t="s">
        <v>2988</v>
      </c>
      <c r="B1156" s="1" t="s">
        <v>2988</v>
      </c>
      <c r="C1156" s="1" t="s">
        <v>2989</v>
      </c>
      <c r="D1156" s="1" t="s">
        <v>2976</v>
      </c>
      <c r="E1156" s="1" t="s">
        <v>761</v>
      </c>
      <c r="F1156" s="1" t="s">
        <v>57</v>
      </c>
      <c r="G1156" s="1" t="s">
        <v>2990</v>
      </c>
      <c r="H1156" s="191">
        <v>144483</v>
      </c>
      <c r="I1156" s="192">
        <v>0</v>
      </c>
      <c r="J1156" s="192">
        <v>1</v>
      </c>
    </row>
    <row r="1157" spans="1:10">
      <c r="A1157" s="1" t="s">
        <v>2991</v>
      </c>
      <c r="B1157" s="1" t="s">
        <v>2991</v>
      </c>
      <c r="C1157" s="1" t="s">
        <v>2992</v>
      </c>
      <c r="D1157" s="1" t="s">
        <v>2976</v>
      </c>
      <c r="E1157" s="1" t="s">
        <v>761</v>
      </c>
      <c r="F1157" s="1" t="s">
        <v>57</v>
      </c>
      <c r="G1157" s="1" t="s">
        <v>2993</v>
      </c>
      <c r="H1157" s="191">
        <v>133782</v>
      </c>
      <c r="I1157" s="192">
        <v>0</v>
      </c>
      <c r="J1157" s="192">
        <v>1</v>
      </c>
    </row>
    <row r="1158" spans="1:10">
      <c r="A1158" s="1" t="s">
        <v>2994</v>
      </c>
      <c r="B1158" s="1" t="s">
        <v>2994</v>
      </c>
      <c r="C1158" s="1" t="s">
        <v>2995</v>
      </c>
      <c r="D1158" s="1" t="s">
        <v>2976</v>
      </c>
      <c r="E1158" s="1" t="s">
        <v>761</v>
      </c>
      <c r="F1158" s="1" t="s">
        <v>57</v>
      </c>
      <c r="G1158" s="1" t="s">
        <v>2996</v>
      </c>
      <c r="H1158" s="191">
        <v>84678.5</v>
      </c>
      <c r="I1158" s="192">
        <v>0</v>
      </c>
      <c r="J1158" s="192">
        <v>1</v>
      </c>
    </row>
    <row r="1159" spans="1:10">
      <c r="A1159" s="1" t="s">
        <v>2997</v>
      </c>
      <c r="B1159" s="1" t="s">
        <v>2997</v>
      </c>
      <c r="C1159" s="1" t="s">
        <v>2998</v>
      </c>
      <c r="D1159" s="1" t="s">
        <v>2976</v>
      </c>
      <c r="E1159" s="1" t="s">
        <v>761</v>
      </c>
      <c r="F1159" s="1" t="s">
        <v>57</v>
      </c>
      <c r="G1159" s="1" t="s">
        <v>2999</v>
      </c>
      <c r="H1159" s="191">
        <v>82929.5</v>
      </c>
      <c r="I1159" s="192">
        <v>0</v>
      </c>
      <c r="J1159" s="192">
        <v>1</v>
      </c>
    </row>
    <row r="1160" spans="1:10">
      <c r="A1160" s="1" t="s">
        <v>3000</v>
      </c>
      <c r="B1160" s="1" t="s">
        <v>3000</v>
      </c>
      <c r="C1160" s="1" t="s">
        <v>3001</v>
      </c>
      <c r="D1160" s="1" t="s">
        <v>2976</v>
      </c>
      <c r="E1160" s="1" t="s">
        <v>761</v>
      </c>
      <c r="F1160" s="1" t="s">
        <v>430</v>
      </c>
      <c r="G1160" s="1" t="s">
        <v>3002</v>
      </c>
      <c r="H1160" s="191">
        <v>78118</v>
      </c>
      <c r="I1160" s="192">
        <v>1</v>
      </c>
      <c r="J1160" s="192">
        <v>1</v>
      </c>
    </row>
    <row r="1161" spans="1:10">
      <c r="A1161" s="1" t="s">
        <v>3003</v>
      </c>
      <c r="B1161" s="1" t="s">
        <v>2975</v>
      </c>
      <c r="C1161" s="1" t="s">
        <v>2975</v>
      </c>
      <c r="D1161" s="1" t="s">
        <v>2976</v>
      </c>
      <c r="E1161" s="1" t="s">
        <v>761</v>
      </c>
      <c r="F1161" s="1" t="s">
        <v>448</v>
      </c>
      <c r="G1161" s="1" t="s">
        <v>3004</v>
      </c>
      <c r="H1161" s="191">
        <v>69320.5</v>
      </c>
      <c r="I1161" s="192">
        <v>0</v>
      </c>
      <c r="J1161" s="192">
        <v>1</v>
      </c>
    </row>
    <row r="1162" spans="1:10">
      <c r="A1162" s="1" t="s">
        <v>3005</v>
      </c>
      <c r="B1162" s="1" t="s">
        <v>3005</v>
      </c>
      <c r="C1162" s="1" t="s">
        <v>3006</v>
      </c>
      <c r="D1162" s="1" t="s">
        <v>2976</v>
      </c>
      <c r="E1162" s="1" t="s">
        <v>761</v>
      </c>
      <c r="F1162" s="1" t="s">
        <v>57</v>
      </c>
      <c r="G1162" s="1" t="s">
        <v>3007</v>
      </c>
      <c r="H1162" s="191">
        <v>69188</v>
      </c>
      <c r="I1162" s="192">
        <v>0</v>
      </c>
      <c r="J1162" s="192">
        <v>1</v>
      </c>
    </row>
    <row r="1163" spans="1:10">
      <c r="A1163" s="1" t="s">
        <v>3008</v>
      </c>
      <c r="B1163" s="1" t="s">
        <v>3009</v>
      </c>
      <c r="C1163" s="1" t="s">
        <v>3009</v>
      </c>
      <c r="D1163" s="1" t="s">
        <v>2976</v>
      </c>
      <c r="E1163" s="1" t="s">
        <v>761</v>
      </c>
      <c r="F1163" s="1" t="s">
        <v>48</v>
      </c>
      <c r="G1163" s="1" t="s">
        <v>3010</v>
      </c>
      <c r="H1163" s="191">
        <v>64894</v>
      </c>
      <c r="I1163" s="192">
        <v>1</v>
      </c>
      <c r="J1163" s="192">
        <v>1</v>
      </c>
    </row>
    <row r="1164" spans="1:10">
      <c r="A1164" s="1" t="s">
        <v>3011</v>
      </c>
      <c r="B1164" s="1" t="s">
        <v>3011</v>
      </c>
      <c r="C1164" s="1" t="s">
        <v>3012</v>
      </c>
      <c r="D1164" s="1" t="s">
        <v>2976</v>
      </c>
      <c r="E1164" s="1" t="s">
        <v>761</v>
      </c>
      <c r="F1164" s="1" t="s">
        <v>42</v>
      </c>
      <c r="G1164" s="1" t="s">
        <v>3013</v>
      </c>
      <c r="H1164" s="191">
        <v>58679.5</v>
      </c>
      <c r="I1164" s="192">
        <v>0</v>
      </c>
      <c r="J1164" s="192">
        <v>1</v>
      </c>
    </row>
    <row r="1165" spans="1:10">
      <c r="A1165" s="1" t="s">
        <v>3014</v>
      </c>
      <c r="B1165" s="1" t="s">
        <v>3015</v>
      </c>
      <c r="C1165" s="1" t="s">
        <v>3015</v>
      </c>
      <c r="D1165" s="1" t="s">
        <v>2976</v>
      </c>
      <c r="E1165" s="1" t="s">
        <v>761</v>
      </c>
      <c r="F1165" s="1" t="s">
        <v>48</v>
      </c>
      <c r="G1165" s="1" t="s">
        <v>3016</v>
      </c>
      <c r="H1165" s="191">
        <v>51995.25</v>
      </c>
      <c r="I1165" s="192">
        <v>0</v>
      </c>
      <c r="J1165" s="192">
        <v>0</v>
      </c>
    </row>
    <row r="1166" spans="1:10">
      <c r="A1166" s="1" t="s">
        <v>3017</v>
      </c>
      <c r="B1166" s="1" t="s">
        <v>3017</v>
      </c>
      <c r="C1166" s="1" t="s">
        <v>3018</v>
      </c>
      <c r="D1166" s="1" t="s">
        <v>2976</v>
      </c>
      <c r="E1166" s="1" t="s">
        <v>761</v>
      </c>
      <c r="F1166" s="1" t="s">
        <v>57</v>
      </c>
      <c r="G1166" s="1" t="s">
        <v>3019</v>
      </c>
      <c r="H1166" s="191">
        <v>51226.5</v>
      </c>
      <c r="I1166" s="192">
        <v>0</v>
      </c>
      <c r="J1166" s="192">
        <v>1</v>
      </c>
    </row>
    <row r="1167" spans="1:10">
      <c r="A1167" s="1" t="s">
        <v>3020</v>
      </c>
      <c r="B1167" s="1" t="s">
        <v>2975</v>
      </c>
      <c r="C1167" s="1" t="s">
        <v>2975</v>
      </c>
      <c r="D1167" s="1" t="s">
        <v>2976</v>
      </c>
      <c r="E1167" s="1" t="s">
        <v>761</v>
      </c>
      <c r="F1167" s="1" t="s">
        <v>448</v>
      </c>
      <c r="G1167" s="1" t="s">
        <v>3021</v>
      </c>
      <c r="H1167" s="191">
        <v>46843</v>
      </c>
      <c r="I1167" s="192">
        <v>0</v>
      </c>
      <c r="J1167" s="192">
        <v>0</v>
      </c>
    </row>
    <row r="1168" spans="1:10">
      <c r="A1168" s="1" t="s">
        <v>3022</v>
      </c>
      <c r="B1168" s="1" t="s">
        <v>3022</v>
      </c>
      <c r="C1168" s="1" t="s">
        <v>3023</v>
      </c>
      <c r="D1168" s="1" t="s">
        <v>2976</v>
      </c>
      <c r="E1168" s="1" t="s">
        <v>761</v>
      </c>
      <c r="F1168" s="1" t="s">
        <v>57</v>
      </c>
      <c r="G1168" s="1" t="s">
        <v>3024</v>
      </c>
      <c r="H1168" s="191">
        <v>35810.5</v>
      </c>
      <c r="I1168" s="192">
        <v>0</v>
      </c>
      <c r="J1168" s="192">
        <v>1</v>
      </c>
    </row>
    <row r="1169" spans="1:10">
      <c r="A1169" s="1" t="s">
        <v>3025</v>
      </c>
      <c r="B1169" s="1" t="s">
        <v>3025</v>
      </c>
      <c r="C1169" s="1" t="s">
        <v>3026</v>
      </c>
      <c r="D1169" s="1" t="s">
        <v>2976</v>
      </c>
      <c r="E1169" s="1" t="s">
        <v>761</v>
      </c>
      <c r="F1169" s="1" t="s">
        <v>57</v>
      </c>
      <c r="G1169" s="1" t="s">
        <v>3027</v>
      </c>
      <c r="H1169" s="191">
        <v>33059.5</v>
      </c>
      <c r="I1169" s="192">
        <v>0</v>
      </c>
      <c r="J1169" s="192">
        <v>0</v>
      </c>
    </row>
    <row r="1170" spans="1:10">
      <c r="A1170" s="1" t="s">
        <v>3028</v>
      </c>
      <c r="B1170" s="1" t="s">
        <v>3028</v>
      </c>
      <c r="C1170" s="1" t="s">
        <v>3029</v>
      </c>
      <c r="D1170" s="1" t="s">
        <v>2976</v>
      </c>
      <c r="E1170" s="1" t="s">
        <v>761</v>
      </c>
      <c r="F1170" s="1" t="s">
        <v>57</v>
      </c>
      <c r="G1170" s="1" t="s">
        <v>3030</v>
      </c>
      <c r="H1170" s="191">
        <v>32989.5</v>
      </c>
      <c r="I1170" s="192">
        <v>0</v>
      </c>
      <c r="J1170" s="192">
        <v>0</v>
      </c>
    </row>
    <row r="1171" spans="1:10">
      <c r="A1171" s="1" t="s">
        <v>3031</v>
      </c>
      <c r="B1171" s="1" t="s">
        <v>2975</v>
      </c>
      <c r="C1171" s="1" t="s">
        <v>2975</v>
      </c>
      <c r="D1171" s="1" t="s">
        <v>2976</v>
      </c>
      <c r="E1171" s="1" t="s">
        <v>761</v>
      </c>
      <c r="F1171" s="1" t="s">
        <v>448</v>
      </c>
      <c r="G1171" s="1" t="s">
        <v>3032</v>
      </c>
      <c r="H1171" s="191">
        <v>32581.5</v>
      </c>
      <c r="I1171" s="192">
        <v>0</v>
      </c>
      <c r="J1171" s="192">
        <v>0</v>
      </c>
    </row>
    <row r="1172" spans="1:10">
      <c r="A1172" s="1" t="s">
        <v>3033</v>
      </c>
      <c r="B1172" s="1" t="s">
        <v>3033</v>
      </c>
      <c r="C1172" s="1" t="s">
        <v>3034</v>
      </c>
      <c r="D1172" s="1" t="s">
        <v>2976</v>
      </c>
      <c r="E1172" s="1" t="s">
        <v>761</v>
      </c>
      <c r="F1172" s="1" t="s">
        <v>57</v>
      </c>
      <c r="G1172" s="1" t="s">
        <v>3035</v>
      </c>
      <c r="H1172" s="191">
        <v>32354.5</v>
      </c>
      <c r="I1172" s="192">
        <v>0</v>
      </c>
      <c r="J1172" s="192">
        <v>0</v>
      </c>
    </row>
    <row r="1173" spans="1:10">
      <c r="A1173" s="1" t="s">
        <v>3036</v>
      </c>
      <c r="B1173" s="1" t="s">
        <v>3036</v>
      </c>
      <c r="C1173" s="1" t="s">
        <v>3036</v>
      </c>
      <c r="D1173" s="1" t="s">
        <v>2976</v>
      </c>
      <c r="E1173" s="1" t="s">
        <v>761</v>
      </c>
      <c r="F1173" s="195" t="s">
        <v>42</v>
      </c>
      <c r="G1173" s="195" t="s">
        <v>3037</v>
      </c>
      <c r="H1173" s="196">
        <v>32211</v>
      </c>
      <c r="I1173" s="192">
        <v>0</v>
      </c>
      <c r="J1173" s="192">
        <v>0</v>
      </c>
    </row>
    <row r="1174" spans="1:10">
      <c r="A1174" s="1" t="s">
        <v>3038</v>
      </c>
      <c r="B1174" s="1" t="s">
        <v>3038</v>
      </c>
      <c r="C1174" s="1" t="s">
        <v>3039</v>
      </c>
      <c r="D1174" s="1" t="s">
        <v>2976</v>
      </c>
      <c r="E1174" s="1" t="s">
        <v>761</v>
      </c>
      <c r="F1174" s="1" t="s">
        <v>57</v>
      </c>
      <c r="G1174" s="1" t="s">
        <v>3040</v>
      </c>
      <c r="H1174" s="191">
        <v>30585.5</v>
      </c>
      <c r="I1174" s="192">
        <v>0</v>
      </c>
      <c r="J1174" s="192">
        <v>0</v>
      </c>
    </row>
    <row r="1175" spans="1:10">
      <c r="A1175" s="1" t="s">
        <v>3041</v>
      </c>
      <c r="B1175" s="1" t="s">
        <v>3041</v>
      </c>
      <c r="C1175" s="1" t="s">
        <v>3042</v>
      </c>
      <c r="D1175" s="1" t="s">
        <v>2976</v>
      </c>
      <c r="E1175" s="1" t="s">
        <v>761</v>
      </c>
      <c r="F1175" s="1" t="s">
        <v>57</v>
      </c>
      <c r="G1175" s="1" t="s">
        <v>3043</v>
      </c>
      <c r="H1175" s="191">
        <v>30142</v>
      </c>
      <c r="I1175" s="192">
        <v>0</v>
      </c>
      <c r="J1175" s="192">
        <v>1</v>
      </c>
    </row>
    <row r="1176" spans="1:10">
      <c r="A1176" s="1" t="s">
        <v>3044</v>
      </c>
      <c r="B1176" s="1" t="s">
        <v>3044</v>
      </c>
      <c r="C1176" s="1" t="s">
        <v>3045</v>
      </c>
      <c r="D1176" s="1" t="s">
        <v>2976</v>
      </c>
      <c r="E1176" s="1" t="s">
        <v>761</v>
      </c>
      <c r="F1176" s="1" t="s">
        <v>57</v>
      </c>
      <c r="G1176" s="1" t="s">
        <v>3046</v>
      </c>
      <c r="H1176" s="191">
        <v>28873</v>
      </c>
      <c r="I1176" s="192">
        <v>0</v>
      </c>
      <c r="J1176" s="192">
        <v>0</v>
      </c>
    </row>
    <row r="1177" spans="1:10">
      <c r="A1177" s="1" t="s">
        <v>3047</v>
      </c>
      <c r="B1177" s="1" t="s">
        <v>3047</v>
      </c>
      <c r="C1177" s="1" t="s">
        <v>3048</v>
      </c>
      <c r="D1177" s="1" t="s">
        <v>2976</v>
      </c>
      <c r="E1177" s="1" t="s">
        <v>761</v>
      </c>
      <c r="F1177" s="1" t="s">
        <v>57</v>
      </c>
      <c r="G1177" s="1" t="s">
        <v>3049</v>
      </c>
      <c r="H1177" s="191">
        <v>28044.5</v>
      </c>
      <c r="I1177" s="192">
        <v>0</v>
      </c>
      <c r="J1177" s="192">
        <v>1</v>
      </c>
    </row>
    <row r="1178" spans="1:10">
      <c r="A1178" s="1" t="s">
        <v>3050</v>
      </c>
      <c r="B1178" s="1" t="s">
        <v>3050</v>
      </c>
      <c r="C1178" s="1" t="s">
        <v>2986</v>
      </c>
      <c r="D1178" s="1" t="s">
        <v>2976</v>
      </c>
      <c r="E1178" s="1" t="s">
        <v>761</v>
      </c>
      <c r="F1178" s="1" t="s">
        <v>57</v>
      </c>
      <c r="G1178" s="1" t="s">
        <v>3051</v>
      </c>
      <c r="H1178" s="191">
        <v>27263.5</v>
      </c>
      <c r="I1178" s="192">
        <v>0</v>
      </c>
      <c r="J1178" s="192">
        <v>0</v>
      </c>
    </row>
    <row r="1179" spans="1:10">
      <c r="A1179" s="1" t="s">
        <v>3052</v>
      </c>
      <c r="B1179" s="1" t="s">
        <v>3052</v>
      </c>
      <c r="C1179" s="1" t="s">
        <v>3053</v>
      </c>
      <c r="D1179" s="1" t="s">
        <v>2976</v>
      </c>
      <c r="E1179" s="1" t="s">
        <v>761</v>
      </c>
      <c r="F1179" s="1" t="s">
        <v>57</v>
      </c>
      <c r="G1179" s="1" t="s">
        <v>3054</v>
      </c>
      <c r="H1179" s="191">
        <v>26697.5</v>
      </c>
      <c r="I1179" s="192">
        <v>0</v>
      </c>
      <c r="J1179" s="192">
        <v>0</v>
      </c>
    </row>
    <row r="1180" spans="1:10">
      <c r="A1180" s="1" t="s">
        <v>3055</v>
      </c>
      <c r="B1180" s="1" t="s">
        <v>3055</v>
      </c>
      <c r="C1180" s="1" t="s">
        <v>3056</v>
      </c>
      <c r="D1180" s="1" t="s">
        <v>2976</v>
      </c>
      <c r="E1180" s="1" t="s">
        <v>761</v>
      </c>
      <c r="F1180" s="1" t="s">
        <v>57</v>
      </c>
      <c r="G1180" s="1" t="s">
        <v>3057</v>
      </c>
      <c r="H1180" s="191">
        <v>25766.5</v>
      </c>
      <c r="I1180" s="192">
        <v>0</v>
      </c>
      <c r="J1180" s="192">
        <v>0</v>
      </c>
    </row>
    <row r="1181" spans="1:10">
      <c r="A1181" s="1" t="s">
        <v>3058</v>
      </c>
      <c r="B1181" s="1" t="s">
        <v>3058</v>
      </c>
      <c r="C1181" s="1" t="s">
        <v>3059</v>
      </c>
      <c r="D1181" s="1" t="s">
        <v>2976</v>
      </c>
      <c r="E1181" s="1" t="s">
        <v>761</v>
      </c>
      <c r="F1181" s="1" t="s">
        <v>57</v>
      </c>
      <c r="G1181" s="1" t="s">
        <v>3060</v>
      </c>
      <c r="H1181" s="191">
        <v>25632.25</v>
      </c>
      <c r="I1181" s="192">
        <v>0</v>
      </c>
      <c r="J1181" s="192">
        <v>0</v>
      </c>
    </row>
    <row r="1182" spans="1:10">
      <c r="A1182" s="1" t="s">
        <v>3061</v>
      </c>
      <c r="B1182" s="1" t="s">
        <v>3061</v>
      </c>
      <c r="C1182" s="1" t="s">
        <v>516</v>
      </c>
      <c r="D1182" s="1" t="s">
        <v>2976</v>
      </c>
      <c r="E1182" s="1" t="s">
        <v>761</v>
      </c>
      <c r="F1182" s="1" t="s">
        <v>57</v>
      </c>
      <c r="G1182" s="1" t="s">
        <v>3062</v>
      </c>
      <c r="H1182" s="191">
        <v>24676.5</v>
      </c>
      <c r="I1182" s="192">
        <v>0</v>
      </c>
      <c r="J1182" s="192">
        <v>1</v>
      </c>
    </row>
    <row r="1183" spans="1:10">
      <c r="A1183" s="1" t="s">
        <v>3063</v>
      </c>
      <c r="B1183" s="1" t="s">
        <v>3063</v>
      </c>
      <c r="C1183" s="1" t="s">
        <v>3064</v>
      </c>
      <c r="D1183" s="1" t="s">
        <v>2976</v>
      </c>
      <c r="E1183" s="1" t="s">
        <v>761</v>
      </c>
      <c r="F1183" s="1" t="s">
        <v>57</v>
      </c>
      <c r="G1183" s="1" t="s">
        <v>3065</v>
      </c>
      <c r="H1183" s="191">
        <v>24478</v>
      </c>
      <c r="I1183" s="192">
        <v>0</v>
      </c>
      <c r="J1183" s="192">
        <v>0</v>
      </c>
    </row>
    <row r="1184" spans="1:10">
      <c r="A1184" s="1" t="s">
        <v>3066</v>
      </c>
      <c r="B1184" s="1" t="s">
        <v>3066</v>
      </c>
      <c r="C1184" s="1" t="s">
        <v>3067</v>
      </c>
      <c r="D1184" s="1" t="s">
        <v>2976</v>
      </c>
      <c r="E1184" s="1" t="s">
        <v>761</v>
      </c>
      <c r="F1184" s="1" t="s">
        <v>57</v>
      </c>
      <c r="G1184" s="1" t="s">
        <v>3068</v>
      </c>
      <c r="H1184" s="191">
        <v>23355</v>
      </c>
      <c r="I1184" s="192">
        <v>0</v>
      </c>
      <c r="J1184" s="192">
        <v>1</v>
      </c>
    </row>
    <row r="1185" spans="1:10">
      <c r="A1185" s="1" t="s">
        <v>3069</v>
      </c>
      <c r="B1185" s="1" t="s">
        <v>3069</v>
      </c>
      <c r="C1185" s="1" t="s">
        <v>3070</v>
      </c>
      <c r="D1185" s="1" t="s">
        <v>2976</v>
      </c>
      <c r="E1185" s="1" t="s">
        <v>761</v>
      </c>
      <c r="F1185" s="1" t="s">
        <v>57</v>
      </c>
      <c r="G1185" s="1" t="s">
        <v>3071</v>
      </c>
      <c r="H1185" s="191">
        <v>22141.5</v>
      </c>
      <c r="I1185" s="192">
        <v>0</v>
      </c>
      <c r="J1185" s="192">
        <v>0</v>
      </c>
    </row>
    <row r="1186" spans="1:10">
      <c r="A1186" s="1" t="s">
        <v>3072</v>
      </c>
      <c r="B1186" s="1" t="s">
        <v>3073</v>
      </c>
      <c r="C1186" s="1" t="s">
        <v>3073</v>
      </c>
      <c r="D1186" s="1" t="s">
        <v>2976</v>
      </c>
      <c r="E1186" s="1" t="s">
        <v>761</v>
      </c>
      <c r="F1186" s="1" t="s">
        <v>48</v>
      </c>
      <c r="G1186" s="1" t="s">
        <v>3074</v>
      </c>
      <c r="H1186" s="191">
        <v>21589.5</v>
      </c>
      <c r="I1186" s="192">
        <v>0</v>
      </c>
      <c r="J1186" s="192">
        <v>0</v>
      </c>
    </row>
    <row r="1187" spans="1:10">
      <c r="A1187" s="1" t="s">
        <v>3075</v>
      </c>
      <c r="B1187" s="1" t="s">
        <v>3075</v>
      </c>
      <c r="C1187" s="1" t="s">
        <v>3076</v>
      </c>
      <c r="D1187" s="1" t="s">
        <v>2976</v>
      </c>
      <c r="E1187" s="1" t="s">
        <v>761</v>
      </c>
      <c r="F1187" s="1" t="s">
        <v>42</v>
      </c>
      <c r="G1187" s="1" t="s">
        <v>3077</v>
      </c>
      <c r="H1187" s="191">
        <v>21478.5</v>
      </c>
      <c r="I1187" s="192">
        <v>0</v>
      </c>
      <c r="J1187" s="192">
        <v>0</v>
      </c>
    </row>
    <row r="1188" spans="1:10">
      <c r="A1188" s="1" t="s">
        <v>3078</v>
      </c>
      <c r="B1188" s="1" t="s">
        <v>3009</v>
      </c>
      <c r="C1188" s="1" t="s">
        <v>3009</v>
      </c>
      <c r="D1188" s="1" t="s">
        <v>2976</v>
      </c>
      <c r="E1188" s="1" t="s">
        <v>761</v>
      </c>
      <c r="F1188" s="1" t="s">
        <v>48</v>
      </c>
      <c r="G1188" s="1" t="s">
        <v>3079</v>
      </c>
      <c r="H1188" s="191">
        <v>21391.5</v>
      </c>
      <c r="I1188" s="192">
        <v>0</v>
      </c>
      <c r="J1188" s="192">
        <v>1</v>
      </c>
    </row>
    <row r="1189" spans="1:10">
      <c r="A1189" s="1" t="s">
        <v>3080</v>
      </c>
      <c r="B1189" s="1" t="s">
        <v>3080</v>
      </c>
      <c r="C1189" s="1" t="s">
        <v>104</v>
      </c>
      <c r="D1189" s="1" t="s">
        <v>2976</v>
      </c>
      <c r="E1189" s="1" t="s">
        <v>761</v>
      </c>
      <c r="F1189" s="1" t="s">
        <v>57</v>
      </c>
      <c r="G1189" s="1" t="s">
        <v>3081</v>
      </c>
      <c r="H1189" s="191">
        <v>21291</v>
      </c>
      <c r="I1189" s="192">
        <v>0</v>
      </c>
      <c r="J1189" s="192">
        <v>0</v>
      </c>
    </row>
    <row r="1190" spans="1:10">
      <c r="A1190" s="1" t="s">
        <v>3082</v>
      </c>
      <c r="B1190" s="1" t="s">
        <v>3082</v>
      </c>
      <c r="C1190" s="1" t="s">
        <v>3083</v>
      </c>
      <c r="D1190" s="1" t="s">
        <v>2976</v>
      </c>
      <c r="E1190" s="1" t="s">
        <v>761</v>
      </c>
      <c r="F1190" s="1" t="s">
        <v>57</v>
      </c>
      <c r="G1190" s="1" t="s">
        <v>3084</v>
      </c>
      <c r="H1190" s="191">
        <v>20355.75</v>
      </c>
      <c r="I1190" s="192">
        <v>0</v>
      </c>
      <c r="J1190" s="192">
        <v>0</v>
      </c>
    </row>
    <row r="1191" spans="1:10">
      <c r="A1191" s="1" t="s">
        <v>3085</v>
      </c>
      <c r="B1191" s="1" t="s">
        <v>3085</v>
      </c>
      <c r="C1191" s="1" t="s">
        <v>3086</v>
      </c>
      <c r="D1191" s="1" t="s">
        <v>2976</v>
      </c>
      <c r="E1191" s="1" t="s">
        <v>761</v>
      </c>
      <c r="F1191" s="1" t="s">
        <v>57</v>
      </c>
      <c r="G1191" s="1" t="s">
        <v>3087</v>
      </c>
      <c r="H1191" s="191">
        <v>20096</v>
      </c>
      <c r="I1191" s="192">
        <v>0</v>
      </c>
      <c r="J1191" s="192">
        <v>1</v>
      </c>
    </row>
    <row r="1192" spans="1:10">
      <c r="A1192" s="1" t="s">
        <v>3088</v>
      </c>
      <c r="B1192" s="1" t="s">
        <v>3088</v>
      </c>
      <c r="C1192" s="1" t="s">
        <v>3089</v>
      </c>
      <c r="D1192" s="1" t="s">
        <v>2976</v>
      </c>
      <c r="E1192" s="1" t="s">
        <v>761</v>
      </c>
      <c r="F1192" s="1" t="s">
        <v>57</v>
      </c>
      <c r="G1192" s="1" t="s">
        <v>3090</v>
      </c>
      <c r="H1192" s="191">
        <v>19748.5</v>
      </c>
      <c r="I1192" s="192">
        <v>0</v>
      </c>
      <c r="J1192" s="192">
        <v>0</v>
      </c>
    </row>
    <row r="1193" spans="1:10">
      <c r="A1193" s="1" t="s">
        <v>3091</v>
      </c>
      <c r="B1193" s="1" t="s">
        <v>3092</v>
      </c>
      <c r="C1193" s="1" t="s">
        <v>3092</v>
      </c>
      <c r="D1193" s="1" t="s">
        <v>2976</v>
      </c>
      <c r="E1193" s="1" t="s">
        <v>761</v>
      </c>
      <c r="F1193" s="1" t="s">
        <v>48</v>
      </c>
      <c r="G1193" s="1" t="s">
        <v>3093</v>
      </c>
      <c r="H1193" s="191">
        <v>19032.5</v>
      </c>
      <c r="I1193" s="192">
        <v>0</v>
      </c>
      <c r="J1193" s="192">
        <v>0</v>
      </c>
    </row>
    <row r="1194" spans="1:10">
      <c r="A1194" s="1" t="s">
        <v>3094</v>
      </c>
      <c r="B1194" s="1" t="s">
        <v>3094</v>
      </c>
      <c r="C1194" s="1" t="s">
        <v>104</v>
      </c>
      <c r="D1194" s="1" t="s">
        <v>2976</v>
      </c>
      <c r="E1194" s="1" t="s">
        <v>761</v>
      </c>
      <c r="F1194" s="1" t="s">
        <v>57</v>
      </c>
      <c r="G1194" s="1" t="s">
        <v>3095</v>
      </c>
      <c r="H1194" s="191">
        <v>16235.5</v>
      </c>
      <c r="I1194" s="192">
        <v>0</v>
      </c>
      <c r="J1194" s="192">
        <v>0</v>
      </c>
    </row>
    <row r="1195" spans="1:10">
      <c r="A1195" s="1" t="s">
        <v>3096</v>
      </c>
      <c r="B1195" s="1" t="s">
        <v>2975</v>
      </c>
      <c r="C1195" s="1" t="s">
        <v>2975</v>
      </c>
      <c r="D1195" s="1" t="s">
        <v>2976</v>
      </c>
      <c r="E1195" s="1" t="s">
        <v>761</v>
      </c>
      <c r="F1195" s="1" t="s">
        <v>448</v>
      </c>
      <c r="G1195" s="1" t="s">
        <v>3097</v>
      </c>
      <c r="H1195" s="191">
        <v>14461.75</v>
      </c>
      <c r="I1195" s="192">
        <v>0</v>
      </c>
      <c r="J1195" s="192">
        <v>0</v>
      </c>
    </row>
    <row r="1196" spans="1:10">
      <c r="A1196" s="1" t="s">
        <v>3098</v>
      </c>
      <c r="B1196" s="1" t="s">
        <v>3015</v>
      </c>
      <c r="C1196" s="1" t="s">
        <v>3015</v>
      </c>
      <c r="D1196" s="1" t="s">
        <v>2976</v>
      </c>
      <c r="E1196" s="1" t="s">
        <v>761</v>
      </c>
      <c r="F1196" s="1" t="s">
        <v>65</v>
      </c>
      <c r="G1196" s="1" t="s">
        <v>3099</v>
      </c>
      <c r="H1196" s="191">
        <v>14082.5</v>
      </c>
      <c r="I1196" s="192">
        <v>0</v>
      </c>
      <c r="J1196" s="192">
        <v>0</v>
      </c>
    </row>
    <row r="1197" spans="1:10">
      <c r="A1197" s="1" t="s">
        <v>3100</v>
      </c>
      <c r="B1197" s="1" t="s">
        <v>3101</v>
      </c>
      <c r="C1197" s="1" t="s">
        <v>3101</v>
      </c>
      <c r="D1197" s="1" t="s">
        <v>2976</v>
      </c>
      <c r="E1197" s="1" t="s">
        <v>761</v>
      </c>
      <c r="F1197" s="1" t="s">
        <v>57</v>
      </c>
      <c r="G1197" s="1" t="s">
        <v>3102</v>
      </c>
      <c r="H1197" s="191">
        <v>13641</v>
      </c>
      <c r="I1197" s="192">
        <v>0</v>
      </c>
      <c r="J1197" s="192">
        <v>0</v>
      </c>
    </row>
    <row r="1198" spans="1:10">
      <c r="A1198" s="1" t="s">
        <v>3103</v>
      </c>
      <c r="B1198" s="1" t="s">
        <v>3103</v>
      </c>
      <c r="C1198" s="1" t="s">
        <v>3104</v>
      </c>
      <c r="D1198" s="1" t="s">
        <v>2976</v>
      </c>
      <c r="E1198" s="1" t="s">
        <v>761</v>
      </c>
      <c r="F1198" s="1" t="s">
        <v>42</v>
      </c>
      <c r="G1198" s="1" t="s">
        <v>3105</v>
      </c>
      <c r="H1198" s="191">
        <v>11395</v>
      </c>
      <c r="I1198" s="192">
        <v>0</v>
      </c>
      <c r="J1198" s="192">
        <v>1</v>
      </c>
    </row>
    <row r="1199" spans="1:10">
      <c r="A1199" s="1" t="s">
        <v>3106</v>
      </c>
      <c r="B1199" s="1" t="s">
        <v>3106</v>
      </c>
      <c r="C1199" s="1" t="s">
        <v>104</v>
      </c>
      <c r="D1199" s="1" t="s">
        <v>2976</v>
      </c>
      <c r="E1199" s="1" t="s">
        <v>761</v>
      </c>
      <c r="F1199" s="1" t="s">
        <v>57</v>
      </c>
      <c r="G1199" s="1" t="s">
        <v>3107</v>
      </c>
      <c r="H1199" s="191">
        <v>11393.5</v>
      </c>
      <c r="I1199" s="192">
        <v>0</v>
      </c>
      <c r="J1199" s="192">
        <v>0</v>
      </c>
    </row>
    <row r="1200" spans="1:10">
      <c r="A1200" s="1" t="s">
        <v>3108</v>
      </c>
      <c r="B1200" s="1" t="s">
        <v>2975</v>
      </c>
      <c r="C1200" s="1" t="s">
        <v>2975</v>
      </c>
      <c r="D1200" s="1" t="s">
        <v>2976</v>
      </c>
      <c r="E1200" s="1" t="s">
        <v>761</v>
      </c>
      <c r="F1200" s="1" t="s">
        <v>448</v>
      </c>
      <c r="G1200" s="1" t="s">
        <v>3109</v>
      </c>
      <c r="H1200" s="191">
        <v>9310</v>
      </c>
      <c r="I1200" s="192">
        <v>0</v>
      </c>
      <c r="J1200" s="192">
        <v>0</v>
      </c>
    </row>
    <row r="1201" spans="1:10">
      <c r="A1201" s="1" t="s">
        <v>3110</v>
      </c>
      <c r="B1201" s="1" t="s">
        <v>3111</v>
      </c>
      <c r="C1201" s="1" t="s">
        <v>3111</v>
      </c>
      <c r="D1201" s="1" t="s">
        <v>2976</v>
      </c>
      <c r="E1201" s="1" t="s">
        <v>761</v>
      </c>
      <c r="F1201" s="1" t="s">
        <v>48</v>
      </c>
      <c r="G1201" s="1" t="s">
        <v>3112</v>
      </c>
      <c r="H1201" s="191">
        <v>8908.5</v>
      </c>
      <c r="I1201" s="192">
        <v>0</v>
      </c>
      <c r="J1201" s="192">
        <v>1</v>
      </c>
    </row>
    <row r="1202" spans="1:10">
      <c r="A1202" s="1" t="s">
        <v>3113</v>
      </c>
      <c r="B1202" s="1" t="s">
        <v>3113</v>
      </c>
      <c r="C1202" s="1" t="s">
        <v>3114</v>
      </c>
      <c r="D1202" s="1" t="s">
        <v>2976</v>
      </c>
      <c r="E1202" s="1" t="s">
        <v>761</v>
      </c>
      <c r="F1202" s="1" t="s">
        <v>57</v>
      </c>
      <c r="G1202" s="1" t="s">
        <v>3115</v>
      </c>
      <c r="H1202" s="191">
        <v>8286</v>
      </c>
      <c r="I1202" s="192">
        <v>0</v>
      </c>
      <c r="J1202" s="192">
        <v>0</v>
      </c>
    </row>
    <row r="1203" spans="1:10">
      <c r="A1203" s="1" t="s">
        <v>3034</v>
      </c>
      <c r="B1203" s="1" t="s">
        <v>3034</v>
      </c>
      <c r="C1203" s="1" t="s">
        <v>3034</v>
      </c>
      <c r="D1203" s="1" t="s">
        <v>2976</v>
      </c>
      <c r="E1203" s="1" t="s">
        <v>761</v>
      </c>
      <c r="F1203" s="195" t="s">
        <v>57</v>
      </c>
      <c r="G1203" s="195" t="s">
        <v>3116</v>
      </c>
      <c r="H1203" s="196">
        <v>7388</v>
      </c>
      <c r="I1203" s="192">
        <v>0</v>
      </c>
      <c r="J1203" s="192">
        <v>0</v>
      </c>
    </row>
    <row r="1204" spans="1:10">
      <c r="A1204" s="1" t="s">
        <v>3117</v>
      </c>
      <c r="B1204" s="1" t="s">
        <v>3117</v>
      </c>
      <c r="C1204" s="1" t="s">
        <v>3118</v>
      </c>
      <c r="D1204" s="1" t="s">
        <v>2976</v>
      </c>
      <c r="E1204" s="1" t="s">
        <v>761</v>
      </c>
      <c r="F1204" s="1" t="s">
        <v>57</v>
      </c>
      <c r="G1204" s="1" t="s">
        <v>3119</v>
      </c>
      <c r="H1204" s="191">
        <v>6887.5</v>
      </c>
      <c r="I1204" s="192">
        <v>0</v>
      </c>
      <c r="J1204" s="192">
        <v>0</v>
      </c>
    </row>
    <row r="1205" spans="1:10">
      <c r="A1205" s="1" t="s">
        <v>3120</v>
      </c>
      <c r="B1205" s="1" t="s">
        <v>3120</v>
      </c>
      <c r="C1205" s="1" t="s">
        <v>2901</v>
      </c>
      <c r="D1205" s="1" t="s">
        <v>2976</v>
      </c>
      <c r="E1205" s="1" t="s">
        <v>761</v>
      </c>
      <c r="F1205" s="1" t="s">
        <v>42</v>
      </c>
      <c r="G1205" s="1" t="s">
        <v>3121</v>
      </c>
      <c r="H1205" s="191">
        <v>6658.5</v>
      </c>
      <c r="I1205" s="192">
        <v>0</v>
      </c>
      <c r="J1205" s="192">
        <v>0</v>
      </c>
    </row>
    <row r="1206" spans="1:10">
      <c r="A1206" s="1" t="s">
        <v>3122</v>
      </c>
      <c r="B1206" s="1" t="s">
        <v>3122</v>
      </c>
      <c r="C1206" s="1" t="s">
        <v>3123</v>
      </c>
      <c r="D1206" s="1" t="s">
        <v>2976</v>
      </c>
      <c r="E1206" s="1" t="s">
        <v>761</v>
      </c>
      <c r="F1206" s="1" t="s">
        <v>42</v>
      </c>
      <c r="G1206" s="1" t="s">
        <v>3124</v>
      </c>
      <c r="H1206" s="191">
        <v>6259</v>
      </c>
      <c r="I1206" s="192">
        <v>0</v>
      </c>
      <c r="J1206" s="192">
        <v>0</v>
      </c>
    </row>
    <row r="1207" spans="1:10">
      <c r="A1207" s="1" t="s">
        <v>3125</v>
      </c>
      <c r="B1207" s="1" t="s">
        <v>3125</v>
      </c>
      <c r="C1207" s="1" t="s">
        <v>147</v>
      </c>
      <c r="D1207" s="1" t="s">
        <v>2976</v>
      </c>
      <c r="E1207" s="1" t="s">
        <v>761</v>
      </c>
      <c r="F1207" s="1" t="s">
        <v>42</v>
      </c>
      <c r="G1207" s="1" t="s">
        <v>3126</v>
      </c>
      <c r="H1207" s="191">
        <v>4841</v>
      </c>
      <c r="I1207" s="192">
        <v>0</v>
      </c>
      <c r="J1207" s="192">
        <v>0</v>
      </c>
    </row>
    <row r="1208" spans="1:10">
      <c r="A1208" s="1" t="s">
        <v>3127</v>
      </c>
      <c r="B1208" s="1" t="s">
        <v>2975</v>
      </c>
      <c r="C1208" s="1" t="s">
        <v>2975</v>
      </c>
      <c r="D1208" s="1" t="s">
        <v>2976</v>
      </c>
      <c r="E1208" s="1" t="s">
        <v>761</v>
      </c>
      <c r="F1208" s="1" t="s">
        <v>448</v>
      </c>
      <c r="G1208" s="1" t="s">
        <v>3128</v>
      </c>
      <c r="H1208" s="191">
        <v>4520</v>
      </c>
      <c r="I1208" s="192">
        <v>0</v>
      </c>
      <c r="J1208" s="192">
        <v>0</v>
      </c>
    </row>
    <row r="1209" spans="1:10">
      <c r="A1209" s="1" t="s">
        <v>3129</v>
      </c>
      <c r="B1209" s="1" t="s">
        <v>3129</v>
      </c>
      <c r="C1209" s="1" t="s">
        <v>3012</v>
      </c>
      <c r="D1209" s="1" t="s">
        <v>2976</v>
      </c>
      <c r="E1209" s="1" t="s">
        <v>761</v>
      </c>
      <c r="F1209" s="1" t="s">
        <v>42</v>
      </c>
      <c r="G1209" s="1" t="s">
        <v>3130</v>
      </c>
      <c r="H1209" s="191">
        <v>4426.5</v>
      </c>
      <c r="I1209" s="192">
        <v>0</v>
      </c>
      <c r="J1209" s="192">
        <v>0</v>
      </c>
    </row>
    <row r="1210" spans="1:10">
      <c r="A1210" s="1" t="s">
        <v>3131</v>
      </c>
      <c r="B1210" s="1" t="s">
        <v>3111</v>
      </c>
      <c r="C1210" s="1" t="s">
        <v>3111</v>
      </c>
      <c r="D1210" s="1" t="s">
        <v>2976</v>
      </c>
      <c r="E1210" s="1" t="s">
        <v>761</v>
      </c>
      <c r="F1210" s="1" t="s">
        <v>48</v>
      </c>
      <c r="G1210" s="1" t="s">
        <v>3132</v>
      </c>
      <c r="H1210" s="191">
        <v>4341</v>
      </c>
      <c r="I1210" s="192">
        <v>0</v>
      </c>
      <c r="J1210" s="192">
        <v>0</v>
      </c>
    </row>
    <row r="1211" spans="1:10">
      <c r="A1211" s="1" t="s">
        <v>3133</v>
      </c>
      <c r="B1211" s="1" t="s">
        <v>3133</v>
      </c>
      <c r="C1211" s="1" t="s">
        <v>3134</v>
      </c>
      <c r="D1211" s="1" t="s">
        <v>2976</v>
      </c>
      <c r="E1211" s="1" t="s">
        <v>761</v>
      </c>
      <c r="F1211" s="1" t="s">
        <v>42</v>
      </c>
      <c r="G1211" s="1" t="s">
        <v>3135</v>
      </c>
      <c r="H1211" s="191">
        <v>4120</v>
      </c>
      <c r="I1211" s="192">
        <v>0</v>
      </c>
      <c r="J1211" s="192">
        <v>0</v>
      </c>
    </row>
    <row r="1212" spans="1:10">
      <c r="A1212" s="1" t="s">
        <v>3136</v>
      </c>
      <c r="B1212" s="1" t="s">
        <v>3015</v>
      </c>
      <c r="C1212" s="1" t="s">
        <v>3015</v>
      </c>
      <c r="D1212" s="1" t="s">
        <v>2976</v>
      </c>
      <c r="E1212" s="1" t="s">
        <v>761</v>
      </c>
      <c r="F1212" s="1" t="s">
        <v>48</v>
      </c>
      <c r="G1212" s="1" t="s">
        <v>3137</v>
      </c>
      <c r="H1212" s="191">
        <v>2868</v>
      </c>
      <c r="I1212" s="192">
        <v>0</v>
      </c>
      <c r="J1212" s="192">
        <v>0</v>
      </c>
    </row>
    <row r="1213" spans="1:10">
      <c r="A1213" s="1" t="s">
        <v>3138</v>
      </c>
      <c r="B1213" s="1" t="s">
        <v>3015</v>
      </c>
      <c r="C1213" s="1" t="s">
        <v>3015</v>
      </c>
      <c r="D1213" s="1" t="s">
        <v>2976</v>
      </c>
      <c r="E1213" s="1" t="s">
        <v>761</v>
      </c>
      <c r="F1213" s="1" t="s">
        <v>48</v>
      </c>
      <c r="G1213" s="1" t="s">
        <v>3139</v>
      </c>
      <c r="H1213" s="191">
        <v>2486.5</v>
      </c>
      <c r="I1213" s="192">
        <v>0</v>
      </c>
      <c r="J1213" s="192">
        <v>0</v>
      </c>
    </row>
    <row r="1214" spans="1:10">
      <c r="A1214" s="1" t="s">
        <v>3140</v>
      </c>
      <c r="B1214" s="1" t="s">
        <v>3015</v>
      </c>
      <c r="C1214" s="1" t="s">
        <v>3015</v>
      </c>
      <c r="D1214" s="1" t="s">
        <v>2976</v>
      </c>
      <c r="E1214" s="1" t="s">
        <v>761</v>
      </c>
      <c r="F1214" s="1" t="s">
        <v>48</v>
      </c>
      <c r="G1214" s="1" t="s">
        <v>3141</v>
      </c>
      <c r="H1214" s="191">
        <v>2042.5</v>
      </c>
      <c r="I1214" s="192">
        <v>0</v>
      </c>
      <c r="J1214" s="192">
        <v>0</v>
      </c>
    </row>
    <row r="1215" spans="1:10">
      <c r="A1215" s="1" t="s">
        <v>3142</v>
      </c>
      <c r="B1215" s="1" t="s">
        <v>3142</v>
      </c>
      <c r="C1215" s="1" t="s">
        <v>3104</v>
      </c>
      <c r="D1215" s="1" t="s">
        <v>2976</v>
      </c>
      <c r="E1215" s="1" t="s">
        <v>761</v>
      </c>
      <c r="F1215" s="1" t="s">
        <v>42</v>
      </c>
      <c r="G1215" s="1" t="s">
        <v>3143</v>
      </c>
      <c r="H1215" s="191">
        <v>1690</v>
      </c>
      <c r="I1215" s="192">
        <v>0</v>
      </c>
      <c r="J1215" s="192">
        <v>0</v>
      </c>
    </row>
    <row r="1216" spans="1:10">
      <c r="A1216" s="1" t="s">
        <v>3144</v>
      </c>
      <c r="B1216" s="1" t="s">
        <v>2975</v>
      </c>
      <c r="C1216" s="1" t="s">
        <v>2975</v>
      </c>
      <c r="D1216" s="1" t="s">
        <v>2976</v>
      </c>
      <c r="E1216" s="1" t="s">
        <v>761</v>
      </c>
      <c r="F1216" s="1" t="s">
        <v>448</v>
      </c>
      <c r="G1216" s="1" t="s">
        <v>3145</v>
      </c>
      <c r="H1216" s="191">
        <v>1688.5</v>
      </c>
      <c r="I1216" s="192">
        <v>0</v>
      </c>
      <c r="J1216" s="192">
        <v>0</v>
      </c>
    </row>
    <row r="1217" spans="1:10">
      <c r="A1217" s="1" t="s">
        <v>3146</v>
      </c>
      <c r="B1217" s="1" t="s">
        <v>3146</v>
      </c>
      <c r="C1217" s="1" t="s">
        <v>3147</v>
      </c>
      <c r="D1217" s="1" t="s">
        <v>2976</v>
      </c>
      <c r="E1217" s="1" t="s">
        <v>761</v>
      </c>
      <c r="F1217" s="1" t="s">
        <v>42</v>
      </c>
      <c r="G1217" s="1" t="s">
        <v>3148</v>
      </c>
      <c r="H1217" s="191">
        <v>1676.25</v>
      </c>
      <c r="I1217" s="192">
        <v>0</v>
      </c>
      <c r="J1217" s="192">
        <v>0</v>
      </c>
    </row>
    <row r="1218" spans="1:10">
      <c r="A1218" s="1" t="s">
        <v>3149</v>
      </c>
      <c r="B1218" s="1" t="s">
        <v>3101</v>
      </c>
      <c r="C1218" s="1" t="s">
        <v>3101</v>
      </c>
      <c r="D1218" s="1" t="s">
        <v>2976</v>
      </c>
      <c r="E1218" s="1" t="s">
        <v>761</v>
      </c>
      <c r="F1218" s="1" t="s">
        <v>57</v>
      </c>
      <c r="G1218" s="1" t="s">
        <v>3150</v>
      </c>
      <c r="H1218" s="191">
        <v>1586.5</v>
      </c>
      <c r="I1218" s="192">
        <v>0</v>
      </c>
      <c r="J1218" s="192">
        <v>0</v>
      </c>
    </row>
    <row r="1219" spans="1:10">
      <c r="A1219" s="1" t="s">
        <v>3151</v>
      </c>
      <c r="B1219" s="1" t="s">
        <v>3015</v>
      </c>
      <c r="C1219" s="1" t="s">
        <v>3015</v>
      </c>
      <c r="D1219" s="1" t="s">
        <v>2976</v>
      </c>
      <c r="E1219" s="1" t="s">
        <v>761</v>
      </c>
      <c r="F1219" s="1" t="s">
        <v>48</v>
      </c>
      <c r="G1219" s="1" t="s">
        <v>3152</v>
      </c>
      <c r="H1219" s="191">
        <v>1537</v>
      </c>
      <c r="I1219" s="192">
        <v>0</v>
      </c>
      <c r="J1219" s="192">
        <v>0</v>
      </c>
    </row>
    <row r="1220" spans="1:10">
      <c r="A1220" s="1" t="s">
        <v>3153</v>
      </c>
      <c r="B1220" s="1" t="s">
        <v>3153</v>
      </c>
      <c r="C1220" s="1" t="s">
        <v>3154</v>
      </c>
      <c r="D1220" s="1" t="s">
        <v>2976</v>
      </c>
      <c r="E1220" s="1" t="s">
        <v>761</v>
      </c>
      <c r="F1220" s="1" t="s">
        <v>42</v>
      </c>
      <c r="G1220" s="1" t="s">
        <v>3155</v>
      </c>
      <c r="H1220" s="191">
        <v>1509</v>
      </c>
      <c r="I1220" s="192">
        <v>0</v>
      </c>
      <c r="J1220" s="192">
        <v>0</v>
      </c>
    </row>
    <row r="1221" spans="1:10">
      <c r="A1221" s="1" t="s">
        <v>3156</v>
      </c>
      <c r="B1221" s="1" t="s">
        <v>3015</v>
      </c>
      <c r="C1221" s="1" t="s">
        <v>3015</v>
      </c>
      <c r="D1221" s="1" t="s">
        <v>2976</v>
      </c>
      <c r="E1221" s="1" t="s">
        <v>761</v>
      </c>
      <c r="F1221" s="1" t="s">
        <v>48</v>
      </c>
      <c r="G1221" s="1" t="s">
        <v>3157</v>
      </c>
      <c r="H1221" s="191">
        <v>1475.5</v>
      </c>
      <c r="I1221" s="192">
        <v>0</v>
      </c>
      <c r="J1221" s="192">
        <v>0</v>
      </c>
    </row>
    <row r="1222" spans="1:10">
      <c r="A1222" s="1" t="s">
        <v>3158</v>
      </c>
      <c r="B1222" s="1" t="s">
        <v>3015</v>
      </c>
      <c r="C1222" s="1" t="s">
        <v>3015</v>
      </c>
      <c r="D1222" s="1" t="s">
        <v>2976</v>
      </c>
      <c r="E1222" s="1" t="s">
        <v>761</v>
      </c>
      <c r="F1222" s="1" t="s">
        <v>48</v>
      </c>
      <c r="G1222" s="1" t="s">
        <v>3159</v>
      </c>
      <c r="H1222" s="191">
        <v>1430.25</v>
      </c>
      <c r="I1222" s="192">
        <v>0</v>
      </c>
      <c r="J1222" s="192">
        <v>0</v>
      </c>
    </row>
    <row r="1223" spans="1:10">
      <c r="A1223" s="1" t="s">
        <v>3160</v>
      </c>
      <c r="B1223" s="1" t="s">
        <v>3015</v>
      </c>
      <c r="C1223" s="1" t="s">
        <v>3015</v>
      </c>
      <c r="D1223" s="1" t="s">
        <v>2976</v>
      </c>
      <c r="E1223" s="1" t="s">
        <v>761</v>
      </c>
      <c r="F1223" s="1" t="s">
        <v>48</v>
      </c>
      <c r="G1223" s="1" t="s">
        <v>3161</v>
      </c>
      <c r="H1223" s="191">
        <v>1304.75</v>
      </c>
      <c r="I1223" s="192">
        <v>0</v>
      </c>
      <c r="J1223" s="192">
        <v>0</v>
      </c>
    </row>
    <row r="1224" spans="1:10">
      <c r="A1224" s="1" t="s">
        <v>3162</v>
      </c>
      <c r="B1224" s="1" t="s">
        <v>3015</v>
      </c>
      <c r="C1224" s="1" t="s">
        <v>3015</v>
      </c>
      <c r="D1224" s="1" t="s">
        <v>2976</v>
      </c>
      <c r="E1224" s="1" t="s">
        <v>761</v>
      </c>
      <c r="F1224" s="1" t="s">
        <v>48</v>
      </c>
      <c r="G1224" s="1" t="s">
        <v>3163</v>
      </c>
      <c r="H1224" s="191">
        <v>1300.75</v>
      </c>
      <c r="I1224" s="192">
        <v>0</v>
      </c>
      <c r="J1224" s="192">
        <v>0</v>
      </c>
    </row>
    <row r="1225" spans="1:10">
      <c r="A1225" s="1" t="s">
        <v>3164</v>
      </c>
      <c r="B1225" s="1" t="s">
        <v>3015</v>
      </c>
      <c r="C1225" s="1" t="s">
        <v>3015</v>
      </c>
      <c r="D1225" s="1" t="s">
        <v>2976</v>
      </c>
      <c r="E1225" s="1" t="s">
        <v>761</v>
      </c>
      <c r="F1225" s="1" t="s">
        <v>48</v>
      </c>
      <c r="G1225" s="1" t="s">
        <v>3165</v>
      </c>
      <c r="H1225" s="191">
        <v>1255.75</v>
      </c>
      <c r="I1225" s="192">
        <v>0</v>
      </c>
      <c r="J1225" s="192">
        <v>0</v>
      </c>
    </row>
    <row r="1226" spans="1:10">
      <c r="A1226" s="1" t="s">
        <v>3166</v>
      </c>
      <c r="B1226" s="1" t="s">
        <v>3015</v>
      </c>
      <c r="C1226" s="1" t="s">
        <v>3015</v>
      </c>
      <c r="D1226" s="1" t="s">
        <v>2976</v>
      </c>
      <c r="E1226" s="1" t="s">
        <v>761</v>
      </c>
      <c r="F1226" s="1" t="s">
        <v>48</v>
      </c>
      <c r="G1226" s="1" t="s">
        <v>3167</v>
      </c>
      <c r="H1226" s="191">
        <v>1193.75</v>
      </c>
      <c r="I1226" s="192">
        <v>0</v>
      </c>
      <c r="J1226" s="192">
        <v>0</v>
      </c>
    </row>
    <row r="1227" spans="1:10">
      <c r="A1227" s="1" t="s">
        <v>3168</v>
      </c>
      <c r="B1227" s="1" t="s">
        <v>3015</v>
      </c>
      <c r="C1227" s="1" t="s">
        <v>3015</v>
      </c>
      <c r="D1227" s="1" t="s">
        <v>2976</v>
      </c>
      <c r="E1227" s="1" t="s">
        <v>761</v>
      </c>
      <c r="F1227" s="1" t="s">
        <v>48</v>
      </c>
      <c r="G1227" s="1" t="s">
        <v>3169</v>
      </c>
      <c r="H1227" s="191">
        <v>1051</v>
      </c>
      <c r="I1227" s="192">
        <v>0</v>
      </c>
      <c r="J1227" s="192">
        <v>0</v>
      </c>
    </row>
    <row r="1228" spans="1:10">
      <c r="A1228" s="1" t="s">
        <v>3170</v>
      </c>
      <c r="B1228" s="1" t="s">
        <v>3015</v>
      </c>
      <c r="C1228" s="1" t="s">
        <v>3015</v>
      </c>
      <c r="D1228" s="1" t="s">
        <v>2976</v>
      </c>
      <c r="E1228" s="1" t="s">
        <v>761</v>
      </c>
      <c r="F1228" s="1" t="s">
        <v>48</v>
      </c>
      <c r="G1228" s="1" t="s">
        <v>3171</v>
      </c>
      <c r="H1228" s="191">
        <v>1024.25</v>
      </c>
      <c r="I1228" s="192">
        <v>0</v>
      </c>
      <c r="J1228" s="192">
        <v>0</v>
      </c>
    </row>
    <row r="1229" spans="1:10">
      <c r="A1229" s="1" t="s">
        <v>3172</v>
      </c>
      <c r="B1229" s="1" t="s">
        <v>3015</v>
      </c>
      <c r="C1229" s="1" t="s">
        <v>3015</v>
      </c>
      <c r="D1229" s="1" t="s">
        <v>2976</v>
      </c>
      <c r="E1229" s="1" t="s">
        <v>761</v>
      </c>
      <c r="F1229" s="1" t="s">
        <v>48</v>
      </c>
      <c r="G1229" s="1" t="s">
        <v>3173</v>
      </c>
      <c r="H1229" s="191">
        <v>980.75</v>
      </c>
      <c r="I1229" s="192">
        <v>0</v>
      </c>
      <c r="J1229" s="192">
        <v>0</v>
      </c>
    </row>
    <row r="1230" spans="1:10">
      <c r="A1230" s="1" t="s">
        <v>3174</v>
      </c>
      <c r="B1230" s="1" t="s">
        <v>3015</v>
      </c>
      <c r="C1230" s="1" t="s">
        <v>3015</v>
      </c>
      <c r="D1230" s="1" t="s">
        <v>2976</v>
      </c>
      <c r="E1230" s="1" t="s">
        <v>761</v>
      </c>
      <c r="F1230" s="1" t="s">
        <v>48</v>
      </c>
      <c r="G1230" s="1" t="s">
        <v>3175</v>
      </c>
      <c r="H1230" s="191">
        <v>856.5</v>
      </c>
      <c r="I1230" s="192">
        <v>0</v>
      </c>
      <c r="J1230" s="192">
        <v>0</v>
      </c>
    </row>
    <row r="1231" spans="1:10">
      <c r="A1231" s="1" t="s">
        <v>3176</v>
      </c>
      <c r="B1231" s="1" t="s">
        <v>3015</v>
      </c>
      <c r="C1231" s="1" t="s">
        <v>3015</v>
      </c>
      <c r="D1231" s="1" t="s">
        <v>2976</v>
      </c>
      <c r="E1231" s="1" t="s">
        <v>761</v>
      </c>
      <c r="F1231" s="1" t="s">
        <v>48</v>
      </c>
      <c r="G1231" s="1" t="s">
        <v>3177</v>
      </c>
      <c r="H1231" s="191">
        <v>830.5</v>
      </c>
      <c r="I1231" s="192">
        <v>0</v>
      </c>
      <c r="J1231" s="192">
        <v>0</v>
      </c>
    </row>
    <row r="1232" spans="1:10">
      <c r="A1232" s="1" t="s">
        <v>3178</v>
      </c>
      <c r="B1232" s="1" t="s">
        <v>3015</v>
      </c>
      <c r="C1232" s="1" t="s">
        <v>3015</v>
      </c>
      <c r="D1232" s="1" t="s">
        <v>2976</v>
      </c>
      <c r="E1232" s="1" t="s">
        <v>761</v>
      </c>
      <c r="F1232" s="1" t="s">
        <v>48</v>
      </c>
      <c r="G1232" s="1" t="s">
        <v>3179</v>
      </c>
      <c r="H1232" s="191">
        <v>759.5</v>
      </c>
      <c r="I1232" s="192">
        <v>0</v>
      </c>
      <c r="J1232" s="192">
        <v>0</v>
      </c>
    </row>
    <row r="1233" spans="1:10">
      <c r="A1233" s="1" t="s">
        <v>3180</v>
      </c>
      <c r="B1233" s="1" t="s">
        <v>3015</v>
      </c>
      <c r="C1233" s="1" t="s">
        <v>3015</v>
      </c>
      <c r="D1233" s="1" t="s">
        <v>2976</v>
      </c>
      <c r="E1233" s="1" t="s">
        <v>761</v>
      </c>
      <c r="F1233" s="1" t="s">
        <v>48</v>
      </c>
      <c r="G1233" s="1" t="s">
        <v>3181</v>
      </c>
      <c r="H1233" s="191">
        <v>493.5</v>
      </c>
      <c r="I1233" s="192">
        <v>0</v>
      </c>
      <c r="J1233" s="192">
        <v>0</v>
      </c>
    </row>
    <row r="1234" spans="1:10">
      <c r="A1234" s="1" t="s">
        <v>3182</v>
      </c>
      <c r="B1234" s="1" t="s">
        <v>3015</v>
      </c>
      <c r="C1234" s="1" t="s">
        <v>3015</v>
      </c>
      <c r="D1234" s="1" t="s">
        <v>2976</v>
      </c>
      <c r="E1234" s="1" t="s">
        <v>761</v>
      </c>
      <c r="F1234" s="1" t="s">
        <v>48</v>
      </c>
      <c r="G1234" s="1" t="s">
        <v>3183</v>
      </c>
      <c r="H1234" s="191">
        <v>2.5</v>
      </c>
      <c r="I1234" s="192">
        <v>0</v>
      </c>
      <c r="J1234" s="192">
        <v>0</v>
      </c>
    </row>
    <row r="1235" spans="1:10">
      <c r="A1235" s="1" t="s">
        <v>3184</v>
      </c>
      <c r="B1235" s="1" t="s">
        <v>3185</v>
      </c>
      <c r="C1235" s="1" t="s">
        <v>3185</v>
      </c>
      <c r="D1235" s="1" t="s">
        <v>2976</v>
      </c>
      <c r="E1235" s="1" t="s">
        <v>761</v>
      </c>
      <c r="F1235" s="195" t="s">
        <v>57</v>
      </c>
      <c r="G1235" s="195" t="s">
        <v>3186</v>
      </c>
      <c r="H1235" s="196">
        <v>1</v>
      </c>
      <c r="I1235" s="192">
        <v>0</v>
      </c>
      <c r="J1235" s="192">
        <v>0</v>
      </c>
    </row>
    <row r="1236" spans="1:10">
      <c r="A1236" s="1" t="s">
        <v>3187</v>
      </c>
      <c r="B1236" s="1" t="s">
        <v>3188</v>
      </c>
      <c r="C1236" s="1" t="s">
        <v>3188</v>
      </c>
      <c r="D1236" s="1" t="s">
        <v>3189</v>
      </c>
      <c r="E1236" s="1" t="s">
        <v>761</v>
      </c>
      <c r="F1236" s="1" t="s">
        <v>48</v>
      </c>
      <c r="G1236" s="1" t="s">
        <v>3190</v>
      </c>
      <c r="H1236" s="191">
        <v>116568.5</v>
      </c>
      <c r="I1236" s="192">
        <v>1</v>
      </c>
      <c r="J1236" s="192">
        <v>1</v>
      </c>
    </row>
    <row r="1237" spans="1:10">
      <c r="A1237" s="1" t="s">
        <v>3191</v>
      </c>
      <c r="B1237" s="1" t="s">
        <v>3192</v>
      </c>
      <c r="C1237" s="1" t="s">
        <v>3192</v>
      </c>
      <c r="D1237" s="1" t="s">
        <v>3189</v>
      </c>
      <c r="E1237" s="1" t="s">
        <v>761</v>
      </c>
      <c r="F1237" s="1" t="s">
        <v>48</v>
      </c>
      <c r="G1237" s="1" t="s">
        <v>3193</v>
      </c>
      <c r="H1237" s="191">
        <v>31621</v>
      </c>
      <c r="I1237" s="192">
        <v>0</v>
      </c>
      <c r="J1237" s="192">
        <v>0</v>
      </c>
    </row>
    <row r="1238" spans="1:10">
      <c r="A1238" s="1" t="s">
        <v>3194</v>
      </c>
      <c r="B1238" s="1" t="s">
        <v>3195</v>
      </c>
      <c r="C1238" s="1" t="s">
        <v>3195</v>
      </c>
      <c r="D1238" s="1" t="s">
        <v>3189</v>
      </c>
      <c r="E1238" s="1" t="s">
        <v>761</v>
      </c>
      <c r="F1238" s="1" t="s">
        <v>48</v>
      </c>
      <c r="G1238" s="1" t="s">
        <v>3196</v>
      </c>
      <c r="H1238" s="191">
        <v>19512.5</v>
      </c>
      <c r="I1238" s="192">
        <v>0</v>
      </c>
      <c r="J1238" s="192">
        <v>0</v>
      </c>
    </row>
    <row r="1239" spans="1:10">
      <c r="A1239" s="1" t="s">
        <v>3197</v>
      </c>
      <c r="B1239" s="1" t="s">
        <v>3197</v>
      </c>
      <c r="C1239" s="1" t="s">
        <v>3198</v>
      </c>
      <c r="D1239" s="1" t="s">
        <v>3189</v>
      </c>
      <c r="E1239" s="1" t="s">
        <v>761</v>
      </c>
      <c r="F1239" s="1" t="s">
        <v>57</v>
      </c>
      <c r="G1239" s="1" t="s">
        <v>3199</v>
      </c>
      <c r="H1239" s="191">
        <v>19267.5</v>
      </c>
      <c r="I1239" s="192">
        <v>0</v>
      </c>
      <c r="J1239" s="192">
        <v>1</v>
      </c>
    </row>
    <row r="1240" spans="1:10">
      <c r="A1240" s="1" t="s">
        <v>3200</v>
      </c>
      <c r="B1240" s="1" t="s">
        <v>3201</v>
      </c>
      <c r="C1240" s="1" t="s">
        <v>3201</v>
      </c>
      <c r="D1240" s="1" t="s">
        <v>3189</v>
      </c>
      <c r="E1240" s="1" t="s">
        <v>761</v>
      </c>
      <c r="F1240" s="1" t="s">
        <v>48</v>
      </c>
      <c r="G1240" s="1" t="s">
        <v>3202</v>
      </c>
      <c r="H1240" s="191">
        <v>17537</v>
      </c>
      <c r="I1240" s="192">
        <v>0</v>
      </c>
      <c r="J1240" s="192">
        <v>1</v>
      </c>
    </row>
    <row r="1241" spans="1:10">
      <c r="A1241" s="1" t="s">
        <v>3203</v>
      </c>
      <c r="B1241" s="1" t="s">
        <v>3203</v>
      </c>
      <c r="C1241" s="1" t="s">
        <v>3204</v>
      </c>
      <c r="D1241" s="1" t="s">
        <v>3189</v>
      </c>
      <c r="E1241" s="1" t="s">
        <v>761</v>
      </c>
      <c r="F1241" s="1" t="s">
        <v>57</v>
      </c>
      <c r="G1241" s="1" t="s">
        <v>3205</v>
      </c>
      <c r="H1241" s="191">
        <v>14558.5</v>
      </c>
      <c r="I1241" s="192">
        <v>0</v>
      </c>
      <c r="J1241" s="192">
        <v>1</v>
      </c>
    </row>
    <row r="1242" spans="1:10">
      <c r="A1242" s="1" t="s">
        <v>3206</v>
      </c>
      <c r="B1242" s="1" t="s">
        <v>3207</v>
      </c>
      <c r="C1242" s="1" t="s">
        <v>3207</v>
      </c>
      <c r="D1242" s="1" t="s">
        <v>3189</v>
      </c>
      <c r="E1242" s="1" t="s">
        <v>761</v>
      </c>
      <c r="F1242" s="1" t="s">
        <v>48</v>
      </c>
      <c r="G1242" s="1" t="s">
        <v>3208</v>
      </c>
      <c r="H1242" s="191">
        <v>12996</v>
      </c>
      <c r="I1242" s="192">
        <v>0</v>
      </c>
      <c r="J1242" s="192">
        <v>0</v>
      </c>
    </row>
    <row r="1243" spans="1:10">
      <c r="A1243" s="1" t="s">
        <v>3209</v>
      </c>
      <c r="B1243" s="1" t="s">
        <v>3210</v>
      </c>
      <c r="C1243" s="1" t="s">
        <v>3210</v>
      </c>
      <c r="D1243" s="1" t="s">
        <v>3189</v>
      </c>
      <c r="E1243" s="1" t="s">
        <v>761</v>
      </c>
      <c r="F1243" s="1" t="s">
        <v>48</v>
      </c>
      <c r="G1243" s="1" t="s">
        <v>3211</v>
      </c>
      <c r="H1243" s="191">
        <v>12707.5</v>
      </c>
      <c r="I1243" s="192">
        <v>0</v>
      </c>
      <c r="J1243" s="192">
        <v>0</v>
      </c>
    </row>
    <row r="1244" spans="1:10">
      <c r="A1244" s="1" t="s">
        <v>3212</v>
      </c>
      <c r="B1244" s="1" t="s">
        <v>3213</v>
      </c>
      <c r="C1244" s="1" t="s">
        <v>3213</v>
      </c>
      <c r="D1244" s="1" t="s">
        <v>3189</v>
      </c>
      <c r="E1244" s="1" t="s">
        <v>761</v>
      </c>
      <c r="F1244" s="1" t="s">
        <v>48</v>
      </c>
      <c r="G1244" s="1" t="s">
        <v>3214</v>
      </c>
      <c r="H1244" s="191">
        <v>12080</v>
      </c>
      <c r="I1244" s="192">
        <v>0</v>
      </c>
      <c r="J1244" s="192">
        <v>0</v>
      </c>
    </row>
    <row r="1245" spans="1:10">
      <c r="A1245" s="1" t="s">
        <v>3215</v>
      </c>
      <c r="B1245" s="1" t="s">
        <v>3215</v>
      </c>
      <c r="C1245" s="1" t="s">
        <v>3216</v>
      </c>
      <c r="D1245" s="1" t="s">
        <v>3189</v>
      </c>
      <c r="E1245" s="1" t="s">
        <v>761</v>
      </c>
      <c r="F1245" s="1" t="s">
        <v>57</v>
      </c>
      <c r="G1245" s="1" t="s">
        <v>3217</v>
      </c>
      <c r="H1245" s="191">
        <v>11582.5</v>
      </c>
      <c r="I1245" s="192">
        <v>0</v>
      </c>
      <c r="J1245" s="192">
        <v>0</v>
      </c>
    </row>
    <row r="1246" spans="1:10">
      <c r="A1246" s="1" t="s">
        <v>3218</v>
      </c>
      <c r="B1246" s="1" t="s">
        <v>3218</v>
      </c>
      <c r="C1246" s="1" t="s">
        <v>3219</v>
      </c>
      <c r="D1246" s="1" t="s">
        <v>3189</v>
      </c>
      <c r="E1246" s="1" t="s">
        <v>761</v>
      </c>
      <c r="F1246" s="1" t="s">
        <v>42</v>
      </c>
      <c r="G1246" s="1" t="s">
        <v>3220</v>
      </c>
      <c r="H1246" s="191">
        <v>7282.5</v>
      </c>
      <c r="I1246" s="192">
        <v>0</v>
      </c>
      <c r="J1246" s="192">
        <v>0</v>
      </c>
    </row>
    <row r="1247" spans="1:10">
      <c r="A1247" s="1" t="s">
        <v>3221</v>
      </c>
      <c r="B1247" s="1" t="s">
        <v>3222</v>
      </c>
      <c r="C1247" s="1" t="s">
        <v>3222</v>
      </c>
      <c r="D1247" s="1" t="s">
        <v>3189</v>
      </c>
      <c r="E1247" s="1" t="s">
        <v>761</v>
      </c>
      <c r="F1247" s="1" t="s">
        <v>48</v>
      </c>
      <c r="G1247" s="1" t="s">
        <v>3223</v>
      </c>
      <c r="H1247" s="191">
        <v>5567.5</v>
      </c>
      <c r="I1247" s="192">
        <v>0</v>
      </c>
      <c r="J1247" s="192">
        <v>0</v>
      </c>
    </row>
    <row r="1248" spans="1:10">
      <c r="A1248" s="1" t="s">
        <v>3224</v>
      </c>
      <c r="B1248" s="1" t="s">
        <v>3224</v>
      </c>
      <c r="C1248" s="1" t="s">
        <v>2981</v>
      </c>
      <c r="D1248" s="1" t="s">
        <v>3189</v>
      </c>
      <c r="E1248" s="1" t="s">
        <v>761</v>
      </c>
      <c r="F1248" s="1" t="s">
        <v>57</v>
      </c>
      <c r="G1248" s="1" t="s">
        <v>3225</v>
      </c>
      <c r="H1248" s="191">
        <v>4073</v>
      </c>
      <c r="I1248" s="192">
        <v>0</v>
      </c>
      <c r="J1248" s="192">
        <v>0</v>
      </c>
    </row>
    <row r="1249" spans="1:10">
      <c r="A1249" s="1" t="s">
        <v>3226</v>
      </c>
      <c r="B1249" s="1" t="s">
        <v>3227</v>
      </c>
      <c r="C1249" s="1" t="s">
        <v>3227</v>
      </c>
      <c r="D1249" s="1" t="s">
        <v>3189</v>
      </c>
      <c r="E1249" s="1" t="s">
        <v>761</v>
      </c>
      <c r="F1249" s="1" t="s">
        <v>48</v>
      </c>
      <c r="G1249" s="1" t="s">
        <v>3228</v>
      </c>
      <c r="H1249" s="191">
        <v>3006.5</v>
      </c>
      <c r="I1249" s="192">
        <v>0</v>
      </c>
      <c r="J1249" s="192">
        <v>0</v>
      </c>
    </row>
    <row r="1250" spans="1:10">
      <c r="A1250" s="1" t="s">
        <v>3229</v>
      </c>
      <c r="B1250" s="1" t="s">
        <v>3230</v>
      </c>
      <c r="C1250" s="1" t="s">
        <v>3230</v>
      </c>
      <c r="D1250" s="1" t="s">
        <v>3189</v>
      </c>
      <c r="E1250" s="1" t="s">
        <v>761</v>
      </c>
      <c r="F1250" s="1" t="s">
        <v>48</v>
      </c>
      <c r="G1250" s="1" t="s">
        <v>3231</v>
      </c>
      <c r="H1250" s="191">
        <v>2816</v>
      </c>
      <c r="I1250" s="192">
        <v>0</v>
      </c>
      <c r="J1250" s="192">
        <v>0</v>
      </c>
    </row>
    <row r="1251" spans="1:10">
      <c r="A1251" s="1" t="s">
        <v>3232</v>
      </c>
      <c r="B1251" s="1" t="s">
        <v>3192</v>
      </c>
      <c r="C1251" s="1" t="s">
        <v>3192</v>
      </c>
      <c r="D1251" s="1" t="s">
        <v>3189</v>
      </c>
      <c r="E1251" s="1" t="s">
        <v>761</v>
      </c>
      <c r="F1251" s="1" t="s">
        <v>48</v>
      </c>
      <c r="G1251" s="1" t="s">
        <v>3233</v>
      </c>
      <c r="H1251" s="191">
        <v>1165.5</v>
      </c>
      <c r="I1251" s="192">
        <v>0</v>
      </c>
      <c r="J1251" s="192">
        <v>0</v>
      </c>
    </row>
    <row r="1252" spans="1:10">
      <c r="A1252" s="1" t="s">
        <v>3234</v>
      </c>
      <c r="B1252" s="1" t="s">
        <v>3192</v>
      </c>
      <c r="C1252" s="1" t="s">
        <v>3192</v>
      </c>
      <c r="D1252" s="1" t="s">
        <v>3189</v>
      </c>
      <c r="E1252" s="1" t="s">
        <v>761</v>
      </c>
      <c r="F1252" s="1" t="s">
        <v>48</v>
      </c>
      <c r="G1252" s="1" t="s">
        <v>3235</v>
      </c>
      <c r="H1252" s="191">
        <v>983</v>
      </c>
      <c r="I1252" s="192">
        <v>0</v>
      </c>
      <c r="J1252" s="192">
        <v>0</v>
      </c>
    </row>
    <row r="1253" spans="1:10">
      <c r="A1253" s="1" t="s">
        <v>3236</v>
      </c>
      <c r="B1253" s="1" t="s">
        <v>3192</v>
      </c>
      <c r="C1253" s="1" t="s">
        <v>3192</v>
      </c>
      <c r="D1253" s="1" t="s">
        <v>3189</v>
      </c>
      <c r="E1253" s="1" t="s">
        <v>761</v>
      </c>
      <c r="F1253" s="1" t="s">
        <v>48</v>
      </c>
      <c r="G1253" s="1" t="s">
        <v>3237</v>
      </c>
      <c r="H1253" s="191">
        <v>330.5</v>
      </c>
      <c r="I1253" s="192">
        <v>0</v>
      </c>
      <c r="J1253" s="192">
        <v>0</v>
      </c>
    </row>
    <row r="1254" spans="1:10">
      <c r="A1254" s="1" t="s">
        <v>3238</v>
      </c>
      <c r="B1254" s="1" t="s">
        <v>3192</v>
      </c>
      <c r="C1254" s="1" t="s">
        <v>3192</v>
      </c>
      <c r="D1254" s="1" t="s">
        <v>3189</v>
      </c>
      <c r="E1254" s="1" t="s">
        <v>761</v>
      </c>
      <c r="F1254" s="1" t="s">
        <v>48</v>
      </c>
      <c r="G1254" s="1" t="s">
        <v>3239</v>
      </c>
      <c r="H1254" s="191">
        <v>209</v>
      </c>
      <c r="I1254" s="192">
        <v>0</v>
      </c>
      <c r="J1254" s="192">
        <v>0</v>
      </c>
    </row>
    <row r="1255" spans="1:10">
      <c r="A1255" s="1" t="s">
        <v>3240</v>
      </c>
      <c r="B1255" s="1" t="s">
        <v>3241</v>
      </c>
      <c r="C1255" s="1" t="s">
        <v>3241</v>
      </c>
      <c r="D1255" s="1" t="s">
        <v>64</v>
      </c>
      <c r="E1255" s="1" t="s">
        <v>41</v>
      </c>
      <c r="F1255" s="1" t="s">
        <v>448</v>
      </c>
      <c r="G1255" s="1" t="s">
        <v>3242</v>
      </c>
      <c r="H1255" s="191">
        <v>499698.5</v>
      </c>
      <c r="I1255" s="192">
        <v>1</v>
      </c>
      <c r="J1255" s="192">
        <v>1</v>
      </c>
    </row>
    <row r="1256" spans="1:10">
      <c r="A1256" s="1" t="s">
        <v>3243</v>
      </c>
      <c r="B1256" s="1" t="s">
        <v>3241</v>
      </c>
      <c r="C1256" s="1" t="s">
        <v>3241</v>
      </c>
      <c r="D1256" s="1" t="s">
        <v>64</v>
      </c>
      <c r="E1256" s="1" t="s">
        <v>41</v>
      </c>
      <c r="F1256" s="1" t="s">
        <v>448</v>
      </c>
      <c r="G1256" s="1" t="s">
        <v>3244</v>
      </c>
      <c r="H1256" s="191">
        <v>268343</v>
      </c>
      <c r="I1256" s="192">
        <v>0</v>
      </c>
      <c r="J1256" s="192">
        <v>1</v>
      </c>
    </row>
    <row r="1257" spans="1:10">
      <c r="A1257" s="1" t="s">
        <v>3245</v>
      </c>
      <c r="B1257" s="1" t="s">
        <v>3246</v>
      </c>
      <c r="C1257" s="1" t="s">
        <v>3246</v>
      </c>
      <c r="D1257" s="1" t="s">
        <v>64</v>
      </c>
      <c r="E1257" s="1" t="s">
        <v>41</v>
      </c>
      <c r="F1257" s="1" t="s">
        <v>48</v>
      </c>
      <c r="G1257" s="1" t="s">
        <v>3247</v>
      </c>
      <c r="H1257" s="191">
        <v>236021.5</v>
      </c>
      <c r="I1257" s="192">
        <v>1</v>
      </c>
      <c r="J1257" s="192">
        <v>1</v>
      </c>
    </row>
    <row r="1258" spans="1:10">
      <c r="A1258" s="1" t="s">
        <v>3248</v>
      </c>
      <c r="B1258" s="1" t="s">
        <v>3248</v>
      </c>
      <c r="C1258" s="1" t="s">
        <v>3249</v>
      </c>
      <c r="D1258" s="1" t="s">
        <v>64</v>
      </c>
      <c r="E1258" s="1" t="s">
        <v>41</v>
      </c>
      <c r="F1258" s="1" t="s">
        <v>42</v>
      </c>
      <c r="G1258" s="1" t="s">
        <v>3250</v>
      </c>
      <c r="H1258" s="191">
        <v>158722.5</v>
      </c>
      <c r="I1258" s="192">
        <v>0</v>
      </c>
      <c r="J1258" s="192">
        <v>1</v>
      </c>
    </row>
    <row r="1259" spans="1:10">
      <c r="A1259" s="1" t="s">
        <v>3251</v>
      </c>
      <c r="B1259" s="1" t="s">
        <v>3251</v>
      </c>
      <c r="C1259" s="1" t="s">
        <v>3252</v>
      </c>
      <c r="D1259" s="1" t="s">
        <v>64</v>
      </c>
      <c r="E1259" s="1" t="s">
        <v>41</v>
      </c>
      <c r="F1259" s="1" t="s">
        <v>57</v>
      </c>
      <c r="G1259" s="1" t="s">
        <v>3253</v>
      </c>
      <c r="H1259" s="191">
        <v>152765</v>
      </c>
      <c r="I1259" s="192">
        <v>0</v>
      </c>
      <c r="J1259" s="192">
        <v>1</v>
      </c>
    </row>
    <row r="1260" spans="1:10">
      <c r="A1260" s="1" t="s">
        <v>3254</v>
      </c>
      <c r="B1260" s="1" t="s">
        <v>3241</v>
      </c>
      <c r="C1260" s="1" t="s">
        <v>3241</v>
      </c>
      <c r="D1260" s="1" t="s">
        <v>64</v>
      </c>
      <c r="E1260" s="1" t="s">
        <v>41</v>
      </c>
      <c r="F1260" s="1" t="s">
        <v>448</v>
      </c>
      <c r="G1260" s="1" t="s">
        <v>3255</v>
      </c>
      <c r="H1260" s="191">
        <v>107292</v>
      </c>
      <c r="I1260" s="192">
        <v>1</v>
      </c>
      <c r="J1260" s="192">
        <v>1</v>
      </c>
    </row>
    <row r="1261" spans="1:10">
      <c r="A1261" s="1" t="s">
        <v>3256</v>
      </c>
      <c r="B1261" s="1" t="s">
        <v>3257</v>
      </c>
      <c r="C1261" s="1" t="s">
        <v>3257</v>
      </c>
      <c r="D1261" s="1" t="s">
        <v>64</v>
      </c>
      <c r="E1261" s="1" t="s">
        <v>41</v>
      </c>
      <c r="F1261" s="1" t="s">
        <v>48</v>
      </c>
      <c r="G1261" s="1" t="s">
        <v>3258</v>
      </c>
      <c r="H1261" s="191">
        <v>105249</v>
      </c>
      <c r="I1261" s="192">
        <v>0</v>
      </c>
      <c r="J1261" s="192">
        <v>0</v>
      </c>
    </row>
    <row r="1262" spans="1:10">
      <c r="A1262" s="1" t="s">
        <v>3259</v>
      </c>
      <c r="B1262" s="1" t="s">
        <v>3259</v>
      </c>
      <c r="C1262" s="1" t="s">
        <v>3260</v>
      </c>
      <c r="D1262" s="1" t="s">
        <v>64</v>
      </c>
      <c r="E1262" s="1" t="s">
        <v>41</v>
      </c>
      <c r="F1262" s="1" t="s">
        <v>57</v>
      </c>
      <c r="G1262" s="1" t="s">
        <v>3261</v>
      </c>
      <c r="H1262" s="191">
        <v>80925</v>
      </c>
      <c r="I1262" s="192">
        <v>0</v>
      </c>
      <c r="J1262" s="192">
        <v>1</v>
      </c>
    </row>
    <row r="1263" spans="1:10">
      <c r="A1263" s="1" t="s">
        <v>3262</v>
      </c>
      <c r="B1263" s="1" t="s">
        <v>3263</v>
      </c>
      <c r="C1263" s="1" t="s">
        <v>3263</v>
      </c>
      <c r="D1263" s="1" t="s">
        <v>64</v>
      </c>
      <c r="E1263" s="1" t="s">
        <v>41</v>
      </c>
      <c r="F1263" s="1" t="s">
        <v>48</v>
      </c>
      <c r="G1263" s="1" t="s">
        <v>3264</v>
      </c>
      <c r="H1263" s="191">
        <v>76564.5</v>
      </c>
      <c r="I1263" s="192">
        <v>1</v>
      </c>
      <c r="J1263" s="192">
        <v>1</v>
      </c>
    </row>
    <row r="1264" spans="1:10">
      <c r="A1264" s="1" t="s">
        <v>3265</v>
      </c>
      <c r="B1264" s="1" t="s">
        <v>3265</v>
      </c>
      <c r="C1264" s="1" t="s">
        <v>3266</v>
      </c>
      <c r="D1264" s="1" t="s">
        <v>64</v>
      </c>
      <c r="E1264" s="1" t="s">
        <v>41</v>
      </c>
      <c r="F1264" s="1" t="s">
        <v>57</v>
      </c>
      <c r="G1264" s="1" t="s">
        <v>3267</v>
      </c>
      <c r="H1264" s="191">
        <v>71908.5</v>
      </c>
      <c r="I1264" s="192">
        <v>0</v>
      </c>
      <c r="J1264" s="192">
        <v>1</v>
      </c>
    </row>
    <row r="1265" spans="1:10">
      <c r="A1265" s="1" t="s">
        <v>3268</v>
      </c>
      <c r="B1265" s="1" t="s">
        <v>3268</v>
      </c>
      <c r="C1265" s="1" t="s">
        <v>3269</v>
      </c>
      <c r="D1265" s="1" t="s">
        <v>64</v>
      </c>
      <c r="E1265" s="1" t="s">
        <v>41</v>
      </c>
      <c r="F1265" s="1" t="s">
        <v>42</v>
      </c>
      <c r="G1265" s="1" t="s">
        <v>3270</v>
      </c>
      <c r="H1265" s="191">
        <v>69958.5</v>
      </c>
      <c r="I1265" s="192">
        <v>0</v>
      </c>
      <c r="J1265" s="192">
        <v>1</v>
      </c>
    </row>
    <row r="1266" spans="1:10">
      <c r="A1266" s="1" t="s">
        <v>3271</v>
      </c>
      <c r="B1266" s="1" t="s">
        <v>3271</v>
      </c>
      <c r="C1266" s="1" t="s">
        <v>3272</v>
      </c>
      <c r="D1266" s="1" t="s">
        <v>64</v>
      </c>
      <c r="E1266" s="1" t="s">
        <v>41</v>
      </c>
      <c r="F1266" s="1" t="s">
        <v>430</v>
      </c>
      <c r="G1266" s="1" t="s">
        <v>3273</v>
      </c>
      <c r="H1266" s="191">
        <v>68077</v>
      </c>
      <c r="I1266" s="192">
        <v>1</v>
      </c>
      <c r="J1266" s="192">
        <v>1</v>
      </c>
    </row>
    <row r="1267" spans="1:10">
      <c r="A1267" s="1" t="s">
        <v>3274</v>
      </c>
      <c r="B1267" s="1" t="s">
        <v>3274</v>
      </c>
      <c r="C1267" s="1" t="s">
        <v>3275</v>
      </c>
      <c r="D1267" s="1" t="s">
        <v>64</v>
      </c>
      <c r="E1267" s="1" t="s">
        <v>41</v>
      </c>
      <c r="F1267" s="1" t="s">
        <v>57</v>
      </c>
      <c r="G1267" s="1" t="s">
        <v>3276</v>
      </c>
      <c r="H1267" s="191">
        <v>65124.5</v>
      </c>
      <c r="I1267" s="192">
        <v>0</v>
      </c>
      <c r="J1267" s="192">
        <v>0</v>
      </c>
    </row>
    <row r="1268" spans="1:10">
      <c r="A1268" s="1" t="s">
        <v>3277</v>
      </c>
      <c r="B1268" s="1" t="s">
        <v>3278</v>
      </c>
      <c r="C1268" s="1" t="s">
        <v>3278</v>
      </c>
      <c r="D1268" s="1" t="s">
        <v>64</v>
      </c>
      <c r="E1268" s="1" t="s">
        <v>41</v>
      </c>
      <c r="F1268" s="1" t="s">
        <v>48</v>
      </c>
      <c r="G1268" s="1" t="s">
        <v>3279</v>
      </c>
      <c r="H1268" s="191">
        <v>63556.5</v>
      </c>
      <c r="I1268" s="192">
        <v>0</v>
      </c>
      <c r="J1268" s="192">
        <v>0</v>
      </c>
    </row>
    <row r="1269" spans="1:10">
      <c r="A1269" s="1" t="s">
        <v>3280</v>
      </c>
      <c r="B1269" s="1" t="s">
        <v>3280</v>
      </c>
      <c r="C1269" s="1" t="s">
        <v>3281</v>
      </c>
      <c r="D1269" s="1" t="s">
        <v>64</v>
      </c>
      <c r="E1269" s="1" t="s">
        <v>41</v>
      </c>
      <c r="F1269" s="1" t="s">
        <v>57</v>
      </c>
      <c r="G1269" s="1" t="s">
        <v>3282</v>
      </c>
      <c r="H1269" s="191">
        <v>58578</v>
      </c>
      <c r="I1269" s="192">
        <v>0</v>
      </c>
      <c r="J1269" s="192">
        <v>1</v>
      </c>
    </row>
    <row r="1270" spans="1:10">
      <c r="A1270" s="1" t="s">
        <v>3283</v>
      </c>
      <c r="B1270" s="1" t="s">
        <v>3241</v>
      </c>
      <c r="C1270" s="1" t="s">
        <v>3241</v>
      </c>
      <c r="D1270" s="1" t="s">
        <v>64</v>
      </c>
      <c r="E1270" s="1" t="s">
        <v>41</v>
      </c>
      <c r="F1270" s="1" t="s">
        <v>448</v>
      </c>
      <c r="G1270" s="1" t="s">
        <v>3284</v>
      </c>
      <c r="H1270" s="191">
        <v>54100.5</v>
      </c>
      <c r="I1270" s="192">
        <v>0</v>
      </c>
      <c r="J1270" s="192">
        <v>0</v>
      </c>
    </row>
    <row r="1271" spans="1:10">
      <c r="A1271" s="1" t="s">
        <v>3285</v>
      </c>
      <c r="B1271" s="1" t="s">
        <v>3286</v>
      </c>
      <c r="C1271" s="1" t="s">
        <v>3286</v>
      </c>
      <c r="D1271" s="1" t="s">
        <v>64</v>
      </c>
      <c r="E1271" s="1" t="s">
        <v>41</v>
      </c>
      <c r="F1271" s="1" t="s">
        <v>48</v>
      </c>
      <c r="G1271" s="1" t="s">
        <v>3287</v>
      </c>
      <c r="H1271" s="191">
        <v>53978.5</v>
      </c>
      <c r="I1271" s="192">
        <v>1</v>
      </c>
      <c r="J1271" s="192">
        <v>1</v>
      </c>
    </row>
    <row r="1272" spans="1:10">
      <c r="A1272" s="1" t="s">
        <v>3288</v>
      </c>
      <c r="B1272" s="1" t="s">
        <v>3288</v>
      </c>
      <c r="C1272" s="1" t="s">
        <v>3289</v>
      </c>
      <c r="D1272" s="1" t="s">
        <v>64</v>
      </c>
      <c r="E1272" s="1" t="s">
        <v>41</v>
      </c>
      <c r="F1272" s="1" t="s">
        <v>42</v>
      </c>
      <c r="G1272" s="1" t="s">
        <v>3290</v>
      </c>
      <c r="H1272" s="191">
        <v>50502.5</v>
      </c>
      <c r="I1272" s="192">
        <v>0</v>
      </c>
      <c r="J1272" s="192">
        <v>1</v>
      </c>
    </row>
    <row r="1273" spans="1:10">
      <c r="A1273" s="1" t="s">
        <v>3291</v>
      </c>
      <c r="B1273" s="1" t="s">
        <v>3292</v>
      </c>
      <c r="C1273" s="1" t="s">
        <v>3292</v>
      </c>
      <c r="D1273" s="1" t="s">
        <v>64</v>
      </c>
      <c r="E1273" s="1" t="s">
        <v>41</v>
      </c>
      <c r="F1273" s="1" t="s">
        <v>48</v>
      </c>
      <c r="G1273" s="1" t="s">
        <v>3293</v>
      </c>
      <c r="H1273" s="191">
        <v>46927.5</v>
      </c>
      <c r="I1273" s="192">
        <v>0</v>
      </c>
      <c r="J1273" s="192">
        <v>1</v>
      </c>
    </row>
    <row r="1274" spans="1:10">
      <c r="A1274" s="1" t="s">
        <v>3294</v>
      </c>
      <c r="B1274" s="1" t="s">
        <v>3294</v>
      </c>
      <c r="C1274" s="1" t="s">
        <v>3295</v>
      </c>
      <c r="D1274" s="1" t="s">
        <v>64</v>
      </c>
      <c r="E1274" s="1" t="s">
        <v>41</v>
      </c>
      <c r="F1274" s="1" t="s">
        <v>57</v>
      </c>
      <c r="G1274" s="1" t="s">
        <v>3296</v>
      </c>
      <c r="H1274" s="191">
        <v>44483</v>
      </c>
      <c r="I1274" s="192">
        <v>0</v>
      </c>
      <c r="J1274" s="192">
        <v>0</v>
      </c>
    </row>
    <row r="1275" spans="1:10">
      <c r="A1275" s="1" t="s">
        <v>3297</v>
      </c>
      <c r="B1275" s="1" t="s">
        <v>3297</v>
      </c>
      <c r="C1275" s="1" t="s">
        <v>3298</v>
      </c>
      <c r="D1275" s="1" t="s">
        <v>64</v>
      </c>
      <c r="E1275" s="1" t="s">
        <v>41</v>
      </c>
      <c r="F1275" s="1" t="s">
        <v>42</v>
      </c>
      <c r="G1275" s="1" t="s">
        <v>3299</v>
      </c>
      <c r="H1275" s="191">
        <v>43241.5</v>
      </c>
      <c r="I1275" s="192">
        <v>0</v>
      </c>
      <c r="J1275" s="192">
        <v>1</v>
      </c>
    </row>
    <row r="1276" spans="1:10">
      <c r="A1276" s="1" t="s">
        <v>3300</v>
      </c>
      <c r="B1276" s="1" t="s">
        <v>3300</v>
      </c>
      <c r="C1276" s="1" t="s">
        <v>3269</v>
      </c>
      <c r="D1276" s="1" t="s">
        <v>64</v>
      </c>
      <c r="E1276" s="1" t="s">
        <v>41</v>
      </c>
      <c r="F1276" s="1" t="s">
        <v>42</v>
      </c>
      <c r="G1276" s="1" t="s">
        <v>3301</v>
      </c>
      <c r="H1276" s="191">
        <v>41881</v>
      </c>
      <c r="I1276" s="192">
        <v>0</v>
      </c>
      <c r="J1276" s="192">
        <v>1</v>
      </c>
    </row>
    <row r="1277" spans="1:10">
      <c r="A1277" s="1" t="s">
        <v>3302</v>
      </c>
      <c r="B1277" s="1" t="s">
        <v>3302</v>
      </c>
      <c r="C1277" s="1" t="s">
        <v>3303</v>
      </c>
      <c r="D1277" s="1" t="s">
        <v>64</v>
      </c>
      <c r="E1277" s="1" t="s">
        <v>41</v>
      </c>
      <c r="F1277" s="1" t="s">
        <v>57</v>
      </c>
      <c r="G1277" s="1" t="s">
        <v>3304</v>
      </c>
      <c r="H1277" s="191">
        <v>37117</v>
      </c>
      <c r="I1277" s="192">
        <v>0</v>
      </c>
      <c r="J1277" s="192">
        <v>1</v>
      </c>
    </row>
    <row r="1278" spans="1:10">
      <c r="A1278" s="1" t="s">
        <v>3305</v>
      </c>
      <c r="B1278" s="1" t="s">
        <v>3305</v>
      </c>
      <c r="C1278" s="1" t="s">
        <v>3306</v>
      </c>
      <c r="D1278" s="1" t="s">
        <v>64</v>
      </c>
      <c r="E1278" s="1" t="s">
        <v>41</v>
      </c>
      <c r="F1278" s="1" t="s">
        <v>57</v>
      </c>
      <c r="G1278" s="1" t="s">
        <v>3307</v>
      </c>
      <c r="H1278" s="191">
        <v>36711.5</v>
      </c>
      <c r="I1278" s="192">
        <v>0</v>
      </c>
      <c r="J1278" s="192">
        <v>0</v>
      </c>
    </row>
    <row r="1279" spans="1:10">
      <c r="A1279" s="1" t="s">
        <v>3308</v>
      </c>
      <c r="B1279" s="1" t="s">
        <v>3308</v>
      </c>
      <c r="C1279" s="1" t="s">
        <v>3309</v>
      </c>
      <c r="D1279" s="1" t="s">
        <v>64</v>
      </c>
      <c r="E1279" s="1" t="s">
        <v>41</v>
      </c>
      <c r="F1279" s="1" t="s">
        <v>57</v>
      </c>
      <c r="G1279" s="1" t="s">
        <v>3310</v>
      </c>
      <c r="H1279" s="191">
        <v>36527.5</v>
      </c>
      <c r="I1279" s="192">
        <v>0</v>
      </c>
      <c r="J1279" s="192">
        <v>1</v>
      </c>
    </row>
    <row r="1280" spans="1:10">
      <c r="A1280" s="1" t="s">
        <v>3311</v>
      </c>
      <c r="B1280" s="1" t="s">
        <v>3312</v>
      </c>
      <c r="C1280" s="1" t="s">
        <v>3312</v>
      </c>
      <c r="D1280" s="1" t="s">
        <v>64</v>
      </c>
      <c r="E1280" s="1" t="s">
        <v>41</v>
      </c>
      <c r="F1280" s="1" t="s">
        <v>48</v>
      </c>
      <c r="G1280" s="1" t="s">
        <v>3313</v>
      </c>
      <c r="H1280" s="191">
        <v>34127.5</v>
      </c>
      <c r="I1280" s="192">
        <v>0</v>
      </c>
      <c r="J1280" s="192">
        <v>1</v>
      </c>
    </row>
    <row r="1281" spans="1:10">
      <c r="A1281" s="1" t="s">
        <v>3314</v>
      </c>
      <c r="B1281" s="1" t="s">
        <v>3246</v>
      </c>
      <c r="C1281" s="1" t="s">
        <v>3246</v>
      </c>
      <c r="D1281" s="1" t="s">
        <v>64</v>
      </c>
      <c r="E1281" s="1" t="s">
        <v>41</v>
      </c>
      <c r="F1281" s="1" t="s">
        <v>48</v>
      </c>
      <c r="G1281" s="1" t="s">
        <v>3315</v>
      </c>
      <c r="H1281" s="191">
        <v>31285.5</v>
      </c>
      <c r="I1281" s="192">
        <v>0</v>
      </c>
      <c r="J1281" s="192">
        <v>0</v>
      </c>
    </row>
    <row r="1282" spans="1:10">
      <c r="A1282" s="1" t="s">
        <v>3316</v>
      </c>
      <c r="B1282" s="1" t="s">
        <v>3316</v>
      </c>
      <c r="C1282" s="1" t="s">
        <v>1442</v>
      </c>
      <c r="D1282" s="1" t="s">
        <v>64</v>
      </c>
      <c r="E1282" s="1" t="s">
        <v>41</v>
      </c>
      <c r="F1282" s="1" t="s">
        <v>57</v>
      </c>
      <c r="G1282" s="1" t="s">
        <v>3317</v>
      </c>
      <c r="H1282" s="191">
        <v>30661</v>
      </c>
      <c r="I1282" s="192">
        <v>0</v>
      </c>
      <c r="J1282" s="192">
        <v>1</v>
      </c>
    </row>
    <row r="1283" spans="1:10">
      <c r="A1283" s="1" t="s">
        <v>3318</v>
      </c>
      <c r="B1283" s="1" t="s">
        <v>3318</v>
      </c>
      <c r="C1283" s="1" t="s">
        <v>63</v>
      </c>
      <c r="D1283" s="1" t="s">
        <v>64</v>
      </c>
      <c r="E1283" s="1" t="s">
        <v>41</v>
      </c>
      <c r="F1283" s="1" t="s">
        <v>42</v>
      </c>
      <c r="G1283" s="1" t="s">
        <v>3319</v>
      </c>
      <c r="H1283" s="191">
        <v>30235.5</v>
      </c>
      <c r="I1283" s="192">
        <v>0</v>
      </c>
      <c r="J1283" s="192">
        <v>1</v>
      </c>
    </row>
    <row r="1284" spans="1:10">
      <c r="A1284" s="1" t="s">
        <v>3320</v>
      </c>
      <c r="B1284" s="1" t="s">
        <v>3320</v>
      </c>
      <c r="C1284" s="1" t="s">
        <v>3321</v>
      </c>
      <c r="D1284" s="1" t="s">
        <v>64</v>
      </c>
      <c r="E1284" s="1" t="s">
        <v>41</v>
      </c>
      <c r="F1284" s="1" t="s">
        <v>57</v>
      </c>
      <c r="G1284" s="1" t="s">
        <v>3322</v>
      </c>
      <c r="H1284" s="191">
        <v>24355.5</v>
      </c>
      <c r="I1284" s="192">
        <v>0</v>
      </c>
      <c r="J1284" s="192">
        <v>0</v>
      </c>
    </row>
    <row r="1285" spans="1:10">
      <c r="A1285" s="1" t="s">
        <v>3323</v>
      </c>
      <c r="B1285" s="1" t="s">
        <v>3323</v>
      </c>
      <c r="C1285" s="1" t="s">
        <v>63</v>
      </c>
      <c r="D1285" s="1" t="s">
        <v>64</v>
      </c>
      <c r="E1285" s="1" t="s">
        <v>41</v>
      </c>
      <c r="F1285" s="1" t="s">
        <v>42</v>
      </c>
      <c r="G1285" s="1" t="s">
        <v>3324</v>
      </c>
      <c r="H1285" s="191">
        <v>23840.5</v>
      </c>
      <c r="I1285" s="192">
        <v>0</v>
      </c>
      <c r="J1285" s="192">
        <v>0</v>
      </c>
    </row>
    <row r="1286" spans="1:10">
      <c r="A1286" s="1" t="s">
        <v>3325</v>
      </c>
      <c r="B1286" s="1" t="s">
        <v>3325</v>
      </c>
      <c r="C1286" s="1" t="s">
        <v>3326</v>
      </c>
      <c r="D1286" s="1" t="s">
        <v>64</v>
      </c>
      <c r="E1286" s="1" t="s">
        <v>41</v>
      </c>
      <c r="F1286" s="1" t="s">
        <v>57</v>
      </c>
      <c r="G1286" s="1" t="s">
        <v>3327</v>
      </c>
      <c r="H1286" s="191">
        <v>20604</v>
      </c>
      <c r="I1286" s="192">
        <v>0</v>
      </c>
      <c r="J1286" s="192">
        <v>0</v>
      </c>
    </row>
    <row r="1287" spans="1:10">
      <c r="A1287" s="1" t="s">
        <v>3328</v>
      </c>
      <c r="B1287" s="1" t="s">
        <v>3286</v>
      </c>
      <c r="C1287" s="1" t="s">
        <v>3286</v>
      </c>
      <c r="D1287" s="1" t="s">
        <v>64</v>
      </c>
      <c r="E1287" s="1" t="s">
        <v>41</v>
      </c>
      <c r="F1287" s="1" t="s">
        <v>48</v>
      </c>
      <c r="G1287" s="1" t="s">
        <v>3329</v>
      </c>
      <c r="H1287" s="191">
        <v>18851</v>
      </c>
      <c r="I1287" s="192">
        <v>0</v>
      </c>
      <c r="J1287" s="192">
        <v>1</v>
      </c>
    </row>
    <row r="1288" spans="1:10">
      <c r="A1288" s="1" t="s">
        <v>3330</v>
      </c>
      <c r="B1288" s="1" t="s">
        <v>3330</v>
      </c>
      <c r="C1288" s="1" t="s">
        <v>3331</v>
      </c>
      <c r="D1288" s="1" t="s">
        <v>64</v>
      </c>
      <c r="E1288" s="1" t="s">
        <v>41</v>
      </c>
      <c r="F1288" s="1" t="s">
        <v>57</v>
      </c>
      <c r="G1288" s="1" t="s">
        <v>3332</v>
      </c>
      <c r="H1288" s="191">
        <v>18365</v>
      </c>
      <c r="I1288" s="192">
        <v>0</v>
      </c>
      <c r="J1288" s="192">
        <v>0</v>
      </c>
    </row>
    <row r="1289" spans="1:10">
      <c r="A1289" s="1" t="s">
        <v>3333</v>
      </c>
      <c r="B1289" s="1" t="s">
        <v>3333</v>
      </c>
      <c r="C1289" s="1" t="s">
        <v>3334</v>
      </c>
      <c r="D1289" s="1" t="s">
        <v>64</v>
      </c>
      <c r="E1289" s="1" t="s">
        <v>41</v>
      </c>
      <c r="F1289" s="1" t="s">
        <v>57</v>
      </c>
      <c r="G1289" s="1" t="s">
        <v>3335</v>
      </c>
      <c r="H1289" s="191">
        <v>17567.5</v>
      </c>
      <c r="I1289" s="192">
        <v>0</v>
      </c>
      <c r="J1289" s="192">
        <v>0</v>
      </c>
    </row>
    <row r="1290" spans="1:10">
      <c r="A1290" s="1" t="s">
        <v>3336</v>
      </c>
      <c r="B1290" s="1" t="s">
        <v>3336</v>
      </c>
      <c r="C1290" s="1" t="s">
        <v>890</v>
      </c>
      <c r="D1290" s="1" t="s">
        <v>64</v>
      </c>
      <c r="E1290" s="1" t="s">
        <v>41</v>
      </c>
      <c r="F1290" s="1" t="s">
        <v>57</v>
      </c>
      <c r="G1290" s="1" t="s">
        <v>3337</v>
      </c>
      <c r="H1290" s="191">
        <v>16677</v>
      </c>
      <c r="I1290" s="192">
        <v>0</v>
      </c>
      <c r="J1290" s="192">
        <v>0</v>
      </c>
    </row>
    <row r="1291" spans="1:10">
      <c r="A1291" s="1" t="s">
        <v>3338</v>
      </c>
      <c r="B1291" s="1" t="s">
        <v>3338</v>
      </c>
      <c r="C1291" s="1" t="s">
        <v>3339</v>
      </c>
      <c r="D1291" s="1" t="s">
        <v>64</v>
      </c>
      <c r="E1291" s="1" t="s">
        <v>41</v>
      </c>
      <c r="F1291" s="1" t="s">
        <v>57</v>
      </c>
      <c r="G1291" s="1" t="s">
        <v>3340</v>
      </c>
      <c r="H1291" s="191">
        <v>16629</v>
      </c>
      <c r="I1291" s="192">
        <v>0</v>
      </c>
      <c r="J1291" s="192">
        <v>0</v>
      </c>
    </row>
    <row r="1292" spans="1:10">
      <c r="A1292" s="1" t="s">
        <v>3341</v>
      </c>
      <c r="B1292" s="1" t="s">
        <v>3341</v>
      </c>
      <c r="C1292" s="1" t="s">
        <v>3342</v>
      </c>
      <c r="D1292" s="1" t="s">
        <v>64</v>
      </c>
      <c r="E1292" s="1" t="s">
        <v>41</v>
      </c>
      <c r="F1292" s="1" t="s">
        <v>57</v>
      </c>
      <c r="G1292" s="1" t="s">
        <v>3343</v>
      </c>
      <c r="H1292" s="191">
        <v>15046</v>
      </c>
      <c r="I1292" s="192">
        <v>0</v>
      </c>
      <c r="J1292" s="192">
        <v>0</v>
      </c>
    </row>
    <row r="1293" spans="1:10">
      <c r="A1293" s="1" t="s">
        <v>3344</v>
      </c>
      <c r="B1293" s="1" t="s">
        <v>3344</v>
      </c>
      <c r="C1293" s="1" t="s">
        <v>3345</v>
      </c>
      <c r="D1293" s="1" t="s">
        <v>64</v>
      </c>
      <c r="E1293" s="1" t="s">
        <v>41</v>
      </c>
      <c r="F1293" s="1" t="s">
        <v>57</v>
      </c>
      <c r="G1293" s="1" t="s">
        <v>3346</v>
      </c>
      <c r="H1293" s="191">
        <v>14878</v>
      </c>
      <c r="I1293" s="192">
        <v>0</v>
      </c>
      <c r="J1293" s="192">
        <v>0</v>
      </c>
    </row>
    <row r="1294" spans="1:10">
      <c r="A1294" s="1" t="s">
        <v>3347</v>
      </c>
      <c r="B1294" s="1" t="s">
        <v>3347</v>
      </c>
      <c r="C1294" s="1" t="s">
        <v>3348</v>
      </c>
      <c r="D1294" s="1" t="s">
        <v>64</v>
      </c>
      <c r="E1294" s="1" t="s">
        <v>41</v>
      </c>
      <c r="F1294" s="1" t="s">
        <v>57</v>
      </c>
      <c r="G1294" s="1" t="s">
        <v>3349</v>
      </c>
      <c r="H1294" s="191">
        <v>14765</v>
      </c>
      <c r="I1294" s="192">
        <v>0</v>
      </c>
      <c r="J1294" s="192">
        <v>0</v>
      </c>
    </row>
    <row r="1295" spans="1:10">
      <c r="A1295" s="1" t="s">
        <v>3350</v>
      </c>
      <c r="B1295" s="1" t="s">
        <v>3350</v>
      </c>
      <c r="C1295" s="1" t="s">
        <v>516</v>
      </c>
      <c r="D1295" s="1" t="s">
        <v>64</v>
      </c>
      <c r="E1295" s="1" t="s">
        <v>41</v>
      </c>
      <c r="F1295" s="1" t="s">
        <v>57</v>
      </c>
      <c r="G1295" s="1" t="s">
        <v>3351</v>
      </c>
      <c r="H1295" s="191">
        <v>14089.5</v>
      </c>
      <c r="I1295" s="192">
        <v>0</v>
      </c>
      <c r="J1295" s="192">
        <v>0</v>
      </c>
    </row>
    <row r="1296" spans="1:10">
      <c r="A1296" s="1" t="s">
        <v>3352</v>
      </c>
      <c r="B1296" s="1" t="s">
        <v>3352</v>
      </c>
      <c r="C1296" s="1" t="s">
        <v>3353</v>
      </c>
      <c r="D1296" s="1" t="s">
        <v>64</v>
      </c>
      <c r="E1296" s="1" t="s">
        <v>41</v>
      </c>
      <c r="F1296" s="1" t="s">
        <v>57</v>
      </c>
      <c r="G1296" s="1" t="s">
        <v>3354</v>
      </c>
      <c r="H1296" s="191">
        <v>14014.25</v>
      </c>
      <c r="I1296" s="192">
        <v>0</v>
      </c>
      <c r="J1296" s="192">
        <v>0</v>
      </c>
    </row>
    <row r="1297" spans="1:10">
      <c r="A1297" s="1" t="s">
        <v>3355</v>
      </c>
      <c r="B1297" s="1" t="s">
        <v>3355</v>
      </c>
      <c r="C1297" s="1" t="s">
        <v>63</v>
      </c>
      <c r="D1297" s="1" t="s">
        <v>64</v>
      </c>
      <c r="E1297" s="1" t="s">
        <v>41</v>
      </c>
      <c r="F1297" s="1" t="s">
        <v>42</v>
      </c>
      <c r="G1297" s="1" t="s">
        <v>3356</v>
      </c>
      <c r="H1297" s="191">
        <v>13869.5</v>
      </c>
      <c r="I1297" s="192">
        <v>0</v>
      </c>
      <c r="J1297" s="192">
        <v>0</v>
      </c>
    </row>
    <row r="1298" spans="1:10">
      <c r="A1298" s="1" t="s">
        <v>3357</v>
      </c>
      <c r="B1298" s="1" t="s">
        <v>3357</v>
      </c>
      <c r="C1298" s="1" t="s">
        <v>3358</v>
      </c>
      <c r="D1298" s="1" t="s">
        <v>64</v>
      </c>
      <c r="E1298" s="1" t="s">
        <v>41</v>
      </c>
      <c r="F1298" s="1" t="s">
        <v>57</v>
      </c>
      <c r="G1298" s="1" t="s">
        <v>3359</v>
      </c>
      <c r="H1298" s="191">
        <v>13549.5</v>
      </c>
      <c r="I1298" s="192">
        <v>0</v>
      </c>
      <c r="J1298" s="192">
        <v>0</v>
      </c>
    </row>
    <row r="1299" spans="1:10">
      <c r="A1299" s="1" t="s">
        <v>3360</v>
      </c>
      <c r="B1299" s="1" t="s">
        <v>3361</v>
      </c>
      <c r="C1299" s="1" t="s">
        <v>3361</v>
      </c>
      <c r="D1299" s="1" t="s">
        <v>64</v>
      </c>
      <c r="E1299" s="1" t="s">
        <v>41</v>
      </c>
      <c r="F1299" s="1" t="s">
        <v>57</v>
      </c>
      <c r="G1299" s="1" t="s">
        <v>3362</v>
      </c>
      <c r="H1299" s="191">
        <v>13535.5</v>
      </c>
      <c r="I1299" s="192">
        <v>0</v>
      </c>
      <c r="J1299" s="192">
        <v>0</v>
      </c>
    </row>
    <row r="1300" spans="1:10">
      <c r="A1300" s="1" t="s">
        <v>3363</v>
      </c>
      <c r="B1300" s="1" t="s">
        <v>3363</v>
      </c>
      <c r="C1300" s="1" t="s">
        <v>3364</v>
      </c>
      <c r="D1300" s="1" t="s">
        <v>64</v>
      </c>
      <c r="E1300" s="1" t="s">
        <v>41</v>
      </c>
      <c r="F1300" s="1" t="s">
        <v>42</v>
      </c>
      <c r="G1300" s="1" t="s">
        <v>3365</v>
      </c>
      <c r="H1300" s="191">
        <v>13516.5</v>
      </c>
      <c r="I1300" s="192">
        <v>0</v>
      </c>
      <c r="J1300" s="192">
        <v>0</v>
      </c>
    </row>
    <row r="1301" spans="1:10">
      <c r="A1301" s="1" t="s">
        <v>3366</v>
      </c>
      <c r="B1301" s="1" t="s">
        <v>3266</v>
      </c>
      <c r="C1301" s="1" t="s">
        <v>3266</v>
      </c>
      <c r="D1301" s="1" t="s">
        <v>64</v>
      </c>
      <c r="E1301" s="1" t="s">
        <v>41</v>
      </c>
      <c r="F1301" s="1" t="s">
        <v>57</v>
      </c>
      <c r="G1301" s="1" t="s">
        <v>3367</v>
      </c>
      <c r="H1301" s="191">
        <v>11807.5</v>
      </c>
      <c r="I1301" s="192">
        <v>0</v>
      </c>
      <c r="J1301" s="192">
        <v>0</v>
      </c>
    </row>
    <row r="1302" spans="1:10">
      <c r="A1302" s="1" t="s">
        <v>3368</v>
      </c>
      <c r="B1302" s="1" t="s">
        <v>3368</v>
      </c>
      <c r="C1302" s="1" t="s">
        <v>3369</v>
      </c>
      <c r="D1302" s="1" t="s">
        <v>64</v>
      </c>
      <c r="E1302" s="1" t="s">
        <v>41</v>
      </c>
      <c r="F1302" s="1" t="s">
        <v>42</v>
      </c>
      <c r="G1302" s="1" t="s">
        <v>3370</v>
      </c>
      <c r="H1302" s="191">
        <v>11621</v>
      </c>
      <c r="I1302" s="192">
        <v>0</v>
      </c>
      <c r="J1302" s="192">
        <v>0</v>
      </c>
    </row>
    <row r="1303" spans="1:10">
      <c r="A1303" s="1" t="s">
        <v>3371</v>
      </c>
      <c r="B1303" s="1" t="s">
        <v>3252</v>
      </c>
      <c r="C1303" s="1" t="s">
        <v>3252</v>
      </c>
      <c r="D1303" s="1" t="s">
        <v>64</v>
      </c>
      <c r="E1303" s="1" t="s">
        <v>41</v>
      </c>
      <c r="F1303" s="1" t="s">
        <v>57</v>
      </c>
      <c r="G1303" s="1" t="s">
        <v>3372</v>
      </c>
      <c r="H1303" s="191">
        <v>11602.5</v>
      </c>
      <c r="I1303" s="192">
        <v>0</v>
      </c>
      <c r="J1303" s="192">
        <v>0</v>
      </c>
    </row>
    <row r="1304" spans="1:10">
      <c r="A1304" s="1" t="s">
        <v>3373</v>
      </c>
      <c r="B1304" s="1" t="s">
        <v>3373</v>
      </c>
      <c r="C1304" s="1" t="s">
        <v>1052</v>
      </c>
      <c r="D1304" s="1" t="s">
        <v>64</v>
      </c>
      <c r="E1304" s="1" t="s">
        <v>41</v>
      </c>
      <c r="F1304" s="1" t="s">
        <v>48</v>
      </c>
      <c r="G1304" s="1" t="s">
        <v>3374</v>
      </c>
      <c r="H1304" s="191">
        <v>11337.5</v>
      </c>
      <c r="I1304" s="192">
        <v>0</v>
      </c>
      <c r="J1304" s="192">
        <v>1</v>
      </c>
    </row>
    <row r="1305" spans="1:10">
      <c r="A1305" s="1" t="s">
        <v>3375</v>
      </c>
      <c r="B1305" s="1" t="s">
        <v>3278</v>
      </c>
      <c r="C1305" s="1" t="s">
        <v>3278</v>
      </c>
      <c r="D1305" s="1" t="s">
        <v>64</v>
      </c>
      <c r="E1305" s="1" t="s">
        <v>41</v>
      </c>
      <c r="F1305" s="1" t="s">
        <v>48</v>
      </c>
      <c r="G1305" s="1" t="s">
        <v>3376</v>
      </c>
      <c r="H1305" s="191">
        <v>11037.5</v>
      </c>
      <c r="I1305" s="192">
        <v>0</v>
      </c>
      <c r="J1305" s="192">
        <v>0</v>
      </c>
    </row>
    <row r="1306" spans="1:10">
      <c r="A1306" s="1" t="s">
        <v>3377</v>
      </c>
      <c r="B1306" s="1" t="s">
        <v>3378</v>
      </c>
      <c r="C1306" s="1" t="s">
        <v>3378</v>
      </c>
      <c r="D1306" s="1" t="s">
        <v>64</v>
      </c>
      <c r="E1306" s="1" t="s">
        <v>41</v>
      </c>
      <c r="F1306" s="1" t="s">
        <v>48</v>
      </c>
      <c r="G1306" s="1" t="s">
        <v>3379</v>
      </c>
      <c r="H1306" s="191">
        <v>10843.5</v>
      </c>
      <c r="I1306" s="192">
        <v>0</v>
      </c>
      <c r="J1306" s="192">
        <v>1</v>
      </c>
    </row>
    <row r="1307" spans="1:10">
      <c r="A1307" s="1" t="s">
        <v>3380</v>
      </c>
      <c r="B1307" s="1" t="s">
        <v>3380</v>
      </c>
      <c r="C1307" s="1" t="s">
        <v>3381</v>
      </c>
      <c r="D1307" s="1" t="s">
        <v>64</v>
      </c>
      <c r="E1307" s="1" t="s">
        <v>41</v>
      </c>
      <c r="F1307" s="1" t="s">
        <v>57</v>
      </c>
      <c r="G1307" s="1" t="s">
        <v>3382</v>
      </c>
      <c r="H1307" s="191">
        <v>10481.25</v>
      </c>
      <c r="I1307" s="192">
        <v>0</v>
      </c>
      <c r="J1307" s="192">
        <v>0</v>
      </c>
    </row>
    <row r="1308" spans="1:10">
      <c r="A1308" s="1" t="s">
        <v>3383</v>
      </c>
      <c r="B1308" s="1" t="s">
        <v>3241</v>
      </c>
      <c r="C1308" s="1" t="s">
        <v>3241</v>
      </c>
      <c r="D1308" s="1" t="s">
        <v>64</v>
      </c>
      <c r="E1308" s="1" t="s">
        <v>41</v>
      </c>
      <c r="F1308" s="1" t="s">
        <v>448</v>
      </c>
      <c r="G1308" s="1" t="s">
        <v>3384</v>
      </c>
      <c r="H1308" s="191">
        <v>10402.5</v>
      </c>
      <c r="I1308" s="192">
        <v>0</v>
      </c>
      <c r="J1308" s="192">
        <v>0</v>
      </c>
    </row>
    <row r="1309" spans="1:10">
      <c r="A1309" s="1" t="s">
        <v>3385</v>
      </c>
      <c r="B1309" s="1" t="s">
        <v>3385</v>
      </c>
      <c r="C1309" s="1" t="s">
        <v>3386</v>
      </c>
      <c r="D1309" s="1" t="s">
        <v>64</v>
      </c>
      <c r="E1309" s="1" t="s">
        <v>41</v>
      </c>
      <c r="F1309" s="1" t="s">
        <v>57</v>
      </c>
      <c r="G1309" s="1" t="s">
        <v>3387</v>
      </c>
      <c r="H1309" s="191">
        <v>10281.5</v>
      </c>
      <c r="I1309" s="192">
        <v>0</v>
      </c>
      <c r="J1309" s="192">
        <v>0</v>
      </c>
    </row>
    <row r="1310" spans="1:10">
      <c r="A1310" s="1" t="s">
        <v>3388</v>
      </c>
      <c r="B1310" s="1" t="s">
        <v>3389</v>
      </c>
      <c r="C1310" s="1" t="s">
        <v>3389</v>
      </c>
      <c r="D1310" s="1" t="s">
        <v>64</v>
      </c>
      <c r="E1310" s="1" t="s">
        <v>41</v>
      </c>
      <c r="F1310" s="1" t="s">
        <v>65</v>
      </c>
      <c r="G1310" s="1" t="s">
        <v>3390</v>
      </c>
      <c r="H1310" s="191">
        <v>8920.5</v>
      </c>
      <c r="I1310" s="192">
        <v>0</v>
      </c>
      <c r="J1310" s="192">
        <v>0</v>
      </c>
    </row>
    <row r="1311" spans="1:10">
      <c r="A1311" s="1" t="s">
        <v>3391</v>
      </c>
      <c r="B1311" s="1" t="s">
        <v>3391</v>
      </c>
      <c r="C1311" s="1" t="s">
        <v>3392</v>
      </c>
      <c r="D1311" s="1" t="s">
        <v>64</v>
      </c>
      <c r="E1311" s="1" t="s">
        <v>41</v>
      </c>
      <c r="F1311" s="1" t="s">
        <v>42</v>
      </c>
      <c r="G1311" s="1" t="s">
        <v>3393</v>
      </c>
      <c r="H1311" s="191">
        <v>8848.5</v>
      </c>
      <c r="I1311" s="192">
        <v>0</v>
      </c>
      <c r="J1311" s="192">
        <v>1</v>
      </c>
    </row>
    <row r="1312" spans="1:10">
      <c r="A1312" s="1" t="s">
        <v>3394</v>
      </c>
      <c r="B1312" s="1" t="s">
        <v>3394</v>
      </c>
      <c r="C1312" s="1" t="s">
        <v>3249</v>
      </c>
      <c r="D1312" s="1" t="s">
        <v>64</v>
      </c>
      <c r="E1312" s="1" t="s">
        <v>41</v>
      </c>
      <c r="F1312" s="1" t="s">
        <v>42</v>
      </c>
      <c r="G1312" s="1" t="s">
        <v>3395</v>
      </c>
      <c r="H1312" s="191">
        <v>8163</v>
      </c>
      <c r="I1312" s="192">
        <v>0</v>
      </c>
      <c r="J1312" s="192">
        <v>0</v>
      </c>
    </row>
    <row r="1313" spans="1:10">
      <c r="A1313" s="1" t="s">
        <v>3396</v>
      </c>
      <c r="B1313" s="1" t="s">
        <v>3396</v>
      </c>
      <c r="C1313" s="1" t="s">
        <v>1490</v>
      </c>
      <c r="D1313" s="1" t="s">
        <v>64</v>
      </c>
      <c r="E1313" s="1" t="s">
        <v>41</v>
      </c>
      <c r="F1313" s="1" t="s">
        <v>42</v>
      </c>
      <c r="G1313" s="1" t="s">
        <v>3397</v>
      </c>
      <c r="H1313" s="191">
        <v>7464.5</v>
      </c>
      <c r="I1313" s="192">
        <v>0</v>
      </c>
      <c r="J1313" s="192">
        <v>0</v>
      </c>
    </row>
    <row r="1314" spans="1:10">
      <c r="A1314" s="1" t="s">
        <v>3398</v>
      </c>
      <c r="B1314" s="1" t="s">
        <v>3260</v>
      </c>
      <c r="C1314" s="1" t="s">
        <v>3260</v>
      </c>
      <c r="D1314" s="1" t="s">
        <v>64</v>
      </c>
      <c r="E1314" s="1" t="s">
        <v>41</v>
      </c>
      <c r="F1314" s="1" t="s">
        <v>57</v>
      </c>
      <c r="G1314" s="1" t="s">
        <v>3399</v>
      </c>
      <c r="H1314" s="191">
        <v>7406.5</v>
      </c>
      <c r="I1314" s="192">
        <v>0</v>
      </c>
      <c r="J1314" s="192">
        <v>0</v>
      </c>
    </row>
    <row r="1315" spans="1:10">
      <c r="A1315" s="1" t="s">
        <v>3400</v>
      </c>
      <c r="B1315" s="1" t="s">
        <v>3400</v>
      </c>
      <c r="C1315" s="1" t="s">
        <v>3401</v>
      </c>
      <c r="D1315" s="1" t="s">
        <v>64</v>
      </c>
      <c r="E1315" s="1" t="s">
        <v>41</v>
      </c>
      <c r="F1315" s="1" t="s">
        <v>42</v>
      </c>
      <c r="G1315" s="1" t="s">
        <v>3402</v>
      </c>
      <c r="H1315" s="191">
        <v>7243</v>
      </c>
      <c r="I1315" s="192">
        <v>0</v>
      </c>
      <c r="J1315" s="192">
        <v>0</v>
      </c>
    </row>
    <row r="1316" spans="1:10">
      <c r="A1316" s="1" t="s">
        <v>3403</v>
      </c>
      <c r="B1316" s="1" t="s">
        <v>3403</v>
      </c>
      <c r="C1316" s="1" t="s">
        <v>147</v>
      </c>
      <c r="D1316" s="1" t="s">
        <v>64</v>
      </c>
      <c r="E1316" s="1" t="s">
        <v>41</v>
      </c>
      <c r="F1316" s="1" t="s">
        <v>42</v>
      </c>
      <c r="G1316" s="1" t="s">
        <v>3404</v>
      </c>
      <c r="H1316" s="191">
        <v>6721.75</v>
      </c>
      <c r="I1316" s="192">
        <v>0</v>
      </c>
      <c r="J1316" s="192">
        <v>0</v>
      </c>
    </row>
    <row r="1317" spans="1:10">
      <c r="A1317" s="1" t="s">
        <v>3405</v>
      </c>
      <c r="B1317" s="1" t="s">
        <v>3405</v>
      </c>
      <c r="C1317" s="1" t="s">
        <v>1748</v>
      </c>
      <c r="D1317" s="1" t="s">
        <v>64</v>
      </c>
      <c r="E1317" s="1" t="s">
        <v>41</v>
      </c>
      <c r="F1317" s="1" t="s">
        <v>42</v>
      </c>
      <c r="G1317" s="1" t="s">
        <v>3406</v>
      </c>
      <c r="H1317" s="191">
        <v>6603</v>
      </c>
      <c r="I1317" s="192">
        <v>0</v>
      </c>
      <c r="J1317" s="192">
        <v>0</v>
      </c>
    </row>
    <row r="1318" spans="1:10">
      <c r="A1318" s="1" t="s">
        <v>3407</v>
      </c>
      <c r="B1318" s="1" t="s">
        <v>3407</v>
      </c>
      <c r="C1318" s="1" t="s">
        <v>63</v>
      </c>
      <c r="D1318" s="1" t="s">
        <v>64</v>
      </c>
      <c r="E1318" s="1" t="s">
        <v>41</v>
      </c>
      <c r="F1318" s="1" t="s">
        <v>42</v>
      </c>
      <c r="G1318" s="1" t="s">
        <v>3408</v>
      </c>
      <c r="H1318" s="191">
        <v>6215.75</v>
      </c>
      <c r="I1318" s="192">
        <v>0</v>
      </c>
      <c r="J1318" s="192">
        <v>0</v>
      </c>
    </row>
    <row r="1319" spans="1:10">
      <c r="A1319" s="1" t="s">
        <v>3409</v>
      </c>
      <c r="B1319" s="1" t="s">
        <v>3278</v>
      </c>
      <c r="C1319" s="1" t="s">
        <v>3278</v>
      </c>
      <c r="D1319" s="1" t="s">
        <v>64</v>
      </c>
      <c r="E1319" s="1" t="s">
        <v>41</v>
      </c>
      <c r="F1319" s="1" t="s">
        <v>48</v>
      </c>
      <c r="G1319" s="1" t="s">
        <v>3410</v>
      </c>
      <c r="H1319" s="191">
        <v>5992.5</v>
      </c>
      <c r="I1319" s="192">
        <v>0</v>
      </c>
      <c r="J1319" s="192">
        <v>0</v>
      </c>
    </row>
    <row r="1320" spans="1:10">
      <c r="A1320" s="1" t="s">
        <v>3411</v>
      </c>
      <c r="B1320" s="1" t="s">
        <v>3412</v>
      </c>
      <c r="C1320" s="1" t="s">
        <v>3412</v>
      </c>
      <c r="D1320" s="1" t="s">
        <v>2534</v>
      </c>
      <c r="E1320" s="1" t="s">
        <v>47</v>
      </c>
      <c r="F1320" s="195" t="s">
        <v>57</v>
      </c>
      <c r="G1320" s="195" t="s">
        <v>3413</v>
      </c>
      <c r="H1320" s="196">
        <v>5229</v>
      </c>
      <c r="I1320" s="192">
        <v>0</v>
      </c>
      <c r="J1320" s="192">
        <v>0</v>
      </c>
    </row>
    <row r="1321" spans="1:10">
      <c r="A1321" s="1" t="s">
        <v>3414</v>
      </c>
      <c r="B1321" s="1" t="s">
        <v>3415</v>
      </c>
      <c r="C1321" s="1" t="s">
        <v>3415</v>
      </c>
      <c r="D1321" s="1" t="s">
        <v>2534</v>
      </c>
      <c r="E1321" s="1" t="s">
        <v>47</v>
      </c>
      <c r="F1321" s="195" t="s">
        <v>42</v>
      </c>
      <c r="G1321" s="195" t="s">
        <v>3416</v>
      </c>
      <c r="H1321" s="196">
        <v>5619</v>
      </c>
      <c r="I1321" s="192">
        <v>0</v>
      </c>
      <c r="J1321" s="192">
        <v>0</v>
      </c>
    </row>
    <row r="1322" spans="1:10">
      <c r="A1322" s="1" t="s">
        <v>3417</v>
      </c>
      <c r="B1322" s="1" t="s">
        <v>3418</v>
      </c>
      <c r="C1322" s="1" t="s">
        <v>3418</v>
      </c>
      <c r="D1322" s="1" t="s">
        <v>64</v>
      </c>
      <c r="E1322" s="1" t="s">
        <v>41</v>
      </c>
      <c r="F1322" s="1" t="s">
        <v>42</v>
      </c>
      <c r="G1322" s="1" t="s">
        <v>1871</v>
      </c>
      <c r="H1322" s="191">
        <v>5395</v>
      </c>
      <c r="I1322" s="192">
        <v>0</v>
      </c>
      <c r="J1322" s="192">
        <v>0</v>
      </c>
    </row>
    <row r="1323" spans="1:10">
      <c r="A1323" s="1" t="s">
        <v>3419</v>
      </c>
      <c r="B1323" s="1" t="s">
        <v>3420</v>
      </c>
      <c r="C1323" s="1" t="s">
        <v>3420</v>
      </c>
      <c r="D1323" s="1" t="s">
        <v>2534</v>
      </c>
      <c r="E1323" s="1" t="s">
        <v>47</v>
      </c>
      <c r="F1323" s="195" t="s">
        <v>57</v>
      </c>
      <c r="G1323" s="195" t="s">
        <v>3421</v>
      </c>
      <c r="H1323" s="196">
        <v>5069.5</v>
      </c>
      <c r="I1323" s="192">
        <v>0</v>
      </c>
      <c r="J1323" s="192">
        <v>0</v>
      </c>
    </row>
    <row r="1324" spans="1:10">
      <c r="A1324" s="1" t="s">
        <v>3422</v>
      </c>
      <c r="B1324" s="1" t="s">
        <v>3422</v>
      </c>
      <c r="C1324" s="1" t="s">
        <v>1748</v>
      </c>
      <c r="D1324" s="1" t="s">
        <v>64</v>
      </c>
      <c r="E1324" s="1" t="s">
        <v>41</v>
      </c>
      <c r="F1324" s="1" t="s">
        <v>42</v>
      </c>
      <c r="G1324" s="1" t="s">
        <v>3423</v>
      </c>
      <c r="H1324" s="191">
        <v>4995.25</v>
      </c>
      <c r="I1324" s="192">
        <v>0</v>
      </c>
      <c r="J1324" s="192">
        <v>0</v>
      </c>
    </row>
    <row r="1325" spans="1:10">
      <c r="A1325" s="1" t="s">
        <v>3424</v>
      </c>
      <c r="B1325" s="1" t="s">
        <v>3278</v>
      </c>
      <c r="C1325" s="1" t="s">
        <v>3278</v>
      </c>
      <c r="D1325" s="1" t="s">
        <v>64</v>
      </c>
      <c r="E1325" s="1" t="s">
        <v>41</v>
      </c>
      <c r="F1325" s="1" t="s">
        <v>48</v>
      </c>
      <c r="G1325" s="1" t="s">
        <v>3425</v>
      </c>
      <c r="H1325" s="191">
        <v>4332.5</v>
      </c>
      <c r="I1325" s="192">
        <v>0</v>
      </c>
      <c r="J1325" s="192">
        <v>0</v>
      </c>
    </row>
    <row r="1326" spans="1:10">
      <c r="A1326" s="1" t="s">
        <v>3426</v>
      </c>
      <c r="B1326" s="1" t="s">
        <v>3426</v>
      </c>
      <c r="C1326" s="1" t="s">
        <v>3427</v>
      </c>
      <c r="D1326" s="1" t="s">
        <v>64</v>
      </c>
      <c r="E1326" s="1" t="s">
        <v>41</v>
      </c>
      <c r="F1326" s="1" t="s">
        <v>57</v>
      </c>
      <c r="G1326" s="1" t="s">
        <v>3428</v>
      </c>
      <c r="H1326" s="191">
        <v>3930.75</v>
      </c>
      <c r="I1326" s="192">
        <v>0</v>
      </c>
      <c r="J1326" s="192">
        <v>0</v>
      </c>
    </row>
    <row r="1327" spans="1:10">
      <c r="A1327" s="1" t="s">
        <v>3429</v>
      </c>
      <c r="B1327" s="1" t="s">
        <v>3420</v>
      </c>
      <c r="C1327" s="1" t="s">
        <v>3420</v>
      </c>
      <c r="D1327" s="1" t="s">
        <v>2534</v>
      </c>
      <c r="E1327" s="1" t="s">
        <v>47</v>
      </c>
      <c r="F1327" s="195" t="s">
        <v>57</v>
      </c>
      <c r="G1327" s="195" t="s">
        <v>3430</v>
      </c>
      <c r="H1327" s="196">
        <v>3563</v>
      </c>
      <c r="I1327" s="192">
        <v>0</v>
      </c>
      <c r="J1327" s="192">
        <v>0</v>
      </c>
    </row>
    <row r="1328" spans="1:10">
      <c r="A1328" s="1" t="s">
        <v>3431</v>
      </c>
      <c r="B1328" s="1" t="s">
        <v>3431</v>
      </c>
      <c r="C1328" s="1" t="s">
        <v>3431</v>
      </c>
      <c r="D1328" s="1" t="s">
        <v>64</v>
      </c>
      <c r="E1328" s="1" t="s">
        <v>41</v>
      </c>
      <c r="F1328" s="195" t="s">
        <v>42</v>
      </c>
      <c r="G1328" s="195" t="s">
        <v>3432</v>
      </c>
      <c r="H1328" s="196">
        <v>3458</v>
      </c>
      <c r="I1328" s="192">
        <v>0</v>
      </c>
      <c r="J1328" s="192">
        <v>0</v>
      </c>
    </row>
    <row r="1329" spans="1:10">
      <c r="A1329" s="1" t="s">
        <v>3433</v>
      </c>
      <c r="B1329" s="1" t="s">
        <v>3433</v>
      </c>
      <c r="C1329" s="1" t="s">
        <v>3434</v>
      </c>
      <c r="D1329" s="1" t="s">
        <v>64</v>
      </c>
      <c r="E1329" s="1" t="s">
        <v>41</v>
      </c>
      <c r="F1329" s="1" t="s">
        <v>57</v>
      </c>
      <c r="G1329" s="1" t="s">
        <v>3435</v>
      </c>
      <c r="H1329" s="191">
        <v>3176.25</v>
      </c>
      <c r="I1329" s="192">
        <v>0</v>
      </c>
      <c r="J1329" s="192">
        <v>0</v>
      </c>
    </row>
    <row r="1330" spans="1:10">
      <c r="A1330" s="1" t="s">
        <v>3436</v>
      </c>
      <c r="B1330" s="1" t="s">
        <v>3437</v>
      </c>
      <c r="C1330" s="1" t="s">
        <v>3437</v>
      </c>
      <c r="D1330" s="1" t="s">
        <v>64</v>
      </c>
      <c r="E1330" s="1" t="s">
        <v>41</v>
      </c>
      <c r="F1330" s="195" t="s">
        <v>57</v>
      </c>
      <c r="G1330" s="195" t="s">
        <v>3438</v>
      </c>
      <c r="H1330" s="196">
        <v>2816</v>
      </c>
      <c r="I1330" s="192">
        <v>0</v>
      </c>
      <c r="J1330" s="192">
        <v>0</v>
      </c>
    </row>
    <row r="1331" spans="1:10">
      <c r="A1331" s="1" t="s">
        <v>3439</v>
      </c>
      <c r="B1331" s="1" t="s">
        <v>3439</v>
      </c>
      <c r="C1331" s="1" t="s">
        <v>3440</v>
      </c>
      <c r="D1331" s="1" t="s">
        <v>64</v>
      </c>
      <c r="E1331" s="1" t="s">
        <v>41</v>
      </c>
      <c r="F1331" s="1" t="s">
        <v>42</v>
      </c>
      <c r="G1331" s="1" t="s">
        <v>3441</v>
      </c>
      <c r="H1331" s="191">
        <v>2690.5</v>
      </c>
      <c r="I1331" s="192">
        <v>0</v>
      </c>
      <c r="J1331" s="192">
        <v>0</v>
      </c>
    </row>
    <row r="1332" spans="1:10">
      <c r="A1332" s="1" t="s">
        <v>3442</v>
      </c>
      <c r="B1332" s="1" t="s">
        <v>3278</v>
      </c>
      <c r="C1332" s="1" t="s">
        <v>3278</v>
      </c>
      <c r="D1332" s="1" t="s">
        <v>64</v>
      </c>
      <c r="E1332" s="1" t="s">
        <v>41</v>
      </c>
      <c r="F1332" s="1" t="s">
        <v>48</v>
      </c>
      <c r="G1332" s="1" t="s">
        <v>3443</v>
      </c>
      <c r="H1332" s="191">
        <v>2523</v>
      </c>
      <c r="I1332" s="192">
        <v>0</v>
      </c>
      <c r="J1332" s="192">
        <v>0</v>
      </c>
    </row>
    <row r="1333" spans="1:10">
      <c r="A1333" s="1" t="s">
        <v>3444</v>
      </c>
      <c r="B1333" s="1" t="s">
        <v>3437</v>
      </c>
      <c r="C1333" s="1" t="s">
        <v>3437</v>
      </c>
      <c r="D1333" s="1" t="s">
        <v>64</v>
      </c>
      <c r="E1333" s="1" t="s">
        <v>41</v>
      </c>
      <c r="F1333" s="195" t="s">
        <v>57</v>
      </c>
      <c r="G1333" s="195" t="s">
        <v>3438</v>
      </c>
      <c r="H1333" s="196">
        <v>2403</v>
      </c>
      <c r="I1333" s="192">
        <v>0</v>
      </c>
      <c r="J1333" s="192">
        <v>0</v>
      </c>
    </row>
    <row r="1334" spans="1:10">
      <c r="A1334" s="1" t="s">
        <v>3445</v>
      </c>
      <c r="B1334" s="1" t="s">
        <v>3278</v>
      </c>
      <c r="C1334" s="1" t="s">
        <v>3278</v>
      </c>
      <c r="D1334" s="1" t="s">
        <v>64</v>
      </c>
      <c r="E1334" s="1" t="s">
        <v>41</v>
      </c>
      <c r="F1334" s="1" t="s">
        <v>48</v>
      </c>
      <c r="G1334" s="1" t="s">
        <v>3446</v>
      </c>
      <c r="H1334" s="191">
        <v>2228.25</v>
      </c>
      <c r="I1334" s="192">
        <v>0</v>
      </c>
      <c r="J1334" s="192">
        <v>0</v>
      </c>
    </row>
    <row r="1335" spans="1:10">
      <c r="A1335" s="1" t="s">
        <v>3447</v>
      </c>
      <c r="B1335" s="1" t="s">
        <v>3420</v>
      </c>
      <c r="C1335" s="1" t="s">
        <v>3420</v>
      </c>
      <c r="D1335" s="1" t="s">
        <v>2534</v>
      </c>
      <c r="E1335" s="1" t="s">
        <v>47</v>
      </c>
      <c r="F1335" s="195" t="s">
        <v>57</v>
      </c>
      <c r="G1335" s="195" t="s">
        <v>3448</v>
      </c>
      <c r="H1335" s="196">
        <v>2022.5</v>
      </c>
      <c r="I1335" s="192">
        <v>0</v>
      </c>
      <c r="J1335" s="192">
        <v>0</v>
      </c>
    </row>
    <row r="1336" spans="1:10">
      <c r="A1336" s="1" t="s">
        <v>3449</v>
      </c>
      <c r="B1336" s="1" t="s">
        <v>3246</v>
      </c>
      <c r="C1336" s="1" t="s">
        <v>3246</v>
      </c>
      <c r="D1336" s="1" t="s">
        <v>64</v>
      </c>
      <c r="E1336" s="1" t="s">
        <v>41</v>
      </c>
      <c r="F1336" s="1" t="s">
        <v>48</v>
      </c>
      <c r="G1336" s="1" t="s">
        <v>3450</v>
      </c>
      <c r="H1336" s="191">
        <v>1819.5</v>
      </c>
      <c r="I1336" s="192">
        <v>0</v>
      </c>
      <c r="J1336" s="192">
        <v>0</v>
      </c>
    </row>
    <row r="1337" spans="1:10">
      <c r="A1337" s="1" t="s">
        <v>3451</v>
      </c>
      <c r="B1337" s="1" t="s">
        <v>3246</v>
      </c>
      <c r="C1337" s="1" t="s">
        <v>3246</v>
      </c>
      <c r="D1337" s="1" t="s">
        <v>64</v>
      </c>
      <c r="E1337" s="1" t="s">
        <v>41</v>
      </c>
      <c r="F1337" s="1" t="s">
        <v>48</v>
      </c>
      <c r="G1337" s="1" t="s">
        <v>3452</v>
      </c>
      <c r="H1337" s="191">
        <v>1804</v>
      </c>
      <c r="I1337" s="192">
        <v>0</v>
      </c>
      <c r="J1337" s="192">
        <v>0</v>
      </c>
    </row>
    <row r="1338" spans="1:10">
      <c r="A1338" s="1" t="s">
        <v>3453</v>
      </c>
      <c r="B1338" s="1" t="s">
        <v>3246</v>
      </c>
      <c r="C1338" s="1" t="s">
        <v>3246</v>
      </c>
      <c r="D1338" s="1" t="s">
        <v>64</v>
      </c>
      <c r="E1338" s="1" t="s">
        <v>41</v>
      </c>
      <c r="F1338" s="1" t="s">
        <v>48</v>
      </c>
      <c r="G1338" s="1" t="s">
        <v>3454</v>
      </c>
      <c r="H1338" s="191">
        <v>1655.5</v>
      </c>
      <c r="I1338" s="192">
        <v>0</v>
      </c>
      <c r="J1338" s="192">
        <v>0</v>
      </c>
    </row>
    <row r="1339" spans="1:10">
      <c r="A1339" s="1" t="s">
        <v>3455</v>
      </c>
      <c r="B1339" s="1" t="s">
        <v>3437</v>
      </c>
      <c r="C1339" s="1" t="s">
        <v>3437</v>
      </c>
      <c r="D1339" s="1" t="s">
        <v>64</v>
      </c>
      <c r="E1339" s="1" t="s">
        <v>41</v>
      </c>
      <c r="F1339" s="195" t="s">
        <v>57</v>
      </c>
      <c r="G1339" s="195" t="s">
        <v>3438</v>
      </c>
      <c r="H1339" s="196">
        <v>1615</v>
      </c>
      <c r="I1339" s="192">
        <v>0</v>
      </c>
      <c r="J1339" s="192">
        <v>0</v>
      </c>
    </row>
    <row r="1340" spans="1:10">
      <c r="A1340" s="1" t="s">
        <v>3456</v>
      </c>
      <c r="B1340" s="1" t="s">
        <v>3456</v>
      </c>
      <c r="C1340" s="1" t="s">
        <v>3392</v>
      </c>
      <c r="D1340" s="1" t="s">
        <v>64</v>
      </c>
      <c r="E1340" s="1" t="s">
        <v>41</v>
      </c>
      <c r="F1340" s="1" t="s">
        <v>42</v>
      </c>
      <c r="G1340" s="1" t="s">
        <v>3457</v>
      </c>
      <c r="H1340" s="191">
        <v>1378</v>
      </c>
      <c r="I1340" s="192">
        <v>0</v>
      </c>
      <c r="J1340" s="192">
        <v>0</v>
      </c>
    </row>
    <row r="1341" spans="1:10">
      <c r="A1341" s="1" t="s">
        <v>3458</v>
      </c>
      <c r="B1341" s="1" t="s">
        <v>3246</v>
      </c>
      <c r="C1341" s="1" t="s">
        <v>3246</v>
      </c>
      <c r="D1341" s="1" t="s">
        <v>64</v>
      </c>
      <c r="E1341" s="1" t="s">
        <v>41</v>
      </c>
      <c r="F1341" s="1" t="s">
        <v>48</v>
      </c>
      <c r="G1341" s="1" t="s">
        <v>3459</v>
      </c>
      <c r="H1341" s="191">
        <v>1350</v>
      </c>
      <c r="I1341" s="192">
        <v>0</v>
      </c>
      <c r="J1341" s="192">
        <v>0</v>
      </c>
    </row>
    <row r="1342" spans="1:10">
      <c r="A1342" s="1" t="s">
        <v>3460</v>
      </c>
      <c r="B1342" s="1" t="s">
        <v>3437</v>
      </c>
      <c r="C1342" s="1" t="s">
        <v>3437</v>
      </c>
      <c r="D1342" s="1" t="s">
        <v>64</v>
      </c>
      <c r="E1342" s="1" t="s">
        <v>41</v>
      </c>
      <c r="F1342" s="195" t="s">
        <v>57</v>
      </c>
      <c r="G1342" s="195" t="s">
        <v>3438</v>
      </c>
      <c r="H1342" s="196">
        <v>1346</v>
      </c>
      <c r="I1342" s="192">
        <v>0</v>
      </c>
      <c r="J1342" s="192">
        <v>0</v>
      </c>
    </row>
    <row r="1343" spans="1:10">
      <c r="A1343" s="1" t="s">
        <v>3461</v>
      </c>
      <c r="B1343" s="1" t="s">
        <v>3361</v>
      </c>
      <c r="C1343" s="1" t="s">
        <v>3361</v>
      </c>
      <c r="D1343" s="1" t="s">
        <v>64</v>
      </c>
      <c r="E1343" s="1" t="s">
        <v>41</v>
      </c>
      <c r="F1343" s="195" t="s">
        <v>57</v>
      </c>
      <c r="G1343" s="195" t="s">
        <v>3462</v>
      </c>
      <c r="H1343" s="196">
        <v>1335</v>
      </c>
      <c r="I1343" s="192">
        <v>0</v>
      </c>
      <c r="J1343" s="192">
        <v>0</v>
      </c>
    </row>
    <row r="1344" spans="1:10">
      <c r="A1344" s="1" t="s">
        <v>3463</v>
      </c>
      <c r="B1344" s="1" t="s">
        <v>3418</v>
      </c>
      <c r="C1344" s="1" t="s">
        <v>3418</v>
      </c>
      <c r="D1344" s="1" t="s">
        <v>64</v>
      </c>
      <c r="E1344" s="1" t="s">
        <v>41</v>
      </c>
      <c r="F1344" s="1" t="s">
        <v>42</v>
      </c>
      <c r="G1344" s="1" t="s">
        <v>3464</v>
      </c>
      <c r="H1344" s="191">
        <v>1285.25</v>
      </c>
      <c r="I1344" s="192">
        <v>0</v>
      </c>
      <c r="J1344" s="192">
        <v>0</v>
      </c>
    </row>
    <row r="1345" spans="1:10">
      <c r="A1345" s="1" t="s">
        <v>3465</v>
      </c>
      <c r="B1345" s="1" t="s">
        <v>3361</v>
      </c>
      <c r="C1345" s="1" t="s">
        <v>3361</v>
      </c>
      <c r="D1345" s="1" t="s">
        <v>64</v>
      </c>
      <c r="E1345" s="1" t="s">
        <v>41</v>
      </c>
      <c r="F1345" s="195" t="s">
        <v>57</v>
      </c>
      <c r="G1345" s="195" t="s">
        <v>3462</v>
      </c>
      <c r="H1345" s="196">
        <v>1254</v>
      </c>
      <c r="I1345" s="192">
        <v>0</v>
      </c>
      <c r="J1345" s="192">
        <v>0</v>
      </c>
    </row>
    <row r="1346" spans="1:10">
      <c r="A1346" s="1" t="s">
        <v>3466</v>
      </c>
      <c r="B1346" s="1" t="s">
        <v>3278</v>
      </c>
      <c r="C1346" s="1" t="s">
        <v>3278</v>
      </c>
      <c r="D1346" s="1" t="s">
        <v>64</v>
      </c>
      <c r="E1346" s="1" t="s">
        <v>41</v>
      </c>
      <c r="F1346" s="1" t="s">
        <v>48</v>
      </c>
      <c r="G1346" s="1" t="s">
        <v>3467</v>
      </c>
      <c r="H1346" s="191">
        <v>1149</v>
      </c>
      <c r="I1346" s="192">
        <v>0</v>
      </c>
      <c r="J1346" s="192">
        <v>0</v>
      </c>
    </row>
    <row r="1347" spans="1:10">
      <c r="A1347" s="1" t="s">
        <v>3468</v>
      </c>
      <c r="B1347" s="1" t="s">
        <v>3278</v>
      </c>
      <c r="C1347" s="1" t="s">
        <v>3278</v>
      </c>
      <c r="D1347" s="1" t="s">
        <v>64</v>
      </c>
      <c r="E1347" s="1" t="s">
        <v>41</v>
      </c>
      <c r="F1347" s="1" t="s">
        <v>48</v>
      </c>
      <c r="G1347" s="1" t="s">
        <v>3469</v>
      </c>
      <c r="H1347" s="191">
        <v>1079.5</v>
      </c>
      <c r="I1347" s="192">
        <v>0</v>
      </c>
      <c r="J1347" s="192">
        <v>0</v>
      </c>
    </row>
    <row r="1348" spans="1:10">
      <c r="A1348" s="1" t="s">
        <v>3470</v>
      </c>
      <c r="B1348" s="1" t="s">
        <v>3437</v>
      </c>
      <c r="C1348" s="1" t="s">
        <v>3437</v>
      </c>
      <c r="D1348" s="1" t="s">
        <v>64</v>
      </c>
      <c r="E1348" s="1" t="s">
        <v>41</v>
      </c>
      <c r="F1348" s="195" t="s">
        <v>57</v>
      </c>
      <c r="G1348" s="195" t="s">
        <v>3438</v>
      </c>
      <c r="H1348" s="196">
        <v>950</v>
      </c>
      <c r="I1348" s="192">
        <v>0</v>
      </c>
      <c r="J1348" s="192">
        <v>0</v>
      </c>
    </row>
    <row r="1349" spans="1:10">
      <c r="A1349" s="1" t="s">
        <v>3471</v>
      </c>
      <c r="B1349" s="1" t="s">
        <v>3252</v>
      </c>
      <c r="C1349" s="1" t="s">
        <v>3252</v>
      </c>
      <c r="D1349" s="1" t="s">
        <v>64</v>
      </c>
      <c r="E1349" s="1" t="s">
        <v>41</v>
      </c>
      <c r="F1349" s="195" t="s">
        <v>57</v>
      </c>
      <c r="G1349" s="195" t="s">
        <v>3472</v>
      </c>
      <c r="H1349" s="196">
        <v>894</v>
      </c>
      <c r="I1349" s="192">
        <v>0</v>
      </c>
      <c r="J1349" s="192">
        <v>0</v>
      </c>
    </row>
    <row r="1350" spans="1:10">
      <c r="A1350" s="1" t="s">
        <v>3473</v>
      </c>
      <c r="B1350" s="1" t="s">
        <v>3252</v>
      </c>
      <c r="C1350" s="1" t="s">
        <v>3252</v>
      </c>
      <c r="D1350" s="1" t="s">
        <v>64</v>
      </c>
      <c r="E1350" s="1" t="s">
        <v>41</v>
      </c>
      <c r="F1350" s="195" t="s">
        <v>57</v>
      </c>
      <c r="G1350" s="195" t="s">
        <v>3472</v>
      </c>
      <c r="H1350" s="196">
        <v>883</v>
      </c>
      <c r="I1350" s="192">
        <v>0</v>
      </c>
      <c r="J1350" s="192">
        <v>0</v>
      </c>
    </row>
    <row r="1351" spans="1:10">
      <c r="A1351" s="1" t="s">
        <v>3474</v>
      </c>
      <c r="B1351" s="1" t="s">
        <v>3278</v>
      </c>
      <c r="C1351" s="1" t="s">
        <v>3278</v>
      </c>
      <c r="D1351" s="1" t="s">
        <v>64</v>
      </c>
      <c r="E1351" s="1" t="s">
        <v>41</v>
      </c>
      <c r="F1351" s="1" t="s">
        <v>48</v>
      </c>
      <c r="G1351" s="1" t="s">
        <v>3475</v>
      </c>
      <c r="H1351" s="191">
        <v>875.75</v>
      </c>
      <c r="I1351" s="192">
        <v>0</v>
      </c>
      <c r="J1351" s="192">
        <v>0</v>
      </c>
    </row>
    <row r="1352" spans="1:10">
      <c r="A1352" s="1" t="s">
        <v>3476</v>
      </c>
      <c r="B1352" s="1" t="s">
        <v>3252</v>
      </c>
      <c r="C1352" s="1" t="s">
        <v>3252</v>
      </c>
      <c r="D1352" s="1" t="s">
        <v>64</v>
      </c>
      <c r="E1352" s="1" t="s">
        <v>41</v>
      </c>
      <c r="F1352" s="195" t="s">
        <v>57</v>
      </c>
      <c r="G1352" s="195" t="s">
        <v>3472</v>
      </c>
      <c r="H1352" s="196">
        <v>831</v>
      </c>
      <c r="I1352" s="192">
        <v>0</v>
      </c>
      <c r="J1352" s="192">
        <v>0</v>
      </c>
    </row>
    <row r="1353" spans="1:10">
      <c r="A1353" s="1" t="s">
        <v>3477</v>
      </c>
      <c r="B1353" s="1" t="s">
        <v>3437</v>
      </c>
      <c r="C1353" s="1" t="s">
        <v>3437</v>
      </c>
      <c r="D1353" s="1" t="s">
        <v>64</v>
      </c>
      <c r="E1353" s="1" t="s">
        <v>41</v>
      </c>
      <c r="F1353" s="195" t="s">
        <v>57</v>
      </c>
      <c r="G1353" s="195" t="s">
        <v>3438</v>
      </c>
      <c r="H1353" s="196">
        <v>801</v>
      </c>
      <c r="I1353" s="192">
        <v>0</v>
      </c>
      <c r="J1353" s="192">
        <v>0</v>
      </c>
    </row>
    <row r="1354" spans="1:10">
      <c r="A1354" s="1" t="s">
        <v>3478</v>
      </c>
      <c r="B1354" s="1" t="s">
        <v>3278</v>
      </c>
      <c r="C1354" s="1" t="s">
        <v>3278</v>
      </c>
      <c r="D1354" s="1" t="s">
        <v>64</v>
      </c>
      <c r="E1354" s="1" t="s">
        <v>41</v>
      </c>
      <c r="F1354" s="1" t="s">
        <v>48</v>
      </c>
      <c r="G1354" s="1" t="s">
        <v>3479</v>
      </c>
      <c r="H1354" s="191">
        <v>742.5</v>
      </c>
      <c r="I1354" s="192">
        <v>0</v>
      </c>
      <c r="J1354" s="192">
        <v>0</v>
      </c>
    </row>
    <row r="1355" spans="1:10">
      <c r="A1355" s="1" t="s">
        <v>3480</v>
      </c>
      <c r="B1355" s="1" t="s">
        <v>3246</v>
      </c>
      <c r="C1355" s="1" t="s">
        <v>3246</v>
      </c>
      <c r="D1355" s="1" t="s">
        <v>64</v>
      </c>
      <c r="E1355" s="1" t="s">
        <v>41</v>
      </c>
      <c r="F1355" s="1" t="s">
        <v>48</v>
      </c>
      <c r="G1355" s="1" t="s">
        <v>3481</v>
      </c>
      <c r="H1355" s="191">
        <v>610.5</v>
      </c>
      <c r="I1355" s="192">
        <v>0</v>
      </c>
      <c r="J1355" s="192">
        <v>0</v>
      </c>
    </row>
    <row r="1356" spans="1:10">
      <c r="A1356" s="1" t="s">
        <v>3482</v>
      </c>
      <c r="B1356" s="1" t="s">
        <v>3252</v>
      </c>
      <c r="C1356" s="1" t="s">
        <v>3252</v>
      </c>
      <c r="D1356" s="1" t="s">
        <v>64</v>
      </c>
      <c r="E1356" s="1" t="s">
        <v>41</v>
      </c>
      <c r="F1356" s="195" t="s">
        <v>57</v>
      </c>
      <c r="G1356" s="195" t="s">
        <v>3472</v>
      </c>
      <c r="H1356" s="196">
        <v>496</v>
      </c>
      <c r="I1356" s="192">
        <v>0</v>
      </c>
      <c r="J1356" s="192">
        <v>0</v>
      </c>
    </row>
    <row r="1357" spans="1:10">
      <c r="A1357" s="1" t="s">
        <v>3483</v>
      </c>
      <c r="B1357" s="1" t="s">
        <v>3278</v>
      </c>
      <c r="C1357" s="1" t="s">
        <v>3278</v>
      </c>
      <c r="D1357" s="1" t="s">
        <v>64</v>
      </c>
      <c r="E1357" s="1" t="s">
        <v>41</v>
      </c>
      <c r="F1357" s="1" t="s">
        <v>48</v>
      </c>
      <c r="G1357" s="1" t="s">
        <v>3484</v>
      </c>
      <c r="H1357" s="191">
        <v>473.25</v>
      </c>
      <c r="I1357" s="192">
        <v>0</v>
      </c>
      <c r="J1357" s="192">
        <v>0</v>
      </c>
    </row>
    <row r="1358" spans="1:10">
      <c r="A1358" s="1" t="s">
        <v>3485</v>
      </c>
      <c r="B1358" s="1" t="s">
        <v>3246</v>
      </c>
      <c r="C1358" s="1" t="s">
        <v>3246</v>
      </c>
      <c r="D1358" s="1" t="s">
        <v>64</v>
      </c>
      <c r="E1358" s="1" t="s">
        <v>41</v>
      </c>
      <c r="F1358" s="1" t="s">
        <v>48</v>
      </c>
      <c r="G1358" s="1" t="s">
        <v>3486</v>
      </c>
      <c r="H1358" s="191">
        <v>468</v>
      </c>
      <c r="I1358" s="192">
        <v>0</v>
      </c>
      <c r="J1358" s="192">
        <v>0</v>
      </c>
    </row>
    <row r="1359" spans="1:10">
      <c r="A1359" s="1" t="s">
        <v>3487</v>
      </c>
      <c r="B1359" s="1" t="s">
        <v>3246</v>
      </c>
      <c r="C1359" s="1" t="s">
        <v>3246</v>
      </c>
      <c r="D1359" s="1" t="s">
        <v>64</v>
      </c>
      <c r="E1359" s="1" t="s">
        <v>41</v>
      </c>
      <c r="F1359" s="1" t="s">
        <v>48</v>
      </c>
      <c r="G1359" s="1" t="s">
        <v>3488</v>
      </c>
      <c r="H1359" s="191">
        <v>271</v>
      </c>
      <c r="I1359" s="192">
        <v>0</v>
      </c>
      <c r="J1359" s="192">
        <v>0</v>
      </c>
    </row>
    <row r="1360" spans="1:10">
      <c r="A1360" s="1" t="s">
        <v>3489</v>
      </c>
      <c r="B1360" s="1" t="s">
        <v>3490</v>
      </c>
      <c r="C1360" s="1" t="s">
        <v>3490</v>
      </c>
      <c r="D1360" s="1" t="s">
        <v>3491</v>
      </c>
      <c r="E1360" s="1" t="s">
        <v>761</v>
      </c>
      <c r="F1360" s="1" t="s">
        <v>48</v>
      </c>
      <c r="G1360" s="1" t="s">
        <v>3492</v>
      </c>
      <c r="H1360" s="191">
        <v>194415</v>
      </c>
      <c r="I1360" s="192">
        <v>1</v>
      </c>
      <c r="J1360" s="192">
        <v>1</v>
      </c>
    </row>
    <row r="1361" spans="1:10">
      <c r="A1361" s="1" t="s">
        <v>3493</v>
      </c>
      <c r="B1361" s="1" t="s">
        <v>3494</v>
      </c>
      <c r="C1361" s="1" t="s">
        <v>3494</v>
      </c>
      <c r="D1361" s="1" t="s">
        <v>3491</v>
      </c>
      <c r="E1361" s="1" t="s">
        <v>761</v>
      </c>
      <c r="F1361" s="1" t="s">
        <v>448</v>
      </c>
      <c r="G1361" s="1" t="s">
        <v>3495</v>
      </c>
      <c r="H1361" s="191">
        <v>168136</v>
      </c>
      <c r="I1361" s="192">
        <v>1</v>
      </c>
      <c r="J1361" s="192">
        <v>1</v>
      </c>
    </row>
    <row r="1362" spans="1:10">
      <c r="A1362" s="1" t="s">
        <v>3496</v>
      </c>
      <c r="B1362" s="1" t="s">
        <v>3494</v>
      </c>
      <c r="C1362" s="1" t="s">
        <v>3494</v>
      </c>
      <c r="D1362" s="1" t="s">
        <v>3491</v>
      </c>
      <c r="E1362" s="1" t="s">
        <v>761</v>
      </c>
      <c r="F1362" s="1" t="s">
        <v>448</v>
      </c>
      <c r="G1362" s="1" t="s">
        <v>3497</v>
      </c>
      <c r="H1362" s="191">
        <v>168054</v>
      </c>
      <c r="I1362" s="192">
        <v>1</v>
      </c>
      <c r="J1362" s="192">
        <v>1</v>
      </c>
    </row>
    <row r="1363" spans="1:10">
      <c r="A1363" s="1" t="s">
        <v>3498</v>
      </c>
      <c r="B1363" s="1" t="s">
        <v>3494</v>
      </c>
      <c r="C1363" s="1" t="s">
        <v>3494</v>
      </c>
      <c r="D1363" s="1" t="s">
        <v>3491</v>
      </c>
      <c r="E1363" s="1" t="s">
        <v>761</v>
      </c>
      <c r="F1363" s="1" t="s">
        <v>448</v>
      </c>
      <c r="G1363" s="1" t="s">
        <v>3499</v>
      </c>
      <c r="H1363" s="191">
        <v>156747.25</v>
      </c>
      <c r="I1363" s="192">
        <v>1</v>
      </c>
      <c r="J1363" s="192">
        <v>1</v>
      </c>
    </row>
    <row r="1364" spans="1:10">
      <c r="A1364" s="1" t="s">
        <v>3500</v>
      </c>
      <c r="B1364" s="1" t="s">
        <v>3500</v>
      </c>
      <c r="C1364" s="1" t="s">
        <v>3501</v>
      </c>
      <c r="D1364" s="1" t="s">
        <v>3491</v>
      </c>
      <c r="E1364" s="1" t="s">
        <v>761</v>
      </c>
      <c r="F1364" s="1" t="s">
        <v>57</v>
      </c>
      <c r="G1364" s="1" t="s">
        <v>2190</v>
      </c>
      <c r="H1364" s="191">
        <v>109708</v>
      </c>
      <c r="I1364" s="192">
        <v>0</v>
      </c>
      <c r="J1364" s="192">
        <v>1</v>
      </c>
    </row>
    <row r="1365" spans="1:10">
      <c r="A1365" s="1" t="s">
        <v>3502</v>
      </c>
      <c r="B1365" s="1" t="s">
        <v>3502</v>
      </c>
      <c r="C1365" s="1" t="s">
        <v>3503</v>
      </c>
      <c r="D1365" s="1" t="s">
        <v>3491</v>
      </c>
      <c r="E1365" s="1" t="s">
        <v>761</v>
      </c>
      <c r="F1365" s="1" t="s">
        <v>57</v>
      </c>
      <c r="G1365" s="1" t="s">
        <v>3504</v>
      </c>
      <c r="H1365" s="191">
        <v>106204</v>
      </c>
      <c r="I1365" s="192">
        <v>0</v>
      </c>
      <c r="J1365" s="192">
        <v>1</v>
      </c>
    </row>
    <row r="1366" spans="1:10">
      <c r="A1366" s="1" t="s">
        <v>3505</v>
      </c>
      <c r="B1366" s="1" t="s">
        <v>3505</v>
      </c>
      <c r="C1366" s="1" t="s">
        <v>3506</v>
      </c>
      <c r="D1366" s="1" t="s">
        <v>3491</v>
      </c>
      <c r="E1366" s="1" t="s">
        <v>761</v>
      </c>
      <c r="F1366" s="1" t="s">
        <v>57</v>
      </c>
      <c r="G1366" s="1" t="s">
        <v>3507</v>
      </c>
      <c r="H1366" s="191">
        <v>96794</v>
      </c>
      <c r="I1366" s="192">
        <v>0</v>
      </c>
      <c r="J1366" s="192">
        <v>1</v>
      </c>
    </row>
    <row r="1367" spans="1:10">
      <c r="A1367" s="1" t="s">
        <v>3508</v>
      </c>
      <c r="B1367" s="1" t="s">
        <v>3509</v>
      </c>
      <c r="C1367" s="1" t="s">
        <v>3509</v>
      </c>
      <c r="D1367" s="1" t="s">
        <v>3491</v>
      </c>
      <c r="E1367" s="1" t="s">
        <v>761</v>
      </c>
      <c r="F1367" s="1" t="s">
        <v>48</v>
      </c>
      <c r="G1367" s="1" t="s">
        <v>3510</v>
      </c>
      <c r="H1367" s="191">
        <v>91126</v>
      </c>
      <c r="I1367" s="192">
        <v>1</v>
      </c>
      <c r="J1367" s="192">
        <v>1</v>
      </c>
    </row>
    <row r="1368" spans="1:10">
      <c r="A1368" s="1" t="s">
        <v>3511</v>
      </c>
      <c r="B1368" s="1" t="s">
        <v>3511</v>
      </c>
      <c r="C1368" s="1" t="s">
        <v>3512</v>
      </c>
      <c r="D1368" s="1" t="s">
        <v>3491</v>
      </c>
      <c r="E1368" s="1" t="s">
        <v>761</v>
      </c>
      <c r="F1368" s="1" t="s">
        <v>430</v>
      </c>
      <c r="G1368" s="1" t="s">
        <v>3513</v>
      </c>
      <c r="H1368" s="191">
        <v>89118</v>
      </c>
      <c r="I1368" s="192">
        <v>0</v>
      </c>
      <c r="J1368" s="192">
        <v>1</v>
      </c>
    </row>
    <row r="1369" spans="1:10">
      <c r="A1369" s="1" t="s">
        <v>3514</v>
      </c>
      <c r="B1369" s="1" t="s">
        <v>3494</v>
      </c>
      <c r="C1369" s="1" t="s">
        <v>3494</v>
      </c>
      <c r="D1369" s="1" t="s">
        <v>3491</v>
      </c>
      <c r="E1369" s="1" t="s">
        <v>761</v>
      </c>
      <c r="F1369" s="1" t="s">
        <v>448</v>
      </c>
      <c r="G1369" s="1" t="s">
        <v>3515</v>
      </c>
      <c r="H1369" s="191">
        <v>87573</v>
      </c>
      <c r="I1369" s="192">
        <v>1</v>
      </c>
      <c r="J1369" s="192">
        <v>1</v>
      </c>
    </row>
    <row r="1370" spans="1:10">
      <c r="A1370" s="1" t="s">
        <v>3516</v>
      </c>
      <c r="B1370" s="1" t="s">
        <v>3516</v>
      </c>
      <c r="C1370" s="1" t="s">
        <v>3517</v>
      </c>
      <c r="D1370" s="1" t="s">
        <v>3491</v>
      </c>
      <c r="E1370" s="1" t="s">
        <v>761</v>
      </c>
      <c r="F1370" s="1" t="s">
        <v>57</v>
      </c>
      <c r="G1370" s="1" t="s">
        <v>3518</v>
      </c>
      <c r="H1370" s="191">
        <v>80038</v>
      </c>
      <c r="I1370" s="192">
        <v>0</v>
      </c>
      <c r="J1370" s="192">
        <v>0</v>
      </c>
    </row>
    <row r="1371" spans="1:10">
      <c r="A1371" s="1" t="s">
        <v>3519</v>
      </c>
      <c r="B1371" s="1" t="s">
        <v>3519</v>
      </c>
      <c r="C1371" s="1" t="s">
        <v>3520</v>
      </c>
      <c r="D1371" s="1" t="s">
        <v>3491</v>
      </c>
      <c r="E1371" s="1" t="s">
        <v>761</v>
      </c>
      <c r="F1371" s="1" t="s">
        <v>57</v>
      </c>
      <c r="G1371" s="1" t="s">
        <v>3521</v>
      </c>
      <c r="H1371" s="191">
        <v>70209</v>
      </c>
      <c r="I1371" s="192">
        <v>0</v>
      </c>
      <c r="J1371" s="192">
        <v>1</v>
      </c>
    </row>
    <row r="1372" spans="1:10">
      <c r="A1372" s="1" t="s">
        <v>3522</v>
      </c>
      <c r="B1372" s="1" t="s">
        <v>3494</v>
      </c>
      <c r="C1372" s="1" t="s">
        <v>3494</v>
      </c>
      <c r="D1372" s="1" t="s">
        <v>3491</v>
      </c>
      <c r="E1372" s="1" t="s">
        <v>761</v>
      </c>
      <c r="F1372" s="1" t="s">
        <v>448</v>
      </c>
      <c r="G1372" s="1" t="s">
        <v>3523</v>
      </c>
      <c r="H1372" s="191">
        <v>63703.25</v>
      </c>
      <c r="I1372" s="192">
        <v>1</v>
      </c>
      <c r="J1372" s="192">
        <v>0</v>
      </c>
    </row>
    <row r="1373" spans="1:10">
      <c r="A1373" s="7" t="s">
        <v>3524</v>
      </c>
      <c r="B1373" s="7" t="s">
        <v>3524</v>
      </c>
      <c r="C1373" s="7" t="s">
        <v>3525</v>
      </c>
      <c r="D1373" s="1" t="s">
        <v>3491</v>
      </c>
      <c r="E1373" s="1" t="s">
        <v>761</v>
      </c>
      <c r="F1373" s="1" t="s">
        <v>57</v>
      </c>
      <c r="G1373" s="1" t="s">
        <v>3526</v>
      </c>
      <c r="H1373" s="191">
        <v>58016.5</v>
      </c>
      <c r="I1373" s="192">
        <v>0</v>
      </c>
      <c r="J1373" s="192">
        <v>1</v>
      </c>
    </row>
    <row r="1374" spans="1:10">
      <c r="A1374" s="1" t="s">
        <v>3527</v>
      </c>
      <c r="B1374" s="1" t="s">
        <v>3527</v>
      </c>
      <c r="C1374" s="1" t="s">
        <v>3528</v>
      </c>
      <c r="D1374" s="1" t="s">
        <v>3491</v>
      </c>
      <c r="E1374" s="1" t="s">
        <v>761</v>
      </c>
      <c r="F1374" s="1" t="s">
        <v>42</v>
      </c>
      <c r="G1374" s="1" t="s">
        <v>3529</v>
      </c>
      <c r="H1374" s="191">
        <v>42366</v>
      </c>
      <c r="I1374" s="192">
        <v>0</v>
      </c>
      <c r="J1374" s="192">
        <v>1</v>
      </c>
    </row>
    <row r="1375" spans="1:10">
      <c r="A1375" s="1" t="s">
        <v>3530</v>
      </c>
      <c r="B1375" s="1" t="s">
        <v>3530</v>
      </c>
      <c r="C1375" s="1" t="s">
        <v>3531</v>
      </c>
      <c r="D1375" s="1" t="s">
        <v>3491</v>
      </c>
      <c r="E1375" s="1" t="s">
        <v>761</v>
      </c>
      <c r="F1375" s="1" t="s">
        <v>57</v>
      </c>
      <c r="G1375" s="1" t="s">
        <v>3532</v>
      </c>
      <c r="H1375" s="191">
        <v>41623</v>
      </c>
      <c r="I1375" s="192">
        <v>0</v>
      </c>
      <c r="J1375" s="192">
        <v>1</v>
      </c>
    </row>
    <row r="1376" spans="1:10">
      <c r="A1376" s="1" t="s">
        <v>3533</v>
      </c>
      <c r="B1376" s="1" t="s">
        <v>3533</v>
      </c>
      <c r="C1376" s="1" t="s">
        <v>3534</v>
      </c>
      <c r="D1376" s="1" t="s">
        <v>3491</v>
      </c>
      <c r="E1376" s="1" t="s">
        <v>761</v>
      </c>
      <c r="F1376" s="1" t="s">
        <v>57</v>
      </c>
      <c r="G1376" s="1" t="s">
        <v>3535</v>
      </c>
      <c r="H1376" s="191">
        <v>37198.75</v>
      </c>
      <c r="I1376" s="192">
        <v>0</v>
      </c>
      <c r="J1376" s="192">
        <v>0</v>
      </c>
    </row>
    <row r="1377" spans="1:10">
      <c r="A1377" s="1" t="s">
        <v>3536</v>
      </c>
      <c r="B1377" s="1" t="s">
        <v>3494</v>
      </c>
      <c r="C1377" s="1" t="s">
        <v>3494</v>
      </c>
      <c r="D1377" s="1" t="s">
        <v>3491</v>
      </c>
      <c r="E1377" s="1" t="s">
        <v>761</v>
      </c>
      <c r="F1377" s="1" t="s">
        <v>448</v>
      </c>
      <c r="G1377" s="1" t="s">
        <v>3537</v>
      </c>
      <c r="H1377" s="191">
        <v>35454</v>
      </c>
      <c r="I1377" s="192">
        <v>0</v>
      </c>
      <c r="J1377" s="192">
        <v>0</v>
      </c>
    </row>
    <row r="1378" spans="1:10">
      <c r="A1378" s="1" t="s">
        <v>3538</v>
      </c>
      <c r="B1378" s="1" t="s">
        <v>3538</v>
      </c>
      <c r="C1378" s="1" t="s">
        <v>3539</v>
      </c>
      <c r="D1378" s="1" t="s">
        <v>3491</v>
      </c>
      <c r="E1378" s="1" t="s">
        <v>761</v>
      </c>
      <c r="F1378" s="1" t="s">
        <v>57</v>
      </c>
      <c r="G1378" s="1" t="s">
        <v>3540</v>
      </c>
      <c r="H1378" s="191">
        <v>32781.5</v>
      </c>
      <c r="I1378" s="192">
        <v>0</v>
      </c>
      <c r="J1378" s="192">
        <v>1</v>
      </c>
    </row>
    <row r="1379" spans="1:10">
      <c r="A1379" s="1" t="s">
        <v>3541</v>
      </c>
      <c r="B1379" s="1" t="s">
        <v>3541</v>
      </c>
      <c r="C1379" s="1" t="s">
        <v>3542</v>
      </c>
      <c r="D1379" s="1" t="s">
        <v>3491</v>
      </c>
      <c r="E1379" s="1" t="s">
        <v>761</v>
      </c>
      <c r="F1379" s="1" t="s">
        <v>57</v>
      </c>
      <c r="G1379" s="1" t="s">
        <v>3543</v>
      </c>
      <c r="H1379" s="191">
        <v>30080</v>
      </c>
      <c r="I1379" s="192">
        <v>0</v>
      </c>
      <c r="J1379" s="192">
        <v>0</v>
      </c>
    </row>
    <row r="1380" spans="1:10">
      <c r="A1380" s="1" t="s">
        <v>3544</v>
      </c>
      <c r="B1380" s="1" t="s">
        <v>3544</v>
      </c>
      <c r="C1380" s="1" t="s">
        <v>3545</v>
      </c>
      <c r="D1380" s="1" t="s">
        <v>3491</v>
      </c>
      <c r="E1380" s="1" t="s">
        <v>761</v>
      </c>
      <c r="F1380" s="1" t="s">
        <v>57</v>
      </c>
      <c r="G1380" s="1" t="s">
        <v>3546</v>
      </c>
      <c r="H1380" s="191">
        <v>27284</v>
      </c>
      <c r="I1380" s="192">
        <v>0</v>
      </c>
      <c r="J1380" s="192">
        <v>0</v>
      </c>
    </row>
    <row r="1381" spans="1:10">
      <c r="A1381" s="1" t="s">
        <v>3547</v>
      </c>
      <c r="B1381" s="1" t="s">
        <v>3547</v>
      </c>
      <c r="C1381" s="1" t="s">
        <v>3548</v>
      </c>
      <c r="D1381" s="1" t="s">
        <v>3491</v>
      </c>
      <c r="E1381" s="1" t="s">
        <v>761</v>
      </c>
      <c r="F1381" s="1" t="s">
        <v>57</v>
      </c>
      <c r="G1381" s="1" t="s">
        <v>3549</v>
      </c>
      <c r="H1381" s="191">
        <v>26623.5</v>
      </c>
      <c r="I1381" s="192">
        <v>0</v>
      </c>
      <c r="J1381" s="192">
        <v>1</v>
      </c>
    </row>
    <row r="1382" spans="1:10">
      <c r="A1382" s="1" t="s">
        <v>3550</v>
      </c>
      <c r="B1382" s="1" t="s">
        <v>3550</v>
      </c>
      <c r="C1382" s="1" t="s">
        <v>2901</v>
      </c>
      <c r="D1382" s="1" t="s">
        <v>3491</v>
      </c>
      <c r="E1382" s="1" t="s">
        <v>761</v>
      </c>
      <c r="F1382" s="1" t="s">
        <v>42</v>
      </c>
      <c r="G1382" s="1" t="s">
        <v>3551</v>
      </c>
      <c r="H1382" s="191">
        <v>25651.5</v>
      </c>
      <c r="I1382" s="192">
        <v>0</v>
      </c>
      <c r="J1382" s="192">
        <v>1</v>
      </c>
    </row>
    <row r="1383" spans="1:10">
      <c r="A1383" s="1" t="s">
        <v>3552</v>
      </c>
      <c r="B1383" s="1" t="s">
        <v>3553</v>
      </c>
      <c r="C1383" s="1" t="s">
        <v>3553</v>
      </c>
      <c r="D1383" s="1" t="s">
        <v>3491</v>
      </c>
      <c r="E1383" s="1" t="s">
        <v>761</v>
      </c>
      <c r="F1383" s="1" t="s">
        <v>48</v>
      </c>
      <c r="G1383" s="1" t="s">
        <v>3554</v>
      </c>
      <c r="H1383" s="191">
        <v>25074.5</v>
      </c>
      <c r="I1383" s="192">
        <v>0</v>
      </c>
      <c r="J1383" s="192">
        <v>1</v>
      </c>
    </row>
    <row r="1384" spans="1:10">
      <c r="A1384" s="1" t="s">
        <v>3555</v>
      </c>
      <c r="B1384" s="1" t="s">
        <v>3555</v>
      </c>
      <c r="C1384" s="1" t="s">
        <v>3556</v>
      </c>
      <c r="D1384" s="1" t="s">
        <v>3491</v>
      </c>
      <c r="E1384" s="1" t="s">
        <v>761</v>
      </c>
      <c r="F1384" s="1" t="s">
        <v>57</v>
      </c>
      <c r="G1384" s="1" t="s">
        <v>3557</v>
      </c>
      <c r="H1384" s="191">
        <v>24825.5</v>
      </c>
      <c r="I1384" s="192">
        <v>0</v>
      </c>
      <c r="J1384" s="192">
        <v>1</v>
      </c>
    </row>
    <row r="1385" spans="1:10">
      <c r="A1385" s="1" t="s">
        <v>3558</v>
      </c>
      <c r="B1385" s="1" t="s">
        <v>3509</v>
      </c>
      <c r="C1385" s="1" t="s">
        <v>3509</v>
      </c>
      <c r="D1385" s="1" t="s">
        <v>3491</v>
      </c>
      <c r="E1385" s="1" t="s">
        <v>761</v>
      </c>
      <c r="F1385" s="1" t="s">
        <v>48</v>
      </c>
      <c r="G1385" s="1" t="s">
        <v>3559</v>
      </c>
      <c r="H1385" s="191">
        <v>24131</v>
      </c>
      <c r="I1385" s="192">
        <v>0</v>
      </c>
      <c r="J1385" s="192">
        <v>1</v>
      </c>
    </row>
    <row r="1386" spans="1:10">
      <c r="A1386" s="1" t="s">
        <v>3560</v>
      </c>
      <c r="B1386" s="1" t="s">
        <v>3560</v>
      </c>
      <c r="C1386" s="1" t="s">
        <v>3561</v>
      </c>
      <c r="D1386" s="1" t="s">
        <v>3491</v>
      </c>
      <c r="E1386" s="1" t="s">
        <v>761</v>
      </c>
      <c r="F1386" s="1" t="s">
        <v>57</v>
      </c>
      <c r="G1386" s="1" t="s">
        <v>3562</v>
      </c>
      <c r="H1386" s="191">
        <v>23921</v>
      </c>
      <c r="I1386" s="192">
        <v>0</v>
      </c>
      <c r="J1386" s="192">
        <v>0</v>
      </c>
    </row>
    <row r="1387" spans="1:10">
      <c r="A1387" s="1" t="s">
        <v>3563</v>
      </c>
      <c r="B1387" s="1" t="s">
        <v>3564</v>
      </c>
      <c r="C1387" s="1" t="s">
        <v>3564</v>
      </c>
      <c r="D1387" s="1" t="s">
        <v>3491</v>
      </c>
      <c r="E1387" s="1" t="s">
        <v>761</v>
      </c>
      <c r="F1387" s="1" t="s">
        <v>48</v>
      </c>
      <c r="G1387" s="1" t="s">
        <v>3565</v>
      </c>
      <c r="H1387" s="191">
        <v>23339.5</v>
      </c>
      <c r="I1387" s="192">
        <v>0</v>
      </c>
      <c r="J1387" s="192">
        <v>0</v>
      </c>
    </row>
    <row r="1388" spans="1:10">
      <c r="A1388" s="1" t="s">
        <v>3566</v>
      </c>
      <c r="B1388" s="1" t="s">
        <v>3566</v>
      </c>
      <c r="C1388" s="1" t="s">
        <v>3567</v>
      </c>
      <c r="D1388" s="1" t="s">
        <v>3491</v>
      </c>
      <c r="E1388" s="1" t="s">
        <v>761</v>
      </c>
      <c r="F1388" s="1" t="s">
        <v>57</v>
      </c>
      <c r="G1388" s="1" t="s">
        <v>3568</v>
      </c>
      <c r="H1388" s="191">
        <v>22212</v>
      </c>
      <c r="I1388" s="192">
        <v>0</v>
      </c>
      <c r="J1388" s="192">
        <v>0</v>
      </c>
    </row>
    <row r="1389" spans="1:10">
      <c r="A1389" s="1" t="s">
        <v>3569</v>
      </c>
      <c r="B1389" s="1" t="s">
        <v>3569</v>
      </c>
      <c r="C1389" s="1" t="s">
        <v>3570</v>
      </c>
      <c r="D1389" s="1" t="s">
        <v>3491</v>
      </c>
      <c r="E1389" s="1" t="s">
        <v>761</v>
      </c>
      <c r="F1389" s="1" t="s">
        <v>57</v>
      </c>
      <c r="G1389" s="1" t="s">
        <v>3571</v>
      </c>
      <c r="H1389" s="191">
        <v>21885.5</v>
      </c>
      <c r="I1389" s="192">
        <v>0</v>
      </c>
      <c r="J1389" s="192">
        <v>0</v>
      </c>
    </row>
    <row r="1390" spans="1:10">
      <c r="A1390" s="1" t="s">
        <v>3572</v>
      </c>
      <c r="B1390" s="1" t="s">
        <v>3490</v>
      </c>
      <c r="C1390" s="1" t="s">
        <v>3490</v>
      </c>
      <c r="D1390" s="1" t="s">
        <v>3491</v>
      </c>
      <c r="E1390" s="1" t="s">
        <v>761</v>
      </c>
      <c r="F1390" s="1" t="s">
        <v>48</v>
      </c>
      <c r="G1390" s="1" t="s">
        <v>3573</v>
      </c>
      <c r="H1390" s="191">
        <v>21564.75</v>
      </c>
      <c r="I1390" s="192">
        <v>0</v>
      </c>
      <c r="J1390" s="192">
        <v>0</v>
      </c>
    </row>
    <row r="1391" spans="1:10">
      <c r="A1391" s="1" t="s">
        <v>3574</v>
      </c>
      <c r="B1391" s="1" t="s">
        <v>3574</v>
      </c>
      <c r="C1391" s="1" t="s">
        <v>516</v>
      </c>
      <c r="D1391" s="1" t="s">
        <v>3491</v>
      </c>
      <c r="E1391" s="1" t="s">
        <v>761</v>
      </c>
      <c r="F1391" s="1" t="s">
        <v>57</v>
      </c>
      <c r="G1391" s="1" t="s">
        <v>3575</v>
      </c>
      <c r="H1391" s="191">
        <v>21092</v>
      </c>
      <c r="I1391" s="192">
        <v>0</v>
      </c>
      <c r="J1391" s="192">
        <v>0</v>
      </c>
    </row>
    <row r="1392" spans="1:10">
      <c r="A1392" s="1" t="s">
        <v>3576</v>
      </c>
      <c r="B1392" s="1" t="s">
        <v>3576</v>
      </c>
      <c r="C1392" s="1" t="s">
        <v>3577</v>
      </c>
      <c r="D1392" s="1" t="s">
        <v>3491</v>
      </c>
      <c r="E1392" s="1" t="s">
        <v>761</v>
      </c>
      <c r="F1392" s="1" t="s">
        <v>57</v>
      </c>
      <c r="G1392" s="1" t="s">
        <v>3578</v>
      </c>
      <c r="H1392" s="191">
        <v>21069.5</v>
      </c>
      <c r="I1392" s="192">
        <v>0</v>
      </c>
      <c r="J1392" s="192">
        <v>0</v>
      </c>
    </row>
    <row r="1393" spans="1:10">
      <c r="A1393" s="1" t="s">
        <v>3579</v>
      </c>
      <c r="B1393" s="1" t="s">
        <v>3579</v>
      </c>
      <c r="C1393" s="1" t="s">
        <v>3580</v>
      </c>
      <c r="D1393" s="1" t="s">
        <v>3491</v>
      </c>
      <c r="E1393" s="1" t="s">
        <v>761</v>
      </c>
      <c r="F1393" s="1" t="s">
        <v>42</v>
      </c>
      <c r="G1393" s="1" t="s">
        <v>3581</v>
      </c>
      <c r="H1393" s="191">
        <v>20812.5</v>
      </c>
      <c r="I1393" s="192">
        <v>0</v>
      </c>
      <c r="J1393" s="192">
        <v>1</v>
      </c>
    </row>
    <row r="1394" spans="1:10">
      <c r="A1394" s="1" t="s">
        <v>3582</v>
      </c>
      <c r="B1394" s="1" t="s">
        <v>3582</v>
      </c>
      <c r="C1394" s="1" t="s">
        <v>3583</v>
      </c>
      <c r="D1394" s="1" t="s">
        <v>3491</v>
      </c>
      <c r="E1394" s="1" t="s">
        <v>761</v>
      </c>
      <c r="F1394" s="1" t="s">
        <v>57</v>
      </c>
      <c r="G1394" s="1" t="s">
        <v>3584</v>
      </c>
      <c r="H1394" s="191">
        <v>20708.5</v>
      </c>
      <c r="I1394" s="192">
        <v>0</v>
      </c>
      <c r="J1394" s="192">
        <v>0</v>
      </c>
    </row>
    <row r="1395" spans="1:10">
      <c r="A1395" s="1" t="s">
        <v>3585</v>
      </c>
      <c r="B1395" s="1" t="s">
        <v>3585</v>
      </c>
      <c r="C1395" s="1" t="s">
        <v>3586</v>
      </c>
      <c r="D1395" s="1" t="s">
        <v>3491</v>
      </c>
      <c r="E1395" s="1" t="s">
        <v>761</v>
      </c>
      <c r="F1395" s="1" t="s">
        <v>57</v>
      </c>
      <c r="G1395" s="1" t="s">
        <v>3587</v>
      </c>
      <c r="H1395" s="191">
        <v>20497.5</v>
      </c>
      <c r="I1395" s="192">
        <v>0</v>
      </c>
      <c r="J1395" s="192">
        <v>0</v>
      </c>
    </row>
    <row r="1396" spans="1:10">
      <c r="A1396" s="1" t="s">
        <v>3588</v>
      </c>
      <c r="B1396" s="1" t="s">
        <v>3588</v>
      </c>
      <c r="C1396" s="1" t="s">
        <v>3589</v>
      </c>
      <c r="D1396" s="1" t="s">
        <v>3491</v>
      </c>
      <c r="E1396" s="1" t="s">
        <v>761</v>
      </c>
      <c r="F1396" s="1" t="s">
        <v>57</v>
      </c>
      <c r="G1396" s="1" t="s">
        <v>3590</v>
      </c>
      <c r="H1396" s="191">
        <v>19661</v>
      </c>
      <c r="I1396" s="192">
        <v>0</v>
      </c>
      <c r="J1396" s="192">
        <v>0</v>
      </c>
    </row>
    <row r="1397" spans="1:10">
      <c r="A1397" s="1" t="s">
        <v>3591</v>
      </c>
      <c r="B1397" s="1" t="s">
        <v>3509</v>
      </c>
      <c r="C1397" s="1" t="s">
        <v>3509</v>
      </c>
      <c r="D1397" s="1" t="s">
        <v>3491</v>
      </c>
      <c r="E1397" s="1" t="s">
        <v>761</v>
      </c>
      <c r="F1397" s="1" t="s">
        <v>48</v>
      </c>
      <c r="G1397" s="1" t="s">
        <v>3592</v>
      </c>
      <c r="H1397" s="191">
        <v>19615.5</v>
      </c>
      <c r="I1397" s="192">
        <v>0</v>
      </c>
      <c r="J1397" s="192">
        <v>0</v>
      </c>
    </row>
    <row r="1398" spans="1:10">
      <c r="A1398" s="1" t="s">
        <v>3593</v>
      </c>
      <c r="B1398" s="1" t="s">
        <v>3593</v>
      </c>
      <c r="C1398" s="1" t="s">
        <v>3594</v>
      </c>
      <c r="D1398" s="1" t="s">
        <v>3491</v>
      </c>
      <c r="E1398" s="1" t="s">
        <v>761</v>
      </c>
      <c r="F1398" s="1" t="s">
        <v>57</v>
      </c>
      <c r="G1398" s="1" t="s">
        <v>3595</v>
      </c>
      <c r="H1398" s="191">
        <v>19048.5</v>
      </c>
      <c r="I1398" s="192">
        <v>0</v>
      </c>
      <c r="J1398" s="192">
        <v>0</v>
      </c>
    </row>
    <row r="1399" spans="1:10">
      <c r="A1399" s="1" t="s">
        <v>3596</v>
      </c>
      <c r="B1399" s="1" t="s">
        <v>3596</v>
      </c>
      <c r="C1399" s="1" t="s">
        <v>3597</v>
      </c>
      <c r="D1399" s="1" t="s">
        <v>3491</v>
      </c>
      <c r="E1399" s="1" t="s">
        <v>761</v>
      </c>
      <c r="F1399" s="1" t="s">
        <v>57</v>
      </c>
      <c r="G1399" s="1" t="s">
        <v>3598</v>
      </c>
      <c r="H1399" s="191">
        <v>18139</v>
      </c>
      <c r="I1399" s="192">
        <v>0</v>
      </c>
      <c r="J1399" s="192">
        <v>1</v>
      </c>
    </row>
    <row r="1400" spans="1:10">
      <c r="A1400" s="1" t="s">
        <v>3599</v>
      </c>
      <c r="B1400" s="1" t="s">
        <v>3599</v>
      </c>
      <c r="C1400" s="1" t="s">
        <v>3539</v>
      </c>
      <c r="D1400" s="1" t="s">
        <v>3491</v>
      </c>
      <c r="E1400" s="1" t="s">
        <v>761</v>
      </c>
      <c r="F1400" s="1" t="s">
        <v>57</v>
      </c>
      <c r="G1400" s="1" t="s">
        <v>3540</v>
      </c>
      <c r="H1400" s="191">
        <v>18093</v>
      </c>
      <c r="I1400" s="192">
        <v>0</v>
      </c>
      <c r="J1400" s="192">
        <v>1</v>
      </c>
    </row>
    <row r="1401" spans="1:10">
      <c r="A1401" s="1" t="s">
        <v>3600</v>
      </c>
      <c r="B1401" s="1" t="s">
        <v>3600</v>
      </c>
      <c r="C1401" s="1" t="s">
        <v>3601</v>
      </c>
      <c r="D1401" s="1" t="s">
        <v>3491</v>
      </c>
      <c r="E1401" s="1" t="s">
        <v>761</v>
      </c>
      <c r="F1401" s="1" t="s">
        <v>57</v>
      </c>
      <c r="G1401" s="1" t="s">
        <v>3602</v>
      </c>
      <c r="H1401" s="191">
        <v>17757.5</v>
      </c>
      <c r="I1401" s="192">
        <v>0</v>
      </c>
      <c r="J1401" s="192">
        <v>0</v>
      </c>
    </row>
    <row r="1402" spans="1:10">
      <c r="A1402" s="1" t="s">
        <v>3603</v>
      </c>
      <c r="B1402" s="1" t="s">
        <v>3494</v>
      </c>
      <c r="C1402" s="1" t="s">
        <v>3494</v>
      </c>
      <c r="D1402" s="1" t="s">
        <v>3491</v>
      </c>
      <c r="E1402" s="1" t="s">
        <v>761</v>
      </c>
      <c r="F1402" s="1" t="s">
        <v>448</v>
      </c>
      <c r="G1402" s="1" t="s">
        <v>3604</v>
      </c>
      <c r="H1402" s="191">
        <v>17275</v>
      </c>
      <c r="I1402" s="192">
        <v>0</v>
      </c>
      <c r="J1402" s="192">
        <v>0</v>
      </c>
    </row>
    <row r="1403" spans="1:10">
      <c r="A1403" s="1" t="s">
        <v>3605</v>
      </c>
      <c r="B1403" s="1" t="s">
        <v>3605</v>
      </c>
      <c r="C1403" s="1" t="s">
        <v>3606</v>
      </c>
      <c r="D1403" s="1" t="s">
        <v>3491</v>
      </c>
      <c r="E1403" s="1" t="s">
        <v>761</v>
      </c>
      <c r="F1403" s="1" t="s">
        <v>57</v>
      </c>
      <c r="G1403" s="1" t="s">
        <v>3607</v>
      </c>
      <c r="H1403" s="191">
        <v>16597.5</v>
      </c>
      <c r="I1403" s="192">
        <v>0</v>
      </c>
      <c r="J1403" s="192">
        <v>1</v>
      </c>
    </row>
    <row r="1404" spans="1:10">
      <c r="A1404" s="1" t="s">
        <v>3608</v>
      </c>
      <c r="B1404" s="1" t="s">
        <v>3609</v>
      </c>
      <c r="C1404" s="1" t="s">
        <v>3609</v>
      </c>
      <c r="D1404" s="1" t="s">
        <v>3491</v>
      </c>
      <c r="E1404" s="1" t="s">
        <v>761</v>
      </c>
      <c r="F1404" s="1" t="s">
        <v>48</v>
      </c>
      <c r="G1404" s="1" t="s">
        <v>3610</v>
      </c>
      <c r="H1404" s="191">
        <v>14488</v>
      </c>
      <c r="I1404" s="192">
        <v>0</v>
      </c>
      <c r="J1404" s="192">
        <v>1</v>
      </c>
    </row>
    <row r="1405" spans="1:10">
      <c r="A1405" s="1" t="s">
        <v>3611</v>
      </c>
      <c r="B1405" s="1" t="s">
        <v>3611</v>
      </c>
      <c r="C1405" s="1" t="s">
        <v>3612</v>
      </c>
      <c r="D1405" s="1" t="s">
        <v>3491</v>
      </c>
      <c r="E1405" s="1" t="s">
        <v>761</v>
      </c>
      <c r="F1405" s="1" t="s">
        <v>57</v>
      </c>
      <c r="G1405" s="1" t="s">
        <v>3613</v>
      </c>
      <c r="H1405" s="191">
        <v>14239.5</v>
      </c>
      <c r="I1405" s="192">
        <v>0</v>
      </c>
      <c r="J1405" s="192">
        <v>0</v>
      </c>
    </row>
    <row r="1406" spans="1:10">
      <c r="A1406" s="1" t="s">
        <v>3614</v>
      </c>
      <c r="B1406" s="1" t="s">
        <v>3615</v>
      </c>
      <c r="C1406" s="1" t="s">
        <v>3615</v>
      </c>
      <c r="D1406" s="1" t="s">
        <v>3491</v>
      </c>
      <c r="E1406" s="1" t="s">
        <v>761</v>
      </c>
      <c r="F1406" s="1" t="s">
        <v>48</v>
      </c>
      <c r="G1406" s="1" t="s">
        <v>3616</v>
      </c>
      <c r="H1406" s="191">
        <v>13593</v>
      </c>
      <c r="I1406" s="192">
        <v>0</v>
      </c>
      <c r="J1406" s="192">
        <v>0</v>
      </c>
    </row>
    <row r="1407" spans="1:10">
      <c r="A1407" s="1" t="s">
        <v>3617</v>
      </c>
      <c r="B1407" s="1" t="s">
        <v>3617</v>
      </c>
      <c r="C1407" s="1" t="s">
        <v>516</v>
      </c>
      <c r="D1407" s="1" t="s">
        <v>3491</v>
      </c>
      <c r="E1407" s="1" t="s">
        <v>761</v>
      </c>
      <c r="F1407" s="1" t="s">
        <v>57</v>
      </c>
      <c r="G1407" s="1" t="s">
        <v>3618</v>
      </c>
      <c r="H1407" s="191">
        <v>13396</v>
      </c>
      <c r="I1407" s="192">
        <v>0</v>
      </c>
      <c r="J1407" s="192">
        <v>0</v>
      </c>
    </row>
    <row r="1408" spans="1:10">
      <c r="A1408" s="1" t="s">
        <v>3619</v>
      </c>
      <c r="B1408" s="1" t="s">
        <v>3619</v>
      </c>
      <c r="C1408" s="1" t="s">
        <v>3620</v>
      </c>
      <c r="D1408" s="1" t="s">
        <v>3491</v>
      </c>
      <c r="E1408" s="1" t="s">
        <v>761</v>
      </c>
      <c r="F1408" s="1" t="s">
        <v>57</v>
      </c>
      <c r="G1408" s="1" t="s">
        <v>3621</v>
      </c>
      <c r="H1408" s="191">
        <v>13304.25</v>
      </c>
      <c r="I1408" s="192">
        <v>0</v>
      </c>
      <c r="J1408" s="192">
        <v>0</v>
      </c>
    </row>
    <row r="1409" spans="1:10">
      <c r="A1409" s="1" t="s">
        <v>3622</v>
      </c>
      <c r="B1409" s="1" t="s">
        <v>3622</v>
      </c>
      <c r="C1409" s="1" t="s">
        <v>3623</v>
      </c>
      <c r="D1409" s="1" t="s">
        <v>3491</v>
      </c>
      <c r="E1409" s="1" t="s">
        <v>761</v>
      </c>
      <c r="F1409" s="1" t="s">
        <v>57</v>
      </c>
      <c r="G1409" s="1" t="s">
        <v>3624</v>
      </c>
      <c r="H1409" s="191">
        <v>13052.5</v>
      </c>
      <c r="I1409" s="192">
        <v>0</v>
      </c>
      <c r="J1409" s="192">
        <v>0</v>
      </c>
    </row>
    <row r="1410" spans="1:10">
      <c r="A1410" s="1" t="s">
        <v>3625</v>
      </c>
      <c r="B1410" s="1" t="s">
        <v>3625</v>
      </c>
      <c r="C1410" s="1" t="s">
        <v>3626</v>
      </c>
      <c r="D1410" s="1" t="s">
        <v>3491</v>
      </c>
      <c r="E1410" s="1" t="s">
        <v>761</v>
      </c>
      <c r="F1410" s="1" t="s">
        <v>57</v>
      </c>
      <c r="G1410" s="1" t="s">
        <v>3627</v>
      </c>
      <c r="H1410" s="191">
        <v>12998.5</v>
      </c>
      <c r="I1410" s="192">
        <v>0</v>
      </c>
      <c r="J1410" s="192">
        <v>0</v>
      </c>
    </row>
    <row r="1411" spans="1:10">
      <c r="A1411" s="1" t="s">
        <v>3628</v>
      </c>
      <c r="B1411" s="1" t="s">
        <v>3628</v>
      </c>
      <c r="C1411" s="1" t="s">
        <v>3629</v>
      </c>
      <c r="D1411" s="1" t="s">
        <v>3491</v>
      </c>
      <c r="E1411" s="1" t="s">
        <v>761</v>
      </c>
      <c r="F1411" s="1" t="s">
        <v>57</v>
      </c>
      <c r="G1411" s="1" t="s">
        <v>498</v>
      </c>
      <c r="H1411" s="191">
        <v>12853</v>
      </c>
      <c r="I1411" s="192">
        <v>0</v>
      </c>
      <c r="J1411" s="192">
        <v>0</v>
      </c>
    </row>
    <row r="1412" spans="1:10">
      <c r="A1412" s="1" t="s">
        <v>3630</v>
      </c>
      <c r="B1412" s="1" t="s">
        <v>3630</v>
      </c>
      <c r="C1412" s="1" t="s">
        <v>3631</v>
      </c>
      <c r="D1412" s="1" t="s">
        <v>3491</v>
      </c>
      <c r="E1412" s="1" t="s">
        <v>761</v>
      </c>
      <c r="F1412" s="1" t="s">
        <v>42</v>
      </c>
      <c r="G1412" s="1" t="s">
        <v>3632</v>
      </c>
      <c r="H1412" s="191">
        <v>12161</v>
      </c>
      <c r="I1412" s="192">
        <v>0</v>
      </c>
      <c r="J1412" s="192">
        <v>1</v>
      </c>
    </row>
    <row r="1413" spans="1:10">
      <c r="A1413" s="1" t="s">
        <v>3633</v>
      </c>
      <c r="B1413" s="1" t="s">
        <v>3633</v>
      </c>
      <c r="C1413" s="1" t="s">
        <v>3634</v>
      </c>
      <c r="D1413" s="1" t="s">
        <v>3491</v>
      </c>
      <c r="E1413" s="1" t="s">
        <v>761</v>
      </c>
      <c r="F1413" s="1" t="s">
        <v>57</v>
      </c>
      <c r="G1413" s="1" t="s">
        <v>3635</v>
      </c>
      <c r="H1413" s="191">
        <v>11936.5</v>
      </c>
      <c r="I1413" s="192">
        <v>0</v>
      </c>
      <c r="J1413" s="192">
        <v>1</v>
      </c>
    </row>
    <row r="1414" spans="1:10">
      <c r="A1414" s="1" t="s">
        <v>3636</v>
      </c>
      <c r="B1414" s="1" t="s">
        <v>3636</v>
      </c>
      <c r="C1414" s="1" t="s">
        <v>3637</v>
      </c>
      <c r="D1414" s="1" t="s">
        <v>3491</v>
      </c>
      <c r="E1414" s="1" t="s">
        <v>761</v>
      </c>
      <c r="F1414" s="1" t="s">
        <v>42</v>
      </c>
      <c r="G1414" s="1" t="s">
        <v>3638</v>
      </c>
      <c r="H1414" s="191">
        <v>11469</v>
      </c>
      <c r="I1414" s="192">
        <v>0</v>
      </c>
      <c r="J1414" s="192">
        <v>1</v>
      </c>
    </row>
    <row r="1415" spans="1:10">
      <c r="A1415" s="1" t="s">
        <v>3639</v>
      </c>
      <c r="B1415" s="1" t="s">
        <v>3639</v>
      </c>
      <c r="C1415" s="1" t="s">
        <v>3640</v>
      </c>
      <c r="D1415" s="1" t="s">
        <v>3491</v>
      </c>
      <c r="E1415" s="1" t="s">
        <v>761</v>
      </c>
      <c r="F1415" s="1" t="s">
        <v>57</v>
      </c>
      <c r="G1415" s="1" t="s">
        <v>3641</v>
      </c>
      <c r="H1415" s="191">
        <v>10712.5</v>
      </c>
      <c r="I1415" s="192">
        <v>0</v>
      </c>
      <c r="J1415" s="192">
        <v>0</v>
      </c>
    </row>
    <row r="1416" spans="1:10">
      <c r="A1416" s="7" t="s">
        <v>3642</v>
      </c>
      <c r="B1416" s="7" t="s">
        <v>3642</v>
      </c>
      <c r="C1416" s="7" t="s">
        <v>3643</v>
      </c>
      <c r="D1416" s="1" t="s">
        <v>3491</v>
      </c>
      <c r="E1416" s="1" t="s">
        <v>761</v>
      </c>
      <c r="F1416" s="1" t="s">
        <v>57</v>
      </c>
      <c r="G1416" s="1" t="s">
        <v>3644</v>
      </c>
      <c r="H1416" s="191">
        <v>9610</v>
      </c>
      <c r="I1416" s="192">
        <v>0</v>
      </c>
      <c r="J1416" s="192">
        <v>0</v>
      </c>
    </row>
    <row r="1417" spans="1:10">
      <c r="A1417" s="1" t="s">
        <v>3645</v>
      </c>
      <c r="B1417" s="1" t="s">
        <v>3646</v>
      </c>
      <c r="C1417" s="1" t="s">
        <v>3646</v>
      </c>
      <c r="D1417" s="1" t="s">
        <v>3491</v>
      </c>
      <c r="E1417" s="1" t="s">
        <v>761</v>
      </c>
      <c r="F1417" s="1" t="s">
        <v>57</v>
      </c>
      <c r="G1417" s="1" t="s">
        <v>3647</v>
      </c>
      <c r="H1417" s="191">
        <v>9333</v>
      </c>
      <c r="I1417" s="192">
        <v>0</v>
      </c>
      <c r="J1417" s="192">
        <v>0</v>
      </c>
    </row>
    <row r="1418" spans="1:10">
      <c r="A1418" s="1" t="s">
        <v>3648</v>
      </c>
      <c r="B1418" s="1" t="s">
        <v>3649</v>
      </c>
      <c r="C1418" s="1" t="s">
        <v>3649</v>
      </c>
      <c r="D1418" s="1" t="s">
        <v>3491</v>
      </c>
      <c r="E1418" s="1" t="s">
        <v>761</v>
      </c>
      <c r="F1418" s="1" t="s">
        <v>57</v>
      </c>
      <c r="G1418" s="1" t="s">
        <v>3650</v>
      </c>
      <c r="H1418" s="191">
        <v>8765.5</v>
      </c>
      <c r="I1418" s="192">
        <v>0</v>
      </c>
      <c r="J1418" s="192">
        <v>0</v>
      </c>
    </row>
    <row r="1419" spans="1:10">
      <c r="A1419" s="1" t="s">
        <v>3651</v>
      </c>
      <c r="B1419" s="1" t="s">
        <v>3651</v>
      </c>
      <c r="C1419" s="1" t="s">
        <v>2935</v>
      </c>
      <c r="D1419" s="1" t="s">
        <v>3491</v>
      </c>
      <c r="E1419" s="1" t="s">
        <v>761</v>
      </c>
      <c r="F1419" s="1" t="s">
        <v>57</v>
      </c>
      <c r="G1419" s="1" t="s">
        <v>3652</v>
      </c>
      <c r="H1419" s="191">
        <v>7580</v>
      </c>
      <c r="I1419" s="192">
        <v>0</v>
      </c>
      <c r="J1419" s="192">
        <v>0</v>
      </c>
    </row>
    <row r="1420" spans="1:10">
      <c r="A1420" s="1" t="s">
        <v>3653</v>
      </c>
      <c r="B1420" s="1" t="s">
        <v>3653</v>
      </c>
      <c r="C1420" s="1" t="s">
        <v>3654</v>
      </c>
      <c r="D1420" s="1" t="s">
        <v>3491</v>
      </c>
      <c r="E1420" s="1" t="s">
        <v>761</v>
      </c>
      <c r="F1420" s="1" t="s">
        <v>57</v>
      </c>
      <c r="G1420" s="1" t="s">
        <v>3655</v>
      </c>
      <c r="H1420" s="191">
        <v>7308.5</v>
      </c>
      <c r="I1420" s="192">
        <v>0</v>
      </c>
      <c r="J1420" s="192">
        <v>0</v>
      </c>
    </row>
    <row r="1421" spans="1:10">
      <c r="A1421" s="1" t="s">
        <v>3656</v>
      </c>
      <c r="B1421" s="1" t="s">
        <v>3490</v>
      </c>
      <c r="C1421" s="1" t="s">
        <v>3490</v>
      </c>
      <c r="D1421" s="1" t="s">
        <v>3491</v>
      </c>
      <c r="E1421" s="1" t="s">
        <v>761</v>
      </c>
      <c r="F1421" s="1" t="s">
        <v>48</v>
      </c>
      <c r="G1421" s="1" t="s">
        <v>3657</v>
      </c>
      <c r="H1421" s="191">
        <v>6984</v>
      </c>
      <c r="I1421" s="192">
        <v>0</v>
      </c>
      <c r="J1421" s="192">
        <v>0</v>
      </c>
    </row>
    <row r="1422" spans="1:10">
      <c r="A1422" s="1" t="s">
        <v>3658</v>
      </c>
      <c r="B1422" s="1" t="s">
        <v>3659</v>
      </c>
      <c r="C1422" s="1" t="s">
        <v>3659</v>
      </c>
      <c r="D1422" s="1" t="s">
        <v>3491</v>
      </c>
      <c r="E1422" s="1" t="s">
        <v>761</v>
      </c>
      <c r="F1422" s="1" t="s">
        <v>48</v>
      </c>
      <c r="G1422" s="1" t="s">
        <v>3660</v>
      </c>
      <c r="H1422" s="191">
        <v>6953.5</v>
      </c>
      <c r="I1422" s="192">
        <v>0</v>
      </c>
      <c r="J1422" s="192">
        <v>0</v>
      </c>
    </row>
    <row r="1423" spans="1:10">
      <c r="A1423" s="1" t="s">
        <v>3661</v>
      </c>
      <c r="B1423" s="1" t="s">
        <v>3662</v>
      </c>
      <c r="C1423" s="1" t="s">
        <v>3662</v>
      </c>
      <c r="D1423" s="1" t="s">
        <v>3491</v>
      </c>
      <c r="E1423" s="1" t="s">
        <v>761</v>
      </c>
      <c r="F1423" s="1" t="s">
        <v>48</v>
      </c>
      <c r="G1423" s="1" t="s">
        <v>3663</v>
      </c>
      <c r="H1423" s="191">
        <v>6196</v>
      </c>
      <c r="I1423" s="192">
        <v>0</v>
      </c>
      <c r="J1423" s="192">
        <v>0</v>
      </c>
    </row>
    <row r="1424" spans="1:10">
      <c r="A1424" s="1" t="s">
        <v>3664</v>
      </c>
      <c r="B1424" s="1" t="s">
        <v>3646</v>
      </c>
      <c r="C1424" s="1" t="s">
        <v>3646</v>
      </c>
      <c r="D1424" s="1" t="s">
        <v>3491</v>
      </c>
      <c r="E1424" s="1" t="s">
        <v>761</v>
      </c>
      <c r="F1424" s="1" t="s">
        <v>57</v>
      </c>
      <c r="G1424" s="1" t="s">
        <v>3665</v>
      </c>
      <c r="H1424" s="191">
        <v>5280.5</v>
      </c>
      <c r="I1424" s="192">
        <v>0</v>
      </c>
      <c r="J1424" s="192">
        <v>0</v>
      </c>
    </row>
    <row r="1425" spans="1:10">
      <c r="A1425" s="1" t="s">
        <v>3666</v>
      </c>
      <c r="B1425" s="1" t="s">
        <v>3646</v>
      </c>
      <c r="C1425" s="1" t="s">
        <v>3646</v>
      </c>
      <c r="D1425" s="1" t="s">
        <v>3491</v>
      </c>
      <c r="E1425" s="1" t="s">
        <v>761</v>
      </c>
      <c r="F1425" s="1" t="s">
        <v>57</v>
      </c>
      <c r="G1425" s="1" t="s">
        <v>3667</v>
      </c>
      <c r="H1425" s="191">
        <v>4854</v>
      </c>
      <c r="I1425" s="192">
        <v>0</v>
      </c>
      <c r="J1425" s="192">
        <v>0</v>
      </c>
    </row>
    <row r="1426" spans="1:10">
      <c r="A1426" s="1" t="s">
        <v>3668</v>
      </c>
      <c r="B1426" s="1" t="s">
        <v>3490</v>
      </c>
      <c r="C1426" s="1" t="s">
        <v>3490</v>
      </c>
      <c r="D1426" s="1" t="s">
        <v>3491</v>
      </c>
      <c r="E1426" s="1" t="s">
        <v>761</v>
      </c>
      <c r="F1426" s="1" t="s">
        <v>48</v>
      </c>
      <c r="G1426" s="1" t="s">
        <v>3669</v>
      </c>
      <c r="H1426" s="191">
        <v>4753.5</v>
      </c>
      <c r="I1426" s="192">
        <v>0</v>
      </c>
      <c r="J1426" s="192">
        <v>0</v>
      </c>
    </row>
    <row r="1427" spans="1:10">
      <c r="A1427" s="1" t="s">
        <v>3670</v>
      </c>
      <c r="B1427" s="1" t="s">
        <v>3671</v>
      </c>
      <c r="C1427" s="1" t="s">
        <v>3671</v>
      </c>
      <c r="D1427" s="1" t="s">
        <v>3491</v>
      </c>
      <c r="E1427" s="1" t="s">
        <v>761</v>
      </c>
      <c r="F1427" s="1" t="s">
        <v>57</v>
      </c>
      <c r="G1427" s="1" t="s">
        <v>3672</v>
      </c>
      <c r="H1427" s="191">
        <v>4446</v>
      </c>
      <c r="I1427" s="192">
        <v>0</v>
      </c>
      <c r="J1427" s="192">
        <v>0</v>
      </c>
    </row>
    <row r="1428" spans="1:10">
      <c r="A1428" s="1" t="s">
        <v>3673</v>
      </c>
      <c r="B1428" s="1" t="s">
        <v>3673</v>
      </c>
      <c r="C1428" s="1" t="s">
        <v>3674</v>
      </c>
      <c r="D1428" s="1" t="s">
        <v>3491</v>
      </c>
      <c r="E1428" s="1" t="s">
        <v>761</v>
      </c>
      <c r="F1428" s="1" t="s">
        <v>57</v>
      </c>
      <c r="G1428" s="1" t="s">
        <v>3675</v>
      </c>
      <c r="H1428" s="191">
        <v>4151</v>
      </c>
      <c r="I1428" s="192">
        <v>0</v>
      </c>
      <c r="J1428" s="192">
        <v>0</v>
      </c>
    </row>
    <row r="1429" spans="1:10">
      <c r="A1429" s="1" t="s">
        <v>3676</v>
      </c>
      <c r="B1429" s="1" t="s">
        <v>3646</v>
      </c>
      <c r="C1429" s="1" t="s">
        <v>3646</v>
      </c>
      <c r="D1429" s="1" t="s">
        <v>3491</v>
      </c>
      <c r="E1429" s="1" t="s">
        <v>761</v>
      </c>
      <c r="F1429" s="1" t="s">
        <v>57</v>
      </c>
      <c r="G1429" s="1" t="s">
        <v>3677</v>
      </c>
      <c r="H1429" s="191">
        <v>4092.5</v>
      </c>
      <c r="I1429" s="192">
        <v>0</v>
      </c>
      <c r="J1429" s="192">
        <v>0</v>
      </c>
    </row>
    <row r="1430" spans="1:10">
      <c r="A1430" s="1" t="s">
        <v>3678</v>
      </c>
      <c r="B1430" s="1" t="s">
        <v>3490</v>
      </c>
      <c r="C1430" s="1" t="s">
        <v>3490</v>
      </c>
      <c r="D1430" s="1" t="s">
        <v>3491</v>
      </c>
      <c r="E1430" s="1" t="s">
        <v>761</v>
      </c>
      <c r="F1430" s="1" t="s">
        <v>48</v>
      </c>
      <c r="G1430" s="1" t="s">
        <v>3679</v>
      </c>
      <c r="H1430" s="191">
        <v>3646.5</v>
      </c>
      <c r="I1430" s="192">
        <v>0</v>
      </c>
      <c r="J1430" s="192">
        <v>0</v>
      </c>
    </row>
    <row r="1431" spans="1:10">
      <c r="A1431" s="1" t="s">
        <v>3680</v>
      </c>
      <c r="B1431" s="1" t="s">
        <v>3646</v>
      </c>
      <c r="C1431" s="1" t="s">
        <v>3646</v>
      </c>
      <c r="D1431" s="1" t="s">
        <v>3491</v>
      </c>
      <c r="E1431" s="1" t="s">
        <v>761</v>
      </c>
      <c r="F1431" s="1" t="s">
        <v>57</v>
      </c>
      <c r="G1431" s="1" t="s">
        <v>3681</v>
      </c>
      <c r="H1431" s="191">
        <v>3464.5</v>
      </c>
      <c r="I1431" s="192">
        <v>0</v>
      </c>
      <c r="J1431" s="192">
        <v>0</v>
      </c>
    </row>
    <row r="1432" spans="1:10">
      <c r="A1432" s="1" t="s">
        <v>3682</v>
      </c>
      <c r="B1432" s="1" t="s">
        <v>3646</v>
      </c>
      <c r="C1432" s="1" t="s">
        <v>3646</v>
      </c>
      <c r="D1432" s="1" t="s">
        <v>3491</v>
      </c>
      <c r="E1432" s="1" t="s">
        <v>761</v>
      </c>
      <c r="F1432" s="1" t="s">
        <v>57</v>
      </c>
      <c r="G1432" s="1" t="s">
        <v>3683</v>
      </c>
      <c r="H1432" s="191">
        <v>3461.5</v>
      </c>
      <c r="I1432" s="192">
        <v>0</v>
      </c>
      <c r="J1432" s="192">
        <v>0</v>
      </c>
    </row>
    <row r="1433" spans="1:10">
      <c r="A1433" s="1" t="s">
        <v>3684</v>
      </c>
      <c r="B1433" s="1" t="s">
        <v>3685</v>
      </c>
      <c r="C1433" s="1" t="s">
        <v>3685</v>
      </c>
      <c r="D1433" s="1" t="s">
        <v>3491</v>
      </c>
      <c r="E1433" s="1" t="s">
        <v>761</v>
      </c>
      <c r="F1433" s="1" t="s">
        <v>48</v>
      </c>
      <c r="G1433" s="1" t="s">
        <v>3686</v>
      </c>
      <c r="H1433" s="191">
        <v>3336</v>
      </c>
      <c r="I1433" s="192">
        <v>0</v>
      </c>
      <c r="J1433" s="192">
        <v>0</v>
      </c>
    </row>
    <row r="1434" spans="1:10">
      <c r="A1434" s="1" t="s">
        <v>3687</v>
      </c>
      <c r="B1434" s="1" t="s">
        <v>3685</v>
      </c>
      <c r="C1434" s="1" t="s">
        <v>3685</v>
      </c>
      <c r="D1434" s="1" t="s">
        <v>3491</v>
      </c>
      <c r="E1434" s="1" t="s">
        <v>761</v>
      </c>
      <c r="F1434" s="1" t="s">
        <v>48</v>
      </c>
      <c r="G1434" s="1" t="s">
        <v>3688</v>
      </c>
      <c r="H1434" s="191">
        <v>2950</v>
      </c>
      <c r="I1434" s="192">
        <v>0</v>
      </c>
      <c r="J1434" s="192">
        <v>0</v>
      </c>
    </row>
    <row r="1435" spans="1:10">
      <c r="A1435" s="1" t="s">
        <v>3689</v>
      </c>
      <c r="B1435" s="1" t="s">
        <v>3646</v>
      </c>
      <c r="C1435" s="1" t="s">
        <v>3646</v>
      </c>
      <c r="D1435" s="1" t="s">
        <v>3491</v>
      </c>
      <c r="E1435" s="1" t="s">
        <v>761</v>
      </c>
      <c r="F1435" s="1" t="s">
        <v>57</v>
      </c>
      <c r="G1435" s="1" t="s">
        <v>3690</v>
      </c>
      <c r="H1435" s="191">
        <v>2614.5</v>
      </c>
      <c r="I1435" s="192">
        <v>0</v>
      </c>
      <c r="J1435" s="192">
        <v>0</v>
      </c>
    </row>
    <row r="1436" spans="1:10">
      <c r="A1436" s="1" t="s">
        <v>3691</v>
      </c>
      <c r="B1436" s="1" t="s">
        <v>3646</v>
      </c>
      <c r="C1436" s="1" t="s">
        <v>3646</v>
      </c>
      <c r="D1436" s="1" t="s">
        <v>3491</v>
      </c>
      <c r="E1436" s="1" t="s">
        <v>761</v>
      </c>
      <c r="F1436" s="1" t="s">
        <v>57</v>
      </c>
      <c r="G1436" s="1" t="s">
        <v>3692</v>
      </c>
      <c r="H1436" s="191">
        <v>2446.5</v>
      </c>
      <c r="I1436" s="192">
        <v>0</v>
      </c>
      <c r="J1436" s="192">
        <v>0</v>
      </c>
    </row>
    <row r="1437" spans="1:10">
      <c r="A1437" s="1" t="s">
        <v>3693</v>
      </c>
      <c r="B1437" s="1" t="s">
        <v>3646</v>
      </c>
      <c r="C1437" s="1" t="s">
        <v>3646</v>
      </c>
      <c r="D1437" s="1" t="s">
        <v>3491</v>
      </c>
      <c r="E1437" s="1" t="s">
        <v>761</v>
      </c>
      <c r="F1437" s="1" t="s">
        <v>57</v>
      </c>
      <c r="G1437" s="1" t="s">
        <v>3694</v>
      </c>
      <c r="H1437" s="191">
        <v>2242</v>
      </c>
      <c r="I1437" s="192">
        <v>0</v>
      </c>
      <c r="J1437" s="192">
        <v>0</v>
      </c>
    </row>
    <row r="1438" spans="1:10">
      <c r="A1438" s="1" t="s">
        <v>3695</v>
      </c>
      <c r="B1438" s="1" t="s">
        <v>3490</v>
      </c>
      <c r="C1438" s="1" t="s">
        <v>3490</v>
      </c>
      <c r="D1438" s="1" t="s">
        <v>3491</v>
      </c>
      <c r="E1438" s="1" t="s">
        <v>761</v>
      </c>
      <c r="F1438" s="1" t="s">
        <v>48</v>
      </c>
      <c r="G1438" s="1" t="s">
        <v>3696</v>
      </c>
      <c r="H1438" s="191">
        <v>1819.25</v>
      </c>
      <c r="I1438" s="192">
        <v>0</v>
      </c>
      <c r="J1438" s="192">
        <v>0</v>
      </c>
    </row>
    <row r="1439" spans="1:10">
      <c r="A1439" s="1" t="s">
        <v>3697</v>
      </c>
      <c r="B1439" s="1" t="s">
        <v>3649</v>
      </c>
      <c r="C1439" s="1" t="s">
        <v>3649</v>
      </c>
      <c r="D1439" s="1" t="s">
        <v>3491</v>
      </c>
      <c r="E1439" s="1" t="s">
        <v>761</v>
      </c>
      <c r="F1439" s="195" t="s">
        <v>57</v>
      </c>
      <c r="G1439" s="195" t="s">
        <v>3698</v>
      </c>
      <c r="H1439" s="196">
        <v>1805</v>
      </c>
      <c r="I1439" s="192">
        <v>0</v>
      </c>
      <c r="J1439" s="192">
        <v>0</v>
      </c>
    </row>
    <row r="1440" spans="1:10">
      <c r="A1440" s="1" t="s">
        <v>3699</v>
      </c>
      <c r="B1440" s="1" t="s">
        <v>3646</v>
      </c>
      <c r="C1440" s="1" t="s">
        <v>3646</v>
      </c>
      <c r="D1440" s="1" t="s">
        <v>3491</v>
      </c>
      <c r="E1440" s="1" t="s">
        <v>761</v>
      </c>
      <c r="F1440" s="1" t="s">
        <v>57</v>
      </c>
      <c r="G1440" s="1" t="s">
        <v>3700</v>
      </c>
      <c r="H1440" s="191">
        <v>1623.5</v>
      </c>
      <c r="I1440" s="192">
        <v>0</v>
      </c>
      <c r="J1440" s="192">
        <v>0</v>
      </c>
    </row>
    <row r="1441" spans="1:10">
      <c r="A1441" s="1" t="s">
        <v>3701</v>
      </c>
      <c r="B1441" s="1" t="s">
        <v>3646</v>
      </c>
      <c r="C1441" s="1" t="s">
        <v>3646</v>
      </c>
      <c r="D1441" s="1" t="s">
        <v>3491</v>
      </c>
      <c r="E1441" s="1" t="s">
        <v>761</v>
      </c>
      <c r="F1441" s="1" t="s">
        <v>57</v>
      </c>
      <c r="G1441" s="1" t="s">
        <v>3702</v>
      </c>
      <c r="H1441" s="191">
        <v>1382</v>
      </c>
      <c r="I1441" s="192">
        <v>0</v>
      </c>
      <c r="J1441" s="192">
        <v>0</v>
      </c>
    </row>
    <row r="1442" spans="1:10">
      <c r="A1442" s="1" t="s">
        <v>3703</v>
      </c>
      <c r="B1442" s="1" t="s">
        <v>3490</v>
      </c>
      <c r="C1442" s="1" t="s">
        <v>3490</v>
      </c>
      <c r="D1442" s="1" t="s">
        <v>3491</v>
      </c>
      <c r="E1442" s="1" t="s">
        <v>761</v>
      </c>
      <c r="F1442" s="1" t="s">
        <v>48</v>
      </c>
      <c r="G1442" s="1" t="s">
        <v>3704</v>
      </c>
      <c r="H1442" s="191">
        <v>1341.25</v>
      </c>
      <c r="I1442" s="192">
        <v>0</v>
      </c>
      <c r="J1442" s="192">
        <v>0</v>
      </c>
    </row>
    <row r="1443" spans="1:10">
      <c r="A1443" s="1" t="s">
        <v>3705</v>
      </c>
      <c r="B1443" s="1" t="s">
        <v>3646</v>
      </c>
      <c r="C1443" s="1" t="s">
        <v>3646</v>
      </c>
      <c r="D1443" s="1" t="s">
        <v>3491</v>
      </c>
      <c r="E1443" s="1" t="s">
        <v>761</v>
      </c>
      <c r="F1443" s="1" t="s">
        <v>57</v>
      </c>
      <c r="G1443" s="1" t="s">
        <v>3706</v>
      </c>
      <c r="H1443" s="191">
        <v>1171.5</v>
      </c>
      <c r="I1443" s="192">
        <v>0</v>
      </c>
      <c r="J1443" s="192">
        <v>0</v>
      </c>
    </row>
    <row r="1444" spans="1:10">
      <c r="A1444" s="1" t="s">
        <v>3707</v>
      </c>
      <c r="B1444" s="1" t="s">
        <v>3646</v>
      </c>
      <c r="C1444" s="1" t="s">
        <v>3646</v>
      </c>
      <c r="D1444" s="1" t="s">
        <v>3491</v>
      </c>
      <c r="E1444" s="1" t="s">
        <v>761</v>
      </c>
      <c r="F1444" s="1" t="s">
        <v>57</v>
      </c>
      <c r="G1444" s="1" t="s">
        <v>3708</v>
      </c>
      <c r="H1444" s="191">
        <v>1046</v>
      </c>
      <c r="I1444" s="192">
        <v>0</v>
      </c>
      <c r="J1444" s="192">
        <v>0</v>
      </c>
    </row>
    <row r="1445" spans="1:10">
      <c r="A1445" s="1" t="s">
        <v>3709</v>
      </c>
      <c r="B1445" s="1" t="s">
        <v>3490</v>
      </c>
      <c r="C1445" s="1" t="s">
        <v>3490</v>
      </c>
      <c r="D1445" s="1" t="s">
        <v>3491</v>
      </c>
      <c r="E1445" s="1" t="s">
        <v>761</v>
      </c>
      <c r="F1445" s="1" t="s">
        <v>48</v>
      </c>
      <c r="G1445" s="1" t="s">
        <v>3710</v>
      </c>
      <c r="H1445" s="191">
        <v>703.25</v>
      </c>
      <c r="I1445" s="192">
        <v>0</v>
      </c>
      <c r="J1445" s="192">
        <v>0</v>
      </c>
    </row>
    <row r="1446" spans="1:10">
      <c r="A1446" s="1" t="s">
        <v>3711</v>
      </c>
      <c r="B1446" s="1" t="s">
        <v>3646</v>
      </c>
      <c r="C1446" s="1" t="s">
        <v>3646</v>
      </c>
      <c r="D1446" s="1" t="s">
        <v>3491</v>
      </c>
      <c r="E1446" s="1" t="s">
        <v>761</v>
      </c>
      <c r="F1446" s="1" t="s">
        <v>57</v>
      </c>
      <c r="G1446" s="1" t="s">
        <v>3712</v>
      </c>
      <c r="H1446" s="191">
        <v>611.5</v>
      </c>
      <c r="I1446" s="192">
        <v>0</v>
      </c>
      <c r="J1446" s="192">
        <v>0</v>
      </c>
    </row>
    <row r="1447" spans="1:10">
      <c r="A1447" s="1" t="s">
        <v>3713</v>
      </c>
      <c r="B1447" s="1" t="s">
        <v>3646</v>
      </c>
      <c r="C1447" s="1" t="s">
        <v>3646</v>
      </c>
      <c r="D1447" s="1" t="s">
        <v>3491</v>
      </c>
      <c r="E1447" s="1" t="s">
        <v>761</v>
      </c>
      <c r="F1447" s="1" t="s">
        <v>57</v>
      </c>
      <c r="G1447" s="1" t="s">
        <v>3714</v>
      </c>
      <c r="H1447" s="191">
        <v>428.5</v>
      </c>
      <c r="I1447" s="192">
        <v>0</v>
      </c>
      <c r="J1447" s="192">
        <v>0</v>
      </c>
    </row>
    <row r="1448" spans="1:10">
      <c r="A1448" s="1" t="s">
        <v>3715</v>
      </c>
      <c r="B1448" s="1" t="s">
        <v>3646</v>
      </c>
      <c r="C1448" s="1" t="s">
        <v>3646</v>
      </c>
      <c r="D1448" s="1" t="s">
        <v>3491</v>
      </c>
      <c r="E1448" s="1" t="s">
        <v>761</v>
      </c>
      <c r="F1448" s="1" t="s">
        <v>57</v>
      </c>
      <c r="G1448" s="1" t="s">
        <v>3716</v>
      </c>
      <c r="H1448" s="191">
        <v>421</v>
      </c>
      <c r="I1448" s="192">
        <v>0</v>
      </c>
      <c r="J1448" s="192">
        <v>0</v>
      </c>
    </row>
    <row r="1449" spans="1:10">
      <c r="A1449" s="1" t="s">
        <v>3717</v>
      </c>
      <c r="B1449" s="1" t="s">
        <v>3646</v>
      </c>
      <c r="C1449" s="1" t="s">
        <v>3646</v>
      </c>
      <c r="D1449" s="1" t="s">
        <v>3491</v>
      </c>
      <c r="E1449" s="1" t="s">
        <v>761</v>
      </c>
      <c r="F1449" s="1" t="s">
        <v>57</v>
      </c>
      <c r="G1449" s="1" t="s">
        <v>3718</v>
      </c>
      <c r="H1449" s="191">
        <v>387</v>
      </c>
      <c r="I1449" s="192">
        <v>0</v>
      </c>
      <c r="J1449" s="192">
        <v>0</v>
      </c>
    </row>
    <row r="1450" spans="1:10">
      <c r="A1450" s="1" t="s">
        <v>3719</v>
      </c>
      <c r="B1450" s="1" t="s">
        <v>3646</v>
      </c>
      <c r="C1450" s="1" t="s">
        <v>3646</v>
      </c>
      <c r="D1450" s="1" t="s">
        <v>3491</v>
      </c>
      <c r="E1450" s="1" t="s">
        <v>761</v>
      </c>
      <c r="F1450" s="1" t="s">
        <v>57</v>
      </c>
      <c r="G1450" s="1" t="s">
        <v>3720</v>
      </c>
      <c r="H1450" s="191">
        <v>297.5</v>
      </c>
      <c r="I1450" s="192">
        <v>0</v>
      </c>
      <c r="J1450" s="192">
        <v>0</v>
      </c>
    </row>
    <row r="1451" spans="1:10">
      <c r="A1451" s="1" t="s">
        <v>3721</v>
      </c>
      <c r="B1451" s="1" t="s">
        <v>3721</v>
      </c>
      <c r="C1451" s="1" t="s">
        <v>3589</v>
      </c>
      <c r="D1451" s="1" t="s">
        <v>3491</v>
      </c>
      <c r="E1451" s="1" t="s">
        <v>761</v>
      </c>
      <c r="F1451" s="195" t="s">
        <v>57</v>
      </c>
      <c r="G1451" s="195" t="s">
        <v>3722</v>
      </c>
      <c r="H1451" s="196">
        <v>1</v>
      </c>
      <c r="I1451" s="192">
        <v>0</v>
      </c>
      <c r="J1451" s="192">
        <v>0</v>
      </c>
    </row>
    <row r="1452" spans="1:10">
      <c r="A1452" s="1" t="s">
        <v>3723</v>
      </c>
      <c r="B1452" s="1" t="s">
        <v>3723</v>
      </c>
      <c r="C1452" s="1" t="s">
        <v>3724</v>
      </c>
      <c r="D1452" s="1" t="s">
        <v>3491</v>
      </c>
      <c r="E1452" s="1" t="s">
        <v>761</v>
      </c>
      <c r="F1452" s="1" t="s">
        <v>57</v>
      </c>
      <c r="G1452" s="1" t="s">
        <v>3725</v>
      </c>
      <c r="H1452" s="191">
        <v>1</v>
      </c>
      <c r="I1452" s="192">
        <v>0</v>
      </c>
      <c r="J1452" s="192">
        <v>0</v>
      </c>
    </row>
    <row r="1453" spans="1:10">
      <c r="A1453" s="1" t="s">
        <v>3726</v>
      </c>
      <c r="B1453" s="1" t="s">
        <v>3727</v>
      </c>
      <c r="C1453" s="1" t="s">
        <v>3727</v>
      </c>
      <c r="D1453" s="1" t="s">
        <v>3728</v>
      </c>
      <c r="E1453" s="1" t="s">
        <v>2037</v>
      </c>
      <c r="F1453" s="1" t="s">
        <v>448</v>
      </c>
      <c r="G1453" s="1" t="s">
        <v>3729</v>
      </c>
      <c r="H1453" s="191">
        <v>377509</v>
      </c>
      <c r="I1453" s="192">
        <v>1</v>
      </c>
      <c r="J1453" s="192">
        <v>1</v>
      </c>
    </row>
    <row r="1454" spans="1:10">
      <c r="A1454" s="1" t="s">
        <v>3730</v>
      </c>
      <c r="B1454" s="1" t="s">
        <v>3731</v>
      </c>
      <c r="C1454" s="1" t="s">
        <v>3731</v>
      </c>
      <c r="D1454" s="1" t="s">
        <v>3728</v>
      </c>
      <c r="E1454" s="1" t="s">
        <v>2037</v>
      </c>
      <c r="F1454" s="1" t="s">
        <v>48</v>
      </c>
      <c r="G1454" s="1" t="s">
        <v>3732</v>
      </c>
      <c r="H1454" s="191">
        <v>181188</v>
      </c>
      <c r="I1454" s="192">
        <v>1</v>
      </c>
      <c r="J1454" s="192">
        <v>1</v>
      </c>
    </row>
    <row r="1455" spans="1:10">
      <c r="A1455" s="1" t="s">
        <v>3733</v>
      </c>
      <c r="B1455" s="1" t="s">
        <v>3733</v>
      </c>
      <c r="C1455" s="1" t="s">
        <v>3734</v>
      </c>
      <c r="D1455" s="1" t="s">
        <v>3728</v>
      </c>
      <c r="E1455" s="1" t="s">
        <v>2037</v>
      </c>
      <c r="F1455" s="1" t="s">
        <v>57</v>
      </c>
      <c r="G1455" s="1" t="s">
        <v>3735</v>
      </c>
      <c r="H1455" s="191">
        <v>169985.5</v>
      </c>
      <c r="I1455" s="192">
        <v>0</v>
      </c>
      <c r="J1455" s="192">
        <v>0</v>
      </c>
    </row>
    <row r="1456" spans="1:10">
      <c r="A1456" s="1" t="s">
        <v>3736</v>
      </c>
      <c r="B1456" s="1" t="s">
        <v>3727</v>
      </c>
      <c r="C1456" s="1" t="s">
        <v>3727</v>
      </c>
      <c r="D1456" s="1" t="s">
        <v>3728</v>
      </c>
      <c r="E1456" s="1" t="s">
        <v>2037</v>
      </c>
      <c r="F1456" s="1" t="s">
        <v>448</v>
      </c>
      <c r="G1456" s="1" t="s">
        <v>3737</v>
      </c>
      <c r="H1456" s="191">
        <v>159711</v>
      </c>
      <c r="I1456" s="192">
        <v>0</v>
      </c>
      <c r="J1456" s="192">
        <v>1</v>
      </c>
    </row>
    <row r="1457" spans="1:10">
      <c r="A1457" s="1" t="s">
        <v>3738</v>
      </c>
      <c r="B1457" s="1" t="s">
        <v>3739</v>
      </c>
      <c r="C1457" s="1" t="s">
        <v>3739</v>
      </c>
      <c r="D1457" s="1" t="s">
        <v>3728</v>
      </c>
      <c r="E1457" s="1" t="s">
        <v>2037</v>
      </c>
      <c r="F1457" s="1" t="s">
        <v>48</v>
      </c>
      <c r="G1457" s="1" t="s">
        <v>3740</v>
      </c>
      <c r="H1457" s="191">
        <v>113944</v>
      </c>
      <c r="I1457" s="192">
        <v>1</v>
      </c>
      <c r="J1457" s="192">
        <v>1</v>
      </c>
    </row>
    <row r="1458" spans="1:10">
      <c r="A1458" s="1" t="s">
        <v>3741</v>
      </c>
      <c r="B1458" s="1" t="s">
        <v>3741</v>
      </c>
      <c r="C1458" s="1">
        <v>220020739</v>
      </c>
      <c r="D1458" s="1" t="s">
        <v>3728</v>
      </c>
      <c r="E1458" s="1" t="s">
        <v>2037</v>
      </c>
      <c r="F1458" s="1" t="s">
        <v>57</v>
      </c>
      <c r="G1458" s="1" t="s">
        <v>3742</v>
      </c>
      <c r="H1458" s="191">
        <v>103030</v>
      </c>
      <c r="I1458" s="192">
        <v>0</v>
      </c>
      <c r="J1458" s="192">
        <v>1</v>
      </c>
    </row>
    <row r="1459" spans="1:10">
      <c r="A1459" s="1" t="s">
        <v>3743</v>
      </c>
      <c r="B1459" s="1" t="s">
        <v>3744</v>
      </c>
      <c r="C1459" s="1" t="s">
        <v>3744</v>
      </c>
      <c r="D1459" s="1" t="s">
        <v>3728</v>
      </c>
      <c r="E1459" s="1" t="s">
        <v>2037</v>
      </c>
      <c r="F1459" s="1" t="s">
        <v>48</v>
      </c>
      <c r="G1459" s="1" t="s">
        <v>3745</v>
      </c>
      <c r="H1459" s="191">
        <v>85231.5</v>
      </c>
      <c r="I1459" s="192">
        <v>1</v>
      </c>
      <c r="J1459" s="192">
        <v>1</v>
      </c>
    </row>
    <row r="1460" spans="1:10">
      <c r="A1460" s="1" t="s">
        <v>3746</v>
      </c>
      <c r="B1460" s="1" t="s">
        <v>3746</v>
      </c>
      <c r="C1460" s="1" t="s">
        <v>3747</v>
      </c>
      <c r="D1460" s="1" t="s">
        <v>3728</v>
      </c>
      <c r="E1460" s="1" t="s">
        <v>2037</v>
      </c>
      <c r="F1460" s="1" t="s">
        <v>42</v>
      </c>
      <c r="G1460" s="1" t="s">
        <v>3748</v>
      </c>
      <c r="H1460" s="191">
        <v>72764.5</v>
      </c>
      <c r="I1460" s="192">
        <v>0</v>
      </c>
      <c r="J1460" s="192">
        <v>0</v>
      </c>
    </row>
    <row r="1461" spans="1:10">
      <c r="A1461" s="1" t="s">
        <v>3749</v>
      </c>
      <c r="B1461" s="1" t="s">
        <v>3749</v>
      </c>
      <c r="C1461" s="1" t="s">
        <v>3750</v>
      </c>
      <c r="D1461" s="1" t="s">
        <v>3728</v>
      </c>
      <c r="E1461" s="1" t="s">
        <v>2037</v>
      </c>
      <c r="F1461" s="1" t="s">
        <v>57</v>
      </c>
      <c r="G1461" s="1" t="s">
        <v>3751</v>
      </c>
      <c r="H1461" s="191">
        <v>72085</v>
      </c>
      <c r="I1461" s="192">
        <v>0</v>
      </c>
      <c r="J1461" s="192">
        <v>0</v>
      </c>
    </row>
    <row r="1462" spans="1:10">
      <c r="A1462" s="1" t="s">
        <v>3752</v>
      </c>
      <c r="B1462" s="1" t="s">
        <v>3753</v>
      </c>
      <c r="C1462" s="1" t="s">
        <v>3753</v>
      </c>
      <c r="D1462" s="1" t="s">
        <v>3728</v>
      </c>
      <c r="E1462" s="1" t="s">
        <v>2037</v>
      </c>
      <c r="F1462" s="1" t="s">
        <v>48</v>
      </c>
      <c r="G1462" s="1" t="s">
        <v>3754</v>
      </c>
      <c r="H1462" s="191">
        <v>68895.5</v>
      </c>
      <c r="I1462" s="192">
        <v>0</v>
      </c>
      <c r="J1462" s="192">
        <v>1</v>
      </c>
    </row>
    <row r="1463" spans="1:10">
      <c r="A1463" s="1" t="s">
        <v>3755</v>
      </c>
      <c r="B1463" s="1" t="s">
        <v>3755</v>
      </c>
      <c r="C1463" s="1" t="s">
        <v>2633</v>
      </c>
      <c r="D1463" s="1" t="s">
        <v>3728</v>
      </c>
      <c r="E1463" s="1" t="s">
        <v>2037</v>
      </c>
      <c r="F1463" s="1" t="s">
        <v>42</v>
      </c>
      <c r="G1463" s="1" t="s">
        <v>3756</v>
      </c>
      <c r="H1463" s="191">
        <v>60098.5</v>
      </c>
      <c r="I1463" s="192">
        <v>0</v>
      </c>
      <c r="J1463" s="192">
        <v>0</v>
      </c>
    </row>
    <row r="1464" spans="1:10">
      <c r="A1464" s="1" t="s">
        <v>3757</v>
      </c>
      <c r="B1464" s="1" t="s">
        <v>3758</v>
      </c>
      <c r="C1464" s="1" t="s">
        <v>3758</v>
      </c>
      <c r="D1464" s="1" t="s">
        <v>3728</v>
      </c>
      <c r="E1464" s="1" t="s">
        <v>2037</v>
      </c>
      <c r="F1464" s="1" t="s">
        <v>48</v>
      </c>
      <c r="G1464" s="1" t="s">
        <v>3759</v>
      </c>
      <c r="H1464" s="191">
        <v>51431.5</v>
      </c>
      <c r="I1464" s="192">
        <v>0</v>
      </c>
      <c r="J1464" s="192">
        <v>1</v>
      </c>
    </row>
    <row r="1465" spans="1:10">
      <c r="A1465" s="1" t="s">
        <v>3760</v>
      </c>
      <c r="B1465" s="1" t="s">
        <v>3760</v>
      </c>
      <c r="C1465" s="1" t="s">
        <v>3761</v>
      </c>
      <c r="D1465" s="1" t="s">
        <v>3728</v>
      </c>
      <c r="E1465" s="1" t="s">
        <v>2037</v>
      </c>
      <c r="F1465" s="1" t="s">
        <v>430</v>
      </c>
      <c r="G1465" s="1" t="s">
        <v>3762</v>
      </c>
      <c r="H1465" s="191">
        <v>45133</v>
      </c>
      <c r="I1465" s="192">
        <v>1</v>
      </c>
      <c r="J1465" s="192">
        <v>1</v>
      </c>
    </row>
    <row r="1466" spans="1:10">
      <c r="A1466" s="1" t="s">
        <v>3763</v>
      </c>
      <c r="B1466" s="1" t="s">
        <v>3727</v>
      </c>
      <c r="C1466" s="1" t="s">
        <v>3727</v>
      </c>
      <c r="D1466" s="1" t="s">
        <v>3728</v>
      </c>
      <c r="E1466" s="1" t="s">
        <v>2037</v>
      </c>
      <c r="F1466" s="1" t="s">
        <v>448</v>
      </c>
      <c r="G1466" s="1" t="s">
        <v>3764</v>
      </c>
      <c r="H1466" s="191">
        <v>35122</v>
      </c>
      <c r="I1466" s="192">
        <v>0</v>
      </c>
      <c r="J1466" s="192">
        <v>0</v>
      </c>
    </row>
    <row r="1467" spans="1:10">
      <c r="A1467" s="1" t="s">
        <v>3765</v>
      </c>
      <c r="B1467" s="1" t="s">
        <v>3765</v>
      </c>
      <c r="C1467" s="1" t="s">
        <v>3766</v>
      </c>
      <c r="D1467" s="1" t="s">
        <v>3728</v>
      </c>
      <c r="E1467" s="1" t="s">
        <v>2037</v>
      </c>
      <c r="F1467" s="1" t="s">
        <v>42</v>
      </c>
      <c r="G1467" s="1" t="s">
        <v>3767</v>
      </c>
      <c r="H1467" s="191">
        <v>33617.5</v>
      </c>
      <c r="I1467" s="192">
        <v>0</v>
      </c>
      <c r="J1467" s="192">
        <v>0</v>
      </c>
    </row>
    <row r="1468" spans="1:10">
      <c r="A1468" s="1" t="s">
        <v>3768</v>
      </c>
      <c r="B1468" s="1" t="s">
        <v>3768</v>
      </c>
      <c r="C1468" s="1" t="s">
        <v>3769</v>
      </c>
      <c r="D1468" s="1" t="s">
        <v>3728</v>
      </c>
      <c r="E1468" s="1" t="s">
        <v>2037</v>
      </c>
      <c r="F1468" s="1" t="s">
        <v>57</v>
      </c>
      <c r="G1468" s="1" t="s">
        <v>3770</v>
      </c>
      <c r="H1468" s="191">
        <v>24366.5</v>
      </c>
      <c r="I1468" s="192">
        <v>0</v>
      </c>
      <c r="J1468" s="192">
        <v>0</v>
      </c>
    </row>
    <row r="1469" spans="1:10">
      <c r="A1469" s="1" t="s">
        <v>3771</v>
      </c>
      <c r="B1469" s="1" t="s">
        <v>3771</v>
      </c>
      <c r="C1469" s="1" t="s">
        <v>3772</v>
      </c>
      <c r="D1469" s="1" t="s">
        <v>3728</v>
      </c>
      <c r="E1469" s="1" t="s">
        <v>2037</v>
      </c>
      <c r="F1469" s="1" t="s">
        <v>57</v>
      </c>
      <c r="G1469" s="1" t="s">
        <v>3773</v>
      </c>
      <c r="H1469" s="191">
        <v>24349</v>
      </c>
      <c r="I1469" s="192">
        <v>0</v>
      </c>
      <c r="J1469" s="192">
        <v>0</v>
      </c>
    </row>
    <row r="1470" spans="1:10">
      <c r="A1470" s="1" t="s">
        <v>3774</v>
      </c>
      <c r="B1470" s="1" t="s">
        <v>3774</v>
      </c>
      <c r="C1470" s="1" t="s">
        <v>3775</v>
      </c>
      <c r="D1470" s="1" t="s">
        <v>3728</v>
      </c>
      <c r="E1470" s="1" t="s">
        <v>2037</v>
      </c>
      <c r="F1470" s="1" t="s">
        <v>42</v>
      </c>
      <c r="G1470" s="1" t="s">
        <v>3776</v>
      </c>
      <c r="H1470" s="191">
        <v>22242.5</v>
      </c>
      <c r="I1470" s="192">
        <v>0</v>
      </c>
      <c r="J1470" s="192">
        <v>1</v>
      </c>
    </row>
    <row r="1471" spans="1:10">
      <c r="A1471" s="1" t="s">
        <v>3777</v>
      </c>
      <c r="B1471" s="1" t="s">
        <v>3777</v>
      </c>
      <c r="C1471" s="1" t="s">
        <v>1263</v>
      </c>
      <c r="D1471" s="1" t="s">
        <v>3728</v>
      </c>
      <c r="E1471" s="1" t="s">
        <v>2037</v>
      </c>
      <c r="F1471" s="1" t="s">
        <v>42</v>
      </c>
      <c r="G1471" s="1" t="s">
        <v>3778</v>
      </c>
      <c r="H1471" s="191">
        <v>19919.5</v>
      </c>
      <c r="I1471" s="192">
        <v>0</v>
      </c>
      <c r="J1471" s="192">
        <v>1</v>
      </c>
    </row>
    <row r="1472" spans="1:10">
      <c r="A1472" s="1" t="s">
        <v>3779</v>
      </c>
      <c r="B1472" s="1" t="s">
        <v>3758</v>
      </c>
      <c r="C1472" s="1" t="s">
        <v>3758</v>
      </c>
      <c r="D1472" s="1" t="s">
        <v>3728</v>
      </c>
      <c r="E1472" s="1" t="s">
        <v>2037</v>
      </c>
      <c r="F1472" s="1" t="s">
        <v>48</v>
      </c>
      <c r="G1472" s="1" t="s">
        <v>3780</v>
      </c>
      <c r="H1472" s="191">
        <v>17620.5</v>
      </c>
      <c r="I1472" s="192">
        <v>0</v>
      </c>
      <c r="J1472" s="192">
        <v>0</v>
      </c>
    </row>
    <row r="1473" spans="1:10">
      <c r="A1473" s="1" t="s">
        <v>3781</v>
      </c>
      <c r="B1473" s="1" t="s">
        <v>3781</v>
      </c>
      <c r="C1473" s="1" t="s">
        <v>3782</v>
      </c>
      <c r="D1473" s="1" t="s">
        <v>3728</v>
      </c>
      <c r="E1473" s="1" t="s">
        <v>2037</v>
      </c>
      <c r="F1473" s="1" t="s">
        <v>57</v>
      </c>
      <c r="G1473" s="1" t="s">
        <v>3783</v>
      </c>
      <c r="H1473" s="191">
        <v>17190</v>
      </c>
      <c r="I1473" s="192">
        <v>0</v>
      </c>
      <c r="J1473" s="192">
        <v>0</v>
      </c>
    </row>
    <row r="1474" spans="1:10">
      <c r="A1474" s="1" t="s">
        <v>3784</v>
      </c>
      <c r="B1474" s="1" t="s">
        <v>3785</v>
      </c>
      <c r="C1474" s="1" t="s">
        <v>3785</v>
      </c>
      <c r="D1474" s="1" t="s">
        <v>3728</v>
      </c>
      <c r="E1474" s="1" t="s">
        <v>2037</v>
      </c>
      <c r="F1474" s="1" t="s">
        <v>48</v>
      </c>
      <c r="G1474" s="1" t="s">
        <v>3786</v>
      </c>
      <c r="H1474" s="191">
        <v>16468.5</v>
      </c>
      <c r="I1474" s="192">
        <v>0</v>
      </c>
      <c r="J1474" s="192">
        <v>0</v>
      </c>
    </row>
    <row r="1475" spans="1:10">
      <c r="A1475" s="1" t="s">
        <v>3787</v>
      </c>
      <c r="B1475" s="1" t="s">
        <v>3787</v>
      </c>
      <c r="C1475" s="1" t="s">
        <v>3788</v>
      </c>
      <c r="D1475" s="1" t="s">
        <v>3728</v>
      </c>
      <c r="E1475" s="1" t="s">
        <v>2037</v>
      </c>
      <c r="F1475" s="1" t="s">
        <v>57</v>
      </c>
      <c r="G1475" s="1" t="s">
        <v>3789</v>
      </c>
      <c r="H1475" s="191">
        <v>15799.5</v>
      </c>
      <c r="I1475" s="192">
        <v>0</v>
      </c>
      <c r="J1475" s="192">
        <v>0</v>
      </c>
    </row>
    <row r="1476" spans="1:10">
      <c r="A1476" s="1" t="s">
        <v>3790</v>
      </c>
      <c r="B1476" s="1" t="s">
        <v>3731</v>
      </c>
      <c r="C1476" s="1" t="s">
        <v>3731</v>
      </c>
      <c r="D1476" s="1" t="s">
        <v>3728</v>
      </c>
      <c r="E1476" s="1" t="s">
        <v>2037</v>
      </c>
      <c r="F1476" s="1" t="s">
        <v>48</v>
      </c>
      <c r="G1476" s="1" t="s">
        <v>3791</v>
      </c>
      <c r="H1476" s="191">
        <v>14914</v>
      </c>
      <c r="I1476" s="192">
        <v>0</v>
      </c>
      <c r="J1476" s="192">
        <v>0</v>
      </c>
    </row>
    <row r="1477" spans="1:10">
      <c r="A1477" s="1" t="s">
        <v>3792</v>
      </c>
      <c r="B1477" s="1" t="s">
        <v>3792</v>
      </c>
      <c r="C1477" s="1" t="s">
        <v>2122</v>
      </c>
      <c r="D1477" s="1" t="s">
        <v>3728</v>
      </c>
      <c r="E1477" s="1" t="s">
        <v>2037</v>
      </c>
      <c r="F1477" s="1" t="s">
        <v>42</v>
      </c>
      <c r="G1477" s="1" t="s">
        <v>3793</v>
      </c>
      <c r="H1477" s="191">
        <v>14836</v>
      </c>
      <c r="I1477" s="192">
        <v>0</v>
      </c>
      <c r="J1477" s="192">
        <v>0</v>
      </c>
    </row>
    <row r="1478" spans="1:10">
      <c r="A1478" s="1" t="s">
        <v>3794</v>
      </c>
      <c r="B1478" s="1" t="s">
        <v>3794</v>
      </c>
      <c r="C1478" s="1" t="s">
        <v>2096</v>
      </c>
      <c r="D1478" s="1" t="s">
        <v>3728</v>
      </c>
      <c r="E1478" s="1" t="s">
        <v>2037</v>
      </c>
      <c r="F1478" s="1" t="s">
        <v>57</v>
      </c>
      <c r="G1478" s="1" t="s">
        <v>3795</v>
      </c>
      <c r="H1478" s="191">
        <v>14534.5</v>
      </c>
      <c r="I1478" s="192">
        <v>0</v>
      </c>
      <c r="J1478" s="192">
        <v>0</v>
      </c>
    </row>
    <row r="1479" spans="1:10">
      <c r="A1479" s="1" t="s">
        <v>3796</v>
      </c>
      <c r="B1479" s="1" t="s">
        <v>3739</v>
      </c>
      <c r="C1479" s="1" t="s">
        <v>3739</v>
      </c>
      <c r="D1479" s="1" t="s">
        <v>3728</v>
      </c>
      <c r="E1479" s="1" t="s">
        <v>2037</v>
      </c>
      <c r="F1479" s="1" t="s">
        <v>65</v>
      </c>
      <c r="G1479" s="1" t="s">
        <v>3797</v>
      </c>
      <c r="H1479" s="191">
        <v>14325</v>
      </c>
      <c r="I1479" s="192">
        <v>0</v>
      </c>
      <c r="J1479" s="192">
        <v>0</v>
      </c>
    </row>
    <row r="1480" spans="1:10">
      <c r="A1480" s="1" t="s">
        <v>3798</v>
      </c>
      <c r="B1480" s="1" t="s">
        <v>3798</v>
      </c>
      <c r="C1480" s="1" t="s">
        <v>542</v>
      </c>
      <c r="D1480" s="1" t="s">
        <v>3728</v>
      </c>
      <c r="E1480" s="1" t="s">
        <v>2037</v>
      </c>
      <c r="F1480" s="1" t="s">
        <v>42</v>
      </c>
      <c r="G1480" s="1" t="s">
        <v>3799</v>
      </c>
      <c r="H1480" s="191">
        <v>11808.5</v>
      </c>
      <c r="I1480" s="192">
        <v>0</v>
      </c>
      <c r="J1480" s="192">
        <v>0</v>
      </c>
    </row>
    <row r="1481" spans="1:10">
      <c r="A1481" s="1" t="s">
        <v>3800</v>
      </c>
      <c r="B1481" s="1" t="s">
        <v>3801</v>
      </c>
      <c r="C1481" s="1" t="s">
        <v>3801</v>
      </c>
      <c r="D1481" s="1" t="s">
        <v>3728</v>
      </c>
      <c r="E1481" s="1" t="s">
        <v>2037</v>
      </c>
      <c r="F1481" s="1" t="s">
        <v>48</v>
      </c>
      <c r="G1481" s="1" t="s">
        <v>3802</v>
      </c>
      <c r="H1481" s="191">
        <v>11613</v>
      </c>
      <c r="I1481" s="192">
        <v>0</v>
      </c>
      <c r="J1481" s="192">
        <v>0</v>
      </c>
    </row>
    <row r="1482" spans="1:10">
      <c r="A1482" s="1" t="s">
        <v>3803</v>
      </c>
      <c r="B1482" s="1" t="s">
        <v>3803</v>
      </c>
      <c r="C1482" s="1" t="s">
        <v>3804</v>
      </c>
      <c r="D1482" s="1" t="s">
        <v>3728</v>
      </c>
      <c r="E1482" s="1" t="s">
        <v>2037</v>
      </c>
      <c r="F1482" s="1" t="s">
        <v>42</v>
      </c>
      <c r="G1482" s="1" t="s">
        <v>3805</v>
      </c>
      <c r="H1482" s="191">
        <v>10919</v>
      </c>
      <c r="I1482" s="192">
        <v>0</v>
      </c>
      <c r="J1482" s="192">
        <v>0</v>
      </c>
    </row>
    <row r="1483" spans="1:10">
      <c r="A1483" s="1" t="s">
        <v>3806</v>
      </c>
      <c r="B1483" s="1" t="s">
        <v>3806</v>
      </c>
      <c r="C1483" s="1" t="s">
        <v>1263</v>
      </c>
      <c r="D1483" s="1" t="s">
        <v>3728</v>
      </c>
      <c r="E1483" s="1" t="s">
        <v>2037</v>
      </c>
      <c r="F1483" s="1" t="s">
        <v>42</v>
      </c>
      <c r="G1483" s="1" t="s">
        <v>3807</v>
      </c>
      <c r="H1483" s="191">
        <v>10152</v>
      </c>
      <c r="I1483" s="192">
        <v>0</v>
      </c>
      <c r="J1483" s="192">
        <v>0</v>
      </c>
    </row>
    <row r="1484" spans="1:10">
      <c r="A1484" s="1" t="s">
        <v>3808</v>
      </c>
      <c r="B1484" s="1" t="s">
        <v>3727</v>
      </c>
      <c r="C1484" s="1" t="s">
        <v>3727</v>
      </c>
      <c r="D1484" s="1" t="s">
        <v>3728</v>
      </c>
      <c r="E1484" s="1" t="s">
        <v>2037</v>
      </c>
      <c r="F1484" s="1" t="s">
        <v>448</v>
      </c>
      <c r="G1484" s="1" t="s">
        <v>3809</v>
      </c>
      <c r="H1484" s="191">
        <v>9818.5</v>
      </c>
      <c r="I1484" s="192">
        <v>0</v>
      </c>
      <c r="J1484" s="192">
        <v>0</v>
      </c>
    </row>
    <row r="1485" spans="1:10">
      <c r="A1485" s="1" t="s">
        <v>3810</v>
      </c>
      <c r="B1485" s="1" t="s">
        <v>3731</v>
      </c>
      <c r="C1485" s="1" t="s">
        <v>3731</v>
      </c>
      <c r="D1485" s="1" t="s">
        <v>3728</v>
      </c>
      <c r="E1485" s="1" t="s">
        <v>2037</v>
      </c>
      <c r="F1485" s="1" t="s">
        <v>48</v>
      </c>
      <c r="G1485" s="1" t="s">
        <v>3811</v>
      </c>
      <c r="H1485" s="191">
        <v>9774.5</v>
      </c>
      <c r="I1485" s="192">
        <v>0</v>
      </c>
      <c r="J1485" s="192">
        <v>0</v>
      </c>
    </row>
    <row r="1486" spans="1:10">
      <c r="A1486" s="1" t="s">
        <v>3812</v>
      </c>
      <c r="B1486" s="1" t="s">
        <v>3813</v>
      </c>
      <c r="C1486" s="1" t="s">
        <v>3813</v>
      </c>
      <c r="D1486" s="1" t="s">
        <v>3728</v>
      </c>
      <c r="E1486" s="1" t="s">
        <v>2037</v>
      </c>
      <c r="F1486" s="1" t="s">
        <v>48</v>
      </c>
      <c r="G1486" s="1" t="s">
        <v>3814</v>
      </c>
      <c r="H1486" s="191">
        <v>9726.5</v>
      </c>
      <c r="I1486" s="192">
        <v>0</v>
      </c>
      <c r="J1486" s="192">
        <v>0</v>
      </c>
    </row>
    <row r="1487" spans="1:10">
      <c r="A1487" s="1" t="s">
        <v>3815</v>
      </c>
      <c r="B1487" s="1" t="s">
        <v>2096</v>
      </c>
      <c r="C1487" s="1" t="s">
        <v>2096</v>
      </c>
      <c r="D1487" s="1" t="s">
        <v>3728</v>
      </c>
      <c r="E1487" s="1" t="s">
        <v>2037</v>
      </c>
      <c r="F1487" s="1" t="s">
        <v>57</v>
      </c>
      <c r="G1487" s="1" t="s">
        <v>3816</v>
      </c>
      <c r="H1487" s="191">
        <v>9374.5</v>
      </c>
      <c r="I1487" s="192">
        <v>0</v>
      </c>
      <c r="J1487" s="192">
        <v>0</v>
      </c>
    </row>
    <row r="1488" spans="1:10">
      <c r="A1488" s="1" t="s">
        <v>3817</v>
      </c>
      <c r="B1488" s="1" t="s">
        <v>3818</v>
      </c>
      <c r="C1488" s="1" t="s">
        <v>3818</v>
      </c>
      <c r="D1488" s="1" t="s">
        <v>3728</v>
      </c>
      <c r="E1488" s="1" t="s">
        <v>2037</v>
      </c>
      <c r="F1488" s="1" t="s">
        <v>48</v>
      </c>
      <c r="G1488" s="1" t="s">
        <v>3819</v>
      </c>
      <c r="H1488" s="191">
        <v>9024</v>
      </c>
      <c r="I1488" s="192">
        <v>0</v>
      </c>
      <c r="J1488" s="192">
        <v>0</v>
      </c>
    </row>
    <row r="1489" spans="1:10">
      <c r="A1489" s="1" t="s">
        <v>3820</v>
      </c>
      <c r="B1489" s="1" t="s">
        <v>2096</v>
      </c>
      <c r="C1489" s="1" t="s">
        <v>2096</v>
      </c>
      <c r="D1489" s="1" t="s">
        <v>3728</v>
      </c>
      <c r="E1489" s="1" t="s">
        <v>2037</v>
      </c>
      <c r="F1489" s="1" t="s">
        <v>57</v>
      </c>
      <c r="G1489" s="1" t="s">
        <v>3821</v>
      </c>
      <c r="H1489" s="191">
        <v>8880.5</v>
      </c>
      <c r="I1489" s="192">
        <v>0</v>
      </c>
      <c r="J1489" s="192">
        <v>0</v>
      </c>
    </row>
    <row r="1490" spans="1:10">
      <c r="A1490" s="1" t="s">
        <v>3822</v>
      </c>
      <c r="B1490" s="1" t="s">
        <v>2096</v>
      </c>
      <c r="C1490" s="1" t="s">
        <v>2096</v>
      </c>
      <c r="D1490" s="1" t="s">
        <v>3728</v>
      </c>
      <c r="E1490" s="1" t="s">
        <v>2037</v>
      </c>
      <c r="F1490" s="1" t="s">
        <v>57</v>
      </c>
      <c r="G1490" s="1" t="s">
        <v>3823</v>
      </c>
      <c r="H1490" s="191">
        <v>8760.5</v>
      </c>
      <c r="I1490" s="192">
        <v>0</v>
      </c>
      <c r="J1490" s="192">
        <v>0</v>
      </c>
    </row>
    <row r="1491" spans="1:10">
      <c r="A1491" s="1" t="s">
        <v>3824</v>
      </c>
      <c r="B1491" s="1" t="s">
        <v>3739</v>
      </c>
      <c r="C1491" s="1" t="s">
        <v>3739</v>
      </c>
      <c r="D1491" s="1" t="s">
        <v>3728</v>
      </c>
      <c r="E1491" s="1" t="s">
        <v>2037</v>
      </c>
      <c r="F1491" s="1" t="s">
        <v>48</v>
      </c>
      <c r="G1491" s="1" t="s">
        <v>3825</v>
      </c>
      <c r="H1491" s="191">
        <v>6418</v>
      </c>
      <c r="I1491" s="192">
        <v>0</v>
      </c>
      <c r="J1491" s="192">
        <v>0</v>
      </c>
    </row>
    <row r="1492" spans="1:10">
      <c r="A1492" s="1" t="s">
        <v>3826</v>
      </c>
      <c r="B1492" s="1" t="s">
        <v>2096</v>
      </c>
      <c r="C1492" s="1" t="s">
        <v>2096</v>
      </c>
      <c r="D1492" s="1" t="s">
        <v>3728</v>
      </c>
      <c r="E1492" s="1" t="s">
        <v>2037</v>
      </c>
      <c r="F1492" s="1" t="s">
        <v>57</v>
      </c>
      <c r="G1492" s="1" t="s">
        <v>3827</v>
      </c>
      <c r="H1492" s="191">
        <v>6328</v>
      </c>
      <c r="I1492" s="192">
        <v>0</v>
      </c>
      <c r="J1492" s="192">
        <v>0</v>
      </c>
    </row>
    <row r="1493" spans="1:10">
      <c r="A1493" s="1" t="s">
        <v>3828</v>
      </c>
      <c r="B1493" s="1" t="s">
        <v>3785</v>
      </c>
      <c r="C1493" s="1" t="s">
        <v>3785</v>
      </c>
      <c r="D1493" s="1" t="s">
        <v>3728</v>
      </c>
      <c r="E1493" s="1" t="s">
        <v>2037</v>
      </c>
      <c r="F1493" s="1" t="s">
        <v>48</v>
      </c>
      <c r="G1493" s="1" t="s">
        <v>3829</v>
      </c>
      <c r="H1493" s="191">
        <v>6225</v>
      </c>
      <c r="I1493" s="192">
        <v>0</v>
      </c>
      <c r="J1493" s="192">
        <v>0</v>
      </c>
    </row>
    <row r="1494" spans="1:10">
      <c r="A1494" s="1" t="s">
        <v>3830</v>
      </c>
      <c r="B1494" s="1" t="s">
        <v>2096</v>
      </c>
      <c r="C1494" s="1" t="s">
        <v>2096</v>
      </c>
      <c r="D1494" s="1" t="s">
        <v>3728</v>
      </c>
      <c r="E1494" s="1" t="s">
        <v>2037</v>
      </c>
      <c r="F1494" s="1" t="s">
        <v>57</v>
      </c>
      <c r="G1494" s="1" t="s">
        <v>3831</v>
      </c>
      <c r="H1494" s="191">
        <v>6048.5</v>
      </c>
      <c r="I1494" s="192">
        <v>0</v>
      </c>
      <c r="J1494" s="192">
        <v>0</v>
      </c>
    </row>
    <row r="1495" spans="1:10">
      <c r="A1495" s="1" t="s">
        <v>3832</v>
      </c>
      <c r="B1495" s="1" t="s">
        <v>2096</v>
      </c>
      <c r="C1495" s="1" t="s">
        <v>2096</v>
      </c>
      <c r="D1495" s="1" t="s">
        <v>3728</v>
      </c>
      <c r="E1495" s="1" t="s">
        <v>2037</v>
      </c>
      <c r="F1495" s="1" t="s">
        <v>57</v>
      </c>
      <c r="G1495" s="1" t="s">
        <v>3833</v>
      </c>
      <c r="H1495" s="191">
        <v>6028</v>
      </c>
      <c r="I1495" s="192">
        <v>0</v>
      </c>
      <c r="J1495" s="192">
        <v>0</v>
      </c>
    </row>
    <row r="1496" spans="1:10">
      <c r="A1496" s="1" t="s">
        <v>3834</v>
      </c>
      <c r="B1496" s="1" t="s">
        <v>3834</v>
      </c>
      <c r="C1496" s="1" t="s">
        <v>2633</v>
      </c>
      <c r="D1496" s="1" t="s">
        <v>3728</v>
      </c>
      <c r="E1496" s="1" t="s">
        <v>2037</v>
      </c>
      <c r="F1496" s="1" t="s">
        <v>42</v>
      </c>
      <c r="G1496" s="1" t="s">
        <v>3835</v>
      </c>
      <c r="H1496" s="191">
        <v>6025.75</v>
      </c>
      <c r="I1496" s="192">
        <v>0</v>
      </c>
      <c r="J1496" s="192">
        <v>0</v>
      </c>
    </row>
    <row r="1497" spans="1:10">
      <c r="A1497" s="1" t="s">
        <v>3836</v>
      </c>
      <c r="B1497" s="1" t="s">
        <v>3836</v>
      </c>
      <c r="C1497" s="1" t="s">
        <v>3837</v>
      </c>
      <c r="D1497" s="1" t="s">
        <v>3728</v>
      </c>
      <c r="E1497" s="1" t="s">
        <v>2037</v>
      </c>
      <c r="F1497" s="1" t="s">
        <v>57</v>
      </c>
      <c r="G1497" s="1" t="s">
        <v>3838</v>
      </c>
      <c r="H1497" s="191">
        <v>5730.5</v>
      </c>
      <c r="I1497" s="192">
        <v>0</v>
      </c>
      <c r="J1497" s="192">
        <v>0</v>
      </c>
    </row>
    <row r="1498" spans="1:10">
      <c r="A1498" s="1" t="s">
        <v>3839</v>
      </c>
      <c r="B1498" s="1" t="s">
        <v>2096</v>
      </c>
      <c r="C1498" s="1" t="s">
        <v>2096</v>
      </c>
      <c r="D1498" s="1" t="s">
        <v>3728</v>
      </c>
      <c r="E1498" s="1" t="s">
        <v>2037</v>
      </c>
      <c r="F1498" s="1" t="s">
        <v>57</v>
      </c>
      <c r="G1498" s="1" t="s">
        <v>3840</v>
      </c>
      <c r="H1498" s="191">
        <v>4764</v>
      </c>
      <c r="I1498" s="192">
        <v>0</v>
      </c>
      <c r="J1498" s="192">
        <v>0</v>
      </c>
    </row>
    <row r="1499" spans="1:10">
      <c r="A1499" s="1" t="s">
        <v>3841</v>
      </c>
      <c r="B1499" s="1" t="s">
        <v>2096</v>
      </c>
      <c r="C1499" s="1" t="s">
        <v>2096</v>
      </c>
      <c r="D1499" s="1" t="s">
        <v>3728</v>
      </c>
      <c r="E1499" s="1" t="s">
        <v>2037</v>
      </c>
      <c r="F1499" s="1" t="s">
        <v>57</v>
      </c>
      <c r="G1499" s="1" t="s">
        <v>3842</v>
      </c>
      <c r="H1499" s="191">
        <v>4699</v>
      </c>
      <c r="I1499" s="192">
        <v>0</v>
      </c>
      <c r="J1499" s="192">
        <v>0</v>
      </c>
    </row>
    <row r="1500" spans="1:10">
      <c r="A1500" s="1" t="s">
        <v>3843</v>
      </c>
      <c r="B1500" s="1" t="s">
        <v>2096</v>
      </c>
      <c r="C1500" s="1" t="s">
        <v>2096</v>
      </c>
      <c r="D1500" s="1" t="s">
        <v>3728</v>
      </c>
      <c r="E1500" s="1" t="s">
        <v>2037</v>
      </c>
      <c r="F1500" s="1" t="s">
        <v>57</v>
      </c>
      <c r="G1500" s="1" t="s">
        <v>3844</v>
      </c>
      <c r="H1500" s="191">
        <v>4123.5</v>
      </c>
      <c r="I1500" s="192">
        <v>0</v>
      </c>
      <c r="J1500" s="192">
        <v>0</v>
      </c>
    </row>
    <row r="1501" spans="1:10">
      <c r="A1501" s="1" t="s">
        <v>3845</v>
      </c>
      <c r="B1501" s="1" t="s">
        <v>3845</v>
      </c>
      <c r="C1501" s="1" t="s">
        <v>3846</v>
      </c>
      <c r="D1501" s="1" t="s">
        <v>3728</v>
      </c>
      <c r="E1501" s="1" t="s">
        <v>2037</v>
      </c>
      <c r="F1501" s="1" t="s">
        <v>42</v>
      </c>
      <c r="G1501" s="1" t="s">
        <v>3847</v>
      </c>
      <c r="H1501" s="191">
        <v>4114.5</v>
      </c>
      <c r="I1501" s="192">
        <v>0</v>
      </c>
      <c r="J1501" s="192">
        <v>0</v>
      </c>
    </row>
    <row r="1502" spans="1:10">
      <c r="A1502" s="1" t="s">
        <v>3848</v>
      </c>
      <c r="B1502" s="1" t="s">
        <v>3753</v>
      </c>
      <c r="C1502" s="1" t="s">
        <v>3753</v>
      </c>
      <c r="D1502" s="1" t="s">
        <v>3728</v>
      </c>
      <c r="E1502" s="1" t="s">
        <v>2037</v>
      </c>
      <c r="F1502" s="1" t="s">
        <v>48</v>
      </c>
      <c r="G1502" s="1" t="s">
        <v>3849</v>
      </c>
      <c r="H1502" s="191">
        <v>4101.5</v>
      </c>
      <c r="I1502" s="192">
        <v>0</v>
      </c>
      <c r="J1502" s="192">
        <v>0</v>
      </c>
    </row>
    <row r="1503" spans="1:10">
      <c r="A1503" s="1" t="s">
        <v>3850</v>
      </c>
      <c r="B1503" s="1" t="s">
        <v>3850</v>
      </c>
      <c r="C1503" s="1" t="s">
        <v>2633</v>
      </c>
      <c r="D1503" s="1" t="s">
        <v>3728</v>
      </c>
      <c r="E1503" s="1" t="s">
        <v>2037</v>
      </c>
      <c r="F1503" s="1" t="s">
        <v>42</v>
      </c>
      <c r="G1503" s="1" t="s">
        <v>3851</v>
      </c>
      <c r="H1503" s="191">
        <v>3983.5</v>
      </c>
      <c r="I1503" s="192">
        <v>0</v>
      </c>
      <c r="J1503" s="192">
        <v>0</v>
      </c>
    </row>
    <row r="1504" spans="1:10">
      <c r="A1504" s="1" t="s">
        <v>3852</v>
      </c>
      <c r="B1504" s="1" t="s">
        <v>3853</v>
      </c>
      <c r="C1504" s="1" t="s">
        <v>3853</v>
      </c>
      <c r="D1504" s="1" t="s">
        <v>3728</v>
      </c>
      <c r="E1504" s="1" t="s">
        <v>2037</v>
      </c>
      <c r="F1504" s="1" t="s">
        <v>48</v>
      </c>
      <c r="G1504" s="1" t="s">
        <v>3854</v>
      </c>
      <c r="H1504" s="191">
        <v>3798.5</v>
      </c>
      <c r="I1504" s="192">
        <v>0</v>
      </c>
      <c r="J1504" s="192">
        <v>0</v>
      </c>
    </row>
    <row r="1505" spans="1:10">
      <c r="A1505" s="1" t="s">
        <v>3855</v>
      </c>
      <c r="B1505" s="1" t="s">
        <v>3856</v>
      </c>
      <c r="C1505" s="1" t="s">
        <v>3856</v>
      </c>
      <c r="D1505" s="1" t="s">
        <v>3728</v>
      </c>
      <c r="E1505" s="1" t="s">
        <v>2037</v>
      </c>
      <c r="F1505" s="1" t="s">
        <v>48</v>
      </c>
      <c r="G1505" s="1" t="s">
        <v>3857</v>
      </c>
      <c r="H1505" s="191">
        <v>3748</v>
      </c>
      <c r="I1505" s="192">
        <v>0</v>
      </c>
      <c r="J1505" s="192">
        <v>0</v>
      </c>
    </row>
    <row r="1506" spans="1:10">
      <c r="A1506" s="1" t="s">
        <v>3858</v>
      </c>
      <c r="B1506" s="1" t="s">
        <v>2096</v>
      </c>
      <c r="C1506" s="1" t="s">
        <v>2096</v>
      </c>
      <c r="D1506" s="1" t="s">
        <v>3728</v>
      </c>
      <c r="E1506" s="1" t="s">
        <v>2037</v>
      </c>
      <c r="F1506" s="1" t="s">
        <v>57</v>
      </c>
      <c r="G1506" s="1" t="s">
        <v>3859</v>
      </c>
      <c r="H1506" s="191">
        <v>3695</v>
      </c>
      <c r="I1506" s="192">
        <v>0</v>
      </c>
      <c r="J1506" s="192">
        <v>0</v>
      </c>
    </row>
    <row r="1507" spans="1:10">
      <c r="A1507" s="1" t="s">
        <v>3860</v>
      </c>
      <c r="B1507" s="1" t="s">
        <v>3753</v>
      </c>
      <c r="C1507" s="1" t="s">
        <v>3753</v>
      </c>
      <c r="D1507" s="1" t="s">
        <v>3728</v>
      </c>
      <c r="E1507" s="1" t="s">
        <v>2037</v>
      </c>
      <c r="F1507" s="1" t="s">
        <v>48</v>
      </c>
      <c r="G1507" s="1" t="s">
        <v>3861</v>
      </c>
      <c r="H1507" s="191">
        <v>3460</v>
      </c>
      <c r="I1507" s="192">
        <v>0</v>
      </c>
      <c r="J1507" s="192">
        <v>0</v>
      </c>
    </row>
    <row r="1508" spans="1:10">
      <c r="A1508" s="1" t="s">
        <v>3862</v>
      </c>
      <c r="B1508" s="1" t="s">
        <v>2096</v>
      </c>
      <c r="C1508" s="1" t="s">
        <v>2096</v>
      </c>
      <c r="D1508" s="1" t="s">
        <v>3728</v>
      </c>
      <c r="E1508" s="1" t="s">
        <v>2037</v>
      </c>
      <c r="F1508" s="1" t="s">
        <v>57</v>
      </c>
      <c r="G1508" s="1" t="s">
        <v>3863</v>
      </c>
      <c r="H1508" s="191">
        <v>2977</v>
      </c>
      <c r="I1508" s="192">
        <v>0</v>
      </c>
      <c r="J1508" s="192">
        <v>0</v>
      </c>
    </row>
    <row r="1509" spans="1:10">
      <c r="A1509" s="1" t="s">
        <v>3864</v>
      </c>
      <c r="B1509" s="1" t="s">
        <v>2096</v>
      </c>
      <c r="C1509" s="1" t="s">
        <v>2096</v>
      </c>
      <c r="D1509" s="1" t="s">
        <v>3728</v>
      </c>
      <c r="E1509" s="1" t="s">
        <v>2037</v>
      </c>
      <c r="F1509" s="1" t="s">
        <v>57</v>
      </c>
      <c r="G1509" s="1" t="s">
        <v>3865</v>
      </c>
      <c r="H1509" s="191">
        <v>2763</v>
      </c>
      <c r="I1509" s="192">
        <v>0</v>
      </c>
      <c r="J1509" s="192">
        <v>0</v>
      </c>
    </row>
    <row r="1510" spans="1:10">
      <c r="A1510" s="1" t="s">
        <v>3866</v>
      </c>
      <c r="B1510" s="1" t="s">
        <v>2096</v>
      </c>
      <c r="C1510" s="1" t="s">
        <v>2096</v>
      </c>
      <c r="D1510" s="1" t="s">
        <v>3728</v>
      </c>
      <c r="E1510" s="1" t="s">
        <v>2037</v>
      </c>
      <c r="F1510" s="1" t="s">
        <v>57</v>
      </c>
      <c r="G1510" s="1" t="s">
        <v>3867</v>
      </c>
      <c r="H1510" s="191">
        <v>2735</v>
      </c>
      <c r="I1510" s="192">
        <v>0</v>
      </c>
      <c r="J1510" s="192">
        <v>0</v>
      </c>
    </row>
    <row r="1511" spans="1:10">
      <c r="A1511" s="1" t="s">
        <v>3868</v>
      </c>
      <c r="B1511" s="1" t="s">
        <v>2096</v>
      </c>
      <c r="C1511" s="1" t="s">
        <v>2096</v>
      </c>
      <c r="D1511" s="1" t="s">
        <v>3728</v>
      </c>
      <c r="E1511" s="1" t="s">
        <v>2037</v>
      </c>
      <c r="F1511" s="1" t="s">
        <v>57</v>
      </c>
      <c r="G1511" s="1" t="s">
        <v>3869</v>
      </c>
      <c r="H1511" s="191">
        <v>2480.5</v>
      </c>
      <c r="I1511" s="192">
        <v>0</v>
      </c>
      <c r="J1511" s="192">
        <v>0</v>
      </c>
    </row>
    <row r="1512" spans="1:10">
      <c r="A1512" s="1" t="s">
        <v>3870</v>
      </c>
      <c r="B1512" s="1" t="s">
        <v>3739</v>
      </c>
      <c r="C1512" s="1" t="s">
        <v>3739</v>
      </c>
      <c r="D1512" s="1" t="s">
        <v>3728</v>
      </c>
      <c r="E1512" s="1" t="s">
        <v>2037</v>
      </c>
      <c r="F1512" s="1" t="s">
        <v>48</v>
      </c>
      <c r="G1512" s="1" t="s">
        <v>3871</v>
      </c>
      <c r="H1512" s="191">
        <v>2109.5</v>
      </c>
      <c r="I1512" s="192">
        <v>0</v>
      </c>
      <c r="J1512" s="192">
        <v>0</v>
      </c>
    </row>
    <row r="1513" spans="1:10">
      <c r="A1513" s="1" t="s">
        <v>3872</v>
      </c>
      <c r="B1513" s="1" t="s">
        <v>2096</v>
      </c>
      <c r="C1513" s="1" t="s">
        <v>2096</v>
      </c>
      <c r="D1513" s="1" t="s">
        <v>3728</v>
      </c>
      <c r="E1513" s="1" t="s">
        <v>2037</v>
      </c>
      <c r="F1513" s="1" t="s">
        <v>57</v>
      </c>
      <c r="G1513" s="1" t="s">
        <v>3873</v>
      </c>
      <c r="H1513" s="191">
        <v>2091</v>
      </c>
      <c r="I1513" s="192">
        <v>0</v>
      </c>
      <c r="J1513" s="192">
        <v>0</v>
      </c>
    </row>
    <row r="1514" spans="1:10">
      <c r="A1514" s="1" t="s">
        <v>3874</v>
      </c>
      <c r="B1514" s="1" t="s">
        <v>2096</v>
      </c>
      <c r="C1514" s="1" t="s">
        <v>2096</v>
      </c>
      <c r="D1514" s="1" t="s">
        <v>3728</v>
      </c>
      <c r="E1514" s="1" t="s">
        <v>2037</v>
      </c>
      <c r="F1514" s="1" t="s">
        <v>57</v>
      </c>
      <c r="G1514" s="1" t="s">
        <v>3875</v>
      </c>
      <c r="H1514" s="191">
        <v>1985</v>
      </c>
      <c r="I1514" s="192">
        <v>0</v>
      </c>
      <c r="J1514" s="192">
        <v>0</v>
      </c>
    </row>
    <row r="1515" spans="1:10">
      <c r="A1515" s="1" t="s">
        <v>3876</v>
      </c>
      <c r="B1515" s="1" t="s">
        <v>2096</v>
      </c>
      <c r="C1515" s="1" t="s">
        <v>2096</v>
      </c>
      <c r="D1515" s="1" t="s">
        <v>3728</v>
      </c>
      <c r="E1515" s="1" t="s">
        <v>2037</v>
      </c>
      <c r="F1515" s="1" t="s">
        <v>57</v>
      </c>
      <c r="G1515" s="1" t="s">
        <v>3877</v>
      </c>
      <c r="H1515" s="191">
        <v>1905.5</v>
      </c>
      <c r="I1515" s="192">
        <v>0</v>
      </c>
      <c r="J1515" s="192">
        <v>0</v>
      </c>
    </row>
    <row r="1516" spans="1:10">
      <c r="A1516" s="1" t="s">
        <v>3878</v>
      </c>
      <c r="B1516" s="1" t="s">
        <v>3739</v>
      </c>
      <c r="C1516" s="1" t="s">
        <v>3739</v>
      </c>
      <c r="D1516" s="1" t="s">
        <v>3728</v>
      </c>
      <c r="E1516" s="1" t="s">
        <v>2037</v>
      </c>
      <c r="F1516" s="1" t="s">
        <v>48</v>
      </c>
      <c r="G1516" s="1" t="s">
        <v>3879</v>
      </c>
      <c r="H1516" s="191">
        <v>1604.5</v>
      </c>
      <c r="I1516" s="192">
        <v>0</v>
      </c>
      <c r="J1516" s="192">
        <v>0</v>
      </c>
    </row>
    <row r="1517" spans="1:10">
      <c r="A1517" s="1" t="s">
        <v>3880</v>
      </c>
      <c r="B1517" s="1" t="s">
        <v>3739</v>
      </c>
      <c r="C1517" s="1" t="s">
        <v>3739</v>
      </c>
      <c r="D1517" s="1" t="s">
        <v>3728</v>
      </c>
      <c r="E1517" s="1" t="s">
        <v>2037</v>
      </c>
      <c r="F1517" s="1" t="s">
        <v>48</v>
      </c>
      <c r="G1517" s="1" t="s">
        <v>3881</v>
      </c>
      <c r="H1517" s="191">
        <v>1544.75</v>
      </c>
      <c r="I1517" s="192">
        <v>0</v>
      </c>
      <c r="J1517" s="192">
        <v>0</v>
      </c>
    </row>
    <row r="1518" spans="1:10">
      <c r="A1518" s="1" t="s">
        <v>3882</v>
      </c>
      <c r="B1518" s="1" t="s">
        <v>2096</v>
      </c>
      <c r="C1518" s="1" t="s">
        <v>2096</v>
      </c>
      <c r="D1518" s="1" t="s">
        <v>3728</v>
      </c>
      <c r="E1518" s="1" t="s">
        <v>2037</v>
      </c>
      <c r="F1518" s="1" t="s">
        <v>57</v>
      </c>
      <c r="G1518" s="1" t="s">
        <v>3883</v>
      </c>
      <c r="H1518" s="191">
        <v>1454.5</v>
      </c>
      <c r="I1518" s="192">
        <v>0</v>
      </c>
      <c r="J1518" s="192">
        <v>0</v>
      </c>
    </row>
    <row r="1519" spans="1:10">
      <c r="A1519" s="1" t="s">
        <v>3884</v>
      </c>
      <c r="B1519" s="1" t="s">
        <v>2096</v>
      </c>
      <c r="C1519" s="1" t="s">
        <v>2096</v>
      </c>
      <c r="D1519" s="1" t="s">
        <v>3728</v>
      </c>
      <c r="E1519" s="1" t="s">
        <v>2037</v>
      </c>
      <c r="F1519" s="1" t="s">
        <v>57</v>
      </c>
      <c r="G1519" s="1" t="s">
        <v>3885</v>
      </c>
      <c r="H1519" s="191">
        <v>1418</v>
      </c>
      <c r="I1519" s="192">
        <v>0</v>
      </c>
      <c r="J1519" s="192">
        <v>0</v>
      </c>
    </row>
    <row r="1520" spans="1:10">
      <c r="A1520" s="1" t="s">
        <v>3886</v>
      </c>
      <c r="B1520" s="1" t="s">
        <v>2096</v>
      </c>
      <c r="C1520" s="1" t="s">
        <v>2096</v>
      </c>
      <c r="D1520" s="1" t="s">
        <v>3728</v>
      </c>
      <c r="E1520" s="1" t="s">
        <v>2037</v>
      </c>
      <c r="F1520" s="1" t="s">
        <v>57</v>
      </c>
      <c r="G1520" s="1" t="s">
        <v>3887</v>
      </c>
      <c r="H1520" s="191">
        <v>1393.5</v>
      </c>
      <c r="I1520" s="192">
        <v>0</v>
      </c>
      <c r="J1520" s="192">
        <v>0</v>
      </c>
    </row>
    <row r="1521" spans="1:10">
      <c r="A1521" s="1" t="s">
        <v>3888</v>
      </c>
      <c r="B1521" s="1" t="s">
        <v>2096</v>
      </c>
      <c r="C1521" s="1" t="s">
        <v>2096</v>
      </c>
      <c r="D1521" s="1" t="s">
        <v>3728</v>
      </c>
      <c r="E1521" s="1" t="s">
        <v>2037</v>
      </c>
      <c r="F1521" s="1" t="s">
        <v>57</v>
      </c>
      <c r="G1521" s="1" t="s">
        <v>3889</v>
      </c>
      <c r="H1521" s="191">
        <v>1374.5</v>
      </c>
      <c r="I1521" s="192">
        <v>0</v>
      </c>
      <c r="J1521" s="192">
        <v>0</v>
      </c>
    </row>
    <row r="1522" spans="1:10">
      <c r="A1522" s="1" t="s">
        <v>3890</v>
      </c>
      <c r="B1522" s="1" t="s">
        <v>2096</v>
      </c>
      <c r="C1522" s="1" t="s">
        <v>2096</v>
      </c>
      <c r="D1522" s="1" t="s">
        <v>3728</v>
      </c>
      <c r="E1522" s="1" t="s">
        <v>2037</v>
      </c>
      <c r="F1522" s="1" t="s">
        <v>57</v>
      </c>
      <c r="G1522" s="1" t="s">
        <v>3891</v>
      </c>
      <c r="H1522" s="191">
        <v>1372</v>
      </c>
      <c r="I1522" s="192">
        <v>0</v>
      </c>
      <c r="J1522" s="192">
        <v>0</v>
      </c>
    </row>
    <row r="1523" spans="1:10">
      <c r="A1523" s="1" t="s">
        <v>3892</v>
      </c>
      <c r="B1523" s="1" t="s">
        <v>3739</v>
      </c>
      <c r="C1523" s="1" t="s">
        <v>3739</v>
      </c>
      <c r="D1523" s="1" t="s">
        <v>3728</v>
      </c>
      <c r="E1523" s="1" t="s">
        <v>2037</v>
      </c>
      <c r="F1523" s="1" t="s">
        <v>48</v>
      </c>
      <c r="G1523" s="1" t="s">
        <v>3893</v>
      </c>
      <c r="H1523" s="191">
        <v>1340.25</v>
      </c>
      <c r="I1523" s="192">
        <v>0</v>
      </c>
      <c r="J1523" s="192">
        <v>0</v>
      </c>
    </row>
    <row r="1524" spans="1:10">
      <c r="A1524" s="1" t="s">
        <v>3894</v>
      </c>
      <c r="B1524" s="1" t="s">
        <v>3739</v>
      </c>
      <c r="C1524" s="1" t="s">
        <v>3739</v>
      </c>
      <c r="D1524" s="1" t="s">
        <v>3728</v>
      </c>
      <c r="E1524" s="1" t="s">
        <v>2037</v>
      </c>
      <c r="F1524" s="1" t="s">
        <v>48</v>
      </c>
      <c r="G1524" s="1" t="s">
        <v>3895</v>
      </c>
      <c r="H1524" s="191">
        <v>1336.75</v>
      </c>
      <c r="I1524" s="192">
        <v>0</v>
      </c>
      <c r="J1524" s="192">
        <v>0</v>
      </c>
    </row>
    <row r="1525" spans="1:10">
      <c r="A1525" s="1" t="s">
        <v>3896</v>
      </c>
      <c r="B1525" s="1" t="s">
        <v>2096</v>
      </c>
      <c r="C1525" s="1" t="s">
        <v>2096</v>
      </c>
      <c r="D1525" s="1" t="s">
        <v>3728</v>
      </c>
      <c r="E1525" s="1" t="s">
        <v>2037</v>
      </c>
      <c r="F1525" s="1" t="s">
        <v>57</v>
      </c>
      <c r="G1525" s="1" t="s">
        <v>3897</v>
      </c>
      <c r="H1525" s="191">
        <v>1226.5</v>
      </c>
      <c r="I1525" s="192">
        <v>0</v>
      </c>
      <c r="J1525" s="192">
        <v>0</v>
      </c>
    </row>
    <row r="1526" spans="1:10">
      <c r="A1526" s="1" t="s">
        <v>3898</v>
      </c>
      <c r="B1526" s="1" t="s">
        <v>3731</v>
      </c>
      <c r="C1526" s="1" t="s">
        <v>3731</v>
      </c>
      <c r="D1526" s="1" t="s">
        <v>3728</v>
      </c>
      <c r="E1526" s="1" t="s">
        <v>2037</v>
      </c>
      <c r="F1526" s="1" t="s">
        <v>48</v>
      </c>
      <c r="G1526" s="1" t="s">
        <v>3899</v>
      </c>
      <c r="H1526" s="191">
        <v>1215.75</v>
      </c>
      <c r="I1526" s="192">
        <v>0</v>
      </c>
      <c r="J1526" s="192">
        <v>0</v>
      </c>
    </row>
    <row r="1527" spans="1:10">
      <c r="A1527" s="1" t="s">
        <v>3900</v>
      </c>
      <c r="B1527" s="1" t="s">
        <v>3739</v>
      </c>
      <c r="C1527" s="1" t="s">
        <v>3739</v>
      </c>
      <c r="D1527" s="1" t="s">
        <v>3728</v>
      </c>
      <c r="E1527" s="1" t="s">
        <v>2037</v>
      </c>
      <c r="F1527" s="1" t="s">
        <v>48</v>
      </c>
      <c r="G1527" s="1" t="s">
        <v>3901</v>
      </c>
      <c r="H1527" s="191">
        <v>1204</v>
      </c>
      <c r="I1527" s="192">
        <v>0</v>
      </c>
      <c r="J1527" s="192">
        <v>0</v>
      </c>
    </row>
    <row r="1528" spans="1:10">
      <c r="A1528" s="1" t="s">
        <v>3902</v>
      </c>
      <c r="B1528" s="1" t="s">
        <v>3739</v>
      </c>
      <c r="C1528" s="1" t="s">
        <v>3739</v>
      </c>
      <c r="D1528" s="1" t="s">
        <v>3728</v>
      </c>
      <c r="E1528" s="1" t="s">
        <v>2037</v>
      </c>
      <c r="F1528" s="1" t="s">
        <v>48</v>
      </c>
      <c r="G1528" s="1" t="s">
        <v>3903</v>
      </c>
      <c r="H1528" s="191">
        <v>1142</v>
      </c>
      <c r="I1528" s="192">
        <v>0</v>
      </c>
      <c r="J1528" s="192">
        <v>0</v>
      </c>
    </row>
    <row r="1529" spans="1:10">
      <c r="A1529" s="1" t="s">
        <v>3904</v>
      </c>
      <c r="B1529" s="1" t="s">
        <v>2096</v>
      </c>
      <c r="C1529" s="1" t="s">
        <v>2096</v>
      </c>
      <c r="D1529" s="1" t="s">
        <v>3728</v>
      </c>
      <c r="E1529" s="1" t="s">
        <v>2037</v>
      </c>
      <c r="F1529" s="1" t="s">
        <v>57</v>
      </c>
      <c r="G1529" s="1" t="s">
        <v>3905</v>
      </c>
      <c r="H1529" s="191">
        <v>999</v>
      </c>
      <c r="I1529" s="192">
        <v>0</v>
      </c>
      <c r="J1529" s="192">
        <v>0</v>
      </c>
    </row>
    <row r="1530" spans="1:10">
      <c r="A1530" s="1" t="s">
        <v>3906</v>
      </c>
      <c r="B1530" s="1" t="s">
        <v>3906</v>
      </c>
      <c r="C1530" s="1" t="s">
        <v>3907</v>
      </c>
      <c r="D1530" s="1" t="s">
        <v>3728</v>
      </c>
      <c r="E1530" s="1" t="s">
        <v>2037</v>
      </c>
      <c r="F1530" s="1" t="s">
        <v>42</v>
      </c>
      <c r="G1530" s="1" t="s">
        <v>3908</v>
      </c>
      <c r="H1530" s="191">
        <v>993</v>
      </c>
      <c r="I1530" s="192">
        <v>0</v>
      </c>
      <c r="J1530" s="192">
        <v>0</v>
      </c>
    </row>
    <row r="1531" spans="1:10">
      <c r="A1531" s="1" t="s">
        <v>3909</v>
      </c>
      <c r="B1531" s="1" t="s">
        <v>3801</v>
      </c>
      <c r="C1531" s="1" t="s">
        <v>3801</v>
      </c>
      <c r="D1531" s="1" t="s">
        <v>3728</v>
      </c>
      <c r="E1531" s="1" t="s">
        <v>2037</v>
      </c>
      <c r="F1531" s="1" t="s">
        <v>48</v>
      </c>
      <c r="G1531" s="1" t="s">
        <v>3910</v>
      </c>
      <c r="H1531" s="191">
        <v>917</v>
      </c>
      <c r="I1531" s="192">
        <v>0</v>
      </c>
      <c r="J1531" s="192">
        <v>0</v>
      </c>
    </row>
    <row r="1532" spans="1:10">
      <c r="A1532" s="1" t="s">
        <v>3911</v>
      </c>
      <c r="B1532" s="1" t="s">
        <v>2096</v>
      </c>
      <c r="C1532" s="1" t="s">
        <v>2096</v>
      </c>
      <c r="D1532" s="1" t="s">
        <v>3728</v>
      </c>
      <c r="E1532" s="1" t="s">
        <v>2037</v>
      </c>
      <c r="F1532" s="1" t="s">
        <v>57</v>
      </c>
      <c r="G1532" s="1" t="s">
        <v>3912</v>
      </c>
      <c r="H1532" s="191">
        <v>867.5</v>
      </c>
      <c r="I1532" s="192">
        <v>0</v>
      </c>
      <c r="J1532" s="192">
        <v>0</v>
      </c>
    </row>
    <row r="1533" spans="1:10">
      <c r="A1533" s="1" t="s">
        <v>3913</v>
      </c>
      <c r="B1533" s="1" t="s">
        <v>2096</v>
      </c>
      <c r="C1533" s="1" t="s">
        <v>2096</v>
      </c>
      <c r="D1533" s="1" t="s">
        <v>3728</v>
      </c>
      <c r="E1533" s="1" t="s">
        <v>2037</v>
      </c>
      <c r="F1533" s="1" t="s">
        <v>57</v>
      </c>
      <c r="G1533" s="1" t="s">
        <v>3914</v>
      </c>
      <c r="H1533" s="191">
        <v>852</v>
      </c>
      <c r="I1533" s="192">
        <v>0</v>
      </c>
      <c r="J1533" s="192">
        <v>0</v>
      </c>
    </row>
    <row r="1534" spans="1:10">
      <c r="A1534" s="1" t="s">
        <v>3915</v>
      </c>
      <c r="B1534" s="1" t="s">
        <v>2096</v>
      </c>
      <c r="C1534" s="1" t="s">
        <v>2096</v>
      </c>
      <c r="D1534" s="1" t="s">
        <v>3728</v>
      </c>
      <c r="E1534" s="1" t="s">
        <v>2037</v>
      </c>
      <c r="F1534" s="1" t="s">
        <v>57</v>
      </c>
      <c r="G1534" s="1" t="s">
        <v>3916</v>
      </c>
      <c r="H1534" s="191">
        <v>831</v>
      </c>
      <c r="I1534" s="192">
        <v>0</v>
      </c>
      <c r="J1534" s="192">
        <v>0</v>
      </c>
    </row>
    <row r="1535" spans="1:10">
      <c r="A1535" s="1" t="s">
        <v>3917</v>
      </c>
      <c r="B1535" s="1" t="s">
        <v>3739</v>
      </c>
      <c r="C1535" s="1" t="s">
        <v>3739</v>
      </c>
      <c r="D1535" s="1" t="s">
        <v>3728</v>
      </c>
      <c r="E1535" s="1" t="s">
        <v>2037</v>
      </c>
      <c r="F1535" s="1" t="s">
        <v>48</v>
      </c>
      <c r="G1535" s="1" t="s">
        <v>3918</v>
      </c>
      <c r="H1535" s="191">
        <v>826</v>
      </c>
      <c r="I1535" s="192">
        <v>0</v>
      </c>
      <c r="J1535" s="192">
        <v>0</v>
      </c>
    </row>
    <row r="1536" spans="1:10">
      <c r="A1536" s="1" t="s">
        <v>3919</v>
      </c>
      <c r="B1536" s="1" t="s">
        <v>3739</v>
      </c>
      <c r="C1536" s="1" t="s">
        <v>3739</v>
      </c>
      <c r="D1536" s="1" t="s">
        <v>3728</v>
      </c>
      <c r="E1536" s="1" t="s">
        <v>2037</v>
      </c>
      <c r="F1536" s="1" t="s">
        <v>48</v>
      </c>
      <c r="G1536" s="1" t="s">
        <v>3920</v>
      </c>
      <c r="H1536" s="191">
        <v>783.5</v>
      </c>
      <c r="I1536" s="192">
        <v>0</v>
      </c>
      <c r="J1536" s="192">
        <v>0</v>
      </c>
    </row>
    <row r="1537" spans="1:10">
      <c r="A1537" s="1" t="s">
        <v>3921</v>
      </c>
      <c r="B1537" s="1" t="s">
        <v>3753</v>
      </c>
      <c r="C1537" s="1" t="s">
        <v>3753</v>
      </c>
      <c r="D1537" s="1" t="s">
        <v>3728</v>
      </c>
      <c r="E1537" s="1" t="s">
        <v>2037</v>
      </c>
      <c r="F1537" s="1" t="s">
        <v>48</v>
      </c>
      <c r="G1537" s="1" t="s">
        <v>3922</v>
      </c>
      <c r="H1537" s="191">
        <v>780.25</v>
      </c>
      <c r="I1537" s="192">
        <v>0</v>
      </c>
      <c r="J1537" s="192">
        <v>0</v>
      </c>
    </row>
    <row r="1538" spans="1:10">
      <c r="A1538" s="1" t="s">
        <v>3923</v>
      </c>
      <c r="B1538" s="1" t="s">
        <v>3739</v>
      </c>
      <c r="C1538" s="1" t="s">
        <v>3739</v>
      </c>
      <c r="D1538" s="1" t="s">
        <v>3728</v>
      </c>
      <c r="E1538" s="1" t="s">
        <v>2037</v>
      </c>
      <c r="F1538" s="1" t="s">
        <v>48</v>
      </c>
      <c r="G1538" s="1" t="s">
        <v>3924</v>
      </c>
      <c r="H1538" s="191">
        <v>674.25</v>
      </c>
      <c r="I1538" s="192">
        <v>0</v>
      </c>
      <c r="J1538" s="192">
        <v>0</v>
      </c>
    </row>
    <row r="1539" spans="1:10">
      <c r="A1539" s="1" t="s">
        <v>3925</v>
      </c>
      <c r="B1539" s="1" t="s">
        <v>3739</v>
      </c>
      <c r="C1539" s="1" t="s">
        <v>3739</v>
      </c>
      <c r="D1539" s="1" t="s">
        <v>3728</v>
      </c>
      <c r="E1539" s="1" t="s">
        <v>2037</v>
      </c>
      <c r="F1539" s="1" t="s">
        <v>48</v>
      </c>
      <c r="G1539" s="1" t="s">
        <v>3926</v>
      </c>
      <c r="H1539" s="191">
        <v>673.25</v>
      </c>
      <c r="I1539" s="192">
        <v>0</v>
      </c>
      <c r="J1539" s="192">
        <v>0</v>
      </c>
    </row>
    <row r="1540" spans="1:10">
      <c r="A1540" s="1" t="s">
        <v>3927</v>
      </c>
      <c r="B1540" s="1" t="s">
        <v>3739</v>
      </c>
      <c r="C1540" s="1" t="s">
        <v>3739</v>
      </c>
      <c r="D1540" s="1" t="s">
        <v>3728</v>
      </c>
      <c r="E1540" s="1" t="s">
        <v>2037</v>
      </c>
      <c r="F1540" s="1" t="s">
        <v>48</v>
      </c>
      <c r="G1540" s="1" t="s">
        <v>3928</v>
      </c>
      <c r="H1540" s="191">
        <v>588.25</v>
      </c>
      <c r="I1540" s="192">
        <v>0</v>
      </c>
      <c r="J1540" s="192">
        <v>0</v>
      </c>
    </row>
    <row r="1541" spans="1:10">
      <c r="A1541" s="1" t="s">
        <v>3929</v>
      </c>
      <c r="B1541" s="1" t="s">
        <v>3929</v>
      </c>
      <c r="C1541" s="1" t="s">
        <v>3930</v>
      </c>
      <c r="D1541" s="1" t="s">
        <v>3728</v>
      </c>
      <c r="E1541" s="1" t="s">
        <v>2037</v>
      </c>
      <c r="F1541" s="1" t="s">
        <v>42</v>
      </c>
      <c r="G1541" s="1" t="s">
        <v>3931</v>
      </c>
      <c r="H1541" s="191">
        <v>556</v>
      </c>
      <c r="I1541" s="192">
        <v>0</v>
      </c>
      <c r="J1541" s="192">
        <v>0</v>
      </c>
    </row>
    <row r="1542" spans="1:10">
      <c r="A1542" s="1" t="s">
        <v>3932</v>
      </c>
      <c r="B1542" s="1" t="s">
        <v>3739</v>
      </c>
      <c r="C1542" s="1" t="s">
        <v>3739</v>
      </c>
      <c r="D1542" s="1" t="s">
        <v>3728</v>
      </c>
      <c r="E1542" s="1" t="s">
        <v>2037</v>
      </c>
      <c r="F1542" s="1" t="s">
        <v>48</v>
      </c>
      <c r="G1542" s="1" t="s">
        <v>3933</v>
      </c>
      <c r="H1542" s="191">
        <v>539.75</v>
      </c>
      <c r="I1542" s="192">
        <v>0</v>
      </c>
      <c r="J1542" s="192">
        <v>0</v>
      </c>
    </row>
    <row r="1543" spans="1:10">
      <c r="A1543" s="1" t="s">
        <v>3934</v>
      </c>
      <c r="B1543" s="1" t="s">
        <v>3739</v>
      </c>
      <c r="C1543" s="1" t="s">
        <v>3739</v>
      </c>
      <c r="D1543" s="1" t="s">
        <v>3728</v>
      </c>
      <c r="E1543" s="1" t="s">
        <v>2037</v>
      </c>
      <c r="F1543" s="1" t="s">
        <v>48</v>
      </c>
      <c r="G1543" s="1" t="s">
        <v>3935</v>
      </c>
      <c r="H1543" s="191">
        <v>536.25</v>
      </c>
      <c r="I1543" s="192">
        <v>0</v>
      </c>
      <c r="J1543" s="192">
        <v>0</v>
      </c>
    </row>
    <row r="1544" spans="1:10">
      <c r="A1544" s="1" t="s">
        <v>3936</v>
      </c>
      <c r="B1544" s="1" t="s">
        <v>2096</v>
      </c>
      <c r="C1544" s="1" t="s">
        <v>2096</v>
      </c>
      <c r="D1544" s="1" t="s">
        <v>3728</v>
      </c>
      <c r="E1544" s="1" t="s">
        <v>2037</v>
      </c>
      <c r="F1544" s="1" t="s">
        <v>57</v>
      </c>
      <c r="G1544" s="1" t="s">
        <v>3937</v>
      </c>
      <c r="H1544" s="191">
        <v>472</v>
      </c>
      <c r="I1544" s="192">
        <v>0</v>
      </c>
      <c r="J1544" s="192">
        <v>0</v>
      </c>
    </row>
    <row r="1545" spans="1:10">
      <c r="A1545" s="1" t="s">
        <v>3938</v>
      </c>
      <c r="B1545" s="1" t="s">
        <v>3739</v>
      </c>
      <c r="C1545" s="1" t="s">
        <v>3739</v>
      </c>
      <c r="D1545" s="1" t="s">
        <v>3728</v>
      </c>
      <c r="E1545" s="1" t="s">
        <v>2037</v>
      </c>
      <c r="F1545" s="1" t="s">
        <v>48</v>
      </c>
      <c r="G1545" s="1" t="s">
        <v>3939</v>
      </c>
      <c r="H1545" s="191">
        <v>457.5</v>
      </c>
      <c r="I1545" s="192">
        <v>0</v>
      </c>
      <c r="J1545" s="192">
        <v>0</v>
      </c>
    </row>
    <row r="1546" spans="1:10">
      <c r="A1546" s="1" t="s">
        <v>3940</v>
      </c>
      <c r="B1546" s="1" t="s">
        <v>3739</v>
      </c>
      <c r="C1546" s="1" t="s">
        <v>3739</v>
      </c>
      <c r="D1546" s="1" t="s">
        <v>3728</v>
      </c>
      <c r="E1546" s="1" t="s">
        <v>2037</v>
      </c>
      <c r="F1546" s="1" t="s">
        <v>48</v>
      </c>
      <c r="G1546" s="1" t="s">
        <v>3941</v>
      </c>
      <c r="H1546" s="191">
        <v>453.25</v>
      </c>
      <c r="I1546" s="192">
        <v>0</v>
      </c>
      <c r="J1546" s="192">
        <v>0</v>
      </c>
    </row>
    <row r="1547" spans="1:10">
      <c r="A1547" s="1" t="s">
        <v>3942</v>
      </c>
      <c r="B1547" s="1" t="s">
        <v>3739</v>
      </c>
      <c r="C1547" s="1" t="s">
        <v>3739</v>
      </c>
      <c r="D1547" s="1" t="s">
        <v>3728</v>
      </c>
      <c r="E1547" s="1" t="s">
        <v>2037</v>
      </c>
      <c r="F1547" s="1" t="s">
        <v>48</v>
      </c>
      <c r="G1547" s="1" t="s">
        <v>3943</v>
      </c>
      <c r="H1547" s="191">
        <v>416</v>
      </c>
      <c r="I1547" s="192">
        <v>0</v>
      </c>
      <c r="J1547" s="192">
        <v>0</v>
      </c>
    </row>
    <row r="1548" spans="1:10">
      <c r="A1548" s="1" t="s">
        <v>3944</v>
      </c>
      <c r="B1548" s="1" t="s">
        <v>2096</v>
      </c>
      <c r="C1548" s="1" t="s">
        <v>2096</v>
      </c>
      <c r="D1548" s="1" t="s">
        <v>3728</v>
      </c>
      <c r="E1548" s="1" t="s">
        <v>2037</v>
      </c>
      <c r="F1548" s="1" t="s">
        <v>57</v>
      </c>
      <c r="G1548" s="1" t="s">
        <v>3945</v>
      </c>
      <c r="H1548" s="191">
        <v>408.5</v>
      </c>
      <c r="I1548" s="192">
        <v>0</v>
      </c>
      <c r="J1548" s="192">
        <v>0</v>
      </c>
    </row>
    <row r="1549" spans="1:10">
      <c r="A1549" s="1" t="s">
        <v>3946</v>
      </c>
      <c r="B1549" s="1" t="s">
        <v>3739</v>
      </c>
      <c r="C1549" s="1" t="s">
        <v>3739</v>
      </c>
      <c r="D1549" s="1" t="s">
        <v>3728</v>
      </c>
      <c r="E1549" s="1" t="s">
        <v>2037</v>
      </c>
      <c r="F1549" s="1" t="s">
        <v>48</v>
      </c>
      <c r="G1549" s="1" t="s">
        <v>3947</v>
      </c>
      <c r="H1549" s="191">
        <v>359.5</v>
      </c>
      <c r="I1549" s="192">
        <v>0</v>
      </c>
      <c r="J1549" s="192">
        <v>0</v>
      </c>
    </row>
    <row r="1550" spans="1:10">
      <c r="A1550" s="1" t="s">
        <v>3948</v>
      </c>
      <c r="B1550" s="1" t="s">
        <v>3739</v>
      </c>
      <c r="C1550" s="1" t="s">
        <v>3739</v>
      </c>
      <c r="D1550" s="1" t="s">
        <v>3728</v>
      </c>
      <c r="E1550" s="1" t="s">
        <v>2037</v>
      </c>
      <c r="F1550" s="1" t="s">
        <v>48</v>
      </c>
      <c r="G1550" s="1" t="s">
        <v>3949</v>
      </c>
      <c r="H1550" s="191">
        <v>358.5</v>
      </c>
      <c r="I1550" s="192">
        <v>0</v>
      </c>
      <c r="J1550" s="192">
        <v>0</v>
      </c>
    </row>
    <row r="1551" spans="1:10">
      <c r="A1551" s="1" t="s">
        <v>3950</v>
      </c>
      <c r="B1551" s="1" t="s">
        <v>3739</v>
      </c>
      <c r="C1551" s="1" t="s">
        <v>3739</v>
      </c>
      <c r="D1551" s="1" t="s">
        <v>3728</v>
      </c>
      <c r="E1551" s="1" t="s">
        <v>2037</v>
      </c>
      <c r="F1551" s="1" t="s">
        <v>48</v>
      </c>
      <c r="G1551" s="1" t="s">
        <v>3951</v>
      </c>
      <c r="H1551" s="191">
        <v>356.25</v>
      </c>
      <c r="I1551" s="192">
        <v>0</v>
      </c>
      <c r="J1551" s="192">
        <v>0</v>
      </c>
    </row>
    <row r="1552" spans="1:10">
      <c r="A1552" s="1" t="s">
        <v>3952</v>
      </c>
      <c r="B1552" s="1" t="s">
        <v>2096</v>
      </c>
      <c r="C1552" s="1" t="s">
        <v>2096</v>
      </c>
      <c r="D1552" s="1" t="s">
        <v>3728</v>
      </c>
      <c r="E1552" s="1" t="s">
        <v>2037</v>
      </c>
      <c r="F1552" s="1" t="s">
        <v>57</v>
      </c>
      <c r="G1552" s="1" t="s">
        <v>3953</v>
      </c>
      <c r="H1552" s="191">
        <v>319</v>
      </c>
      <c r="I1552" s="192">
        <v>0</v>
      </c>
      <c r="J1552" s="192">
        <v>0</v>
      </c>
    </row>
    <row r="1553" spans="1:10">
      <c r="A1553" s="1" t="s">
        <v>3954</v>
      </c>
      <c r="B1553" s="1" t="s">
        <v>2096</v>
      </c>
      <c r="C1553" s="1" t="s">
        <v>2096</v>
      </c>
      <c r="D1553" s="1" t="s">
        <v>3728</v>
      </c>
      <c r="E1553" s="1" t="s">
        <v>2037</v>
      </c>
      <c r="F1553" s="1" t="s">
        <v>57</v>
      </c>
      <c r="G1553" s="1" t="s">
        <v>3955</v>
      </c>
      <c r="H1553" s="191">
        <v>290.5</v>
      </c>
      <c r="I1553" s="192">
        <v>0</v>
      </c>
      <c r="J1553" s="192">
        <v>0</v>
      </c>
    </row>
    <row r="1554" spans="1:10">
      <c r="A1554" s="1" t="s">
        <v>3956</v>
      </c>
      <c r="B1554" s="1" t="s">
        <v>2096</v>
      </c>
      <c r="C1554" s="1" t="s">
        <v>2096</v>
      </c>
      <c r="D1554" s="1" t="s">
        <v>3728</v>
      </c>
      <c r="E1554" s="1" t="s">
        <v>2037</v>
      </c>
      <c r="F1554" s="1" t="s">
        <v>57</v>
      </c>
      <c r="G1554" s="1" t="s">
        <v>3957</v>
      </c>
      <c r="H1554" s="191">
        <v>280</v>
      </c>
      <c r="I1554" s="192">
        <v>0</v>
      </c>
      <c r="J1554" s="192">
        <v>0</v>
      </c>
    </row>
    <row r="1555" spans="1:10">
      <c r="A1555" s="1" t="s">
        <v>3958</v>
      </c>
      <c r="B1555" s="1" t="s">
        <v>3731</v>
      </c>
      <c r="C1555" s="1" t="s">
        <v>3731</v>
      </c>
      <c r="D1555" s="1" t="s">
        <v>3728</v>
      </c>
      <c r="E1555" s="1" t="s">
        <v>2037</v>
      </c>
      <c r="F1555" s="1" t="s">
        <v>48</v>
      </c>
      <c r="G1555" s="1" t="s">
        <v>3959</v>
      </c>
      <c r="H1555" s="191">
        <v>279.5</v>
      </c>
      <c r="I1555" s="192">
        <v>0</v>
      </c>
      <c r="J1555" s="192">
        <v>0</v>
      </c>
    </row>
    <row r="1556" spans="1:10">
      <c r="A1556" s="1" t="s">
        <v>3960</v>
      </c>
      <c r="B1556" s="1" t="s">
        <v>2096</v>
      </c>
      <c r="C1556" s="1" t="s">
        <v>2096</v>
      </c>
      <c r="D1556" s="1" t="s">
        <v>3728</v>
      </c>
      <c r="E1556" s="1" t="s">
        <v>2037</v>
      </c>
      <c r="F1556" s="1" t="s">
        <v>57</v>
      </c>
      <c r="G1556" s="1" t="s">
        <v>3961</v>
      </c>
      <c r="H1556" s="191">
        <v>269</v>
      </c>
      <c r="I1556" s="192">
        <v>0</v>
      </c>
      <c r="J1556" s="192">
        <v>0</v>
      </c>
    </row>
    <row r="1557" spans="1:10">
      <c r="A1557" s="1" t="s">
        <v>3962</v>
      </c>
      <c r="B1557" s="1" t="s">
        <v>2096</v>
      </c>
      <c r="C1557" s="1" t="s">
        <v>2096</v>
      </c>
      <c r="D1557" s="1" t="s">
        <v>3728</v>
      </c>
      <c r="E1557" s="1" t="s">
        <v>2037</v>
      </c>
      <c r="F1557" s="1" t="s">
        <v>57</v>
      </c>
      <c r="G1557" s="1" t="s">
        <v>3963</v>
      </c>
      <c r="H1557" s="191">
        <v>252.5</v>
      </c>
      <c r="I1557" s="192">
        <v>0</v>
      </c>
      <c r="J1557" s="192">
        <v>0</v>
      </c>
    </row>
    <row r="1558" spans="1:10">
      <c r="A1558" s="1" t="s">
        <v>3964</v>
      </c>
      <c r="B1558" s="1" t="s">
        <v>3731</v>
      </c>
      <c r="C1558" s="1" t="s">
        <v>3731</v>
      </c>
      <c r="D1558" s="1" t="s">
        <v>3728</v>
      </c>
      <c r="E1558" s="1" t="s">
        <v>2037</v>
      </c>
      <c r="F1558" s="1" t="s">
        <v>48</v>
      </c>
      <c r="G1558" s="1" t="s">
        <v>3965</v>
      </c>
      <c r="H1558" s="191">
        <v>128</v>
      </c>
      <c r="I1558" s="192">
        <v>0</v>
      </c>
      <c r="J1558" s="192">
        <v>0</v>
      </c>
    </row>
    <row r="1559" spans="1:10">
      <c r="A1559" s="1" t="s">
        <v>3966</v>
      </c>
      <c r="B1559" s="1" t="s">
        <v>3731</v>
      </c>
      <c r="C1559" s="1" t="s">
        <v>3731</v>
      </c>
      <c r="D1559" s="1" t="s">
        <v>3728</v>
      </c>
      <c r="E1559" s="1" t="s">
        <v>2037</v>
      </c>
      <c r="F1559" s="1" t="s">
        <v>48</v>
      </c>
      <c r="G1559" s="1" t="s">
        <v>3967</v>
      </c>
      <c r="H1559" s="191">
        <v>125.5</v>
      </c>
      <c r="I1559" s="192">
        <v>0</v>
      </c>
      <c r="J1559" s="192">
        <v>0</v>
      </c>
    </row>
    <row r="1560" spans="1:10">
      <c r="A1560" s="1" t="s">
        <v>3968</v>
      </c>
      <c r="B1560" s="1" t="s">
        <v>3739</v>
      </c>
      <c r="C1560" s="1" t="s">
        <v>3739</v>
      </c>
      <c r="D1560" s="1" t="s">
        <v>3728</v>
      </c>
      <c r="E1560" s="1" t="s">
        <v>2037</v>
      </c>
      <c r="F1560" s="1" t="s">
        <v>48</v>
      </c>
      <c r="G1560" s="1" t="s">
        <v>3969</v>
      </c>
      <c r="H1560" s="191">
        <v>50</v>
      </c>
      <c r="I1560" s="192">
        <v>0</v>
      </c>
      <c r="J1560" s="192">
        <v>0</v>
      </c>
    </row>
    <row r="1561" spans="1:10">
      <c r="A1561" s="1" t="s">
        <v>3970</v>
      </c>
      <c r="B1561" s="1" t="s">
        <v>3753</v>
      </c>
      <c r="C1561" s="1" t="s">
        <v>3753</v>
      </c>
      <c r="D1561" s="1" t="s">
        <v>3728</v>
      </c>
      <c r="E1561" s="1" t="s">
        <v>2037</v>
      </c>
      <c r="F1561" s="1" t="s">
        <v>48</v>
      </c>
      <c r="G1561" s="1" t="s">
        <v>3971</v>
      </c>
      <c r="H1561" s="191">
        <v>49.5</v>
      </c>
      <c r="I1561" s="192">
        <v>0</v>
      </c>
      <c r="J1561" s="192">
        <v>0</v>
      </c>
    </row>
    <row r="1562" spans="1:10">
      <c r="A1562" s="1" t="s">
        <v>3972</v>
      </c>
      <c r="B1562" s="1" t="s">
        <v>2096</v>
      </c>
      <c r="C1562" s="1" t="s">
        <v>2096</v>
      </c>
      <c r="D1562" s="1" t="s">
        <v>3728</v>
      </c>
      <c r="E1562" s="1" t="s">
        <v>2037</v>
      </c>
      <c r="F1562" s="1" t="s">
        <v>57</v>
      </c>
      <c r="G1562" s="1" t="s">
        <v>3973</v>
      </c>
      <c r="H1562" s="191">
        <v>6.5</v>
      </c>
      <c r="I1562" s="192">
        <v>0</v>
      </c>
      <c r="J1562" s="192">
        <v>0</v>
      </c>
    </row>
    <row r="1563" spans="1:10">
      <c r="A1563" s="1" t="s">
        <v>3974</v>
      </c>
      <c r="B1563" s="1" t="s">
        <v>3975</v>
      </c>
      <c r="C1563" s="1" t="s">
        <v>3975</v>
      </c>
      <c r="D1563" s="1" t="s">
        <v>3976</v>
      </c>
      <c r="E1563" s="1" t="s">
        <v>1786</v>
      </c>
      <c r="F1563" s="1" t="s">
        <v>48</v>
      </c>
      <c r="G1563" s="1" t="s">
        <v>3977</v>
      </c>
      <c r="H1563" s="191">
        <v>154677.75</v>
      </c>
      <c r="I1563" s="192">
        <v>1</v>
      </c>
      <c r="J1563" s="192">
        <v>1</v>
      </c>
    </row>
    <row r="1564" spans="1:10">
      <c r="A1564" s="1" t="s">
        <v>3978</v>
      </c>
      <c r="B1564" s="1" t="s">
        <v>3979</v>
      </c>
      <c r="C1564" s="1" t="s">
        <v>3979</v>
      </c>
      <c r="D1564" s="1" t="s">
        <v>3976</v>
      </c>
      <c r="E1564" s="1" t="s">
        <v>1786</v>
      </c>
      <c r="F1564" s="1" t="s">
        <v>48</v>
      </c>
      <c r="G1564" s="1" t="s">
        <v>3980</v>
      </c>
      <c r="H1564" s="191">
        <v>39529.5</v>
      </c>
      <c r="I1564" s="192">
        <v>0</v>
      </c>
      <c r="J1564" s="192">
        <v>1</v>
      </c>
    </row>
    <row r="1565" spans="1:10">
      <c r="A1565" s="1" t="s">
        <v>3981</v>
      </c>
      <c r="B1565" s="1" t="s">
        <v>3975</v>
      </c>
      <c r="C1565" s="1" t="s">
        <v>3975</v>
      </c>
      <c r="D1565" s="1" t="s">
        <v>3976</v>
      </c>
      <c r="E1565" s="1" t="s">
        <v>1786</v>
      </c>
      <c r="F1565" s="1" t="s">
        <v>48</v>
      </c>
      <c r="G1565" s="1" t="s">
        <v>3982</v>
      </c>
      <c r="H1565" s="191">
        <v>29866</v>
      </c>
      <c r="I1565" s="192">
        <v>0</v>
      </c>
      <c r="J1565" s="192">
        <v>1</v>
      </c>
    </row>
    <row r="1566" spans="1:10">
      <c r="A1566" s="1" t="s">
        <v>3983</v>
      </c>
      <c r="B1566" s="1" t="s">
        <v>3983</v>
      </c>
      <c r="C1566" s="1" t="s">
        <v>3984</v>
      </c>
      <c r="D1566" s="1" t="s">
        <v>3976</v>
      </c>
      <c r="E1566" s="1" t="s">
        <v>1786</v>
      </c>
      <c r="F1566" s="1" t="s">
        <v>57</v>
      </c>
      <c r="G1566" s="1" t="s">
        <v>3985</v>
      </c>
      <c r="H1566" s="191">
        <v>22901</v>
      </c>
      <c r="I1566" s="192">
        <v>0</v>
      </c>
      <c r="J1566" s="192">
        <v>0</v>
      </c>
    </row>
    <row r="1567" spans="1:10">
      <c r="A1567" s="1" t="s">
        <v>3986</v>
      </c>
      <c r="B1567" s="1" t="s">
        <v>3986</v>
      </c>
      <c r="C1567" s="1" t="s">
        <v>3987</v>
      </c>
      <c r="D1567" s="1" t="s">
        <v>3976</v>
      </c>
      <c r="E1567" s="1" t="s">
        <v>1786</v>
      </c>
      <c r="F1567" s="1" t="s">
        <v>57</v>
      </c>
      <c r="G1567" s="1" t="s">
        <v>3988</v>
      </c>
      <c r="H1567" s="191">
        <v>22264.5</v>
      </c>
      <c r="I1567" s="192">
        <v>0</v>
      </c>
      <c r="J1567" s="192">
        <v>0</v>
      </c>
    </row>
    <row r="1568" spans="1:10">
      <c r="A1568" s="1" t="s">
        <v>3989</v>
      </c>
      <c r="B1568" s="1" t="s">
        <v>3975</v>
      </c>
      <c r="C1568" s="1" t="s">
        <v>3975</v>
      </c>
      <c r="D1568" s="1" t="s">
        <v>3976</v>
      </c>
      <c r="E1568" s="1" t="s">
        <v>1786</v>
      </c>
      <c r="F1568" s="1" t="s">
        <v>48</v>
      </c>
      <c r="G1568" s="1" t="s">
        <v>3990</v>
      </c>
      <c r="H1568" s="191">
        <v>21786.25</v>
      </c>
      <c r="I1568" s="192">
        <v>0</v>
      </c>
      <c r="J1568" s="192">
        <v>0</v>
      </c>
    </row>
    <row r="1569" spans="1:10">
      <c r="A1569" s="1" t="s">
        <v>3991</v>
      </c>
      <c r="B1569" s="1" t="s">
        <v>3992</v>
      </c>
      <c r="C1569" s="1" t="s">
        <v>3992</v>
      </c>
      <c r="D1569" s="1" t="s">
        <v>3976</v>
      </c>
      <c r="E1569" s="1" t="s">
        <v>1786</v>
      </c>
      <c r="F1569" s="1" t="s">
        <v>65</v>
      </c>
      <c r="G1569" s="1" t="s">
        <v>3993</v>
      </c>
      <c r="H1569" s="191">
        <v>13734</v>
      </c>
      <c r="I1569" s="192">
        <v>0</v>
      </c>
      <c r="J1569" s="192">
        <v>0</v>
      </c>
    </row>
    <row r="1570" spans="1:10">
      <c r="A1570" s="1" t="s">
        <v>3994</v>
      </c>
      <c r="B1570" s="1" t="s">
        <v>3995</v>
      </c>
      <c r="C1570" s="1" t="s">
        <v>3995</v>
      </c>
      <c r="D1570" s="1" t="s">
        <v>3976</v>
      </c>
      <c r="E1570" s="1" t="s">
        <v>1786</v>
      </c>
      <c r="F1570" s="1" t="s">
        <v>48</v>
      </c>
      <c r="G1570" s="1" t="s">
        <v>3996</v>
      </c>
      <c r="H1570" s="191">
        <v>13544.5</v>
      </c>
      <c r="I1570" s="192">
        <v>0</v>
      </c>
      <c r="J1570" s="192">
        <v>0</v>
      </c>
    </row>
    <row r="1571" spans="1:10">
      <c r="A1571" s="1" t="s">
        <v>3997</v>
      </c>
      <c r="B1571" s="1" t="s">
        <v>3997</v>
      </c>
      <c r="C1571" s="1" t="s">
        <v>3998</v>
      </c>
      <c r="D1571" s="1" t="s">
        <v>3976</v>
      </c>
      <c r="E1571" s="1" t="s">
        <v>1786</v>
      </c>
      <c r="F1571" s="1" t="s">
        <v>57</v>
      </c>
      <c r="G1571" s="1" t="s">
        <v>3999</v>
      </c>
      <c r="H1571" s="191">
        <v>12166.25</v>
      </c>
      <c r="I1571" s="192">
        <v>0</v>
      </c>
      <c r="J1571" s="192">
        <v>0</v>
      </c>
    </row>
    <row r="1572" spans="1:10">
      <c r="A1572" s="1" t="s">
        <v>4000</v>
      </c>
      <c r="B1572" s="1" t="s">
        <v>3975</v>
      </c>
      <c r="C1572" s="1" t="s">
        <v>3975</v>
      </c>
      <c r="D1572" s="1" t="s">
        <v>3976</v>
      </c>
      <c r="E1572" s="1" t="s">
        <v>1786</v>
      </c>
      <c r="F1572" s="1" t="s">
        <v>48</v>
      </c>
      <c r="G1572" s="1" t="s">
        <v>4001</v>
      </c>
      <c r="H1572" s="191">
        <v>11476</v>
      </c>
      <c r="I1572" s="192">
        <v>0</v>
      </c>
      <c r="J1572" s="192">
        <v>0</v>
      </c>
    </row>
    <row r="1573" spans="1:10">
      <c r="A1573" s="1" t="s">
        <v>4002</v>
      </c>
      <c r="B1573" s="1" t="s">
        <v>4003</v>
      </c>
      <c r="C1573" s="1" t="s">
        <v>4003</v>
      </c>
      <c r="D1573" s="1" t="s">
        <v>3976</v>
      </c>
      <c r="E1573" s="1" t="s">
        <v>1786</v>
      </c>
      <c r="F1573" s="1" t="s">
        <v>48</v>
      </c>
      <c r="G1573" s="1" t="s">
        <v>4004</v>
      </c>
      <c r="H1573" s="191">
        <v>10283</v>
      </c>
      <c r="I1573" s="192">
        <v>0</v>
      </c>
      <c r="J1573" s="192">
        <v>0</v>
      </c>
    </row>
    <row r="1574" spans="1:10">
      <c r="A1574" s="1" t="s">
        <v>4005</v>
      </c>
      <c r="B1574" s="1" t="s">
        <v>3979</v>
      </c>
      <c r="C1574" s="1" t="s">
        <v>3979</v>
      </c>
      <c r="D1574" s="1" t="s">
        <v>3976</v>
      </c>
      <c r="E1574" s="1" t="s">
        <v>1786</v>
      </c>
      <c r="F1574" s="1" t="s">
        <v>48</v>
      </c>
      <c r="G1574" s="1" t="s">
        <v>4006</v>
      </c>
      <c r="H1574" s="191">
        <v>5135.5</v>
      </c>
      <c r="I1574" s="192">
        <v>0</v>
      </c>
      <c r="J1574" s="192">
        <v>0</v>
      </c>
    </row>
    <row r="1575" spans="1:10">
      <c r="A1575" s="1" t="s">
        <v>4007</v>
      </c>
      <c r="B1575" s="1" t="s">
        <v>4008</v>
      </c>
      <c r="C1575" s="1" t="s">
        <v>4008</v>
      </c>
      <c r="D1575" s="1" t="s">
        <v>3976</v>
      </c>
      <c r="E1575" s="1" t="s">
        <v>1786</v>
      </c>
      <c r="F1575" s="1" t="s">
        <v>48</v>
      </c>
      <c r="G1575" s="1" t="s">
        <v>4009</v>
      </c>
      <c r="H1575" s="191">
        <v>5064.5</v>
      </c>
      <c r="I1575" s="192">
        <v>0</v>
      </c>
      <c r="J1575" s="192">
        <v>0</v>
      </c>
    </row>
    <row r="1576" spans="1:10">
      <c r="A1576" s="1" t="s">
        <v>4010</v>
      </c>
      <c r="B1576" s="1" t="s">
        <v>4011</v>
      </c>
      <c r="C1576" s="1" t="s">
        <v>4011</v>
      </c>
      <c r="D1576" s="1" t="s">
        <v>3976</v>
      </c>
      <c r="E1576" s="1" t="s">
        <v>1786</v>
      </c>
      <c r="F1576" s="1" t="s">
        <v>48</v>
      </c>
      <c r="G1576" s="1" t="s">
        <v>4012</v>
      </c>
      <c r="H1576" s="191">
        <v>4815</v>
      </c>
      <c r="I1576" s="192">
        <v>0</v>
      </c>
      <c r="J1576" s="192">
        <v>0</v>
      </c>
    </row>
    <row r="1577" spans="1:10">
      <c r="A1577" s="1" t="s">
        <v>4013</v>
      </c>
      <c r="B1577" s="1" t="s">
        <v>4014</v>
      </c>
      <c r="C1577" s="1" t="s">
        <v>4014</v>
      </c>
      <c r="D1577" s="1" t="s">
        <v>3976</v>
      </c>
      <c r="E1577" s="1" t="s">
        <v>1786</v>
      </c>
      <c r="F1577" s="1" t="s">
        <v>48</v>
      </c>
      <c r="G1577" s="1" t="s">
        <v>4015</v>
      </c>
      <c r="H1577" s="191">
        <v>2573</v>
      </c>
      <c r="I1577" s="192">
        <v>0</v>
      </c>
      <c r="J1577" s="192">
        <v>0</v>
      </c>
    </row>
    <row r="1578" spans="1:10">
      <c r="A1578" s="1" t="s">
        <v>4016</v>
      </c>
      <c r="B1578" s="1" t="s">
        <v>4017</v>
      </c>
      <c r="C1578" s="1" t="s">
        <v>4017</v>
      </c>
      <c r="D1578" s="1" t="s">
        <v>4018</v>
      </c>
      <c r="E1578" s="1" t="s">
        <v>1786</v>
      </c>
      <c r="F1578" s="1" t="s">
        <v>448</v>
      </c>
      <c r="G1578" s="1" t="s">
        <v>4019</v>
      </c>
      <c r="H1578" s="191">
        <v>280783</v>
      </c>
      <c r="I1578" s="192">
        <v>1</v>
      </c>
      <c r="J1578" s="192">
        <v>1</v>
      </c>
    </row>
    <row r="1579" spans="1:10">
      <c r="A1579" s="1" t="s">
        <v>4020</v>
      </c>
      <c r="B1579" s="1" t="s">
        <v>4017</v>
      </c>
      <c r="C1579" s="1" t="s">
        <v>4017</v>
      </c>
      <c r="D1579" s="1" t="s">
        <v>4018</v>
      </c>
      <c r="E1579" s="1" t="s">
        <v>1786</v>
      </c>
      <c r="F1579" s="1" t="s">
        <v>448</v>
      </c>
      <c r="G1579" s="1" t="s">
        <v>4021</v>
      </c>
      <c r="H1579" s="191">
        <v>194995</v>
      </c>
      <c r="I1579" s="192">
        <v>0</v>
      </c>
      <c r="J1579" s="192">
        <v>1</v>
      </c>
    </row>
    <row r="1580" spans="1:10">
      <c r="A1580" s="1" t="s">
        <v>4022</v>
      </c>
      <c r="B1580" s="1" t="s">
        <v>4022</v>
      </c>
      <c r="C1580" s="1" t="s">
        <v>4023</v>
      </c>
      <c r="D1580" s="1" t="s">
        <v>4018</v>
      </c>
      <c r="E1580" s="1" t="s">
        <v>1786</v>
      </c>
      <c r="F1580" s="1" t="s">
        <v>57</v>
      </c>
      <c r="G1580" s="1" t="s">
        <v>4024</v>
      </c>
      <c r="H1580" s="191">
        <v>147171</v>
      </c>
      <c r="I1580" s="192">
        <v>0</v>
      </c>
      <c r="J1580" s="192">
        <v>1</v>
      </c>
    </row>
    <row r="1581" spans="1:10">
      <c r="A1581" s="1" t="s">
        <v>4025</v>
      </c>
      <c r="B1581" s="1" t="s">
        <v>4025</v>
      </c>
      <c r="C1581" s="1" t="s">
        <v>4026</v>
      </c>
      <c r="D1581" s="1" t="s">
        <v>4018</v>
      </c>
      <c r="E1581" s="1" t="s">
        <v>1786</v>
      </c>
      <c r="F1581" s="1" t="s">
        <v>57</v>
      </c>
      <c r="G1581" s="1" t="s">
        <v>4027</v>
      </c>
      <c r="H1581" s="191">
        <v>90079</v>
      </c>
      <c r="I1581" s="192">
        <v>0</v>
      </c>
      <c r="J1581" s="192">
        <v>1</v>
      </c>
    </row>
    <row r="1582" spans="1:10">
      <c r="A1582" s="1" t="s">
        <v>4028</v>
      </c>
      <c r="B1582" s="1" t="s">
        <v>4029</v>
      </c>
      <c r="C1582" s="1" t="s">
        <v>4029</v>
      </c>
      <c r="D1582" s="1" t="s">
        <v>4018</v>
      </c>
      <c r="E1582" s="1" t="s">
        <v>1786</v>
      </c>
      <c r="F1582" s="1" t="s">
        <v>48</v>
      </c>
      <c r="G1582" s="1" t="s">
        <v>4030</v>
      </c>
      <c r="H1582" s="191">
        <v>84827.5</v>
      </c>
      <c r="I1582" s="192">
        <v>1</v>
      </c>
      <c r="J1582" s="192">
        <v>1</v>
      </c>
    </row>
    <row r="1583" spans="1:10">
      <c r="A1583" s="1" t="s">
        <v>4031</v>
      </c>
      <c r="B1583" s="1" t="s">
        <v>4017</v>
      </c>
      <c r="C1583" s="1" t="s">
        <v>4017</v>
      </c>
      <c r="D1583" s="1" t="s">
        <v>4018</v>
      </c>
      <c r="E1583" s="1" t="s">
        <v>1786</v>
      </c>
      <c r="F1583" s="1" t="s">
        <v>448</v>
      </c>
      <c r="G1583" s="1" t="s">
        <v>4032</v>
      </c>
      <c r="H1583" s="191">
        <v>43482.5</v>
      </c>
      <c r="I1583" s="192">
        <v>0</v>
      </c>
      <c r="J1583" s="192">
        <v>1</v>
      </c>
    </row>
    <row r="1584" spans="1:10">
      <c r="A1584" s="1" t="s">
        <v>4033</v>
      </c>
      <c r="B1584" s="1" t="s">
        <v>4034</v>
      </c>
      <c r="C1584" s="1" t="s">
        <v>4034</v>
      </c>
      <c r="D1584" s="1" t="s">
        <v>4018</v>
      </c>
      <c r="E1584" s="1" t="s">
        <v>1786</v>
      </c>
      <c r="F1584" s="1" t="s">
        <v>48</v>
      </c>
      <c r="G1584" s="1" t="s">
        <v>4035</v>
      </c>
      <c r="H1584" s="191">
        <v>36662</v>
      </c>
      <c r="I1584" s="192">
        <v>0</v>
      </c>
      <c r="J1584" s="192">
        <v>1</v>
      </c>
    </row>
    <row r="1585" spans="1:10">
      <c r="A1585" s="1" t="s">
        <v>4036</v>
      </c>
      <c r="B1585" s="1" t="s">
        <v>4036</v>
      </c>
      <c r="C1585" s="1" t="s">
        <v>4026</v>
      </c>
      <c r="D1585" s="1" t="s">
        <v>4018</v>
      </c>
      <c r="E1585" s="1" t="s">
        <v>1786</v>
      </c>
      <c r="F1585" s="1" t="s">
        <v>57</v>
      </c>
      <c r="G1585" s="1" t="s">
        <v>4037</v>
      </c>
      <c r="H1585" s="191">
        <v>35823.5</v>
      </c>
      <c r="I1585" s="192">
        <v>0</v>
      </c>
      <c r="J1585" s="192">
        <v>1</v>
      </c>
    </row>
    <row r="1586" spans="1:10">
      <c r="A1586" s="1" t="s">
        <v>4038</v>
      </c>
      <c r="B1586" s="1" t="s">
        <v>4038</v>
      </c>
      <c r="C1586" s="1" t="s">
        <v>4039</v>
      </c>
      <c r="D1586" s="1" t="s">
        <v>4018</v>
      </c>
      <c r="E1586" s="1" t="s">
        <v>1786</v>
      </c>
      <c r="F1586" s="1" t="s">
        <v>57</v>
      </c>
      <c r="G1586" s="1" t="s">
        <v>4040</v>
      </c>
      <c r="H1586" s="191">
        <v>26418.5</v>
      </c>
      <c r="I1586" s="192">
        <v>0</v>
      </c>
      <c r="J1586" s="192">
        <v>0</v>
      </c>
    </row>
    <row r="1587" spans="1:10">
      <c r="A1587" s="1" t="s">
        <v>4041</v>
      </c>
      <c r="B1587" s="1" t="s">
        <v>4042</v>
      </c>
      <c r="C1587" s="1" t="s">
        <v>4042</v>
      </c>
      <c r="D1587" s="1" t="s">
        <v>4018</v>
      </c>
      <c r="E1587" s="1" t="s">
        <v>1786</v>
      </c>
      <c r="F1587" s="1" t="s">
        <v>48</v>
      </c>
      <c r="G1587" s="1" t="s">
        <v>4043</v>
      </c>
      <c r="H1587" s="191">
        <v>25795</v>
      </c>
      <c r="I1587" s="192">
        <v>1</v>
      </c>
      <c r="J1587" s="192">
        <v>1</v>
      </c>
    </row>
    <row r="1588" spans="1:10">
      <c r="A1588" s="1" t="s">
        <v>4044</v>
      </c>
      <c r="B1588" s="1" t="s">
        <v>4034</v>
      </c>
      <c r="C1588" s="1" t="s">
        <v>4034</v>
      </c>
      <c r="D1588" s="1" t="s">
        <v>4018</v>
      </c>
      <c r="E1588" s="1" t="s">
        <v>1786</v>
      </c>
      <c r="F1588" s="1" t="s">
        <v>48</v>
      </c>
      <c r="G1588" s="1" t="s">
        <v>4045</v>
      </c>
      <c r="H1588" s="191">
        <v>22533.5</v>
      </c>
      <c r="I1588" s="192">
        <v>1</v>
      </c>
      <c r="J1588" s="192">
        <v>1</v>
      </c>
    </row>
    <row r="1589" spans="1:10">
      <c r="A1589" s="1" t="s">
        <v>4046</v>
      </c>
      <c r="B1589" s="1" t="s">
        <v>4047</v>
      </c>
      <c r="C1589" s="1" t="s">
        <v>4047</v>
      </c>
      <c r="D1589" s="1" t="s">
        <v>4018</v>
      </c>
      <c r="E1589" s="1" t="s">
        <v>1786</v>
      </c>
      <c r="F1589" s="1" t="s">
        <v>48</v>
      </c>
      <c r="G1589" s="1" t="s">
        <v>4048</v>
      </c>
      <c r="H1589" s="191">
        <v>20240</v>
      </c>
      <c r="I1589" s="192">
        <v>0</v>
      </c>
      <c r="J1589" s="192">
        <v>0</v>
      </c>
    </row>
    <row r="1590" spans="1:10">
      <c r="A1590" s="1" t="s">
        <v>4049</v>
      </c>
      <c r="B1590" s="1" t="s">
        <v>4049</v>
      </c>
      <c r="C1590" s="1" t="s">
        <v>4050</v>
      </c>
      <c r="D1590" s="1" t="s">
        <v>4018</v>
      </c>
      <c r="E1590" s="1" t="s">
        <v>1786</v>
      </c>
      <c r="F1590" s="1" t="s">
        <v>57</v>
      </c>
      <c r="G1590" s="1" t="s">
        <v>4051</v>
      </c>
      <c r="H1590" s="191">
        <v>18988.5</v>
      </c>
      <c r="I1590" s="192">
        <v>0</v>
      </c>
      <c r="J1590" s="192">
        <v>0</v>
      </c>
    </row>
    <row r="1591" spans="1:10">
      <c r="A1591" s="1" t="s">
        <v>4052</v>
      </c>
      <c r="B1591" s="1" t="s">
        <v>4052</v>
      </c>
      <c r="C1591" s="1" t="s">
        <v>2509</v>
      </c>
      <c r="D1591" s="1" t="s">
        <v>4018</v>
      </c>
      <c r="E1591" s="1" t="s">
        <v>1786</v>
      </c>
      <c r="F1591" s="1" t="s">
        <v>57</v>
      </c>
      <c r="G1591" s="1" t="s">
        <v>4053</v>
      </c>
      <c r="H1591" s="191">
        <v>17589</v>
      </c>
      <c r="I1591" s="192">
        <v>0</v>
      </c>
      <c r="J1591" s="192">
        <v>0</v>
      </c>
    </row>
    <row r="1592" spans="1:10">
      <c r="A1592" s="1" t="s">
        <v>4054</v>
      </c>
      <c r="B1592" s="1" t="s">
        <v>4054</v>
      </c>
      <c r="C1592" s="1" t="s">
        <v>170</v>
      </c>
      <c r="D1592" s="1" t="s">
        <v>4018</v>
      </c>
      <c r="E1592" s="1" t="s">
        <v>1786</v>
      </c>
      <c r="F1592" s="1" t="s">
        <v>42</v>
      </c>
      <c r="G1592" s="1" t="s">
        <v>4055</v>
      </c>
      <c r="H1592" s="191">
        <v>17065.5</v>
      </c>
      <c r="I1592" s="192">
        <v>0</v>
      </c>
      <c r="J1592" s="192">
        <v>0</v>
      </c>
    </row>
    <row r="1593" spans="1:10">
      <c r="A1593" s="1" t="s">
        <v>4056</v>
      </c>
      <c r="B1593" s="1" t="s">
        <v>4056</v>
      </c>
      <c r="C1593" s="1" t="s">
        <v>4057</v>
      </c>
      <c r="D1593" s="1" t="s">
        <v>4018</v>
      </c>
      <c r="E1593" s="1" t="s">
        <v>1786</v>
      </c>
      <c r="F1593" s="1" t="s">
        <v>42</v>
      </c>
      <c r="G1593" s="1" t="s">
        <v>4058</v>
      </c>
      <c r="H1593" s="191">
        <v>16983</v>
      </c>
      <c r="I1593" s="192">
        <v>1</v>
      </c>
      <c r="J1593" s="192">
        <v>0</v>
      </c>
    </row>
    <row r="1594" spans="1:10">
      <c r="A1594" s="1" t="s">
        <v>4059</v>
      </c>
      <c r="B1594" s="1" t="s">
        <v>4059</v>
      </c>
      <c r="C1594" s="1" t="s">
        <v>4060</v>
      </c>
      <c r="D1594" s="1" t="s">
        <v>4018</v>
      </c>
      <c r="E1594" s="1" t="s">
        <v>1786</v>
      </c>
      <c r="F1594" s="1" t="s">
        <v>57</v>
      </c>
      <c r="G1594" s="1" t="s">
        <v>4061</v>
      </c>
      <c r="H1594" s="191">
        <v>15517</v>
      </c>
      <c r="I1594" s="192">
        <v>0</v>
      </c>
      <c r="J1594" s="192">
        <v>0</v>
      </c>
    </row>
    <row r="1595" spans="1:10">
      <c r="A1595" s="1" t="s">
        <v>4062</v>
      </c>
      <c r="B1595" s="1" t="s">
        <v>4017</v>
      </c>
      <c r="C1595" s="1" t="s">
        <v>4017</v>
      </c>
      <c r="D1595" s="1" t="s">
        <v>4018</v>
      </c>
      <c r="E1595" s="1" t="s">
        <v>1786</v>
      </c>
      <c r="F1595" s="1" t="s">
        <v>448</v>
      </c>
      <c r="G1595" s="1" t="s">
        <v>4063</v>
      </c>
      <c r="H1595" s="191">
        <v>15164</v>
      </c>
      <c r="I1595" s="192">
        <v>0</v>
      </c>
      <c r="J1595" s="192">
        <v>0</v>
      </c>
    </row>
    <row r="1596" spans="1:10">
      <c r="A1596" s="1" t="s">
        <v>4064</v>
      </c>
      <c r="B1596" s="1" t="s">
        <v>4064</v>
      </c>
      <c r="C1596" s="1" t="s">
        <v>2512</v>
      </c>
      <c r="D1596" s="1" t="s">
        <v>4018</v>
      </c>
      <c r="E1596" s="1" t="s">
        <v>1786</v>
      </c>
      <c r="F1596" s="1" t="s">
        <v>42</v>
      </c>
      <c r="G1596" s="1" t="s">
        <v>4065</v>
      </c>
      <c r="H1596" s="191">
        <v>14932.5</v>
      </c>
      <c r="I1596" s="192">
        <v>0</v>
      </c>
      <c r="J1596" s="192">
        <v>0</v>
      </c>
    </row>
    <row r="1597" spans="1:10">
      <c r="A1597" s="1" t="s">
        <v>4066</v>
      </c>
      <c r="B1597" s="1" t="s">
        <v>4066</v>
      </c>
      <c r="C1597" s="1" t="s">
        <v>4067</v>
      </c>
      <c r="D1597" s="1" t="s">
        <v>4018</v>
      </c>
      <c r="E1597" s="1" t="s">
        <v>1786</v>
      </c>
      <c r="F1597" s="1" t="s">
        <v>57</v>
      </c>
      <c r="G1597" s="1" t="s">
        <v>4068</v>
      </c>
      <c r="H1597" s="191">
        <v>14516.5</v>
      </c>
      <c r="I1597" s="192">
        <v>0</v>
      </c>
      <c r="J1597" s="192">
        <v>0</v>
      </c>
    </row>
    <row r="1598" spans="1:10">
      <c r="A1598" s="1" t="s">
        <v>4069</v>
      </c>
      <c r="B1598" s="1" t="s">
        <v>4070</v>
      </c>
      <c r="C1598" s="1" t="s">
        <v>4070</v>
      </c>
      <c r="D1598" s="1" t="s">
        <v>4018</v>
      </c>
      <c r="E1598" s="1" t="s">
        <v>1786</v>
      </c>
      <c r="F1598" s="1" t="s">
        <v>48</v>
      </c>
      <c r="G1598" s="1" t="s">
        <v>4071</v>
      </c>
      <c r="H1598" s="191">
        <v>14348.5</v>
      </c>
      <c r="I1598" s="192">
        <v>1</v>
      </c>
      <c r="J1598" s="192">
        <v>0</v>
      </c>
    </row>
    <row r="1599" spans="1:10">
      <c r="A1599" s="1" t="s">
        <v>4072</v>
      </c>
      <c r="B1599" s="1" t="s">
        <v>4072</v>
      </c>
      <c r="C1599" s="1" t="s">
        <v>4073</v>
      </c>
      <c r="D1599" s="1" t="s">
        <v>4018</v>
      </c>
      <c r="E1599" s="1" t="s">
        <v>1786</v>
      </c>
      <c r="F1599" s="1" t="s">
        <v>57</v>
      </c>
      <c r="G1599" s="1" t="s">
        <v>4074</v>
      </c>
      <c r="H1599" s="191">
        <v>12818</v>
      </c>
      <c r="I1599" s="192">
        <v>0</v>
      </c>
      <c r="J1599" s="192">
        <v>0</v>
      </c>
    </row>
    <row r="1600" spans="1:10">
      <c r="A1600" s="1" t="s">
        <v>4075</v>
      </c>
      <c r="B1600" s="1" t="s">
        <v>4075</v>
      </c>
      <c r="C1600" s="1" t="s">
        <v>2528</v>
      </c>
      <c r="D1600" s="1" t="s">
        <v>4018</v>
      </c>
      <c r="E1600" s="1" t="s">
        <v>1786</v>
      </c>
      <c r="F1600" s="1" t="s">
        <v>57</v>
      </c>
      <c r="G1600" s="1" t="s">
        <v>4076</v>
      </c>
      <c r="H1600" s="191">
        <v>10241.5</v>
      </c>
      <c r="I1600" s="192">
        <v>0</v>
      </c>
      <c r="J1600" s="192">
        <v>0</v>
      </c>
    </row>
    <row r="1601" spans="1:10">
      <c r="A1601" s="1" t="s">
        <v>4077</v>
      </c>
      <c r="B1601" s="1" t="s">
        <v>4077</v>
      </c>
      <c r="C1601" s="1" t="s">
        <v>4078</v>
      </c>
      <c r="D1601" s="1" t="s">
        <v>4018</v>
      </c>
      <c r="E1601" s="1" t="s">
        <v>1786</v>
      </c>
      <c r="F1601" s="1" t="s">
        <v>42</v>
      </c>
      <c r="G1601" s="1" t="s">
        <v>4079</v>
      </c>
      <c r="H1601" s="191">
        <v>9872.5</v>
      </c>
      <c r="I1601" s="192">
        <v>0</v>
      </c>
      <c r="J1601" s="192">
        <v>0</v>
      </c>
    </row>
    <row r="1602" spans="1:10">
      <c r="A1602" s="1" t="s">
        <v>4080</v>
      </c>
      <c r="B1602" s="1" t="s">
        <v>4017</v>
      </c>
      <c r="C1602" s="1" t="s">
        <v>4017</v>
      </c>
      <c r="D1602" s="1" t="s">
        <v>4018</v>
      </c>
      <c r="E1602" s="1" t="s">
        <v>1786</v>
      </c>
      <c r="F1602" s="1" t="s">
        <v>448</v>
      </c>
      <c r="G1602" s="1" t="s">
        <v>4081</v>
      </c>
      <c r="H1602" s="191">
        <v>9521</v>
      </c>
      <c r="I1602" s="192">
        <v>0</v>
      </c>
      <c r="J1602" s="192">
        <v>0</v>
      </c>
    </row>
    <row r="1603" spans="1:10">
      <c r="A1603" s="1" t="s">
        <v>4082</v>
      </c>
      <c r="B1603" s="1" t="s">
        <v>4082</v>
      </c>
      <c r="C1603" s="1" t="s">
        <v>4083</v>
      </c>
      <c r="D1603" s="1" t="s">
        <v>4018</v>
      </c>
      <c r="E1603" s="1" t="s">
        <v>1786</v>
      </c>
      <c r="F1603" s="1" t="s">
        <v>57</v>
      </c>
      <c r="G1603" s="1" t="s">
        <v>4084</v>
      </c>
      <c r="H1603" s="191">
        <v>8669.5</v>
      </c>
      <c r="I1603" s="192">
        <v>0</v>
      </c>
      <c r="J1603" s="192">
        <v>0</v>
      </c>
    </row>
    <row r="1604" spans="1:10">
      <c r="A1604" s="1" t="s">
        <v>4085</v>
      </c>
      <c r="B1604" s="1" t="s">
        <v>4085</v>
      </c>
      <c r="C1604" s="1" t="s">
        <v>4086</v>
      </c>
      <c r="D1604" s="1" t="s">
        <v>4018</v>
      </c>
      <c r="E1604" s="1" t="s">
        <v>1786</v>
      </c>
      <c r="F1604" s="1" t="s">
        <v>42</v>
      </c>
      <c r="G1604" s="1" t="s">
        <v>4087</v>
      </c>
      <c r="H1604" s="191">
        <v>7688.5</v>
      </c>
      <c r="I1604" s="192">
        <v>0</v>
      </c>
      <c r="J1604" s="192">
        <v>0</v>
      </c>
    </row>
    <row r="1605" spans="1:10">
      <c r="A1605" s="1" t="s">
        <v>4088</v>
      </c>
      <c r="B1605" s="1" t="s">
        <v>4042</v>
      </c>
      <c r="C1605" s="1" t="s">
        <v>4042</v>
      </c>
      <c r="D1605" s="1" t="s">
        <v>4018</v>
      </c>
      <c r="E1605" s="1" t="s">
        <v>1786</v>
      </c>
      <c r="F1605" s="1" t="s">
        <v>48</v>
      </c>
      <c r="G1605" s="1" t="s">
        <v>4089</v>
      </c>
      <c r="H1605" s="191">
        <v>5262.5</v>
      </c>
      <c r="I1605" s="192">
        <v>0</v>
      </c>
      <c r="J1605" s="192">
        <v>0</v>
      </c>
    </row>
    <row r="1606" spans="1:10">
      <c r="A1606" s="1" t="s">
        <v>4090</v>
      </c>
      <c r="B1606" s="1" t="s">
        <v>4091</v>
      </c>
      <c r="C1606" s="1" t="s">
        <v>4091</v>
      </c>
      <c r="D1606" s="1" t="s">
        <v>4018</v>
      </c>
      <c r="E1606" s="1" t="s">
        <v>1786</v>
      </c>
      <c r="F1606" s="1" t="s">
        <v>48</v>
      </c>
      <c r="G1606" s="1" t="s">
        <v>4092</v>
      </c>
      <c r="H1606" s="191">
        <v>4204</v>
      </c>
      <c r="I1606" s="192">
        <v>0</v>
      </c>
      <c r="J1606" s="192">
        <v>0</v>
      </c>
    </row>
    <row r="1607" spans="1:10">
      <c r="A1607" s="1" t="s">
        <v>4093</v>
      </c>
      <c r="B1607" s="1" t="s">
        <v>4094</v>
      </c>
      <c r="C1607" s="1" t="s">
        <v>4094</v>
      </c>
      <c r="D1607" s="1" t="s">
        <v>4018</v>
      </c>
      <c r="E1607" s="1" t="s">
        <v>1786</v>
      </c>
      <c r="F1607" s="195" t="s">
        <v>42</v>
      </c>
      <c r="G1607" s="195" t="s">
        <v>4095</v>
      </c>
      <c r="H1607" s="196">
        <v>4187</v>
      </c>
      <c r="I1607" s="192">
        <v>0</v>
      </c>
      <c r="J1607" s="192">
        <v>0</v>
      </c>
    </row>
    <row r="1608" spans="1:10">
      <c r="A1608" s="1" t="s">
        <v>4096</v>
      </c>
      <c r="B1608" s="1" t="s">
        <v>4094</v>
      </c>
      <c r="C1608" s="1" t="s">
        <v>4094</v>
      </c>
      <c r="D1608" s="1" t="s">
        <v>4018</v>
      </c>
      <c r="E1608" s="1" t="s">
        <v>1786</v>
      </c>
      <c r="F1608" s="195" t="s">
        <v>42</v>
      </c>
      <c r="G1608" s="195" t="s">
        <v>4097</v>
      </c>
      <c r="H1608" s="196">
        <v>3620.5</v>
      </c>
      <c r="I1608" s="192">
        <v>0</v>
      </c>
      <c r="J1608" s="192">
        <v>0</v>
      </c>
    </row>
    <row r="1609" spans="1:10">
      <c r="A1609" s="1" t="s">
        <v>4098</v>
      </c>
      <c r="B1609" s="1" t="s">
        <v>4094</v>
      </c>
      <c r="C1609" s="1" t="s">
        <v>4094</v>
      </c>
      <c r="D1609" s="1" t="s">
        <v>4018</v>
      </c>
      <c r="E1609" s="1" t="s">
        <v>1786</v>
      </c>
      <c r="F1609" s="195" t="s">
        <v>42</v>
      </c>
      <c r="G1609" s="195" t="s">
        <v>4099</v>
      </c>
      <c r="H1609" s="196">
        <v>2409.5</v>
      </c>
      <c r="I1609" s="192">
        <v>0</v>
      </c>
      <c r="J1609" s="192">
        <v>0</v>
      </c>
    </row>
    <row r="1610" spans="1:10">
      <c r="A1610" s="1" t="s">
        <v>4100</v>
      </c>
      <c r="B1610" s="1" t="s">
        <v>4094</v>
      </c>
      <c r="C1610" s="1" t="s">
        <v>4094</v>
      </c>
      <c r="D1610" s="1" t="s">
        <v>4018</v>
      </c>
      <c r="E1610" s="1" t="s">
        <v>1786</v>
      </c>
      <c r="F1610" s="195" t="s">
        <v>42</v>
      </c>
      <c r="G1610" s="195" t="s">
        <v>4101</v>
      </c>
      <c r="H1610" s="196">
        <v>1774.5</v>
      </c>
      <c r="I1610" s="192">
        <v>0</v>
      </c>
      <c r="J1610" s="192">
        <v>0</v>
      </c>
    </row>
    <row r="1611" spans="1:10">
      <c r="A1611" s="1" t="s">
        <v>4102</v>
      </c>
      <c r="B1611" s="1" t="s">
        <v>4094</v>
      </c>
      <c r="C1611" s="1" t="s">
        <v>4094</v>
      </c>
      <c r="D1611" s="1" t="s">
        <v>4018</v>
      </c>
      <c r="E1611" s="1" t="s">
        <v>1786</v>
      </c>
      <c r="F1611" s="195" t="s">
        <v>42</v>
      </c>
      <c r="G1611" s="195" t="s">
        <v>4103</v>
      </c>
      <c r="H1611" s="196">
        <v>1745.5</v>
      </c>
      <c r="I1611" s="192">
        <v>0</v>
      </c>
      <c r="J1611" s="192">
        <v>0</v>
      </c>
    </row>
    <row r="1612" spans="1:10">
      <c r="A1612" s="1" t="s">
        <v>4104</v>
      </c>
      <c r="B1612" s="1" t="s">
        <v>4094</v>
      </c>
      <c r="C1612" s="1" t="s">
        <v>4094</v>
      </c>
      <c r="D1612" s="1" t="s">
        <v>4018</v>
      </c>
      <c r="E1612" s="1" t="s">
        <v>1786</v>
      </c>
      <c r="F1612" s="195" t="s">
        <v>42</v>
      </c>
      <c r="G1612" s="195" t="s">
        <v>4105</v>
      </c>
      <c r="H1612" s="196">
        <v>1631</v>
      </c>
      <c r="I1612" s="192">
        <v>0</v>
      </c>
      <c r="J1612" s="192">
        <v>0</v>
      </c>
    </row>
    <row r="1613" spans="1:10">
      <c r="A1613" s="1" t="s">
        <v>4106</v>
      </c>
      <c r="B1613" s="1" t="s">
        <v>4094</v>
      </c>
      <c r="C1613" s="1" t="s">
        <v>4094</v>
      </c>
      <c r="D1613" s="1" t="s">
        <v>4018</v>
      </c>
      <c r="E1613" s="1" t="s">
        <v>1786</v>
      </c>
      <c r="F1613" s="195" t="s">
        <v>42</v>
      </c>
      <c r="G1613" s="195" t="s">
        <v>4107</v>
      </c>
      <c r="H1613" s="196">
        <v>1012.5</v>
      </c>
      <c r="I1613" s="192">
        <v>0</v>
      </c>
      <c r="J1613" s="192">
        <v>0</v>
      </c>
    </row>
    <row r="1614" spans="1:10">
      <c r="A1614" s="1" t="s">
        <v>4108</v>
      </c>
      <c r="B1614" s="1" t="s">
        <v>4094</v>
      </c>
      <c r="C1614" s="1" t="s">
        <v>4094</v>
      </c>
      <c r="D1614" s="1" t="s">
        <v>4018</v>
      </c>
      <c r="E1614" s="1" t="s">
        <v>1786</v>
      </c>
      <c r="F1614" s="195" t="s">
        <v>42</v>
      </c>
      <c r="G1614" s="195" t="s">
        <v>4109</v>
      </c>
      <c r="H1614" s="196">
        <v>897</v>
      </c>
      <c r="I1614" s="192">
        <v>0</v>
      </c>
      <c r="J1614" s="192">
        <v>0</v>
      </c>
    </row>
    <row r="1615" spans="1:10">
      <c r="A1615" s="1" t="s">
        <v>4110</v>
      </c>
      <c r="B1615" s="1" t="s">
        <v>4094</v>
      </c>
      <c r="C1615" s="1" t="s">
        <v>4094</v>
      </c>
      <c r="D1615" s="1" t="s">
        <v>4018</v>
      </c>
      <c r="E1615" s="1" t="s">
        <v>1786</v>
      </c>
      <c r="F1615" s="195" t="s">
        <v>42</v>
      </c>
      <c r="G1615" s="195" t="s">
        <v>4111</v>
      </c>
      <c r="H1615" s="196">
        <v>865</v>
      </c>
      <c r="I1615" s="192">
        <v>0</v>
      </c>
      <c r="J1615" s="192">
        <v>0</v>
      </c>
    </row>
    <row r="1616" spans="1:10">
      <c r="A1616" s="1" t="s">
        <v>4112</v>
      </c>
      <c r="B1616" s="1" t="s">
        <v>4094</v>
      </c>
      <c r="C1616" s="1" t="s">
        <v>4094</v>
      </c>
      <c r="D1616" s="1" t="s">
        <v>4018</v>
      </c>
      <c r="E1616" s="1" t="s">
        <v>1786</v>
      </c>
      <c r="F1616" s="195" t="s">
        <v>42</v>
      </c>
      <c r="G1616" s="195" t="s">
        <v>4113</v>
      </c>
      <c r="H1616" s="196">
        <v>612</v>
      </c>
      <c r="I1616" s="192">
        <v>0</v>
      </c>
      <c r="J1616" s="192">
        <v>0</v>
      </c>
    </row>
    <row r="1617" spans="1:10">
      <c r="A1617" s="1" t="s">
        <v>4114</v>
      </c>
      <c r="B1617" s="1" t="s">
        <v>4094</v>
      </c>
      <c r="C1617" s="1" t="s">
        <v>4094</v>
      </c>
      <c r="D1617" s="1" t="s">
        <v>4018</v>
      </c>
      <c r="E1617" s="1" t="s">
        <v>1786</v>
      </c>
      <c r="F1617" s="195" t="s">
        <v>42</v>
      </c>
      <c r="G1617" s="195" t="s">
        <v>4115</v>
      </c>
      <c r="H1617" s="196">
        <v>591.5</v>
      </c>
      <c r="I1617" s="192">
        <v>0</v>
      </c>
      <c r="J1617" s="192">
        <v>0</v>
      </c>
    </row>
    <row r="1618" spans="1:10">
      <c r="A1618" s="1" t="s">
        <v>4116</v>
      </c>
      <c r="B1618" s="1" t="s">
        <v>4116</v>
      </c>
      <c r="C1618" s="1" t="s">
        <v>4117</v>
      </c>
      <c r="D1618" s="1" t="s">
        <v>4018</v>
      </c>
      <c r="E1618" s="1" t="s">
        <v>1786</v>
      </c>
      <c r="F1618" s="1" t="s">
        <v>42</v>
      </c>
      <c r="G1618" s="1" t="s">
        <v>4118</v>
      </c>
      <c r="H1618" s="191">
        <v>478.5</v>
      </c>
      <c r="I1618" s="192">
        <v>0</v>
      </c>
      <c r="J1618" s="192">
        <v>0</v>
      </c>
    </row>
    <row r="1619" spans="1:10">
      <c r="A1619" s="1" t="s">
        <v>4119</v>
      </c>
      <c r="B1619" s="1" t="s">
        <v>4120</v>
      </c>
      <c r="C1619" s="1" t="s">
        <v>4120</v>
      </c>
      <c r="D1619" s="1" t="s">
        <v>4121</v>
      </c>
      <c r="E1619" s="1" t="s">
        <v>53</v>
      </c>
      <c r="F1619" s="1" t="s">
        <v>448</v>
      </c>
      <c r="G1619" s="1" t="s">
        <v>4122</v>
      </c>
      <c r="H1619" s="191">
        <v>518670.5</v>
      </c>
      <c r="I1619" s="192">
        <v>1</v>
      </c>
      <c r="J1619" s="192">
        <v>1</v>
      </c>
    </row>
    <row r="1620" spans="1:10">
      <c r="A1620" s="1" t="s">
        <v>4123</v>
      </c>
      <c r="B1620" s="1" t="s">
        <v>4123</v>
      </c>
      <c r="C1620" s="1" t="s">
        <v>4124</v>
      </c>
      <c r="D1620" s="1" t="s">
        <v>4121</v>
      </c>
      <c r="E1620" s="1" t="s">
        <v>53</v>
      </c>
      <c r="F1620" s="1" t="s">
        <v>42</v>
      </c>
      <c r="G1620" s="1" t="s">
        <v>4125</v>
      </c>
      <c r="H1620" s="191">
        <v>160294</v>
      </c>
      <c r="I1620" s="192">
        <v>0</v>
      </c>
      <c r="J1620" s="192">
        <v>0</v>
      </c>
    </row>
    <row r="1621" spans="1:10">
      <c r="A1621" s="1" t="s">
        <v>4126</v>
      </c>
      <c r="B1621" s="1" t="s">
        <v>4127</v>
      </c>
      <c r="C1621" s="1" t="s">
        <v>4127</v>
      </c>
      <c r="D1621" s="1" t="s">
        <v>4121</v>
      </c>
      <c r="E1621" s="1" t="s">
        <v>53</v>
      </c>
      <c r="F1621" s="1" t="s">
        <v>48</v>
      </c>
      <c r="G1621" s="1" t="s">
        <v>4128</v>
      </c>
      <c r="H1621" s="191">
        <v>141604.5</v>
      </c>
      <c r="I1621" s="192">
        <v>1</v>
      </c>
      <c r="J1621" s="192">
        <v>1</v>
      </c>
    </row>
    <row r="1622" spans="1:10">
      <c r="A1622" s="1" t="s">
        <v>4129</v>
      </c>
      <c r="B1622" s="1" t="s">
        <v>4130</v>
      </c>
      <c r="C1622" s="1" t="s">
        <v>4130</v>
      </c>
      <c r="D1622" s="1" t="s">
        <v>4121</v>
      </c>
      <c r="E1622" s="1" t="s">
        <v>53</v>
      </c>
      <c r="F1622" s="1" t="s">
        <v>48</v>
      </c>
      <c r="G1622" s="1" t="s">
        <v>4131</v>
      </c>
      <c r="H1622" s="191">
        <v>140120</v>
      </c>
      <c r="I1622" s="192">
        <v>1</v>
      </c>
      <c r="J1622" s="192">
        <v>1</v>
      </c>
    </row>
    <row r="1623" spans="1:10">
      <c r="A1623" s="1" t="s">
        <v>4132</v>
      </c>
      <c r="B1623" s="1" t="s">
        <v>4132</v>
      </c>
      <c r="C1623" s="1" t="s">
        <v>4133</v>
      </c>
      <c r="D1623" s="1" t="s">
        <v>4121</v>
      </c>
      <c r="E1623" s="1" t="s">
        <v>53</v>
      </c>
      <c r="F1623" s="1" t="s">
        <v>57</v>
      </c>
      <c r="G1623" s="1" t="s">
        <v>4134</v>
      </c>
      <c r="H1623" s="191">
        <v>97318.5</v>
      </c>
      <c r="I1623" s="192">
        <v>0</v>
      </c>
      <c r="J1623" s="192">
        <v>1</v>
      </c>
    </row>
    <row r="1624" spans="1:10">
      <c r="A1624" s="1" t="s">
        <v>4135</v>
      </c>
      <c r="B1624" s="1" t="s">
        <v>4120</v>
      </c>
      <c r="C1624" s="1" t="s">
        <v>4120</v>
      </c>
      <c r="D1624" s="1" t="s">
        <v>4121</v>
      </c>
      <c r="E1624" s="1" t="s">
        <v>53</v>
      </c>
      <c r="F1624" s="1" t="s">
        <v>448</v>
      </c>
      <c r="G1624" s="1" t="s">
        <v>4136</v>
      </c>
      <c r="H1624" s="191">
        <v>91188</v>
      </c>
      <c r="I1624" s="192">
        <v>0</v>
      </c>
      <c r="J1624" s="192">
        <v>1</v>
      </c>
    </row>
    <row r="1625" spans="1:10">
      <c r="A1625" s="1" t="s">
        <v>4137</v>
      </c>
      <c r="B1625" s="1" t="s">
        <v>4138</v>
      </c>
      <c r="C1625" s="1" t="s">
        <v>4138</v>
      </c>
      <c r="D1625" s="1" t="s">
        <v>4121</v>
      </c>
      <c r="E1625" s="1" t="s">
        <v>53</v>
      </c>
      <c r="F1625" s="1" t="s">
        <v>48</v>
      </c>
      <c r="G1625" s="1" t="s">
        <v>4139</v>
      </c>
      <c r="H1625" s="191">
        <v>75006</v>
      </c>
      <c r="I1625" s="192">
        <v>1</v>
      </c>
      <c r="J1625" s="192">
        <v>1</v>
      </c>
    </row>
    <row r="1626" spans="1:10">
      <c r="A1626" s="1" t="s">
        <v>4140</v>
      </c>
      <c r="B1626" s="1" t="s">
        <v>4140</v>
      </c>
      <c r="C1626" s="1" t="s">
        <v>4141</v>
      </c>
      <c r="D1626" s="1" t="s">
        <v>4121</v>
      </c>
      <c r="E1626" s="1" t="s">
        <v>53</v>
      </c>
      <c r="F1626" s="1" t="s">
        <v>57</v>
      </c>
      <c r="G1626" s="1" t="s">
        <v>2987</v>
      </c>
      <c r="H1626" s="191">
        <v>64910</v>
      </c>
      <c r="I1626" s="192">
        <v>0</v>
      </c>
      <c r="J1626" s="192">
        <v>0</v>
      </c>
    </row>
    <row r="1627" spans="1:10">
      <c r="A1627" s="1" t="s">
        <v>4142</v>
      </c>
      <c r="B1627" s="1" t="s">
        <v>4143</v>
      </c>
      <c r="C1627" s="1" t="s">
        <v>4143</v>
      </c>
      <c r="D1627" s="1" t="s">
        <v>4121</v>
      </c>
      <c r="E1627" s="1" t="s">
        <v>53</v>
      </c>
      <c r="F1627" s="1" t="s">
        <v>48</v>
      </c>
      <c r="G1627" s="1" t="s">
        <v>4144</v>
      </c>
      <c r="H1627" s="191">
        <v>63184</v>
      </c>
      <c r="I1627" s="192">
        <v>0</v>
      </c>
      <c r="J1627" s="192">
        <v>1</v>
      </c>
    </row>
    <row r="1628" spans="1:10">
      <c r="A1628" s="1" t="s">
        <v>4145</v>
      </c>
      <c r="B1628" s="1" t="s">
        <v>4146</v>
      </c>
      <c r="C1628" s="1" t="s">
        <v>4146</v>
      </c>
      <c r="D1628" s="1" t="s">
        <v>4121</v>
      </c>
      <c r="E1628" s="1" t="s">
        <v>53</v>
      </c>
      <c r="F1628" s="1" t="s">
        <v>42</v>
      </c>
      <c r="G1628" s="1" t="s">
        <v>4147</v>
      </c>
      <c r="H1628" s="191">
        <v>63088.5</v>
      </c>
      <c r="I1628" s="192">
        <v>0</v>
      </c>
      <c r="J1628" s="192">
        <v>0</v>
      </c>
    </row>
    <row r="1629" spans="1:10">
      <c r="A1629" s="1" t="s">
        <v>4148</v>
      </c>
      <c r="B1629" s="1" t="s">
        <v>4148</v>
      </c>
      <c r="C1629" s="1" t="s">
        <v>2911</v>
      </c>
      <c r="D1629" s="1" t="s">
        <v>4121</v>
      </c>
      <c r="E1629" s="1" t="s">
        <v>53</v>
      </c>
      <c r="F1629" s="1" t="s">
        <v>42</v>
      </c>
      <c r="G1629" s="1" t="s">
        <v>4149</v>
      </c>
      <c r="H1629" s="191">
        <v>45790</v>
      </c>
      <c r="I1629" s="192">
        <v>0</v>
      </c>
      <c r="J1629" s="192">
        <v>0</v>
      </c>
    </row>
    <row r="1630" spans="1:10">
      <c r="A1630" s="1" t="s">
        <v>4150</v>
      </c>
      <c r="B1630" s="1" t="s">
        <v>4150</v>
      </c>
      <c r="C1630" s="1" t="s">
        <v>4151</v>
      </c>
      <c r="D1630" s="1" t="s">
        <v>4121</v>
      </c>
      <c r="E1630" s="1" t="s">
        <v>53</v>
      </c>
      <c r="F1630" s="1" t="s">
        <v>57</v>
      </c>
      <c r="G1630" s="1" t="s">
        <v>4152</v>
      </c>
      <c r="H1630" s="191">
        <v>36957.5</v>
      </c>
      <c r="I1630" s="192">
        <v>0</v>
      </c>
      <c r="J1630" s="192">
        <v>1</v>
      </c>
    </row>
    <row r="1631" spans="1:10">
      <c r="A1631" s="1" t="s">
        <v>4153</v>
      </c>
      <c r="B1631" s="1" t="s">
        <v>4154</v>
      </c>
      <c r="C1631" s="1" t="s">
        <v>4154</v>
      </c>
      <c r="D1631" s="1" t="s">
        <v>4121</v>
      </c>
      <c r="E1631" s="1" t="s">
        <v>53</v>
      </c>
      <c r="F1631" s="1" t="s">
        <v>48</v>
      </c>
      <c r="G1631" s="1" t="s">
        <v>4155</v>
      </c>
      <c r="H1631" s="191">
        <v>35982.5</v>
      </c>
      <c r="I1631" s="192">
        <v>0</v>
      </c>
      <c r="J1631" s="192">
        <v>1</v>
      </c>
    </row>
    <row r="1632" spans="1:10">
      <c r="A1632" s="1" t="s">
        <v>4156</v>
      </c>
      <c r="B1632" s="1" t="s">
        <v>4156</v>
      </c>
      <c r="C1632" s="1" t="s">
        <v>542</v>
      </c>
      <c r="D1632" s="1" t="s">
        <v>4121</v>
      </c>
      <c r="E1632" s="1" t="s">
        <v>53</v>
      </c>
      <c r="F1632" s="1" t="s">
        <v>42</v>
      </c>
      <c r="G1632" s="1" t="s">
        <v>4157</v>
      </c>
      <c r="H1632" s="191">
        <v>27912.5</v>
      </c>
      <c r="I1632" s="192">
        <v>0</v>
      </c>
      <c r="J1632" s="192">
        <v>0</v>
      </c>
    </row>
    <row r="1633" spans="1:10">
      <c r="A1633" s="1" t="s">
        <v>4158</v>
      </c>
      <c r="B1633" s="1" t="s">
        <v>4158</v>
      </c>
      <c r="C1633" s="1" t="s">
        <v>4159</v>
      </c>
      <c r="D1633" s="1" t="s">
        <v>4121</v>
      </c>
      <c r="E1633" s="1" t="s">
        <v>53</v>
      </c>
      <c r="F1633" s="1" t="s">
        <v>57</v>
      </c>
      <c r="G1633" s="1" t="s">
        <v>4160</v>
      </c>
      <c r="H1633" s="191">
        <v>24852</v>
      </c>
      <c r="I1633" s="192">
        <v>0</v>
      </c>
      <c r="J1633" s="192">
        <v>0</v>
      </c>
    </row>
    <row r="1634" spans="1:10">
      <c r="A1634" s="1" t="s">
        <v>4161</v>
      </c>
      <c r="B1634" s="1" t="s">
        <v>4162</v>
      </c>
      <c r="C1634" s="1" t="s">
        <v>4162</v>
      </c>
      <c r="D1634" s="1" t="s">
        <v>4121</v>
      </c>
      <c r="E1634" s="1" t="s">
        <v>53</v>
      </c>
      <c r="F1634" s="1" t="s">
        <v>48</v>
      </c>
      <c r="G1634" s="1" t="s">
        <v>4163</v>
      </c>
      <c r="H1634" s="191">
        <v>23254.5</v>
      </c>
      <c r="I1634" s="192">
        <v>0</v>
      </c>
      <c r="J1634" s="192">
        <v>0</v>
      </c>
    </row>
    <row r="1635" spans="1:10">
      <c r="A1635" s="1" t="s">
        <v>4164</v>
      </c>
      <c r="B1635" s="1" t="s">
        <v>4165</v>
      </c>
      <c r="C1635" s="1" t="s">
        <v>4165</v>
      </c>
      <c r="D1635" s="1" t="s">
        <v>4121</v>
      </c>
      <c r="E1635" s="1" t="s">
        <v>53</v>
      </c>
      <c r="F1635" s="1" t="s">
        <v>48</v>
      </c>
      <c r="G1635" s="1" t="s">
        <v>4166</v>
      </c>
      <c r="H1635" s="191">
        <v>21463</v>
      </c>
      <c r="I1635" s="192">
        <v>0</v>
      </c>
      <c r="J1635" s="192">
        <v>1</v>
      </c>
    </row>
    <row r="1636" spans="1:10">
      <c r="A1636" s="1" t="s">
        <v>4167</v>
      </c>
      <c r="B1636" s="1" t="s">
        <v>4168</v>
      </c>
      <c r="C1636" s="1" t="s">
        <v>4168</v>
      </c>
      <c r="D1636" s="1" t="s">
        <v>4121</v>
      </c>
      <c r="E1636" s="1" t="s">
        <v>53</v>
      </c>
      <c r="F1636" s="1" t="s">
        <v>48</v>
      </c>
      <c r="G1636" s="1" t="s">
        <v>4169</v>
      </c>
      <c r="H1636" s="191">
        <v>19696</v>
      </c>
      <c r="I1636" s="192">
        <v>1</v>
      </c>
      <c r="J1636" s="192">
        <v>1</v>
      </c>
    </row>
    <row r="1637" spans="1:10">
      <c r="A1637" s="1" t="s">
        <v>4170</v>
      </c>
      <c r="B1637" s="1" t="s">
        <v>4171</v>
      </c>
      <c r="C1637" s="1" t="s">
        <v>4171</v>
      </c>
      <c r="D1637" s="1" t="s">
        <v>4121</v>
      </c>
      <c r="E1637" s="1" t="s">
        <v>53</v>
      </c>
      <c r="F1637" s="1" t="s">
        <v>48</v>
      </c>
      <c r="G1637" s="1" t="s">
        <v>4172</v>
      </c>
      <c r="H1637" s="191">
        <v>19128.5</v>
      </c>
      <c r="I1637" s="192">
        <v>0</v>
      </c>
      <c r="J1637" s="192">
        <v>1</v>
      </c>
    </row>
    <row r="1638" spans="1:10">
      <c r="A1638" s="1" t="s">
        <v>4173</v>
      </c>
      <c r="B1638" s="1" t="s">
        <v>4173</v>
      </c>
      <c r="C1638" s="1" t="s">
        <v>4174</v>
      </c>
      <c r="D1638" s="1" t="s">
        <v>4121</v>
      </c>
      <c r="E1638" s="1" t="s">
        <v>53</v>
      </c>
      <c r="F1638" s="1" t="s">
        <v>42</v>
      </c>
      <c r="G1638" s="1" t="s">
        <v>4175</v>
      </c>
      <c r="H1638" s="191">
        <v>18678.5</v>
      </c>
      <c r="I1638" s="192">
        <v>0</v>
      </c>
      <c r="J1638" s="192">
        <v>0</v>
      </c>
    </row>
    <row r="1639" spans="1:10">
      <c r="A1639" s="1" t="s">
        <v>4176</v>
      </c>
      <c r="B1639" s="1" t="s">
        <v>4177</v>
      </c>
      <c r="C1639" s="1" t="s">
        <v>4177</v>
      </c>
      <c r="D1639" s="1" t="s">
        <v>4121</v>
      </c>
      <c r="E1639" s="1" t="s">
        <v>53</v>
      </c>
      <c r="F1639" s="1" t="s">
        <v>48</v>
      </c>
      <c r="G1639" s="1" t="s">
        <v>4178</v>
      </c>
      <c r="H1639" s="191">
        <v>17410.5</v>
      </c>
      <c r="I1639" s="192">
        <v>0</v>
      </c>
      <c r="J1639" s="192">
        <v>1</v>
      </c>
    </row>
    <row r="1640" spans="1:10">
      <c r="A1640" s="1" t="s">
        <v>4179</v>
      </c>
      <c r="B1640" s="1" t="s">
        <v>4179</v>
      </c>
      <c r="C1640" s="1" t="s">
        <v>4180</v>
      </c>
      <c r="D1640" s="1" t="s">
        <v>4121</v>
      </c>
      <c r="E1640" s="1" t="s">
        <v>53</v>
      </c>
      <c r="F1640" s="1" t="s">
        <v>57</v>
      </c>
      <c r="G1640" s="1" t="s">
        <v>4181</v>
      </c>
      <c r="H1640" s="191">
        <v>16778.5</v>
      </c>
      <c r="I1640" s="192">
        <v>0</v>
      </c>
      <c r="J1640" s="192">
        <v>1</v>
      </c>
    </row>
    <row r="1641" spans="1:10">
      <c r="A1641" s="1" t="s">
        <v>4182</v>
      </c>
      <c r="B1641" s="1" t="s">
        <v>4182</v>
      </c>
      <c r="C1641" s="1" t="s">
        <v>104</v>
      </c>
      <c r="D1641" s="1" t="s">
        <v>4121</v>
      </c>
      <c r="E1641" s="1" t="s">
        <v>53</v>
      </c>
      <c r="F1641" s="1" t="s">
        <v>57</v>
      </c>
      <c r="G1641" s="1" t="s">
        <v>4183</v>
      </c>
      <c r="H1641" s="191">
        <v>16606.5</v>
      </c>
      <c r="I1641" s="192">
        <v>0</v>
      </c>
      <c r="J1641" s="192">
        <v>0</v>
      </c>
    </row>
    <row r="1642" spans="1:10">
      <c r="A1642" s="1" t="s">
        <v>4184</v>
      </c>
      <c r="B1642" s="1" t="s">
        <v>4184</v>
      </c>
      <c r="C1642" s="1" t="s">
        <v>4185</v>
      </c>
      <c r="D1642" s="1" t="s">
        <v>4121</v>
      </c>
      <c r="E1642" s="1" t="s">
        <v>53</v>
      </c>
      <c r="F1642" s="1" t="s">
        <v>57</v>
      </c>
      <c r="G1642" s="1" t="s">
        <v>4186</v>
      </c>
      <c r="H1642" s="191">
        <v>15840.5</v>
      </c>
      <c r="I1642" s="192">
        <v>0</v>
      </c>
      <c r="J1642" s="192">
        <v>0</v>
      </c>
    </row>
    <row r="1643" spans="1:10">
      <c r="A1643" s="1" t="s">
        <v>4187</v>
      </c>
      <c r="B1643" s="1" t="s">
        <v>4188</v>
      </c>
      <c r="C1643" s="1" t="s">
        <v>4188</v>
      </c>
      <c r="D1643" s="1" t="s">
        <v>4121</v>
      </c>
      <c r="E1643" s="1" t="s">
        <v>53</v>
      </c>
      <c r="F1643" s="1" t="s">
        <v>48</v>
      </c>
      <c r="G1643" s="1" t="s">
        <v>4189</v>
      </c>
      <c r="H1643" s="191">
        <v>15701</v>
      </c>
      <c r="I1643" s="192">
        <v>0</v>
      </c>
      <c r="J1643" s="192">
        <v>1</v>
      </c>
    </row>
    <row r="1644" spans="1:10">
      <c r="A1644" s="1" t="s">
        <v>4190</v>
      </c>
      <c r="B1644" s="1" t="s">
        <v>4120</v>
      </c>
      <c r="C1644" s="1" t="s">
        <v>4120</v>
      </c>
      <c r="D1644" s="1" t="s">
        <v>4121</v>
      </c>
      <c r="E1644" s="1" t="s">
        <v>53</v>
      </c>
      <c r="F1644" s="1" t="s">
        <v>448</v>
      </c>
      <c r="G1644" s="1" t="s">
        <v>4191</v>
      </c>
      <c r="H1644" s="191">
        <v>14737</v>
      </c>
      <c r="I1644" s="192">
        <v>0</v>
      </c>
      <c r="J1644" s="192">
        <v>0</v>
      </c>
    </row>
    <row r="1645" spans="1:10">
      <c r="A1645" s="1" t="s">
        <v>4192</v>
      </c>
      <c r="B1645" s="1" t="s">
        <v>4193</v>
      </c>
      <c r="C1645" s="1" t="s">
        <v>4193</v>
      </c>
      <c r="D1645" s="1" t="s">
        <v>4121</v>
      </c>
      <c r="E1645" s="1" t="s">
        <v>53</v>
      </c>
      <c r="F1645" s="1" t="s">
        <v>48</v>
      </c>
      <c r="G1645" s="1" t="s">
        <v>4194</v>
      </c>
      <c r="H1645" s="191">
        <v>14493.5</v>
      </c>
      <c r="I1645" s="192">
        <v>0</v>
      </c>
      <c r="J1645" s="192">
        <v>0</v>
      </c>
    </row>
    <row r="1646" spans="1:10">
      <c r="A1646" s="1" t="s">
        <v>4195</v>
      </c>
      <c r="B1646" s="1" t="s">
        <v>4195</v>
      </c>
      <c r="C1646" s="1" t="s">
        <v>4196</v>
      </c>
      <c r="D1646" s="1" t="s">
        <v>4121</v>
      </c>
      <c r="E1646" s="1" t="s">
        <v>53</v>
      </c>
      <c r="F1646" s="1" t="s">
        <v>57</v>
      </c>
      <c r="G1646" s="1" t="s">
        <v>4197</v>
      </c>
      <c r="H1646" s="191">
        <v>13959.5</v>
      </c>
      <c r="I1646" s="192">
        <v>0</v>
      </c>
      <c r="J1646" s="192">
        <v>1</v>
      </c>
    </row>
    <row r="1647" spans="1:10">
      <c r="A1647" s="1" t="s">
        <v>4198</v>
      </c>
      <c r="B1647" s="1" t="s">
        <v>4198</v>
      </c>
      <c r="C1647" s="1" t="s">
        <v>60</v>
      </c>
      <c r="D1647" s="1" t="s">
        <v>4121</v>
      </c>
      <c r="E1647" s="1" t="s">
        <v>53</v>
      </c>
      <c r="F1647" s="1" t="s">
        <v>42</v>
      </c>
      <c r="G1647" s="1" t="s">
        <v>4199</v>
      </c>
      <c r="H1647" s="191">
        <v>10502.5</v>
      </c>
      <c r="I1647" s="192">
        <v>0</v>
      </c>
      <c r="J1647" s="192">
        <v>0</v>
      </c>
    </row>
    <row r="1648" spans="1:10">
      <c r="A1648" s="1" t="s">
        <v>4200</v>
      </c>
      <c r="B1648" s="1" t="s">
        <v>4200</v>
      </c>
      <c r="C1648" s="1" t="s">
        <v>4201</v>
      </c>
      <c r="D1648" s="1" t="s">
        <v>4121</v>
      </c>
      <c r="E1648" s="1" t="s">
        <v>53</v>
      </c>
      <c r="F1648" s="1" t="s">
        <v>42</v>
      </c>
      <c r="G1648" s="1" t="s">
        <v>4202</v>
      </c>
      <c r="H1648" s="191">
        <v>10307.5</v>
      </c>
      <c r="I1648" s="192">
        <v>0</v>
      </c>
      <c r="J1648" s="192">
        <v>1</v>
      </c>
    </row>
    <row r="1649" spans="1:10">
      <c r="A1649" s="1" t="s">
        <v>4203</v>
      </c>
      <c r="B1649" s="1" t="s">
        <v>4203</v>
      </c>
      <c r="C1649" s="1" t="s">
        <v>60</v>
      </c>
      <c r="D1649" s="1" t="s">
        <v>4121</v>
      </c>
      <c r="E1649" s="1" t="s">
        <v>53</v>
      </c>
      <c r="F1649" s="1" t="s">
        <v>42</v>
      </c>
      <c r="G1649" s="1" t="s">
        <v>4204</v>
      </c>
      <c r="H1649" s="191">
        <v>9631.5</v>
      </c>
      <c r="I1649" s="192">
        <v>0</v>
      </c>
      <c r="J1649" s="192">
        <v>0</v>
      </c>
    </row>
    <row r="1650" spans="1:10">
      <c r="A1650" s="1" t="s">
        <v>4205</v>
      </c>
      <c r="B1650" s="1" t="s">
        <v>4130</v>
      </c>
      <c r="C1650" s="1" t="s">
        <v>4130</v>
      </c>
      <c r="D1650" s="1" t="s">
        <v>4121</v>
      </c>
      <c r="E1650" s="1" t="s">
        <v>53</v>
      </c>
      <c r="F1650" s="1" t="s">
        <v>48</v>
      </c>
      <c r="G1650" s="1" t="s">
        <v>4206</v>
      </c>
      <c r="H1650" s="191">
        <v>8547</v>
      </c>
      <c r="I1650" s="192">
        <v>0</v>
      </c>
      <c r="J1650" s="192">
        <v>0</v>
      </c>
    </row>
    <row r="1651" spans="1:10">
      <c r="A1651" s="1" t="s">
        <v>4207</v>
      </c>
      <c r="B1651" s="1" t="s">
        <v>4207</v>
      </c>
      <c r="C1651" s="1" t="s">
        <v>4208</v>
      </c>
      <c r="D1651" s="1" t="s">
        <v>4121</v>
      </c>
      <c r="E1651" s="1" t="s">
        <v>53</v>
      </c>
      <c r="F1651" s="1" t="s">
        <v>65</v>
      </c>
      <c r="G1651" s="1" t="s">
        <v>4209</v>
      </c>
      <c r="H1651" s="191">
        <v>8212.5</v>
      </c>
      <c r="I1651" s="192">
        <v>0</v>
      </c>
      <c r="J1651" s="192">
        <v>0</v>
      </c>
    </row>
    <row r="1652" spans="1:10">
      <c r="A1652" s="1" t="s">
        <v>4210</v>
      </c>
      <c r="B1652" s="1" t="s">
        <v>4210</v>
      </c>
      <c r="C1652" s="1" t="s">
        <v>60</v>
      </c>
      <c r="D1652" s="1" t="s">
        <v>4121</v>
      </c>
      <c r="E1652" s="1" t="s">
        <v>53</v>
      </c>
      <c r="F1652" s="1" t="s">
        <v>42</v>
      </c>
      <c r="G1652" s="1" t="s">
        <v>4211</v>
      </c>
      <c r="H1652" s="191">
        <v>8147.5</v>
      </c>
      <c r="I1652" s="192">
        <v>0</v>
      </c>
      <c r="J1652" s="192">
        <v>0</v>
      </c>
    </row>
    <row r="1653" spans="1:10">
      <c r="A1653" s="1" t="s">
        <v>4212</v>
      </c>
      <c r="B1653" s="1" t="s">
        <v>4130</v>
      </c>
      <c r="C1653" s="1" t="s">
        <v>4130</v>
      </c>
      <c r="D1653" s="1" t="s">
        <v>4121</v>
      </c>
      <c r="E1653" s="1" t="s">
        <v>53</v>
      </c>
      <c r="F1653" s="1" t="s">
        <v>48</v>
      </c>
      <c r="G1653" s="1" t="s">
        <v>4213</v>
      </c>
      <c r="H1653" s="191">
        <v>6903.5</v>
      </c>
      <c r="I1653" s="192">
        <v>0</v>
      </c>
      <c r="J1653" s="192">
        <v>0</v>
      </c>
    </row>
    <row r="1654" spans="1:10">
      <c r="A1654" s="1" t="s">
        <v>4214</v>
      </c>
      <c r="B1654" s="1" t="s">
        <v>4214</v>
      </c>
      <c r="C1654" s="1" t="s">
        <v>4215</v>
      </c>
      <c r="D1654" s="1" t="s">
        <v>4121</v>
      </c>
      <c r="E1654" s="1" t="s">
        <v>53</v>
      </c>
      <c r="F1654" s="1" t="s">
        <v>57</v>
      </c>
      <c r="G1654" s="1" t="s">
        <v>4216</v>
      </c>
      <c r="H1654" s="191">
        <v>5683</v>
      </c>
      <c r="I1654" s="192">
        <v>0</v>
      </c>
      <c r="J1654" s="192">
        <v>0</v>
      </c>
    </row>
    <row r="1655" spans="1:10">
      <c r="A1655" s="1" t="s">
        <v>4217</v>
      </c>
      <c r="B1655" s="1" t="s">
        <v>4218</v>
      </c>
      <c r="C1655" s="1" t="s">
        <v>4218</v>
      </c>
      <c r="D1655" s="1" t="s">
        <v>4121</v>
      </c>
      <c r="E1655" s="1" t="s">
        <v>53</v>
      </c>
      <c r="F1655" s="1" t="s">
        <v>48</v>
      </c>
      <c r="G1655" s="1" t="s">
        <v>4219</v>
      </c>
      <c r="H1655" s="191">
        <v>4660</v>
      </c>
      <c r="I1655" s="192">
        <v>0</v>
      </c>
      <c r="J1655" s="192">
        <v>0</v>
      </c>
    </row>
    <row r="1656" spans="1:10">
      <c r="A1656" s="1" t="s">
        <v>4220</v>
      </c>
      <c r="B1656" s="1" t="s">
        <v>4221</v>
      </c>
      <c r="C1656" s="1" t="s">
        <v>4221</v>
      </c>
      <c r="D1656" s="1" t="s">
        <v>4121</v>
      </c>
      <c r="E1656" s="1" t="s">
        <v>53</v>
      </c>
      <c r="F1656" s="1" t="s">
        <v>48</v>
      </c>
      <c r="G1656" s="1" t="s">
        <v>4222</v>
      </c>
      <c r="H1656" s="191">
        <v>4654</v>
      </c>
      <c r="I1656" s="192">
        <v>0</v>
      </c>
      <c r="J1656" s="192">
        <v>0</v>
      </c>
    </row>
    <row r="1657" spans="1:10">
      <c r="A1657" s="1" t="s">
        <v>4223</v>
      </c>
      <c r="B1657" s="1" t="s">
        <v>4224</v>
      </c>
      <c r="C1657" s="1" t="s">
        <v>4224</v>
      </c>
      <c r="D1657" s="1" t="s">
        <v>4121</v>
      </c>
      <c r="E1657" s="1" t="s">
        <v>53</v>
      </c>
      <c r="F1657" s="1" t="s">
        <v>48</v>
      </c>
      <c r="G1657" s="1" t="s">
        <v>4225</v>
      </c>
      <c r="H1657" s="191">
        <v>4098.5</v>
      </c>
      <c r="I1657" s="192">
        <v>0</v>
      </c>
      <c r="J1657" s="192">
        <v>0</v>
      </c>
    </row>
    <row r="1658" spans="1:10">
      <c r="A1658" s="1" t="s">
        <v>4226</v>
      </c>
      <c r="B1658" s="1" t="s">
        <v>4226</v>
      </c>
      <c r="C1658" s="1" t="s">
        <v>147</v>
      </c>
      <c r="D1658" s="1" t="s">
        <v>4121</v>
      </c>
      <c r="E1658" s="1" t="s">
        <v>53</v>
      </c>
      <c r="F1658" s="1" t="s">
        <v>42</v>
      </c>
      <c r="G1658" s="1" t="s">
        <v>4227</v>
      </c>
      <c r="H1658" s="191">
        <v>3852</v>
      </c>
      <c r="I1658" s="192">
        <v>0</v>
      </c>
      <c r="J1658" s="192">
        <v>0</v>
      </c>
    </row>
    <row r="1659" spans="1:10">
      <c r="A1659" s="1" t="s">
        <v>4228</v>
      </c>
      <c r="B1659" s="1" t="s">
        <v>4143</v>
      </c>
      <c r="C1659" s="1" t="s">
        <v>4143</v>
      </c>
      <c r="D1659" s="1" t="s">
        <v>4121</v>
      </c>
      <c r="E1659" s="1" t="s">
        <v>53</v>
      </c>
      <c r="F1659" s="1" t="s">
        <v>48</v>
      </c>
      <c r="G1659" s="1" t="s">
        <v>4229</v>
      </c>
      <c r="H1659" s="191">
        <v>2406.5</v>
      </c>
      <c r="I1659" s="192">
        <v>0</v>
      </c>
      <c r="J1659" s="192">
        <v>0</v>
      </c>
    </row>
    <row r="1660" spans="1:10">
      <c r="A1660" s="1" t="s">
        <v>4230</v>
      </c>
      <c r="B1660" s="1" t="s">
        <v>4143</v>
      </c>
      <c r="C1660" s="1" t="s">
        <v>4143</v>
      </c>
      <c r="D1660" s="1" t="s">
        <v>4121</v>
      </c>
      <c r="E1660" s="1" t="s">
        <v>53</v>
      </c>
      <c r="F1660" s="1" t="s">
        <v>48</v>
      </c>
      <c r="G1660" s="1" t="s">
        <v>4231</v>
      </c>
      <c r="H1660" s="191">
        <v>1906.5</v>
      </c>
      <c r="I1660" s="192">
        <v>0</v>
      </c>
      <c r="J1660" s="192">
        <v>0</v>
      </c>
    </row>
    <row r="1661" spans="1:10">
      <c r="A1661" s="1" t="s">
        <v>4232</v>
      </c>
      <c r="B1661" s="1" t="s">
        <v>4143</v>
      </c>
      <c r="C1661" s="1" t="s">
        <v>4143</v>
      </c>
      <c r="D1661" s="1" t="s">
        <v>4121</v>
      </c>
      <c r="E1661" s="1" t="s">
        <v>53</v>
      </c>
      <c r="F1661" s="1" t="s">
        <v>48</v>
      </c>
      <c r="G1661" s="1" t="s">
        <v>4233</v>
      </c>
      <c r="H1661" s="191">
        <v>1444.5</v>
      </c>
      <c r="I1661" s="192">
        <v>0</v>
      </c>
      <c r="J1661" s="192">
        <v>0</v>
      </c>
    </row>
    <row r="1662" spans="1:10">
      <c r="A1662" s="1" t="s">
        <v>4234</v>
      </c>
      <c r="B1662" s="1" t="s">
        <v>4143</v>
      </c>
      <c r="C1662" s="1" t="s">
        <v>4143</v>
      </c>
      <c r="D1662" s="1" t="s">
        <v>4121</v>
      </c>
      <c r="E1662" s="1" t="s">
        <v>53</v>
      </c>
      <c r="F1662" s="1" t="s">
        <v>48</v>
      </c>
      <c r="G1662" s="1" t="s">
        <v>4235</v>
      </c>
      <c r="H1662" s="191">
        <v>1074</v>
      </c>
      <c r="I1662" s="192">
        <v>0</v>
      </c>
      <c r="J1662" s="192">
        <v>0</v>
      </c>
    </row>
    <row r="1663" spans="1:10">
      <c r="A1663" s="1" t="s">
        <v>4236</v>
      </c>
      <c r="B1663" s="1" t="s">
        <v>4130</v>
      </c>
      <c r="C1663" s="1" t="s">
        <v>4130</v>
      </c>
      <c r="D1663" s="1" t="s">
        <v>4121</v>
      </c>
      <c r="E1663" s="1" t="s">
        <v>53</v>
      </c>
      <c r="F1663" s="1" t="s">
        <v>48</v>
      </c>
      <c r="G1663" s="1" t="s">
        <v>4237</v>
      </c>
      <c r="H1663" s="191">
        <v>923.25</v>
      </c>
      <c r="I1663" s="192">
        <v>0</v>
      </c>
      <c r="J1663" s="192">
        <v>0</v>
      </c>
    </row>
    <row r="1664" spans="1:10">
      <c r="A1664" s="1" t="s">
        <v>4238</v>
      </c>
      <c r="B1664" s="1" t="s">
        <v>4130</v>
      </c>
      <c r="C1664" s="1" t="s">
        <v>4130</v>
      </c>
      <c r="D1664" s="1" t="s">
        <v>4121</v>
      </c>
      <c r="E1664" s="1" t="s">
        <v>53</v>
      </c>
      <c r="F1664" s="1" t="s">
        <v>48</v>
      </c>
      <c r="G1664" s="1" t="s">
        <v>4239</v>
      </c>
      <c r="H1664" s="191">
        <v>862</v>
      </c>
      <c r="I1664" s="192">
        <v>0</v>
      </c>
      <c r="J1664" s="192">
        <v>0</v>
      </c>
    </row>
    <row r="1665" spans="1:10">
      <c r="A1665" s="1" t="s">
        <v>4240</v>
      </c>
      <c r="B1665" s="1" t="s">
        <v>4143</v>
      </c>
      <c r="C1665" s="1" t="s">
        <v>4143</v>
      </c>
      <c r="D1665" s="1" t="s">
        <v>4121</v>
      </c>
      <c r="E1665" s="1" t="s">
        <v>53</v>
      </c>
      <c r="F1665" s="1" t="s">
        <v>48</v>
      </c>
      <c r="G1665" s="1" t="s">
        <v>4241</v>
      </c>
      <c r="H1665" s="191">
        <v>766</v>
      </c>
      <c r="I1665" s="192">
        <v>0</v>
      </c>
      <c r="J1665" s="192">
        <v>0</v>
      </c>
    </row>
    <row r="1666" spans="1:10">
      <c r="A1666" s="1" t="s">
        <v>4242</v>
      </c>
      <c r="B1666" s="1" t="s">
        <v>4143</v>
      </c>
      <c r="C1666" s="1" t="s">
        <v>4143</v>
      </c>
      <c r="D1666" s="1" t="s">
        <v>4121</v>
      </c>
      <c r="E1666" s="1" t="s">
        <v>53</v>
      </c>
      <c r="F1666" s="1" t="s">
        <v>48</v>
      </c>
      <c r="G1666" s="1" t="s">
        <v>4243</v>
      </c>
      <c r="H1666" s="191">
        <v>746.5</v>
      </c>
      <c r="I1666" s="192">
        <v>0</v>
      </c>
      <c r="J1666" s="192">
        <v>0</v>
      </c>
    </row>
    <row r="1667" spans="1:10">
      <c r="A1667" s="1" t="s">
        <v>4244</v>
      </c>
      <c r="B1667" s="1" t="s">
        <v>4143</v>
      </c>
      <c r="C1667" s="1" t="s">
        <v>4143</v>
      </c>
      <c r="D1667" s="1" t="s">
        <v>4121</v>
      </c>
      <c r="E1667" s="1" t="s">
        <v>53</v>
      </c>
      <c r="F1667" s="1" t="s">
        <v>48</v>
      </c>
      <c r="G1667" s="1" t="s">
        <v>4245</v>
      </c>
      <c r="H1667" s="191">
        <v>693.5</v>
      </c>
      <c r="I1667" s="192">
        <v>0</v>
      </c>
      <c r="J1667" s="192">
        <v>0</v>
      </c>
    </row>
    <row r="1668" spans="1:10">
      <c r="A1668" s="1" t="s">
        <v>4246</v>
      </c>
      <c r="B1668" s="1" t="s">
        <v>4143</v>
      </c>
      <c r="C1668" s="1" t="s">
        <v>4143</v>
      </c>
      <c r="D1668" s="1" t="s">
        <v>4121</v>
      </c>
      <c r="E1668" s="1" t="s">
        <v>53</v>
      </c>
      <c r="F1668" s="1" t="s">
        <v>48</v>
      </c>
      <c r="G1668" s="1" t="s">
        <v>4247</v>
      </c>
      <c r="H1668" s="191">
        <v>637.5</v>
      </c>
      <c r="I1668" s="192">
        <v>0</v>
      </c>
      <c r="J1668" s="192">
        <v>0</v>
      </c>
    </row>
    <row r="1669" spans="1:10">
      <c r="A1669" s="1" t="s">
        <v>4248</v>
      </c>
      <c r="B1669" s="1" t="s">
        <v>4143</v>
      </c>
      <c r="C1669" s="1" t="s">
        <v>4143</v>
      </c>
      <c r="D1669" s="1" t="s">
        <v>4121</v>
      </c>
      <c r="E1669" s="1" t="s">
        <v>53</v>
      </c>
      <c r="F1669" s="1" t="s">
        <v>48</v>
      </c>
      <c r="G1669" s="1" t="s">
        <v>4249</v>
      </c>
      <c r="H1669" s="191">
        <v>581.5</v>
      </c>
      <c r="I1669" s="192">
        <v>0</v>
      </c>
      <c r="J1669" s="192">
        <v>0</v>
      </c>
    </row>
    <row r="1670" spans="1:10">
      <c r="A1670" s="1" t="s">
        <v>4250</v>
      </c>
      <c r="B1670" s="1" t="s">
        <v>4143</v>
      </c>
      <c r="C1670" s="1" t="s">
        <v>4143</v>
      </c>
      <c r="D1670" s="1" t="s">
        <v>4121</v>
      </c>
      <c r="E1670" s="1" t="s">
        <v>53</v>
      </c>
      <c r="F1670" s="1" t="s">
        <v>48</v>
      </c>
      <c r="G1670" s="1" t="s">
        <v>4251</v>
      </c>
      <c r="H1670" s="191">
        <v>567</v>
      </c>
      <c r="I1670" s="192">
        <v>0</v>
      </c>
      <c r="J1670" s="192">
        <v>0</v>
      </c>
    </row>
    <row r="1671" spans="1:10">
      <c r="A1671" s="1" t="s">
        <v>4252</v>
      </c>
      <c r="B1671" s="1" t="s">
        <v>4143</v>
      </c>
      <c r="C1671" s="1" t="s">
        <v>4143</v>
      </c>
      <c r="D1671" s="1" t="s">
        <v>4121</v>
      </c>
      <c r="E1671" s="1" t="s">
        <v>53</v>
      </c>
      <c r="F1671" s="1" t="s">
        <v>48</v>
      </c>
      <c r="G1671" s="1" t="s">
        <v>4253</v>
      </c>
      <c r="H1671" s="191">
        <v>504.5</v>
      </c>
      <c r="I1671" s="192">
        <v>0</v>
      </c>
      <c r="J1671" s="192">
        <v>0</v>
      </c>
    </row>
    <row r="1672" spans="1:10">
      <c r="A1672" s="1" t="s">
        <v>4254</v>
      </c>
      <c r="B1672" s="1" t="s">
        <v>4143</v>
      </c>
      <c r="C1672" s="1" t="s">
        <v>4143</v>
      </c>
      <c r="D1672" s="1" t="s">
        <v>4121</v>
      </c>
      <c r="E1672" s="1" t="s">
        <v>53</v>
      </c>
      <c r="F1672" s="1" t="s">
        <v>48</v>
      </c>
      <c r="G1672" s="1" t="s">
        <v>4255</v>
      </c>
      <c r="H1672" s="191">
        <v>432.5</v>
      </c>
      <c r="I1672" s="192">
        <v>0</v>
      </c>
      <c r="J1672" s="192">
        <v>0</v>
      </c>
    </row>
    <row r="1673" spans="1:10">
      <c r="A1673" s="1" t="s">
        <v>4256</v>
      </c>
      <c r="B1673" s="1" t="s">
        <v>4120</v>
      </c>
      <c r="C1673" s="1" t="s">
        <v>4120</v>
      </c>
      <c r="D1673" s="1" t="s">
        <v>4121</v>
      </c>
      <c r="E1673" s="1" t="s">
        <v>53</v>
      </c>
      <c r="F1673" s="1" t="s">
        <v>448</v>
      </c>
      <c r="G1673" s="1" t="s">
        <v>4257</v>
      </c>
      <c r="H1673" s="191">
        <v>407.5</v>
      </c>
      <c r="I1673" s="192">
        <v>0</v>
      </c>
      <c r="J1673" s="192">
        <v>0</v>
      </c>
    </row>
    <row r="1674" spans="1:10">
      <c r="A1674" s="1" t="s">
        <v>4258</v>
      </c>
      <c r="B1674" s="1" t="s">
        <v>4143</v>
      </c>
      <c r="C1674" s="1" t="s">
        <v>4143</v>
      </c>
      <c r="D1674" s="1" t="s">
        <v>4121</v>
      </c>
      <c r="E1674" s="1" t="s">
        <v>53</v>
      </c>
      <c r="F1674" s="1" t="s">
        <v>48</v>
      </c>
      <c r="G1674" s="1" t="s">
        <v>4259</v>
      </c>
      <c r="H1674" s="191">
        <v>262</v>
      </c>
      <c r="I1674" s="192">
        <v>0</v>
      </c>
      <c r="J1674" s="192">
        <v>0</v>
      </c>
    </row>
    <row r="1675" spans="1:10">
      <c r="A1675" s="1" t="s">
        <v>4260</v>
      </c>
      <c r="B1675" s="1" t="s">
        <v>4260</v>
      </c>
      <c r="C1675" s="1" t="s">
        <v>4261</v>
      </c>
      <c r="D1675" s="1" t="s">
        <v>4121</v>
      </c>
      <c r="E1675" s="1" t="s">
        <v>53</v>
      </c>
      <c r="F1675" s="195" t="s">
        <v>57</v>
      </c>
      <c r="G1675" s="195" t="s">
        <v>4262</v>
      </c>
      <c r="H1675" s="196">
        <v>1</v>
      </c>
      <c r="I1675" s="192">
        <v>0</v>
      </c>
      <c r="J1675" s="192">
        <v>0</v>
      </c>
    </row>
    <row r="1676" spans="1:10">
      <c r="A1676" s="1" t="s">
        <v>4263</v>
      </c>
      <c r="B1676" s="1" t="s">
        <v>4263</v>
      </c>
      <c r="C1676" s="1" t="s">
        <v>4264</v>
      </c>
      <c r="D1676" s="1" t="s">
        <v>4265</v>
      </c>
      <c r="E1676" s="1" t="s">
        <v>1887</v>
      </c>
      <c r="F1676" s="1" t="s">
        <v>57</v>
      </c>
      <c r="G1676" s="1" t="s">
        <v>4266</v>
      </c>
      <c r="H1676" s="191">
        <v>1</v>
      </c>
      <c r="I1676" s="192">
        <v>0</v>
      </c>
      <c r="J1676" s="192">
        <v>0</v>
      </c>
    </row>
    <row r="1677" spans="1:10">
      <c r="A1677" s="1" t="s">
        <v>4267</v>
      </c>
      <c r="B1677" s="1" t="s">
        <v>4268</v>
      </c>
      <c r="C1677" s="1" t="s">
        <v>4268</v>
      </c>
      <c r="D1677" s="1" t="s">
        <v>4265</v>
      </c>
      <c r="E1677" s="1" t="s">
        <v>1887</v>
      </c>
      <c r="F1677" s="1" t="s">
        <v>48</v>
      </c>
      <c r="G1677" s="1" t="s">
        <v>4269</v>
      </c>
      <c r="H1677" s="191">
        <v>138210.5</v>
      </c>
      <c r="I1677" s="192">
        <v>1</v>
      </c>
      <c r="J1677" s="192">
        <v>1</v>
      </c>
    </row>
    <row r="1678" spans="1:10">
      <c r="A1678" s="1" t="s">
        <v>4270</v>
      </c>
      <c r="B1678" s="1" t="s">
        <v>4271</v>
      </c>
      <c r="C1678" s="1" t="s">
        <v>4271</v>
      </c>
      <c r="D1678" s="1" t="s">
        <v>4265</v>
      </c>
      <c r="E1678" s="1" t="s">
        <v>1887</v>
      </c>
      <c r="F1678" s="1" t="s">
        <v>48</v>
      </c>
      <c r="G1678" s="1" t="s">
        <v>4272</v>
      </c>
      <c r="H1678" s="191">
        <v>93105</v>
      </c>
      <c r="I1678" s="192">
        <v>1</v>
      </c>
      <c r="J1678" s="192">
        <v>1</v>
      </c>
    </row>
    <row r="1679" spans="1:10">
      <c r="A1679" s="1" t="s">
        <v>4273</v>
      </c>
      <c r="B1679" s="1" t="s">
        <v>4274</v>
      </c>
      <c r="C1679" s="1" t="s">
        <v>4274</v>
      </c>
      <c r="D1679" s="1" t="s">
        <v>4265</v>
      </c>
      <c r="E1679" s="1" t="s">
        <v>1887</v>
      </c>
      <c r="F1679" s="1" t="s">
        <v>48</v>
      </c>
      <c r="G1679" s="1" t="s">
        <v>4275</v>
      </c>
      <c r="H1679" s="191">
        <v>41636.5</v>
      </c>
      <c r="I1679" s="192">
        <v>1</v>
      </c>
      <c r="J1679" s="192">
        <v>0</v>
      </c>
    </row>
    <row r="1680" spans="1:10">
      <c r="A1680" s="1" t="s">
        <v>4276</v>
      </c>
      <c r="B1680" s="1" t="s">
        <v>4277</v>
      </c>
      <c r="C1680" s="1" t="s">
        <v>4277</v>
      </c>
      <c r="D1680" s="1" t="s">
        <v>4265</v>
      </c>
      <c r="E1680" s="1" t="s">
        <v>1887</v>
      </c>
      <c r="F1680" s="1" t="s">
        <v>48</v>
      </c>
      <c r="G1680" s="1" t="s">
        <v>4278</v>
      </c>
      <c r="H1680" s="191">
        <v>26274</v>
      </c>
      <c r="I1680" s="192">
        <v>1</v>
      </c>
      <c r="J1680" s="192">
        <v>1</v>
      </c>
    </row>
    <row r="1681" spans="1:10">
      <c r="A1681" s="1" t="s">
        <v>4279</v>
      </c>
      <c r="B1681" s="1" t="s">
        <v>4280</v>
      </c>
      <c r="C1681" s="1" t="s">
        <v>4280</v>
      </c>
      <c r="D1681" s="1" t="s">
        <v>4265</v>
      </c>
      <c r="E1681" s="1" t="s">
        <v>1887</v>
      </c>
      <c r="F1681" s="1" t="s">
        <v>48</v>
      </c>
      <c r="G1681" s="1" t="s">
        <v>4281</v>
      </c>
      <c r="H1681" s="191">
        <v>15563</v>
      </c>
      <c r="I1681" s="192">
        <v>0</v>
      </c>
      <c r="J1681" s="192">
        <v>1</v>
      </c>
    </row>
    <row r="1682" spans="1:10">
      <c r="A1682" s="1" t="s">
        <v>4282</v>
      </c>
      <c r="B1682" s="1" t="s">
        <v>4282</v>
      </c>
      <c r="C1682" s="1" t="s">
        <v>2286</v>
      </c>
      <c r="D1682" s="1" t="s">
        <v>4265</v>
      </c>
      <c r="E1682" s="1" t="s">
        <v>1887</v>
      </c>
      <c r="F1682" s="1" t="s">
        <v>42</v>
      </c>
      <c r="G1682" s="1" t="s">
        <v>4283</v>
      </c>
      <c r="H1682" s="191">
        <v>15251</v>
      </c>
      <c r="I1682" s="192">
        <v>0</v>
      </c>
      <c r="J1682" s="192">
        <v>1</v>
      </c>
    </row>
    <row r="1683" spans="1:10">
      <c r="A1683" s="1" t="s">
        <v>4284</v>
      </c>
      <c r="B1683" s="1" t="s">
        <v>4284</v>
      </c>
      <c r="C1683" s="1" t="s">
        <v>2256</v>
      </c>
      <c r="D1683" s="1" t="s">
        <v>4265</v>
      </c>
      <c r="E1683" s="1" t="s">
        <v>1887</v>
      </c>
      <c r="F1683" s="1" t="s">
        <v>57</v>
      </c>
      <c r="G1683" s="1" t="s">
        <v>1416</v>
      </c>
      <c r="H1683" s="191">
        <v>13146.5</v>
      </c>
      <c r="I1683" s="192">
        <v>0</v>
      </c>
      <c r="J1683" s="192">
        <v>0</v>
      </c>
    </row>
    <row r="1684" spans="1:10">
      <c r="A1684" s="1" t="s">
        <v>4285</v>
      </c>
      <c r="B1684" s="1" t="s">
        <v>4285</v>
      </c>
      <c r="C1684" s="1" t="s">
        <v>4286</v>
      </c>
      <c r="D1684" s="1" t="s">
        <v>4265</v>
      </c>
      <c r="E1684" s="1" t="s">
        <v>1887</v>
      </c>
      <c r="F1684" s="1" t="s">
        <v>42</v>
      </c>
      <c r="G1684" s="1" t="s">
        <v>4287</v>
      </c>
      <c r="H1684" s="191">
        <v>12709</v>
      </c>
      <c r="I1684" s="192">
        <v>0</v>
      </c>
      <c r="J1684" s="192">
        <v>0</v>
      </c>
    </row>
    <row r="1685" spans="1:10">
      <c r="A1685" s="1" t="s">
        <v>4288</v>
      </c>
      <c r="B1685" s="1" t="s">
        <v>4268</v>
      </c>
      <c r="C1685" s="1" t="s">
        <v>4268</v>
      </c>
      <c r="D1685" s="1" t="s">
        <v>4265</v>
      </c>
      <c r="E1685" s="1" t="s">
        <v>1887</v>
      </c>
      <c r="F1685" s="1" t="s">
        <v>48</v>
      </c>
      <c r="G1685" s="1" t="s">
        <v>4289</v>
      </c>
      <c r="H1685" s="191">
        <v>10076.5</v>
      </c>
      <c r="I1685" s="192">
        <v>0</v>
      </c>
      <c r="J1685" s="192">
        <v>1</v>
      </c>
    </row>
    <row r="1686" spans="1:10">
      <c r="A1686" s="1" t="s">
        <v>4290</v>
      </c>
      <c r="B1686" s="1" t="s">
        <v>4290</v>
      </c>
      <c r="C1686" s="1" t="s">
        <v>4291</v>
      </c>
      <c r="D1686" s="1" t="s">
        <v>4265</v>
      </c>
      <c r="E1686" s="1" t="s">
        <v>1887</v>
      </c>
      <c r="F1686" s="1" t="s">
        <v>57</v>
      </c>
      <c r="G1686" s="1" t="s">
        <v>4292</v>
      </c>
      <c r="H1686" s="191">
        <v>9632</v>
      </c>
      <c r="I1686" s="192">
        <v>0</v>
      </c>
      <c r="J1686" s="192">
        <v>0</v>
      </c>
    </row>
    <row r="1687" spans="1:10">
      <c r="A1687" s="1" t="s">
        <v>4293</v>
      </c>
      <c r="B1687" s="1" t="s">
        <v>4280</v>
      </c>
      <c r="C1687" s="1" t="s">
        <v>4280</v>
      </c>
      <c r="D1687" s="1" t="s">
        <v>4265</v>
      </c>
      <c r="E1687" s="1" t="s">
        <v>1887</v>
      </c>
      <c r="F1687" s="1" t="s">
        <v>48</v>
      </c>
      <c r="G1687" s="1" t="s">
        <v>4294</v>
      </c>
      <c r="H1687" s="191">
        <v>5853.5</v>
      </c>
      <c r="I1687" s="192">
        <v>0</v>
      </c>
      <c r="J1687" s="192">
        <v>0</v>
      </c>
    </row>
    <row r="1688" spans="1:10">
      <c r="A1688" s="1" t="s">
        <v>4295</v>
      </c>
      <c r="B1688" s="1" t="s">
        <v>4271</v>
      </c>
      <c r="C1688" s="1" t="s">
        <v>4271</v>
      </c>
      <c r="D1688" s="1" t="s">
        <v>4265</v>
      </c>
      <c r="E1688" s="1" t="s">
        <v>1887</v>
      </c>
      <c r="F1688" s="1" t="s">
        <v>48</v>
      </c>
      <c r="G1688" s="1" t="s">
        <v>4296</v>
      </c>
      <c r="H1688" s="191">
        <v>5840</v>
      </c>
      <c r="I1688" s="192">
        <v>0</v>
      </c>
      <c r="J1688" s="192">
        <v>0</v>
      </c>
    </row>
    <row r="1689" spans="1:10">
      <c r="A1689" s="1" t="s">
        <v>4297</v>
      </c>
      <c r="B1689" s="1" t="s">
        <v>4297</v>
      </c>
      <c r="C1689" s="1" t="s">
        <v>4298</v>
      </c>
      <c r="D1689" s="1" t="s">
        <v>4265</v>
      </c>
      <c r="E1689" s="1" t="s">
        <v>1887</v>
      </c>
      <c r="F1689" s="1" t="s">
        <v>57</v>
      </c>
      <c r="G1689" s="1" t="s">
        <v>4299</v>
      </c>
      <c r="H1689" s="191">
        <v>5605</v>
      </c>
      <c r="I1689" s="192">
        <v>0</v>
      </c>
      <c r="J1689" s="192">
        <v>0</v>
      </c>
    </row>
    <row r="1690" spans="1:10">
      <c r="A1690" s="1" t="s">
        <v>4300</v>
      </c>
      <c r="B1690" s="1" t="s">
        <v>4301</v>
      </c>
      <c r="C1690" s="1" t="s">
        <v>4301</v>
      </c>
      <c r="D1690" s="1" t="s">
        <v>4265</v>
      </c>
      <c r="E1690" s="1" t="s">
        <v>1887</v>
      </c>
      <c r="F1690" s="1" t="s">
        <v>48</v>
      </c>
      <c r="G1690" s="1" t="s">
        <v>4302</v>
      </c>
      <c r="H1690" s="191">
        <v>5497.5</v>
      </c>
      <c r="I1690" s="192">
        <v>0</v>
      </c>
      <c r="J1690" s="192">
        <v>1</v>
      </c>
    </row>
    <row r="1691" spans="1:10">
      <c r="A1691" s="1" t="s">
        <v>4303</v>
      </c>
      <c r="B1691" s="1" t="s">
        <v>4268</v>
      </c>
      <c r="C1691" s="1" t="s">
        <v>4268</v>
      </c>
      <c r="D1691" s="1" t="s">
        <v>4265</v>
      </c>
      <c r="E1691" s="1" t="s">
        <v>1887</v>
      </c>
      <c r="F1691" s="1" t="s">
        <v>48</v>
      </c>
      <c r="G1691" s="1" t="s">
        <v>4304</v>
      </c>
      <c r="H1691" s="191">
        <v>3522</v>
      </c>
      <c r="I1691" s="192">
        <v>0</v>
      </c>
      <c r="J1691" s="192">
        <v>0</v>
      </c>
    </row>
    <row r="1692" spans="1:10">
      <c r="A1692" s="1" t="s">
        <v>4305</v>
      </c>
      <c r="B1692" s="1" t="s">
        <v>4305</v>
      </c>
      <c r="C1692" s="1" t="s">
        <v>4306</v>
      </c>
      <c r="D1692" s="1" t="s">
        <v>4265</v>
      </c>
      <c r="E1692" s="1" t="s">
        <v>1887</v>
      </c>
      <c r="F1692" s="1" t="s">
        <v>42</v>
      </c>
      <c r="G1692" s="1" t="s">
        <v>4307</v>
      </c>
      <c r="H1692" s="191">
        <v>1920.5</v>
      </c>
      <c r="I1692" s="192">
        <v>0</v>
      </c>
      <c r="J1692" s="192">
        <v>0</v>
      </c>
    </row>
    <row r="1693" spans="1:10">
      <c r="A1693" s="1" t="s">
        <v>4308</v>
      </c>
      <c r="B1693" s="1" t="s">
        <v>4274</v>
      </c>
      <c r="C1693" s="1" t="s">
        <v>4274</v>
      </c>
      <c r="D1693" s="1" t="s">
        <v>4265</v>
      </c>
      <c r="E1693" s="1" t="s">
        <v>1887</v>
      </c>
      <c r="F1693" s="1" t="s">
        <v>48</v>
      </c>
      <c r="G1693" s="1" t="s">
        <v>4309</v>
      </c>
      <c r="H1693" s="191">
        <v>1742.75</v>
      </c>
      <c r="I1693" s="192">
        <v>0</v>
      </c>
      <c r="J1693" s="192">
        <v>0</v>
      </c>
    </row>
    <row r="1694" spans="1:10">
      <c r="A1694" s="1" t="s">
        <v>4310</v>
      </c>
      <c r="B1694" s="1" t="s">
        <v>4274</v>
      </c>
      <c r="C1694" s="1" t="s">
        <v>4274</v>
      </c>
      <c r="D1694" s="1" t="s">
        <v>4265</v>
      </c>
      <c r="E1694" s="1" t="s">
        <v>1887</v>
      </c>
      <c r="F1694" s="1" t="s">
        <v>48</v>
      </c>
      <c r="G1694" s="1" t="s">
        <v>4311</v>
      </c>
      <c r="H1694" s="191">
        <v>1728</v>
      </c>
      <c r="I1694" s="192">
        <v>0</v>
      </c>
      <c r="J1694" s="192">
        <v>0</v>
      </c>
    </row>
    <row r="1695" spans="1:10">
      <c r="A1695" s="1" t="s">
        <v>4312</v>
      </c>
      <c r="B1695" s="1" t="s">
        <v>4274</v>
      </c>
      <c r="C1695" s="1" t="s">
        <v>4274</v>
      </c>
      <c r="D1695" s="1" t="s">
        <v>4265</v>
      </c>
      <c r="E1695" s="1" t="s">
        <v>1887</v>
      </c>
      <c r="F1695" s="1" t="s">
        <v>48</v>
      </c>
      <c r="G1695" s="1" t="s">
        <v>4313</v>
      </c>
      <c r="H1695" s="191">
        <v>1698</v>
      </c>
      <c r="I1695" s="192">
        <v>0</v>
      </c>
      <c r="J1695" s="192">
        <v>0</v>
      </c>
    </row>
    <row r="1696" spans="1:10">
      <c r="A1696" s="1" t="s">
        <v>4314</v>
      </c>
      <c r="B1696" s="1" t="s">
        <v>4274</v>
      </c>
      <c r="C1696" s="1" t="s">
        <v>4274</v>
      </c>
      <c r="D1696" s="1" t="s">
        <v>4265</v>
      </c>
      <c r="E1696" s="1" t="s">
        <v>1887</v>
      </c>
      <c r="F1696" s="1" t="s">
        <v>48</v>
      </c>
      <c r="G1696" s="1" t="s">
        <v>4315</v>
      </c>
      <c r="H1696" s="191">
        <v>1552.25</v>
      </c>
      <c r="I1696" s="192">
        <v>0</v>
      </c>
      <c r="J1696" s="192">
        <v>0</v>
      </c>
    </row>
    <row r="1697" spans="1:10">
      <c r="A1697" s="1" t="s">
        <v>4316</v>
      </c>
      <c r="B1697" s="1" t="s">
        <v>4274</v>
      </c>
      <c r="C1697" s="1" t="s">
        <v>4274</v>
      </c>
      <c r="D1697" s="1" t="s">
        <v>4265</v>
      </c>
      <c r="E1697" s="1" t="s">
        <v>1887</v>
      </c>
      <c r="F1697" s="1" t="s">
        <v>48</v>
      </c>
      <c r="G1697" s="1" t="s">
        <v>4317</v>
      </c>
      <c r="H1697" s="191">
        <v>1478.75</v>
      </c>
      <c r="I1697" s="192">
        <v>0</v>
      </c>
      <c r="J1697" s="192">
        <v>0</v>
      </c>
    </row>
    <row r="1698" spans="1:10">
      <c r="A1698" s="1" t="s">
        <v>4318</v>
      </c>
      <c r="B1698" s="1" t="s">
        <v>4274</v>
      </c>
      <c r="C1698" s="1" t="s">
        <v>4274</v>
      </c>
      <c r="D1698" s="1" t="s">
        <v>4265</v>
      </c>
      <c r="E1698" s="1" t="s">
        <v>1887</v>
      </c>
      <c r="F1698" s="1" t="s">
        <v>48</v>
      </c>
      <c r="G1698" s="1" t="s">
        <v>4319</v>
      </c>
      <c r="H1698" s="191">
        <v>1444</v>
      </c>
      <c r="I1698" s="192">
        <v>0</v>
      </c>
      <c r="J1698" s="192">
        <v>0</v>
      </c>
    </row>
    <row r="1699" spans="1:10">
      <c r="A1699" s="1" t="s">
        <v>4320</v>
      </c>
      <c r="B1699" s="1" t="s">
        <v>4274</v>
      </c>
      <c r="C1699" s="1" t="s">
        <v>4274</v>
      </c>
      <c r="D1699" s="1" t="s">
        <v>4265</v>
      </c>
      <c r="E1699" s="1" t="s">
        <v>1887</v>
      </c>
      <c r="F1699" s="1" t="s">
        <v>48</v>
      </c>
      <c r="G1699" s="1" t="s">
        <v>4321</v>
      </c>
      <c r="H1699" s="191">
        <v>1379.75</v>
      </c>
      <c r="I1699" s="192">
        <v>0</v>
      </c>
      <c r="J1699" s="192">
        <v>0</v>
      </c>
    </row>
    <row r="1700" spans="1:10">
      <c r="A1700" s="1" t="s">
        <v>4322</v>
      </c>
      <c r="B1700" s="1" t="s">
        <v>4274</v>
      </c>
      <c r="C1700" s="1" t="s">
        <v>4274</v>
      </c>
      <c r="D1700" s="1" t="s">
        <v>4265</v>
      </c>
      <c r="E1700" s="1" t="s">
        <v>1887</v>
      </c>
      <c r="F1700" s="1" t="s">
        <v>48</v>
      </c>
      <c r="G1700" s="1" t="s">
        <v>4323</v>
      </c>
      <c r="H1700" s="191">
        <v>1067</v>
      </c>
      <c r="I1700" s="192">
        <v>0</v>
      </c>
      <c r="J1700" s="192">
        <v>0</v>
      </c>
    </row>
    <row r="1701" spans="1:10">
      <c r="A1701" s="1" t="s">
        <v>4324</v>
      </c>
      <c r="B1701" s="1" t="s">
        <v>4274</v>
      </c>
      <c r="C1701" s="1" t="s">
        <v>4274</v>
      </c>
      <c r="D1701" s="1" t="s">
        <v>4265</v>
      </c>
      <c r="E1701" s="1" t="s">
        <v>1887</v>
      </c>
      <c r="F1701" s="1" t="s">
        <v>48</v>
      </c>
      <c r="G1701" s="1" t="s">
        <v>4325</v>
      </c>
      <c r="H1701" s="191">
        <v>1014.5</v>
      </c>
      <c r="I1701" s="192">
        <v>0</v>
      </c>
      <c r="J1701" s="192">
        <v>0</v>
      </c>
    </row>
    <row r="1702" spans="1:10">
      <c r="A1702" s="1" t="s">
        <v>4326</v>
      </c>
      <c r="B1702" s="1" t="s">
        <v>4274</v>
      </c>
      <c r="C1702" s="1" t="s">
        <v>4274</v>
      </c>
      <c r="D1702" s="1" t="s">
        <v>4265</v>
      </c>
      <c r="E1702" s="1" t="s">
        <v>1887</v>
      </c>
      <c r="F1702" s="1" t="s">
        <v>48</v>
      </c>
      <c r="G1702" s="1" t="s">
        <v>4327</v>
      </c>
      <c r="H1702" s="191">
        <v>921.5</v>
      </c>
      <c r="I1702" s="192">
        <v>0</v>
      </c>
      <c r="J1702" s="192">
        <v>0</v>
      </c>
    </row>
    <row r="1703" spans="1:10">
      <c r="A1703" s="1" t="s">
        <v>4328</v>
      </c>
      <c r="B1703" s="1" t="s">
        <v>4274</v>
      </c>
      <c r="C1703" s="1" t="s">
        <v>4274</v>
      </c>
      <c r="D1703" s="1" t="s">
        <v>4265</v>
      </c>
      <c r="E1703" s="1" t="s">
        <v>1887</v>
      </c>
      <c r="F1703" s="1" t="s">
        <v>48</v>
      </c>
      <c r="G1703" s="1" t="s">
        <v>4329</v>
      </c>
      <c r="H1703" s="191">
        <v>838.25</v>
      </c>
      <c r="I1703" s="192">
        <v>0</v>
      </c>
      <c r="J1703" s="192">
        <v>0</v>
      </c>
    </row>
    <row r="1704" spans="1:10">
      <c r="A1704" s="1" t="s">
        <v>4330</v>
      </c>
      <c r="B1704" s="1" t="s">
        <v>4274</v>
      </c>
      <c r="C1704" s="1" t="s">
        <v>4274</v>
      </c>
      <c r="D1704" s="1" t="s">
        <v>4265</v>
      </c>
      <c r="E1704" s="1" t="s">
        <v>1887</v>
      </c>
      <c r="F1704" s="1" t="s">
        <v>48</v>
      </c>
      <c r="G1704" s="1" t="s">
        <v>4331</v>
      </c>
      <c r="H1704" s="191">
        <v>779.5</v>
      </c>
      <c r="I1704" s="192">
        <v>0</v>
      </c>
      <c r="J1704" s="192">
        <v>0</v>
      </c>
    </row>
    <row r="1705" spans="1:10">
      <c r="A1705" s="1" t="s">
        <v>4332</v>
      </c>
      <c r="B1705" s="1" t="s">
        <v>4274</v>
      </c>
      <c r="C1705" s="1" t="s">
        <v>4274</v>
      </c>
      <c r="D1705" s="1" t="s">
        <v>4265</v>
      </c>
      <c r="E1705" s="1" t="s">
        <v>1887</v>
      </c>
      <c r="F1705" s="1" t="s">
        <v>48</v>
      </c>
      <c r="G1705" s="1" t="s">
        <v>4333</v>
      </c>
      <c r="H1705" s="191">
        <v>738.25</v>
      </c>
      <c r="I1705" s="192">
        <v>0</v>
      </c>
      <c r="J1705" s="192">
        <v>0</v>
      </c>
    </row>
    <row r="1706" spans="1:10">
      <c r="A1706" s="1" t="s">
        <v>4334</v>
      </c>
      <c r="B1706" s="1" t="s">
        <v>4274</v>
      </c>
      <c r="C1706" s="1" t="s">
        <v>4274</v>
      </c>
      <c r="D1706" s="1" t="s">
        <v>4265</v>
      </c>
      <c r="E1706" s="1" t="s">
        <v>1887</v>
      </c>
      <c r="F1706" s="1" t="s">
        <v>48</v>
      </c>
      <c r="G1706" s="1" t="s">
        <v>4335</v>
      </c>
      <c r="H1706" s="191">
        <v>434.75</v>
      </c>
      <c r="I1706" s="192">
        <v>0</v>
      </c>
      <c r="J1706" s="192">
        <v>0</v>
      </c>
    </row>
    <row r="1707" spans="1:10">
      <c r="A1707" s="1" t="s">
        <v>4336</v>
      </c>
      <c r="B1707" s="1" t="s">
        <v>4274</v>
      </c>
      <c r="C1707" s="1" t="s">
        <v>4274</v>
      </c>
      <c r="D1707" s="1" t="s">
        <v>4265</v>
      </c>
      <c r="E1707" s="1" t="s">
        <v>1887</v>
      </c>
      <c r="F1707" s="1" t="s">
        <v>48</v>
      </c>
      <c r="G1707" s="1" t="s">
        <v>4337</v>
      </c>
      <c r="H1707" s="191">
        <v>368.5</v>
      </c>
      <c r="I1707" s="192">
        <v>0</v>
      </c>
      <c r="J1707" s="192">
        <v>0</v>
      </c>
    </row>
    <row r="1708" spans="1:10">
      <c r="A1708" s="1" t="s">
        <v>4338</v>
      </c>
      <c r="B1708" s="1" t="s">
        <v>4339</v>
      </c>
      <c r="C1708" s="1" t="s">
        <v>4339</v>
      </c>
      <c r="D1708" s="1" t="s">
        <v>40</v>
      </c>
      <c r="E1708" s="1" t="s">
        <v>41</v>
      </c>
      <c r="F1708" s="1" t="s">
        <v>48</v>
      </c>
      <c r="G1708" s="1" t="s">
        <v>4340</v>
      </c>
      <c r="H1708" s="191">
        <v>143369</v>
      </c>
      <c r="I1708" s="192">
        <v>1</v>
      </c>
      <c r="J1708" s="192">
        <v>1</v>
      </c>
    </row>
    <row r="1709" spans="1:10">
      <c r="A1709" s="1" t="s">
        <v>4341</v>
      </c>
      <c r="B1709" s="1" t="s">
        <v>4342</v>
      </c>
      <c r="C1709" s="1" t="s">
        <v>4342</v>
      </c>
      <c r="D1709" s="1" t="s">
        <v>40</v>
      </c>
      <c r="E1709" s="1" t="s">
        <v>41</v>
      </c>
      <c r="F1709" s="1" t="s">
        <v>48</v>
      </c>
      <c r="G1709" s="1" t="s">
        <v>4343</v>
      </c>
      <c r="H1709" s="191">
        <v>140608</v>
      </c>
      <c r="I1709" s="192">
        <v>1</v>
      </c>
      <c r="J1709" s="192">
        <v>1</v>
      </c>
    </row>
    <row r="1710" spans="1:10">
      <c r="A1710" s="1" t="s">
        <v>4344</v>
      </c>
      <c r="B1710" s="1" t="s">
        <v>4342</v>
      </c>
      <c r="C1710" s="1" t="s">
        <v>4342</v>
      </c>
      <c r="D1710" s="1" t="s">
        <v>40</v>
      </c>
      <c r="E1710" s="1" t="s">
        <v>41</v>
      </c>
      <c r="F1710" s="1" t="s">
        <v>48</v>
      </c>
      <c r="G1710" s="1" t="s">
        <v>4345</v>
      </c>
      <c r="H1710" s="191">
        <v>41734.5</v>
      </c>
      <c r="I1710" s="192">
        <v>0</v>
      </c>
      <c r="J1710" s="192">
        <v>0</v>
      </c>
    </row>
    <row r="1711" spans="1:10">
      <c r="A1711" s="1" t="s">
        <v>4346</v>
      </c>
      <c r="B1711" s="1" t="s">
        <v>4346</v>
      </c>
      <c r="C1711" s="1" t="s">
        <v>4347</v>
      </c>
      <c r="D1711" s="1" t="s">
        <v>40</v>
      </c>
      <c r="E1711" s="1" t="s">
        <v>41</v>
      </c>
      <c r="F1711" s="1" t="s">
        <v>57</v>
      </c>
      <c r="G1711" s="1" t="s">
        <v>4348</v>
      </c>
      <c r="H1711" s="191">
        <v>37869</v>
      </c>
      <c r="I1711" s="192">
        <v>0</v>
      </c>
      <c r="J1711" s="192">
        <v>0</v>
      </c>
    </row>
    <row r="1712" spans="1:10">
      <c r="A1712" s="1" t="s">
        <v>4349</v>
      </c>
      <c r="B1712" s="1" t="s">
        <v>4342</v>
      </c>
      <c r="C1712" s="1" t="s">
        <v>4342</v>
      </c>
      <c r="D1712" s="1" t="s">
        <v>40</v>
      </c>
      <c r="E1712" s="1" t="s">
        <v>41</v>
      </c>
      <c r="F1712" s="1" t="s">
        <v>48</v>
      </c>
      <c r="G1712" s="1" t="s">
        <v>4350</v>
      </c>
      <c r="H1712" s="191">
        <v>37117</v>
      </c>
      <c r="I1712" s="192">
        <v>0</v>
      </c>
      <c r="J1712" s="192">
        <v>1</v>
      </c>
    </row>
    <row r="1713" spans="1:10">
      <c r="A1713" s="1" t="s">
        <v>4351</v>
      </c>
      <c r="B1713" s="1" t="s">
        <v>4351</v>
      </c>
      <c r="C1713" s="1" t="s">
        <v>4352</v>
      </c>
      <c r="D1713" s="1" t="s">
        <v>40</v>
      </c>
      <c r="E1713" s="1" t="s">
        <v>41</v>
      </c>
      <c r="F1713" s="1" t="s">
        <v>42</v>
      </c>
      <c r="G1713" s="1" t="s">
        <v>4353</v>
      </c>
      <c r="H1713" s="191">
        <v>32900.5</v>
      </c>
      <c r="I1713" s="192">
        <v>0</v>
      </c>
      <c r="J1713" s="192">
        <v>0</v>
      </c>
    </row>
    <row r="1714" spans="1:10">
      <c r="A1714" s="1" t="s">
        <v>4354</v>
      </c>
      <c r="B1714" s="1" t="s">
        <v>4354</v>
      </c>
      <c r="C1714" s="1" t="s">
        <v>4355</v>
      </c>
      <c r="D1714" s="1" t="s">
        <v>40</v>
      </c>
      <c r="E1714" s="1" t="s">
        <v>41</v>
      </c>
      <c r="F1714" s="1" t="s">
        <v>57</v>
      </c>
      <c r="G1714" s="1" t="s">
        <v>4356</v>
      </c>
      <c r="H1714" s="191">
        <v>26345</v>
      </c>
      <c r="I1714" s="192">
        <v>0</v>
      </c>
      <c r="J1714" s="192">
        <v>1</v>
      </c>
    </row>
    <row r="1715" spans="1:10">
      <c r="A1715" s="1" t="s">
        <v>4357</v>
      </c>
      <c r="B1715" s="1" t="s">
        <v>4357</v>
      </c>
      <c r="C1715" s="1" t="s">
        <v>4358</v>
      </c>
      <c r="D1715" s="1" t="s">
        <v>40</v>
      </c>
      <c r="E1715" s="1" t="s">
        <v>41</v>
      </c>
      <c r="F1715" s="1" t="s">
        <v>57</v>
      </c>
      <c r="G1715" s="1" t="s">
        <v>4359</v>
      </c>
      <c r="H1715" s="191">
        <v>21757</v>
      </c>
      <c r="I1715" s="192">
        <v>0</v>
      </c>
      <c r="J1715" s="192">
        <v>0</v>
      </c>
    </row>
    <row r="1716" spans="1:10">
      <c r="A1716" s="1" t="s">
        <v>4360</v>
      </c>
      <c r="B1716" s="1" t="s">
        <v>4360</v>
      </c>
      <c r="C1716" s="1" t="s">
        <v>4361</v>
      </c>
      <c r="D1716" s="1" t="s">
        <v>40</v>
      </c>
      <c r="E1716" s="1" t="s">
        <v>41</v>
      </c>
      <c r="F1716" s="1" t="s">
        <v>57</v>
      </c>
      <c r="G1716" s="1" t="s">
        <v>4362</v>
      </c>
      <c r="H1716" s="191">
        <v>19801</v>
      </c>
      <c r="I1716" s="192">
        <v>0</v>
      </c>
      <c r="J1716" s="192">
        <v>0</v>
      </c>
    </row>
    <row r="1717" spans="1:10">
      <c r="A1717" s="1" t="s">
        <v>4363</v>
      </c>
      <c r="B1717" s="1" t="s">
        <v>4363</v>
      </c>
      <c r="C1717" s="1" t="s">
        <v>4364</v>
      </c>
      <c r="D1717" s="1" t="s">
        <v>40</v>
      </c>
      <c r="E1717" s="1" t="s">
        <v>41</v>
      </c>
      <c r="F1717" s="1" t="s">
        <v>57</v>
      </c>
      <c r="G1717" s="1" t="s">
        <v>4365</v>
      </c>
      <c r="H1717" s="191">
        <v>17568.25</v>
      </c>
      <c r="I1717" s="192">
        <v>0</v>
      </c>
      <c r="J1717" s="192">
        <v>0</v>
      </c>
    </row>
    <row r="1718" spans="1:10">
      <c r="A1718" s="1" t="s">
        <v>4366</v>
      </c>
      <c r="B1718" s="1" t="s">
        <v>4367</v>
      </c>
      <c r="C1718" s="1" t="s">
        <v>4367</v>
      </c>
      <c r="D1718" s="1" t="s">
        <v>40</v>
      </c>
      <c r="E1718" s="1" t="s">
        <v>41</v>
      </c>
      <c r="F1718" s="1" t="s">
        <v>48</v>
      </c>
      <c r="G1718" s="1" t="s">
        <v>4368</v>
      </c>
      <c r="H1718" s="191">
        <v>17113.5</v>
      </c>
      <c r="I1718" s="192">
        <v>0</v>
      </c>
      <c r="J1718" s="192">
        <v>0</v>
      </c>
    </row>
    <row r="1719" spans="1:10">
      <c r="A1719" s="1" t="s">
        <v>4369</v>
      </c>
      <c r="B1719" s="1" t="s">
        <v>4339</v>
      </c>
      <c r="C1719" s="1" t="s">
        <v>4339</v>
      </c>
      <c r="D1719" s="1" t="s">
        <v>40</v>
      </c>
      <c r="E1719" s="1" t="s">
        <v>41</v>
      </c>
      <c r="F1719" s="1" t="s">
        <v>48</v>
      </c>
      <c r="G1719" s="1" t="s">
        <v>4370</v>
      </c>
      <c r="H1719" s="191">
        <v>15500.5</v>
      </c>
      <c r="I1719" s="192">
        <v>0</v>
      </c>
      <c r="J1719" s="192">
        <v>0</v>
      </c>
    </row>
    <row r="1720" spans="1:10">
      <c r="A1720" s="1" t="s">
        <v>4371</v>
      </c>
      <c r="B1720" s="1" t="s">
        <v>4339</v>
      </c>
      <c r="C1720" s="1" t="s">
        <v>4339</v>
      </c>
      <c r="D1720" s="1" t="s">
        <v>40</v>
      </c>
      <c r="E1720" s="1" t="s">
        <v>41</v>
      </c>
      <c r="F1720" s="1" t="s">
        <v>48</v>
      </c>
      <c r="G1720" s="1" t="s">
        <v>4372</v>
      </c>
      <c r="H1720" s="191">
        <v>12306</v>
      </c>
      <c r="I1720" s="192">
        <v>0</v>
      </c>
      <c r="J1720" s="192">
        <v>0</v>
      </c>
    </row>
    <row r="1721" spans="1:10">
      <c r="A1721" s="1" t="s">
        <v>4373</v>
      </c>
      <c r="B1721" s="1" t="s">
        <v>4373</v>
      </c>
      <c r="C1721" s="1" t="s">
        <v>4374</v>
      </c>
      <c r="D1721" s="1" t="s">
        <v>40</v>
      </c>
      <c r="E1721" s="1" t="s">
        <v>41</v>
      </c>
      <c r="F1721" s="1" t="s">
        <v>57</v>
      </c>
      <c r="G1721" s="1" t="s">
        <v>4375</v>
      </c>
      <c r="H1721" s="191">
        <v>12194</v>
      </c>
      <c r="I1721" s="192">
        <v>0</v>
      </c>
      <c r="J1721" s="192">
        <v>0</v>
      </c>
    </row>
    <row r="1722" spans="1:10">
      <c r="A1722" s="1" t="s">
        <v>4376</v>
      </c>
      <c r="B1722" s="1" t="s">
        <v>4376</v>
      </c>
      <c r="C1722" s="1" t="s">
        <v>4377</v>
      </c>
      <c r="D1722" s="1" t="s">
        <v>40</v>
      </c>
      <c r="E1722" s="1" t="s">
        <v>41</v>
      </c>
      <c r="F1722" s="1" t="s">
        <v>57</v>
      </c>
      <c r="G1722" s="1" t="s">
        <v>4378</v>
      </c>
      <c r="H1722" s="191">
        <v>11886.5</v>
      </c>
      <c r="I1722" s="192">
        <v>0</v>
      </c>
      <c r="J1722" s="192">
        <v>0</v>
      </c>
    </row>
    <row r="1723" spans="1:10">
      <c r="A1723" s="1" t="s">
        <v>4379</v>
      </c>
      <c r="B1723" s="1" t="s">
        <v>4379</v>
      </c>
      <c r="C1723" s="1" t="s">
        <v>4380</v>
      </c>
      <c r="D1723" s="1" t="s">
        <v>40</v>
      </c>
      <c r="E1723" s="1" t="s">
        <v>41</v>
      </c>
      <c r="F1723" s="1" t="s">
        <v>57</v>
      </c>
      <c r="G1723" s="1" t="s">
        <v>4381</v>
      </c>
      <c r="H1723" s="191">
        <v>11720.5</v>
      </c>
      <c r="I1723" s="192">
        <v>0</v>
      </c>
      <c r="J1723" s="192">
        <v>0</v>
      </c>
    </row>
    <row r="1724" spans="1:10">
      <c r="A1724" s="1" t="s">
        <v>4382</v>
      </c>
      <c r="B1724" s="1" t="s">
        <v>4339</v>
      </c>
      <c r="C1724" s="1" t="s">
        <v>4339</v>
      </c>
      <c r="D1724" s="1" t="s">
        <v>40</v>
      </c>
      <c r="E1724" s="1" t="s">
        <v>41</v>
      </c>
      <c r="F1724" s="1" t="s">
        <v>48</v>
      </c>
      <c r="G1724" s="1" t="s">
        <v>4383</v>
      </c>
      <c r="H1724" s="191">
        <v>8969</v>
      </c>
      <c r="I1724" s="192">
        <v>0</v>
      </c>
      <c r="J1724" s="192">
        <v>0</v>
      </c>
    </row>
    <row r="1725" spans="1:10">
      <c r="A1725" s="1" t="s">
        <v>4384</v>
      </c>
      <c r="B1725" s="1" t="s">
        <v>4384</v>
      </c>
      <c r="C1725" s="1" t="s">
        <v>542</v>
      </c>
      <c r="D1725" s="1" t="s">
        <v>40</v>
      </c>
      <c r="E1725" s="1" t="s">
        <v>41</v>
      </c>
      <c r="F1725" s="1" t="s">
        <v>42</v>
      </c>
      <c r="G1725" s="1" t="s">
        <v>4385</v>
      </c>
      <c r="H1725" s="191">
        <v>8940</v>
      </c>
      <c r="I1725" s="192">
        <v>0</v>
      </c>
      <c r="J1725" s="192">
        <v>0</v>
      </c>
    </row>
    <row r="1726" spans="1:10">
      <c r="A1726" s="1" t="s">
        <v>4386</v>
      </c>
      <c r="B1726" s="1" t="s">
        <v>4386</v>
      </c>
      <c r="C1726" s="1" t="s">
        <v>4387</v>
      </c>
      <c r="D1726" s="1" t="s">
        <v>40</v>
      </c>
      <c r="E1726" s="1" t="s">
        <v>41</v>
      </c>
      <c r="F1726" s="1" t="s">
        <v>42</v>
      </c>
      <c r="G1726" s="1" t="s">
        <v>4388</v>
      </c>
      <c r="H1726" s="191">
        <v>7486</v>
      </c>
      <c r="I1726" s="192">
        <v>0</v>
      </c>
      <c r="J1726" s="192">
        <v>0</v>
      </c>
    </row>
    <row r="1727" spans="1:10">
      <c r="A1727" s="1" t="s">
        <v>4389</v>
      </c>
      <c r="B1727" s="1" t="s">
        <v>4389</v>
      </c>
      <c r="C1727" s="1" t="s">
        <v>4390</v>
      </c>
      <c r="D1727" s="1" t="s">
        <v>40</v>
      </c>
      <c r="E1727" s="1" t="s">
        <v>41</v>
      </c>
      <c r="F1727" s="1" t="s">
        <v>57</v>
      </c>
      <c r="G1727" s="1" t="s">
        <v>4391</v>
      </c>
      <c r="H1727" s="191">
        <v>7207</v>
      </c>
      <c r="I1727" s="192">
        <v>0</v>
      </c>
      <c r="J1727" s="192">
        <v>0</v>
      </c>
    </row>
    <row r="1728" spans="1:10">
      <c r="A1728" s="1" t="s">
        <v>4392</v>
      </c>
      <c r="B1728" s="1" t="s">
        <v>4392</v>
      </c>
      <c r="C1728" s="1" t="s">
        <v>4393</v>
      </c>
      <c r="D1728" s="1" t="s">
        <v>40</v>
      </c>
      <c r="E1728" s="1" t="s">
        <v>41</v>
      </c>
      <c r="F1728" s="1" t="s">
        <v>57</v>
      </c>
      <c r="G1728" s="1" t="s">
        <v>4394</v>
      </c>
      <c r="H1728" s="191">
        <v>6774</v>
      </c>
      <c r="I1728" s="192">
        <v>0</v>
      </c>
      <c r="J1728" s="192">
        <v>0</v>
      </c>
    </row>
    <row r="1729" spans="1:10">
      <c r="A1729" s="1" t="s">
        <v>4395</v>
      </c>
      <c r="B1729" s="1" t="s">
        <v>4342</v>
      </c>
      <c r="C1729" s="1" t="s">
        <v>4342</v>
      </c>
      <c r="D1729" s="1" t="s">
        <v>40</v>
      </c>
      <c r="E1729" s="1" t="s">
        <v>41</v>
      </c>
      <c r="F1729" s="1" t="s">
        <v>48</v>
      </c>
      <c r="G1729" s="1" t="s">
        <v>4396</v>
      </c>
      <c r="H1729" s="191">
        <v>5433.5</v>
      </c>
      <c r="I1729" s="192">
        <v>0</v>
      </c>
      <c r="J1729" s="192">
        <v>0</v>
      </c>
    </row>
    <row r="1730" spans="1:10">
      <c r="A1730" s="1" t="s">
        <v>4397</v>
      </c>
      <c r="B1730" s="1" t="s">
        <v>4397</v>
      </c>
      <c r="C1730" s="1" t="s">
        <v>4398</v>
      </c>
      <c r="D1730" s="1" t="s">
        <v>40</v>
      </c>
      <c r="E1730" s="1" t="s">
        <v>41</v>
      </c>
      <c r="F1730" s="1" t="s">
        <v>57</v>
      </c>
      <c r="G1730" s="1" t="s">
        <v>4399</v>
      </c>
      <c r="H1730" s="191">
        <v>3778.5</v>
      </c>
      <c r="I1730" s="192">
        <v>0</v>
      </c>
      <c r="J1730" s="192">
        <v>0</v>
      </c>
    </row>
    <row r="1731" spans="1:10">
      <c r="A1731" s="1" t="s">
        <v>4400</v>
      </c>
      <c r="B1731" s="1" t="s">
        <v>4401</v>
      </c>
      <c r="C1731" s="1" t="s">
        <v>4401</v>
      </c>
      <c r="D1731" s="1" t="s">
        <v>4402</v>
      </c>
      <c r="E1731" s="1" t="s">
        <v>1786</v>
      </c>
      <c r="F1731" s="1" t="s">
        <v>48</v>
      </c>
      <c r="G1731" s="1" t="s">
        <v>4403</v>
      </c>
      <c r="H1731" s="191">
        <v>204525.75</v>
      </c>
      <c r="I1731" s="192">
        <v>1</v>
      </c>
      <c r="J1731" s="192">
        <v>1</v>
      </c>
    </row>
    <row r="1732" spans="1:10">
      <c r="A1732" s="1" t="s">
        <v>4404</v>
      </c>
      <c r="B1732" s="1" t="s">
        <v>4404</v>
      </c>
      <c r="C1732" s="1" t="s">
        <v>4405</v>
      </c>
      <c r="D1732" s="1" t="s">
        <v>4402</v>
      </c>
      <c r="E1732" s="1" t="s">
        <v>1786</v>
      </c>
      <c r="F1732" s="1" t="s">
        <v>57</v>
      </c>
      <c r="G1732" s="1" t="s">
        <v>4406</v>
      </c>
      <c r="H1732" s="191">
        <v>73596</v>
      </c>
      <c r="I1732" s="192">
        <v>0</v>
      </c>
      <c r="J1732" s="192">
        <v>1</v>
      </c>
    </row>
    <row r="1733" spans="1:10">
      <c r="A1733" s="1" t="s">
        <v>4407</v>
      </c>
      <c r="B1733" s="1" t="s">
        <v>4408</v>
      </c>
      <c r="C1733" s="1" t="s">
        <v>4408</v>
      </c>
      <c r="D1733" s="1" t="s">
        <v>4402</v>
      </c>
      <c r="E1733" s="1" t="s">
        <v>1786</v>
      </c>
      <c r="F1733" s="1" t="s">
        <v>48</v>
      </c>
      <c r="G1733" s="1" t="s">
        <v>4409</v>
      </c>
      <c r="H1733" s="191">
        <v>71222.25</v>
      </c>
      <c r="I1733" s="192">
        <v>0</v>
      </c>
      <c r="J1733" s="192">
        <v>1</v>
      </c>
    </row>
    <row r="1734" spans="1:10">
      <c r="A1734" s="1" t="s">
        <v>4410</v>
      </c>
      <c r="B1734" s="1" t="s">
        <v>4411</v>
      </c>
      <c r="C1734" s="1" t="s">
        <v>4411</v>
      </c>
      <c r="D1734" s="1" t="s">
        <v>4402</v>
      </c>
      <c r="E1734" s="1" t="s">
        <v>1786</v>
      </c>
      <c r="F1734" s="1" t="s">
        <v>48</v>
      </c>
      <c r="G1734" s="1" t="s">
        <v>4412</v>
      </c>
      <c r="H1734" s="191">
        <v>35656</v>
      </c>
      <c r="I1734" s="192">
        <v>0</v>
      </c>
      <c r="J1734" s="192">
        <v>1</v>
      </c>
    </row>
    <row r="1735" spans="1:10">
      <c r="A1735" s="1" t="s">
        <v>4413</v>
      </c>
      <c r="B1735" s="1" t="s">
        <v>4413</v>
      </c>
      <c r="C1735" s="1" t="s">
        <v>2509</v>
      </c>
      <c r="D1735" s="1" t="s">
        <v>4402</v>
      </c>
      <c r="E1735" s="1" t="s">
        <v>1786</v>
      </c>
      <c r="F1735" s="1" t="s">
        <v>57</v>
      </c>
      <c r="G1735" s="1" t="s">
        <v>4414</v>
      </c>
      <c r="H1735" s="191">
        <v>32286</v>
      </c>
      <c r="I1735" s="192">
        <v>0</v>
      </c>
      <c r="J1735" s="192">
        <v>1</v>
      </c>
    </row>
    <row r="1736" spans="1:10">
      <c r="A1736" s="1" t="s">
        <v>4415</v>
      </c>
      <c r="B1736" s="1" t="s">
        <v>4411</v>
      </c>
      <c r="C1736" s="1" t="s">
        <v>4411</v>
      </c>
      <c r="D1736" s="1" t="s">
        <v>4402</v>
      </c>
      <c r="E1736" s="1" t="s">
        <v>1786</v>
      </c>
      <c r="F1736" s="1" t="s">
        <v>48</v>
      </c>
      <c r="G1736" s="1" t="s">
        <v>4416</v>
      </c>
      <c r="H1736" s="191">
        <v>26050</v>
      </c>
      <c r="I1736" s="192">
        <v>0</v>
      </c>
      <c r="J1736" s="192">
        <v>0</v>
      </c>
    </row>
    <row r="1737" spans="1:10">
      <c r="A1737" s="1" t="s">
        <v>4417</v>
      </c>
      <c r="B1737" s="1" t="s">
        <v>4417</v>
      </c>
      <c r="C1737" s="1" t="s">
        <v>4418</v>
      </c>
      <c r="D1737" s="1" t="s">
        <v>4402</v>
      </c>
      <c r="E1737" s="1" t="s">
        <v>1786</v>
      </c>
      <c r="F1737" s="1" t="s">
        <v>57</v>
      </c>
      <c r="G1737" s="1" t="s">
        <v>4419</v>
      </c>
      <c r="H1737" s="191">
        <v>24271.25</v>
      </c>
      <c r="I1737" s="192">
        <v>0</v>
      </c>
      <c r="J1737" s="192">
        <v>0</v>
      </c>
    </row>
    <row r="1738" spans="1:10">
      <c r="A1738" s="1" t="s">
        <v>4420</v>
      </c>
      <c r="B1738" s="1" t="s">
        <v>4420</v>
      </c>
      <c r="C1738" s="1" t="s">
        <v>4421</v>
      </c>
      <c r="D1738" s="1" t="s">
        <v>4402</v>
      </c>
      <c r="E1738" s="1" t="s">
        <v>1786</v>
      </c>
      <c r="F1738" s="1" t="s">
        <v>57</v>
      </c>
      <c r="G1738" s="1" t="s">
        <v>4422</v>
      </c>
      <c r="H1738" s="191">
        <v>23378.75</v>
      </c>
      <c r="I1738" s="192">
        <v>0</v>
      </c>
      <c r="J1738" s="192">
        <v>0</v>
      </c>
    </row>
    <row r="1739" spans="1:10">
      <c r="A1739" s="1" t="s">
        <v>4423</v>
      </c>
      <c r="B1739" s="1" t="s">
        <v>4423</v>
      </c>
      <c r="C1739" s="1" t="s">
        <v>4424</v>
      </c>
      <c r="D1739" s="1" t="s">
        <v>4402</v>
      </c>
      <c r="E1739" s="1" t="s">
        <v>1786</v>
      </c>
      <c r="F1739" s="1" t="s">
        <v>57</v>
      </c>
      <c r="G1739" s="1" t="s">
        <v>4425</v>
      </c>
      <c r="H1739" s="191">
        <v>23027</v>
      </c>
      <c r="I1739" s="192">
        <v>0</v>
      </c>
      <c r="J1739" s="192">
        <v>0</v>
      </c>
    </row>
    <row r="1740" spans="1:10">
      <c r="A1740" s="1" t="s">
        <v>4426</v>
      </c>
      <c r="B1740" s="1" t="s">
        <v>4426</v>
      </c>
      <c r="C1740" s="1" t="s">
        <v>4427</v>
      </c>
      <c r="D1740" s="1" t="s">
        <v>4402</v>
      </c>
      <c r="E1740" s="1" t="s">
        <v>1786</v>
      </c>
      <c r="F1740" s="1" t="s">
        <v>57</v>
      </c>
      <c r="G1740" s="1" t="s">
        <v>4428</v>
      </c>
      <c r="H1740" s="191">
        <v>17749.5</v>
      </c>
      <c r="I1740" s="192">
        <v>0</v>
      </c>
      <c r="J1740" s="192">
        <v>0</v>
      </c>
    </row>
    <row r="1741" spans="1:10">
      <c r="A1741" s="1" t="s">
        <v>4429</v>
      </c>
      <c r="B1741" s="1" t="s">
        <v>4429</v>
      </c>
      <c r="C1741" s="1" t="s">
        <v>2509</v>
      </c>
      <c r="D1741" s="1" t="s">
        <v>4402</v>
      </c>
      <c r="E1741" s="1" t="s">
        <v>1786</v>
      </c>
      <c r="F1741" s="1" t="s">
        <v>57</v>
      </c>
      <c r="G1741" s="1" t="s">
        <v>4430</v>
      </c>
      <c r="H1741" s="191">
        <v>16770.5</v>
      </c>
      <c r="I1741" s="192">
        <v>0</v>
      </c>
      <c r="J1741" s="192">
        <v>0</v>
      </c>
    </row>
    <row r="1742" spans="1:10">
      <c r="A1742" s="1" t="s">
        <v>4431</v>
      </c>
      <c r="B1742" s="1" t="s">
        <v>4431</v>
      </c>
      <c r="C1742" s="1" t="s">
        <v>147</v>
      </c>
      <c r="D1742" s="1" t="s">
        <v>4402</v>
      </c>
      <c r="E1742" s="1" t="s">
        <v>1786</v>
      </c>
      <c r="F1742" s="1" t="s">
        <v>42</v>
      </c>
      <c r="G1742" s="1" t="s">
        <v>4432</v>
      </c>
      <c r="H1742" s="191">
        <v>15474</v>
      </c>
      <c r="I1742" s="192">
        <v>0</v>
      </c>
      <c r="J1742" s="192">
        <v>0</v>
      </c>
    </row>
    <row r="1743" spans="1:10">
      <c r="A1743" s="1" t="s">
        <v>4433</v>
      </c>
      <c r="B1743" s="1" t="s">
        <v>4411</v>
      </c>
      <c r="C1743" s="1" t="s">
        <v>4411</v>
      </c>
      <c r="D1743" s="1" t="s">
        <v>4402</v>
      </c>
      <c r="E1743" s="1" t="s">
        <v>1786</v>
      </c>
      <c r="F1743" s="1" t="s">
        <v>48</v>
      </c>
      <c r="G1743" s="1" t="s">
        <v>4434</v>
      </c>
      <c r="H1743" s="191">
        <v>13259.5</v>
      </c>
      <c r="I1743" s="192">
        <v>0</v>
      </c>
      <c r="J1743" s="192">
        <v>0</v>
      </c>
    </row>
    <row r="1744" spans="1:10">
      <c r="A1744" s="1" t="s">
        <v>4435</v>
      </c>
      <c r="B1744" s="1" t="s">
        <v>4435</v>
      </c>
      <c r="C1744" s="1" t="s">
        <v>4436</v>
      </c>
      <c r="D1744" s="1" t="s">
        <v>4402</v>
      </c>
      <c r="E1744" s="1" t="s">
        <v>1786</v>
      </c>
      <c r="F1744" s="1" t="s">
        <v>57</v>
      </c>
      <c r="G1744" s="1" t="s">
        <v>4437</v>
      </c>
      <c r="H1744" s="191">
        <v>11791.5</v>
      </c>
      <c r="I1744" s="192">
        <v>0</v>
      </c>
      <c r="J1744" s="192">
        <v>0</v>
      </c>
    </row>
    <row r="1745" spans="1:10">
      <c r="A1745" s="1" t="s">
        <v>4438</v>
      </c>
      <c r="B1745" s="1" t="s">
        <v>4439</v>
      </c>
      <c r="C1745" s="1" t="s">
        <v>4439</v>
      </c>
      <c r="D1745" s="1" t="s">
        <v>4402</v>
      </c>
      <c r="E1745" s="1" t="s">
        <v>1786</v>
      </c>
      <c r="F1745" s="1" t="s">
        <v>48</v>
      </c>
      <c r="G1745" s="1" t="s">
        <v>4440</v>
      </c>
      <c r="H1745" s="191">
        <v>11580.5</v>
      </c>
      <c r="I1745" s="192">
        <v>0</v>
      </c>
      <c r="J1745" s="192">
        <v>1</v>
      </c>
    </row>
    <row r="1746" spans="1:10">
      <c r="A1746" s="1" t="s">
        <v>4441</v>
      </c>
      <c r="B1746" s="1" t="s">
        <v>4441</v>
      </c>
      <c r="C1746" s="1" t="s">
        <v>4442</v>
      </c>
      <c r="D1746" s="1" t="s">
        <v>4402</v>
      </c>
      <c r="E1746" s="1" t="s">
        <v>1786</v>
      </c>
      <c r="F1746" s="1" t="s">
        <v>42</v>
      </c>
      <c r="G1746" s="1" t="s">
        <v>4443</v>
      </c>
      <c r="H1746" s="191">
        <v>6091</v>
      </c>
      <c r="I1746" s="192">
        <v>0</v>
      </c>
      <c r="J1746" s="192">
        <v>0</v>
      </c>
    </row>
    <row r="1747" spans="1:10">
      <c r="A1747" s="1" t="s">
        <v>4444</v>
      </c>
      <c r="B1747" s="1" t="s">
        <v>4445</v>
      </c>
      <c r="C1747" s="1" t="s">
        <v>4445</v>
      </c>
      <c r="D1747" s="1" t="s">
        <v>4402</v>
      </c>
      <c r="E1747" s="1" t="s">
        <v>1786</v>
      </c>
      <c r="F1747" s="1" t="s">
        <v>48</v>
      </c>
      <c r="G1747" s="1" t="s">
        <v>4446</v>
      </c>
      <c r="H1747" s="191">
        <v>3551.5</v>
      </c>
      <c r="I1747" s="192">
        <v>0</v>
      </c>
      <c r="J1747" s="192">
        <v>0</v>
      </c>
    </row>
    <row r="1748" spans="1:10">
      <c r="A1748" s="1" t="s">
        <v>4447</v>
      </c>
      <c r="B1748" s="1" t="s">
        <v>4448</v>
      </c>
      <c r="C1748" s="1" t="s">
        <v>4448</v>
      </c>
      <c r="D1748" s="1" t="s">
        <v>4402</v>
      </c>
      <c r="E1748" s="1" t="s">
        <v>1786</v>
      </c>
      <c r="F1748" s="1" t="s">
        <v>48</v>
      </c>
      <c r="G1748" s="1" t="s">
        <v>4449</v>
      </c>
      <c r="H1748" s="191">
        <v>2525.5</v>
      </c>
      <c r="I1748" s="192">
        <v>0</v>
      </c>
      <c r="J1748" s="192">
        <v>0</v>
      </c>
    </row>
    <row r="1749" spans="1:10">
      <c r="A1749" s="1" t="s">
        <v>4450</v>
      </c>
      <c r="B1749" s="1" t="s">
        <v>4451</v>
      </c>
      <c r="C1749" s="1" t="s">
        <v>4451</v>
      </c>
      <c r="D1749" s="1" t="s">
        <v>4452</v>
      </c>
      <c r="E1749" s="1" t="s">
        <v>53</v>
      </c>
      <c r="F1749" s="1" t="s">
        <v>448</v>
      </c>
      <c r="G1749" s="1" t="s">
        <v>4453</v>
      </c>
      <c r="H1749" s="191">
        <v>395868.5</v>
      </c>
      <c r="I1749" s="192">
        <v>1</v>
      </c>
      <c r="J1749" s="192">
        <v>1</v>
      </c>
    </row>
    <row r="1750" spans="1:10">
      <c r="A1750" s="1" t="s">
        <v>4454</v>
      </c>
      <c r="B1750" s="1" t="s">
        <v>4455</v>
      </c>
      <c r="C1750" s="1" t="s">
        <v>4455</v>
      </c>
      <c r="D1750" s="1" t="s">
        <v>4452</v>
      </c>
      <c r="E1750" s="1" t="s">
        <v>53</v>
      </c>
      <c r="F1750" s="1" t="s">
        <v>48</v>
      </c>
      <c r="G1750" s="1" t="s">
        <v>4456</v>
      </c>
      <c r="H1750" s="191">
        <v>172647.5</v>
      </c>
      <c r="I1750" s="192">
        <v>1</v>
      </c>
      <c r="J1750" s="192">
        <v>1</v>
      </c>
    </row>
    <row r="1751" spans="1:10">
      <c r="A1751" s="1" t="s">
        <v>4457</v>
      </c>
      <c r="B1751" s="1" t="s">
        <v>4457</v>
      </c>
      <c r="C1751" s="1" t="s">
        <v>4458</v>
      </c>
      <c r="D1751" s="1" t="s">
        <v>4452</v>
      </c>
      <c r="E1751" s="1" t="s">
        <v>53</v>
      </c>
      <c r="F1751" s="1" t="s">
        <v>57</v>
      </c>
      <c r="G1751" s="1" t="s">
        <v>4459</v>
      </c>
      <c r="H1751" s="191">
        <v>137984.5</v>
      </c>
      <c r="I1751" s="192">
        <v>0</v>
      </c>
      <c r="J1751" s="192">
        <v>1</v>
      </c>
    </row>
    <row r="1752" spans="1:10">
      <c r="A1752" s="1" t="s">
        <v>4460</v>
      </c>
      <c r="B1752" s="1" t="s">
        <v>4461</v>
      </c>
      <c r="C1752" s="1" t="s">
        <v>4461</v>
      </c>
      <c r="D1752" s="1" t="s">
        <v>4452</v>
      </c>
      <c r="E1752" s="1" t="s">
        <v>53</v>
      </c>
      <c r="F1752" s="1" t="s">
        <v>48</v>
      </c>
      <c r="G1752" s="1" t="s">
        <v>4462</v>
      </c>
      <c r="H1752" s="191">
        <v>111552</v>
      </c>
      <c r="I1752" s="192">
        <v>1</v>
      </c>
      <c r="J1752" s="192">
        <v>1</v>
      </c>
    </row>
    <row r="1753" spans="1:10">
      <c r="A1753" s="1" t="s">
        <v>4463</v>
      </c>
      <c r="B1753" s="1" t="s">
        <v>4464</v>
      </c>
      <c r="C1753" s="1" t="s">
        <v>4464</v>
      </c>
      <c r="D1753" s="1" t="s">
        <v>4452</v>
      </c>
      <c r="E1753" s="1" t="s">
        <v>53</v>
      </c>
      <c r="F1753" s="1" t="s">
        <v>48</v>
      </c>
      <c r="G1753" s="1" t="s">
        <v>4465</v>
      </c>
      <c r="H1753" s="191">
        <v>65927</v>
      </c>
      <c r="I1753" s="192">
        <v>0</v>
      </c>
      <c r="J1753" s="192">
        <v>1</v>
      </c>
    </row>
    <row r="1754" spans="1:10">
      <c r="A1754" s="1" t="s">
        <v>4466</v>
      </c>
      <c r="B1754" s="1" t="s">
        <v>4467</v>
      </c>
      <c r="C1754" s="1" t="s">
        <v>4467</v>
      </c>
      <c r="D1754" s="1" t="s">
        <v>4452</v>
      </c>
      <c r="E1754" s="1" t="s">
        <v>53</v>
      </c>
      <c r="F1754" s="1" t="s">
        <v>48</v>
      </c>
      <c r="G1754" s="1" t="s">
        <v>4468</v>
      </c>
      <c r="H1754" s="191">
        <v>56017</v>
      </c>
      <c r="I1754" s="192">
        <v>1</v>
      </c>
      <c r="J1754" s="192">
        <v>1</v>
      </c>
    </row>
    <row r="1755" spans="1:10">
      <c r="A1755" s="1" t="s">
        <v>4469</v>
      </c>
      <c r="B1755" s="1" t="s">
        <v>4451</v>
      </c>
      <c r="C1755" s="1" t="s">
        <v>4451</v>
      </c>
      <c r="D1755" s="1" t="s">
        <v>4452</v>
      </c>
      <c r="E1755" s="1" t="s">
        <v>53</v>
      </c>
      <c r="F1755" s="1" t="s">
        <v>448</v>
      </c>
      <c r="G1755" s="1" t="s">
        <v>4470</v>
      </c>
      <c r="H1755" s="191">
        <v>55329.5</v>
      </c>
      <c r="I1755" s="192">
        <v>0</v>
      </c>
      <c r="J1755" s="192">
        <v>1</v>
      </c>
    </row>
    <row r="1756" spans="1:10">
      <c r="A1756" s="1" t="s">
        <v>4471</v>
      </c>
      <c r="B1756" s="1" t="s">
        <v>4472</v>
      </c>
      <c r="C1756" s="1" t="s">
        <v>4472</v>
      </c>
      <c r="D1756" s="1" t="s">
        <v>4452</v>
      </c>
      <c r="E1756" s="1" t="s">
        <v>53</v>
      </c>
      <c r="F1756" s="1" t="s">
        <v>48</v>
      </c>
      <c r="G1756" s="1" t="s">
        <v>4473</v>
      </c>
      <c r="H1756" s="191">
        <v>52461</v>
      </c>
      <c r="I1756" s="192">
        <v>0</v>
      </c>
      <c r="J1756" s="192">
        <v>1</v>
      </c>
    </row>
    <row r="1757" spans="1:10">
      <c r="A1757" s="1" t="s">
        <v>4474</v>
      </c>
      <c r="B1757" s="1" t="s">
        <v>4474</v>
      </c>
      <c r="C1757" s="1" t="s">
        <v>4475</v>
      </c>
      <c r="D1757" s="1" t="s">
        <v>4452</v>
      </c>
      <c r="E1757" s="1" t="s">
        <v>53</v>
      </c>
      <c r="F1757" s="1" t="s">
        <v>42</v>
      </c>
      <c r="G1757" s="1" t="s">
        <v>4476</v>
      </c>
      <c r="H1757" s="191">
        <v>48659</v>
      </c>
      <c r="I1757" s="192">
        <v>0</v>
      </c>
      <c r="J1757" s="192">
        <v>0</v>
      </c>
    </row>
    <row r="1758" spans="1:10">
      <c r="A1758" s="1" t="s">
        <v>4477</v>
      </c>
      <c r="B1758" s="1" t="s">
        <v>4477</v>
      </c>
      <c r="C1758" s="1" t="s">
        <v>4478</v>
      </c>
      <c r="D1758" s="1" t="s">
        <v>4452</v>
      </c>
      <c r="E1758" s="1" t="s">
        <v>53</v>
      </c>
      <c r="F1758" s="1" t="s">
        <v>57</v>
      </c>
      <c r="G1758" s="1" t="s">
        <v>4479</v>
      </c>
      <c r="H1758" s="191">
        <v>47074.5</v>
      </c>
      <c r="I1758" s="192">
        <v>0</v>
      </c>
      <c r="J1758" s="192">
        <v>0</v>
      </c>
    </row>
    <row r="1759" spans="1:10">
      <c r="A1759" s="1" t="s">
        <v>4480</v>
      </c>
      <c r="B1759" s="1" t="s">
        <v>4480</v>
      </c>
      <c r="C1759" s="1" t="s">
        <v>4481</v>
      </c>
      <c r="D1759" s="1" t="s">
        <v>4452</v>
      </c>
      <c r="E1759" s="1" t="s">
        <v>53</v>
      </c>
      <c r="F1759" s="1" t="s">
        <v>57</v>
      </c>
      <c r="G1759" s="1" t="s">
        <v>2190</v>
      </c>
      <c r="H1759" s="191">
        <v>46801.5</v>
      </c>
      <c r="I1759" s="192">
        <v>0</v>
      </c>
      <c r="J1759" s="192">
        <v>1</v>
      </c>
    </row>
    <row r="1760" spans="1:10">
      <c r="A1760" s="1" t="s">
        <v>4482</v>
      </c>
      <c r="B1760" s="1" t="s">
        <v>4467</v>
      </c>
      <c r="C1760" s="1" t="s">
        <v>4467</v>
      </c>
      <c r="D1760" s="1" t="s">
        <v>4452</v>
      </c>
      <c r="E1760" s="1" t="s">
        <v>53</v>
      </c>
      <c r="F1760" s="1" t="s">
        <v>48</v>
      </c>
      <c r="G1760" s="1" t="s">
        <v>4483</v>
      </c>
      <c r="H1760" s="191">
        <v>37786</v>
      </c>
      <c r="I1760" s="192">
        <v>0</v>
      </c>
      <c r="J1760" s="192">
        <v>1</v>
      </c>
    </row>
    <row r="1761" spans="1:10">
      <c r="A1761" s="1" t="s">
        <v>4484</v>
      </c>
      <c r="B1761" s="1" t="s">
        <v>4484</v>
      </c>
      <c r="C1761" s="1" t="s">
        <v>4485</v>
      </c>
      <c r="D1761" s="1" t="s">
        <v>4452</v>
      </c>
      <c r="E1761" s="1" t="s">
        <v>53</v>
      </c>
      <c r="F1761" s="1" t="s">
        <v>57</v>
      </c>
      <c r="G1761" s="1" t="s">
        <v>4486</v>
      </c>
      <c r="H1761" s="191">
        <v>36944</v>
      </c>
      <c r="I1761" s="192">
        <v>0</v>
      </c>
      <c r="J1761" s="192">
        <v>0</v>
      </c>
    </row>
    <row r="1762" spans="1:10">
      <c r="A1762" s="1" t="s">
        <v>4487</v>
      </c>
      <c r="B1762" s="1" t="s">
        <v>4451</v>
      </c>
      <c r="C1762" s="1" t="s">
        <v>4451</v>
      </c>
      <c r="D1762" s="1" t="s">
        <v>4452</v>
      </c>
      <c r="E1762" s="1" t="s">
        <v>53</v>
      </c>
      <c r="F1762" s="1" t="s">
        <v>448</v>
      </c>
      <c r="G1762" s="1" t="s">
        <v>4488</v>
      </c>
      <c r="H1762" s="191">
        <v>35790.25</v>
      </c>
      <c r="I1762" s="192">
        <v>0</v>
      </c>
      <c r="J1762" s="192">
        <v>1</v>
      </c>
    </row>
    <row r="1763" spans="1:10">
      <c r="A1763" s="1" t="s">
        <v>4489</v>
      </c>
      <c r="B1763" s="1" t="s">
        <v>4489</v>
      </c>
      <c r="C1763" s="1" t="s">
        <v>2935</v>
      </c>
      <c r="D1763" s="1" t="s">
        <v>4452</v>
      </c>
      <c r="E1763" s="1" t="s">
        <v>53</v>
      </c>
      <c r="F1763" s="1" t="s">
        <v>57</v>
      </c>
      <c r="G1763" s="1" t="s">
        <v>4490</v>
      </c>
      <c r="H1763" s="191">
        <v>28773</v>
      </c>
      <c r="I1763" s="192">
        <v>0</v>
      </c>
      <c r="J1763" s="192">
        <v>0</v>
      </c>
    </row>
    <row r="1764" spans="1:10">
      <c r="A1764" s="1" t="s">
        <v>4491</v>
      </c>
      <c r="B1764" s="1" t="s">
        <v>4455</v>
      </c>
      <c r="C1764" s="1" t="s">
        <v>4455</v>
      </c>
      <c r="D1764" s="1" t="s">
        <v>4452</v>
      </c>
      <c r="E1764" s="1" t="s">
        <v>53</v>
      </c>
      <c r="F1764" s="1" t="s">
        <v>48</v>
      </c>
      <c r="G1764" s="1" t="s">
        <v>4492</v>
      </c>
      <c r="H1764" s="191">
        <v>26805.5</v>
      </c>
      <c r="I1764" s="192">
        <v>0</v>
      </c>
      <c r="J1764" s="192">
        <v>0</v>
      </c>
    </row>
    <row r="1765" spans="1:10">
      <c r="A1765" s="7" t="s">
        <v>4493</v>
      </c>
      <c r="B1765" s="7" t="s">
        <v>4494</v>
      </c>
      <c r="C1765" s="7" t="s">
        <v>4494</v>
      </c>
      <c r="D1765" s="1" t="s">
        <v>4452</v>
      </c>
      <c r="E1765" s="1" t="s">
        <v>53</v>
      </c>
      <c r="F1765" s="1" t="s">
        <v>42</v>
      </c>
      <c r="G1765" s="1" t="s">
        <v>4495</v>
      </c>
      <c r="H1765" s="191">
        <v>24681.5</v>
      </c>
      <c r="I1765" s="192">
        <v>0</v>
      </c>
      <c r="J1765" s="192">
        <v>0</v>
      </c>
    </row>
    <row r="1766" spans="1:10">
      <c r="A1766" s="1" t="s">
        <v>4496</v>
      </c>
      <c r="B1766" s="1" t="s">
        <v>4496</v>
      </c>
      <c r="C1766" s="1" t="s">
        <v>4497</v>
      </c>
      <c r="D1766" s="1" t="s">
        <v>4452</v>
      </c>
      <c r="E1766" s="1" t="s">
        <v>53</v>
      </c>
      <c r="F1766" s="1" t="s">
        <v>57</v>
      </c>
      <c r="G1766" s="1" t="s">
        <v>4498</v>
      </c>
      <c r="H1766" s="191">
        <v>23836</v>
      </c>
      <c r="I1766" s="192">
        <v>0</v>
      </c>
      <c r="J1766" s="192">
        <v>0</v>
      </c>
    </row>
    <row r="1767" spans="1:10">
      <c r="A1767" s="1" t="s">
        <v>4499</v>
      </c>
      <c r="B1767" s="1" t="s">
        <v>4499</v>
      </c>
      <c r="C1767" s="1" t="s">
        <v>4500</v>
      </c>
      <c r="D1767" s="1" t="s">
        <v>4452</v>
      </c>
      <c r="E1767" s="1" t="s">
        <v>53</v>
      </c>
      <c r="F1767" s="1" t="s">
        <v>57</v>
      </c>
      <c r="G1767" s="1" t="s">
        <v>4501</v>
      </c>
      <c r="H1767" s="191">
        <v>15703</v>
      </c>
      <c r="I1767" s="192">
        <v>0</v>
      </c>
      <c r="J1767" s="192">
        <v>0</v>
      </c>
    </row>
    <row r="1768" spans="1:10">
      <c r="A1768" s="1" t="s">
        <v>4502</v>
      </c>
      <c r="B1768" s="1" t="s">
        <v>4502</v>
      </c>
      <c r="C1768" s="1" t="s">
        <v>4503</v>
      </c>
      <c r="D1768" s="1" t="s">
        <v>4452</v>
      </c>
      <c r="E1768" s="1" t="s">
        <v>53</v>
      </c>
      <c r="F1768" s="1" t="s">
        <v>57</v>
      </c>
      <c r="G1768" s="1" t="s">
        <v>4504</v>
      </c>
      <c r="H1768" s="191">
        <v>15554</v>
      </c>
      <c r="I1768" s="192">
        <v>0</v>
      </c>
      <c r="J1768" s="192">
        <v>0</v>
      </c>
    </row>
    <row r="1769" spans="1:10">
      <c r="A1769" s="1" t="s">
        <v>4505</v>
      </c>
      <c r="B1769" s="1" t="s">
        <v>4505</v>
      </c>
      <c r="C1769" s="1" t="s">
        <v>4475</v>
      </c>
      <c r="D1769" s="1" t="s">
        <v>4452</v>
      </c>
      <c r="E1769" s="1" t="s">
        <v>53</v>
      </c>
      <c r="F1769" s="1" t="s">
        <v>42</v>
      </c>
      <c r="G1769" s="1" t="s">
        <v>4506</v>
      </c>
      <c r="H1769" s="191">
        <v>14109</v>
      </c>
      <c r="I1769" s="192">
        <v>0</v>
      </c>
      <c r="J1769" s="192">
        <v>0</v>
      </c>
    </row>
    <row r="1770" spans="1:10">
      <c r="A1770" s="1" t="s">
        <v>4507</v>
      </c>
      <c r="B1770" s="1" t="s">
        <v>4507</v>
      </c>
      <c r="C1770" s="1" t="s">
        <v>104</v>
      </c>
      <c r="D1770" s="1" t="s">
        <v>4452</v>
      </c>
      <c r="E1770" s="1" t="s">
        <v>53</v>
      </c>
      <c r="F1770" s="1" t="s">
        <v>57</v>
      </c>
      <c r="G1770" s="1" t="s">
        <v>4508</v>
      </c>
      <c r="H1770" s="191">
        <v>13552.5</v>
      </c>
      <c r="I1770" s="192">
        <v>0</v>
      </c>
      <c r="J1770" s="192">
        <v>0</v>
      </c>
    </row>
    <row r="1771" spans="1:10">
      <c r="A1771" s="1" t="s">
        <v>4509</v>
      </c>
      <c r="B1771" s="1" t="s">
        <v>4464</v>
      </c>
      <c r="C1771" s="1" t="s">
        <v>4464</v>
      </c>
      <c r="D1771" s="1" t="s">
        <v>4452</v>
      </c>
      <c r="E1771" s="1" t="s">
        <v>53</v>
      </c>
      <c r="F1771" s="1" t="s">
        <v>48</v>
      </c>
      <c r="G1771" s="1" t="s">
        <v>4510</v>
      </c>
      <c r="H1771" s="191">
        <v>12716</v>
      </c>
      <c r="I1771" s="192">
        <v>0</v>
      </c>
      <c r="J1771" s="192">
        <v>1</v>
      </c>
    </row>
    <row r="1772" spans="1:10">
      <c r="A1772" s="1" t="s">
        <v>4511</v>
      </c>
      <c r="B1772" s="1" t="s">
        <v>4511</v>
      </c>
      <c r="C1772" s="1" t="s">
        <v>4512</v>
      </c>
      <c r="D1772" s="1" t="s">
        <v>4452</v>
      </c>
      <c r="E1772" s="1" t="s">
        <v>53</v>
      </c>
      <c r="F1772" s="1" t="s">
        <v>57</v>
      </c>
      <c r="G1772" s="1" t="s">
        <v>4513</v>
      </c>
      <c r="H1772" s="191">
        <v>12181</v>
      </c>
      <c r="I1772" s="192">
        <v>0</v>
      </c>
      <c r="J1772" s="192">
        <v>0</v>
      </c>
    </row>
    <row r="1773" spans="1:10">
      <c r="A1773" s="1" t="s">
        <v>4514</v>
      </c>
      <c r="B1773" s="1" t="s">
        <v>4515</v>
      </c>
      <c r="C1773" s="1" t="s">
        <v>4515</v>
      </c>
      <c r="D1773" s="1" t="s">
        <v>4452</v>
      </c>
      <c r="E1773" s="1" t="s">
        <v>53</v>
      </c>
      <c r="F1773" s="1" t="s">
        <v>48</v>
      </c>
      <c r="G1773" s="1" t="s">
        <v>4516</v>
      </c>
      <c r="H1773" s="191">
        <v>12059.5</v>
      </c>
      <c r="I1773" s="192">
        <v>0</v>
      </c>
      <c r="J1773" s="192">
        <v>1</v>
      </c>
    </row>
    <row r="1774" spans="1:10">
      <c r="A1774" s="1" t="s">
        <v>4517</v>
      </c>
      <c r="B1774" s="1" t="s">
        <v>4517</v>
      </c>
      <c r="C1774" s="1" t="s">
        <v>3401</v>
      </c>
      <c r="D1774" s="1" t="s">
        <v>4452</v>
      </c>
      <c r="E1774" s="1" t="s">
        <v>53</v>
      </c>
      <c r="F1774" s="1" t="s">
        <v>42</v>
      </c>
      <c r="G1774" s="1" t="s">
        <v>4518</v>
      </c>
      <c r="H1774" s="191">
        <v>10743</v>
      </c>
      <c r="I1774" s="192">
        <v>0</v>
      </c>
      <c r="J1774" s="192">
        <v>0</v>
      </c>
    </row>
    <row r="1775" spans="1:10">
      <c r="A1775" s="1" t="s">
        <v>4519</v>
      </c>
      <c r="B1775" s="1" t="s">
        <v>4520</v>
      </c>
      <c r="C1775" s="1" t="s">
        <v>4520</v>
      </c>
      <c r="D1775" s="1" t="s">
        <v>4452</v>
      </c>
      <c r="E1775" s="1" t="s">
        <v>53</v>
      </c>
      <c r="F1775" s="1" t="s">
        <v>48</v>
      </c>
      <c r="G1775" s="1" t="s">
        <v>4521</v>
      </c>
      <c r="H1775" s="191">
        <v>9251.5</v>
      </c>
      <c r="I1775" s="192">
        <v>0</v>
      </c>
      <c r="J1775" s="192">
        <v>0</v>
      </c>
    </row>
    <row r="1776" spans="1:10">
      <c r="A1776" s="1" t="s">
        <v>4522</v>
      </c>
      <c r="B1776" s="1" t="s">
        <v>4523</v>
      </c>
      <c r="C1776" s="1" t="s">
        <v>4523</v>
      </c>
      <c r="D1776" s="1" t="s">
        <v>4452</v>
      </c>
      <c r="E1776" s="1" t="s">
        <v>53</v>
      </c>
      <c r="F1776" s="1" t="s">
        <v>48</v>
      </c>
      <c r="G1776" s="1" t="s">
        <v>4524</v>
      </c>
      <c r="H1776" s="191">
        <v>8997.5</v>
      </c>
      <c r="I1776" s="192">
        <v>0</v>
      </c>
      <c r="J1776" s="192">
        <v>0</v>
      </c>
    </row>
    <row r="1777" spans="1:10">
      <c r="A1777" s="1" t="s">
        <v>4525</v>
      </c>
      <c r="B1777" s="1" t="s">
        <v>4525</v>
      </c>
      <c r="C1777" s="1" t="s">
        <v>4526</v>
      </c>
      <c r="D1777" s="1" t="s">
        <v>4452</v>
      </c>
      <c r="E1777" s="1" t="s">
        <v>53</v>
      </c>
      <c r="F1777" s="1" t="s">
        <v>57</v>
      </c>
      <c r="G1777" s="1" t="s">
        <v>4527</v>
      </c>
      <c r="H1777" s="191">
        <v>8766</v>
      </c>
      <c r="I1777" s="192">
        <v>0</v>
      </c>
      <c r="J1777" s="192">
        <v>0</v>
      </c>
    </row>
    <row r="1778" spans="1:10">
      <c r="A1778" s="1" t="s">
        <v>4528</v>
      </c>
      <c r="B1778" s="1" t="s">
        <v>4529</v>
      </c>
      <c r="C1778" s="1" t="s">
        <v>4529</v>
      </c>
      <c r="D1778" s="1" t="s">
        <v>4452</v>
      </c>
      <c r="E1778" s="1" t="s">
        <v>53</v>
      </c>
      <c r="F1778" s="1" t="s">
        <v>48</v>
      </c>
      <c r="G1778" s="1" t="s">
        <v>4530</v>
      </c>
      <c r="H1778" s="191">
        <v>8063</v>
      </c>
      <c r="I1778" s="192">
        <v>0</v>
      </c>
      <c r="J1778" s="192">
        <v>0</v>
      </c>
    </row>
    <row r="1779" spans="1:10">
      <c r="A1779" s="1" t="s">
        <v>4531</v>
      </c>
      <c r="B1779" s="1" t="s">
        <v>4531</v>
      </c>
      <c r="C1779" s="1" t="s">
        <v>4532</v>
      </c>
      <c r="D1779" s="1" t="s">
        <v>4452</v>
      </c>
      <c r="E1779" s="1" t="s">
        <v>53</v>
      </c>
      <c r="F1779" s="1" t="s">
        <v>57</v>
      </c>
      <c r="G1779" s="1" t="s">
        <v>4533</v>
      </c>
      <c r="H1779" s="191">
        <v>7479</v>
      </c>
      <c r="I1779" s="192">
        <v>0</v>
      </c>
      <c r="J1779" s="192">
        <v>0</v>
      </c>
    </row>
    <row r="1780" spans="1:10">
      <c r="A1780" s="1" t="s">
        <v>4534</v>
      </c>
      <c r="B1780" s="1" t="s">
        <v>4534</v>
      </c>
      <c r="C1780" s="1" t="s">
        <v>2122</v>
      </c>
      <c r="D1780" s="1" t="s">
        <v>4452</v>
      </c>
      <c r="E1780" s="1" t="s">
        <v>53</v>
      </c>
      <c r="F1780" s="1" t="s">
        <v>42</v>
      </c>
      <c r="G1780" s="1" t="s">
        <v>4535</v>
      </c>
      <c r="H1780" s="191">
        <v>6441</v>
      </c>
      <c r="I1780" s="192">
        <v>0</v>
      </c>
      <c r="J1780" s="192">
        <v>0</v>
      </c>
    </row>
    <row r="1781" spans="1:10">
      <c r="A1781" s="1" t="s">
        <v>4536</v>
      </c>
      <c r="B1781" s="1" t="s">
        <v>4536</v>
      </c>
      <c r="C1781" s="1" t="s">
        <v>4475</v>
      </c>
      <c r="D1781" s="1" t="s">
        <v>4452</v>
      </c>
      <c r="E1781" s="1" t="s">
        <v>53</v>
      </c>
      <c r="F1781" s="1" t="s">
        <v>42</v>
      </c>
      <c r="G1781" s="1" t="s">
        <v>4537</v>
      </c>
      <c r="H1781" s="191">
        <v>6155.5</v>
      </c>
      <c r="I1781" s="192">
        <v>0</v>
      </c>
      <c r="J1781" s="192">
        <v>0</v>
      </c>
    </row>
    <row r="1782" spans="1:10">
      <c r="A1782" s="1" t="s">
        <v>4538</v>
      </c>
      <c r="B1782" s="1" t="s">
        <v>4464</v>
      </c>
      <c r="C1782" s="1" t="s">
        <v>4464</v>
      </c>
      <c r="D1782" s="1" t="s">
        <v>4452</v>
      </c>
      <c r="E1782" s="1" t="s">
        <v>53</v>
      </c>
      <c r="F1782" s="1" t="s">
        <v>48</v>
      </c>
      <c r="G1782" s="1" t="s">
        <v>4539</v>
      </c>
      <c r="H1782" s="191">
        <v>5914.5</v>
      </c>
      <c r="I1782" s="192">
        <v>0</v>
      </c>
      <c r="J1782" s="192">
        <v>0</v>
      </c>
    </row>
    <row r="1783" spans="1:10">
      <c r="A1783" s="1" t="s">
        <v>4540</v>
      </c>
      <c r="B1783" s="1" t="s">
        <v>4529</v>
      </c>
      <c r="C1783" s="1" t="s">
        <v>4529</v>
      </c>
      <c r="D1783" s="1" t="s">
        <v>4452</v>
      </c>
      <c r="E1783" s="1" t="s">
        <v>53</v>
      </c>
      <c r="F1783" s="1" t="s">
        <v>48</v>
      </c>
      <c r="G1783" s="1" t="s">
        <v>4541</v>
      </c>
      <c r="H1783" s="191">
        <v>5411.5</v>
      </c>
      <c r="I1783" s="192">
        <v>0</v>
      </c>
      <c r="J1783" s="192">
        <v>0</v>
      </c>
    </row>
    <row r="1784" spans="1:10">
      <c r="A1784" s="1" t="s">
        <v>4542</v>
      </c>
      <c r="B1784" s="1" t="s">
        <v>4542</v>
      </c>
      <c r="C1784" s="1" t="s">
        <v>4543</v>
      </c>
      <c r="D1784" s="1" t="s">
        <v>4452</v>
      </c>
      <c r="E1784" s="1" t="s">
        <v>53</v>
      </c>
      <c r="F1784" s="1" t="s">
        <v>65</v>
      </c>
      <c r="G1784" s="1" t="s">
        <v>4544</v>
      </c>
      <c r="H1784" s="191">
        <v>5311</v>
      </c>
      <c r="I1784" s="192">
        <v>0</v>
      </c>
      <c r="J1784" s="192">
        <v>0</v>
      </c>
    </row>
    <row r="1785" spans="1:10">
      <c r="A1785" s="1" t="s">
        <v>4545</v>
      </c>
      <c r="B1785" s="1" t="s">
        <v>4546</v>
      </c>
      <c r="C1785" s="1" t="s">
        <v>4546</v>
      </c>
      <c r="D1785" s="1" t="s">
        <v>4452</v>
      </c>
      <c r="E1785" s="1" t="s">
        <v>53</v>
      </c>
      <c r="F1785" s="1" t="s">
        <v>48</v>
      </c>
      <c r="G1785" s="1" t="s">
        <v>4547</v>
      </c>
      <c r="H1785" s="191">
        <v>4425</v>
      </c>
      <c r="I1785" s="192">
        <v>0</v>
      </c>
      <c r="J1785" s="192">
        <v>0</v>
      </c>
    </row>
    <row r="1786" spans="1:10">
      <c r="A1786" s="1" t="s">
        <v>4548</v>
      </c>
      <c r="B1786" s="1" t="s">
        <v>4549</v>
      </c>
      <c r="C1786" s="1" t="s">
        <v>4549</v>
      </c>
      <c r="D1786" s="1" t="s">
        <v>4452</v>
      </c>
      <c r="E1786" s="1" t="s">
        <v>53</v>
      </c>
      <c r="F1786" s="1" t="s">
        <v>48</v>
      </c>
      <c r="G1786" s="1" t="s">
        <v>4550</v>
      </c>
      <c r="H1786" s="191">
        <v>3546.5</v>
      </c>
      <c r="I1786" s="192">
        <v>0</v>
      </c>
      <c r="J1786" s="192">
        <v>0</v>
      </c>
    </row>
    <row r="1787" spans="1:10">
      <c r="A1787" s="1" t="s">
        <v>4551</v>
      </c>
      <c r="B1787" s="1" t="s">
        <v>4451</v>
      </c>
      <c r="C1787" s="1" t="s">
        <v>4451</v>
      </c>
      <c r="D1787" s="1" t="s">
        <v>4452</v>
      </c>
      <c r="E1787" s="1" t="s">
        <v>53</v>
      </c>
      <c r="F1787" s="1" t="s">
        <v>448</v>
      </c>
      <c r="G1787" s="1" t="s">
        <v>4552</v>
      </c>
      <c r="H1787" s="191">
        <v>3436.5</v>
      </c>
      <c r="I1787" s="192">
        <v>0</v>
      </c>
      <c r="J1787" s="192">
        <v>0</v>
      </c>
    </row>
    <row r="1788" spans="1:10">
      <c r="A1788" s="1" t="s">
        <v>4553</v>
      </c>
      <c r="B1788" s="1" t="s">
        <v>4554</v>
      </c>
      <c r="C1788" s="1" t="s">
        <v>4554</v>
      </c>
      <c r="D1788" s="1" t="s">
        <v>4452</v>
      </c>
      <c r="E1788" s="1" t="s">
        <v>53</v>
      </c>
      <c r="F1788" s="1" t="s">
        <v>48</v>
      </c>
      <c r="G1788" s="1" t="s">
        <v>4555</v>
      </c>
      <c r="H1788" s="191">
        <v>2683</v>
      </c>
      <c r="I1788" s="192">
        <v>0</v>
      </c>
      <c r="J1788" s="192">
        <v>0</v>
      </c>
    </row>
    <row r="1789" spans="1:10">
      <c r="A1789" s="1" t="s">
        <v>4556</v>
      </c>
      <c r="B1789" s="1" t="s">
        <v>4556</v>
      </c>
      <c r="C1789" s="1" t="s">
        <v>4557</v>
      </c>
      <c r="D1789" s="1" t="s">
        <v>4452</v>
      </c>
      <c r="E1789" s="1" t="s">
        <v>53</v>
      </c>
      <c r="F1789" s="1" t="s">
        <v>42</v>
      </c>
      <c r="G1789" s="1" t="s">
        <v>4558</v>
      </c>
      <c r="H1789" s="191">
        <v>2106.5</v>
      </c>
      <c r="I1789" s="192">
        <v>0</v>
      </c>
      <c r="J1789" s="192">
        <v>0</v>
      </c>
    </row>
    <row r="1790" spans="1:10">
      <c r="A1790" s="1" t="s">
        <v>4559</v>
      </c>
      <c r="B1790" s="1" t="s">
        <v>4560</v>
      </c>
      <c r="C1790" s="1" t="s">
        <v>4560</v>
      </c>
      <c r="D1790" s="1" t="s">
        <v>4452</v>
      </c>
      <c r="E1790" s="1" t="s">
        <v>53</v>
      </c>
      <c r="F1790" s="1" t="s">
        <v>48</v>
      </c>
      <c r="G1790" s="1" t="s">
        <v>4561</v>
      </c>
      <c r="H1790" s="191">
        <v>1964.5</v>
      </c>
      <c r="I1790" s="192">
        <v>0</v>
      </c>
      <c r="J1790" s="192">
        <v>0</v>
      </c>
    </row>
    <row r="1791" spans="1:10">
      <c r="A1791" s="1" t="s">
        <v>4562</v>
      </c>
      <c r="B1791" s="1" t="s">
        <v>4467</v>
      </c>
      <c r="C1791" s="1" t="s">
        <v>4467</v>
      </c>
      <c r="D1791" s="1" t="s">
        <v>4452</v>
      </c>
      <c r="E1791" s="1" t="s">
        <v>53</v>
      </c>
      <c r="F1791" s="1" t="s">
        <v>48</v>
      </c>
      <c r="G1791" s="1" t="s">
        <v>4563</v>
      </c>
      <c r="H1791" s="191">
        <v>1811</v>
      </c>
      <c r="I1791" s="192">
        <v>0</v>
      </c>
      <c r="J1791" s="192">
        <v>0</v>
      </c>
    </row>
    <row r="1792" spans="1:10">
      <c r="A1792" s="1" t="s">
        <v>4564</v>
      </c>
      <c r="B1792" s="1" t="s">
        <v>4467</v>
      </c>
      <c r="C1792" s="1" t="s">
        <v>4467</v>
      </c>
      <c r="D1792" s="1" t="s">
        <v>4452</v>
      </c>
      <c r="E1792" s="1" t="s">
        <v>53</v>
      </c>
      <c r="F1792" s="1" t="s">
        <v>48</v>
      </c>
      <c r="G1792" s="1" t="s">
        <v>4565</v>
      </c>
      <c r="H1792" s="191">
        <v>1170.5</v>
      </c>
      <c r="I1792" s="192">
        <v>0</v>
      </c>
      <c r="J1792" s="192">
        <v>0</v>
      </c>
    </row>
    <row r="1793" spans="1:10">
      <c r="A1793" s="1" t="s">
        <v>4566</v>
      </c>
      <c r="B1793" s="1" t="s">
        <v>4455</v>
      </c>
      <c r="C1793" s="1" t="s">
        <v>4455</v>
      </c>
      <c r="D1793" s="1" t="s">
        <v>4452</v>
      </c>
      <c r="E1793" s="1" t="s">
        <v>53</v>
      </c>
      <c r="F1793" s="1" t="s">
        <v>48</v>
      </c>
      <c r="G1793" s="1" t="s">
        <v>4567</v>
      </c>
      <c r="H1793" s="191">
        <v>1016.5</v>
      </c>
      <c r="I1793" s="192">
        <v>0</v>
      </c>
      <c r="J1793" s="192">
        <v>0</v>
      </c>
    </row>
    <row r="1794" spans="1:10">
      <c r="A1794" s="1" t="s">
        <v>4568</v>
      </c>
      <c r="B1794" s="1" t="s">
        <v>4467</v>
      </c>
      <c r="C1794" s="1" t="s">
        <v>4467</v>
      </c>
      <c r="D1794" s="1" t="s">
        <v>4452</v>
      </c>
      <c r="E1794" s="1" t="s">
        <v>53</v>
      </c>
      <c r="F1794" s="1" t="s">
        <v>48</v>
      </c>
      <c r="G1794" s="1" t="s">
        <v>4569</v>
      </c>
      <c r="H1794" s="191">
        <v>965</v>
      </c>
      <c r="I1794" s="192">
        <v>0</v>
      </c>
      <c r="J1794" s="192">
        <v>0</v>
      </c>
    </row>
    <row r="1795" spans="1:10">
      <c r="A1795" s="1" t="s">
        <v>4570</v>
      </c>
      <c r="B1795" s="1" t="s">
        <v>4570</v>
      </c>
      <c r="C1795" s="1" t="s">
        <v>4503</v>
      </c>
      <c r="D1795" s="1" t="s">
        <v>4452</v>
      </c>
      <c r="E1795" s="1" t="s">
        <v>53</v>
      </c>
      <c r="F1795" s="1" t="s">
        <v>57</v>
      </c>
      <c r="G1795" s="1" t="s">
        <v>4571</v>
      </c>
      <c r="H1795" s="191">
        <v>658</v>
      </c>
      <c r="I1795" s="192">
        <v>0</v>
      </c>
      <c r="J1795" s="192">
        <v>0</v>
      </c>
    </row>
    <row r="1796" spans="1:10">
      <c r="A1796" s="1" t="s">
        <v>4572</v>
      </c>
      <c r="B1796" s="1" t="s">
        <v>4573</v>
      </c>
      <c r="C1796" s="1" t="s">
        <v>4573</v>
      </c>
      <c r="D1796" s="1" t="s">
        <v>4574</v>
      </c>
      <c r="E1796" s="1" t="s">
        <v>53</v>
      </c>
      <c r="F1796" s="1" t="s">
        <v>48</v>
      </c>
      <c r="G1796" s="1" t="s">
        <v>4575</v>
      </c>
      <c r="H1796" s="191">
        <v>166197</v>
      </c>
      <c r="I1796" s="192">
        <v>1</v>
      </c>
      <c r="J1796" s="192">
        <v>1</v>
      </c>
    </row>
    <row r="1797" spans="1:10">
      <c r="A1797" s="1" t="s">
        <v>4576</v>
      </c>
      <c r="B1797" s="1" t="s">
        <v>4576</v>
      </c>
      <c r="C1797" s="1" t="s">
        <v>471</v>
      </c>
      <c r="D1797" s="1" t="s">
        <v>4574</v>
      </c>
      <c r="E1797" s="1" t="s">
        <v>53</v>
      </c>
      <c r="F1797" s="1" t="s">
        <v>42</v>
      </c>
      <c r="G1797" s="1" t="s">
        <v>950</v>
      </c>
      <c r="H1797" s="191">
        <v>44936</v>
      </c>
      <c r="I1797" s="192">
        <v>0</v>
      </c>
      <c r="J1797" s="192">
        <v>0</v>
      </c>
    </row>
    <row r="1798" spans="1:10">
      <c r="A1798" s="1" t="s">
        <v>4577</v>
      </c>
      <c r="B1798" s="1" t="s">
        <v>4578</v>
      </c>
      <c r="C1798" s="1" t="s">
        <v>4578</v>
      </c>
      <c r="D1798" s="1" t="s">
        <v>4574</v>
      </c>
      <c r="E1798" s="1" t="s">
        <v>53</v>
      </c>
      <c r="F1798" s="1" t="s">
        <v>48</v>
      </c>
      <c r="G1798" s="1" t="s">
        <v>4579</v>
      </c>
      <c r="H1798" s="191">
        <v>38867.5</v>
      </c>
      <c r="I1798" s="192">
        <v>0</v>
      </c>
      <c r="J1798" s="192">
        <v>1</v>
      </c>
    </row>
    <row r="1799" spans="1:10">
      <c r="A1799" s="1" t="s">
        <v>4580</v>
      </c>
      <c r="B1799" s="1" t="s">
        <v>4580</v>
      </c>
      <c r="C1799" s="1" t="s">
        <v>4581</v>
      </c>
      <c r="D1799" s="1" t="s">
        <v>4574</v>
      </c>
      <c r="E1799" s="1" t="s">
        <v>53</v>
      </c>
      <c r="F1799" s="1" t="s">
        <v>57</v>
      </c>
      <c r="G1799" s="1" t="s">
        <v>4582</v>
      </c>
      <c r="H1799" s="191">
        <v>19288.5</v>
      </c>
      <c r="I1799" s="192">
        <v>0</v>
      </c>
      <c r="J1799" s="192">
        <v>0</v>
      </c>
    </row>
    <row r="1800" spans="1:10">
      <c r="A1800" s="1" t="s">
        <v>4583</v>
      </c>
      <c r="B1800" s="1" t="s">
        <v>4583</v>
      </c>
      <c r="C1800" s="1" t="s">
        <v>4584</v>
      </c>
      <c r="D1800" s="1" t="s">
        <v>4574</v>
      </c>
      <c r="E1800" s="1" t="s">
        <v>53</v>
      </c>
      <c r="F1800" s="1" t="s">
        <v>57</v>
      </c>
      <c r="G1800" s="1" t="s">
        <v>4585</v>
      </c>
      <c r="H1800" s="191">
        <v>14885.5</v>
      </c>
      <c r="I1800" s="192">
        <v>0</v>
      </c>
      <c r="J1800" s="192">
        <v>0</v>
      </c>
    </row>
    <row r="1801" spans="1:10">
      <c r="A1801" s="1" t="s">
        <v>4586</v>
      </c>
      <c r="B1801" s="1" t="s">
        <v>4587</v>
      </c>
      <c r="C1801" s="1" t="s">
        <v>4587</v>
      </c>
      <c r="D1801" s="1" t="s">
        <v>4574</v>
      </c>
      <c r="E1801" s="1" t="s">
        <v>53</v>
      </c>
      <c r="F1801" s="1" t="s">
        <v>48</v>
      </c>
      <c r="G1801" s="1" t="s">
        <v>4588</v>
      </c>
      <c r="H1801" s="191">
        <v>14185</v>
      </c>
      <c r="I1801" s="192">
        <v>0</v>
      </c>
      <c r="J1801" s="192">
        <v>0</v>
      </c>
    </row>
    <row r="1802" spans="1:10">
      <c r="A1802" s="1" t="s">
        <v>4589</v>
      </c>
      <c r="B1802" s="1" t="s">
        <v>4590</v>
      </c>
      <c r="C1802" s="1" t="s">
        <v>4590</v>
      </c>
      <c r="D1802" s="1" t="s">
        <v>4574</v>
      </c>
      <c r="E1802" s="1" t="s">
        <v>53</v>
      </c>
      <c r="F1802" s="1" t="s">
        <v>48</v>
      </c>
      <c r="G1802" s="1" t="s">
        <v>4591</v>
      </c>
      <c r="H1802" s="191">
        <v>12248</v>
      </c>
      <c r="I1802" s="192">
        <v>0</v>
      </c>
      <c r="J1802" s="192">
        <v>0</v>
      </c>
    </row>
    <row r="1803" spans="1:10">
      <c r="A1803" s="1" t="s">
        <v>4592</v>
      </c>
      <c r="B1803" s="1" t="s">
        <v>4592</v>
      </c>
      <c r="C1803" s="1" t="s">
        <v>4593</v>
      </c>
      <c r="D1803" s="1" t="s">
        <v>4574</v>
      </c>
      <c r="E1803" s="1" t="s">
        <v>53</v>
      </c>
      <c r="F1803" s="1" t="s">
        <v>42</v>
      </c>
      <c r="G1803" s="1" t="s">
        <v>4594</v>
      </c>
      <c r="H1803" s="191">
        <v>10070</v>
      </c>
      <c r="I1803" s="192">
        <v>0</v>
      </c>
      <c r="J1803" s="192">
        <v>0</v>
      </c>
    </row>
    <row r="1804" spans="1:10">
      <c r="A1804" s="1" t="s">
        <v>4595</v>
      </c>
      <c r="B1804" s="1" t="s">
        <v>4595</v>
      </c>
      <c r="C1804" s="1" t="s">
        <v>4596</v>
      </c>
      <c r="D1804" s="1" t="s">
        <v>4574</v>
      </c>
      <c r="E1804" s="1" t="s">
        <v>53</v>
      </c>
      <c r="F1804" s="1" t="s">
        <v>57</v>
      </c>
      <c r="G1804" s="1" t="s">
        <v>4597</v>
      </c>
      <c r="H1804" s="191">
        <v>8936</v>
      </c>
      <c r="I1804" s="192">
        <v>0</v>
      </c>
      <c r="J1804" s="192">
        <v>0</v>
      </c>
    </row>
    <row r="1805" spans="1:10">
      <c r="A1805" s="1" t="s">
        <v>4598</v>
      </c>
      <c r="B1805" s="1" t="s">
        <v>4598</v>
      </c>
      <c r="C1805" s="1" t="s">
        <v>4599</v>
      </c>
      <c r="D1805" s="1" t="s">
        <v>4574</v>
      </c>
      <c r="E1805" s="1" t="s">
        <v>53</v>
      </c>
      <c r="F1805" s="1" t="s">
        <v>57</v>
      </c>
      <c r="G1805" s="1" t="s">
        <v>4600</v>
      </c>
      <c r="H1805" s="191">
        <v>8441</v>
      </c>
      <c r="I1805" s="192">
        <v>0</v>
      </c>
      <c r="J1805" s="192">
        <v>0</v>
      </c>
    </row>
    <row r="1806" spans="1:10">
      <c r="A1806" s="1" t="s">
        <v>4601</v>
      </c>
      <c r="B1806" s="1" t="s">
        <v>4601</v>
      </c>
      <c r="C1806" s="1" t="s">
        <v>4602</v>
      </c>
      <c r="D1806" s="1" t="s">
        <v>4574</v>
      </c>
      <c r="E1806" s="1" t="s">
        <v>53</v>
      </c>
      <c r="F1806" s="1" t="s">
        <v>57</v>
      </c>
      <c r="G1806" s="1" t="s">
        <v>4603</v>
      </c>
      <c r="H1806" s="191">
        <v>7307</v>
      </c>
      <c r="I1806" s="192">
        <v>0</v>
      </c>
      <c r="J1806" s="192">
        <v>0</v>
      </c>
    </row>
    <row r="1807" spans="1:10">
      <c r="A1807" s="1" t="s">
        <v>4604</v>
      </c>
      <c r="B1807" s="1" t="s">
        <v>4604</v>
      </c>
      <c r="C1807" s="1" t="s">
        <v>4602</v>
      </c>
      <c r="D1807" s="1" t="s">
        <v>4574</v>
      </c>
      <c r="E1807" s="1" t="s">
        <v>53</v>
      </c>
      <c r="F1807" s="1" t="s">
        <v>57</v>
      </c>
      <c r="G1807" s="1" t="s">
        <v>4605</v>
      </c>
      <c r="H1807" s="191">
        <v>6302</v>
      </c>
      <c r="I1807" s="192">
        <v>0</v>
      </c>
      <c r="J1807" s="192">
        <v>0</v>
      </c>
    </row>
    <row r="1808" spans="1:10">
      <c r="A1808" s="1" t="s">
        <v>4606</v>
      </c>
      <c r="B1808" s="1" t="s">
        <v>4607</v>
      </c>
      <c r="C1808" s="1" t="s">
        <v>4607</v>
      </c>
      <c r="D1808" s="1" t="s">
        <v>4574</v>
      </c>
      <c r="E1808" s="1" t="s">
        <v>53</v>
      </c>
      <c r="F1808" s="1" t="s">
        <v>48</v>
      </c>
      <c r="G1808" s="1" t="s">
        <v>4608</v>
      </c>
      <c r="H1808" s="191">
        <v>5082.5</v>
      </c>
      <c r="I1808" s="192">
        <v>0</v>
      </c>
      <c r="J1808" s="192">
        <v>0</v>
      </c>
    </row>
    <row r="1809" spans="1:10">
      <c r="A1809" s="1" t="s">
        <v>4609</v>
      </c>
      <c r="B1809" s="1" t="s">
        <v>4610</v>
      </c>
      <c r="C1809" s="1" t="s">
        <v>4610</v>
      </c>
      <c r="D1809" s="1" t="s">
        <v>72</v>
      </c>
      <c r="E1809" s="1" t="s">
        <v>73</v>
      </c>
      <c r="F1809" s="1" t="s">
        <v>448</v>
      </c>
      <c r="G1809" s="1" t="s">
        <v>4611</v>
      </c>
      <c r="H1809" s="191">
        <v>440956</v>
      </c>
      <c r="I1809" s="192">
        <v>1</v>
      </c>
      <c r="J1809" s="192">
        <v>1</v>
      </c>
    </row>
    <row r="1810" spans="1:10">
      <c r="A1810" s="1" t="s">
        <v>4612</v>
      </c>
      <c r="B1810" s="1" t="s">
        <v>4613</v>
      </c>
      <c r="C1810" s="1" t="s">
        <v>4613</v>
      </c>
      <c r="D1810" s="1" t="s">
        <v>72</v>
      </c>
      <c r="E1810" s="1" t="s">
        <v>73</v>
      </c>
      <c r="F1810" s="1" t="s">
        <v>48</v>
      </c>
      <c r="G1810" s="1" t="s">
        <v>4614</v>
      </c>
      <c r="H1810" s="191">
        <v>215474</v>
      </c>
      <c r="I1810" s="192">
        <v>1</v>
      </c>
      <c r="J1810" s="192">
        <v>1</v>
      </c>
    </row>
    <row r="1811" spans="1:10">
      <c r="A1811" s="1" t="s">
        <v>4615</v>
      </c>
      <c r="B1811" s="1" t="s">
        <v>4615</v>
      </c>
      <c r="C1811" s="1" t="s">
        <v>4616</v>
      </c>
      <c r="D1811" s="1" t="s">
        <v>72</v>
      </c>
      <c r="E1811" s="1" t="s">
        <v>73</v>
      </c>
      <c r="F1811" s="1" t="s">
        <v>57</v>
      </c>
      <c r="G1811" s="1" t="s">
        <v>4617</v>
      </c>
      <c r="H1811" s="191">
        <v>186560</v>
      </c>
      <c r="I1811" s="192">
        <v>0</v>
      </c>
      <c r="J1811" s="192">
        <v>1</v>
      </c>
    </row>
    <row r="1812" spans="1:10">
      <c r="A1812" s="1" t="s">
        <v>4618</v>
      </c>
      <c r="B1812" s="1" t="s">
        <v>4610</v>
      </c>
      <c r="C1812" s="1" t="s">
        <v>4610</v>
      </c>
      <c r="D1812" s="1" t="s">
        <v>72</v>
      </c>
      <c r="E1812" s="1" t="s">
        <v>73</v>
      </c>
      <c r="F1812" s="1" t="s">
        <v>448</v>
      </c>
      <c r="G1812" s="1" t="s">
        <v>4619</v>
      </c>
      <c r="H1812" s="191">
        <v>174771.5</v>
      </c>
      <c r="I1812" s="192">
        <v>1</v>
      </c>
      <c r="J1812" s="192">
        <v>1</v>
      </c>
    </row>
    <row r="1813" spans="1:10">
      <c r="A1813" s="1" t="s">
        <v>4620</v>
      </c>
      <c r="B1813" s="1" t="s">
        <v>4620</v>
      </c>
      <c r="C1813" s="1" t="s">
        <v>4621</v>
      </c>
      <c r="D1813" s="1" t="s">
        <v>72</v>
      </c>
      <c r="E1813" s="1" t="s">
        <v>73</v>
      </c>
      <c r="F1813" s="1" t="s">
        <v>57</v>
      </c>
      <c r="G1813" s="1" t="s">
        <v>4622</v>
      </c>
      <c r="H1813" s="191">
        <v>170405</v>
      </c>
      <c r="I1813" s="192">
        <v>0</v>
      </c>
      <c r="J1813" s="192">
        <v>0</v>
      </c>
    </row>
    <row r="1814" spans="1:10">
      <c r="A1814" s="1" t="s">
        <v>4623</v>
      </c>
      <c r="B1814" s="1" t="s">
        <v>4623</v>
      </c>
      <c r="C1814" s="1" t="s">
        <v>4624</v>
      </c>
      <c r="D1814" s="1" t="s">
        <v>72</v>
      </c>
      <c r="E1814" s="1" t="s">
        <v>73</v>
      </c>
      <c r="F1814" s="1" t="s">
        <v>42</v>
      </c>
      <c r="G1814" s="1" t="s">
        <v>4625</v>
      </c>
      <c r="H1814" s="191">
        <v>70157.5</v>
      </c>
      <c r="I1814" s="192">
        <v>0</v>
      </c>
      <c r="J1814" s="192">
        <v>0</v>
      </c>
    </row>
    <row r="1815" spans="1:10">
      <c r="A1815" s="1" t="s">
        <v>4626</v>
      </c>
      <c r="B1815" s="1" t="s">
        <v>4626</v>
      </c>
      <c r="C1815" s="1" t="s">
        <v>4627</v>
      </c>
      <c r="D1815" s="1" t="s">
        <v>72</v>
      </c>
      <c r="E1815" s="1" t="s">
        <v>73</v>
      </c>
      <c r="F1815" s="1" t="s">
        <v>42</v>
      </c>
      <c r="G1815" s="1" t="s">
        <v>4628</v>
      </c>
      <c r="H1815" s="191">
        <v>69040</v>
      </c>
      <c r="I1815" s="192">
        <v>0</v>
      </c>
      <c r="J1815" s="192">
        <v>1</v>
      </c>
    </row>
    <row r="1816" spans="1:10">
      <c r="A1816" s="1" t="s">
        <v>4629</v>
      </c>
      <c r="B1816" s="1" t="s">
        <v>4629</v>
      </c>
      <c r="C1816" s="1" t="s">
        <v>4630</v>
      </c>
      <c r="D1816" s="1" t="s">
        <v>72</v>
      </c>
      <c r="E1816" s="1" t="s">
        <v>73</v>
      </c>
      <c r="F1816" s="1" t="s">
        <v>430</v>
      </c>
      <c r="G1816" s="1" t="s">
        <v>4631</v>
      </c>
      <c r="H1816" s="191">
        <v>67004.5</v>
      </c>
      <c r="I1816" s="192">
        <v>1</v>
      </c>
      <c r="J1816" s="192">
        <v>1</v>
      </c>
    </row>
    <row r="1817" spans="1:10">
      <c r="A1817" s="1" t="s">
        <v>4632</v>
      </c>
      <c r="B1817" s="1" t="s">
        <v>4632</v>
      </c>
      <c r="C1817" s="1" t="s">
        <v>4633</v>
      </c>
      <c r="D1817" s="1" t="s">
        <v>72</v>
      </c>
      <c r="E1817" s="1" t="s">
        <v>73</v>
      </c>
      <c r="F1817" s="1" t="s">
        <v>57</v>
      </c>
      <c r="G1817" s="1" t="s">
        <v>4634</v>
      </c>
      <c r="H1817" s="191">
        <v>65967</v>
      </c>
      <c r="I1817" s="192">
        <v>0</v>
      </c>
      <c r="J1817" s="192">
        <v>0</v>
      </c>
    </row>
    <row r="1818" spans="1:10">
      <c r="A1818" s="1" t="s">
        <v>4635</v>
      </c>
      <c r="B1818" s="1" t="s">
        <v>4635</v>
      </c>
      <c r="C1818" s="1" t="s">
        <v>4636</v>
      </c>
      <c r="D1818" s="1" t="s">
        <v>72</v>
      </c>
      <c r="E1818" s="1" t="s">
        <v>73</v>
      </c>
      <c r="F1818" s="1" t="s">
        <v>57</v>
      </c>
      <c r="G1818" s="1" t="s">
        <v>4637</v>
      </c>
      <c r="H1818" s="191">
        <v>64456</v>
      </c>
      <c r="I1818" s="192">
        <v>0</v>
      </c>
      <c r="J1818" s="192">
        <v>0</v>
      </c>
    </row>
    <row r="1819" spans="1:10">
      <c r="A1819" s="1" t="s">
        <v>4638</v>
      </c>
      <c r="B1819" s="1" t="s">
        <v>4639</v>
      </c>
      <c r="C1819" s="1" t="s">
        <v>4639</v>
      </c>
      <c r="D1819" s="1" t="s">
        <v>72</v>
      </c>
      <c r="E1819" s="1" t="s">
        <v>73</v>
      </c>
      <c r="F1819" s="1" t="s">
        <v>48</v>
      </c>
      <c r="G1819" s="1" t="s">
        <v>4640</v>
      </c>
      <c r="H1819" s="191">
        <v>63031</v>
      </c>
      <c r="I1819" s="192">
        <v>0</v>
      </c>
      <c r="J1819" s="192">
        <v>1</v>
      </c>
    </row>
    <row r="1820" spans="1:10">
      <c r="A1820" s="1" t="s">
        <v>4641</v>
      </c>
      <c r="B1820" s="1" t="s">
        <v>4642</v>
      </c>
      <c r="C1820" s="1" t="s">
        <v>4642</v>
      </c>
      <c r="D1820" s="1" t="s">
        <v>72</v>
      </c>
      <c r="E1820" s="1" t="s">
        <v>73</v>
      </c>
      <c r="F1820" s="1" t="s">
        <v>48</v>
      </c>
      <c r="G1820" s="1" t="s">
        <v>4643</v>
      </c>
      <c r="H1820" s="191">
        <v>52259</v>
      </c>
      <c r="I1820" s="192">
        <v>0</v>
      </c>
      <c r="J1820" s="192">
        <v>1</v>
      </c>
    </row>
    <row r="1821" spans="1:10">
      <c r="A1821" s="1" t="s">
        <v>4644</v>
      </c>
      <c r="B1821" s="1" t="s">
        <v>4644</v>
      </c>
      <c r="C1821" s="1" t="s">
        <v>4645</v>
      </c>
      <c r="D1821" s="1" t="s">
        <v>72</v>
      </c>
      <c r="E1821" s="1" t="s">
        <v>73</v>
      </c>
      <c r="F1821" s="1" t="s">
        <v>57</v>
      </c>
      <c r="G1821" s="1" t="s">
        <v>4646</v>
      </c>
      <c r="H1821" s="191">
        <v>47845</v>
      </c>
      <c r="I1821" s="192">
        <v>0</v>
      </c>
      <c r="J1821" s="192">
        <v>1</v>
      </c>
    </row>
    <row r="1822" spans="1:10">
      <c r="A1822" s="1" t="s">
        <v>4647</v>
      </c>
      <c r="B1822" s="1" t="s">
        <v>4610</v>
      </c>
      <c r="C1822" s="1" t="s">
        <v>4610</v>
      </c>
      <c r="D1822" s="1" t="s">
        <v>72</v>
      </c>
      <c r="E1822" s="1" t="s">
        <v>73</v>
      </c>
      <c r="F1822" s="1" t="s">
        <v>448</v>
      </c>
      <c r="G1822" s="1" t="s">
        <v>4648</v>
      </c>
      <c r="H1822" s="191">
        <v>44847.75</v>
      </c>
      <c r="I1822" s="192">
        <v>0</v>
      </c>
      <c r="J1822" s="192">
        <v>0</v>
      </c>
    </row>
    <row r="1823" spans="1:10">
      <c r="A1823" s="1" t="s">
        <v>4649</v>
      </c>
      <c r="B1823" s="1" t="s">
        <v>4610</v>
      </c>
      <c r="C1823" s="1" t="s">
        <v>4610</v>
      </c>
      <c r="D1823" s="1" t="s">
        <v>72</v>
      </c>
      <c r="E1823" s="1" t="s">
        <v>73</v>
      </c>
      <c r="F1823" s="1" t="s">
        <v>448</v>
      </c>
      <c r="G1823" s="1" t="s">
        <v>4650</v>
      </c>
      <c r="H1823" s="191">
        <v>40324.5</v>
      </c>
      <c r="I1823" s="192">
        <v>0</v>
      </c>
      <c r="J1823" s="192">
        <v>1</v>
      </c>
    </row>
    <row r="1824" spans="1:10">
      <c r="A1824" s="1" t="s">
        <v>4651</v>
      </c>
      <c r="B1824" s="1" t="s">
        <v>4651</v>
      </c>
      <c r="C1824" s="1" t="s">
        <v>4652</v>
      </c>
      <c r="D1824" s="1" t="s">
        <v>72</v>
      </c>
      <c r="E1824" s="1" t="s">
        <v>73</v>
      </c>
      <c r="F1824" s="1" t="s">
        <v>42</v>
      </c>
      <c r="G1824" s="1" t="s">
        <v>4653</v>
      </c>
      <c r="H1824" s="191">
        <v>36433</v>
      </c>
      <c r="I1824" s="192">
        <v>0</v>
      </c>
      <c r="J1824" s="192">
        <v>0</v>
      </c>
    </row>
    <row r="1825" spans="1:10">
      <c r="A1825" s="1" t="s">
        <v>4654</v>
      </c>
      <c r="B1825" s="1" t="s">
        <v>4655</v>
      </c>
      <c r="C1825" s="1" t="s">
        <v>4655</v>
      </c>
      <c r="D1825" s="1" t="s">
        <v>72</v>
      </c>
      <c r="E1825" s="1" t="s">
        <v>73</v>
      </c>
      <c r="F1825" s="1" t="s">
        <v>48</v>
      </c>
      <c r="G1825" s="1" t="s">
        <v>4656</v>
      </c>
      <c r="H1825" s="191">
        <v>33277</v>
      </c>
      <c r="I1825" s="192">
        <v>0</v>
      </c>
      <c r="J1825" s="192">
        <v>0</v>
      </c>
    </row>
    <row r="1826" spans="1:10">
      <c r="A1826" s="1" t="s">
        <v>4657</v>
      </c>
      <c r="B1826" s="1" t="s">
        <v>4658</v>
      </c>
      <c r="C1826" s="1" t="s">
        <v>4658</v>
      </c>
      <c r="D1826" s="1" t="s">
        <v>72</v>
      </c>
      <c r="E1826" s="1" t="s">
        <v>73</v>
      </c>
      <c r="F1826" s="1" t="s">
        <v>48</v>
      </c>
      <c r="G1826" s="1" t="s">
        <v>4659</v>
      </c>
      <c r="H1826" s="191">
        <v>32862</v>
      </c>
      <c r="I1826" s="192">
        <v>0</v>
      </c>
      <c r="J1826" s="192">
        <v>0</v>
      </c>
    </row>
    <row r="1827" spans="1:10">
      <c r="A1827" s="1" t="s">
        <v>4660</v>
      </c>
      <c r="B1827" s="1" t="s">
        <v>4613</v>
      </c>
      <c r="C1827" s="1" t="s">
        <v>4613</v>
      </c>
      <c r="D1827" s="1" t="s">
        <v>72</v>
      </c>
      <c r="E1827" s="1" t="s">
        <v>73</v>
      </c>
      <c r="F1827" s="1" t="s">
        <v>48</v>
      </c>
      <c r="G1827" s="1" t="s">
        <v>4661</v>
      </c>
      <c r="H1827" s="191">
        <v>32394.75</v>
      </c>
      <c r="I1827" s="192">
        <v>0</v>
      </c>
      <c r="J1827" s="192">
        <v>0</v>
      </c>
    </row>
    <row r="1828" spans="1:10">
      <c r="A1828" s="1" t="s">
        <v>4662</v>
      </c>
      <c r="B1828" s="1" t="s">
        <v>4610</v>
      </c>
      <c r="C1828" s="1" t="s">
        <v>4610</v>
      </c>
      <c r="D1828" s="1" t="s">
        <v>72</v>
      </c>
      <c r="E1828" s="1" t="s">
        <v>73</v>
      </c>
      <c r="F1828" s="1" t="s">
        <v>448</v>
      </c>
      <c r="G1828" s="1" t="s">
        <v>4663</v>
      </c>
      <c r="H1828" s="191">
        <v>29798</v>
      </c>
      <c r="I1828" s="192">
        <v>0</v>
      </c>
      <c r="J1828" s="192">
        <v>0</v>
      </c>
    </row>
    <row r="1829" spans="1:10">
      <c r="A1829" s="1" t="s">
        <v>4664</v>
      </c>
      <c r="B1829" s="1" t="s">
        <v>4610</v>
      </c>
      <c r="C1829" s="1" t="s">
        <v>4610</v>
      </c>
      <c r="D1829" s="1" t="s">
        <v>72</v>
      </c>
      <c r="E1829" s="1" t="s">
        <v>73</v>
      </c>
      <c r="F1829" s="1" t="s">
        <v>448</v>
      </c>
      <c r="G1829" s="1" t="s">
        <v>4665</v>
      </c>
      <c r="H1829" s="191">
        <v>26649.5</v>
      </c>
      <c r="I1829" s="192">
        <v>0</v>
      </c>
      <c r="J1829" s="192">
        <v>1</v>
      </c>
    </row>
    <row r="1830" spans="1:10">
      <c r="A1830" s="1" t="s">
        <v>4666</v>
      </c>
      <c r="B1830" s="1" t="s">
        <v>4667</v>
      </c>
      <c r="C1830" s="1" t="s">
        <v>4667</v>
      </c>
      <c r="D1830" s="1" t="s">
        <v>72</v>
      </c>
      <c r="E1830" s="1" t="s">
        <v>73</v>
      </c>
      <c r="F1830" s="1" t="s">
        <v>48</v>
      </c>
      <c r="G1830" s="1" t="s">
        <v>4668</v>
      </c>
      <c r="H1830" s="191">
        <v>18680.5</v>
      </c>
      <c r="I1830" s="192">
        <v>0</v>
      </c>
      <c r="J1830" s="192">
        <v>0</v>
      </c>
    </row>
    <row r="1831" spans="1:10">
      <c r="A1831" s="1" t="s">
        <v>4669</v>
      </c>
      <c r="B1831" s="1" t="s">
        <v>4669</v>
      </c>
      <c r="C1831" s="1" t="s">
        <v>4670</v>
      </c>
      <c r="D1831" s="1" t="s">
        <v>72</v>
      </c>
      <c r="E1831" s="1" t="s">
        <v>73</v>
      </c>
      <c r="F1831" s="1" t="s">
        <v>42</v>
      </c>
      <c r="G1831" s="1" t="s">
        <v>4671</v>
      </c>
      <c r="H1831" s="191">
        <v>18660.5</v>
      </c>
      <c r="I1831" s="192">
        <v>0</v>
      </c>
      <c r="J1831" s="192">
        <v>0</v>
      </c>
    </row>
    <row r="1832" spans="1:10">
      <c r="A1832" s="1" t="s">
        <v>4672</v>
      </c>
      <c r="B1832" s="1" t="s">
        <v>4673</v>
      </c>
      <c r="C1832" s="1" t="s">
        <v>4673</v>
      </c>
      <c r="D1832" s="1" t="s">
        <v>72</v>
      </c>
      <c r="E1832" s="1" t="s">
        <v>73</v>
      </c>
      <c r="F1832" s="1" t="s">
        <v>48</v>
      </c>
      <c r="G1832" s="1" t="s">
        <v>4674</v>
      </c>
      <c r="H1832" s="191">
        <v>17790.5</v>
      </c>
      <c r="I1832" s="192">
        <v>0</v>
      </c>
      <c r="J1832" s="192">
        <v>0</v>
      </c>
    </row>
    <row r="1833" spans="1:10">
      <c r="A1833" s="1" t="s">
        <v>4675</v>
      </c>
      <c r="B1833" s="1" t="s">
        <v>4675</v>
      </c>
      <c r="C1833" s="1" t="s">
        <v>4676</v>
      </c>
      <c r="D1833" s="1" t="s">
        <v>72</v>
      </c>
      <c r="E1833" s="1" t="s">
        <v>73</v>
      </c>
      <c r="F1833" s="1" t="s">
        <v>57</v>
      </c>
      <c r="G1833" s="1" t="s">
        <v>4677</v>
      </c>
      <c r="H1833" s="191">
        <v>16548.5</v>
      </c>
      <c r="I1833" s="192">
        <v>0</v>
      </c>
      <c r="J1833" s="192">
        <v>0</v>
      </c>
    </row>
    <row r="1834" spans="1:10">
      <c r="A1834" s="1" t="s">
        <v>4678</v>
      </c>
      <c r="B1834" s="1" t="s">
        <v>4679</v>
      </c>
      <c r="C1834" s="1" t="s">
        <v>4679</v>
      </c>
      <c r="D1834" s="1" t="s">
        <v>72</v>
      </c>
      <c r="E1834" s="1" t="s">
        <v>73</v>
      </c>
      <c r="F1834" s="1" t="s">
        <v>48</v>
      </c>
      <c r="G1834" s="1" t="s">
        <v>4680</v>
      </c>
      <c r="H1834" s="191">
        <v>16446</v>
      </c>
      <c r="I1834" s="192">
        <v>0</v>
      </c>
      <c r="J1834" s="192">
        <v>0</v>
      </c>
    </row>
    <row r="1835" spans="1:10">
      <c r="A1835" s="1" t="s">
        <v>4681</v>
      </c>
      <c r="B1835" s="1" t="s">
        <v>4681</v>
      </c>
      <c r="C1835" s="1" t="s">
        <v>2633</v>
      </c>
      <c r="D1835" s="1" t="s">
        <v>72</v>
      </c>
      <c r="E1835" s="1" t="s">
        <v>73</v>
      </c>
      <c r="F1835" s="1" t="s">
        <v>42</v>
      </c>
      <c r="G1835" s="1" t="s">
        <v>4682</v>
      </c>
      <c r="H1835" s="191">
        <v>16069.5</v>
      </c>
      <c r="I1835" s="192">
        <v>0</v>
      </c>
      <c r="J1835" s="192">
        <v>0</v>
      </c>
    </row>
    <row r="1836" spans="1:10">
      <c r="A1836" s="1" t="s">
        <v>4683</v>
      </c>
      <c r="B1836" s="1" t="s">
        <v>4683</v>
      </c>
      <c r="C1836" s="1" t="s">
        <v>4684</v>
      </c>
      <c r="D1836" s="1" t="s">
        <v>72</v>
      </c>
      <c r="E1836" s="1" t="s">
        <v>73</v>
      </c>
      <c r="F1836" s="1" t="s">
        <v>57</v>
      </c>
      <c r="G1836" s="1" t="s">
        <v>4685</v>
      </c>
      <c r="H1836" s="191">
        <v>14893</v>
      </c>
      <c r="I1836" s="192">
        <v>0</v>
      </c>
      <c r="J1836" s="192">
        <v>0</v>
      </c>
    </row>
    <row r="1837" spans="1:10">
      <c r="A1837" s="1" t="s">
        <v>4686</v>
      </c>
      <c r="B1837" s="1" t="s">
        <v>4686</v>
      </c>
      <c r="C1837" s="1" t="s">
        <v>4687</v>
      </c>
      <c r="D1837" s="1" t="s">
        <v>72</v>
      </c>
      <c r="E1837" s="1" t="s">
        <v>73</v>
      </c>
      <c r="F1837" s="1" t="s">
        <v>57</v>
      </c>
      <c r="G1837" s="1" t="s">
        <v>4688</v>
      </c>
      <c r="H1837" s="191">
        <v>14802.5</v>
      </c>
      <c r="I1837" s="192">
        <v>0</v>
      </c>
      <c r="J1837" s="192">
        <v>0</v>
      </c>
    </row>
    <row r="1838" spans="1:10">
      <c r="A1838" s="1" t="s">
        <v>4689</v>
      </c>
      <c r="B1838" s="1" t="s">
        <v>4658</v>
      </c>
      <c r="C1838" s="1" t="s">
        <v>4658</v>
      </c>
      <c r="D1838" s="1" t="s">
        <v>72</v>
      </c>
      <c r="E1838" s="1" t="s">
        <v>73</v>
      </c>
      <c r="F1838" s="1" t="s">
        <v>48</v>
      </c>
      <c r="G1838" s="1" t="s">
        <v>4690</v>
      </c>
      <c r="H1838" s="191">
        <v>14571.5</v>
      </c>
      <c r="I1838" s="192">
        <v>0</v>
      </c>
      <c r="J1838" s="192">
        <v>0</v>
      </c>
    </row>
    <row r="1839" spans="1:10">
      <c r="A1839" s="1" t="s">
        <v>4691</v>
      </c>
      <c r="B1839" s="1" t="s">
        <v>4692</v>
      </c>
      <c r="C1839" s="1" t="s">
        <v>4692</v>
      </c>
      <c r="D1839" s="1" t="s">
        <v>72</v>
      </c>
      <c r="E1839" s="1" t="s">
        <v>73</v>
      </c>
      <c r="F1839" s="1" t="s">
        <v>48</v>
      </c>
      <c r="G1839" s="1" t="s">
        <v>4693</v>
      </c>
      <c r="H1839" s="191">
        <v>13180</v>
      </c>
      <c r="I1839" s="192">
        <v>0</v>
      </c>
      <c r="J1839" s="192">
        <v>0</v>
      </c>
    </row>
    <row r="1840" spans="1:10">
      <c r="A1840" s="1" t="s">
        <v>4694</v>
      </c>
      <c r="B1840" s="1" t="s">
        <v>4694</v>
      </c>
      <c r="C1840" s="1" t="s">
        <v>4670</v>
      </c>
      <c r="D1840" s="1" t="s">
        <v>72</v>
      </c>
      <c r="E1840" s="1" t="s">
        <v>73</v>
      </c>
      <c r="F1840" s="1" t="s">
        <v>42</v>
      </c>
      <c r="G1840" s="1" t="s">
        <v>4695</v>
      </c>
      <c r="H1840" s="191">
        <v>12853</v>
      </c>
      <c r="I1840" s="192">
        <v>0</v>
      </c>
      <c r="J1840" s="192">
        <v>0</v>
      </c>
    </row>
    <row r="1841" spans="1:10">
      <c r="A1841" s="1" t="s">
        <v>4696</v>
      </c>
      <c r="B1841" s="1" t="s">
        <v>4673</v>
      </c>
      <c r="C1841" s="1" t="s">
        <v>4673</v>
      </c>
      <c r="D1841" s="1" t="s">
        <v>72</v>
      </c>
      <c r="E1841" s="1" t="s">
        <v>73</v>
      </c>
      <c r="F1841" s="1" t="s">
        <v>48</v>
      </c>
      <c r="G1841" s="1" t="s">
        <v>4697</v>
      </c>
      <c r="H1841" s="191">
        <v>12669</v>
      </c>
      <c r="I1841" s="192">
        <v>0</v>
      </c>
      <c r="J1841" s="192">
        <v>0</v>
      </c>
    </row>
    <row r="1842" spans="1:10">
      <c r="A1842" s="1" t="s">
        <v>4698</v>
      </c>
      <c r="B1842" s="1" t="s">
        <v>4698</v>
      </c>
      <c r="C1842" s="1" t="s">
        <v>4699</v>
      </c>
      <c r="D1842" s="1" t="s">
        <v>72</v>
      </c>
      <c r="E1842" s="1" t="s">
        <v>73</v>
      </c>
      <c r="F1842" s="1" t="s">
        <v>57</v>
      </c>
      <c r="G1842" s="1" t="s">
        <v>4700</v>
      </c>
      <c r="H1842" s="191">
        <v>12661</v>
      </c>
      <c r="I1842" s="192">
        <v>0</v>
      </c>
      <c r="J1842" s="192">
        <v>0</v>
      </c>
    </row>
    <row r="1843" spans="1:10">
      <c r="A1843" s="1" t="s">
        <v>4701</v>
      </c>
      <c r="B1843" s="1" t="s">
        <v>4702</v>
      </c>
      <c r="C1843" s="1" t="s">
        <v>4702</v>
      </c>
      <c r="D1843" s="1" t="s">
        <v>72</v>
      </c>
      <c r="E1843" s="1" t="s">
        <v>73</v>
      </c>
      <c r="F1843" s="1" t="s">
        <v>48</v>
      </c>
      <c r="G1843" s="1" t="s">
        <v>4703</v>
      </c>
      <c r="H1843" s="191">
        <v>12439</v>
      </c>
      <c r="I1843" s="192">
        <v>0</v>
      </c>
      <c r="J1843" s="192">
        <v>0</v>
      </c>
    </row>
    <row r="1844" spans="1:10">
      <c r="A1844" s="1" t="s">
        <v>4704</v>
      </c>
      <c r="B1844" s="1" t="s">
        <v>4704</v>
      </c>
      <c r="C1844" s="1" t="s">
        <v>4624</v>
      </c>
      <c r="D1844" s="1" t="s">
        <v>72</v>
      </c>
      <c r="E1844" s="1" t="s">
        <v>73</v>
      </c>
      <c r="F1844" s="1" t="s">
        <v>42</v>
      </c>
      <c r="G1844" s="1" t="s">
        <v>4705</v>
      </c>
      <c r="H1844" s="191">
        <v>12385.5</v>
      </c>
      <c r="I1844" s="192">
        <v>0</v>
      </c>
      <c r="J1844" s="192">
        <v>0</v>
      </c>
    </row>
    <row r="1845" spans="1:10">
      <c r="A1845" s="1" t="s">
        <v>4706</v>
      </c>
      <c r="B1845" s="1" t="s">
        <v>4707</v>
      </c>
      <c r="C1845" s="1" t="s">
        <v>4707</v>
      </c>
      <c r="D1845" s="1" t="s">
        <v>72</v>
      </c>
      <c r="E1845" s="1" t="s">
        <v>73</v>
      </c>
      <c r="F1845" s="1" t="s">
        <v>57</v>
      </c>
      <c r="G1845" s="1" t="s">
        <v>4708</v>
      </c>
      <c r="H1845" s="191">
        <v>11575</v>
      </c>
      <c r="I1845" s="192">
        <v>0</v>
      </c>
      <c r="J1845" s="192">
        <v>0</v>
      </c>
    </row>
    <row r="1846" spans="1:10">
      <c r="A1846" s="1" t="s">
        <v>4709</v>
      </c>
      <c r="B1846" s="1" t="s">
        <v>4639</v>
      </c>
      <c r="C1846" s="1" t="s">
        <v>4639</v>
      </c>
      <c r="D1846" s="1" t="s">
        <v>72</v>
      </c>
      <c r="E1846" s="1" t="s">
        <v>73</v>
      </c>
      <c r="F1846" s="1" t="s">
        <v>48</v>
      </c>
      <c r="G1846" s="1" t="s">
        <v>4710</v>
      </c>
      <c r="H1846" s="191">
        <v>11224.5</v>
      </c>
      <c r="I1846" s="192">
        <v>0</v>
      </c>
      <c r="J1846" s="192">
        <v>0</v>
      </c>
    </row>
    <row r="1847" spans="1:10">
      <c r="A1847" s="1" t="s">
        <v>4711</v>
      </c>
      <c r="B1847" s="1" t="s">
        <v>4711</v>
      </c>
      <c r="C1847" s="1" t="s">
        <v>4712</v>
      </c>
      <c r="D1847" s="1" t="s">
        <v>72</v>
      </c>
      <c r="E1847" s="1" t="s">
        <v>73</v>
      </c>
      <c r="F1847" s="1" t="s">
        <v>57</v>
      </c>
      <c r="G1847" s="1" t="s">
        <v>4713</v>
      </c>
      <c r="H1847" s="191">
        <v>11184</v>
      </c>
      <c r="I1847" s="192">
        <v>0</v>
      </c>
      <c r="J1847" s="192">
        <v>0</v>
      </c>
    </row>
    <row r="1848" spans="1:10">
      <c r="A1848" s="1" t="s">
        <v>4714</v>
      </c>
      <c r="B1848" s="1" t="s">
        <v>4715</v>
      </c>
      <c r="C1848" s="1" t="s">
        <v>4715</v>
      </c>
      <c r="D1848" s="1" t="s">
        <v>72</v>
      </c>
      <c r="E1848" s="1" t="s">
        <v>73</v>
      </c>
      <c r="F1848" s="1" t="s">
        <v>48</v>
      </c>
      <c r="G1848" s="1" t="s">
        <v>4716</v>
      </c>
      <c r="H1848" s="191">
        <v>11007</v>
      </c>
      <c r="I1848" s="192">
        <v>0</v>
      </c>
      <c r="J1848" s="192">
        <v>0</v>
      </c>
    </row>
    <row r="1849" spans="1:10">
      <c r="A1849" s="1" t="s">
        <v>4717</v>
      </c>
      <c r="B1849" s="1" t="s">
        <v>4717</v>
      </c>
      <c r="C1849" s="1" t="s">
        <v>4718</v>
      </c>
      <c r="D1849" s="1" t="s">
        <v>72</v>
      </c>
      <c r="E1849" s="1" t="s">
        <v>73</v>
      </c>
      <c r="F1849" s="1" t="s">
        <v>57</v>
      </c>
      <c r="G1849" s="1" t="s">
        <v>4719</v>
      </c>
      <c r="H1849" s="191">
        <v>10943.5</v>
      </c>
      <c r="I1849" s="192">
        <v>0</v>
      </c>
      <c r="J1849" s="192">
        <v>0</v>
      </c>
    </row>
    <row r="1850" spans="1:10">
      <c r="A1850" s="1" t="s">
        <v>4720</v>
      </c>
      <c r="B1850" s="1" t="s">
        <v>4720</v>
      </c>
      <c r="C1850" s="1" t="s">
        <v>4721</v>
      </c>
      <c r="D1850" s="1" t="s">
        <v>72</v>
      </c>
      <c r="E1850" s="1" t="s">
        <v>73</v>
      </c>
      <c r="F1850" s="1" t="s">
        <v>42</v>
      </c>
      <c r="G1850" s="1" t="s">
        <v>4722</v>
      </c>
      <c r="H1850" s="191">
        <v>10862.5</v>
      </c>
      <c r="I1850" s="192">
        <v>0</v>
      </c>
      <c r="J1850" s="192">
        <v>0</v>
      </c>
    </row>
    <row r="1851" spans="1:10">
      <c r="A1851" s="1" t="s">
        <v>4723</v>
      </c>
      <c r="B1851" s="1" t="s">
        <v>4707</v>
      </c>
      <c r="C1851" s="1" t="s">
        <v>4707</v>
      </c>
      <c r="D1851" s="1" t="s">
        <v>72</v>
      </c>
      <c r="E1851" s="1" t="s">
        <v>73</v>
      </c>
      <c r="F1851" s="1" t="s">
        <v>57</v>
      </c>
      <c r="G1851" s="1" t="s">
        <v>4724</v>
      </c>
      <c r="H1851" s="191">
        <v>10820</v>
      </c>
      <c r="I1851" s="192">
        <v>0</v>
      </c>
      <c r="J1851" s="192">
        <v>0</v>
      </c>
    </row>
    <row r="1852" spans="1:10">
      <c r="A1852" s="1" t="s">
        <v>4725</v>
      </c>
      <c r="B1852" s="1" t="s">
        <v>4726</v>
      </c>
      <c r="C1852" s="1" t="s">
        <v>4726</v>
      </c>
      <c r="D1852" s="1" t="s">
        <v>72</v>
      </c>
      <c r="E1852" s="1" t="s">
        <v>73</v>
      </c>
      <c r="F1852" s="1" t="s">
        <v>48</v>
      </c>
      <c r="G1852" s="1" t="s">
        <v>4727</v>
      </c>
      <c r="H1852" s="191">
        <v>10568.5</v>
      </c>
      <c r="I1852" s="192">
        <v>0</v>
      </c>
      <c r="J1852" s="192">
        <v>0</v>
      </c>
    </row>
    <row r="1853" spans="1:10">
      <c r="A1853" s="1" t="s">
        <v>4728</v>
      </c>
      <c r="B1853" s="1" t="s">
        <v>4728</v>
      </c>
      <c r="C1853" s="1" t="s">
        <v>4729</v>
      </c>
      <c r="D1853" s="1" t="s">
        <v>72</v>
      </c>
      <c r="E1853" s="1" t="s">
        <v>73</v>
      </c>
      <c r="F1853" s="1" t="s">
        <v>57</v>
      </c>
      <c r="G1853" s="1" t="s">
        <v>4730</v>
      </c>
      <c r="H1853" s="191">
        <v>10408</v>
      </c>
      <c r="I1853" s="192">
        <v>0</v>
      </c>
      <c r="J1853" s="192">
        <v>0</v>
      </c>
    </row>
    <row r="1854" spans="1:10">
      <c r="A1854" s="1" t="s">
        <v>4731</v>
      </c>
      <c r="B1854" s="1" t="s">
        <v>4731</v>
      </c>
      <c r="C1854" s="1" t="s">
        <v>2633</v>
      </c>
      <c r="D1854" s="1" t="s">
        <v>72</v>
      </c>
      <c r="E1854" s="1" t="s">
        <v>73</v>
      </c>
      <c r="F1854" s="1" t="s">
        <v>42</v>
      </c>
      <c r="G1854" s="1" t="s">
        <v>4732</v>
      </c>
      <c r="H1854" s="191">
        <v>10306.5</v>
      </c>
      <c r="I1854" s="192">
        <v>0</v>
      </c>
      <c r="J1854" s="192">
        <v>0</v>
      </c>
    </row>
    <row r="1855" spans="1:10">
      <c r="A1855" s="1" t="s">
        <v>4733</v>
      </c>
      <c r="B1855" s="1" t="s">
        <v>4707</v>
      </c>
      <c r="C1855" s="1" t="s">
        <v>4707</v>
      </c>
      <c r="D1855" s="1" t="s">
        <v>72</v>
      </c>
      <c r="E1855" s="1" t="s">
        <v>73</v>
      </c>
      <c r="F1855" s="1" t="s">
        <v>57</v>
      </c>
      <c r="G1855" s="1" t="s">
        <v>4734</v>
      </c>
      <c r="H1855" s="191">
        <v>10270.5</v>
      </c>
      <c r="I1855" s="192">
        <v>0</v>
      </c>
      <c r="J1855" s="192">
        <v>0</v>
      </c>
    </row>
    <row r="1856" spans="1:10">
      <c r="A1856" s="1" t="s">
        <v>4735</v>
      </c>
      <c r="B1856" s="1" t="s">
        <v>4613</v>
      </c>
      <c r="C1856" s="1" t="s">
        <v>4613</v>
      </c>
      <c r="D1856" s="1" t="s">
        <v>72</v>
      </c>
      <c r="E1856" s="1" t="s">
        <v>73</v>
      </c>
      <c r="F1856" s="1" t="s">
        <v>48</v>
      </c>
      <c r="G1856" s="1" t="s">
        <v>4736</v>
      </c>
      <c r="H1856" s="191">
        <v>9870</v>
      </c>
      <c r="I1856" s="192">
        <v>0</v>
      </c>
      <c r="J1856" s="192">
        <v>0</v>
      </c>
    </row>
    <row r="1857" spans="1:10">
      <c r="A1857" s="1" t="s">
        <v>4737</v>
      </c>
      <c r="B1857" s="1" t="s">
        <v>4737</v>
      </c>
      <c r="C1857" s="1" t="s">
        <v>4738</v>
      </c>
      <c r="D1857" s="1" t="s">
        <v>72</v>
      </c>
      <c r="E1857" s="1" t="s">
        <v>73</v>
      </c>
      <c r="F1857" s="1" t="s">
        <v>42</v>
      </c>
      <c r="G1857" s="1" t="s">
        <v>4739</v>
      </c>
      <c r="H1857" s="191">
        <v>8343.5</v>
      </c>
      <c r="I1857" s="192">
        <v>0</v>
      </c>
      <c r="J1857" s="192">
        <v>0</v>
      </c>
    </row>
    <row r="1858" spans="1:10">
      <c r="A1858" s="1" t="s">
        <v>4740</v>
      </c>
      <c r="B1858" s="1" t="s">
        <v>4707</v>
      </c>
      <c r="C1858" s="1" t="s">
        <v>4707</v>
      </c>
      <c r="D1858" s="1" t="s">
        <v>72</v>
      </c>
      <c r="E1858" s="1" t="s">
        <v>73</v>
      </c>
      <c r="F1858" s="1" t="s">
        <v>57</v>
      </c>
      <c r="G1858" s="1" t="s">
        <v>4741</v>
      </c>
      <c r="H1858" s="191">
        <v>8129.5</v>
      </c>
      <c r="I1858" s="192">
        <v>0</v>
      </c>
      <c r="J1858" s="192">
        <v>0</v>
      </c>
    </row>
    <row r="1859" spans="1:10">
      <c r="A1859" s="1" t="s">
        <v>4742</v>
      </c>
      <c r="B1859" s="1" t="s">
        <v>4742</v>
      </c>
      <c r="C1859" s="1" t="s">
        <v>4743</v>
      </c>
      <c r="D1859" s="1" t="s">
        <v>72</v>
      </c>
      <c r="E1859" s="1" t="s">
        <v>73</v>
      </c>
      <c r="F1859" s="1" t="s">
        <v>42</v>
      </c>
      <c r="G1859" s="1" t="s">
        <v>4744</v>
      </c>
      <c r="H1859" s="191">
        <v>7097</v>
      </c>
      <c r="I1859" s="192">
        <v>0</v>
      </c>
      <c r="J1859" s="192">
        <v>0</v>
      </c>
    </row>
    <row r="1860" spans="1:10">
      <c r="A1860" s="1" t="s">
        <v>4745</v>
      </c>
      <c r="B1860" s="1" t="s">
        <v>4707</v>
      </c>
      <c r="C1860" s="1" t="s">
        <v>4707</v>
      </c>
      <c r="D1860" s="1" t="s">
        <v>72</v>
      </c>
      <c r="E1860" s="1" t="s">
        <v>73</v>
      </c>
      <c r="F1860" s="1" t="s">
        <v>57</v>
      </c>
      <c r="G1860" s="1" t="s">
        <v>4746</v>
      </c>
      <c r="H1860" s="191">
        <v>6877</v>
      </c>
      <c r="I1860" s="192">
        <v>0</v>
      </c>
      <c r="J1860" s="192">
        <v>0</v>
      </c>
    </row>
    <row r="1861" spans="1:10">
      <c r="A1861" s="1" t="s">
        <v>4747</v>
      </c>
      <c r="B1861" s="1" t="s">
        <v>4747</v>
      </c>
      <c r="C1861" s="1" t="s">
        <v>4748</v>
      </c>
      <c r="D1861" s="1" t="s">
        <v>72</v>
      </c>
      <c r="E1861" s="1" t="s">
        <v>73</v>
      </c>
      <c r="F1861" s="1" t="s">
        <v>65</v>
      </c>
      <c r="G1861" s="1" t="s">
        <v>4749</v>
      </c>
      <c r="H1861" s="191">
        <v>6694</v>
      </c>
      <c r="I1861" s="192">
        <v>0</v>
      </c>
      <c r="J1861" s="192">
        <v>0</v>
      </c>
    </row>
    <row r="1862" spans="1:10">
      <c r="A1862" s="1" t="s">
        <v>4750</v>
      </c>
      <c r="B1862" s="1" t="s">
        <v>4707</v>
      </c>
      <c r="C1862" s="1" t="s">
        <v>4707</v>
      </c>
      <c r="D1862" s="1" t="s">
        <v>72</v>
      </c>
      <c r="E1862" s="1" t="s">
        <v>73</v>
      </c>
      <c r="F1862" s="1" t="s">
        <v>57</v>
      </c>
      <c r="G1862" s="1" t="s">
        <v>4751</v>
      </c>
      <c r="H1862" s="191">
        <v>5996.5</v>
      </c>
      <c r="I1862" s="192">
        <v>0</v>
      </c>
      <c r="J1862" s="192">
        <v>0</v>
      </c>
    </row>
    <row r="1863" spans="1:10">
      <c r="A1863" s="1" t="s">
        <v>4752</v>
      </c>
      <c r="B1863" s="1" t="s">
        <v>4655</v>
      </c>
      <c r="C1863" s="1" t="s">
        <v>4655</v>
      </c>
      <c r="D1863" s="1" t="s">
        <v>72</v>
      </c>
      <c r="E1863" s="1" t="s">
        <v>73</v>
      </c>
      <c r="F1863" s="1" t="s">
        <v>48</v>
      </c>
      <c r="G1863" s="1" t="s">
        <v>4656</v>
      </c>
      <c r="H1863" s="191">
        <v>5870.5</v>
      </c>
      <c r="I1863" s="192">
        <v>0</v>
      </c>
      <c r="J1863" s="192">
        <v>0</v>
      </c>
    </row>
    <row r="1864" spans="1:10">
      <c r="A1864" s="1" t="s">
        <v>4753</v>
      </c>
      <c r="B1864" s="1" t="s">
        <v>4707</v>
      </c>
      <c r="C1864" s="1" t="s">
        <v>4707</v>
      </c>
      <c r="D1864" s="1" t="s">
        <v>72</v>
      </c>
      <c r="E1864" s="1" t="s">
        <v>73</v>
      </c>
      <c r="F1864" s="1" t="s">
        <v>57</v>
      </c>
      <c r="G1864" s="1" t="s">
        <v>4754</v>
      </c>
      <c r="H1864" s="191">
        <v>5603</v>
      </c>
      <c r="I1864" s="192">
        <v>0</v>
      </c>
      <c r="J1864" s="192">
        <v>0</v>
      </c>
    </row>
    <row r="1865" spans="1:10">
      <c r="A1865" s="1" t="s">
        <v>4755</v>
      </c>
      <c r="B1865" s="1" t="s">
        <v>4707</v>
      </c>
      <c r="C1865" s="1" t="s">
        <v>4707</v>
      </c>
      <c r="D1865" s="1" t="s">
        <v>72</v>
      </c>
      <c r="E1865" s="1" t="s">
        <v>73</v>
      </c>
      <c r="F1865" s="1" t="s">
        <v>57</v>
      </c>
      <c r="G1865" s="1" t="s">
        <v>4756</v>
      </c>
      <c r="H1865" s="191">
        <v>5420.5</v>
      </c>
      <c r="I1865" s="192">
        <v>0</v>
      </c>
      <c r="J1865" s="192">
        <v>0</v>
      </c>
    </row>
    <row r="1866" spans="1:10">
      <c r="A1866" s="1" t="s">
        <v>4757</v>
      </c>
      <c r="B1866" s="1" t="s">
        <v>4639</v>
      </c>
      <c r="C1866" s="1" t="s">
        <v>4639</v>
      </c>
      <c r="D1866" s="1" t="s">
        <v>72</v>
      </c>
      <c r="E1866" s="1" t="s">
        <v>73</v>
      </c>
      <c r="F1866" s="1" t="s">
        <v>48</v>
      </c>
      <c r="G1866" s="1" t="s">
        <v>4758</v>
      </c>
      <c r="H1866" s="191">
        <v>5272.5</v>
      </c>
      <c r="I1866" s="192">
        <v>0</v>
      </c>
      <c r="J1866" s="192">
        <v>0</v>
      </c>
    </row>
    <row r="1867" spans="1:10">
      <c r="A1867" s="1" t="s">
        <v>4759</v>
      </c>
      <c r="B1867" s="1" t="s">
        <v>4707</v>
      </c>
      <c r="C1867" s="1" t="s">
        <v>4707</v>
      </c>
      <c r="D1867" s="1" t="s">
        <v>72</v>
      </c>
      <c r="E1867" s="1" t="s">
        <v>73</v>
      </c>
      <c r="F1867" s="1" t="s">
        <v>57</v>
      </c>
      <c r="G1867" s="1" t="s">
        <v>4760</v>
      </c>
      <c r="H1867" s="191">
        <v>5201.5</v>
      </c>
      <c r="I1867" s="192">
        <v>0</v>
      </c>
      <c r="J1867" s="192">
        <v>0</v>
      </c>
    </row>
    <row r="1868" spans="1:10">
      <c r="A1868" s="1" t="s">
        <v>4761</v>
      </c>
      <c r="B1868" s="1" t="s">
        <v>4761</v>
      </c>
      <c r="C1868" s="1" t="s">
        <v>4743</v>
      </c>
      <c r="D1868" s="1" t="s">
        <v>72</v>
      </c>
      <c r="E1868" s="1" t="s">
        <v>73</v>
      </c>
      <c r="F1868" s="1" t="s">
        <v>42</v>
      </c>
      <c r="G1868" s="1" t="s">
        <v>4762</v>
      </c>
      <c r="H1868" s="191">
        <v>4996</v>
      </c>
      <c r="I1868" s="192">
        <v>0</v>
      </c>
      <c r="J1868" s="192">
        <v>0</v>
      </c>
    </row>
    <row r="1869" spans="1:10">
      <c r="A1869" s="1" t="s">
        <v>4763</v>
      </c>
      <c r="B1869" s="1" t="s">
        <v>4679</v>
      </c>
      <c r="C1869" s="1" t="s">
        <v>4679</v>
      </c>
      <c r="D1869" s="1" t="s">
        <v>72</v>
      </c>
      <c r="E1869" s="1" t="s">
        <v>73</v>
      </c>
      <c r="F1869" s="1" t="s">
        <v>65</v>
      </c>
      <c r="G1869" s="1" t="s">
        <v>4764</v>
      </c>
      <c r="H1869" s="191">
        <v>4977.5</v>
      </c>
      <c r="I1869" s="192">
        <v>0</v>
      </c>
      <c r="J1869" s="192">
        <v>0</v>
      </c>
    </row>
    <row r="1870" spans="1:10">
      <c r="A1870" s="1" t="s">
        <v>4765</v>
      </c>
      <c r="B1870" s="1" t="s">
        <v>4707</v>
      </c>
      <c r="C1870" s="1" t="s">
        <v>4707</v>
      </c>
      <c r="D1870" s="1" t="s">
        <v>72</v>
      </c>
      <c r="E1870" s="1" t="s">
        <v>73</v>
      </c>
      <c r="F1870" s="1" t="s">
        <v>57</v>
      </c>
      <c r="G1870" s="1" t="s">
        <v>4766</v>
      </c>
      <c r="H1870" s="191">
        <v>4946.5</v>
      </c>
      <c r="I1870" s="192">
        <v>0</v>
      </c>
      <c r="J1870" s="192">
        <v>0</v>
      </c>
    </row>
    <row r="1871" spans="1:10">
      <c r="A1871" s="1" t="s">
        <v>4767</v>
      </c>
      <c r="B1871" s="1" t="s">
        <v>4767</v>
      </c>
      <c r="C1871" s="1" t="s">
        <v>170</v>
      </c>
      <c r="D1871" s="1" t="s">
        <v>72</v>
      </c>
      <c r="E1871" s="1" t="s">
        <v>73</v>
      </c>
      <c r="F1871" s="1" t="s">
        <v>57</v>
      </c>
      <c r="G1871" s="1" t="s">
        <v>4768</v>
      </c>
      <c r="H1871" s="191">
        <v>4804</v>
      </c>
      <c r="I1871" s="192">
        <v>0</v>
      </c>
      <c r="J1871" s="192">
        <v>0</v>
      </c>
    </row>
    <row r="1872" spans="1:10">
      <c r="A1872" s="1" t="s">
        <v>4769</v>
      </c>
      <c r="B1872" s="1" t="s">
        <v>4707</v>
      </c>
      <c r="C1872" s="1" t="s">
        <v>4707</v>
      </c>
      <c r="D1872" s="1" t="s">
        <v>72</v>
      </c>
      <c r="E1872" s="1" t="s">
        <v>73</v>
      </c>
      <c r="F1872" s="1" t="s">
        <v>57</v>
      </c>
      <c r="G1872" s="1" t="s">
        <v>4770</v>
      </c>
      <c r="H1872" s="191">
        <v>4533</v>
      </c>
      <c r="I1872" s="192">
        <v>0</v>
      </c>
      <c r="J1872" s="192">
        <v>0</v>
      </c>
    </row>
    <row r="1873" spans="1:10">
      <c r="A1873" s="1" t="s">
        <v>4771</v>
      </c>
      <c r="B1873" s="1" t="s">
        <v>4707</v>
      </c>
      <c r="C1873" s="1" t="s">
        <v>4707</v>
      </c>
      <c r="D1873" s="1" t="s">
        <v>72</v>
      </c>
      <c r="E1873" s="1" t="s">
        <v>73</v>
      </c>
      <c r="F1873" s="1" t="s">
        <v>57</v>
      </c>
      <c r="G1873" s="1" t="s">
        <v>4772</v>
      </c>
      <c r="H1873" s="191">
        <v>4079.5</v>
      </c>
      <c r="I1873" s="192">
        <v>0</v>
      </c>
      <c r="J1873" s="192">
        <v>0</v>
      </c>
    </row>
    <row r="1874" spans="1:10">
      <c r="A1874" s="1" t="s">
        <v>4773</v>
      </c>
      <c r="B1874" s="1" t="s">
        <v>4773</v>
      </c>
      <c r="C1874" s="1" t="s">
        <v>4774</v>
      </c>
      <c r="D1874" s="1" t="s">
        <v>72</v>
      </c>
      <c r="E1874" s="1" t="s">
        <v>73</v>
      </c>
      <c r="F1874" s="1" t="s">
        <v>57</v>
      </c>
      <c r="G1874" s="1" t="s">
        <v>4775</v>
      </c>
      <c r="H1874" s="191">
        <v>3776.5</v>
      </c>
      <c r="I1874" s="192">
        <v>0</v>
      </c>
      <c r="J1874" s="192">
        <v>0</v>
      </c>
    </row>
    <row r="1875" spans="1:10">
      <c r="A1875" s="1" t="s">
        <v>4776</v>
      </c>
      <c r="B1875" s="1" t="s">
        <v>4679</v>
      </c>
      <c r="C1875" s="1" t="s">
        <v>4679</v>
      </c>
      <c r="D1875" s="1" t="s">
        <v>72</v>
      </c>
      <c r="E1875" s="1" t="s">
        <v>73</v>
      </c>
      <c r="F1875" s="1" t="s">
        <v>48</v>
      </c>
      <c r="G1875" s="1" t="s">
        <v>4777</v>
      </c>
      <c r="H1875" s="191">
        <v>3712.5</v>
      </c>
      <c r="I1875" s="192">
        <v>0</v>
      </c>
      <c r="J1875" s="192">
        <v>0</v>
      </c>
    </row>
    <row r="1876" spans="1:10">
      <c r="A1876" s="1" t="s">
        <v>4778</v>
      </c>
      <c r="B1876" s="1" t="s">
        <v>4707</v>
      </c>
      <c r="C1876" s="1" t="s">
        <v>4707</v>
      </c>
      <c r="D1876" s="1" t="s">
        <v>72</v>
      </c>
      <c r="E1876" s="1" t="s">
        <v>73</v>
      </c>
      <c r="F1876" s="1" t="s">
        <v>57</v>
      </c>
      <c r="G1876" s="1" t="s">
        <v>4779</v>
      </c>
      <c r="H1876" s="191">
        <v>3618</v>
      </c>
      <c r="I1876" s="192">
        <v>0</v>
      </c>
      <c r="J1876" s="192">
        <v>0</v>
      </c>
    </row>
    <row r="1877" spans="1:10">
      <c r="A1877" s="1" t="s">
        <v>4780</v>
      </c>
      <c r="B1877" s="1" t="s">
        <v>4780</v>
      </c>
      <c r="C1877" s="1" t="s">
        <v>170</v>
      </c>
      <c r="D1877" s="1" t="s">
        <v>72</v>
      </c>
      <c r="E1877" s="1" t="s">
        <v>73</v>
      </c>
      <c r="F1877" s="1" t="s">
        <v>42</v>
      </c>
      <c r="G1877" s="1" t="s">
        <v>4781</v>
      </c>
      <c r="H1877" s="191">
        <v>3597</v>
      </c>
      <c r="I1877" s="192">
        <v>0</v>
      </c>
      <c r="J1877" s="192">
        <v>0</v>
      </c>
    </row>
    <row r="1878" spans="1:10">
      <c r="A1878" s="1" t="s">
        <v>4782</v>
      </c>
      <c r="B1878" s="1" t="s">
        <v>4721</v>
      </c>
      <c r="C1878" s="1" t="s">
        <v>4721</v>
      </c>
      <c r="D1878" s="1" t="s">
        <v>72</v>
      </c>
      <c r="E1878" s="1" t="s">
        <v>73</v>
      </c>
      <c r="F1878" s="1" t="s">
        <v>42</v>
      </c>
      <c r="G1878" s="1" t="s">
        <v>4783</v>
      </c>
      <c r="H1878" s="191">
        <v>3230.5</v>
      </c>
      <c r="I1878" s="192">
        <v>0</v>
      </c>
      <c r="J1878" s="192">
        <v>0</v>
      </c>
    </row>
    <row r="1879" spans="1:10">
      <c r="A1879" s="1" t="s">
        <v>4784</v>
      </c>
      <c r="B1879" s="1" t="s">
        <v>4642</v>
      </c>
      <c r="C1879" s="1" t="s">
        <v>4642</v>
      </c>
      <c r="D1879" s="1" t="s">
        <v>72</v>
      </c>
      <c r="E1879" s="1" t="s">
        <v>73</v>
      </c>
      <c r="F1879" s="1" t="s">
        <v>48</v>
      </c>
      <c r="G1879" s="1" t="s">
        <v>4785</v>
      </c>
      <c r="H1879" s="191">
        <v>2901.5</v>
      </c>
      <c r="I1879" s="192">
        <v>0</v>
      </c>
      <c r="J1879" s="192">
        <v>0</v>
      </c>
    </row>
    <row r="1880" spans="1:10">
      <c r="A1880" s="1" t="s">
        <v>4786</v>
      </c>
      <c r="B1880" s="1" t="s">
        <v>4610</v>
      </c>
      <c r="C1880" s="1" t="s">
        <v>4610</v>
      </c>
      <c r="D1880" s="1" t="s">
        <v>72</v>
      </c>
      <c r="E1880" s="1" t="s">
        <v>73</v>
      </c>
      <c r="F1880" s="1" t="s">
        <v>448</v>
      </c>
      <c r="G1880" s="1" t="s">
        <v>4787</v>
      </c>
      <c r="H1880" s="191">
        <v>2679.5</v>
      </c>
      <c r="I1880" s="192">
        <v>0</v>
      </c>
      <c r="J1880" s="192">
        <v>0</v>
      </c>
    </row>
    <row r="1881" spans="1:10">
      <c r="A1881" s="1" t="s">
        <v>4788</v>
      </c>
      <c r="B1881" s="1" t="s">
        <v>4707</v>
      </c>
      <c r="C1881" s="1" t="s">
        <v>4707</v>
      </c>
      <c r="D1881" s="1" t="s">
        <v>72</v>
      </c>
      <c r="E1881" s="1" t="s">
        <v>73</v>
      </c>
      <c r="F1881" s="1" t="s">
        <v>57</v>
      </c>
      <c r="G1881" s="1" t="s">
        <v>4789</v>
      </c>
      <c r="H1881" s="191">
        <v>2574.5</v>
      </c>
      <c r="I1881" s="192">
        <v>0</v>
      </c>
      <c r="J1881" s="192">
        <v>0</v>
      </c>
    </row>
    <row r="1882" spans="1:10">
      <c r="A1882" s="1" t="s">
        <v>4790</v>
      </c>
      <c r="B1882" s="1" t="s">
        <v>4707</v>
      </c>
      <c r="C1882" s="1" t="s">
        <v>4707</v>
      </c>
      <c r="D1882" s="1" t="s">
        <v>72</v>
      </c>
      <c r="E1882" s="1" t="s">
        <v>73</v>
      </c>
      <c r="F1882" s="195" t="s">
        <v>42</v>
      </c>
      <c r="G1882" s="195" t="s">
        <v>4791</v>
      </c>
      <c r="H1882" s="196">
        <v>2529</v>
      </c>
      <c r="I1882" s="192">
        <v>0</v>
      </c>
      <c r="J1882" s="192">
        <v>0</v>
      </c>
    </row>
    <row r="1883" spans="1:10">
      <c r="A1883" s="1" t="s">
        <v>4792</v>
      </c>
      <c r="B1883" s="1" t="s">
        <v>4707</v>
      </c>
      <c r="C1883" s="1" t="s">
        <v>4707</v>
      </c>
      <c r="D1883" s="1" t="s">
        <v>72</v>
      </c>
      <c r="E1883" s="1" t="s">
        <v>73</v>
      </c>
      <c r="F1883" s="1" t="s">
        <v>57</v>
      </c>
      <c r="G1883" s="1" t="s">
        <v>4793</v>
      </c>
      <c r="H1883" s="191">
        <v>2409.5</v>
      </c>
      <c r="I1883" s="192">
        <v>0</v>
      </c>
      <c r="J1883" s="192">
        <v>0</v>
      </c>
    </row>
    <row r="1884" spans="1:10">
      <c r="A1884" s="1" t="s">
        <v>4794</v>
      </c>
      <c r="B1884" s="1" t="s">
        <v>4794</v>
      </c>
      <c r="C1884" s="1" t="s">
        <v>4616</v>
      </c>
      <c r="D1884" s="1" t="s">
        <v>72</v>
      </c>
      <c r="E1884" s="1" t="s">
        <v>73</v>
      </c>
      <c r="F1884" s="1" t="s">
        <v>57</v>
      </c>
      <c r="G1884" s="1" t="s">
        <v>4795</v>
      </c>
      <c r="H1884" s="191">
        <v>2245.5</v>
      </c>
      <c r="I1884" s="192">
        <v>0</v>
      </c>
      <c r="J1884" s="192">
        <v>0</v>
      </c>
    </row>
    <row r="1885" spans="1:10">
      <c r="A1885" s="1" t="s">
        <v>4796</v>
      </c>
      <c r="B1885" s="1" t="s">
        <v>4707</v>
      </c>
      <c r="C1885" s="1" t="s">
        <v>4707</v>
      </c>
      <c r="D1885" s="1" t="s">
        <v>72</v>
      </c>
      <c r="E1885" s="1" t="s">
        <v>73</v>
      </c>
      <c r="F1885" s="1" t="s">
        <v>57</v>
      </c>
      <c r="G1885" s="1" t="s">
        <v>4797</v>
      </c>
      <c r="H1885" s="191">
        <v>2201</v>
      </c>
      <c r="I1885" s="192">
        <v>0</v>
      </c>
      <c r="J1885" s="192">
        <v>0</v>
      </c>
    </row>
    <row r="1886" spans="1:10">
      <c r="A1886" s="1" t="s">
        <v>4798</v>
      </c>
      <c r="B1886" s="1" t="s">
        <v>4610</v>
      </c>
      <c r="C1886" s="1" t="s">
        <v>4610</v>
      </c>
      <c r="D1886" s="1" t="s">
        <v>72</v>
      </c>
      <c r="E1886" s="1" t="s">
        <v>73</v>
      </c>
      <c r="F1886" s="1" t="s">
        <v>448</v>
      </c>
      <c r="G1886" s="1" t="s">
        <v>4799</v>
      </c>
      <c r="H1886" s="191">
        <v>2026</v>
      </c>
      <c r="I1886" s="192">
        <v>0</v>
      </c>
      <c r="J1886" s="192">
        <v>0</v>
      </c>
    </row>
    <row r="1887" spans="1:10">
      <c r="A1887" s="1" t="s">
        <v>4800</v>
      </c>
      <c r="B1887" s="1" t="s">
        <v>4707</v>
      </c>
      <c r="C1887" s="1" t="s">
        <v>4707</v>
      </c>
      <c r="D1887" s="1" t="s">
        <v>72</v>
      </c>
      <c r="E1887" s="1" t="s">
        <v>73</v>
      </c>
      <c r="F1887" s="1" t="s">
        <v>57</v>
      </c>
      <c r="G1887" s="1" t="s">
        <v>4801</v>
      </c>
      <c r="H1887" s="191">
        <v>1924.5</v>
      </c>
      <c r="I1887" s="192">
        <v>0</v>
      </c>
      <c r="J1887" s="192">
        <v>0</v>
      </c>
    </row>
    <row r="1888" spans="1:10">
      <c r="A1888" s="1" t="s">
        <v>4802</v>
      </c>
      <c r="B1888" s="1" t="s">
        <v>4707</v>
      </c>
      <c r="C1888" s="1" t="s">
        <v>4707</v>
      </c>
      <c r="D1888" s="1" t="s">
        <v>72</v>
      </c>
      <c r="E1888" s="1" t="s">
        <v>73</v>
      </c>
      <c r="F1888" s="195" t="s">
        <v>42</v>
      </c>
      <c r="G1888" s="195" t="s">
        <v>4803</v>
      </c>
      <c r="H1888" s="196">
        <v>1740</v>
      </c>
      <c r="I1888" s="192">
        <v>0</v>
      </c>
      <c r="J1888" s="192">
        <v>0</v>
      </c>
    </row>
    <row r="1889" spans="1:10">
      <c r="A1889" s="1" t="s">
        <v>4804</v>
      </c>
      <c r="B1889" s="1" t="s">
        <v>4707</v>
      </c>
      <c r="C1889" s="1" t="s">
        <v>4707</v>
      </c>
      <c r="D1889" s="1" t="s">
        <v>72</v>
      </c>
      <c r="E1889" s="1" t="s">
        <v>73</v>
      </c>
      <c r="F1889" s="1" t="s">
        <v>57</v>
      </c>
      <c r="G1889" s="1" t="s">
        <v>4805</v>
      </c>
      <c r="H1889" s="191">
        <v>1678</v>
      </c>
      <c r="I1889" s="192">
        <v>0</v>
      </c>
      <c r="J1889" s="192">
        <v>0</v>
      </c>
    </row>
    <row r="1890" spans="1:10">
      <c r="A1890" s="1" t="s">
        <v>4806</v>
      </c>
      <c r="B1890" s="1" t="s">
        <v>4610</v>
      </c>
      <c r="C1890" s="1" t="s">
        <v>4610</v>
      </c>
      <c r="D1890" s="1" t="s">
        <v>72</v>
      </c>
      <c r="E1890" s="1" t="s">
        <v>73</v>
      </c>
      <c r="F1890" s="1" t="s">
        <v>448</v>
      </c>
      <c r="G1890" s="1" t="s">
        <v>4807</v>
      </c>
      <c r="H1890" s="191">
        <v>1633.75</v>
      </c>
      <c r="I1890" s="192">
        <v>0</v>
      </c>
      <c r="J1890" s="192">
        <v>0</v>
      </c>
    </row>
    <row r="1891" spans="1:10">
      <c r="A1891" s="1" t="s">
        <v>4808</v>
      </c>
      <c r="B1891" s="1" t="s">
        <v>4707</v>
      </c>
      <c r="C1891" s="1" t="s">
        <v>4707</v>
      </c>
      <c r="D1891" s="1" t="s">
        <v>72</v>
      </c>
      <c r="E1891" s="1" t="s">
        <v>73</v>
      </c>
      <c r="F1891" s="1" t="s">
        <v>57</v>
      </c>
      <c r="G1891" s="1" t="s">
        <v>4809</v>
      </c>
      <c r="H1891" s="191">
        <v>1544</v>
      </c>
      <c r="I1891" s="192">
        <v>0</v>
      </c>
      <c r="J1891" s="192">
        <v>0</v>
      </c>
    </row>
    <row r="1892" spans="1:10">
      <c r="A1892" s="1" t="s">
        <v>4810</v>
      </c>
      <c r="B1892" s="1" t="s">
        <v>4610</v>
      </c>
      <c r="C1892" s="1" t="s">
        <v>4610</v>
      </c>
      <c r="D1892" s="1" t="s">
        <v>72</v>
      </c>
      <c r="E1892" s="1" t="s">
        <v>73</v>
      </c>
      <c r="F1892" s="1" t="s">
        <v>448</v>
      </c>
      <c r="G1892" s="1" t="s">
        <v>4811</v>
      </c>
      <c r="H1892" s="191">
        <v>1370</v>
      </c>
      <c r="I1892" s="192">
        <v>0</v>
      </c>
      <c r="J1892" s="192">
        <v>0</v>
      </c>
    </row>
    <row r="1893" spans="1:10">
      <c r="A1893" s="1" t="s">
        <v>4812</v>
      </c>
      <c r="B1893" s="1" t="s">
        <v>4610</v>
      </c>
      <c r="C1893" s="1" t="s">
        <v>4610</v>
      </c>
      <c r="D1893" s="1" t="s">
        <v>72</v>
      </c>
      <c r="E1893" s="1" t="s">
        <v>73</v>
      </c>
      <c r="F1893" s="1" t="s">
        <v>448</v>
      </c>
      <c r="G1893" s="1" t="s">
        <v>4813</v>
      </c>
      <c r="H1893" s="191">
        <v>1295.25</v>
      </c>
      <c r="I1893" s="192">
        <v>0</v>
      </c>
      <c r="J1893" s="192">
        <v>0</v>
      </c>
    </row>
    <row r="1894" spans="1:10">
      <c r="A1894" s="1" t="s">
        <v>4814</v>
      </c>
      <c r="B1894" s="1" t="s">
        <v>4658</v>
      </c>
      <c r="C1894" s="1" t="s">
        <v>4658</v>
      </c>
      <c r="D1894" s="1" t="s">
        <v>72</v>
      </c>
      <c r="E1894" s="1" t="s">
        <v>73</v>
      </c>
      <c r="F1894" s="1" t="s">
        <v>48</v>
      </c>
      <c r="G1894" s="1" t="s">
        <v>4815</v>
      </c>
      <c r="H1894" s="191">
        <v>1266</v>
      </c>
      <c r="I1894" s="192">
        <v>0</v>
      </c>
      <c r="J1894" s="192">
        <v>0</v>
      </c>
    </row>
    <row r="1895" spans="1:10">
      <c r="A1895" s="1" t="s">
        <v>4816</v>
      </c>
      <c r="B1895" s="1" t="s">
        <v>4707</v>
      </c>
      <c r="C1895" s="1" t="s">
        <v>4707</v>
      </c>
      <c r="D1895" s="1" t="s">
        <v>72</v>
      </c>
      <c r="E1895" s="1" t="s">
        <v>73</v>
      </c>
      <c r="F1895" s="195" t="s">
        <v>42</v>
      </c>
      <c r="G1895" s="195" t="s">
        <v>4817</v>
      </c>
      <c r="H1895" s="196">
        <v>1149</v>
      </c>
      <c r="I1895" s="192">
        <v>0</v>
      </c>
      <c r="J1895" s="192">
        <v>0</v>
      </c>
    </row>
    <row r="1896" spans="1:10">
      <c r="A1896" s="1" t="s">
        <v>4818</v>
      </c>
      <c r="B1896" s="1" t="s">
        <v>4610</v>
      </c>
      <c r="C1896" s="1" t="s">
        <v>4610</v>
      </c>
      <c r="D1896" s="1" t="s">
        <v>72</v>
      </c>
      <c r="E1896" s="1" t="s">
        <v>73</v>
      </c>
      <c r="F1896" s="1" t="s">
        <v>448</v>
      </c>
      <c r="G1896" s="1" t="s">
        <v>4819</v>
      </c>
      <c r="H1896" s="191">
        <v>1079.75</v>
      </c>
      <c r="I1896" s="192">
        <v>0</v>
      </c>
      <c r="J1896" s="192">
        <v>0</v>
      </c>
    </row>
    <row r="1897" spans="1:10">
      <c r="A1897" s="1" t="s">
        <v>4820</v>
      </c>
      <c r="B1897" s="1" t="s">
        <v>4707</v>
      </c>
      <c r="C1897" s="1" t="s">
        <v>4707</v>
      </c>
      <c r="D1897" s="1" t="s">
        <v>72</v>
      </c>
      <c r="E1897" s="1" t="s">
        <v>73</v>
      </c>
      <c r="F1897" s="195" t="s">
        <v>42</v>
      </c>
      <c r="G1897" s="195" t="s">
        <v>4821</v>
      </c>
      <c r="H1897" s="196">
        <v>1047</v>
      </c>
      <c r="I1897" s="192">
        <v>0</v>
      </c>
      <c r="J1897" s="192">
        <v>0</v>
      </c>
    </row>
    <row r="1898" spans="1:10">
      <c r="A1898" s="1" t="s">
        <v>4822</v>
      </c>
      <c r="B1898" s="1" t="s">
        <v>4667</v>
      </c>
      <c r="C1898" s="1" t="s">
        <v>4667</v>
      </c>
      <c r="D1898" s="1" t="s">
        <v>72</v>
      </c>
      <c r="E1898" s="1" t="s">
        <v>73</v>
      </c>
      <c r="F1898" s="1" t="s">
        <v>48</v>
      </c>
      <c r="G1898" s="1" t="s">
        <v>4823</v>
      </c>
      <c r="H1898" s="191">
        <v>1000</v>
      </c>
      <c r="I1898" s="192">
        <v>0</v>
      </c>
      <c r="J1898" s="192">
        <v>0</v>
      </c>
    </row>
    <row r="1899" spans="1:10">
      <c r="A1899" s="1" t="s">
        <v>4824</v>
      </c>
      <c r="B1899" s="1" t="s">
        <v>4610</v>
      </c>
      <c r="C1899" s="1" t="s">
        <v>4610</v>
      </c>
      <c r="D1899" s="1" t="s">
        <v>72</v>
      </c>
      <c r="E1899" s="1" t="s">
        <v>73</v>
      </c>
      <c r="F1899" s="1" t="s">
        <v>448</v>
      </c>
      <c r="G1899" s="1" t="s">
        <v>4813</v>
      </c>
      <c r="H1899" s="191">
        <v>999.25</v>
      </c>
      <c r="I1899" s="192">
        <v>0</v>
      </c>
      <c r="J1899" s="192">
        <v>0</v>
      </c>
    </row>
    <row r="1900" spans="1:10">
      <c r="A1900" s="1" t="s">
        <v>4825</v>
      </c>
      <c r="B1900" s="1" t="s">
        <v>4707</v>
      </c>
      <c r="C1900" s="1" t="s">
        <v>4707</v>
      </c>
      <c r="D1900" s="1" t="s">
        <v>72</v>
      </c>
      <c r="E1900" s="1" t="s">
        <v>73</v>
      </c>
      <c r="F1900" s="195" t="s">
        <v>42</v>
      </c>
      <c r="G1900" s="195" t="s">
        <v>4826</v>
      </c>
      <c r="H1900" s="196">
        <v>964</v>
      </c>
      <c r="I1900" s="192">
        <v>0</v>
      </c>
      <c r="J1900" s="192">
        <v>0</v>
      </c>
    </row>
    <row r="1901" spans="1:10">
      <c r="A1901" s="1" t="s">
        <v>4827</v>
      </c>
      <c r="B1901" s="1" t="s">
        <v>4610</v>
      </c>
      <c r="C1901" s="1" t="s">
        <v>4610</v>
      </c>
      <c r="D1901" s="1" t="s">
        <v>72</v>
      </c>
      <c r="E1901" s="1" t="s">
        <v>73</v>
      </c>
      <c r="F1901" s="1" t="s">
        <v>448</v>
      </c>
      <c r="G1901" s="1" t="s">
        <v>4813</v>
      </c>
      <c r="H1901" s="191">
        <v>926</v>
      </c>
      <c r="I1901" s="192">
        <v>0</v>
      </c>
      <c r="J1901" s="192">
        <v>0</v>
      </c>
    </row>
    <row r="1902" spans="1:10">
      <c r="A1902" s="1" t="s">
        <v>4828</v>
      </c>
      <c r="B1902" s="1" t="s">
        <v>4658</v>
      </c>
      <c r="C1902" s="1" t="s">
        <v>4658</v>
      </c>
      <c r="D1902" s="1" t="s">
        <v>72</v>
      </c>
      <c r="E1902" s="1" t="s">
        <v>73</v>
      </c>
      <c r="F1902" s="1" t="s">
        <v>48</v>
      </c>
      <c r="G1902" s="1" t="s">
        <v>4829</v>
      </c>
      <c r="H1902" s="191">
        <v>925.5</v>
      </c>
      <c r="I1902" s="192">
        <v>0</v>
      </c>
      <c r="J1902" s="192">
        <v>0</v>
      </c>
    </row>
    <row r="1903" spans="1:10">
      <c r="A1903" s="1" t="s">
        <v>4830</v>
      </c>
      <c r="B1903" s="1" t="s">
        <v>4707</v>
      </c>
      <c r="C1903" s="1" t="s">
        <v>4707</v>
      </c>
      <c r="D1903" s="1" t="s">
        <v>72</v>
      </c>
      <c r="E1903" s="1" t="s">
        <v>73</v>
      </c>
      <c r="F1903" s="195" t="s">
        <v>42</v>
      </c>
      <c r="G1903" s="195" t="s">
        <v>4831</v>
      </c>
      <c r="H1903" s="196">
        <v>849</v>
      </c>
      <c r="I1903" s="192">
        <v>0</v>
      </c>
      <c r="J1903" s="192">
        <v>0</v>
      </c>
    </row>
    <row r="1904" spans="1:10">
      <c r="A1904" s="1" t="s">
        <v>4832</v>
      </c>
      <c r="B1904" s="1" t="s">
        <v>4667</v>
      </c>
      <c r="C1904" s="1" t="s">
        <v>4667</v>
      </c>
      <c r="D1904" s="1" t="s">
        <v>72</v>
      </c>
      <c r="E1904" s="1" t="s">
        <v>73</v>
      </c>
      <c r="F1904" s="1" t="s">
        <v>48</v>
      </c>
      <c r="G1904" s="1" t="s">
        <v>4833</v>
      </c>
      <c r="H1904" s="191">
        <v>845</v>
      </c>
      <c r="I1904" s="192">
        <v>0</v>
      </c>
      <c r="J1904" s="192">
        <v>0</v>
      </c>
    </row>
    <row r="1905" spans="1:10">
      <c r="A1905" s="1" t="s">
        <v>4834</v>
      </c>
      <c r="B1905" s="1" t="s">
        <v>4707</v>
      </c>
      <c r="C1905" s="1" t="s">
        <v>4707</v>
      </c>
      <c r="D1905" s="1" t="s">
        <v>72</v>
      </c>
      <c r="E1905" s="1" t="s">
        <v>73</v>
      </c>
      <c r="F1905" s="1" t="s">
        <v>57</v>
      </c>
      <c r="G1905" s="1" t="s">
        <v>4835</v>
      </c>
      <c r="H1905" s="191">
        <v>844</v>
      </c>
      <c r="I1905" s="192">
        <v>0</v>
      </c>
      <c r="J1905" s="192">
        <v>0</v>
      </c>
    </row>
    <row r="1906" spans="1:10">
      <c r="A1906" s="1" t="s">
        <v>4836</v>
      </c>
      <c r="B1906" s="1" t="s">
        <v>4610</v>
      </c>
      <c r="C1906" s="1" t="s">
        <v>4610</v>
      </c>
      <c r="D1906" s="1" t="s">
        <v>72</v>
      </c>
      <c r="E1906" s="1" t="s">
        <v>73</v>
      </c>
      <c r="F1906" s="1" t="s">
        <v>448</v>
      </c>
      <c r="G1906" s="1" t="s">
        <v>4813</v>
      </c>
      <c r="H1906" s="191">
        <v>807.5</v>
      </c>
      <c r="I1906" s="192">
        <v>0</v>
      </c>
      <c r="J1906" s="192">
        <v>0</v>
      </c>
    </row>
    <row r="1907" spans="1:10">
      <c r="A1907" s="1" t="s">
        <v>4837</v>
      </c>
      <c r="B1907" s="1" t="s">
        <v>4613</v>
      </c>
      <c r="C1907" s="1" t="s">
        <v>4613</v>
      </c>
      <c r="D1907" s="1" t="s">
        <v>72</v>
      </c>
      <c r="E1907" s="1" t="s">
        <v>73</v>
      </c>
      <c r="F1907" s="1" t="s">
        <v>48</v>
      </c>
      <c r="G1907" s="1" t="s">
        <v>4838</v>
      </c>
      <c r="H1907" s="191">
        <v>757.5</v>
      </c>
      <c r="I1907" s="192">
        <v>0</v>
      </c>
      <c r="J1907" s="192">
        <v>0</v>
      </c>
    </row>
    <row r="1908" spans="1:10">
      <c r="A1908" s="1" t="s">
        <v>4839</v>
      </c>
      <c r="B1908" s="1" t="s">
        <v>4610</v>
      </c>
      <c r="C1908" s="1" t="s">
        <v>4610</v>
      </c>
      <c r="D1908" s="1" t="s">
        <v>72</v>
      </c>
      <c r="E1908" s="1" t="s">
        <v>73</v>
      </c>
      <c r="F1908" s="1" t="s">
        <v>448</v>
      </c>
      <c r="G1908" s="1" t="s">
        <v>4813</v>
      </c>
      <c r="H1908" s="191">
        <v>743.25</v>
      </c>
      <c r="I1908" s="192">
        <v>0</v>
      </c>
      <c r="J1908" s="192">
        <v>0</v>
      </c>
    </row>
    <row r="1909" spans="1:10">
      <c r="A1909" s="1" t="s">
        <v>4840</v>
      </c>
      <c r="B1909" s="1" t="s">
        <v>4610</v>
      </c>
      <c r="C1909" s="1" t="s">
        <v>4610</v>
      </c>
      <c r="D1909" s="1" t="s">
        <v>72</v>
      </c>
      <c r="E1909" s="1" t="s">
        <v>73</v>
      </c>
      <c r="F1909" s="1" t="s">
        <v>448</v>
      </c>
      <c r="G1909" s="1" t="s">
        <v>4841</v>
      </c>
      <c r="H1909" s="191">
        <v>732.25</v>
      </c>
      <c r="I1909" s="192">
        <v>0</v>
      </c>
      <c r="J1909" s="192">
        <v>0</v>
      </c>
    </row>
    <row r="1910" spans="1:10">
      <c r="A1910" s="1" t="s">
        <v>4842</v>
      </c>
      <c r="B1910" s="1" t="s">
        <v>4707</v>
      </c>
      <c r="C1910" s="1" t="s">
        <v>4707</v>
      </c>
      <c r="D1910" s="1" t="s">
        <v>72</v>
      </c>
      <c r="E1910" s="1" t="s">
        <v>73</v>
      </c>
      <c r="F1910" s="195" t="s">
        <v>42</v>
      </c>
      <c r="G1910" s="195" t="s">
        <v>4843</v>
      </c>
      <c r="H1910" s="196">
        <v>726</v>
      </c>
      <c r="I1910" s="192">
        <v>0</v>
      </c>
      <c r="J1910" s="192">
        <v>0</v>
      </c>
    </row>
    <row r="1911" spans="1:10">
      <c r="A1911" s="1" t="s">
        <v>4844</v>
      </c>
      <c r="B1911" s="1" t="s">
        <v>4667</v>
      </c>
      <c r="C1911" s="1" t="s">
        <v>4667</v>
      </c>
      <c r="D1911" s="1" t="s">
        <v>72</v>
      </c>
      <c r="E1911" s="1" t="s">
        <v>73</v>
      </c>
      <c r="F1911" s="1" t="s">
        <v>48</v>
      </c>
      <c r="G1911" s="1" t="s">
        <v>4845</v>
      </c>
      <c r="H1911" s="191">
        <v>725.5</v>
      </c>
      <c r="I1911" s="192">
        <v>0</v>
      </c>
      <c r="J1911" s="192">
        <v>0</v>
      </c>
    </row>
    <row r="1912" spans="1:10">
      <c r="A1912" s="1" t="s">
        <v>4846</v>
      </c>
      <c r="B1912" s="1" t="s">
        <v>4613</v>
      </c>
      <c r="C1912" s="1" t="s">
        <v>4613</v>
      </c>
      <c r="D1912" s="1" t="s">
        <v>72</v>
      </c>
      <c r="E1912" s="1" t="s">
        <v>73</v>
      </c>
      <c r="F1912" s="1" t="s">
        <v>48</v>
      </c>
      <c r="G1912" s="1" t="s">
        <v>4847</v>
      </c>
      <c r="H1912" s="191">
        <v>707</v>
      </c>
      <c r="I1912" s="192">
        <v>0</v>
      </c>
      <c r="J1912" s="192">
        <v>0</v>
      </c>
    </row>
    <row r="1913" spans="1:10">
      <c r="A1913" s="1" t="s">
        <v>4848</v>
      </c>
      <c r="B1913" s="1" t="s">
        <v>4658</v>
      </c>
      <c r="C1913" s="1" t="s">
        <v>4658</v>
      </c>
      <c r="D1913" s="1" t="s">
        <v>72</v>
      </c>
      <c r="E1913" s="1" t="s">
        <v>73</v>
      </c>
      <c r="F1913" s="1" t="s">
        <v>48</v>
      </c>
      <c r="G1913" s="1" t="s">
        <v>4849</v>
      </c>
      <c r="H1913" s="191">
        <v>682</v>
      </c>
      <c r="I1913" s="192">
        <v>0</v>
      </c>
      <c r="J1913" s="192">
        <v>0</v>
      </c>
    </row>
    <row r="1914" spans="1:10">
      <c r="A1914" s="1" t="s">
        <v>4850</v>
      </c>
      <c r="B1914" s="1" t="s">
        <v>4667</v>
      </c>
      <c r="C1914" s="1" t="s">
        <v>4667</v>
      </c>
      <c r="D1914" s="1" t="s">
        <v>72</v>
      </c>
      <c r="E1914" s="1" t="s">
        <v>73</v>
      </c>
      <c r="F1914" s="1" t="s">
        <v>48</v>
      </c>
      <c r="G1914" s="1" t="s">
        <v>4851</v>
      </c>
      <c r="H1914" s="191">
        <v>659</v>
      </c>
      <c r="I1914" s="192">
        <v>0</v>
      </c>
      <c r="J1914" s="192">
        <v>0</v>
      </c>
    </row>
    <row r="1915" spans="1:10">
      <c r="A1915" s="1" t="s">
        <v>4852</v>
      </c>
      <c r="B1915" s="1" t="s">
        <v>4610</v>
      </c>
      <c r="C1915" s="1" t="s">
        <v>4610</v>
      </c>
      <c r="D1915" s="1" t="s">
        <v>72</v>
      </c>
      <c r="E1915" s="1" t="s">
        <v>73</v>
      </c>
      <c r="F1915" s="1" t="s">
        <v>448</v>
      </c>
      <c r="G1915" s="1" t="s">
        <v>4853</v>
      </c>
      <c r="H1915" s="191">
        <v>648.75</v>
      </c>
      <c r="I1915" s="192">
        <v>0</v>
      </c>
      <c r="J1915" s="192">
        <v>0</v>
      </c>
    </row>
    <row r="1916" spans="1:10">
      <c r="A1916" s="1" t="s">
        <v>4854</v>
      </c>
      <c r="B1916" s="1" t="s">
        <v>4658</v>
      </c>
      <c r="C1916" s="1" t="s">
        <v>4658</v>
      </c>
      <c r="D1916" s="1" t="s">
        <v>72</v>
      </c>
      <c r="E1916" s="1" t="s">
        <v>73</v>
      </c>
      <c r="F1916" s="1" t="s">
        <v>48</v>
      </c>
      <c r="G1916" s="1" t="s">
        <v>4855</v>
      </c>
      <c r="H1916" s="191">
        <v>647</v>
      </c>
      <c r="I1916" s="192">
        <v>0</v>
      </c>
      <c r="J1916" s="192">
        <v>0</v>
      </c>
    </row>
    <row r="1917" spans="1:10">
      <c r="A1917" s="1" t="s">
        <v>4856</v>
      </c>
      <c r="B1917" s="1" t="s">
        <v>4667</v>
      </c>
      <c r="C1917" s="1" t="s">
        <v>4667</v>
      </c>
      <c r="D1917" s="1" t="s">
        <v>72</v>
      </c>
      <c r="E1917" s="1" t="s">
        <v>73</v>
      </c>
      <c r="F1917" s="1" t="s">
        <v>48</v>
      </c>
      <c r="G1917" s="1" t="s">
        <v>4857</v>
      </c>
      <c r="H1917" s="191">
        <v>639.25</v>
      </c>
      <c r="I1917" s="192">
        <v>0</v>
      </c>
      <c r="J1917" s="192">
        <v>0</v>
      </c>
    </row>
    <row r="1918" spans="1:10">
      <c r="A1918" s="1" t="s">
        <v>4858</v>
      </c>
      <c r="B1918" s="1" t="s">
        <v>4610</v>
      </c>
      <c r="C1918" s="1" t="s">
        <v>4610</v>
      </c>
      <c r="D1918" s="1" t="s">
        <v>72</v>
      </c>
      <c r="E1918" s="1" t="s">
        <v>73</v>
      </c>
      <c r="F1918" s="1" t="s">
        <v>448</v>
      </c>
      <c r="G1918" s="1" t="s">
        <v>4813</v>
      </c>
      <c r="H1918" s="191">
        <v>631.75</v>
      </c>
      <c r="I1918" s="192">
        <v>0</v>
      </c>
      <c r="J1918" s="192">
        <v>0</v>
      </c>
    </row>
    <row r="1919" spans="1:10">
      <c r="A1919" s="1" t="s">
        <v>4859</v>
      </c>
      <c r="B1919" s="1" t="s">
        <v>4667</v>
      </c>
      <c r="C1919" s="1" t="s">
        <v>4667</v>
      </c>
      <c r="D1919" s="1" t="s">
        <v>72</v>
      </c>
      <c r="E1919" s="1" t="s">
        <v>73</v>
      </c>
      <c r="F1919" s="1" t="s">
        <v>48</v>
      </c>
      <c r="G1919" s="1" t="s">
        <v>4860</v>
      </c>
      <c r="H1919" s="191">
        <v>612</v>
      </c>
      <c r="I1919" s="192">
        <v>0</v>
      </c>
      <c r="J1919" s="192">
        <v>0</v>
      </c>
    </row>
    <row r="1920" spans="1:10">
      <c r="A1920" s="1" t="s">
        <v>4861</v>
      </c>
      <c r="B1920" s="1" t="s">
        <v>4707</v>
      </c>
      <c r="C1920" s="1" t="s">
        <v>4707</v>
      </c>
      <c r="D1920" s="1" t="s">
        <v>72</v>
      </c>
      <c r="E1920" s="1" t="s">
        <v>73</v>
      </c>
      <c r="F1920" s="195" t="s">
        <v>42</v>
      </c>
      <c r="G1920" s="195" t="s">
        <v>4862</v>
      </c>
      <c r="H1920" s="196">
        <v>606</v>
      </c>
      <c r="I1920" s="192">
        <v>0</v>
      </c>
      <c r="J1920" s="192">
        <v>0</v>
      </c>
    </row>
    <row r="1921" spans="1:10">
      <c r="A1921" s="1" t="s">
        <v>4863</v>
      </c>
      <c r="B1921" s="1" t="s">
        <v>4667</v>
      </c>
      <c r="C1921" s="1" t="s">
        <v>4667</v>
      </c>
      <c r="D1921" s="1" t="s">
        <v>72</v>
      </c>
      <c r="E1921" s="1" t="s">
        <v>73</v>
      </c>
      <c r="F1921" s="1" t="s">
        <v>48</v>
      </c>
      <c r="G1921" s="1" t="s">
        <v>4864</v>
      </c>
      <c r="H1921" s="191">
        <v>601.5</v>
      </c>
      <c r="I1921" s="192">
        <v>0</v>
      </c>
      <c r="J1921" s="192">
        <v>0</v>
      </c>
    </row>
    <row r="1922" spans="1:10">
      <c r="A1922" s="1" t="s">
        <v>4865</v>
      </c>
      <c r="B1922" s="1" t="s">
        <v>4667</v>
      </c>
      <c r="C1922" s="1" t="s">
        <v>4667</v>
      </c>
      <c r="D1922" s="1" t="s">
        <v>72</v>
      </c>
      <c r="E1922" s="1" t="s">
        <v>73</v>
      </c>
      <c r="F1922" s="1" t="s">
        <v>48</v>
      </c>
      <c r="G1922" s="1" t="s">
        <v>4857</v>
      </c>
      <c r="H1922" s="191">
        <v>585.75</v>
      </c>
      <c r="I1922" s="192">
        <v>0</v>
      </c>
      <c r="J1922" s="192">
        <v>0</v>
      </c>
    </row>
    <row r="1923" spans="1:10">
      <c r="A1923" s="1" t="s">
        <v>4866</v>
      </c>
      <c r="B1923" s="1" t="s">
        <v>4667</v>
      </c>
      <c r="C1923" s="1" t="s">
        <v>4667</v>
      </c>
      <c r="D1923" s="1" t="s">
        <v>72</v>
      </c>
      <c r="E1923" s="1" t="s">
        <v>73</v>
      </c>
      <c r="F1923" s="1" t="s">
        <v>48</v>
      </c>
      <c r="G1923" s="1" t="s">
        <v>1871</v>
      </c>
      <c r="H1923" s="191">
        <v>564.5</v>
      </c>
      <c r="I1923" s="192">
        <v>0</v>
      </c>
      <c r="J1923" s="192">
        <v>0</v>
      </c>
    </row>
    <row r="1924" spans="1:10">
      <c r="A1924" s="1" t="s">
        <v>4867</v>
      </c>
      <c r="B1924" s="1" t="s">
        <v>4667</v>
      </c>
      <c r="C1924" s="1" t="s">
        <v>4667</v>
      </c>
      <c r="D1924" s="1" t="s">
        <v>72</v>
      </c>
      <c r="E1924" s="1" t="s">
        <v>73</v>
      </c>
      <c r="F1924" s="1" t="s">
        <v>48</v>
      </c>
      <c r="G1924" s="1" t="s">
        <v>4868</v>
      </c>
      <c r="H1924" s="191">
        <v>542</v>
      </c>
      <c r="I1924" s="192">
        <v>0</v>
      </c>
      <c r="J1924" s="192">
        <v>0</v>
      </c>
    </row>
    <row r="1925" spans="1:10">
      <c r="A1925" s="1" t="s">
        <v>4869</v>
      </c>
      <c r="B1925" s="1" t="s">
        <v>4707</v>
      </c>
      <c r="C1925" s="1" t="s">
        <v>4707</v>
      </c>
      <c r="D1925" s="1" t="s">
        <v>72</v>
      </c>
      <c r="E1925" s="1" t="s">
        <v>73</v>
      </c>
      <c r="F1925" s="195" t="s">
        <v>42</v>
      </c>
      <c r="G1925" s="195" t="s">
        <v>4870</v>
      </c>
      <c r="H1925" s="196">
        <v>495</v>
      </c>
      <c r="I1925" s="192">
        <v>0</v>
      </c>
      <c r="J1925" s="192">
        <v>0</v>
      </c>
    </row>
    <row r="1926" spans="1:10">
      <c r="A1926" s="1" t="s">
        <v>4871</v>
      </c>
      <c r="B1926" s="1" t="s">
        <v>4667</v>
      </c>
      <c r="C1926" s="1" t="s">
        <v>4667</v>
      </c>
      <c r="D1926" s="1" t="s">
        <v>72</v>
      </c>
      <c r="E1926" s="1" t="s">
        <v>73</v>
      </c>
      <c r="F1926" s="1" t="s">
        <v>48</v>
      </c>
      <c r="G1926" s="1" t="s">
        <v>4872</v>
      </c>
      <c r="H1926" s="191">
        <v>475.25</v>
      </c>
      <c r="I1926" s="192">
        <v>0</v>
      </c>
      <c r="J1926" s="192">
        <v>0</v>
      </c>
    </row>
    <row r="1927" spans="1:10">
      <c r="A1927" s="1" t="s">
        <v>4873</v>
      </c>
      <c r="B1927" s="1" t="s">
        <v>4707</v>
      </c>
      <c r="C1927" s="1" t="s">
        <v>4707</v>
      </c>
      <c r="D1927" s="1" t="s">
        <v>72</v>
      </c>
      <c r="E1927" s="1" t="s">
        <v>73</v>
      </c>
      <c r="F1927" s="1" t="s">
        <v>57</v>
      </c>
      <c r="G1927" s="1" t="s">
        <v>4874</v>
      </c>
      <c r="H1927" s="191">
        <v>458.5</v>
      </c>
      <c r="I1927" s="192">
        <v>0</v>
      </c>
      <c r="J1927" s="192">
        <v>0</v>
      </c>
    </row>
    <row r="1928" spans="1:10">
      <c r="A1928" s="1" t="s">
        <v>4875</v>
      </c>
      <c r="B1928" s="1" t="s">
        <v>4707</v>
      </c>
      <c r="C1928" s="1" t="s">
        <v>4707</v>
      </c>
      <c r="D1928" s="1" t="s">
        <v>72</v>
      </c>
      <c r="E1928" s="1" t="s">
        <v>73</v>
      </c>
      <c r="F1928" s="1" t="s">
        <v>57</v>
      </c>
      <c r="G1928" s="1" t="s">
        <v>4876</v>
      </c>
      <c r="H1928" s="191">
        <v>408</v>
      </c>
      <c r="I1928" s="192">
        <v>0</v>
      </c>
      <c r="J1928" s="192">
        <v>0</v>
      </c>
    </row>
    <row r="1929" spans="1:10">
      <c r="A1929" s="1" t="s">
        <v>4877</v>
      </c>
      <c r="B1929" s="1" t="s">
        <v>4707</v>
      </c>
      <c r="C1929" s="1" t="s">
        <v>4707</v>
      </c>
      <c r="D1929" s="1" t="s">
        <v>72</v>
      </c>
      <c r="E1929" s="1" t="s">
        <v>73</v>
      </c>
      <c r="F1929" s="195" t="s">
        <v>42</v>
      </c>
      <c r="G1929" s="195" t="s">
        <v>4878</v>
      </c>
      <c r="H1929" s="196">
        <v>392</v>
      </c>
      <c r="I1929" s="192">
        <v>0</v>
      </c>
      <c r="J1929" s="192">
        <v>0</v>
      </c>
    </row>
    <row r="1930" spans="1:10">
      <c r="A1930" s="1" t="s">
        <v>4879</v>
      </c>
      <c r="B1930" s="1" t="s">
        <v>4667</v>
      </c>
      <c r="C1930" s="1" t="s">
        <v>4667</v>
      </c>
      <c r="D1930" s="1" t="s">
        <v>72</v>
      </c>
      <c r="E1930" s="1" t="s">
        <v>73</v>
      </c>
      <c r="F1930" s="1" t="s">
        <v>48</v>
      </c>
      <c r="G1930" s="1" t="s">
        <v>4880</v>
      </c>
      <c r="H1930" s="191">
        <v>391</v>
      </c>
      <c r="I1930" s="192">
        <v>0</v>
      </c>
      <c r="J1930" s="192">
        <v>0</v>
      </c>
    </row>
    <row r="1931" spans="1:10">
      <c r="A1931" s="1" t="s">
        <v>4881</v>
      </c>
      <c r="B1931" s="1" t="s">
        <v>4707</v>
      </c>
      <c r="C1931" s="1" t="s">
        <v>4707</v>
      </c>
      <c r="D1931" s="1" t="s">
        <v>72</v>
      </c>
      <c r="E1931" s="1" t="s">
        <v>73</v>
      </c>
      <c r="F1931" s="1" t="s">
        <v>57</v>
      </c>
      <c r="G1931" s="1" t="s">
        <v>4882</v>
      </c>
      <c r="H1931" s="191">
        <v>368.5</v>
      </c>
      <c r="I1931" s="192">
        <v>0</v>
      </c>
      <c r="J1931" s="192">
        <v>0</v>
      </c>
    </row>
    <row r="1932" spans="1:10">
      <c r="A1932" s="1" t="s">
        <v>4883</v>
      </c>
      <c r="B1932" s="1" t="s">
        <v>4707</v>
      </c>
      <c r="C1932" s="1" t="s">
        <v>4707</v>
      </c>
      <c r="D1932" s="1" t="s">
        <v>72</v>
      </c>
      <c r="E1932" s="1" t="s">
        <v>73</v>
      </c>
      <c r="F1932" s="195" t="s">
        <v>42</v>
      </c>
      <c r="G1932" s="195" t="s">
        <v>4884</v>
      </c>
      <c r="H1932" s="196">
        <v>354</v>
      </c>
      <c r="I1932" s="192">
        <v>0</v>
      </c>
      <c r="J1932" s="192">
        <v>0</v>
      </c>
    </row>
    <row r="1933" spans="1:10">
      <c r="A1933" s="1" t="s">
        <v>4885</v>
      </c>
      <c r="B1933" s="1" t="s">
        <v>4707</v>
      </c>
      <c r="C1933" s="1" t="s">
        <v>4707</v>
      </c>
      <c r="D1933" s="1" t="s">
        <v>72</v>
      </c>
      <c r="E1933" s="1" t="s">
        <v>73</v>
      </c>
      <c r="F1933" s="195" t="s">
        <v>42</v>
      </c>
      <c r="G1933" s="195" t="s">
        <v>4886</v>
      </c>
      <c r="H1933" s="196">
        <v>339</v>
      </c>
      <c r="I1933" s="192">
        <v>0</v>
      </c>
      <c r="J1933" s="192">
        <v>0</v>
      </c>
    </row>
    <row r="1934" spans="1:10">
      <c r="A1934" s="1" t="s">
        <v>4887</v>
      </c>
      <c r="B1934" s="1" t="s">
        <v>4667</v>
      </c>
      <c r="C1934" s="1" t="s">
        <v>4667</v>
      </c>
      <c r="D1934" s="1" t="s">
        <v>72</v>
      </c>
      <c r="E1934" s="1" t="s">
        <v>73</v>
      </c>
      <c r="F1934" s="1" t="s">
        <v>48</v>
      </c>
      <c r="G1934" s="1" t="s">
        <v>4888</v>
      </c>
      <c r="H1934" s="191">
        <v>331.25</v>
      </c>
      <c r="I1934" s="192">
        <v>0</v>
      </c>
      <c r="J1934" s="192">
        <v>0</v>
      </c>
    </row>
    <row r="1935" spans="1:10">
      <c r="A1935" s="1" t="s">
        <v>4889</v>
      </c>
      <c r="B1935" s="1" t="s">
        <v>4707</v>
      </c>
      <c r="C1935" s="1" t="s">
        <v>4707</v>
      </c>
      <c r="D1935" s="1" t="s">
        <v>72</v>
      </c>
      <c r="E1935" s="1" t="s">
        <v>73</v>
      </c>
      <c r="F1935" s="1" t="s">
        <v>57</v>
      </c>
      <c r="G1935" s="1" t="s">
        <v>4890</v>
      </c>
      <c r="H1935" s="191">
        <v>310.5</v>
      </c>
      <c r="I1935" s="192">
        <v>0</v>
      </c>
      <c r="J1935" s="192">
        <v>0</v>
      </c>
    </row>
    <row r="1936" spans="1:10">
      <c r="A1936" s="1" t="s">
        <v>4891</v>
      </c>
      <c r="B1936" s="1" t="s">
        <v>4667</v>
      </c>
      <c r="C1936" s="1" t="s">
        <v>4667</v>
      </c>
      <c r="D1936" s="1" t="s">
        <v>72</v>
      </c>
      <c r="E1936" s="1" t="s">
        <v>73</v>
      </c>
      <c r="F1936" s="1" t="s">
        <v>48</v>
      </c>
      <c r="G1936" s="1" t="s">
        <v>4892</v>
      </c>
      <c r="H1936" s="191">
        <v>266.25</v>
      </c>
      <c r="I1936" s="192">
        <v>0</v>
      </c>
      <c r="J1936" s="192">
        <v>0</v>
      </c>
    </row>
    <row r="1937" spans="1:10">
      <c r="A1937" s="1" t="s">
        <v>4893</v>
      </c>
      <c r="B1937" s="1" t="s">
        <v>4658</v>
      </c>
      <c r="C1937" s="1" t="s">
        <v>4658</v>
      </c>
      <c r="D1937" s="1" t="s">
        <v>72</v>
      </c>
      <c r="E1937" s="1" t="s">
        <v>73</v>
      </c>
      <c r="F1937" s="1" t="s">
        <v>48</v>
      </c>
      <c r="G1937" s="1" t="s">
        <v>4894</v>
      </c>
      <c r="H1937" s="191">
        <v>219.25</v>
      </c>
      <c r="I1937" s="192">
        <v>0</v>
      </c>
      <c r="J1937" s="192">
        <v>0</v>
      </c>
    </row>
    <row r="1938" spans="1:10">
      <c r="A1938" s="1" t="s">
        <v>4895</v>
      </c>
      <c r="B1938" s="1" t="s">
        <v>4658</v>
      </c>
      <c r="C1938" s="1" t="s">
        <v>4658</v>
      </c>
      <c r="D1938" s="1" t="s">
        <v>72</v>
      </c>
      <c r="E1938" s="1" t="s">
        <v>73</v>
      </c>
      <c r="F1938" s="1" t="s">
        <v>48</v>
      </c>
      <c r="G1938" s="1" t="s">
        <v>4896</v>
      </c>
      <c r="H1938" s="191">
        <v>191.5</v>
      </c>
      <c r="I1938" s="192">
        <v>0</v>
      </c>
      <c r="J1938" s="192">
        <v>0</v>
      </c>
    </row>
    <row r="1939" spans="1:10">
      <c r="A1939" s="1" t="s">
        <v>4897</v>
      </c>
      <c r="B1939" s="1" t="s">
        <v>4658</v>
      </c>
      <c r="C1939" s="1" t="s">
        <v>4658</v>
      </c>
      <c r="D1939" s="1" t="s">
        <v>72</v>
      </c>
      <c r="E1939" s="1" t="s">
        <v>73</v>
      </c>
      <c r="F1939" s="1" t="s">
        <v>48</v>
      </c>
      <c r="G1939" s="1" t="s">
        <v>4898</v>
      </c>
      <c r="H1939" s="191">
        <v>189.75</v>
      </c>
      <c r="I1939" s="192">
        <v>0</v>
      </c>
      <c r="J1939" s="192">
        <v>0</v>
      </c>
    </row>
    <row r="1940" spans="1:10">
      <c r="A1940" s="1" t="s">
        <v>4899</v>
      </c>
      <c r="B1940" s="1" t="s">
        <v>4658</v>
      </c>
      <c r="C1940" s="1" t="s">
        <v>4658</v>
      </c>
      <c r="D1940" s="1" t="s">
        <v>72</v>
      </c>
      <c r="E1940" s="1" t="s">
        <v>73</v>
      </c>
      <c r="F1940" s="1" t="s">
        <v>48</v>
      </c>
      <c r="G1940" s="1" t="s">
        <v>1871</v>
      </c>
      <c r="H1940" s="191">
        <v>186.75</v>
      </c>
      <c r="I1940" s="192">
        <v>0</v>
      </c>
      <c r="J1940" s="192">
        <v>0</v>
      </c>
    </row>
    <row r="1941" spans="1:10">
      <c r="A1941" s="1" t="s">
        <v>4900</v>
      </c>
      <c r="B1941" s="1" t="s">
        <v>4667</v>
      </c>
      <c r="C1941" s="1" t="s">
        <v>4667</v>
      </c>
      <c r="D1941" s="1" t="s">
        <v>72</v>
      </c>
      <c r="E1941" s="1" t="s">
        <v>73</v>
      </c>
      <c r="F1941" s="1" t="s">
        <v>48</v>
      </c>
      <c r="G1941" s="1" t="s">
        <v>4901</v>
      </c>
      <c r="H1941" s="191">
        <v>184.75</v>
      </c>
      <c r="I1941" s="192">
        <v>0</v>
      </c>
      <c r="J1941" s="192">
        <v>0</v>
      </c>
    </row>
    <row r="1942" spans="1:10">
      <c r="A1942" s="1" t="s">
        <v>4902</v>
      </c>
      <c r="B1942" s="1" t="s">
        <v>4707</v>
      </c>
      <c r="C1942" s="1" t="s">
        <v>4707</v>
      </c>
      <c r="D1942" s="1" t="s">
        <v>72</v>
      </c>
      <c r="E1942" s="1" t="s">
        <v>73</v>
      </c>
      <c r="F1942" s="195" t="s">
        <v>42</v>
      </c>
      <c r="G1942" s="195" t="s">
        <v>4903</v>
      </c>
      <c r="H1942" s="196">
        <v>163</v>
      </c>
      <c r="I1942" s="192">
        <v>0</v>
      </c>
      <c r="J1942" s="192">
        <v>0</v>
      </c>
    </row>
    <row r="1943" spans="1:10">
      <c r="A1943" s="1" t="s">
        <v>4904</v>
      </c>
      <c r="B1943" s="1" t="s">
        <v>4613</v>
      </c>
      <c r="C1943" s="1" t="s">
        <v>4613</v>
      </c>
      <c r="D1943" s="1" t="s">
        <v>72</v>
      </c>
      <c r="E1943" s="1" t="s">
        <v>73</v>
      </c>
      <c r="F1943" s="1" t="s">
        <v>48</v>
      </c>
      <c r="G1943" s="1" t="s">
        <v>4905</v>
      </c>
      <c r="H1943" s="191">
        <v>86.5</v>
      </c>
      <c r="I1943" s="192">
        <v>0</v>
      </c>
      <c r="J1943" s="192">
        <v>0</v>
      </c>
    </row>
    <row r="1944" spans="1:10">
      <c r="A1944" s="1" t="s">
        <v>4906</v>
      </c>
      <c r="B1944" s="1" t="s">
        <v>4613</v>
      </c>
      <c r="C1944" s="1" t="s">
        <v>4613</v>
      </c>
      <c r="D1944" s="1" t="s">
        <v>72</v>
      </c>
      <c r="E1944" s="1" t="s">
        <v>73</v>
      </c>
      <c r="F1944" s="1" t="s">
        <v>48</v>
      </c>
      <c r="G1944" s="1" t="s">
        <v>4905</v>
      </c>
      <c r="H1944" s="191">
        <v>76</v>
      </c>
      <c r="I1944" s="192">
        <v>0</v>
      </c>
      <c r="J1944" s="192">
        <v>0</v>
      </c>
    </row>
    <row r="1945" spans="1:10">
      <c r="A1945" s="1" t="s">
        <v>4907</v>
      </c>
      <c r="B1945" s="1" t="s">
        <v>4613</v>
      </c>
      <c r="C1945" s="1" t="s">
        <v>4613</v>
      </c>
      <c r="D1945" s="1" t="s">
        <v>72</v>
      </c>
      <c r="E1945" s="1" t="s">
        <v>73</v>
      </c>
      <c r="F1945" s="1" t="s">
        <v>48</v>
      </c>
      <c r="G1945" s="1" t="s">
        <v>4908</v>
      </c>
      <c r="H1945" s="191">
        <v>43.5</v>
      </c>
      <c r="I1945" s="192">
        <v>0</v>
      </c>
      <c r="J1945" s="192">
        <v>0</v>
      </c>
    </row>
    <row r="1946" spans="1:10">
      <c r="A1946" s="1" t="s">
        <v>4909</v>
      </c>
      <c r="B1946" s="1" t="s">
        <v>4909</v>
      </c>
      <c r="C1946" s="1" t="s">
        <v>4630</v>
      </c>
      <c r="D1946" s="1" t="s">
        <v>72</v>
      </c>
      <c r="E1946" s="1" t="s">
        <v>73</v>
      </c>
      <c r="F1946" s="1" t="s">
        <v>430</v>
      </c>
      <c r="G1946" s="1" t="s">
        <v>4910</v>
      </c>
      <c r="H1946" s="191">
        <v>19</v>
      </c>
      <c r="I1946" s="192">
        <v>0</v>
      </c>
      <c r="J1946" s="192">
        <v>0</v>
      </c>
    </row>
    <row r="1947" spans="1:10">
      <c r="A1947" s="1" t="s">
        <v>4911</v>
      </c>
      <c r="B1947" s="1" t="s">
        <v>4912</v>
      </c>
      <c r="C1947" s="1" t="s">
        <v>4912</v>
      </c>
      <c r="D1947" s="1" t="s">
        <v>4913</v>
      </c>
      <c r="E1947" s="1" t="s">
        <v>1786</v>
      </c>
      <c r="F1947" s="1" t="s">
        <v>448</v>
      </c>
      <c r="G1947" s="1" t="s">
        <v>4914</v>
      </c>
      <c r="H1947" s="191">
        <v>407340</v>
      </c>
      <c r="I1947" s="192">
        <v>1</v>
      </c>
      <c r="J1947" s="192">
        <v>1</v>
      </c>
    </row>
    <row r="1948" spans="1:10">
      <c r="A1948" s="1" t="s">
        <v>4915</v>
      </c>
      <c r="B1948" s="1" t="s">
        <v>4916</v>
      </c>
      <c r="C1948" s="1" t="s">
        <v>4916</v>
      </c>
      <c r="D1948" s="1" t="s">
        <v>4913</v>
      </c>
      <c r="E1948" s="1" t="s">
        <v>1786</v>
      </c>
      <c r="F1948" s="1" t="s">
        <v>48</v>
      </c>
      <c r="G1948" s="1" t="s">
        <v>4917</v>
      </c>
      <c r="H1948" s="191">
        <v>149957</v>
      </c>
      <c r="I1948" s="192">
        <v>1</v>
      </c>
      <c r="J1948" s="192">
        <v>1</v>
      </c>
    </row>
    <row r="1949" spans="1:10">
      <c r="A1949" s="1" t="s">
        <v>4918</v>
      </c>
      <c r="B1949" s="1" t="s">
        <v>4918</v>
      </c>
      <c r="C1949" s="1" t="s">
        <v>4919</v>
      </c>
      <c r="D1949" s="1" t="s">
        <v>4913</v>
      </c>
      <c r="E1949" s="1" t="s">
        <v>1786</v>
      </c>
      <c r="F1949" s="1" t="s">
        <v>57</v>
      </c>
      <c r="G1949" s="1" t="s">
        <v>4920</v>
      </c>
      <c r="H1949" s="191">
        <v>77457</v>
      </c>
      <c r="I1949" s="192">
        <v>0</v>
      </c>
      <c r="J1949" s="192">
        <v>0</v>
      </c>
    </row>
    <row r="1950" spans="1:10">
      <c r="A1950" s="1" t="s">
        <v>4921</v>
      </c>
      <c r="B1950" s="1" t="s">
        <v>4921</v>
      </c>
      <c r="C1950" s="1" t="s">
        <v>4922</v>
      </c>
      <c r="D1950" s="1" t="s">
        <v>4913</v>
      </c>
      <c r="E1950" s="1" t="s">
        <v>1786</v>
      </c>
      <c r="F1950" s="1" t="s">
        <v>57</v>
      </c>
      <c r="G1950" s="1" t="s">
        <v>4923</v>
      </c>
      <c r="H1950" s="191">
        <v>68592.5</v>
      </c>
      <c r="I1950" s="192">
        <v>0</v>
      </c>
      <c r="J1950" s="192">
        <v>1</v>
      </c>
    </row>
    <row r="1951" spans="1:10">
      <c r="A1951" s="1" t="s">
        <v>4924</v>
      </c>
      <c r="B1951" s="1" t="s">
        <v>4925</v>
      </c>
      <c r="C1951" s="1" t="s">
        <v>4925</v>
      </c>
      <c r="D1951" s="1" t="s">
        <v>4913</v>
      </c>
      <c r="E1951" s="1" t="s">
        <v>1786</v>
      </c>
      <c r="F1951" s="1" t="s">
        <v>48</v>
      </c>
      <c r="G1951" s="1" t="s">
        <v>4926</v>
      </c>
      <c r="H1951" s="191">
        <v>52175.5</v>
      </c>
      <c r="I1951" s="192">
        <v>0</v>
      </c>
      <c r="J1951" s="192">
        <v>0</v>
      </c>
    </row>
    <row r="1952" spans="1:10">
      <c r="A1952" s="1" t="s">
        <v>4927</v>
      </c>
      <c r="B1952" s="1" t="s">
        <v>4928</v>
      </c>
      <c r="C1952" s="1" t="s">
        <v>4928</v>
      </c>
      <c r="D1952" s="1" t="s">
        <v>4913</v>
      </c>
      <c r="E1952" s="1" t="s">
        <v>1786</v>
      </c>
      <c r="F1952" s="1" t="s">
        <v>48</v>
      </c>
      <c r="G1952" s="1" t="s">
        <v>4929</v>
      </c>
      <c r="H1952" s="191">
        <v>41004</v>
      </c>
      <c r="I1952" s="192">
        <v>0</v>
      </c>
      <c r="J1952" s="192">
        <v>0</v>
      </c>
    </row>
    <row r="1953" spans="1:10">
      <c r="A1953" s="1" t="s">
        <v>4930</v>
      </c>
      <c r="B1953" s="1" t="s">
        <v>4930</v>
      </c>
      <c r="C1953" s="1" t="s">
        <v>4931</v>
      </c>
      <c r="D1953" s="1" t="s">
        <v>4913</v>
      </c>
      <c r="E1953" s="1" t="s">
        <v>1786</v>
      </c>
      <c r="F1953" s="1" t="s">
        <v>57</v>
      </c>
      <c r="G1953" s="1" t="s">
        <v>4932</v>
      </c>
      <c r="H1953" s="191">
        <v>39169</v>
      </c>
      <c r="I1953" s="192">
        <v>0</v>
      </c>
      <c r="J1953" s="192">
        <v>1</v>
      </c>
    </row>
    <row r="1954" spans="1:10">
      <c r="A1954" s="1" t="s">
        <v>4933</v>
      </c>
      <c r="B1954" s="1" t="s">
        <v>4934</v>
      </c>
      <c r="C1954" s="1" t="s">
        <v>4934</v>
      </c>
      <c r="D1954" s="1" t="s">
        <v>4913</v>
      </c>
      <c r="E1954" s="1" t="s">
        <v>1786</v>
      </c>
      <c r="F1954" s="1" t="s">
        <v>48</v>
      </c>
      <c r="G1954" s="1" t="s">
        <v>4935</v>
      </c>
      <c r="H1954" s="191">
        <v>29259</v>
      </c>
      <c r="I1954" s="192">
        <v>0</v>
      </c>
      <c r="J1954" s="192">
        <v>1</v>
      </c>
    </row>
    <row r="1955" spans="1:10">
      <c r="A1955" s="1" t="s">
        <v>4936</v>
      </c>
      <c r="B1955" s="1" t="s">
        <v>4912</v>
      </c>
      <c r="C1955" s="1" t="s">
        <v>4912</v>
      </c>
      <c r="D1955" s="1" t="s">
        <v>4913</v>
      </c>
      <c r="E1955" s="1" t="s">
        <v>1786</v>
      </c>
      <c r="F1955" s="1" t="s">
        <v>48</v>
      </c>
      <c r="G1955" s="1" t="s">
        <v>4937</v>
      </c>
      <c r="H1955" s="191">
        <v>28383</v>
      </c>
      <c r="I1955" s="192">
        <v>0</v>
      </c>
      <c r="J1955" s="192">
        <v>0</v>
      </c>
    </row>
    <row r="1956" spans="1:10">
      <c r="A1956" s="1" t="s">
        <v>4938</v>
      </c>
      <c r="B1956" s="1" t="s">
        <v>4938</v>
      </c>
      <c r="C1956" s="1" t="s">
        <v>2509</v>
      </c>
      <c r="D1956" s="1" t="s">
        <v>4913</v>
      </c>
      <c r="E1956" s="1" t="s">
        <v>1786</v>
      </c>
      <c r="F1956" s="1" t="s">
        <v>57</v>
      </c>
      <c r="G1956" s="1" t="s">
        <v>4939</v>
      </c>
      <c r="H1956" s="191">
        <v>27654</v>
      </c>
      <c r="I1956" s="192">
        <v>0</v>
      </c>
      <c r="J1956" s="192">
        <v>0</v>
      </c>
    </row>
    <row r="1957" spans="1:10">
      <c r="A1957" s="1" t="s">
        <v>4940</v>
      </c>
      <c r="B1957" s="1" t="s">
        <v>4940</v>
      </c>
      <c r="C1957" s="1" t="s">
        <v>4941</v>
      </c>
      <c r="D1957" s="1" t="s">
        <v>4913</v>
      </c>
      <c r="E1957" s="1" t="s">
        <v>1786</v>
      </c>
      <c r="F1957" s="1" t="s">
        <v>57</v>
      </c>
      <c r="G1957" s="1" t="s">
        <v>4942</v>
      </c>
      <c r="H1957" s="191">
        <v>23672.5</v>
      </c>
      <c r="I1957" s="192">
        <v>0</v>
      </c>
      <c r="J1957" s="192">
        <v>0</v>
      </c>
    </row>
    <row r="1958" spans="1:10">
      <c r="A1958" s="1" t="s">
        <v>4943</v>
      </c>
      <c r="B1958" s="1" t="s">
        <v>4943</v>
      </c>
      <c r="C1958" s="1" t="s">
        <v>4944</v>
      </c>
      <c r="D1958" s="1" t="s">
        <v>4913</v>
      </c>
      <c r="E1958" s="1" t="s">
        <v>1786</v>
      </c>
      <c r="F1958" s="1" t="s">
        <v>57</v>
      </c>
      <c r="G1958" s="1" t="s">
        <v>4945</v>
      </c>
      <c r="H1958" s="191">
        <v>17191.5</v>
      </c>
      <c r="I1958" s="192">
        <v>0</v>
      </c>
      <c r="J1958" s="192">
        <v>0</v>
      </c>
    </row>
    <row r="1959" spans="1:10">
      <c r="A1959" s="1" t="s">
        <v>4946</v>
      </c>
      <c r="B1959" s="1" t="s">
        <v>4946</v>
      </c>
      <c r="C1959" s="1" t="s">
        <v>4947</v>
      </c>
      <c r="D1959" s="1" t="s">
        <v>4913</v>
      </c>
      <c r="E1959" s="1" t="s">
        <v>1786</v>
      </c>
      <c r="F1959" s="1" t="s">
        <v>57</v>
      </c>
      <c r="G1959" s="1" t="s">
        <v>4948</v>
      </c>
      <c r="H1959" s="191">
        <v>16323</v>
      </c>
      <c r="I1959" s="192">
        <v>0</v>
      </c>
      <c r="J1959" s="192">
        <v>0</v>
      </c>
    </row>
    <row r="1960" spans="1:10">
      <c r="A1960" s="1" t="s">
        <v>4949</v>
      </c>
      <c r="B1960" s="1" t="s">
        <v>4949</v>
      </c>
      <c r="C1960" s="1" t="s">
        <v>4950</v>
      </c>
      <c r="D1960" s="1" t="s">
        <v>4913</v>
      </c>
      <c r="E1960" s="1" t="s">
        <v>1786</v>
      </c>
      <c r="F1960" s="1" t="s">
        <v>57</v>
      </c>
      <c r="G1960" s="1" t="s">
        <v>4951</v>
      </c>
      <c r="H1960" s="191">
        <v>15527.5</v>
      </c>
      <c r="I1960" s="192">
        <v>0</v>
      </c>
      <c r="J1960" s="192">
        <v>0</v>
      </c>
    </row>
    <row r="1961" spans="1:10">
      <c r="A1961" s="1" t="s">
        <v>4952</v>
      </c>
      <c r="B1961" s="1" t="s">
        <v>4952</v>
      </c>
      <c r="C1961" s="1" t="s">
        <v>4953</v>
      </c>
      <c r="D1961" s="1" t="s">
        <v>4913</v>
      </c>
      <c r="E1961" s="1" t="s">
        <v>1786</v>
      </c>
      <c r="F1961" s="1" t="s">
        <v>42</v>
      </c>
      <c r="G1961" s="1" t="s">
        <v>4954</v>
      </c>
      <c r="H1961" s="191">
        <v>15086</v>
      </c>
      <c r="I1961" s="192">
        <v>0</v>
      </c>
      <c r="J1961" s="192">
        <v>0</v>
      </c>
    </row>
    <row r="1962" spans="1:10">
      <c r="A1962" s="1" t="s">
        <v>4955</v>
      </c>
      <c r="B1962" s="1" t="s">
        <v>4955</v>
      </c>
      <c r="C1962" s="1" t="s">
        <v>4956</v>
      </c>
      <c r="D1962" s="1" t="s">
        <v>4913</v>
      </c>
      <c r="E1962" s="1" t="s">
        <v>1786</v>
      </c>
      <c r="F1962" s="1" t="s">
        <v>57</v>
      </c>
      <c r="G1962" s="1" t="s">
        <v>4957</v>
      </c>
      <c r="H1962" s="191">
        <v>14964</v>
      </c>
      <c r="I1962" s="192">
        <v>0</v>
      </c>
      <c r="J1962" s="192">
        <v>0</v>
      </c>
    </row>
    <row r="1963" spans="1:10">
      <c r="A1963" s="1" t="s">
        <v>4958</v>
      </c>
      <c r="B1963" s="1" t="s">
        <v>4958</v>
      </c>
      <c r="C1963" s="1" t="s">
        <v>1490</v>
      </c>
      <c r="D1963" s="1" t="s">
        <v>4913</v>
      </c>
      <c r="E1963" s="1" t="s">
        <v>1786</v>
      </c>
      <c r="F1963" s="1" t="s">
        <v>42</v>
      </c>
      <c r="G1963" s="1" t="s">
        <v>4959</v>
      </c>
      <c r="H1963" s="191">
        <v>14700</v>
      </c>
      <c r="I1963" s="192">
        <v>0</v>
      </c>
      <c r="J1963" s="192">
        <v>0</v>
      </c>
    </row>
    <row r="1964" spans="1:10">
      <c r="A1964" s="1" t="s">
        <v>4960</v>
      </c>
      <c r="B1964" s="1" t="s">
        <v>4960</v>
      </c>
      <c r="C1964" s="1" t="s">
        <v>4961</v>
      </c>
      <c r="D1964" s="1" t="s">
        <v>4913</v>
      </c>
      <c r="E1964" s="1" t="s">
        <v>1786</v>
      </c>
      <c r="F1964" s="1" t="s">
        <v>57</v>
      </c>
      <c r="G1964" s="1" t="s">
        <v>4962</v>
      </c>
      <c r="H1964" s="191">
        <v>14288.5</v>
      </c>
      <c r="I1964" s="192">
        <v>0</v>
      </c>
      <c r="J1964" s="192">
        <v>0</v>
      </c>
    </row>
    <row r="1965" spans="1:10">
      <c r="A1965" s="1" t="s">
        <v>4963</v>
      </c>
      <c r="B1965" s="1" t="s">
        <v>4963</v>
      </c>
      <c r="C1965" s="1" t="s">
        <v>4941</v>
      </c>
      <c r="D1965" s="1" t="s">
        <v>4913</v>
      </c>
      <c r="E1965" s="1" t="s">
        <v>1786</v>
      </c>
      <c r="F1965" s="1" t="s">
        <v>57</v>
      </c>
      <c r="G1965" s="1" t="s">
        <v>4964</v>
      </c>
      <c r="H1965" s="191">
        <v>13911</v>
      </c>
      <c r="I1965" s="192">
        <v>0</v>
      </c>
      <c r="J1965" s="192">
        <v>0</v>
      </c>
    </row>
    <row r="1966" spans="1:10">
      <c r="A1966" s="1" t="s">
        <v>4965</v>
      </c>
      <c r="B1966" s="1" t="s">
        <v>4965</v>
      </c>
      <c r="C1966" s="1" t="s">
        <v>2512</v>
      </c>
      <c r="D1966" s="1" t="s">
        <v>4913</v>
      </c>
      <c r="E1966" s="1" t="s">
        <v>1786</v>
      </c>
      <c r="F1966" s="1" t="s">
        <v>42</v>
      </c>
      <c r="G1966" s="1" t="s">
        <v>4966</v>
      </c>
      <c r="H1966" s="191">
        <v>13362</v>
      </c>
      <c r="I1966" s="192">
        <v>0</v>
      </c>
      <c r="J1966" s="192">
        <v>0</v>
      </c>
    </row>
    <row r="1967" spans="1:10">
      <c r="A1967" s="1" t="s">
        <v>4967</v>
      </c>
      <c r="B1967" s="1" t="s">
        <v>4967</v>
      </c>
      <c r="C1967" s="1" t="s">
        <v>4968</v>
      </c>
      <c r="D1967" s="1" t="s">
        <v>4913</v>
      </c>
      <c r="E1967" s="1" t="s">
        <v>1786</v>
      </c>
      <c r="F1967" s="1" t="s">
        <v>42</v>
      </c>
      <c r="G1967" s="1" t="s">
        <v>4969</v>
      </c>
      <c r="H1967" s="191">
        <v>12067</v>
      </c>
      <c r="I1967" s="192">
        <v>0</v>
      </c>
      <c r="J1967" s="192">
        <v>0</v>
      </c>
    </row>
    <row r="1968" spans="1:10">
      <c r="A1968" s="1" t="s">
        <v>4970</v>
      </c>
      <c r="B1968" s="1" t="s">
        <v>4971</v>
      </c>
      <c r="C1968" s="1" t="s">
        <v>4971</v>
      </c>
      <c r="D1968" s="1" t="s">
        <v>2534</v>
      </c>
      <c r="E1968" s="1" t="s">
        <v>47</v>
      </c>
      <c r="F1968" s="1" t="s">
        <v>57</v>
      </c>
      <c r="G1968" s="1" t="s">
        <v>4972</v>
      </c>
      <c r="H1968" s="191">
        <v>9885</v>
      </c>
      <c r="I1968" s="192">
        <v>0</v>
      </c>
      <c r="J1968" s="192">
        <v>0</v>
      </c>
    </row>
    <row r="1969" spans="1:10">
      <c r="A1969" s="1" t="s">
        <v>4973</v>
      </c>
      <c r="B1969" s="1" t="s">
        <v>4974</v>
      </c>
      <c r="C1969" s="1" t="s">
        <v>4974</v>
      </c>
      <c r="D1969" s="1" t="s">
        <v>4913</v>
      </c>
      <c r="E1969" s="1" t="s">
        <v>1786</v>
      </c>
      <c r="F1969" s="1" t="s">
        <v>57</v>
      </c>
      <c r="G1969" s="1" t="s">
        <v>4975</v>
      </c>
      <c r="H1969" s="191">
        <v>8454</v>
      </c>
      <c r="I1969" s="192">
        <v>0</v>
      </c>
      <c r="J1969" s="192">
        <v>0</v>
      </c>
    </row>
    <row r="1970" spans="1:10">
      <c r="A1970" s="1" t="s">
        <v>4976</v>
      </c>
      <c r="B1970" s="1" t="s">
        <v>4976</v>
      </c>
      <c r="C1970" s="1" t="s">
        <v>2528</v>
      </c>
      <c r="D1970" s="1" t="s">
        <v>4913</v>
      </c>
      <c r="E1970" s="1" t="s">
        <v>1786</v>
      </c>
      <c r="F1970" s="1" t="s">
        <v>57</v>
      </c>
      <c r="G1970" s="1" t="s">
        <v>4977</v>
      </c>
      <c r="H1970" s="191">
        <v>7824</v>
      </c>
      <c r="I1970" s="192">
        <v>0</v>
      </c>
      <c r="J1970" s="192">
        <v>0</v>
      </c>
    </row>
    <row r="1971" spans="1:10">
      <c r="A1971" s="1" t="s">
        <v>4978</v>
      </c>
      <c r="B1971" s="1" t="s">
        <v>4979</v>
      </c>
      <c r="C1971" s="1" t="s">
        <v>4979</v>
      </c>
      <c r="D1971" s="1" t="s">
        <v>4913</v>
      </c>
      <c r="E1971" s="1" t="s">
        <v>1786</v>
      </c>
      <c r="F1971" s="1" t="s">
        <v>48</v>
      </c>
      <c r="G1971" s="1" t="s">
        <v>4980</v>
      </c>
      <c r="H1971" s="191">
        <v>6248.5</v>
      </c>
      <c r="I1971" s="192">
        <v>0</v>
      </c>
      <c r="J1971" s="192">
        <v>0</v>
      </c>
    </row>
    <row r="1972" spans="1:10">
      <c r="A1972" s="1" t="s">
        <v>4981</v>
      </c>
      <c r="B1972" s="1" t="s">
        <v>4916</v>
      </c>
      <c r="C1972" s="1" t="s">
        <v>4916</v>
      </c>
      <c r="D1972" s="1" t="s">
        <v>4913</v>
      </c>
      <c r="E1972" s="1" t="s">
        <v>1786</v>
      </c>
      <c r="F1972" s="1" t="s">
        <v>48</v>
      </c>
      <c r="G1972" s="1" t="s">
        <v>4982</v>
      </c>
      <c r="H1972" s="191">
        <v>5715</v>
      </c>
      <c r="I1972" s="192">
        <v>0</v>
      </c>
      <c r="J1972" s="192">
        <v>0</v>
      </c>
    </row>
    <row r="1973" spans="1:10">
      <c r="A1973" s="1" t="s">
        <v>4983</v>
      </c>
      <c r="B1973" s="1" t="s">
        <v>4928</v>
      </c>
      <c r="C1973" s="1" t="s">
        <v>4928</v>
      </c>
      <c r="D1973" s="1" t="s">
        <v>4913</v>
      </c>
      <c r="E1973" s="1" t="s">
        <v>1786</v>
      </c>
      <c r="F1973" s="1" t="s">
        <v>48</v>
      </c>
      <c r="G1973" s="1" t="s">
        <v>4984</v>
      </c>
      <c r="H1973" s="191">
        <v>5258.5</v>
      </c>
      <c r="I1973" s="192">
        <v>0</v>
      </c>
      <c r="J1973" s="192">
        <v>0</v>
      </c>
    </row>
    <row r="1974" spans="1:10">
      <c r="A1974" s="1" t="s">
        <v>4985</v>
      </c>
      <c r="B1974" s="1" t="s">
        <v>4986</v>
      </c>
      <c r="C1974" s="1" t="s">
        <v>4986</v>
      </c>
      <c r="D1974" s="1" t="s">
        <v>4913</v>
      </c>
      <c r="E1974" s="1" t="s">
        <v>1786</v>
      </c>
      <c r="F1974" s="1" t="s">
        <v>48</v>
      </c>
      <c r="G1974" s="1" t="s">
        <v>4987</v>
      </c>
      <c r="H1974" s="191">
        <v>5201</v>
      </c>
      <c r="I1974" s="192">
        <v>0</v>
      </c>
      <c r="J1974" s="192">
        <v>0</v>
      </c>
    </row>
    <row r="1975" spans="1:10">
      <c r="A1975" s="1" t="s">
        <v>4988</v>
      </c>
      <c r="B1975" s="1" t="s">
        <v>4989</v>
      </c>
      <c r="C1975" s="1" t="s">
        <v>4989</v>
      </c>
      <c r="D1975" s="1" t="s">
        <v>4913</v>
      </c>
      <c r="E1975" s="1" t="s">
        <v>1786</v>
      </c>
      <c r="F1975" s="1" t="s">
        <v>48</v>
      </c>
      <c r="G1975" s="1" t="s">
        <v>4990</v>
      </c>
      <c r="H1975" s="191">
        <v>4727</v>
      </c>
      <c r="I1975" s="192">
        <v>0</v>
      </c>
      <c r="J1975" s="192">
        <v>0</v>
      </c>
    </row>
    <row r="1976" spans="1:10">
      <c r="A1976" s="1" t="s">
        <v>4991</v>
      </c>
      <c r="B1976" s="1" t="s">
        <v>4992</v>
      </c>
      <c r="C1976" s="1" t="s">
        <v>4992</v>
      </c>
      <c r="D1976" s="1" t="s">
        <v>4913</v>
      </c>
      <c r="E1976" s="1" t="s">
        <v>1786</v>
      </c>
      <c r="F1976" s="195" t="s">
        <v>42</v>
      </c>
      <c r="G1976" s="195" t="s">
        <v>4993</v>
      </c>
      <c r="H1976" s="196">
        <v>2985.5</v>
      </c>
      <c r="I1976" s="192">
        <v>0</v>
      </c>
      <c r="J1976" s="192">
        <v>0</v>
      </c>
    </row>
    <row r="1977" spans="1:10">
      <c r="A1977" s="1" t="s">
        <v>4994</v>
      </c>
      <c r="B1977" s="1" t="s">
        <v>4995</v>
      </c>
      <c r="C1977" s="1" t="s">
        <v>4995</v>
      </c>
      <c r="D1977" s="1" t="s">
        <v>4913</v>
      </c>
      <c r="E1977" s="1" t="s">
        <v>1786</v>
      </c>
      <c r="F1977" s="1" t="s">
        <v>48</v>
      </c>
      <c r="G1977" s="1" t="s">
        <v>4996</v>
      </c>
      <c r="H1977" s="191">
        <v>2330</v>
      </c>
      <c r="I1977" s="192">
        <v>0</v>
      </c>
      <c r="J1977" s="192">
        <v>0</v>
      </c>
    </row>
    <row r="1978" spans="1:10">
      <c r="A1978" s="1" t="s">
        <v>4997</v>
      </c>
      <c r="B1978" s="1" t="s">
        <v>4992</v>
      </c>
      <c r="C1978" s="1" t="s">
        <v>4992</v>
      </c>
      <c r="D1978" s="1" t="s">
        <v>4913</v>
      </c>
      <c r="E1978" s="1" t="s">
        <v>1786</v>
      </c>
      <c r="F1978" s="195" t="s">
        <v>42</v>
      </c>
      <c r="G1978" s="195" t="s">
        <v>4998</v>
      </c>
      <c r="H1978" s="196">
        <v>2047</v>
      </c>
      <c r="I1978" s="192">
        <v>0</v>
      </c>
      <c r="J1978" s="192">
        <v>0</v>
      </c>
    </row>
    <row r="1979" spans="1:10">
      <c r="A1979" s="1" t="s">
        <v>4999</v>
      </c>
      <c r="B1979" s="1" t="s">
        <v>4999</v>
      </c>
      <c r="C1979" s="1" t="s">
        <v>5000</v>
      </c>
      <c r="D1979" s="1" t="s">
        <v>4913</v>
      </c>
      <c r="E1979" s="1" t="s">
        <v>1786</v>
      </c>
      <c r="F1979" s="1" t="s">
        <v>42</v>
      </c>
      <c r="G1979" s="1" t="s">
        <v>5001</v>
      </c>
      <c r="H1979" s="191">
        <v>1490.25</v>
      </c>
      <c r="I1979" s="192">
        <v>0</v>
      </c>
      <c r="J1979" s="192">
        <v>0</v>
      </c>
    </row>
    <row r="1980" spans="1:10">
      <c r="A1980" s="1" t="s">
        <v>5002</v>
      </c>
      <c r="B1980" s="1" t="s">
        <v>4974</v>
      </c>
      <c r="C1980" s="1" t="s">
        <v>4974</v>
      </c>
      <c r="D1980" s="1" t="s">
        <v>4913</v>
      </c>
      <c r="E1980" s="1" t="s">
        <v>1786</v>
      </c>
      <c r="F1980" s="195" t="s">
        <v>57</v>
      </c>
      <c r="G1980" s="195" t="s">
        <v>5003</v>
      </c>
      <c r="H1980" s="196">
        <v>1307.5</v>
      </c>
      <c r="I1980" s="192">
        <v>0</v>
      </c>
      <c r="J1980" s="192">
        <v>0</v>
      </c>
    </row>
    <row r="1981" spans="1:10">
      <c r="A1981" s="1" t="s">
        <v>5004</v>
      </c>
      <c r="B1981" s="1" t="s">
        <v>4912</v>
      </c>
      <c r="C1981" s="1" t="s">
        <v>4912</v>
      </c>
      <c r="D1981" s="1" t="s">
        <v>4913</v>
      </c>
      <c r="E1981" s="1" t="s">
        <v>1786</v>
      </c>
      <c r="F1981" s="1" t="s">
        <v>448</v>
      </c>
      <c r="G1981" s="1" t="s">
        <v>5005</v>
      </c>
      <c r="H1981" s="191">
        <v>1183</v>
      </c>
      <c r="I1981" s="192">
        <v>0</v>
      </c>
      <c r="J1981" s="192">
        <v>0</v>
      </c>
    </row>
    <row r="1982" spans="1:10">
      <c r="A1982" s="1" t="s">
        <v>5006</v>
      </c>
      <c r="B1982" s="1" t="s">
        <v>4992</v>
      </c>
      <c r="C1982" s="1" t="s">
        <v>4992</v>
      </c>
      <c r="D1982" s="1" t="s">
        <v>4913</v>
      </c>
      <c r="E1982" s="1" t="s">
        <v>1786</v>
      </c>
      <c r="F1982" s="195" t="s">
        <v>42</v>
      </c>
      <c r="G1982" s="195" t="s">
        <v>5007</v>
      </c>
      <c r="H1982" s="196">
        <v>1079.5</v>
      </c>
      <c r="I1982" s="192">
        <v>0</v>
      </c>
      <c r="J1982" s="192">
        <v>0</v>
      </c>
    </row>
    <row r="1983" spans="1:10">
      <c r="A1983" s="1" t="s">
        <v>5008</v>
      </c>
      <c r="B1983" s="1" t="s">
        <v>5009</v>
      </c>
      <c r="C1983" s="1" t="s">
        <v>5009</v>
      </c>
      <c r="D1983" s="1" t="s">
        <v>5010</v>
      </c>
      <c r="E1983" s="1" t="s">
        <v>761</v>
      </c>
      <c r="F1983" s="1" t="s">
        <v>48</v>
      </c>
      <c r="G1983" s="1" t="s">
        <v>5011</v>
      </c>
      <c r="H1983" s="191">
        <v>88202.5</v>
      </c>
      <c r="I1983" s="192">
        <v>1</v>
      </c>
      <c r="J1983" s="192">
        <v>1</v>
      </c>
    </row>
    <row r="1984" spans="1:10">
      <c r="A1984" s="1" t="s">
        <v>5012</v>
      </c>
      <c r="B1984" s="1" t="s">
        <v>5013</v>
      </c>
      <c r="C1984" s="1" t="s">
        <v>5013</v>
      </c>
      <c r="D1984" s="1" t="s">
        <v>5010</v>
      </c>
      <c r="E1984" s="1" t="s">
        <v>761</v>
      </c>
      <c r="F1984" s="1" t="s">
        <v>48</v>
      </c>
      <c r="G1984" s="1" t="s">
        <v>5014</v>
      </c>
      <c r="H1984" s="191">
        <v>32327.5</v>
      </c>
      <c r="I1984" s="192">
        <v>0</v>
      </c>
      <c r="J1984" s="192">
        <v>1</v>
      </c>
    </row>
    <row r="1985" spans="1:10">
      <c r="A1985" s="1" t="s">
        <v>5015</v>
      </c>
      <c r="B1985" s="1" t="s">
        <v>5016</v>
      </c>
      <c r="C1985" s="1" t="s">
        <v>5016</v>
      </c>
      <c r="D1985" s="1" t="s">
        <v>5010</v>
      </c>
      <c r="E1985" s="1" t="s">
        <v>761</v>
      </c>
      <c r="F1985" s="1" t="s">
        <v>48</v>
      </c>
      <c r="G1985" s="1" t="s">
        <v>5017</v>
      </c>
      <c r="H1985" s="191">
        <v>25385.5</v>
      </c>
      <c r="I1985" s="192">
        <v>0</v>
      </c>
      <c r="J1985" s="192">
        <v>1</v>
      </c>
    </row>
    <row r="1986" spans="1:10">
      <c r="A1986" s="1" t="s">
        <v>5018</v>
      </c>
      <c r="B1986" s="1" t="s">
        <v>5019</v>
      </c>
      <c r="C1986" s="1" t="s">
        <v>5019</v>
      </c>
      <c r="D1986" s="1" t="s">
        <v>5010</v>
      </c>
      <c r="E1986" s="1" t="s">
        <v>761</v>
      </c>
      <c r="F1986" s="1" t="s">
        <v>48</v>
      </c>
      <c r="G1986" s="1" t="s">
        <v>5020</v>
      </c>
      <c r="H1986" s="191">
        <v>24387</v>
      </c>
      <c r="I1986" s="192">
        <v>0</v>
      </c>
      <c r="J1986" s="192">
        <v>1</v>
      </c>
    </row>
    <row r="1987" spans="1:10">
      <c r="A1987" s="1" t="s">
        <v>5021</v>
      </c>
      <c r="B1987" s="1" t="s">
        <v>5021</v>
      </c>
      <c r="C1987" s="1" t="s">
        <v>5022</v>
      </c>
      <c r="D1987" s="1" t="s">
        <v>5010</v>
      </c>
      <c r="E1987" s="1" t="s">
        <v>761</v>
      </c>
      <c r="F1987" s="1" t="s">
        <v>42</v>
      </c>
      <c r="G1987" s="1" t="s">
        <v>5023</v>
      </c>
      <c r="H1987" s="191">
        <v>19221.5</v>
      </c>
      <c r="I1987" s="192">
        <v>0</v>
      </c>
      <c r="J1987" s="192">
        <v>0</v>
      </c>
    </row>
    <row r="1988" spans="1:10">
      <c r="A1988" s="1" t="s">
        <v>5024</v>
      </c>
      <c r="B1988" s="1" t="s">
        <v>5024</v>
      </c>
      <c r="C1988" s="1" t="s">
        <v>5025</v>
      </c>
      <c r="D1988" s="1" t="s">
        <v>5010</v>
      </c>
      <c r="E1988" s="1" t="s">
        <v>761</v>
      </c>
      <c r="F1988" s="1" t="s">
        <v>42</v>
      </c>
      <c r="G1988" s="1" t="s">
        <v>5026</v>
      </c>
      <c r="H1988" s="191">
        <v>19200</v>
      </c>
      <c r="I1988" s="192">
        <v>0</v>
      </c>
      <c r="J1988" s="192">
        <v>1</v>
      </c>
    </row>
    <row r="1989" spans="1:10">
      <c r="A1989" s="1" t="s">
        <v>5027</v>
      </c>
      <c r="B1989" s="1" t="s">
        <v>5009</v>
      </c>
      <c r="C1989" s="1" t="s">
        <v>5009</v>
      </c>
      <c r="D1989" s="1" t="s">
        <v>5010</v>
      </c>
      <c r="E1989" s="1" t="s">
        <v>761</v>
      </c>
      <c r="F1989" s="1" t="s">
        <v>48</v>
      </c>
      <c r="G1989" s="1" t="s">
        <v>5028</v>
      </c>
      <c r="H1989" s="191">
        <v>10104.5</v>
      </c>
      <c r="I1989" s="192">
        <v>0</v>
      </c>
      <c r="J1989" s="192">
        <v>0</v>
      </c>
    </row>
    <row r="1990" spans="1:10">
      <c r="A1990" s="1" t="s">
        <v>5029</v>
      </c>
      <c r="B1990" s="1" t="s">
        <v>5029</v>
      </c>
      <c r="C1990" s="1" t="s">
        <v>5030</v>
      </c>
      <c r="D1990" s="1" t="s">
        <v>5010</v>
      </c>
      <c r="E1990" s="1" t="s">
        <v>761</v>
      </c>
      <c r="F1990" s="1" t="s">
        <v>57</v>
      </c>
      <c r="G1990" s="1" t="s">
        <v>5031</v>
      </c>
      <c r="H1990" s="191">
        <v>8507</v>
      </c>
      <c r="I1990" s="192">
        <v>0</v>
      </c>
      <c r="J1990" s="192">
        <v>0</v>
      </c>
    </row>
    <row r="1991" spans="1:10">
      <c r="A1991" s="1" t="s">
        <v>5032</v>
      </c>
      <c r="B1991" s="1" t="s">
        <v>5032</v>
      </c>
      <c r="C1991" s="1" t="s">
        <v>5033</v>
      </c>
      <c r="D1991" s="1" t="s">
        <v>5010</v>
      </c>
      <c r="E1991" s="1" t="s">
        <v>761</v>
      </c>
      <c r="F1991" s="1" t="s">
        <v>57</v>
      </c>
      <c r="G1991" s="1" t="s">
        <v>5034</v>
      </c>
      <c r="H1991" s="191">
        <v>7606.5</v>
      </c>
      <c r="I1991" s="192">
        <v>0</v>
      </c>
      <c r="J1991" s="192">
        <v>0</v>
      </c>
    </row>
    <row r="1992" spans="1:10">
      <c r="A1992" s="1" t="s">
        <v>5035</v>
      </c>
      <c r="B1992" s="1" t="s">
        <v>5035</v>
      </c>
      <c r="C1992" s="1" t="s">
        <v>5030</v>
      </c>
      <c r="D1992" s="1" t="s">
        <v>5010</v>
      </c>
      <c r="E1992" s="1" t="s">
        <v>761</v>
      </c>
      <c r="F1992" s="1" t="s">
        <v>57</v>
      </c>
      <c r="G1992" s="1" t="s">
        <v>5036</v>
      </c>
      <c r="H1992" s="191">
        <v>6596.5</v>
      </c>
      <c r="I1992" s="192">
        <v>0</v>
      </c>
      <c r="J1992" s="192">
        <v>0</v>
      </c>
    </row>
    <row r="1993" spans="1:10">
      <c r="A1993" s="1" t="s">
        <v>5037</v>
      </c>
      <c r="B1993" s="1" t="s">
        <v>5037</v>
      </c>
      <c r="C1993" s="1" t="s">
        <v>5038</v>
      </c>
      <c r="D1993" s="1" t="s">
        <v>5010</v>
      </c>
      <c r="E1993" s="1" t="s">
        <v>761</v>
      </c>
      <c r="F1993" s="1" t="s">
        <v>57</v>
      </c>
      <c r="G1993" s="1" t="s">
        <v>5039</v>
      </c>
      <c r="H1993" s="191">
        <v>6428.5</v>
      </c>
      <c r="I1993" s="192">
        <v>0</v>
      </c>
      <c r="J1993" s="192">
        <v>0</v>
      </c>
    </row>
    <row r="1994" spans="1:10">
      <c r="A1994" s="1" t="s">
        <v>5040</v>
      </c>
      <c r="B1994" s="1" t="s">
        <v>5041</v>
      </c>
      <c r="C1994" s="1" t="s">
        <v>5041</v>
      </c>
      <c r="D1994" s="1" t="s">
        <v>5010</v>
      </c>
      <c r="E1994" s="1" t="s">
        <v>761</v>
      </c>
      <c r="F1994" s="1" t="s">
        <v>48</v>
      </c>
      <c r="G1994" s="1" t="s">
        <v>5042</v>
      </c>
      <c r="H1994" s="191">
        <v>5556</v>
      </c>
      <c r="I1994" s="192">
        <v>0</v>
      </c>
      <c r="J1994" s="192">
        <v>0</v>
      </c>
    </row>
    <row r="1995" spans="1:10">
      <c r="A1995" s="1" t="s">
        <v>5043</v>
      </c>
      <c r="B1995" s="1" t="s">
        <v>5013</v>
      </c>
      <c r="C1995" s="1" t="s">
        <v>5013</v>
      </c>
      <c r="D1995" s="1" t="s">
        <v>5010</v>
      </c>
      <c r="E1995" s="1" t="s">
        <v>761</v>
      </c>
      <c r="F1995" s="1" t="s">
        <v>48</v>
      </c>
      <c r="G1995" s="1" t="s">
        <v>5044</v>
      </c>
      <c r="H1995" s="191">
        <v>5303.5</v>
      </c>
      <c r="I1995" s="192">
        <v>0</v>
      </c>
      <c r="J1995" s="192">
        <v>0</v>
      </c>
    </row>
    <row r="1996" spans="1:10">
      <c r="A1996" s="1" t="s">
        <v>5045</v>
      </c>
      <c r="B1996" s="1" t="s">
        <v>5045</v>
      </c>
      <c r="C1996" s="1" t="s">
        <v>5022</v>
      </c>
      <c r="D1996" s="1" t="s">
        <v>5010</v>
      </c>
      <c r="E1996" s="1" t="s">
        <v>761</v>
      </c>
      <c r="F1996" s="1" t="s">
        <v>42</v>
      </c>
      <c r="G1996" s="1" t="s">
        <v>5046</v>
      </c>
      <c r="H1996" s="191">
        <v>4442</v>
      </c>
      <c r="I1996" s="192">
        <v>0</v>
      </c>
      <c r="J1996" s="192">
        <v>0</v>
      </c>
    </row>
    <row r="1997" spans="1:10">
      <c r="A1997" s="1" t="s">
        <v>5047</v>
      </c>
      <c r="B1997" s="1" t="s">
        <v>5047</v>
      </c>
      <c r="C1997" s="1" t="s">
        <v>5048</v>
      </c>
      <c r="D1997" s="1" t="s">
        <v>5010</v>
      </c>
      <c r="E1997" s="1" t="s">
        <v>761</v>
      </c>
      <c r="F1997" s="195" t="s">
        <v>57</v>
      </c>
      <c r="G1997" s="195" t="s">
        <v>5049</v>
      </c>
      <c r="H1997" s="196">
        <v>1</v>
      </c>
      <c r="I1997" s="192">
        <v>0</v>
      </c>
      <c r="J1997" s="192">
        <v>0</v>
      </c>
    </row>
    <row r="1998" spans="1:10">
      <c r="A1998" s="1" t="s">
        <v>5050</v>
      </c>
      <c r="B1998" s="1" t="s">
        <v>5051</v>
      </c>
      <c r="C1998" s="1" t="s">
        <v>5051</v>
      </c>
      <c r="D1998" s="1" t="s">
        <v>5052</v>
      </c>
      <c r="E1998" s="1" t="s">
        <v>41</v>
      </c>
      <c r="F1998" s="1" t="s">
        <v>48</v>
      </c>
      <c r="G1998" s="1" t="s">
        <v>5053</v>
      </c>
      <c r="H1998" s="191">
        <v>131441</v>
      </c>
      <c r="I1998" s="192">
        <v>1</v>
      </c>
      <c r="J1998" s="192">
        <v>1</v>
      </c>
    </row>
    <row r="1999" spans="1:10">
      <c r="A1999" s="1" t="s">
        <v>5054</v>
      </c>
      <c r="B1999" s="1" t="s">
        <v>5054</v>
      </c>
      <c r="C1999" s="1" t="s">
        <v>5055</v>
      </c>
      <c r="D1999" s="1" t="s">
        <v>5052</v>
      </c>
      <c r="E1999" s="1" t="s">
        <v>41</v>
      </c>
      <c r="F1999" s="1" t="s">
        <v>57</v>
      </c>
      <c r="G1999" s="1" t="s">
        <v>5056</v>
      </c>
      <c r="H1999" s="191">
        <v>106752.5</v>
      </c>
      <c r="I1999" s="192">
        <v>0</v>
      </c>
      <c r="J1999" s="192">
        <v>1</v>
      </c>
    </row>
    <row r="2000" spans="1:10">
      <c r="A2000" s="1" t="s">
        <v>5057</v>
      </c>
      <c r="B2000" s="1" t="s">
        <v>5058</v>
      </c>
      <c r="C2000" s="1" t="s">
        <v>5058</v>
      </c>
      <c r="D2000" s="1" t="s">
        <v>5052</v>
      </c>
      <c r="E2000" s="1" t="s">
        <v>41</v>
      </c>
      <c r="F2000" s="1" t="s">
        <v>48</v>
      </c>
      <c r="G2000" s="1" t="s">
        <v>5059</v>
      </c>
      <c r="H2000" s="191">
        <v>68324</v>
      </c>
      <c r="I2000" s="192">
        <v>1</v>
      </c>
      <c r="J2000" s="192">
        <v>1</v>
      </c>
    </row>
    <row r="2001" spans="1:10">
      <c r="A2001" s="1" t="s">
        <v>5060</v>
      </c>
      <c r="B2001" s="1" t="s">
        <v>5061</v>
      </c>
      <c r="C2001" s="1" t="s">
        <v>5061</v>
      </c>
      <c r="D2001" s="1" t="s">
        <v>5052</v>
      </c>
      <c r="E2001" s="1" t="s">
        <v>41</v>
      </c>
      <c r="F2001" s="1" t="s">
        <v>48</v>
      </c>
      <c r="G2001" s="1" t="s">
        <v>5062</v>
      </c>
      <c r="H2001" s="191">
        <v>63384</v>
      </c>
      <c r="I2001" s="192">
        <v>1</v>
      </c>
      <c r="J2001" s="192">
        <v>1</v>
      </c>
    </row>
    <row r="2002" spans="1:10">
      <c r="A2002" s="1" t="s">
        <v>5063</v>
      </c>
      <c r="B2002" s="1" t="s">
        <v>5064</v>
      </c>
      <c r="C2002" s="1" t="s">
        <v>5064</v>
      </c>
      <c r="D2002" s="1" t="s">
        <v>5052</v>
      </c>
      <c r="E2002" s="1" t="s">
        <v>41</v>
      </c>
      <c r="F2002" s="1" t="s">
        <v>48</v>
      </c>
      <c r="G2002" s="1" t="s">
        <v>5065</v>
      </c>
      <c r="H2002" s="191">
        <v>48260.25</v>
      </c>
      <c r="I2002" s="192">
        <v>0</v>
      </c>
      <c r="J2002" s="192">
        <v>0</v>
      </c>
    </row>
    <row r="2003" spans="1:10">
      <c r="A2003" s="1" t="s">
        <v>5066</v>
      </c>
      <c r="B2003" s="1" t="s">
        <v>5066</v>
      </c>
      <c r="C2003" s="1" t="s">
        <v>5067</v>
      </c>
      <c r="D2003" s="1" t="s">
        <v>5052</v>
      </c>
      <c r="E2003" s="1" t="s">
        <v>41</v>
      </c>
      <c r="F2003" s="1" t="s">
        <v>42</v>
      </c>
      <c r="G2003" s="1" t="s">
        <v>5068</v>
      </c>
      <c r="H2003" s="191">
        <v>28153.5</v>
      </c>
      <c r="I2003" s="192">
        <v>0</v>
      </c>
      <c r="J2003" s="192">
        <v>0</v>
      </c>
    </row>
    <row r="2004" spans="1:10">
      <c r="A2004" s="1" t="s">
        <v>5069</v>
      </c>
      <c r="B2004" s="1" t="s">
        <v>5069</v>
      </c>
      <c r="C2004" s="1" t="s">
        <v>5070</v>
      </c>
      <c r="D2004" s="1" t="s">
        <v>5052</v>
      </c>
      <c r="E2004" s="1" t="s">
        <v>41</v>
      </c>
      <c r="F2004" s="1" t="s">
        <v>57</v>
      </c>
      <c r="G2004" s="1" t="s">
        <v>5071</v>
      </c>
      <c r="H2004" s="191">
        <v>17421</v>
      </c>
      <c r="I2004" s="192">
        <v>0</v>
      </c>
      <c r="J2004" s="192">
        <v>0</v>
      </c>
    </row>
    <row r="2005" spans="1:10">
      <c r="A2005" s="1" t="s">
        <v>5072</v>
      </c>
      <c r="B2005" s="1" t="s">
        <v>5073</v>
      </c>
      <c r="C2005" s="1" t="s">
        <v>5073</v>
      </c>
      <c r="D2005" s="1" t="s">
        <v>5052</v>
      </c>
      <c r="E2005" s="1" t="s">
        <v>41</v>
      </c>
      <c r="F2005" s="1" t="s">
        <v>48</v>
      </c>
      <c r="G2005" s="1" t="s">
        <v>5074</v>
      </c>
      <c r="H2005" s="191">
        <v>11626</v>
      </c>
      <c r="I2005" s="192">
        <v>0</v>
      </c>
      <c r="J2005" s="192">
        <v>0</v>
      </c>
    </row>
    <row r="2006" spans="1:10">
      <c r="A2006" s="1" t="s">
        <v>5075</v>
      </c>
      <c r="B2006" s="1" t="s">
        <v>5051</v>
      </c>
      <c r="C2006" s="1" t="s">
        <v>5051</v>
      </c>
      <c r="D2006" s="1" t="s">
        <v>5052</v>
      </c>
      <c r="E2006" s="1" t="s">
        <v>41</v>
      </c>
      <c r="F2006" s="1" t="s">
        <v>48</v>
      </c>
      <c r="G2006" s="1" t="s">
        <v>5076</v>
      </c>
      <c r="H2006" s="191">
        <v>10568.5</v>
      </c>
      <c r="I2006" s="192">
        <v>0</v>
      </c>
      <c r="J2006" s="192">
        <v>1</v>
      </c>
    </row>
    <row r="2007" spans="1:10">
      <c r="A2007" s="1" t="s">
        <v>5077</v>
      </c>
      <c r="B2007" s="1" t="s">
        <v>5077</v>
      </c>
      <c r="C2007" s="1" t="s">
        <v>5078</v>
      </c>
      <c r="D2007" s="1" t="s">
        <v>5052</v>
      </c>
      <c r="E2007" s="1" t="s">
        <v>41</v>
      </c>
      <c r="F2007" s="1" t="s">
        <v>42</v>
      </c>
      <c r="G2007" s="1" t="s">
        <v>5079</v>
      </c>
      <c r="H2007" s="191">
        <v>9637</v>
      </c>
      <c r="I2007" s="192">
        <v>0</v>
      </c>
      <c r="J2007" s="192">
        <v>0</v>
      </c>
    </row>
    <row r="2008" spans="1:10">
      <c r="A2008" s="1" t="s">
        <v>5080</v>
      </c>
      <c r="B2008" s="1" t="s">
        <v>5058</v>
      </c>
      <c r="C2008" s="1" t="s">
        <v>5058</v>
      </c>
      <c r="D2008" s="1" t="s">
        <v>5052</v>
      </c>
      <c r="E2008" s="1" t="s">
        <v>41</v>
      </c>
      <c r="F2008" s="1" t="s">
        <v>48</v>
      </c>
      <c r="G2008" s="1" t="s">
        <v>5081</v>
      </c>
      <c r="H2008" s="191">
        <v>8227</v>
      </c>
      <c r="I2008" s="192">
        <v>0</v>
      </c>
      <c r="J2008" s="192">
        <v>0</v>
      </c>
    </row>
    <row r="2009" spans="1:10">
      <c r="A2009" s="1" t="s">
        <v>5082</v>
      </c>
      <c r="B2009" s="1" t="s">
        <v>5082</v>
      </c>
      <c r="C2009" s="1" t="s">
        <v>5083</v>
      </c>
      <c r="D2009" s="1" t="s">
        <v>5052</v>
      </c>
      <c r="E2009" s="1" t="s">
        <v>41</v>
      </c>
      <c r="F2009" s="1" t="s">
        <v>57</v>
      </c>
      <c r="G2009" s="1" t="s">
        <v>5084</v>
      </c>
      <c r="H2009" s="191">
        <v>8138</v>
      </c>
      <c r="I2009" s="192">
        <v>0</v>
      </c>
      <c r="J2009" s="192">
        <v>0</v>
      </c>
    </row>
    <row r="2010" spans="1:10">
      <c r="A2010" s="1" t="s">
        <v>5085</v>
      </c>
      <c r="B2010" s="1" t="s">
        <v>5085</v>
      </c>
      <c r="C2010" s="1" t="s">
        <v>1490</v>
      </c>
      <c r="D2010" s="1" t="s">
        <v>5052</v>
      </c>
      <c r="E2010" s="1" t="s">
        <v>41</v>
      </c>
      <c r="F2010" s="1" t="s">
        <v>42</v>
      </c>
      <c r="G2010" s="1" t="s">
        <v>5086</v>
      </c>
      <c r="H2010" s="191">
        <v>7462.5</v>
      </c>
      <c r="I2010" s="192">
        <v>0</v>
      </c>
      <c r="J2010" s="192">
        <v>0</v>
      </c>
    </row>
    <row r="2011" spans="1:10">
      <c r="A2011" s="1" t="s">
        <v>5087</v>
      </c>
      <c r="B2011" s="1" t="s">
        <v>5051</v>
      </c>
      <c r="C2011" s="1" t="s">
        <v>5051</v>
      </c>
      <c r="D2011" s="1" t="s">
        <v>5052</v>
      </c>
      <c r="E2011" s="1" t="s">
        <v>41</v>
      </c>
      <c r="F2011" s="1" t="s">
        <v>48</v>
      </c>
      <c r="G2011" s="1" t="s">
        <v>5088</v>
      </c>
      <c r="H2011" s="191">
        <v>6543</v>
      </c>
      <c r="I2011" s="192">
        <v>0</v>
      </c>
      <c r="J2011" s="192">
        <v>0</v>
      </c>
    </row>
    <row r="2012" spans="1:10">
      <c r="A2012" s="1" t="s">
        <v>5089</v>
      </c>
      <c r="B2012" s="1" t="s">
        <v>5090</v>
      </c>
      <c r="C2012" s="1" t="s">
        <v>5090</v>
      </c>
      <c r="D2012" s="1" t="s">
        <v>5052</v>
      </c>
      <c r="E2012" s="1" t="s">
        <v>41</v>
      </c>
      <c r="F2012" s="1" t="s">
        <v>48</v>
      </c>
      <c r="G2012" s="1" t="s">
        <v>5091</v>
      </c>
      <c r="H2012" s="191">
        <v>4912</v>
      </c>
      <c r="I2012" s="192">
        <v>0</v>
      </c>
      <c r="J2012" s="192">
        <v>0</v>
      </c>
    </row>
    <row r="2013" spans="1:10">
      <c r="A2013" s="1" t="s">
        <v>5092</v>
      </c>
      <c r="B2013" s="1" t="s">
        <v>5058</v>
      </c>
      <c r="C2013" s="1" t="s">
        <v>5058</v>
      </c>
      <c r="D2013" s="1" t="s">
        <v>5052</v>
      </c>
      <c r="E2013" s="1" t="s">
        <v>41</v>
      </c>
      <c r="F2013" s="1" t="s">
        <v>65</v>
      </c>
      <c r="G2013" s="1" t="s">
        <v>5093</v>
      </c>
      <c r="H2013" s="191">
        <v>4845.5</v>
      </c>
      <c r="I2013" s="192">
        <v>0</v>
      </c>
      <c r="J2013" s="192">
        <v>0</v>
      </c>
    </row>
    <row r="2014" spans="1:10">
      <c r="A2014" s="1" t="s">
        <v>5094</v>
      </c>
      <c r="B2014" s="1" t="s">
        <v>5095</v>
      </c>
      <c r="C2014" s="1" t="s">
        <v>5095</v>
      </c>
      <c r="D2014" s="1" t="s">
        <v>5052</v>
      </c>
      <c r="E2014" s="1" t="s">
        <v>41</v>
      </c>
      <c r="F2014" s="1" t="s">
        <v>48</v>
      </c>
      <c r="G2014" s="1" t="s">
        <v>5096</v>
      </c>
      <c r="H2014" s="191">
        <v>4034.5</v>
      </c>
      <c r="I2014" s="192">
        <v>0</v>
      </c>
      <c r="J2014" s="192">
        <v>0</v>
      </c>
    </row>
    <row r="2015" spans="1:10">
      <c r="A2015" s="1" t="s">
        <v>5097</v>
      </c>
      <c r="B2015" s="1" t="s">
        <v>5097</v>
      </c>
      <c r="C2015" s="1" t="s">
        <v>5055</v>
      </c>
      <c r="D2015" s="1" t="s">
        <v>5052</v>
      </c>
      <c r="E2015" s="1" t="s">
        <v>41</v>
      </c>
      <c r="F2015" s="1" t="s">
        <v>57</v>
      </c>
      <c r="G2015" s="1" t="s">
        <v>5098</v>
      </c>
      <c r="H2015" s="191">
        <v>3839</v>
      </c>
      <c r="I2015" s="192">
        <v>0</v>
      </c>
      <c r="J2015" s="192">
        <v>0</v>
      </c>
    </row>
    <row r="2016" spans="1:10">
      <c r="A2016" s="1" t="s">
        <v>5099</v>
      </c>
      <c r="B2016" s="1" t="s">
        <v>5064</v>
      </c>
      <c r="C2016" s="1" t="s">
        <v>5064</v>
      </c>
      <c r="D2016" s="1" t="s">
        <v>5052</v>
      </c>
      <c r="E2016" s="1" t="s">
        <v>41</v>
      </c>
      <c r="F2016" s="1" t="s">
        <v>48</v>
      </c>
      <c r="G2016" s="1" t="s">
        <v>5100</v>
      </c>
      <c r="H2016" s="191">
        <v>3010.5</v>
      </c>
      <c r="I2016" s="192">
        <v>0</v>
      </c>
      <c r="J2016" s="192">
        <v>0</v>
      </c>
    </row>
    <row r="2017" spans="1:10">
      <c r="A2017" s="1" t="s">
        <v>5101</v>
      </c>
      <c r="B2017" s="1" t="s">
        <v>5064</v>
      </c>
      <c r="C2017" s="1" t="s">
        <v>5064</v>
      </c>
      <c r="D2017" s="1" t="s">
        <v>5052</v>
      </c>
      <c r="E2017" s="1" t="s">
        <v>41</v>
      </c>
      <c r="F2017" s="1" t="s">
        <v>48</v>
      </c>
      <c r="G2017" s="1" t="s">
        <v>5102</v>
      </c>
      <c r="H2017" s="191">
        <v>1968.5</v>
      </c>
      <c r="I2017" s="192">
        <v>0</v>
      </c>
      <c r="J2017" s="192">
        <v>0</v>
      </c>
    </row>
    <row r="2018" spans="1:10">
      <c r="A2018" s="1" t="s">
        <v>5103</v>
      </c>
      <c r="B2018" s="1" t="s">
        <v>5064</v>
      </c>
      <c r="C2018" s="1" t="s">
        <v>5064</v>
      </c>
      <c r="D2018" s="1" t="s">
        <v>5052</v>
      </c>
      <c r="E2018" s="1" t="s">
        <v>41</v>
      </c>
      <c r="F2018" s="1" t="s">
        <v>48</v>
      </c>
      <c r="G2018" s="1" t="s">
        <v>5104</v>
      </c>
      <c r="H2018" s="191">
        <v>1947.5</v>
      </c>
      <c r="I2018" s="192">
        <v>0</v>
      </c>
      <c r="J2018" s="192">
        <v>0</v>
      </c>
    </row>
    <row r="2019" spans="1:10">
      <c r="A2019" s="1" t="s">
        <v>5105</v>
      </c>
      <c r="B2019" s="1" t="s">
        <v>5105</v>
      </c>
      <c r="C2019" s="1" t="s">
        <v>2731</v>
      </c>
      <c r="D2019" s="1" t="s">
        <v>5052</v>
      </c>
      <c r="E2019" s="1" t="s">
        <v>41</v>
      </c>
      <c r="F2019" s="1" t="s">
        <v>42</v>
      </c>
      <c r="G2019" s="1" t="s">
        <v>5106</v>
      </c>
      <c r="H2019" s="191">
        <v>1744</v>
      </c>
      <c r="I2019" s="192">
        <v>0</v>
      </c>
      <c r="J2019" s="192">
        <v>0</v>
      </c>
    </row>
    <row r="2020" spans="1:10">
      <c r="A2020" s="1" t="s">
        <v>5107</v>
      </c>
      <c r="B2020" s="1" t="s">
        <v>5107</v>
      </c>
      <c r="C2020" s="1" t="s">
        <v>2731</v>
      </c>
      <c r="D2020" s="1" t="s">
        <v>5052</v>
      </c>
      <c r="E2020" s="1" t="s">
        <v>41</v>
      </c>
      <c r="F2020" s="1" t="s">
        <v>42</v>
      </c>
      <c r="G2020" s="1" t="s">
        <v>5108</v>
      </c>
      <c r="H2020" s="191">
        <v>1695.5</v>
      </c>
      <c r="I2020" s="192">
        <v>0</v>
      </c>
      <c r="J2020" s="192">
        <v>0</v>
      </c>
    </row>
    <row r="2021" spans="1:10">
      <c r="A2021" s="1" t="s">
        <v>5109</v>
      </c>
      <c r="B2021" s="1" t="s">
        <v>5064</v>
      </c>
      <c r="C2021" s="1" t="s">
        <v>5064</v>
      </c>
      <c r="D2021" s="1" t="s">
        <v>5052</v>
      </c>
      <c r="E2021" s="1" t="s">
        <v>41</v>
      </c>
      <c r="F2021" s="1" t="s">
        <v>48</v>
      </c>
      <c r="G2021" s="1" t="s">
        <v>5110</v>
      </c>
      <c r="H2021" s="191">
        <v>1298.25</v>
      </c>
      <c r="I2021" s="192">
        <v>0</v>
      </c>
      <c r="J2021" s="192">
        <v>0</v>
      </c>
    </row>
    <row r="2022" spans="1:10">
      <c r="A2022" s="1" t="s">
        <v>5111</v>
      </c>
      <c r="B2022" s="1" t="s">
        <v>5064</v>
      </c>
      <c r="C2022" s="1" t="s">
        <v>5064</v>
      </c>
      <c r="D2022" s="1" t="s">
        <v>5052</v>
      </c>
      <c r="E2022" s="1" t="s">
        <v>41</v>
      </c>
      <c r="F2022" s="1" t="s">
        <v>48</v>
      </c>
      <c r="G2022" s="1" t="s">
        <v>5112</v>
      </c>
      <c r="H2022" s="191">
        <v>948</v>
      </c>
      <c r="I2022" s="192">
        <v>0</v>
      </c>
      <c r="J2022" s="192">
        <v>0</v>
      </c>
    </row>
    <row r="2023" spans="1:10">
      <c r="A2023" s="1" t="s">
        <v>5113</v>
      </c>
      <c r="B2023" s="1" t="s">
        <v>5064</v>
      </c>
      <c r="C2023" s="1" t="s">
        <v>5064</v>
      </c>
      <c r="D2023" s="1" t="s">
        <v>5052</v>
      </c>
      <c r="E2023" s="1" t="s">
        <v>41</v>
      </c>
      <c r="F2023" s="1" t="s">
        <v>48</v>
      </c>
      <c r="G2023" s="1" t="s">
        <v>5114</v>
      </c>
      <c r="H2023" s="191">
        <v>707</v>
      </c>
      <c r="I2023" s="192">
        <v>0</v>
      </c>
      <c r="J2023" s="192">
        <v>0</v>
      </c>
    </row>
    <row r="2024" spans="1:10">
      <c r="A2024" s="1" t="s">
        <v>5115</v>
      </c>
      <c r="B2024" s="1" t="s">
        <v>5064</v>
      </c>
      <c r="C2024" s="1" t="s">
        <v>5064</v>
      </c>
      <c r="D2024" s="1" t="s">
        <v>5052</v>
      </c>
      <c r="E2024" s="1" t="s">
        <v>41</v>
      </c>
      <c r="F2024" s="1" t="s">
        <v>48</v>
      </c>
      <c r="G2024" s="1" t="s">
        <v>5116</v>
      </c>
      <c r="H2024" s="191">
        <v>696.5</v>
      </c>
      <c r="I2024" s="192">
        <v>0</v>
      </c>
      <c r="J2024" s="192">
        <v>0</v>
      </c>
    </row>
    <row r="2025" spans="1:10">
      <c r="A2025" s="1" t="s">
        <v>5117</v>
      </c>
      <c r="B2025" s="1" t="s">
        <v>5064</v>
      </c>
      <c r="C2025" s="1" t="s">
        <v>5064</v>
      </c>
      <c r="D2025" s="1" t="s">
        <v>5052</v>
      </c>
      <c r="E2025" s="1" t="s">
        <v>41</v>
      </c>
      <c r="F2025" s="1" t="s">
        <v>48</v>
      </c>
      <c r="G2025" s="1" t="s">
        <v>5118</v>
      </c>
      <c r="H2025" s="191">
        <v>657.75</v>
      </c>
      <c r="I2025" s="192">
        <v>0</v>
      </c>
      <c r="J2025" s="192">
        <v>0</v>
      </c>
    </row>
    <row r="2026" spans="1:10">
      <c r="A2026" s="1" t="s">
        <v>5119</v>
      </c>
      <c r="B2026" s="1" t="s">
        <v>5120</v>
      </c>
      <c r="C2026" s="1" t="s">
        <v>5120</v>
      </c>
      <c r="D2026" s="1" t="s">
        <v>5121</v>
      </c>
      <c r="E2026" s="1" t="s">
        <v>761</v>
      </c>
      <c r="F2026" s="1" t="s">
        <v>48</v>
      </c>
      <c r="G2026" s="1" t="s">
        <v>5122</v>
      </c>
      <c r="H2026" s="191">
        <v>46732</v>
      </c>
      <c r="I2026" s="192">
        <v>1</v>
      </c>
      <c r="J2026" s="192">
        <v>1</v>
      </c>
    </row>
    <row r="2027" spans="1:10">
      <c r="A2027" s="1" t="s">
        <v>5123</v>
      </c>
      <c r="B2027" s="1" t="s">
        <v>5124</v>
      </c>
      <c r="C2027" s="1" t="s">
        <v>5124</v>
      </c>
      <c r="D2027" s="1" t="s">
        <v>5121</v>
      </c>
      <c r="E2027" s="1" t="s">
        <v>761</v>
      </c>
      <c r="F2027" s="1" t="s">
        <v>48</v>
      </c>
      <c r="G2027" s="1" t="s">
        <v>5125</v>
      </c>
      <c r="H2027" s="191">
        <v>12286.5</v>
      </c>
      <c r="I2027" s="192">
        <v>0</v>
      </c>
      <c r="J2027" s="192">
        <v>1</v>
      </c>
    </row>
    <row r="2028" spans="1:10">
      <c r="A2028" s="1" t="s">
        <v>5126</v>
      </c>
      <c r="B2028" s="1" t="s">
        <v>5127</v>
      </c>
      <c r="C2028" s="1" t="s">
        <v>5127</v>
      </c>
      <c r="D2028" s="1" t="s">
        <v>5121</v>
      </c>
      <c r="E2028" s="1" t="s">
        <v>761</v>
      </c>
      <c r="F2028" s="1" t="s">
        <v>48</v>
      </c>
      <c r="G2028" s="1" t="s">
        <v>5128</v>
      </c>
      <c r="H2028" s="191">
        <v>10760.5</v>
      </c>
      <c r="I2028" s="192">
        <v>0</v>
      </c>
      <c r="J2028" s="192">
        <v>0</v>
      </c>
    </row>
    <row r="2029" spans="1:10">
      <c r="A2029" s="1" t="s">
        <v>5129</v>
      </c>
      <c r="B2029" s="1" t="s">
        <v>5129</v>
      </c>
      <c r="C2029" s="1" t="s">
        <v>5130</v>
      </c>
      <c r="D2029" s="1" t="s">
        <v>5121</v>
      </c>
      <c r="E2029" s="1" t="s">
        <v>761</v>
      </c>
      <c r="F2029" s="1" t="s">
        <v>42</v>
      </c>
      <c r="G2029" s="1" t="s">
        <v>5131</v>
      </c>
      <c r="H2029" s="191">
        <v>9183</v>
      </c>
      <c r="I2029" s="192">
        <v>0</v>
      </c>
      <c r="J2029" s="192">
        <v>1</v>
      </c>
    </row>
    <row r="2030" spans="1:10">
      <c r="A2030" s="1" t="s">
        <v>5132</v>
      </c>
      <c r="B2030" s="1" t="s">
        <v>5133</v>
      </c>
      <c r="C2030" s="1" t="s">
        <v>5133</v>
      </c>
      <c r="D2030" s="1" t="s">
        <v>5121</v>
      </c>
      <c r="E2030" s="1" t="s">
        <v>761</v>
      </c>
      <c r="F2030" s="1" t="s">
        <v>48</v>
      </c>
      <c r="G2030" s="1" t="s">
        <v>5134</v>
      </c>
      <c r="H2030" s="191">
        <v>8937.5</v>
      </c>
      <c r="I2030" s="192">
        <v>0</v>
      </c>
      <c r="J2030" s="192">
        <v>0</v>
      </c>
    </row>
    <row r="2031" spans="1:10">
      <c r="A2031" s="1" t="s">
        <v>5135</v>
      </c>
      <c r="B2031" s="1" t="s">
        <v>5136</v>
      </c>
      <c r="C2031" s="1" t="s">
        <v>5136</v>
      </c>
      <c r="D2031" s="1" t="s">
        <v>5121</v>
      </c>
      <c r="E2031" s="1" t="s">
        <v>761</v>
      </c>
      <c r="F2031" s="1" t="s">
        <v>48</v>
      </c>
      <c r="G2031" s="1" t="s">
        <v>5137</v>
      </c>
      <c r="H2031" s="191">
        <v>8007.5</v>
      </c>
      <c r="I2031" s="192">
        <v>0</v>
      </c>
      <c r="J2031" s="192">
        <v>0</v>
      </c>
    </row>
    <row r="2032" spans="1:10">
      <c r="A2032" s="1" t="s">
        <v>5138</v>
      </c>
      <c r="B2032" s="1" t="s">
        <v>5120</v>
      </c>
      <c r="C2032" s="1" t="s">
        <v>5120</v>
      </c>
      <c r="D2032" s="1" t="s">
        <v>5121</v>
      </c>
      <c r="E2032" s="1" t="s">
        <v>761</v>
      </c>
      <c r="F2032" s="1" t="s">
        <v>48</v>
      </c>
      <c r="G2032" s="1" t="s">
        <v>5139</v>
      </c>
      <c r="H2032" s="191">
        <v>7911.5</v>
      </c>
      <c r="I2032" s="192">
        <v>0</v>
      </c>
      <c r="J2032" s="192">
        <v>0</v>
      </c>
    </row>
    <row r="2033" spans="1:10">
      <c r="A2033" s="1" t="s">
        <v>5140</v>
      </c>
      <c r="B2033" s="1" t="s">
        <v>5140</v>
      </c>
      <c r="C2033" s="1" t="s">
        <v>5130</v>
      </c>
      <c r="D2033" s="1" t="s">
        <v>5121</v>
      </c>
      <c r="E2033" s="1" t="s">
        <v>761</v>
      </c>
      <c r="F2033" s="1" t="s">
        <v>42</v>
      </c>
      <c r="G2033" s="1" t="s">
        <v>5141</v>
      </c>
      <c r="H2033" s="191">
        <v>7516</v>
      </c>
      <c r="I2033" s="192">
        <v>0</v>
      </c>
      <c r="J2033" s="192">
        <v>0</v>
      </c>
    </row>
    <row r="2034" spans="1:10">
      <c r="A2034" s="1" t="s">
        <v>5142</v>
      </c>
      <c r="B2034" s="1" t="s">
        <v>5143</v>
      </c>
      <c r="C2034" s="1" t="s">
        <v>5143</v>
      </c>
      <c r="D2034" s="1" t="s">
        <v>5121</v>
      </c>
      <c r="E2034" s="1" t="s">
        <v>761</v>
      </c>
      <c r="F2034" s="1" t="s">
        <v>48</v>
      </c>
      <c r="G2034" s="1" t="s">
        <v>5144</v>
      </c>
      <c r="H2034" s="191">
        <v>6168.5</v>
      </c>
      <c r="I2034" s="192">
        <v>0</v>
      </c>
      <c r="J2034" s="192">
        <v>0</v>
      </c>
    </row>
    <row r="2035" spans="1:10">
      <c r="A2035" s="1" t="s">
        <v>5145</v>
      </c>
      <c r="B2035" s="1" t="s">
        <v>5145</v>
      </c>
      <c r="C2035" s="1" t="s">
        <v>5146</v>
      </c>
      <c r="D2035" s="1" t="s">
        <v>5121</v>
      </c>
      <c r="E2035" s="1" t="s">
        <v>761</v>
      </c>
      <c r="F2035" s="1" t="s">
        <v>42</v>
      </c>
      <c r="G2035" s="1" t="s">
        <v>5147</v>
      </c>
      <c r="H2035" s="191">
        <v>5758</v>
      </c>
      <c r="I2035" s="192">
        <v>0</v>
      </c>
      <c r="J2035" s="192">
        <v>0</v>
      </c>
    </row>
    <row r="2036" spans="1:10">
      <c r="A2036" s="1" t="s">
        <v>5148</v>
      </c>
      <c r="B2036" s="1" t="s">
        <v>5148</v>
      </c>
      <c r="C2036" s="1" t="s">
        <v>5149</v>
      </c>
      <c r="D2036" s="1" t="s">
        <v>5121</v>
      </c>
      <c r="E2036" s="1" t="s">
        <v>761</v>
      </c>
      <c r="F2036" s="1" t="s">
        <v>42</v>
      </c>
      <c r="G2036" s="1" t="s">
        <v>5150</v>
      </c>
      <c r="H2036" s="191">
        <v>5200.5</v>
      </c>
      <c r="I2036" s="192">
        <v>0</v>
      </c>
      <c r="J2036" s="192">
        <v>0</v>
      </c>
    </row>
    <row r="2037" spans="1:10">
      <c r="A2037" s="1" t="s">
        <v>5151</v>
      </c>
      <c r="B2037" s="1" t="s">
        <v>5151</v>
      </c>
      <c r="C2037" s="1" t="s">
        <v>5152</v>
      </c>
      <c r="D2037" s="1" t="s">
        <v>5121</v>
      </c>
      <c r="E2037" s="1" t="s">
        <v>761</v>
      </c>
      <c r="F2037" s="1" t="s">
        <v>57</v>
      </c>
      <c r="G2037" s="1" t="s">
        <v>5153</v>
      </c>
      <c r="H2037" s="191">
        <v>4557.5</v>
      </c>
      <c r="I2037" s="192">
        <v>0</v>
      </c>
      <c r="J2037" s="192">
        <v>0</v>
      </c>
    </row>
    <row r="2038" spans="1:10">
      <c r="A2038" s="1" t="s">
        <v>5154</v>
      </c>
      <c r="B2038" s="1" t="s">
        <v>5154</v>
      </c>
      <c r="C2038" s="1" t="s">
        <v>5130</v>
      </c>
      <c r="D2038" s="1" t="s">
        <v>5121</v>
      </c>
      <c r="E2038" s="1" t="s">
        <v>761</v>
      </c>
      <c r="F2038" s="1" t="s">
        <v>42</v>
      </c>
      <c r="G2038" s="1" t="s">
        <v>5155</v>
      </c>
      <c r="H2038" s="191">
        <v>3875</v>
      </c>
      <c r="I2038" s="192">
        <v>0</v>
      </c>
      <c r="J2038" s="192">
        <v>0</v>
      </c>
    </row>
    <row r="2039" spans="1:10">
      <c r="A2039" s="1" t="s">
        <v>5156</v>
      </c>
      <c r="B2039" s="1" t="s">
        <v>5120</v>
      </c>
      <c r="C2039" s="1" t="s">
        <v>5120</v>
      </c>
      <c r="D2039" s="1" t="s">
        <v>5121</v>
      </c>
      <c r="E2039" s="1" t="s">
        <v>761</v>
      </c>
      <c r="F2039" s="1" t="s">
        <v>48</v>
      </c>
      <c r="G2039" s="1" t="s">
        <v>5157</v>
      </c>
      <c r="H2039" s="191">
        <v>3772</v>
      </c>
      <c r="I2039" s="192">
        <v>0</v>
      </c>
      <c r="J2039" s="192">
        <v>0</v>
      </c>
    </row>
    <row r="2040" spans="1:10">
      <c r="A2040" s="1" t="s">
        <v>5158</v>
      </c>
      <c r="B2040" s="1" t="s">
        <v>5127</v>
      </c>
      <c r="C2040" s="1" t="s">
        <v>5127</v>
      </c>
      <c r="D2040" s="1" t="s">
        <v>5121</v>
      </c>
      <c r="E2040" s="1" t="s">
        <v>761</v>
      </c>
      <c r="F2040" s="1" t="s">
        <v>48</v>
      </c>
      <c r="G2040" s="1" t="s">
        <v>5159</v>
      </c>
      <c r="H2040" s="191">
        <v>3702.5</v>
      </c>
      <c r="I2040" s="192">
        <v>0</v>
      </c>
      <c r="J2040" s="192">
        <v>0</v>
      </c>
    </row>
    <row r="2041" spans="1:10">
      <c r="A2041" s="1" t="s">
        <v>5160</v>
      </c>
      <c r="B2041" s="1" t="s">
        <v>5160</v>
      </c>
      <c r="C2041" s="1" t="s">
        <v>2443</v>
      </c>
      <c r="D2041" s="1" t="s">
        <v>5121</v>
      </c>
      <c r="E2041" s="1" t="s">
        <v>761</v>
      </c>
      <c r="F2041" s="1" t="s">
        <v>57</v>
      </c>
      <c r="G2041" s="1" t="s">
        <v>5161</v>
      </c>
      <c r="H2041" s="191">
        <v>3483</v>
      </c>
      <c r="I2041" s="192">
        <v>0</v>
      </c>
      <c r="J2041" s="192">
        <v>0</v>
      </c>
    </row>
    <row r="2042" spans="1:10">
      <c r="A2042" s="1" t="s">
        <v>5162</v>
      </c>
      <c r="B2042" s="1" t="s">
        <v>5127</v>
      </c>
      <c r="C2042" s="1" t="s">
        <v>5127</v>
      </c>
      <c r="D2042" s="1" t="s">
        <v>5121</v>
      </c>
      <c r="E2042" s="1" t="s">
        <v>761</v>
      </c>
      <c r="F2042" s="1" t="s">
        <v>48</v>
      </c>
      <c r="G2042" s="1" t="s">
        <v>5163</v>
      </c>
      <c r="H2042" s="191">
        <v>1306.25</v>
      </c>
      <c r="I2042" s="192">
        <v>0</v>
      </c>
      <c r="J2042" s="192">
        <v>0</v>
      </c>
    </row>
    <row r="2043" spans="1:10">
      <c r="A2043" s="1" t="s">
        <v>5164</v>
      </c>
      <c r="B2043" s="1" t="s">
        <v>5127</v>
      </c>
      <c r="C2043" s="1" t="s">
        <v>5127</v>
      </c>
      <c r="D2043" s="1" t="s">
        <v>5121</v>
      </c>
      <c r="E2043" s="1" t="s">
        <v>761</v>
      </c>
      <c r="F2043" s="1" t="s">
        <v>48</v>
      </c>
      <c r="G2043" s="1" t="s">
        <v>5165</v>
      </c>
      <c r="H2043" s="191">
        <v>1277.75</v>
      </c>
      <c r="I2043" s="192">
        <v>0</v>
      </c>
      <c r="J2043" s="192">
        <v>0</v>
      </c>
    </row>
    <row r="2044" spans="1:10">
      <c r="A2044" s="1" t="s">
        <v>5166</v>
      </c>
      <c r="B2044" s="1" t="s">
        <v>5127</v>
      </c>
      <c r="C2044" s="1" t="s">
        <v>5127</v>
      </c>
      <c r="D2044" s="1" t="s">
        <v>5121</v>
      </c>
      <c r="E2044" s="1" t="s">
        <v>761</v>
      </c>
      <c r="F2044" s="1" t="s">
        <v>48</v>
      </c>
      <c r="G2044" s="1" t="s">
        <v>5167</v>
      </c>
      <c r="H2044" s="191">
        <v>514.75</v>
      </c>
      <c r="I2044" s="192">
        <v>0</v>
      </c>
      <c r="J2044" s="192">
        <v>0</v>
      </c>
    </row>
    <row r="2045" spans="1:10">
      <c r="A2045" s="1" t="s">
        <v>5168</v>
      </c>
      <c r="B2045" s="1" t="s">
        <v>5127</v>
      </c>
      <c r="C2045" s="1" t="s">
        <v>5127</v>
      </c>
      <c r="D2045" s="1" t="s">
        <v>5121</v>
      </c>
      <c r="E2045" s="1" t="s">
        <v>761</v>
      </c>
      <c r="F2045" s="1" t="s">
        <v>48</v>
      </c>
      <c r="G2045" s="1" t="s">
        <v>5169</v>
      </c>
      <c r="H2045" s="191">
        <v>402.5</v>
      </c>
      <c r="I2045" s="192">
        <v>0</v>
      </c>
      <c r="J2045" s="192">
        <v>0</v>
      </c>
    </row>
    <row r="2046" spans="1:10">
      <c r="A2046" s="1" t="s">
        <v>5170</v>
      </c>
      <c r="B2046" s="1" t="s">
        <v>5127</v>
      </c>
      <c r="C2046" s="1" t="s">
        <v>5127</v>
      </c>
      <c r="D2046" s="1" t="s">
        <v>5121</v>
      </c>
      <c r="E2046" s="1" t="s">
        <v>761</v>
      </c>
      <c r="F2046" s="1" t="s">
        <v>48</v>
      </c>
      <c r="G2046" s="1" t="s">
        <v>5171</v>
      </c>
      <c r="H2046" s="191">
        <v>313.75</v>
      </c>
      <c r="I2046" s="192">
        <v>0</v>
      </c>
      <c r="J2046" s="192">
        <v>0</v>
      </c>
    </row>
    <row r="2047" spans="1:10">
      <c r="A2047" s="1" t="s">
        <v>5172</v>
      </c>
      <c r="B2047" s="1" t="s">
        <v>5173</v>
      </c>
      <c r="C2047" s="1" t="s">
        <v>5173</v>
      </c>
      <c r="D2047" s="1" t="s">
        <v>5174</v>
      </c>
      <c r="E2047" s="1" t="s">
        <v>73</v>
      </c>
      <c r="F2047" s="1" t="s">
        <v>448</v>
      </c>
      <c r="G2047" s="1" t="s">
        <v>5175</v>
      </c>
      <c r="H2047" s="191">
        <v>428188.5</v>
      </c>
      <c r="I2047" s="192">
        <v>1</v>
      </c>
      <c r="J2047" s="192">
        <v>1</v>
      </c>
    </row>
    <row r="2048" spans="1:10">
      <c r="A2048" s="1" t="s">
        <v>5176</v>
      </c>
      <c r="B2048" s="1" t="s">
        <v>5177</v>
      </c>
      <c r="C2048" s="1" t="s">
        <v>5177</v>
      </c>
      <c r="D2048" s="1" t="s">
        <v>5174</v>
      </c>
      <c r="E2048" s="1" t="s">
        <v>73</v>
      </c>
      <c r="F2048" s="1" t="s">
        <v>48</v>
      </c>
      <c r="G2048" s="1" t="s">
        <v>5178</v>
      </c>
      <c r="H2048" s="191">
        <v>204113.5</v>
      </c>
      <c r="I2048" s="192">
        <v>1</v>
      </c>
      <c r="J2048" s="192">
        <v>1</v>
      </c>
    </row>
    <row r="2049" spans="1:10">
      <c r="A2049" s="1" t="s">
        <v>5179</v>
      </c>
      <c r="B2049" s="1" t="s">
        <v>5179</v>
      </c>
      <c r="C2049" s="1" t="s">
        <v>5180</v>
      </c>
      <c r="D2049" s="1" t="s">
        <v>5174</v>
      </c>
      <c r="E2049" s="1" t="s">
        <v>73</v>
      </c>
      <c r="F2049" s="1" t="s">
        <v>57</v>
      </c>
      <c r="G2049" s="1" t="s">
        <v>5181</v>
      </c>
      <c r="H2049" s="191">
        <v>111226.5</v>
      </c>
      <c r="I2049" s="192">
        <v>0</v>
      </c>
      <c r="J2049" s="192">
        <v>0</v>
      </c>
    </row>
    <row r="2050" spans="1:10">
      <c r="A2050" s="1" t="s">
        <v>5182</v>
      </c>
      <c r="B2050" s="1" t="s">
        <v>5183</v>
      </c>
      <c r="C2050" s="1" t="s">
        <v>5183</v>
      </c>
      <c r="D2050" s="1" t="s">
        <v>5174</v>
      </c>
      <c r="E2050" s="1" t="s">
        <v>73</v>
      </c>
      <c r="F2050" s="1" t="s">
        <v>48</v>
      </c>
      <c r="G2050" s="1" t="s">
        <v>5184</v>
      </c>
      <c r="H2050" s="191">
        <v>76099.75</v>
      </c>
      <c r="I2050" s="192">
        <v>1</v>
      </c>
      <c r="J2050" s="192">
        <v>1</v>
      </c>
    </row>
    <row r="2051" spans="1:10">
      <c r="A2051" s="1" t="s">
        <v>5185</v>
      </c>
      <c r="B2051" s="1" t="s">
        <v>5185</v>
      </c>
      <c r="C2051" s="1" t="s">
        <v>5186</v>
      </c>
      <c r="D2051" s="1" t="s">
        <v>5174</v>
      </c>
      <c r="E2051" s="1" t="s">
        <v>73</v>
      </c>
      <c r="F2051" s="1" t="s">
        <v>57</v>
      </c>
      <c r="G2051" s="1" t="s">
        <v>5187</v>
      </c>
      <c r="H2051" s="191">
        <v>61541.5</v>
      </c>
      <c r="I2051" s="192">
        <v>0</v>
      </c>
      <c r="J2051" s="192">
        <v>0</v>
      </c>
    </row>
    <row r="2052" spans="1:10">
      <c r="A2052" s="1" t="s">
        <v>5188</v>
      </c>
      <c r="B2052" s="1" t="s">
        <v>5188</v>
      </c>
      <c r="C2052" s="1" t="s">
        <v>4630</v>
      </c>
      <c r="D2052" s="1" t="s">
        <v>5174</v>
      </c>
      <c r="E2052" s="1" t="s">
        <v>73</v>
      </c>
      <c r="F2052" s="1" t="s">
        <v>430</v>
      </c>
      <c r="G2052" s="1" t="s">
        <v>5189</v>
      </c>
      <c r="H2052" s="191">
        <v>56582</v>
      </c>
      <c r="I2052" s="192">
        <v>1</v>
      </c>
      <c r="J2052" s="192">
        <v>1</v>
      </c>
    </row>
    <row r="2053" spans="1:10">
      <c r="A2053" s="1" t="s">
        <v>5190</v>
      </c>
      <c r="B2053" s="1" t="s">
        <v>5191</v>
      </c>
      <c r="C2053" s="1" t="s">
        <v>5191</v>
      </c>
      <c r="D2053" s="1" t="s">
        <v>5174</v>
      </c>
      <c r="E2053" s="1" t="s">
        <v>73</v>
      </c>
      <c r="F2053" s="1" t="s">
        <v>48</v>
      </c>
      <c r="G2053" s="1" t="s">
        <v>5192</v>
      </c>
      <c r="H2053" s="191">
        <v>47900.25</v>
      </c>
      <c r="I2053" s="192">
        <v>0</v>
      </c>
      <c r="J2053" s="192">
        <v>1</v>
      </c>
    </row>
    <row r="2054" spans="1:10">
      <c r="A2054" s="1" t="s">
        <v>5193</v>
      </c>
      <c r="B2054" s="1" t="s">
        <v>5193</v>
      </c>
      <c r="C2054" s="1" t="s">
        <v>5194</v>
      </c>
      <c r="D2054" s="1" t="s">
        <v>5174</v>
      </c>
      <c r="E2054" s="1" t="s">
        <v>73</v>
      </c>
      <c r="F2054" s="1" t="s">
        <v>57</v>
      </c>
      <c r="G2054" s="1" t="s">
        <v>5195</v>
      </c>
      <c r="H2054" s="191">
        <v>44169</v>
      </c>
      <c r="I2054" s="192">
        <v>0</v>
      </c>
      <c r="J2054" s="192">
        <v>0</v>
      </c>
    </row>
    <row r="2055" spans="1:10">
      <c r="A2055" s="1" t="s">
        <v>5196</v>
      </c>
      <c r="B2055" s="1" t="s">
        <v>5196</v>
      </c>
      <c r="C2055" s="1" t="s">
        <v>5197</v>
      </c>
      <c r="D2055" s="1" t="s">
        <v>5174</v>
      </c>
      <c r="E2055" s="1" t="s">
        <v>73</v>
      </c>
      <c r="F2055" s="1" t="s">
        <v>42</v>
      </c>
      <c r="G2055" s="1" t="s">
        <v>5198</v>
      </c>
      <c r="H2055" s="191">
        <v>40539.5</v>
      </c>
      <c r="I2055" s="192">
        <v>0</v>
      </c>
      <c r="J2055" s="192">
        <v>0</v>
      </c>
    </row>
    <row r="2056" spans="1:10">
      <c r="A2056" s="1" t="s">
        <v>5199</v>
      </c>
      <c r="B2056" s="1" t="s">
        <v>5199</v>
      </c>
      <c r="C2056" s="1" t="s">
        <v>5200</v>
      </c>
      <c r="D2056" s="1" t="s">
        <v>5174</v>
      </c>
      <c r="E2056" s="1" t="s">
        <v>73</v>
      </c>
      <c r="F2056" s="1" t="s">
        <v>57</v>
      </c>
      <c r="G2056" s="1" t="s">
        <v>5201</v>
      </c>
      <c r="H2056" s="191">
        <v>24481</v>
      </c>
      <c r="I2056" s="192">
        <v>0</v>
      </c>
      <c r="J2056" s="192">
        <v>0</v>
      </c>
    </row>
    <row r="2057" spans="1:10">
      <c r="A2057" s="1" t="s">
        <v>5202</v>
      </c>
      <c r="B2057" s="1" t="s">
        <v>5202</v>
      </c>
      <c r="C2057" s="1" t="s">
        <v>5203</v>
      </c>
      <c r="D2057" s="1" t="s">
        <v>5174</v>
      </c>
      <c r="E2057" s="1" t="s">
        <v>73</v>
      </c>
      <c r="F2057" s="1" t="s">
        <v>57</v>
      </c>
      <c r="G2057" s="1" t="s">
        <v>5204</v>
      </c>
      <c r="H2057" s="191">
        <v>23801.5</v>
      </c>
      <c r="I2057" s="192">
        <v>0</v>
      </c>
      <c r="J2057" s="192">
        <v>0</v>
      </c>
    </row>
    <row r="2058" spans="1:10">
      <c r="A2058" s="1" t="s">
        <v>5205</v>
      </c>
      <c r="B2058" s="1" t="s">
        <v>5173</v>
      </c>
      <c r="C2058" s="1" t="s">
        <v>5173</v>
      </c>
      <c r="D2058" s="1" t="s">
        <v>5174</v>
      </c>
      <c r="E2058" s="1" t="s">
        <v>73</v>
      </c>
      <c r="F2058" s="1" t="s">
        <v>448</v>
      </c>
      <c r="G2058" s="1" t="s">
        <v>5206</v>
      </c>
      <c r="H2058" s="191">
        <v>19256.5</v>
      </c>
      <c r="I2058" s="192">
        <v>0</v>
      </c>
      <c r="J2058" s="192">
        <v>0</v>
      </c>
    </row>
    <row r="2059" spans="1:10">
      <c r="A2059" s="1" t="s">
        <v>5207</v>
      </c>
      <c r="B2059" s="1" t="s">
        <v>5207</v>
      </c>
      <c r="C2059" s="1" t="s">
        <v>5208</v>
      </c>
      <c r="D2059" s="1" t="s">
        <v>5174</v>
      </c>
      <c r="E2059" s="1" t="s">
        <v>73</v>
      </c>
      <c r="F2059" s="1" t="s">
        <v>57</v>
      </c>
      <c r="G2059" s="1" t="s">
        <v>5209</v>
      </c>
      <c r="H2059" s="191">
        <v>16581</v>
      </c>
      <c r="I2059" s="192">
        <v>0</v>
      </c>
      <c r="J2059" s="192">
        <v>0</v>
      </c>
    </row>
    <row r="2060" spans="1:10">
      <c r="A2060" s="1" t="s">
        <v>5210</v>
      </c>
      <c r="B2060" s="1" t="s">
        <v>5173</v>
      </c>
      <c r="C2060" s="1" t="s">
        <v>5173</v>
      </c>
      <c r="D2060" s="1" t="s">
        <v>5174</v>
      </c>
      <c r="E2060" s="1" t="s">
        <v>73</v>
      </c>
      <c r="F2060" s="1" t="s">
        <v>48</v>
      </c>
      <c r="G2060" s="1" t="s">
        <v>5211</v>
      </c>
      <c r="H2060" s="191">
        <v>16022.5</v>
      </c>
      <c r="I2060" s="192">
        <v>0</v>
      </c>
      <c r="J2060" s="192">
        <v>0</v>
      </c>
    </row>
    <row r="2061" spans="1:10">
      <c r="A2061" s="1" t="s">
        <v>5212</v>
      </c>
      <c r="B2061" s="1" t="s">
        <v>5212</v>
      </c>
      <c r="C2061" s="1" t="s">
        <v>5186</v>
      </c>
      <c r="D2061" s="1" t="s">
        <v>5174</v>
      </c>
      <c r="E2061" s="1" t="s">
        <v>73</v>
      </c>
      <c r="F2061" s="1" t="s">
        <v>57</v>
      </c>
      <c r="G2061" s="1" t="s">
        <v>5213</v>
      </c>
      <c r="H2061" s="191">
        <v>13381.5</v>
      </c>
      <c r="I2061" s="192">
        <v>0</v>
      </c>
      <c r="J2061" s="192">
        <v>0</v>
      </c>
    </row>
    <row r="2062" spans="1:10">
      <c r="A2062" s="1" t="s">
        <v>5214</v>
      </c>
      <c r="B2062" s="1" t="s">
        <v>5214</v>
      </c>
      <c r="C2062" s="1" t="s">
        <v>5215</v>
      </c>
      <c r="D2062" s="1" t="s">
        <v>5174</v>
      </c>
      <c r="E2062" s="1" t="s">
        <v>73</v>
      </c>
      <c r="F2062" s="1" t="s">
        <v>42</v>
      </c>
      <c r="G2062" s="1" t="s">
        <v>5216</v>
      </c>
      <c r="H2062" s="191">
        <v>13171</v>
      </c>
      <c r="I2062" s="192">
        <v>0</v>
      </c>
      <c r="J2062" s="192">
        <v>0</v>
      </c>
    </row>
    <row r="2063" spans="1:10">
      <c r="A2063" s="1" t="s">
        <v>5217</v>
      </c>
      <c r="B2063" s="1" t="s">
        <v>5217</v>
      </c>
      <c r="C2063" s="1" t="s">
        <v>5218</v>
      </c>
      <c r="D2063" s="1" t="s">
        <v>5174</v>
      </c>
      <c r="E2063" s="1" t="s">
        <v>73</v>
      </c>
      <c r="F2063" s="1" t="s">
        <v>57</v>
      </c>
      <c r="G2063" s="1" t="s">
        <v>5219</v>
      </c>
      <c r="H2063" s="191">
        <v>11805.5</v>
      </c>
      <c r="I2063" s="192">
        <v>0</v>
      </c>
      <c r="J2063" s="192">
        <v>0</v>
      </c>
    </row>
    <row r="2064" spans="1:10">
      <c r="A2064" s="1" t="s">
        <v>5220</v>
      </c>
      <c r="B2064" s="1" t="s">
        <v>5221</v>
      </c>
      <c r="C2064" s="1" t="s">
        <v>5221</v>
      </c>
      <c r="D2064" s="1" t="s">
        <v>5174</v>
      </c>
      <c r="E2064" s="1" t="s">
        <v>73</v>
      </c>
      <c r="F2064" s="1" t="s">
        <v>48</v>
      </c>
      <c r="G2064" s="1" t="s">
        <v>5222</v>
      </c>
      <c r="H2064" s="191">
        <v>11020</v>
      </c>
      <c r="I2064" s="192">
        <v>0</v>
      </c>
      <c r="J2064" s="192">
        <v>0</v>
      </c>
    </row>
    <row r="2065" spans="1:10">
      <c r="A2065" s="1" t="s">
        <v>5223</v>
      </c>
      <c r="B2065" s="1" t="s">
        <v>5223</v>
      </c>
      <c r="C2065" s="1" t="s">
        <v>5224</v>
      </c>
      <c r="D2065" s="1" t="s">
        <v>5174</v>
      </c>
      <c r="E2065" s="1" t="s">
        <v>73</v>
      </c>
      <c r="F2065" s="1" t="s">
        <v>57</v>
      </c>
      <c r="G2065" s="1" t="s">
        <v>5225</v>
      </c>
      <c r="H2065" s="191">
        <v>10929</v>
      </c>
      <c r="I2065" s="192">
        <v>0</v>
      </c>
      <c r="J2065" s="192">
        <v>0</v>
      </c>
    </row>
    <row r="2066" spans="1:10">
      <c r="A2066" s="1" t="s">
        <v>5226</v>
      </c>
      <c r="B2066" s="1" t="s">
        <v>5226</v>
      </c>
      <c r="C2066" s="1" t="s">
        <v>2633</v>
      </c>
      <c r="D2066" s="1" t="s">
        <v>5174</v>
      </c>
      <c r="E2066" s="1" t="s">
        <v>73</v>
      </c>
      <c r="F2066" s="1" t="s">
        <v>42</v>
      </c>
      <c r="G2066" s="1" t="s">
        <v>5227</v>
      </c>
      <c r="H2066" s="191">
        <v>10708.5</v>
      </c>
      <c r="I2066" s="192">
        <v>0</v>
      </c>
      <c r="J2066" s="192">
        <v>0</v>
      </c>
    </row>
    <row r="2067" spans="1:10">
      <c r="A2067" s="1" t="s">
        <v>5228</v>
      </c>
      <c r="B2067" s="1" t="s">
        <v>5228</v>
      </c>
      <c r="C2067" s="1" t="s">
        <v>5229</v>
      </c>
      <c r="D2067" s="1" t="s">
        <v>5174</v>
      </c>
      <c r="E2067" s="1" t="s">
        <v>73</v>
      </c>
      <c r="F2067" s="1" t="s">
        <v>57</v>
      </c>
      <c r="G2067" s="1" t="s">
        <v>5230</v>
      </c>
      <c r="H2067" s="191">
        <v>10418.5</v>
      </c>
      <c r="I2067" s="192">
        <v>0</v>
      </c>
      <c r="J2067" s="192">
        <v>0</v>
      </c>
    </row>
    <row r="2068" spans="1:10">
      <c r="A2068" s="1" t="s">
        <v>5231</v>
      </c>
      <c r="B2068" s="1" t="s">
        <v>5232</v>
      </c>
      <c r="C2068" s="1" t="s">
        <v>5232</v>
      </c>
      <c r="D2068" s="1" t="s">
        <v>5174</v>
      </c>
      <c r="E2068" s="1" t="s">
        <v>73</v>
      </c>
      <c r="F2068" s="1" t="s">
        <v>57</v>
      </c>
      <c r="G2068" s="1" t="s">
        <v>5233</v>
      </c>
      <c r="H2068" s="191">
        <v>10168.5</v>
      </c>
      <c r="I2068" s="192">
        <v>0</v>
      </c>
      <c r="J2068" s="192">
        <v>0</v>
      </c>
    </row>
    <row r="2069" spans="1:10">
      <c r="A2069" s="1" t="s">
        <v>5234</v>
      </c>
      <c r="B2069" s="1" t="s">
        <v>5235</v>
      </c>
      <c r="C2069" s="1" t="s">
        <v>5235</v>
      </c>
      <c r="D2069" s="1" t="s">
        <v>5174</v>
      </c>
      <c r="E2069" s="1" t="s">
        <v>73</v>
      </c>
      <c r="F2069" s="1" t="s">
        <v>48</v>
      </c>
      <c r="G2069" s="1" t="s">
        <v>5236</v>
      </c>
      <c r="H2069" s="191">
        <v>9818</v>
      </c>
      <c r="I2069" s="192">
        <v>0</v>
      </c>
      <c r="J2069" s="192">
        <v>0</v>
      </c>
    </row>
    <row r="2070" spans="1:10">
      <c r="A2070" s="1" t="s">
        <v>5237</v>
      </c>
      <c r="B2070" s="1" t="s">
        <v>5238</v>
      </c>
      <c r="C2070" s="1" t="s">
        <v>5238</v>
      </c>
      <c r="D2070" s="1" t="s">
        <v>5174</v>
      </c>
      <c r="E2070" s="1" t="s">
        <v>73</v>
      </c>
      <c r="F2070" s="1" t="s">
        <v>48</v>
      </c>
      <c r="G2070" s="1" t="s">
        <v>5239</v>
      </c>
      <c r="H2070" s="191">
        <v>8092.5</v>
      </c>
      <c r="I2070" s="192">
        <v>0</v>
      </c>
      <c r="J2070" s="192">
        <v>0</v>
      </c>
    </row>
    <row r="2071" spans="1:10">
      <c r="A2071" s="1" t="s">
        <v>5240</v>
      </c>
      <c r="B2071" s="1" t="s">
        <v>5241</v>
      </c>
      <c r="C2071" s="1" t="s">
        <v>5241</v>
      </c>
      <c r="D2071" s="1" t="s">
        <v>5174</v>
      </c>
      <c r="E2071" s="1" t="s">
        <v>73</v>
      </c>
      <c r="F2071" s="1" t="s">
        <v>48</v>
      </c>
      <c r="G2071" s="1" t="s">
        <v>5242</v>
      </c>
      <c r="H2071" s="191">
        <v>8007.5</v>
      </c>
      <c r="I2071" s="192">
        <v>0</v>
      </c>
      <c r="J2071" s="192">
        <v>0</v>
      </c>
    </row>
    <row r="2072" spans="1:10">
      <c r="A2072" s="1" t="s">
        <v>5243</v>
      </c>
      <c r="B2072" s="1" t="s">
        <v>5243</v>
      </c>
      <c r="C2072" s="1" t="s">
        <v>5244</v>
      </c>
      <c r="D2072" s="1" t="s">
        <v>5174</v>
      </c>
      <c r="E2072" s="1" t="s">
        <v>73</v>
      </c>
      <c r="F2072" s="1" t="s">
        <v>57</v>
      </c>
      <c r="G2072" s="1" t="s">
        <v>5245</v>
      </c>
      <c r="H2072" s="191">
        <v>7885.5</v>
      </c>
      <c r="I2072" s="192">
        <v>0</v>
      </c>
      <c r="J2072" s="192">
        <v>1</v>
      </c>
    </row>
    <row r="2073" spans="1:10">
      <c r="A2073" s="1" t="s">
        <v>5246</v>
      </c>
      <c r="B2073" s="1" t="s">
        <v>5246</v>
      </c>
      <c r="C2073" s="1" t="s">
        <v>5247</v>
      </c>
      <c r="D2073" s="1" t="s">
        <v>5174</v>
      </c>
      <c r="E2073" s="1" t="s">
        <v>73</v>
      </c>
      <c r="F2073" s="1" t="s">
        <v>42</v>
      </c>
      <c r="G2073" s="1" t="s">
        <v>5248</v>
      </c>
      <c r="H2073" s="191">
        <v>6881</v>
      </c>
      <c r="I2073" s="192">
        <v>0</v>
      </c>
      <c r="J2073" s="192">
        <v>0</v>
      </c>
    </row>
    <row r="2074" spans="1:10">
      <c r="A2074" s="1" t="s">
        <v>5249</v>
      </c>
      <c r="B2074" s="1" t="s">
        <v>5249</v>
      </c>
      <c r="C2074" s="1" t="s">
        <v>2509</v>
      </c>
      <c r="D2074" s="1" t="s">
        <v>5174</v>
      </c>
      <c r="E2074" s="1" t="s">
        <v>73</v>
      </c>
      <c r="F2074" s="1" t="s">
        <v>57</v>
      </c>
      <c r="G2074" s="1" t="s">
        <v>5250</v>
      </c>
      <c r="H2074" s="191">
        <v>5996</v>
      </c>
      <c r="I2074" s="192">
        <v>0</v>
      </c>
      <c r="J2074" s="192">
        <v>0</v>
      </c>
    </row>
    <row r="2075" spans="1:10">
      <c r="A2075" s="1" t="s">
        <v>5251</v>
      </c>
      <c r="B2075" s="1" t="s">
        <v>5251</v>
      </c>
      <c r="C2075" s="1" t="s">
        <v>5252</v>
      </c>
      <c r="D2075" s="1" t="s">
        <v>5174</v>
      </c>
      <c r="E2075" s="1" t="s">
        <v>73</v>
      </c>
      <c r="F2075" s="1" t="s">
        <v>42</v>
      </c>
      <c r="G2075" s="1" t="s">
        <v>5253</v>
      </c>
      <c r="H2075" s="191">
        <v>5992.5</v>
      </c>
      <c r="I2075" s="192">
        <v>0</v>
      </c>
      <c r="J2075" s="192">
        <v>0</v>
      </c>
    </row>
    <row r="2076" spans="1:10">
      <c r="A2076" s="1" t="s">
        <v>5254</v>
      </c>
      <c r="B2076" s="1" t="s">
        <v>5254</v>
      </c>
      <c r="C2076" s="1" t="s">
        <v>5255</v>
      </c>
      <c r="D2076" s="1" t="s">
        <v>5174</v>
      </c>
      <c r="E2076" s="1" t="s">
        <v>73</v>
      </c>
      <c r="F2076" s="1" t="s">
        <v>42</v>
      </c>
      <c r="G2076" s="1" t="s">
        <v>5256</v>
      </c>
      <c r="H2076" s="191">
        <v>5950.5</v>
      </c>
      <c r="I2076" s="192">
        <v>0</v>
      </c>
      <c r="J2076" s="192">
        <v>0</v>
      </c>
    </row>
    <row r="2077" spans="1:10">
      <c r="A2077" s="1" t="s">
        <v>5257</v>
      </c>
      <c r="B2077" s="1" t="s">
        <v>5257</v>
      </c>
      <c r="C2077" s="1" t="s">
        <v>5258</v>
      </c>
      <c r="D2077" s="1" t="s">
        <v>5174</v>
      </c>
      <c r="E2077" s="1" t="s">
        <v>73</v>
      </c>
      <c r="F2077" s="1" t="s">
        <v>57</v>
      </c>
      <c r="G2077" s="1" t="s">
        <v>5259</v>
      </c>
      <c r="H2077" s="191">
        <v>5815.5</v>
      </c>
      <c r="I2077" s="192">
        <v>0</v>
      </c>
      <c r="J2077" s="192">
        <v>0</v>
      </c>
    </row>
    <row r="2078" spans="1:10">
      <c r="A2078" s="1" t="s">
        <v>5260</v>
      </c>
      <c r="B2078" s="1" t="s">
        <v>5260</v>
      </c>
      <c r="C2078" s="1" t="s">
        <v>5255</v>
      </c>
      <c r="D2078" s="1" t="s">
        <v>5174</v>
      </c>
      <c r="E2078" s="1" t="s">
        <v>73</v>
      </c>
      <c r="F2078" s="1" t="s">
        <v>42</v>
      </c>
      <c r="G2078" s="1" t="s">
        <v>5261</v>
      </c>
      <c r="H2078" s="191">
        <v>5328</v>
      </c>
      <c r="I2078" s="192">
        <v>0</v>
      </c>
      <c r="J2078" s="192">
        <v>0</v>
      </c>
    </row>
    <row r="2079" spans="1:10">
      <c r="A2079" s="1" t="s">
        <v>5262</v>
      </c>
      <c r="B2079" s="1" t="s">
        <v>5263</v>
      </c>
      <c r="C2079" s="1" t="s">
        <v>5263</v>
      </c>
      <c r="D2079" s="1" t="s">
        <v>5174</v>
      </c>
      <c r="E2079" s="1" t="s">
        <v>73</v>
      </c>
      <c r="F2079" s="1" t="s">
        <v>48</v>
      </c>
      <c r="G2079" s="1" t="s">
        <v>5264</v>
      </c>
      <c r="H2079" s="191">
        <v>4486</v>
      </c>
      <c r="I2079" s="192">
        <v>0</v>
      </c>
      <c r="J2079" s="192">
        <v>0</v>
      </c>
    </row>
    <row r="2080" spans="1:10">
      <c r="A2080" s="1" t="s">
        <v>5265</v>
      </c>
      <c r="B2080" s="1" t="s">
        <v>5266</v>
      </c>
      <c r="C2080" s="1" t="s">
        <v>5266</v>
      </c>
      <c r="D2080" s="1" t="s">
        <v>5174</v>
      </c>
      <c r="E2080" s="1" t="s">
        <v>73</v>
      </c>
      <c r="F2080" s="1" t="s">
        <v>48</v>
      </c>
      <c r="G2080" s="1" t="s">
        <v>5267</v>
      </c>
      <c r="H2080" s="191">
        <v>4323.5</v>
      </c>
      <c r="I2080" s="192">
        <v>0</v>
      </c>
      <c r="J2080" s="192">
        <v>0</v>
      </c>
    </row>
    <row r="2081" spans="1:10">
      <c r="A2081" s="1" t="s">
        <v>5268</v>
      </c>
      <c r="B2081" s="1" t="s">
        <v>5266</v>
      </c>
      <c r="C2081" s="1" t="s">
        <v>5266</v>
      </c>
      <c r="D2081" s="1" t="s">
        <v>5174</v>
      </c>
      <c r="E2081" s="1" t="s">
        <v>73</v>
      </c>
      <c r="F2081" s="1" t="s">
        <v>48</v>
      </c>
      <c r="G2081" s="1" t="s">
        <v>5269</v>
      </c>
      <c r="H2081" s="191">
        <v>3798.5</v>
      </c>
      <c r="I2081" s="192">
        <v>0</v>
      </c>
      <c r="J2081" s="192">
        <v>0</v>
      </c>
    </row>
    <row r="2082" spans="1:10">
      <c r="A2082" s="1" t="s">
        <v>5270</v>
      </c>
      <c r="B2082" s="1" t="s">
        <v>5270</v>
      </c>
      <c r="C2082" s="1" t="s">
        <v>5194</v>
      </c>
      <c r="D2082" s="1" t="s">
        <v>5174</v>
      </c>
      <c r="E2082" s="1" t="s">
        <v>73</v>
      </c>
      <c r="F2082" s="1" t="s">
        <v>57</v>
      </c>
      <c r="G2082" s="1" t="s">
        <v>5271</v>
      </c>
      <c r="H2082" s="191">
        <v>3353.5</v>
      </c>
      <c r="I2082" s="192">
        <v>0</v>
      </c>
      <c r="J2082" s="192">
        <v>0</v>
      </c>
    </row>
    <row r="2083" spans="1:10">
      <c r="A2083" s="1" t="s">
        <v>5272</v>
      </c>
      <c r="B2083" s="1" t="s">
        <v>5235</v>
      </c>
      <c r="C2083" s="1" t="s">
        <v>5235</v>
      </c>
      <c r="D2083" s="1" t="s">
        <v>5174</v>
      </c>
      <c r="E2083" s="1" t="s">
        <v>73</v>
      </c>
      <c r="F2083" s="1" t="s">
        <v>48</v>
      </c>
      <c r="G2083" s="1" t="s">
        <v>5236</v>
      </c>
      <c r="H2083" s="191">
        <v>2676.5</v>
      </c>
      <c r="I2083" s="192">
        <v>0</v>
      </c>
      <c r="J2083" s="192">
        <v>0</v>
      </c>
    </row>
    <row r="2084" spans="1:10">
      <c r="A2084" s="1" t="s">
        <v>5273</v>
      </c>
      <c r="B2084" s="1" t="s">
        <v>5191</v>
      </c>
      <c r="C2084" s="1" t="s">
        <v>5191</v>
      </c>
      <c r="D2084" s="1" t="s">
        <v>5174</v>
      </c>
      <c r="E2084" s="1" t="s">
        <v>73</v>
      </c>
      <c r="F2084" s="1" t="s">
        <v>48</v>
      </c>
      <c r="G2084" s="1" t="s">
        <v>5274</v>
      </c>
      <c r="H2084" s="191">
        <v>2670</v>
      </c>
      <c r="I2084" s="192">
        <v>0</v>
      </c>
      <c r="J2084" s="192">
        <v>0</v>
      </c>
    </row>
    <row r="2085" spans="1:10">
      <c r="A2085" s="1" t="s">
        <v>5275</v>
      </c>
      <c r="B2085" s="1" t="s">
        <v>5177</v>
      </c>
      <c r="C2085" s="1" t="s">
        <v>5177</v>
      </c>
      <c r="D2085" s="1" t="s">
        <v>5174</v>
      </c>
      <c r="E2085" s="1" t="s">
        <v>73</v>
      </c>
      <c r="F2085" s="1" t="s">
        <v>48</v>
      </c>
      <c r="G2085" s="1" t="s">
        <v>5276</v>
      </c>
      <c r="H2085" s="191">
        <v>2079.25</v>
      </c>
      <c r="I2085" s="192">
        <v>0</v>
      </c>
      <c r="J2085" s="192">
        <v>0</v>
      </c>
    </row>
    <row r="2086" spans="1:10">
      <c r="A2086" s="1" t="s">
        <v>5277</v>
      </c>
      <c r="B2086" s="1" t="s">
        <v>5277</v>
      </c>
      <c r="C2086" s="1" t="s">
        <v>2633</v>
      </c>
      <c r="D2086" s="1" t="s">
        <v>5174</v>
      </c>
      <c r="E2086" s="1" t="s">
        <v>73</v>
      </c>
      <c r="F2086" s="1" t="s">
        <v>42</v>
      </c>
      <c r="G2086" s="1" t="s">
        <v>5278</v>
      </c>
      <c r="H2086" s="191">
        <v>1656.5</v>
      </c>
      <c r="I2086" s="192">
        <v>0</v>
      </c>
      <c r="J2086" s="192">
        <v>0</v>
      </c>
    </row>
    <row r="2087" spans="1:10">
      <c r="A2087" s="1" t="s">
        <v>5279</v>
      </c>
      <c r="B2087" s="1" t="s">
        <v>5177</v>
      </c>
      <c r="C2087" s="1" t="s">
        <v>5177</v>
      </c>
      <c r="D2087" s="1" t="s">
        <v>5174</v>
      </c>
      <c r="E2087" s="1" t="s">
        <v>73</v>
      </c>
      <c r="F2087" s="1" t="s">
        <v>48</v>
      </c>
      <c r="G2087" s="1" t="s">
        <v>5280</v>
      </c>
      <c r="H2087" s="191">
        <v>1639.75</v>
      </c>
      <c r="I2087" s="192">
        <v>0</v>
      </c>
      <c r="J2087" s="192">
        <v>0</v>
      </c>
    </row>
    <row r="2088" spans="1:10">
      <c r="A2088" s="1" t="s">
        <v>5281</v>
      </c>
      <c r="B2088" s="1" t="s">
        <v>5281</v>
      </c>
      <c r="C2088" s="1" t="s">
        <v>5215</v>
      </c>
      <c r="D2088" s="1" t="s">
        <v>5174</v>
      </c>
      <c r="E2088" s="1" t="s">
        <v>73</v>
      </c>
      <c r="F2088" s="1" t="s">
        <v>42</v>
      </c>
      <c r="G2088" s="1" t="s">
        <v>5282</v>
      </c>
      <c r="H2088" s="191">
        <v>1540.5</v>
      </c>
      <c r="I2088" s="192">
        <v>0</v>
      </c>
      <c r="J2088" s="192">
        <v>0</v>
      </c>
    </row>
    <row r="2089" spans="1:10">
      <c r="A2089" s="1" t="s">
        <v>5283</v>
      </c>
      <c r="B2089" s="1" t="s">
        <v>5183</v>
      </c>
      <c r="C2089" s="1" t="s">
        <v>5183</v>
      </c>
      <c r="D2089" s="1" t="s">
        <v>5174</v>
      </c>
      <c r="E2089" s="1" t="s">
        <v>73</v>
      </c>
      <c r="F2089" s="1" t="s">
        <v>48</v>
      </c>
      <c r="G2089" s="1" t="s">
        <v>5284</v>
      </c>
      <c r="H2089" s="191">
        <v>1268.75</v>
      </c>
      <c r="I2089" s="192">
        <v>0</v>
      </c>
      <c r="J2089" s="192">
        <v>0</v>
      </c>
    </row>
    <row r="2090" spans="1:10">
      <c r="A2090" s="1" t="s">
        <v>5285</v>
      </c>
      <c r="B2090" s="1" t="s">
        <v>5191</v>
      </c>
      <c r="C2090" s="1" t="s">
        <v>5191</v>
      </c>
      <c r="D2090" s="1" t="s">
        <v>5174</v>
      </c>
      <c r="E2090" s="1" t="s">
        <v>73</v>
      </c>
      <c r="F2090" s="1" t="s">
        <v>48</v>
      </c>
      <c r="G2090" s="1" t="s">
        <v>5286</v>
      </c>
      <c r="H2090" s="191">
        <v>1121.5</v>
      </c>
      <c r="I2090" s="192">
        <v>0</v>
      </c>
      <c r="J2090" s="192">
        <v>0</v>
      </c>
    </row>
    <row r="2091" spans="1:10">
      <c r="A2091" s="1" t="s">
        <v>5287</v>
      </c>
      <c r="B2091" s="1" t="s">
        <v>5191</v>
      </c>
      <c r="C2091" s="1" t="s">
        <v>5191</v>
      </c>
      <c r="D2091" s="1" t="s">
        <v>5174</v>
      </c>
      <c r="E2091" s="1" t="s">
        <v>73</v>
      </c>
      <c r="F2091" s="1" t="s">
        <v>48</v>
      </c>
      <c r="G2091" s="1" t="s">
        <v>5288</v>
      </c>
      <c r="H2091" s="191">
        <v>1120</v>
      </c>
      <c r="I2091" s="192">
        <v>0</v>
      </c>
      <c r="J2091" s="192">
        <v>0</v>
      </c>
    </row>
    <row r="2092" spans="1:10">
      <c r="A2092" s="1" t="s">
        <v>5289</v>
      </c>
      <c r="B2092" s="1" t="s">
        <v>5191</v>
      </c>
      <c r="C2092" s="1" t="s">
        <v>5191</v>
      </c>
      <c r="D2092" s="1" t="s">
        <v>5174</v>
      </c>
      <c r="E2092" s="1" t="s">
        <v>73</v>
      </c>
      <c r="F2092" s="1" t="s">
        <v>48</v>
      </c>
      <c r="G2092" s="1" t="s">
        <v>5290</v>
      </c>
      <c r="H2092" s="191">
        <v>854.75</v>
      </c>
      <c r="I2092" s="192">
        <v>0</v>
      </c>
      <c r="J2092" s="192">
        <v>0</v>
      </c>
    </row>
    <row r="2093" spans="1:10">
      <c r="A2093" s="1" t="s">
        <v>5291</v>
      </c>
      <c r="B2093" s="1" t="s">
        <v>5191</v>
      </c>
      <c r="C2093" s="1" t="s">
        <v>5191</v>
      </c>
      <c r="D2093" s="1" t="s">
        <v>5174</v>
      </c>
      <c r="E2093" s="1" t="s">
        <v>73</v>
      </c>
      <c r="F2093" s="1" t="s">
        <v>48</v>
      </c>
      <c r="G2093" s="1" t="s">
        <v>5292</v>
      </c>
      <c r="H2093" s="191">
        <v>742</v>
      </c>
      <c r="I2093" s="192">
        <v>0</v>
      </c>
      <c r="J2093" s="192">
        <v>0</v>
      </c>
    </row>
    <row r="2094" spans="1:10">
      <c r="A2094" s="1" t="s">
        <v>5293</v>
      </c>
      <c r="B2094" s="1" t="s">
        <v>5177</v>
      </c>
      <c r="C2094" s="1" t="s">
        <v>5177</v>
      </c>
      <c r="D2094" s="1" t="s">
        <v>5174</v>
      </c>
      <c r="E2094" s="1" t="s">
        <v>73</v>
      </c>
      <c r="F2094" s="1" t="s">
        <v>48</v>
      </c>
      <c r="G2094" s="1" t="s">
        <v>5294</v>
      </c>
      <c r="H2094" s="191">
        <v>722.75</v>
      </c>
      <c r="I2094" s="192">
        <v>0</v>
      </c>
      <c r="J2094" s="192">
        <v>0</v>
      </c>
    </row>
    <row r="2095" spans="1:10">
      <c r="A2095" s="1" t="s">
        <v>5295</v>
      </c>
      <c r="B2095" s="1" t="s">
        <v>5191</v>
      </c>
      <c r="C2095" s="1" t="s">
        <v>5191</v>
      </c>
      <c r="D2095" s="1" t="s">
        <v>5174</v>
      </c>
      <c r="E2095" s="1" t="s">
        <v>73</v>
      </c>
      <c r="F2095" s="1" t="s">
        <v>48</v>
      </c>
      <c r="G2095" s="1" t="s">
        <v>5296</v>
      </c>
      <c r="H2095" s="191">
        <v>701.25</v>
      </c>
      <c r="I2095" s="192">
        <v>0</v>
      </c>
      <c r="J2095" s="192">
        <v>0</v>
      </c>
    </row>
    <row r="2096" spans="1:10">
      <c r="A2096" s="1" t="s">
        <v>5297</v>
      </c>
      <c r="B2096" s="1" t="s">
        <v>5191</v>
      </c>
      <c r="C2096" s="1" t="s">
        <v>5191</v>
      </c>
      <c r="D2096" s="1" t="s">
        <v>5174</v>
      </c>
      <c r="E2096" s="1" t="s">
        <v>73</v>
      </c>
      <c r="F2096" s="1" t="s">
        <v>48</v>
      </c>
      <c r="G2096" s="1" t="s">
        <v>5298</v>
      </c>
      <c r="H2096" s="191">
        <v>671.5</v>
      </c>
      <c r="I2096" s="192">
        <v>0</v>
      </c>
      <c r="J2096" s="192">
        <v>0</v>
      </c>
    </row>
    <row r="2097" spans="1:10">
      <c r="A2097" s="1" t="s">
        <v>5299</v>
      </c>
      <c r="B2097" s="1" t="s">
        <v>5191</v>
      </c>
      <c r="C2097" s="1" t="s">
        <v>5191</v>
      </c>
      <c r="D2097" s="1" t="s">
        <v>5174</v>
      </c>
      <c r="E2097" s="1" t="s">
        <v>73</v>
      </c>
      <c r="F2097" s="1" t="s">
        <v>48</v>
      </c>
      <c r="G2097" s="1" t="s">
        <v>5300</v>
      </c>
      <c r="H2097" s="191">
        <v>536</v>
      </c>
      <c r="I2097" s="192">
        <v>0</v>
      </c>
      <c r="J2097" s="192">
        <v>0</v>
      </c>
    </row>
    <row r="2098" spans="1:10">
      <c r="A2098" s="1" t="s">
        <v>5301</v>
      </c>
      <c r="B2098" s="1" t="s">
        <v>5301</v>
      </c>
      <c r="C2098" s="1" t="s">
        <v>2633</v>
      </c>
      <c r="D2098" s="1" t="s">
        <v>5174</v>
      </c>
      <c r="E2098" s="1" t="s">
        <v>73</v>
      </c>
      <c r="F2098" s="1" t="s">
        <v>42</v>
      </c>
      <c r="G2098" s="1" t="s">
        <v>5302</v>
      </c>
      <c r="H2098" s="191">
        <v>509</v>
      </c>
      <c r="I2098" s="192">
        <v>0</v>
      </c>
      <c r="J2098" s="192">
        <v>0</v>
      </c>
    </row>
    <row r="2099" spans="1:10">
      <c r="A2099" s="1" t="s">
        <v>5303</v>
      </c>
      <c r="B2099" s="1" t="s">
        <v>5303</v>
      </c>
      <c r="C2099" s="1" t="s">
        <v>2633</v>
      </c>
      <c r="D2099" s="1" t="s">
        <v>5174</v>
      </c>
      <c r="E2099" s="1" t="s">
        <v>73</v>
      </c>
      <c r="F2099" s="1" t="s">
        <v>42</v>
      </c>
      <c r="G2099" s="1" t="s">
        <v>5304</v>
      </c>
      <c r="H2099" s="191">
        <v>360.5</v>
      </c>
      <c r="I2099" s="192">
        <v>0</v>
      </c>
      <c r="J2099" s="192">
        <v>0</v>
      </c>
    </row>
    <row r="2100" spans="1:10">
      <c r="A2100" s="1" t="s">
        <v>5305</v>
      </c>
      <c r="B2100" s="1" t="s">
        <v>5191</v>
      </c>
      <c r="C2100" s="1" t="s">
        <v>5191</v>
      </c>
      <c r="D2100" s="1" t="s">
        <v>5174</v>
      </c>
      <c r="E2100" s="1" t="s">
        <v>73</v>
      </c>
      <c r="F2100" s="1" t="s">
        <v>48</v>
      </c>
      <c r="G2100" s="1" t="s">
        <v>5306</v>
      </c>
      <c r="H2100" s="191">
        <v>303</v>
      </c>
      <c r="I2100" s="192">
        <v>0</v>
      </c>
      <c r="J2100" s="192">
        <v>0</v>
      </c>
    </row>
    <row r="2101" spans="1:10">
      <c r="A2101" s="1" t="s">
        <v>5307</v>
      </c>
      <c r="B2101" s="1" t="s">
        <v>5191</v>
      </c>
      <c r="C2101" s="1" t="s">
        <v>5191</v>
      </c>
      <c r="D2101" s="1" t="s">
        <v>5174</v>
      </c>
      <c r="E2101" s="1" t="s">
        <v>73</v>
      </c>
      <c r="F2101" s="1" t="s">
        <v>48</v>
      </c>
      <c r="G2101" s="1" t="s">
        <v>5308</v>
      </c>
      <c r="H2101" s="191">
        <v>292.25</v>
      </c>
      <c r="I2101" s="192">
        <v>0</v>
      </c>
      <c r="J2101" s="192">
        <v>0</v>
      </c>
    </row>
    <row r="2102" spans="1:10">
      <c r="A2102" s="1" t="s">
        <v>5309</v>
      </c>
      <c r="B2102" s="1" t="s">
        <v>5191</v>
      </c>
      <c r="C2102" s="1" t="s">
        <v>5191</v>
      </c>
      <c r="D2102" s="1" t="s">
        <v>5174</v>
      </c>
      <c r="E2102" s="1" t="s">
        <v>73</v>
      </c>
      <c r="F2102" s="1" t="s">
        <v>48</v>
      </c>
      <c r="G2102" s="1" t="s">
        <v>5310</v>
      </c>
      <c r="H2102" s="191">
        <v>239.25</v>
      </c>
      <c r="I2102" s="192">
        <v>0</v>
      </c>
      <c r="J2102" s="192">
        <v>0</v>
      </c>
    </row>
    <row r="2103" spans="1:10">
      <c r="A2103" s="1" t="s">
        <v>5311</v>
      </c>
      <c r="B2103" s="1" t="s">
        <v>5191</v>
      </c>
      <c r="C2103" s="1" t="s">
        <v>5191</v>
      </c>
      <c r="D2103" s="1" t="s">
        <v>5174</v>
      </c>
      <c r="E2103" s="1" t="s">
        <v>73</v>
      </c>
      <c r="F2103" s="1" t="s">
        <v>48</v>
      </c>
      <c r="G2103" s="1" t="s">
        <v>5312</v>
      </c>
      <c r="H2103" s="191">
        <v>199.5</v>
      </c>
      <c r="I2103" s="192">
        <v>0</v>
      </c>
      <c r="J2103" s="192">
        <v>0</v>
      </c>
    </row>
    <row r="2104" spans="1:10">
      <c r="A2104" s="1" t="s">
        <v>5313</v>
      </c>
      <c r="B2104" s="1" t="s">
        <v>5191</v>
      </c>
      <c r="C2104" s="1" t="s">
        <v>5191</v>
      </c>
      <c r="D2104" s="1" t="s">
        <v>5174</v>
      </c>
      <c r="E2104" s="1" t="s">
        <v>73</v>
      </c>
      <c r="F2104" s="1" t="s">
        <v>48</v>
      </c>
      <c r="G2104" s="1" t="s">
        <v>5314</v>
      </c>
      <c r="H2104" s="191">
        <v>161.5</v>
      </c>
      <c r="I2104" s="192">
        <v>0</v>
      </c>
      <c r="J2104" s="192">
        <v>0</v>
      </c>
    </row>
    <row r="2105" spans="1:10">
      <c r="A2105" s="1" t="s">
        <v>5315</v>
      </c>
      <c r="B2105" s="1" t="s">
        <v>5191</v>
      </c>
      <c r="C2105" s="1" t="s">
        <v>5191</v>
      </c>
      <c r="D2105" s="1" t="s">
        <v>5174</v>
      </c>
      <c r="E2105" s="1" t="s">
        <v>73</v>
      </c>
      <c r="F2105" s="1" t="s">
        <v>48</v>
      </c>
      <c r="G2105" s="1" t="s">
        <v>5316</v>
      </c>
      <c r="H2105" s="191">
        <v>70.25</v>
      </c>
      <c r="I2105" s="192">
        <v>0</v>
      </c>
      <c r="J2105" s="192">
        <v>0</v>
      </c>
    </row>
    <row r="2106" spans="1:10">
      <c r="A2106" s="1" t="s">
        <v>5317</v>
      </c>
      <c r="B2106" s="1" t="s">
        <v>5191</v>
      </c>
      <c r="C2106" s="1" t="s">
        <v>5191</v>
      </c>
      <c r="D2106" s="1" t="s">
        <v>5174</v>
      </c>
      <c r="E2106" s="1" t="s">
        <v>73</v>
      </c>
      <c r="F2106" s="1" t="s">
        <v>48</v>
      </c>
      <c r="G2106" s="1" t="s">
        <v>5308</v>
      </c>
      <c r="H2106" s="191">
        <v>42.25</v>
      </c>
      <c r="I2106" s="192">
        <v>0</v>
      </c>
      <c r="J2106" s="192">
        <v>0</v>
      </c>
    </row>
    <row r="2107" spans="1:10">
      <c r="A2107" s="1" t="s">
        <v>5318</v>
      </c>
      <c r="B2107" s="1" t="s">
        <v>5319</v>
      </c>
      <c r="C2107" s="1" t="s">
        <v>5319</v>
      </c>
      <c r="D2107" s="1" t="s">
        <v>5320</v>
      </c>
      <c r="E2107" s="1" t="s">
        <v>1406</v>
      </c>
      <c r="F2107" s="1" t="s">
        <v>48</v>
      </c>
      <c r="G2107" s="1" t="s">
        <v>5321</v>
      </c>
      <c r="H2107" s="191">
        <v>155945</v>
      </c>
      <c r="I2107" s="192">
        <v>1</v>
      </c>
      <c r="J2107" s="192">
        <v>1</v>
      </c>
    </row>
    <row r="2108" spans="1:10">
      <c r="A2108" s="1" t="s">
        <v>5322</v>
      </c>
      <c r="B2108" s="1" t="s">
        <v>5323</v>
      </c>
      <c r="C2108" s="1" t="s">
        <v>5323</v>
      </c>
      <c r="D2108" s="1" t="s">
        <v>5320</v>
      </c>
      <c r="E2108" s="1" t="s">
        <v>1406</v>
      </c>
      <c r="F2108" s="1" t="s">
        <v>48</v>
      </c>
      <c r="G2108" s="1" t="s">
        <v>5324</v>
      </c>
      <c r="H2108" s="191">
        <v>136718</v>
      </c>
      <c r="I2108" s="192">
        <v>1</v>
      </c>
      <c r="J2108" s="192">
        <v>1</v>
      </c>
    </row>
    <row r="2109" spans="1:10">
      <c r="A2109" s="1" t="s">
        <v>5325</v>
      </c>
      <c r="B2109" s="1" t="s">
        <v>5326</v>
      </c>
      <c r="C2109" s="1" t="s">
        <v>5326</v>
      </c>
      <c r="D2109" s="1" t="s">
        <v>5320</v>
      </c>
      <c r="E2109" s="1" t="s">
        <v>1406</v>
      </c>
      <c r="F2109" s="1" t="s">
        <v>48</v>
      </c>
      <c r="G2109" s="1" t="s">
        <v>5327</v>
      </c>
      <c r="H2109" s="191">
        <v>104650.5</v>
      </c>
      <c r="I2109" s="192">
        <v>1</v>
      </c>
      <c r="J2109" s="192">
        <v>1</v>
      </c>
    </row>
    <row r="2110" spans="1:10">
      <c r="A2110" s="1" t="s">
        <v>5328</v>
      </c>
      <c r="B2110" s="1" t="s">
        <v>5329</v>
      </c>
      <c r="C2110" s="1" t="s">
        <v>5329</v>
      </c>
      <c r="D2110" s="1" t="s">
        <v>5320</v>
      </c>
      <c r="E2110" s="1" t="s">
        <v>1406</v>
      </c>
      <c r="F2110" s="1" t="s">
        <v>48</v>
      </c>
      <c r="G2110" s="1" t="s">
        <v>5330</v>
      </c>
      <c r="H2110" s="191">
        <v>56251</v>
      </c>
      <c r="I2110" s="192">
        <v>0</v>
      </c>
      <c r="J2110" s="192">
        <v>1</v>
      </c>
    </row>
    <row r="2111" spans="1:10">
      <c r="A2111" s="1" t="s">
        <v>5331</v>
      </c>
      <c r="B2111" s="1" t="s">
        <v>5331</v>
      </c>
      <c r="C2111" s="1" t="s">
        <v>5332</v>
      </c>
      <c r="D2111" s="1" t="s">
        <v>5320</v>
      </c>
      <c r="E2111" s="1" t="s">
        <v>1406</v>
      </c>
      <c r="F2111" s="1" t="s">
        <v>57</v>
      </c>
      <c r="G2111" s="1" t="s">
        <v>5333</v>
      </c>
      <c r="H2111" s="191">
        <v>56059.5</v>
      </c>
      <c r="I2111" s="192">
        <v>0</v>
      </c>
      <c r="J2111" s="192">
        <v>1</v>
      </c>
    </row>
    <row r="2112" spans="1:10">
      <c r="A2112" s="1" t="s">
        <v>5334</v>
      </c>
      <c r="B2112" s="1" t="s">
        <v>5326</v>
      </c>
      <c r="C2112" s="1" t="s">
        <v>5326</v>
      </c>
      <c r="D2112" s="1" t="s">
        <v>5320</v>
      </c>
      <c r="E2112" s="1" t="s">
        <v>1406</v>
      </c>
      <c r="F2112" s="1" t="s">
        <v>48</v>
      </c>
      <c r="G2112" s="1" t="s">
        <v>5335</v>
      </c>
      <c r="H2112" s="191">
        <v>53180.5</v>
      </c>
      <c r="I2112" s="192">
        <v>0</v>
      </c>
      <c r="J2112" s="192">
        <v>1</v>
      </c>
    </row>
    <row r="2113" spans="1:10">
      <c r="A2113" s="1" t="s">
        <v>5336</v>
      </c>
      <c r="B2113" s="1" t="s">
        <v>5336</v>
      </c>
      <c r="C2113" s="1" t="s">
        <v>5337</v>
      </c>
      <c r="D2113" s="1" t="s">
        <v>5320</v>
      </c>
      <c r="E2113" s="1" t="s">
        <v>1406</v>
      </c>
      <c r="F2113" s="1" t="s">
        <v>57</v>
      </c>
      <c r="G2113" s="1" t="s">
        <v>5338</v>
      </c>
      <c r="H2113" s="191">
        <v>41581.5</v>
      </c>
      <c r="I2113" s="192">
        <v>0</v>
      </c>
      <c r="J2113" s="192">
        <v>1</v>
      </c>
    </row>
    <row r="2114" spans="1:10">
      <c r="A2114" s="1" t="s">
        <v>5339</v>
      </c>
      <c r="B2114" s="1" t="s">
        <v>5319</v>
      </c>
      <c r="C2114" s="1" t="s">
        <v>5319</v>
      </c>
      <c r="D2114" s="1" t="s">
        <v>5320</v>
      </c>
      <c r="E2114" s="1" t="s">
        <v>1406</v>
      </c>
      <c r="F2114" s="1" t="s">
        <v>48</v>
      </c>
      <c r="G2114" s="1" t="s">
        <v>5340</v>
      </c>
      <c r="H2114" s="191">
        <v>35142</v>
      </c>
      <c r="I2114" s="192">
        <v>0</v>
      </c>
      <c r="J2114" s="192">
        <v>1</v>
      </c>
    </row>
    <row r="2115" spans="1:10">
      <c r="A2115" s="1" t="s">
        <v>5341</v>
      </c>
      <c r="B2115" s="1" t="s">
        <v>5342</v>
      </c>
      <c r="C2115" s="1" t="s">
        <v>5342</v>
      </c>
      <c r="D2115" s="1" t="s">
        <v>5320</v>
      </c>
      <c r="E2115" s="1" t="s">
        <v>1406</v>
      </c>
      <c r="F2115" s="1" t="s">
        <v>48</v>
      </c>
      <c r="G2115" s="1" t="s">
        <v>5343</v>
      </c>
      <c r="H2115" s="191">
        <v>31228</v>
      </c>
      <c r="I2115" s="192">
        <v>0</v>
      </c>
      <c r="J2115" s="192">
        <v>0</v>
      </c>
    </row>
    <row r="2116" spans="1:10">
      <c r="A2116" s="1" t="s">
        <v>5344</v>
      </c>
      <c r="B2116" s="1" t="s">
        <v>5344</v>
      </c>
      <c r="C2116" s="1" t="s">
        <v>5345</v>
      </c>
      <c r="D2116" s="1" t="s">
        <v>5320</v>
      </c>
      <c r="E2116" s="1" t="s">
        <v>1406</v>
      </c>
      <c r="F2116" s="1" t="s">
        <v>57</v>
      </c>
      <c r="G2116" s="1" t="s">
        <v>5346</v>
      </c>
      <c r="H2116" s="191">
        <v>23762</v>
      </c>
      <c r="I2116" s="192">
        <v>0</v>
      </c>
      <c r="J2116" s="192">
        <v>1</v>
      </c>
    </row>
    <row r="2117" spans="1:10">
      <c r="A2117" s="1" t="s">
        <v>5347</v>
      </c>
      <c r="B2117" s="1" t="s">
        <v>5347</v>
      </c>
      <c r="C2117" s="1" t="s">
        <v>5348</v>
      </c>
      <c r="D2117" s="1" t="s">
        <v>5320</v>
      </c>
      <c r="E2117" s="1" t="s">
        <v>1406</v>
      </c>
      <c r="F2117" s="1" t="s">
        <v>57</v>
      </c>
      <c r="G2117" s="1" t="s">
        <v>5349</v>
      </c>
      <c r="H2117" s="191">
        <v>20303</v>
      </c>
      <c r="I2117" s="192">
        <v>0</v>
      </c>
      <c r="J2117" s="192">
        <v>0</v>
      </c>
    </row>
    <row r="2118" spans="1:10">
      <c r="A2118" s="1" t="s">
        <v>5350</v>
      </c>
      <c r="B2118" s="1" t="s">
        <v>5350</v>
      </c>
      <c r="C2118" s="1" t="s">
        <v>5332</v>
      </c>
      <c r="D2118" s="1" t="s">
        <v>5320</v>
      </c>
      <c r="E2118" s="1" t="s">
        <v>1406</v>
      </c>
      <c r="F2118" s="1" t="s">
        <v>57</v>
      </c>
      <c r="G2118" s="1" t="s">
        <v>5351</v>
      </c>
      <c r="H2118" s="191">
        <v>18357</v>
      </c>
      <c r="I2118" s="192">
        <v>0</v>
      </c>
      <c r="J2118" s="192">
        <v>0</v>
      </c>
    </row>
    <row r="2119" spans="1:10">
      <c r="A2119" s="1" t="s">
        <v>5352</v>
      </c>
      <c r="B2119" s="1" t="s">
        <v>5352</v>
      </c>
      <c r="C2119" s="1" t="s">
        <v>5353</v>
      </c>
      <c r="D2119" s="1" t="s">
        <v>5320</v>
      </c>
      <c r="E2119" s="1" t="s">
        <v>1406</v>
      </c>
      <c r="F2119" s="1" t="s">
        <v>57</v>
      </c>
      <c r="G2119" s="1" t="s">
        <v>5354</v>
      </c>
      <c r="H2119" s="191">
        <v>18274</v>
      </c>
      <c r="I2119" s="192">
        <v>0</v>
      </c>
      <c r="J2119" s="192">
        <v>0</v>
      </c>
    </row>
    <row r="2120" spans="1:10">
      <c r="A2120" s="1" t="s">
        <v>5355</v>
      </c>
      <c r="B2120" s="1" t="s">
        <v>5356</v>
      </c>
      <c r="C2120" s="1" t="s">
        <v>5356</v>
      </c>
      <c r="D2120" s="1" t="s">
        <v>5320</v>
      </c>
      <c r="E2120" s="1" t="s">
        <v>1406</v>
      </c>
      <c r="F2120" s="1" t="s">
        <v>48</v>
      </c>
      <c r="G2120" s="1" t="s">
        <v>5357</v>
      </c>
      <c r="H2120" s="191">
        <v>17403.5</v>
      </c>
      <c r="I2120" s="192">
        <v>0</v>
      </c>
      <c r="J2120" s="192">
        <v>1</v>
      </c>
    </row>
    <row r="2121" spans="1:10">
      <c r="A2121" s="1" t="s">
        <v>5358</v>
      </c>
      <c r="B2121" s="1" t="s">
        <v>5358</v>
      </c>
      <c r="C2121" s="1" t="s">
        <v>5359</v>
      </c>
      <c r="D2121" s="1" t="s">
        <v>5320</v>
      </c>
      <c r="E2121" s="1" t="s">
        <v>1406</v>
      </c>
      <c r="F2121" s="1" t="s">
        <v>57</v>
      </c>
      <c r="G2121" s="1" t="s">
        <v>5360</v>
      </c>
      <c r="H2121" s="191">
        <v>13932</v>
      </c>
      <c r="I2121" s="192">
        <v>0</v>
      </c>
      <c r="J2121" s="192">
        <v>0</v>
      </c>
    </row>
    <row r="2122" spans="1:10">
      <c r="A2122" s="1" t="s">
        <v>5361</v>
      </c>
      <c r="B2122" s="1" t="s">
        <v>5362</v>
      </c>
      <c r="C2122" s="1" t="s">
        <v>5362</v>
      </c>
      <c r="D2122" s="1" t="s">
        <v>5320</v>
      </c>
      <c r="E2122" s="1" t="s">
        <v>1406</v>
      </c>
      <c r="F2122" s="1" t="s">
        <v>42</v>
      </c>
      <c r="G2122" s="1" t="s">
        <v>5363</v>
      </c>
      <c r="H2122" s="191">
        <v>12483.25</v>
      </c>
      <c r="I2122" s="192">
        <v>0</v>
      </c>
      <c r="J2122" s="192">
        <v>0</v>
      </c>
    </row>
    <row r="2123" spans="1:10">
      <c r="A2123" s="1" t="s">
        <v>5364</v>
      </c>
      <c r="B2123" s="1" t="s">
        <v>5365</v>
      </c>
      <c r="C2123" s="1" t="s">
        <v>5365</v>
      </c>
      <c r="D2123" s="1" t="s">
        <v>5320</v>
      </c>
      <c r="E2123" s="1" t="s">
        <v>1406</v>
      </c>
      <c r="F2123" s="1" t="s">
        <v>48</v>
      </c>
      <c r="G2123" s="1" t="s">
        <v>5366</v>
      </c>
      <c r="H2123" s="191">
        <v>12135</v>
      </c>
      <c r="I2123" s="192">
        <v>0</v>
      </c>
      <c r="J2123" s="192">
        <v>0</v>
      </c>
    </row>
    <row r="2124" spans="1:10">
      <c r="A2124" s="1" t="s">
        <v>5367</v>
      </c>
      <c r="B2124" s="1" t="s">
        <v>5362</v>
      </c>
      <c r="C2124" s="1" t="s">
        <v>5362</v>
      </c>
      <c r="D2124" s="1" t="s">
        <v>5320</v>
      </c>
      <c r="E2124" s="1" t="s">
        <v>1406</v>
      </c>
      <c r="F2124" s="1" t="s">
        <v>42</v>
      </c>
      <c r="G2124" s="1" t="s">
        <v>5368</v>
      </c>
      <c r="H2124" s="191">
        <v>9637.5</v>
      </c>
      <c r="I2124" s="192">
        <v>0</v>
      </c>
      <c r="J2124" s="192">
        <v>0</v>
      </c>
    </row>
    <row r="2125" spans="1:10">
      <c r="A2125" s="1" t="s">
        <v>5369</v>
      </c>
      <c r="B2125" s="1" t="s">
        <v>5362</v>
      </c>
      <c r="C2125" s="1" t="s">
        <v>5362</v>
      </c>
      <c r="D2125" s="1" t="s">
        <v>5320</v>
      </c>
      <c r="E2125" s="1" t="s">
        <v>1406</v>
      </c>
      <c r="F2125" s="1" t="s">
        <v>42</v>
      </c>
      <c r="G2125" s="1" t="s">
        <v>5370</v>
      </c>
      <c r="H2125" s="191">
        <v>8053</v>
      </c>
      <c r="I2125" s="192">
        <v>0</v>
      </c>
      <c r="J2125" s="192">
        <v>0</v>
      </c>
    </row>
    <row r="2126" spans="1:10">
      <c r="A2126" s="1" t="s">
        <v>5371</v>
      </c>
      <c r="B2126" s="1" t="s">
        <v>5371</v>
      </c>
      <c r="C2126" s="1" t="s">
        <v>5372</v>
      </c>
      <c r="D2126" s="1" t="s">
        <v>5320</v>
      </c>
      <c r="E2126" s="1" t="s">
        <v>1406</v>
      </c>
      <c r="F2126" s="1" t="s">
        <v>57</v>
      </c>
      <c r="G2126" s="1" t="s">
        <v>5373</v>
      </c>
      <c r="H2126" s="191">
        <v>8041</v>
      </c>
      <c r="I2126" s="192">
        <v>0</v>
      </c>
      <c r="J2126" s="192">
        <v>0</v>
      </c>
    </row>
    <row r="2127" spans="1:10">
      <c r="A2127" s="1" t="s">
        <v>5374</v>
      </c>
      <c r="B2127" s="1" t="s">
        <v>5374</v>
      </c>
      <c r="C2127" s="1" t="s">
        <v>1418</v>
      </c>
      <c r="D2127" s="1" t="s">
        <v>5320</v>
      </c>
      <c r="E2127" s="1" t="s">
        <v>1406</v>
      </c>
      <c r="F2127" s="1" t="s">
        <v>430</v>
      </c>
      <c r="G2127" s="1" t="s">
        <v>5375</v>
      </c>
      <c r="H2127" s="191">
        <v>4979.5</v>
      </c>
      <c r="I2127" s="192">
        <v>0</v>
      </c>
      <c r="J2127" s="192">
        <v>0</v>
      </c>
    </row>
    <row r="2128" spans="1:10">
      <c r="A2128" s="1" t="s">
        <v>5376</v>
      </c>
      <c r="B2128" s="1" t="s">
        <v>5377</v>
      </c>
      <c r="C2128" s="1" t="s">
        <v>5377</v>
      </c>
      <c r="D2128" s="1" t="s">
        <v>5320</v>
      </c>
      <c r="E2128" s="1" t="s">
        <v>1406</v>
      </c>
      <c r="F2128" s="1" t="s">
        <v>48</v>
      </c>
      <c r="G2128" s="1" t="s">
        <v>5378</v>
      </c>
      <c r="H2128" s="191">
        <v>4678.5</v>
      </c>
      <c r="I2128" s="192">
        <v>0</v>
      </c>
      <c r="J2128" s="192">
        <v>0</v>
      </c>
    </row>
    <row r="2129" spans="1:10">
      <c r="A2129" s="1" t="s">
        <v>5379</v>
      </c>
      <c r="B2129" s="1" t="s">
        <v>5380</v>
      </c>
      <c r="C2129" s="1" t="s">
        <v>5380</v>
      </c>
      <c r="D2129" s="1" t="s">
        <v>5320</v>
      </c>
      <c r="E2129" s="1" t="s">
        <v>1406</v>
      </c>
      <c r="F2129" s="1" t="s">
        <v>48</v>
      </c>
      <c r="G2129" s="1" t="s">
        <v>5381</v>
      </c>
      <c r="H2129" s="191">
        <v>3722</v>
      </c>
      <c r="I2129" s="192">
        <v>0</v>
      </c>
      <c r="J2129" s="192">
        <v>0</v>
      </c>
    </row>
    <row r="2130" spans="1:10">
      <c r="A2130" s="1" t="s">
        <v>5382</v>
      </c>
      <c r="B2130" s="1" t="s">
        <v>5383</v>
      </c>
      <c r="C2130" s="1" t="s">
        <v>5383</v>
      </c>
      <c r="D2130" s="1" t="s">
        <v>5320</v>
      </c>
      <c r="E2130" s="1" t="s">
        <v>1406</v>
      </c>
      <c r="F2130" s="1" t="s">
        <v>48</v>
      </c>
      <c r="G2130" s="1" t="s">
        <v>5384</v>
      </c>
      <c r="H2130" s="191">
        <v>3708</v>
      </c>
      <c r="I2130" s="192">
        <v>0</v>
      </c>
      <c r="J2130" s="192">
        <v>0</v>
      </c>
    </row>
    <row r="2131" spans="1:10">
      <c r="A2131" s="1" t="s">
        <v>5385</v>
      </c>
      <c r="B2131" s="1" t="s">
        <v>5385</v>
      </c>
      <c r="C2131" s="1" t="s">
        <v>5362</v>
      </c>
      <c r="D2131" s="1" t="s">
        <v>5320</v>
      </c>
      <c r="E2131" s="1" t="s">
        <v>1406</v>
      </c>
      <c r="F2131" s="1" t="s">
        <v>42</v>
      </c>
      <c r="G2131" s="1" t="s">
        <v>5386</v>
      </c>
      <c r="H2131" s="191">
        <v>2815</v>
      </c>
      <c r="I2131" s="192">
        <v>0</v>
      </c>
      <c r="J2131" s="192">
        <v>0</v>
      </c>
    </row>
    <row r="2132" spans="1:10">
      <c r="A2132" s="1" t="s">
        <v>5387</v>
      </c>
      <c r="B2132" s="1" t="s">
        <v>5362</v>
      </c>
      <c r="C2132" s="1" t="s">
        <v>5362</v>
      </c>
      <c r="D2132" s="1" t="s">
        <v>5320</v>
      </c>
      <c r="E2132" s="1" t="s">
        <v>1406</v>
      </c>
      <c r="F2132" s="1" t="s">
        <v>42</v>
      </c>
      <c r="G2132" s="1" t="s">
        <v>5388</v>
      </c>
      <c r="H2132" s="191">
        <v>2679</v>
      </c>
      <c r="I2132" s="192">
        <v>0</v>
      </c>
      <c r="J2132" s="192">
        <v>0</v>
      </c>
    </row>
    <row r="2133" spans="1:10">
      <c r="A2133" s="1" t="s">
        <v>5389</v>
      </c>
      <c r="B2133" s="1" t="s">
        <v>5362</v>
      </c>
      <c r="C2133" s="1" t="s">
        <v>5362</v>
      </c>
      <c r="D2133" s="1" t="s">
        <v>5320</v>
      </c>
      <c r="E2133" s="1" t="s">
        <v>1406</v>
      </c>
      <c r="F2133" s="1" t="s">
        <v>42</v>
      </c>
      <c r="G2133" s="1" t="s">
        <v>5390</v>
      </c>
      <c r="H2133" s="191">
        <v>2216.75</v>
      </c>
      <c r="I2133" s="192">
        <v>0</v>
      </c>
      <c r="J2133" s="192">
        <v>0</v>
      </c>
    </row>
    <row r="2134" spans="1:10">
      <c r="A2134" s="1" t="s">
        <v>5391</v>
      </c>
      <c r="B2134" s="1" t="s">
        <v>5362</v>
      </c>
      <c r="C2134" s="1" t="s">
        <v>5362</v>
      </c>
      <c r="D2134" s="1" t="s">
        <v>5320</v>
      </c>
      <c r="E2134" s="1" t="s">
        <v>1406</v>
      </c>
      <c r="F2134" s="1" t="s">
        <v>42</v>
      </c>
      <c r="G2134" s="1" t="s">
        <v>5392</v>
      </c>
      <c r="H2134" s="191">
        <v>1960.5</v>
      </c>
      <c r="I2134" s="192">
        <v>0</v>
      </c>
      <c r="J2134" s="192">
        <v>0</v>
      </c>
    </row>
    <row r="2135" spans="1:10">
      <c r="A2135" s="1" t="s">
        <v>5393</v>
      </c>
      <c r="B2135" s="1" t="s">
        <v>5393</v>
      </c>
      <c r="C2135" s="1" t="s">
        <v>2731</v>
      </c>
      <c r="D2135" s="1" t="s">
        <v>5320</v>
      </c>
      <c r="E2135" s="1" t="s">
        <v>1406</v>
      </c>
      <c r="F2135" s="1" t="s">
        <v>42</v>
      </c>
      <c r="G2135" s="1" t="s">
        <v>5394</v>
      </c>
      <c r="H2135" s="191">
        <v>1960</v>
      </c>
      <c r="I2135" s="192">
        <v>0</v>
      </c>
      <c r="J2135" s="192">
        <v>0</v>
      </c>
    </row>
    <row r="2136" spans="1:10">
      <c r="A2136" s="1" t="s">
        <v>5395</v>
      </c>
      <c r="B2136" s="1" t="s">
        <v>5362</v>
      </c>
      <c r="C2136" s="1" t="s">
        <v>5362</v>
      </c>
      <c r="D2136" s="1" t="s">
        <v>5320</v>
      </c>
      <c r="E2136" s="1" t="s">
        <v>1406</v>
      </c>
      <c r="F2136" s="1" t="s">
        <v>42</v>
      </c>
      <c r="G2136" s="1" t="s">
        <v>5396</v>
      </c>
      <c r="H2136" s="191">
        <v>1833.25</v>
      </c>
      <c r="I2136" s="192">
        <v>0</v>
      </c>
      <c r="J2136" s="192">
        <v>0</v>
      </c>
    </row>
    <row r="2137" spans="1:10">
      <c r="A2137" s="1" t="s">
        <v>5397</v>
      </c>
      <c r="B2137" s="1" t="s">
        <v>5362</v>
      </c>
      <c r="C2137" s="1" t="s">
        <v>5362</v>
      </c>
      <c r="D2137" s="1" t="s">
        <v>5320</v>
      </c>
      <c r="E2137" s="1" t="s">
        <v>1406</v>
      </c>
      <c r="F2137" s="1" t="s">
        <v>42</v>
      </c>
      <c r="G2137" s="1" t="s">
        <v>5398</v>
      </c>
      <c r="H2137" s="191">
        <v>1777.5</v>
      </c>
      <c r="I2137" s="192">
        <v>0</v>
      </c>
      <c r="J2137" s="192">
        <v>0</v>
      </c>
    </row>
    <row r="2138" spans="1:10">
      <c r="A2138" s="1" t="s">
        <v>5399</v>
      </c>
      <c r="B2138" s="1" t="s">
        <v>5362</v>
      </c>
      <c r="C2138" s="1" t="s">
        <v>5362</v>
      </c>
      <c r="D2138" s="1" t="s">
        <v>5320</v>
      </c>
      <c r="E2138" s="1" t="s">
        <v>1406</v>
      </c>
      <c r="F2138" s="1" t="s">
        <v>42</v>
      </c>
      <c r="G2138" s="1" t="s">
        <v>5400</v>
      </c>
      <c r="H2138" s="191">
        <v>1582</v>
      </c>
      <c r="I2138" s="192">
        <v>0</v>
      </c>
      <c r="J2138" s="192">
        <v>0</v>
      </c>
    </row>
    <row r="2139" spans="1:10">
      <c r="A2139" s="1" t="s">
        <v>5401</v>
      </c>
      <c r="B2139" s="1" t="s">
        <v>5362</v>
      </c>
      <c r="C2139" s="1" t="s">
        <v>5362</v>
      </c>
      <c r="D2139" s="1" t="s">
        <v>5320</v>
      </c>
      <c r="E2139" s="1" t="s">
        <v>1406</v>
      </c>
      <c r="F2139" s="1" t="s">
        <v>42</v>
      </c>
      <c r="G2139" s="1" t="s">
        <v>5402</v>
      </c>
      <c r="H2139" s="191">
        <v>1432.75</v>
      </c>
      <c r="I2139" s="192">
        <v>0</v>
      </c>
      <c r="J2139" s="192">
        <v>0</v>
      </c>
    </row>
    <row r="2140" spans="1:10">
      <c r="A2140" s="1" t="s">
        <v>5403</v>
      </c>
      <c r="B2140" s="1" t="s">
        <v>5362</v>
      </c>
      <c r="C2140" s="1" t="s">
        <v>5362</v>
      </c>
      <c r="D2140" s="1" t="s">
        <v>5320</v>
      </c>
      <c r="E2140" s="1" t="s">
        <v>1406</v>
      </c>
      <c r="F2140" s="1" t="s">
        <v>42</v>
      </c>
      <c r="G2140" s="1" t="s">
        <v>5404</v>
      </c>
      <c r="H2140" s="191">
        <v>1311.75</v>
      </c>
      <c r="I2140" s="192">
        <v>0</v>
      </c>
      <c r="J2140" s="192">
        <v>0</v>
      </c>
    </row>
    <row r="2141" spans="1:10">
      <c r="A2141" s="1" t="s">
        <v>5405</v>
      </c>
      <c r="B2141" s="1" t="s">
        <v>5362</v>
      </c>
      <c r="C2141" s="1" t="s">
        <v>5362</v>
      </c>
      <c r="D2141" s="1" t="s">
        <v>5320</v>
      </c>
      <c r="E2141" s="1" t="s">
        <v>1406</v>
      </c>
      <c r="F2141" s="1" t="s">
        <v>42</v>
      </c>
      <c r="G2141" s="1" t="s">
        <v>5406</v>
      </c>
      <c r="H2141" s="191">
        <v>1067.5</v>
      </c>
      <c r="I2141" s="192">
        <v>0</v>
      </c>
      <c r="J2141" s="192">
        <v>0</v>
      </c>
    </row>
    <row r="2142" spans="1:10">
      <c r="A2142" s="1" t="s">
        <v>5407</v>
      </c>
      <c r="B2142" s="1" t="s">
        <v>5362</v>
      </c>
      <c r="C2142" s="1" t="s">
        <v>5362</v>
      </c>
      <c r="D2142" s="1" t="s">
        <v>5320</v>
      </c>
      <c r="E2142" s="1" t="s">
        <v>1406</v>
      </c>
      <c r="F2142" s="1" t="s">
        <v>42</v>
      </c>
      <c r="G2142" s="1" t="s">
        <v>5404</v>
      </c>
      <c r="H2142" s="191">
        <v>869</v>
      </c>
      <c r="I2142" s="192">
        <v>0</v>
      </c>
      <c r="J2142" s="192">
        <v>0</v>
      </c>
    </row>
    <row r="2143" spans="1:10">
      <c r="A2143" s="1" t="s">
        <v>5408</v>
      </c>
      <c r="B2143" s="1" t="s">
        <v>5362</v>
      </c>
      <c r="C2143" s="1" t="s">
        <v>5362</v>
      </c>
      <c r="D2143" s="1" t="s">
        <v>5320</v>
      </c>
      <c r="E2143" s="1" t="s">
        <v>1406</v>
      </c>
      <c r="F2143" s="1" t="s">
        <v>42</v>
      </c>
      <c r="G2143" s="1" t="s">
        <v>5409</v>
      </c>
      <c r="H2143" s="191">
        <v>842.5</v>
      </c>
      <c r="I2143" s="192">
        <v>0</v>
      </c>
      <c r="J2143" s="192">
        <v>0</v>
      </c>
    </row>
    <row r="2144" spans="1:10">
      <c r="A2144" s="1" t="s">
        <v>5410</v>
      </c>
      <c r="B2144" s="1" t="s">
        <v>5362</v>
      </c>
      <c r="C2144" s="1" t="s">
        <v>5362</v>
      </c>
      <c r="D2144" s="1" t="s">
        <v>5320</v>
      </c>
      <c r="E2144" s="1" t="s">
        <v>1406</v>
      </c>
      <c r="F2144" s="1" t="s">
        <v>42</v>
      </c>
      <c r="G2144" s="1" t="s">
        <v>5411</v>
      </c>
      <c r="H2144" s="191">
        <v>821.5</v>
      </c>
      <c r="I2144" s="192">
        <v>0</v>
      </c>
      <c r="J2144" s="192">
        <v>0</v>
      </c>
    </row>
    <row r="2145" spans="1:10">
      <c r="A2145" s="1" t="s">
        <v>5412</v>
      </c>
      <c r="B2145" s="1" t="s">
        <v>5362</v>
      </c>
      <c r="C2145" s="1" t="s">
        <v>5362</v>
      </c>
      <c r="D2145" s="1" t="s">
        <v>5320</v>
      </c>
      <c r="E2145" s="1" t="s">
        <v>1406</v>
      </c>
      <c r="F2145" s="1" t="s">
        <v>42</v>
      </c>
      <c r="G2145" s="1" t="s">
        <v>5413</v>
      </c>
      <c r="H2145" s="191">
        <v>772.5</v>
      </c>
      <c r="I2145" s="192">
        <v>0</v>
      </c>
      <c r="J2145" s="192">
        <v>0</v>
      </c>
    </row>
    <row r="2146" spans="1:10">
      <c r="A2146" s="1" t="s">
        <v>5414</v>
      </c>
      <c r="B2146" s="1" t="s">
        <v>5362</v>
      </c>
      <c r="C2146" s="1" t="s">
        <v>5362</v>
      </c>
      <c r="D2146" s="1" t="s">
        <v>5320</v>
      </c>
      <c r="E2146" s="1" t="s">
        <v>1406</v>
      </c>
      <c r="F2146" s="1" t="s">
        <v>42</v>
      </c>
      <c r="G2146" s="1" t="s">
        <v>5415</v>
      </c>
      <c r="H2146" s="191">
        <v>680.75</v>
      </c>
      <c r="I2146" s="192">
        <v>0</v>
      </c>
      <c r="J2146" s="192">
        <v>0</v>
      </c>
    </row>
    <row r="2147" spans="1:10">
      <c r="A2147" s="1" t="s">
        <v>5416</v>
      </c>
      <c r="B2147" s="1" t="s">
        <v>5362</v>
      </c>
      <c r="C2147" s="1" t="s">
        <v>5362</v>
      </c>
      <c r="D2147" s="1" t="s">
        <v>5320</v>
      </c>
      <c r="E2147" s="1" t="s">
        <v>1406</v>
      </c>
      <c r="F2147" s="1" t="s">
        <v>42</v>
      </c>
      <c r="G2147" s="1" t="s">
        <v>5417</v>
      </c>
      <c r="H2147" s="191">
        <v>670</v>
      </c>
      <c r="I2147" s="192">
        <v>0</v>
      </c>
      <c r="J2147" s="192">
        <v>0</v>
      </c>
    </row>
    <row r="2148" spans="1:10">
      <c r="A2148" s="1" t="s">
        <v>5418</v>
      </c>
      <c r="B2148" s="1" t="s">
        <v>5362</v>
      </c>
      <c r="C2148" s="1" t="s">
        <v>5362</v>
      </c>
      <c r="D2148" s="1" t="s">
        <v>5320</v>
      </c>
      <c r="E2148" s="1" t="s">
        <v>1406</v>
      </c>
      <c r="F2148" s="1" t="s">
        <v>42</v>
      </c>
      <c r="G2148" s="1" t="s">
        <v>5419</v>
      </c>
      <c r="H2148" s="191">
        <v>542</v>
      </c>
      <c r="I2148" s="192">
        <v>0</v>
      </c>
      <c r="J2148" s="192">
        <v>0</v>
      </c>
    </row>
    <row r="2149" spans="1:10">
      <c r="A2149" s="1" t="s">
        <v>5420</v>
      </c>
      <c r="B2149" s="1" t="s">
        <v>5362</v>
      </c>
      <c r="C2149" s="1" t="s">
        <v>5362</v>
      </c>
      <c r="D2149" s="1" t="s">
        <v>5320</v>
      </c>
      <c r="E2149" s="1" t="s">
        <v>1406</v>
      </c>
      <c r="F2149" s="1" t="s">
        <v>42</v>
      </c>
      <c r="G2149" s="1" t="s">
        <v>5421</v>
      </c>
      <c r="H2149" s="191">
        <v>504.25</v>
      </c>
      <c r="I2149" s="192">
        <v>0</v>
      </c>
      <c r="J2149" s="192">
        <v>0</v>
      </c>
    </row>
    <row r="2150" spans="1:10">
      <c r="A2150" s="1" t="s">
        <v>5422</v>
      </c>
      <c r="B2150" s="1" t="s">
        <v>5362</v>
      </c>
      <c r="C2150" s="1" t="s">
        <v>5362</v>
      </c>
      <c r="D2150" s="1" t="s">
        <v>5320</v>
      </c>
      <c r="E2150" s="1" t="s">
        <v>1406</v>
      </c>
      <c r="F2150" s="1" t="s">
        <v>42</v>
      </c>
      <c r="G2150" s="1" t="s">
        <v>5423</v>
      </c>
      <c r="H2150" s="191">
        <v>442</v>
      </c>
      <c r="I2150" s="192">
        <v>0</v>
      </c>
      <c r="J2150" s="192">
        <v>0</v>
      </c>
    </row>
    <row r="2151" spans="1:10">
      <c r="A2151" s="1" t="s">
        <v>5424</v>
      </c>
      <c r="B2151" s="1" t="s">
        <v>5362</v>
      </c>
      <c r="C2151" s="1" t="s">
        <v>5362</v>
      </c>
      <c r="D2151" s="1" t="s">
        <v>5320</v>
      </c>
      <c r="E2151" s="1" t="s">
        <v>1406</v>
      </c>
      <c r="F2151" s="1" t="s">
        <v>42</v>
      </c>
      <c r="G2151" s="1" t="s">
        <v>5425</v>
      </c>
      <c r="H2151" s="191">
        <v>415</v>
      </c>
      <c r="I2151" s="192">
        <v>0</v>
      </c>
      <c r="J2151" s="192">
        <v>0</v>
      </c>
    </row>
    <row r="2152" spans="1:10">
      <c r="A2152" s="1" t="s">
        <v>5426</v>
      </c>
      <c r="B2152" s="1" t="s">
        <v>5362</v>
      </c>
      <c r="C2152" s="1" t="s">
        <v>5362</v>
      </c>
      <c r="D2152" s="1" t="s">
        <v>5320</v>
      </c>
      <c r="E2152" s="1" t="s">
        <v>1406</v>
      </c>
      <c r="F2152" s="1" t="s">
        <v>42</v>
      </c>
      <c r="G2152" s="1" t="s">
        <v>5427</v>
      </c>
      <c r="H2152" s="191">
        <v>372.5</v>
      </c>
      <c r="I2152" s="192">
        <v>0</v>
      </c>
      <c r="J2152" s="192">
        <v>0</v>
      </c>
    </row>
    <row r="2153" spans="1:10">
      <c r="A2153" s="1" t="s">
        <v>5428</v>
      </c>
      <c r="B2153" s="1" t="s">
        <v>5362</v>
      </c>
      <c r="C2153" s="1" t="s">
        <v>5362</v>
      </c>
      <c r="D2153" s="1" t="s">
        <v>5320</v>
      </c>
      <c r="E2153" s="1" t="s">
        <v>1406</v>
      </c>
      <c r="F2153" s="1" t="s">
        <v>42</v>
      </c>
      <c r="G2153" s="1" t="s">
        <v>5429</v>
      </c>
      <c r="H2153" s="191">
        <v>368.5</v>
      </c>
      <c r="I2153" s="192">
        <v>0</v>
      </c>
      <c r="J2153" s="192">
        <v>0</v>
      </c>
    </row>
    <row r="2154" spans="1:10">
      <c r="A2154" s="1" t="s">
        <v>5430</v>
      </c>
      <c r="B2154" s="1" t="s">
        <v>5362</v>
      </c>
      <c r="C2154" s="1" t="s">
        <v>5362</v>
      </c>
      <c r="D2154" s="1" t="s">
        <v>5320</v>
      </c>
      <c r="E2154" s="1" t="s">
        <v>1406</v>
      </c>
      <c r="F2154" s="1" t="s">
        <v>42</v>
      </c>
      <c r="G2154" s="1" t="s">
        <v>5431</v>
      </c>
      <c r="H2154" s="191">
        <v>355.5</v>
      </c>
      <c r="I2154" s="192">
        <v>0</v>
      </c>
      <c r="J2154" s="192">
        <v>0</v>
      </c>
    </row>
    <row r="2155" spans="1:10">
      <c r="A2155" s="1" t="s">
        <v>5432</v>
      </c>
      <c r="B2155" s="1" t="s">
        <v>5362</v>
      </c>
      <c r="C2155" s="1" t="s">
        <v>5362</v>
      </c>
      <c r="D2155" s="1" t="s">
        <v>5320</v>
      </c>
      <c r="E2155" s="1" t="s">
        <v>1406</v>
      </c>
      <c r="F2155" s="1" t="s">
        <v>42</v>
      </c>
      <c r="G2155" s="1" t="s">
        <v>5433</v>
      </c>
      <c r="H2155" s="191">
        <v>349.75</v>
      </c>
      <c r="I2155" s="192">
        <v>0</v>
      </c>
      <c r="J2155" s="192">
        <v>0</v>
      </c>
    </row>
    <row r="2156" spans="1:10">
      <c r="A2156" s="1" t="s">
        <v>5434</v>
      </c>
      <c r="B2156" s="1" t="s">
        <v>5362</v>
      </c>
      <c r="C2156" s="1" t="s">
        <v>5362</v>
      </c>
      <c r="D2156" s="1" t="s">
        <v>5320</v>
      </c>
      <c r="E2156" s="1" t="s">
        <v>1406</v>
      </c>
      <c r="F2156" s="1" t="s">
        <v>42</v>
      </c>
      <c r="G2156" s="1" t="s">
        <v>5435</v>
      </c>
      <c r="H2156" s="191">
        <v>342.75</v>
      </c>
      <c r="I2156" s="192">
        <v>0</v>
      </c>
      <c r="J2156" s="192">
        <v>0</v>
      </c>
    </row>
    <row r="2157" spans="1:10">
      <c r="A2157" s="1" t="s">
        <v>5436</v>
      </c>
      <c r="B2157" s="1" t="s">
        <v>5362</v>
      </c>
      <c r="C2157" s="1" t="s">
        <v>5362</v>
      </c>
      <c r="D2157" s="1" t="s">
        <v>5320</v>
      </c>
      <c r="E2157" s="1" t="s">
        <v>1406</v>
      </c>
      <c r="F2157" s="1" t="s">
        <v>42</v>
      </c>
      <c r="G2157" s="1" t="s">
        <v>5437</v>
      </c>
      <c r="H2157" s="191">
        <v>315.25</v>
      </c>
      <c r="I2157" s="192">
        <v>0</v>
      </c>
      <c r="J2157" s="192">
        <v>0</v>
      </c>
    </row>
    <row r="2158" spans="1:10">
      <c r="A2158" s="1" t="s">
        <v>5438</v>
      </c>
      <c r="B2158" s="1" t="s">
        <v>5362</v>
      </c>
      <c r="C2158" s="1" t="s">
        <v>5362</v>
      </c>
      <c r="D2158" s="1" t="s">
        <v>5320</v>
      </c>
      <c r="E2158" s="1" t="s">
        <v>1406</v>
      </c>
      <c r="F2158" s="1" t="s">
        <v>42</v>
      </c>
      <c r="G2158" s="1" t="s">
        <v>5439</v>
      </c>
      <c r="H2158" s="191">
        <v>303.5</v>
      </c>
      <c r="I2158" s="192">
        <v>0</v>
      </c>
      <c r="J2158" s="192">
        <v>0</v>
      </c>
    </row>
    <row r="2159" spans="1:10">
      <c r="A2159" s="1" t="s">
        <v>5440</v>
      </c>
      <c r="B2159" s="1" t="s">
        <v>5362</v>
      </c>
      <c r="C2159" s="1" t="s">
        <v>5362</v>
      </c>
      <c r="D2159" s="1" t="s">
        <v>5320</v>
      </c>
      <c r="E2159" s="1" t="s">
        <v>1406</v>
      </c>
      <c r="F2159" s="1" t="s">
        <v>42</v>
      </c>
      <c r="G2159" s="1" t="s">
        <v>5441</v>
      </c>
      <c r="H2159" s="191">
        <v>237.5</v>
      </c>
      <c r="I2159" s="192">
        <v>0</v>
      </c>
      <c r="J2159" s="192">
        <v>0</v>
      </c>
    </row>
    <row r="2160" spans="1:10">
      <c r="A2160" s="1" t="s">
        <v>5442</v>
      </c>
      <c r="B2160" s="1" t="s">
        <v>5362</v>
      </c>
      <c r="C2160" s="1" t="s">
        <v>5362</v>
      </c>
      <c r="D2160" s="1" t="s">
        <v>5320</v>
      </c>
      <c r="E2160" s="1" t="s">
        <v>1406</v>
      </c>
      <c r="F2160" s="1" t="s">
        <v>42</v>
      </c>
      <c r="G2160" s="1" t="s">
        <v>5443</v>
      </c>
      <c r="H2160" s="191">
        <v>194.25</v>
      </c>
      <c r="I2160" s="192">
        <v>0</v>
      </c>
      <c r="J2160" s="192">
        <v>0</v>
      </c>
    </row>
    <row r="2161" spans="1:10">
      <c r="A2161" s="1" t="s">
        <v>5444</v>
      </c>
      <c r="B2161" s="1" t="s">
        <v>5445</v>
      </c>
      <c r="C2161" s="1" t="s">
        <v>5445</v>
      </c>
      <c r="D2161" s="1" t="s">
        <v>85</v>
      </c>
      <c r="E2161" s="1" t="s">
        <v>86</v>
      </c>
      <c r="F2161" s="1" t="s">
        <v>448</v>
      </c>
      <c r="G2161" s="1" t="s">
        <v>5446</v>
      </c>
      <c r="H2161" s="191">
        <v>188957.75</v>
      </c>
      <c r="I2161" s="192">
        <v>0</v>
      </c>
      <c r="J2161" s="192">
        <v>1</v>
      </c>
    </row>
    <row r="2162" spans="1:10">
      <c r="A2162" s="1" t="s">
        <v>5447</v>
      </c>
      <c r="B2162" s="1" t="s">
        <v>5445</v>
      </c>
      <c r="C2162" s="1" t="s">
        <v>5445</v>
      </c>
      <c r="D2162" s="1" t="s">
        <v>85</v>
      </c>
      <c r="E2162" s="1" t="s">
        <v>86</v>
      </c>
      <c r="F2162" s="1" t="s">
        <v>448</v>
      </c>
      <c r="G2162" s="1" t="s">
        <v>5448</v>
      </c>
      <c r="H2162" s="191">
        <v>168645</v>
      </c>
      <c r="I2162" s="192">
        <v>1</v>
      </c>
      <c r="J2162" s="192">
        <v>1</v>
      </c>
    </row>
    <row r="2163" spans="1:10">
      <c r="A2163" s="1" t="s">
        <v>5449</v>
      </c>
      <c r="B2163" s="1" t="s">
        <v>5449</v>
      </c>
      <c r="C2163" s="1" t="s">
        <v>5450</v>
      </c>
      <c r="D2163" s="1" t="s">
        <v>85</v>
      </c>
      <c r="E2163" s="1" t="s">
        <v>86</v>
      </c>
      <c r="F2163" s="1" t="s">
        <v>57</v>
      </c>
      <c r="G2163" s="1" t="s">
        <v>5451</v>
      </c>
      <c r="H2163" s="191">
        <v>157696</v>
      </c>
      <c r="I2163" s="192">
        <v>0</v>
      </c>
      <c r="J2163" s="192">
        <v>0</v>
      </c>
    </row>
    <row r="2164" spans="1:10">
      <c r="A2164" s="1" t="s">
        <v>5452</v>
      </c>
      <c r="B2164" s="1" t="s">
        <v>5453</v>
      </c>
      <c r="C2164" s="1" t="s">
        <v>5453</v>
      </c>
      <c r="D2164" s="1" t="s">
        <v>85</v>
      </c>
      <c r="E2164" s="1" t="s">
        <v>86</v>
      </c>
      <c r="F2164" s="1" t="s">
        <v>48</v>
      </c>
      <c r="G2164" s="1" t="s">
        <v>5454</v>
      </c>
      <c r="H2164" s="191">
        <v>102683</v>
      </c>
      <c r="I2164" s="192">
        <v>1</v>
      </c>
      <c r="J2164" s="192">
        <v>1</v>
      </c>
    </row>
    <row r="2165" spans="1:10">
      <c r="A2165" s="1" t="s">
        <v>5455</v>
      </c>
      <c r="B2165" s="1" t="s">
        <v>5455</v>
      </c>
      <c r="C2165" s="1" t="s">
        <v>5450</v>
      </c>
      <c r="D2165" s="1" t="s">
        <v>85</v>
      </c>
      <c r="E2165" s="1" t="s">
        <v>86</v>
      </c>
      <c r="F2165" s="1" t="s">
        <v>57</v>
      </c>
      <c r="G2165" s="1" t="s">
        <v>5456</v>
      </c>
      <c r="H2165" s="191">
        <v>78739.5</v>
      </c>
      <c r="I2165" s="192">
        <v>0</v>
      </c>
      <c r="J2165" s="192">
        <v>1</v>
      </c>
    </row>
    <row r="2166" spans="1:10">
      <c r="A2166" s="1" t="s">
        <v>5457</v>
      </c>
      <c r="B2166" s="1" t="s">
        <v>5458</v>
      </c>
      <c r="C2166" s="1" t="s">
        <v>5458</v>
      </c>
      <c r="D2166" s="1" t="s">
        <v>85</v>
      </c>
      <c r="E2166" s="1" t="s">
        <v>86</v>
      </c>
      <c r="F2166" s="1" t="s">
        <v>48</v>
      </c>
      <c r="G2166" s="1" t="s">
        <v>5459</v>
      </c>
      <c r="H2166" s="191">
        <v>64166.5</v>
      </c>
      <c r="I2166" s="192">
        <v>1</v>
      </c>
      <c r="J2166" s="192">
        <v>1</v>
      </c>
    </row>
    <row r="2167" spans="1:10">
      <c r="A2167" s="1" t="s">
        <v>5460</v>
      </c>
      <c r="B2167" s="1" t="s">
        <v>5460</v>
      </c>
      <c r="C2167" s="1" t="s">
        <v>5450</v>
      </c>
      <c r="D2167" s="1" t="s">
        <v>85</v>
      </c>
      <c r="E2167" s="1" t="s">
        <v>86</v>
      </c>
      <c r="F2167" s="1" t="s">
        <v>57</v>
      </c>
      <c r="G2167" s="1" t="s">
        <v>5461</v>
      </c>
      <c r="H2167" s="191">
        <v>44835</v>
      </c>
      <c r="I2167" s="192">
        <v>0</v>
      </c>
      <c r="J2167" s="192">
        <v>1</v>
      </c>
    </row>
    <row r="2168" spans="1:10">
      <c r="A2168" s="1" t="s">
        <v>5462</v>
      </c>
      <c r="B2168" s="1" t="s">
        <v>5463</v>
      </c>
      <c r="C2168" s="1" t="s">
        <v>5463</v>
      </c>
      <c r="D2168" s="1" t="s">
        <v>85</v>
      </c>
      <c r="E2168" s="1" t="s">
        <v>86</v>
      </c>
      <c r="F2168" s="1" t="s">
        <v>48</v>
      </c>
      <c r="G2168" s="1" t="s">
        <v>5464</v>
      </c>
      <c r="H2168" s="191">
        <v>44053.25</v>
      </c>
      <c r="I2168" s="192">
        <v>0</v>
      </c>
      <c r="J2168" s="192">
        <v>0</v>
      </c>
    </row>
    <row r="2169" spans="1:10">
      <c r="A2169" s="1" t="s">
        <v>5465</v>
      </c>
      <c r="B2169" s="1" t="s">
        <v>5465</v>
      </c>
      <c r="C2169" s="1" t="s">
        <v>5466</v>
      </c>
      <c r="D2169" s="1" t="s">
        <v>85</v>
      </c>
      <c r="E2169" s="1" t="s">
        <v>86</v>
      </c>
      <c r="F2169" s="1" t="s">
        <v>430</v>
      </c>
      <c r="G2169" s="1" t="s">
        <v>5467</v>
      </c>
      <c r="H2169" s="191">
        <v>43178.5</v>
      </c>
      <c r="I2169" s="192">
        <v>0</v>
      </c>
      <c r="J2169" s="192">
        <v>1</v>
      </c>
    </row>
    <row r="2170" spans="1:10">
      <c r="A2170" s="1" t="s">
        <v>5468</v>
      </c>
      <c r="B2170" s="1" t="s">
        <v>5445</v>
      </c>
      <c r="C2170" s="1" t="s">
        <v>5445</v>
      </c>
      <c r="D2170" s="1" t="s">
        <v>85</v>
      </c>
      <c r="E2170" s="1" t="s">
        <v>86</v>
      </c>
      <c r="F2170" s="1" t="s">
        <v>448</v>
      </c>
      <c r="G2170" s="1" t="s">
        <v>5469</v>
      </c>
      <c r="H2170" s="191">
        <v>41776</v>
      </c>
      <c r="I2170" s="192">
        <v>0</v>
      </c>
      <c r="J2170" s="192">
        <v>0</v>
      </c>
    </row>
    <row r="2171" spans="1:10">
      <c r="A2171" s="1" t="s">
        <v>5470</v>
      </c>
      <c r="B2171" s="1" t="s">
        <v>5445</v>
      </c>
      <c r="C2171" s="1" t="s">
        <v>5445</v>
      </c>
      <c r="D2171" s="1" t="s">
        <v>85</v>
      </c>
      <c r="E2171" s="1" t="s">
        <v>86</v>
      </c>
      <c r="F2171" s="1" t="s">
        <v>448</v>
      </c>
      <c r="G2171" s="1" t="s">
        <v>5471</v>
      </c>
      <c r="H2171" s="191">
        <v>28684</v>
      </c>
      <c r="I2171" s="192">
        <v>0</v>
      </c>
      <c r="J2171" s="192">
        <v>1</v>
      </c>
    </row>
    <row r="2172" spans="1:10">
      <c r="A2172" s="1" t="s">
        <v>5472</v>
      </c>
      <c r="B2172" s="1" t="s">
        <v>5463</v>
      </c>
      <c r="C2172" s="1" t="s">
        <v>5463</v>
      </c>
      <c r="D2172" s="1" t="s">
        <v>85</v>
      </c>
      <c r="E2172" s="1" t="s">
        <v>86</v>
      </c>
      <c r="F2172" s="1" t="s">
        <v>48</v>
      </c>
      <c r="G2172" s="1" t="s">
        <v>5473</v>
      </c>
      <c r="H2172" s="191">
        <v>27575.75</v>
      </c>
      <c r="I2172" s="192">
        <v>0</v>
      </c>
      <c r="J2172" s="192">
        <v>0</v>
      </c>
    </row>
    <row r="2173" spans="1:10">
      <c r="A2173" s="1" t="s">
        <v>5474</v>
      </c>
      <c r="B2173" s="1" t="s">
        <v>5475</v>
      </c>
      <c r="C2173" s="1" t="s">
        <v>5475</v>
      </c>
      <c r="D2173" s="1" t="s">
        <v>85</v>
      </c>
      <c r="E2173" s="1" t="s">
        <v>86</v>
      </c>
      <c r="F2173" s="1" t="s">
        <v>48</v>
      </c>
      <c r="G2173" s="1" t="s">
        <v>5476</v>
      </c>
      <c r="H2173" s="191">
        <v>23120</v>
      </c>
      <c r="I2173" s="192">
        <v>0</v>
      </c>
      <c r="J2173" s="192">
        <v>1</v>
      </c>
    </row>
    <row r="2174" spans="1:10">
      <c r="A2174" s="1" t="s">
        <v>5477</v>
      </c>
      <c r="B2174" s="1" t="s">
        <v>5445</v>
      </c>
      <c r="C2174" s="1" t="s">
        <v>5445</v>
      </c>
      <c r="D2174" s="1" t="s">
        <v>85</v>
      </c>
      <c r="E2174" s="1" t="s">
        <v>86</v>
      </c>
      <c r="F2174" s="1" t="s">
        <v>65</v>
      </c>
      <c r="G2174" s="1" t="s">
        <v>5478</v>
      </c>
      <c r="H2174" s="191">
        <v>21307</v>
      </c>
      <c r="I2174" s="192">
        <v>0</v>
      </c>
      <c r="J2174" s="192">
        <v>0</v>
      </c>
    </row>
    <row r="2175" spans="1:10">
      <c r="A2175" s="1" t="s">
        <v>5479</v>
      </c>
      <c r="B2175" s="1" t="s">
        <v>5479</v>
      </c>
      <c r="C2175" s="1" t="s">
        <v>516</v>
      </c>
      <c r="D2175" s="1" t="s">
        <v>85</v>
      </c>
      <c r="E2175" s="1" t="s">
        <v>86</v>
      </c>
      <c r="F2175" s="1" t="s">
        <v>57</v>
      </c>
      <c r="G2175" s="1" t="s">
        <v>5480</v>
      </c>
      <c r="H2175" s="191">
        <v>16505</v>
      </c>
      <c r="I2175" s="192">
        <v>0</v>
      </c>
      <c r="J2175" s="192">
        <v>0</v>
      </c>
    </row>
    <row r="2176" spans="1:10">
      <c r="A2176" s="1" t="s">
        <v>5481</v>
      </c>
      <c r="B2176" s="1" t="s">
        <v>5481</v>
      </c>
      <c r="C2176" s="1" t="s">
        <v>5482</v>
      </c>
      <c r="D2176" s="1" t="s">
        <v>85</v>
      </c>
      <c r="E2176" s="1" t="s">
        <v>86</v>
      </c>
      <c r="F2176" s="1" t="s">
        <v>57</v>
      </c>
      <c r="G2176" s="1" t="s">
        <v>5483</v>
      </c>
      <c r="H2176" s="191">
        <v>12471</v>
      </c>
      <c r="I2176" s="192">
        <v>0</v>
      </c>
      <c r="J2176" s="192">
        <v>0</v>
      </c>
    </row>
    <row r="2177" spans="1:10">
      <c r="A2177" s="1" t="s">
        <v>5484</v>
      </c>
      <c r="B2177" s="1" t="s">
        <v>5485</v>
      </c>
      <c r="C2177" s="1" t="s">
        <v>5485</v>
      </c>
      <c r="D2177" s="1" t="s">
        <v>85</v>
      </c>
      <c r="E2177" s="1" t="s">
        <v>86</v>
      </c>
      <c r="F2177" s="1" t="s">
        <v>48</v>
      </c>
      <c r="G2177" s="1" t="s">
        <v>5486</v>
      </c>
      <c r="H2177" s="191">
        <v>12122.5</v>
      </c>
      <c r="I2177" s="192">
        <v>0</v>
      </c>
      <c r="J2177" s="192">
        <v>1</v>
      </c>
    </row>
    <row r="2178" spans="1:10">
      <c r="A2178" s="1" t="s">
        <v>5487</v>
      </c>
      <c r="B2178" s="1" t="s">
        <v>5487</v>
      </c>
      <c r="C2178" s="1" t="s">
        <v>1266</v>
      </c>
      <c r="D2178" s="1" t="s">
        <v>85</v>
      </c>
      <c r="E2178" s="1" t="s">
        <v>86</v>
      </c>
      <c r="F2178" s="1" t="s">
        <v>42</v>
      </c>
      <c r="G2178" s="1" t="s">
        <v>5488</v>
      </c>
      <c r="H2178" s="191">
        <v>11105</v>
      </c>
      <c r="I2178" s="192">
        <v>0</v>
      </c>
      <c r="J2178" s="192">
        <v>0</v>
      </c>
    </row>
    <row r="2179" spans="1:10">
      <c r="A2179" s="1" t="s">
        <v>5489</v>
      </c>
      <c r="B2179" s="1" t="s">
        <v>5489</v>
      </c>
      <c r="C2179" s="1" t="s">
        <v>170</v>
      </c>
      <c r="D2179" s="1" t="s">
        <v>85</v>
      </c>
      <c r="E2179" s="1" t="s">
        <v>86</v>
      </c>
      <c r="F2179" s="1" t="s">
        <v>57</v>
      </c>
      <c r="G2179" s="1" t="s">
        <v>5490</v>
      </c>
      <c r="H2179" s="191">
        <v>10259</v>
      </c>
      <c r="I2179" s="192">
        <v>0</v>
      </c>
      <c r="J2179" s="192">
        <v>0</v>
      </c>
    </row>
    <row r="2180" spans="1:10">
      <c r="A2180" s="1" t="s">
        <v>5491</v>
      </c>
      <c r="B2180" s="1" t="s">
        <v>5491</v>
      </c>
      <c r="C2180" s="1" t="s">
        <v>2443</v>
      </c>
      <c r="D2180" s="1" t="s">
        <v>85</v>
      </c>
      <c r="E2180" s="1" t="s">
        <v>86</v>
      </c>
      <c r="F2180" s="1" t="s">
        <v>57</v>
      </c>
      <c r="G2180" s="1" t="s">
        <v>5492</v>
      </c>
      <c r="H2180" s="191">
        <v>8815.5</v>
      </c>
      <c r="I2180" s="192">
        <v>0</v>
      </c>
      <c r="J2180" s="192">
        <v>0</v>
      </c>
    </row>
    <row r="2181" spans="1:10">
      <c r="A2181" s="1" t="s">
        <v>5493</v>
      </c>
      <c r="B2181" s="1" t="s">
        <v>5494</v>
      </c>
      <c r="C2181" s="1" t="s">
        <v>5494</v>
      </c>
      <c r="D2181" s="1" t="s">
        <v>85</v>
      </c>
      <c r="E2181" s="1" t="s">
        <v>86</v>
      </c>
      <c r="F2181" s="1" t="s">
        <v>48</v>
      </c>
      <c r="G2181" s="1" t="s">
        <v>5495</v>
      </c>
      <c r="H2181" s="191">
        <v>8243.5</v>
      </c>
      <c r="I2181" s="192">
        <v>0</v>
      </c>
      <c r="J2181" s="192">
        <v>0</v>
      </c>
    </row>
    <row r="2182" spans="1:10">
      <c r="A2182" s="1" t="s">
        <v>5496</v>
      </c>
      <c r="B2182" s="1" t="s">
        <v>5496</v>
      </c>
      <c r="C2182" s="1" t="s">
        <v>5497</v>
      </c>
      <c r="D2182" s="1" t="s">
        <v>85</v>
      </c>
      <c r="E2182" s="1" t="s">
        <v>86</v>
      </c>
      <c r="F2182" s="1" t="s">
        <v>57</v>
      </c>
      <c r="G2182" s="1" t="s">
        <v>5498</v>
      </c>
      <c r="H2182" s="191">
        <v>7312.5</v>
      </c>
      <c r="I2182" s="192">
        <v>0</v>
      </c>
      <c r="J2182" s="192">
        <v>0</v>
      </c>
    </row>
    <row r="2183" spans="1:10">
      <c r="A2183" s="1" t="s">
        <v>5499</v>
      </c>
      <c r="B2183" s="1" t="s">
        <v>5500</v>
      </c>
      <c r="C2183" s="1" t="s">
        <v>5500</v>
      </c>
      <c r="D2183" s="1" t="s">
        <v>85</v>
      </c>
      <c r="E2183" s="1" t="s">
        <v>86</v>
      </c>
      <c r="F2183" s="1" t="s">
        <v>48</v>
      </c>
      <c r="G2183" s="1" t="s">
        <v>5501</v>
      </c>
      <c r="H2183" s="191">
        <v>6675</v>
      </c>
      <c r="I2183" s="192">
        <v>0</v>
      </c>
      <c r="J2183" s="192">
        <v>0</v>
      </c>
    </row>
    <row r="2184" spans="1:10">
      <c r="A2184" s="1" t="s">
        <v>5502</v>
      </c>
      <c r="B2184" s="1" t="s">
        <v>5463</v>
      </c>
      <c r="C2184" s="1" t="s">
        <v>5463</v>
      </c>
      <c r="D2184" s="1" t="s">
        <v>85</v>
      </c>
      <c r="E2184" s="1" t="s">
        <v>86</v>
      </c>
      <c r="F2184" s="1" t="s">
        <v>48</v>
      </c>
      <c r="G2184" s="1" t="s">
        <v>5503</v>
      </c>
      <c r="H2184" s="191">
        <v>5554</v>
      </c>
      <c r="I2184" s="192">
        <v>0</v>
      </c>
      <c r="J2184" s="192">
        <v>0</v>
      </c>
    </row>
    <row r="2185" spans="1:10">
      <c r="A2185" s="1" t="s">
        <v>5504</v>
      </c>
      <c r="B2185" s="1" t="s">
        <v>5504</v>
      </c>
      <c r="C2185" s="1" t="s">
        <v>3401</v>
      </c>
      <c r="D2185" s="1" t="s">
        <v>85</v>
      </c>
      <c r="E2185" s="1" t="s">
        <v>86</v>
      </c>
      <c r="F2185" s="1" t="s">
        <v>42</v>
      </c>
      <c r="G2185" s="1" t="s">
        <v>5505</v>
      </c>
      <c r="H2185" s="191">
        <v>5193</v>
      </c>
      <c r="I2185" s="192">
        <v>0</v>
      </c>
      <c r="J2185" s="192">
        <v>0</v>
      </c>
    </row>
    <row r="2186" spans="1:10">
      <c r="A2186" s="1" t="s">
        <v>5506</v>
      </c>
      <c r="B2186" s="1" t="s">
        <v>5506</v>
      </c>
      <c r="C2186" s="1" t="s">
        <v>5507</v>
      </c>
      <c r="D2186" s="1" t="s">
        <v>85</v>
      </c>
      <c r="E2186" s="1" t="s">
        <v>86</v>
      </c>
      <c r="F2186" s="1" t="s">
        <v>42</v>
      </c>
      <c r="G2186" s="1" t="s">
        <v>5508</v>
      </c>
      <c r="H2186" s="191">
        <v>5093</v>
      </c>
      <c r="I2186" s="192">
        <v>0</v>
      </c>
      <c r="J2186" s="192">
        <v>0</v>
      </c>
    </row>
    <row r="2187" spans="1:10">
      <c r="A2187" s="1" t="s">
        <v>5509</v>
      </c>
      <c r="B2187" s="1" t="s">
        <v>5463</v>
      </c>
      <c r="C2187" s="1" t="s">
        <v>5463</v>
      </c>
      <c r="D2187" s="1" t="s">
        <v>85</v>
      </c>
      <c r="E2187" s="1" t="s">
        <v>86</v>
      </c>
      <c r="F2187" s="1" t="s">
        <v>48</v>
      </c>
      <c r="G2187" s="1" t="s">
        <v>5510</v>
      </c>
      <c r="H2187" s="191">
        <v>3483</v>
      </c>
      <c r="I2187" s="192">
        <v>0</v>
      </c>
      <c r="J2187" s="192">
        <v>0</v>
      </c>
    </row>
    <row r="2188" spans="1:10">
      <c r="A2188" s="1" t="s">
        <v>5511</v>
      </c>
      <c r="B2188" s="1" t="s">
        <v>5512</v>
      </c>
      <c r="C2188" s="1" t="s">
        <v>5512</v>
      </c>
      <c r="D2188" s="1" t="s">
        <v>85</v>
      </c>
      <c r="E2188" s="1" t="s">
        <v>86</v>
      </c>
      <c r="F2188" s="1" t="s">
        <v>48</v>
      </c>
      <c r="G2188" s="1" t="s">
        <v>5513</v>
      </c>
      <c r="H2188" s="191">
        <v>3402.5</v>
      </c>
      <c r="I2188" s="192">
        <v>0</v>
      </c>
      <c r="J2188" s="192">
        <v>0</v>
      </c>
    </row>
    <row r="2189" spans="1:10">
      <c r="A2189" s="1" t="s">
        <v>5514</v>
      </c>
      <c r="B2189" s="1" t="s">
        <v>5458</v>
      </c>
      <c r="C2189" s="1" t="s">
        <v>5458</v>
      </c>
      <c r="D2189" s="1" t="s">
        <v>85</v>
      </c>
      <c r="E2189" s="1" t="s">
        <v>86</v>
      </c>
      <c r="F2189" s="1" t="s">
        <v>48</v>
      </c>
      <c r="G2189" s="1" t="s">
        <v>5515</v>
      </c>
      <c r="H2189" s="191">
        <v>3179</v>
      </c>
      <c r="I2189" s="192">
        <v>0</v>
      </c>
      <c r="J2189" s="192">
        <v>0</v>
      </c>
    </row>
    <row r="2190" spans="1:10">
      <c r="A2190" s="1" t="s">
        <v>5516</v>
      </c>
      <c r="B2190" s="1" t="s">
        <v>5463</v>
      </c>
      <c r="C2190" s="1" t="s">
        <v>5463</v>
      </c>
      <c r="D2190" s="1" t="s">
        <v>85</v>
      </c>
      <c r="E2190" s="1" t="s">
        <v>86</v>
      </c>
      <c r="F2190" s="1" t="s">
        <v>48</v>
      </c>
      <c r="G2190" s="1" t="s">
        <v>5517</v>
      </c>
      <c r="H2190" s="191">
        <v>3129.75</v>
      </c>
      <c r="I2190" s="192">
        <v>0</v>
      </c>
      <c r="J2190" s="192">
        <v>0</v>
      </c>
    </row>
    <row r="2191" spans="1:10">
      <c r="A2191" s="1" t="s">
        <v>5518</v>
      </c>
      <c r="B2191" s="1" t="s">
        <v>5463</v>
      </c>
      <c r="C2191" s="1" t="s">
        <v>5463</v>
      </c>
      <c r="D2191" s="1" t="s">
        <v>85</v>
      </c>
      <c r="E2191" s="1" t="s">
        <v>86</v>
      </c>
      <c r="F2191" s="1" t="s">
        <v>48</v>
      </c>
      <c r="G2191" s="1" t="s">
        <v>5519</v>
      </c>
      <c r="H2191" s="191">
        <v>2941</v>
      </c>
      <c r="I2191" s="192">
        <v>0</v>
      </c>
      <c r="J2191" s="192">
        <v>0</v>
      </c>
    </row>
    <row r="2192" spans="1:10">
      <c r="A2192" s="1" t="s">
        <v>5520</v>
      </c>
      <c r="B2192" s="1" t="s">
        <v>5520</v>
      </c>
      <c r="C2192" s="1" t="s">
        <v>5521</v>
      </c>
      <c r="D2192" s="1" t="s">
        <v>85</v>
      </c>
      <c r="E2192" s="1" t="s">
        <v>86</v>
      </c>
      <c r="F2192" s="1" t="s">
        <v>57</v>
      </c>
      <c r="G2192" s="1" t="s">
        <v>5522</v>
      </c>
      <c r="H2192" s="191">
        <v>1718</v>
      </c>
      <c r="I2192" s="192">
        <v>0</v>
      </c>
      <c r="J2192" s="192">
        <v>0</v>
      </c>
    </row>
    <row r="2193" spans="1:10">
      <c r="A2193" s="1" t="s">
        <v>5523</v>
      </c>
      <c r="B2193" s="1" t="s">
        <v>5463</v>
      </c>
      <c r="C2193" s="1" t="s">
        <v>5463</v>
      </c>
      <c r="D2193" s="1" t="s">
        <v>85</v>
      </c>
      <c r="E2193" s="1" t="s">
        <v>86</v>
      </c>
      <c r="F2193" s="1" t="s">
        <v>48</v>
      </c>
      <c r="G2193" s="1" t="s">
        <v>5524</v>
      </c>
      <c r="H2193" s="191">
        <v>1099.5</v>
      </c>
      <c r="I2193" s="192">
        <v>0</v>
      </c>
      <c r="J2193" s="192">
        <v>0</v>
      </c>
    </row>
    <row r="2194" spans="1:10">
      <c r="A2194" s="1" t="s">
        <v>5525</v>
      </c>
      <c r="B2194" s="1" t="s">
        <v>5463</v>
      </c>
      <c r="C2194" s="1" t="s">
        <v>5463</v>
      </c>
      <c r="D2194" s="1" t="s">
        <v>85</v>
      </c>
      <c r="E2194" s="1" t="s">
        <v>86</v>
      </c>
      <c r="F2194" s="1" t="s">
        <v>48</v>
      </c>
      <c r="G2194" s="1" t="s">
        <v>5526</v>
      </c>
      <c r="H2194" s="191">
        <v>1038.5</v>
      </c>
      <c r="I2194" s="192">
        <v>0</v>
      </c>
      <c r="J2194" s="192">
        <v>0</v>
      </c>
    </row>
    <row r="2195" spans="1:10">
      <c r="A2195" s="1" t="s">
        <v>5527</v>
      </c>
      <c r="B2195" s="1" t="s">
        <v>5463</v>
      </c>
      <c r="C2195" s="1" t="s">
        <v>5463</v>
      </c>
      <c r="D2195" s="1" t="s">
        <v>85</v>
      </c>
      <c r="E2195" s="1" t="s">
        <v>86</v>
      </c>
      <c r="F2195" s="1" t="s">
        <v>48</v>
      </c>
      <c r="G2195" s="1" t="s">
        <v>5528</v>
      </c>
      <c r="H2195" s="191">
        <v>864.5</v>
      </c>
      <c r="I2195" s="192">
        <v>0</v>
      </c>
      <c r="J2195" s="192">
        <v>0</v>
      </c>
    </row>
    <row r="2196" spans="1:10">
      <c r="A2196" s="1" t="s">
        <v>5529</v>
      </c>
      <c r="B2196" s="1" t="s">
        <v>5463</v>
      </c>
      <c r="C2196" s="1" t="s">
        <v>5463</v>
      </c>
      <c r="D2196" s="1" t="s">
        <v>85</v>
      </c>
      <c r="E2196" s="1" t="s">
        <v>86</v>
      </c>
      <c r="F2196" s="1" t="s">
        <v>48</v>
      </c>
      <c r="G2196" s="1" t="s">
        <v>5530</v>
      </c>
      <c r="H2196" s="191">
        <v>780</v>
      </c>
      <c r="I2196" s="192">
        <v>0</v>
      </c>
      <c r="J2196" s="192">
        <v>0</v>
      </c>
    </row>
    <row r="2197" spans="1:10">
      <c r="A2197" s="1" t="s">
        <v>5531</v>
      </c>
      <c r="B2197" s="1" t="s">
        <v>5463</v>
      </c>
      <c r="C2197" s="1" t="s">
        <v>5463</v>
      </c>
      <c r="D2197" s="1" t="s">
        <v>85</v>
      </c>
      <c r="E2197" s="1" t="s">
        <v>86</v>
      </c>
      <c r="F2197" s="1" t="s">
        <v>48</v>
      </c>
      <c r="G2197" s="1" t="s">
        <v>5532</v>
      </c>
      <c r="H2197" s="191">
        <v>764</v>
      </c>
      <c r="I2197" s="192">
        <v>0</v>
      </c>
      <c r="J2197" s="192">
        <v>0</v>
      </c>
    </row>
    <row r="2198" spans="1:10">
      <c r="A2198" s="1" t="s">
        <v>5533</v>
      </c>
      <c r="B2198" s="1" t="s">
        <v>5463</v>
      </c>
      <c r="C2198" s="1" t="s">
        <v>5463</v>
      </c>
      <c r="D2198" s="1" t="s">
        <v>85</v>
      </c>
      <c r="E2198" s="1" t="s">
        <v>86</v>
      </c>
      <c r="F2198" s="1" t="s">
        <v>48</v>
      </c>
      <c r="G2198" s="1" t="s">
        <v>5534</v>
      </c>
      <c r="H2198" s="191">
        <v>641.5</v>
      </c>
      <c r="I2198" s="192">
        <v>0</v>
      </c>
      <c r="J2198" s="192">
        <v>0</v>
      </c>
    </row>
    <row r="2199" spans="1:10">
      <c r="A2199" s="1" t="s">
        <v>5535</v>
      </c>
      <c r="B2199" s="1" t="s">
        <v>5463</v>
      </c>
      <c r="C2199" s="1" t="s">
        <v>5463</v>
      </c>
      <c r="D2199" s="1" t="s">
        <v>85</v>
      </c>
      <c r="E2199" s="1" t="s">
        <v>86</v>
      </c>
      <c r="F2199" s="1" t="s">
        <v>48</v>
      </c>
      <c r="G2199" s="1" t="s">
        <v>5536</v>
      </c>
      <c r="H2199" s="191">
        <v>598</v>
      </c>
      <c r="I2199" s="192">
        <v>0</v>
      </c>
      <c r="J2199" s="192">
        <v>0</v>
      </c>
    </row>
    <row r="2200" spans="1:10">
      <c r="A2200" s="1" t="s">
        <v>5537</v>
      </c>
      <c r="B2200" s="1" t="s">
        <v>5463</v>
      </c>
      <c r="C2200" s="1" t="s">
        <v>5463</v>
      </c>
      <c r="D2200" s="1" t="s">
        <v>85</v>
      </c>
      <c r="E2200" s="1" t="s">
        <v>86</v>
      </c>
      <c r="F2200" s="1" t="s">
        <v>48</v>
      </c>
      <c r="G2200" s="1" t="s">
        <v>5538</v>
      </c>
      <c r="H2200" s="191">
        <v>587.5</v>
      </c>
      <c r="I2200" s="192">
        <v>0</v>
      </c>
      <c r="J2200" s="192">
        <v>0</v>
      </c>
    </row>
    <row r="2201" spans="1:10">
      <c r="A2201" s="1" t="s">
        <v>5539</v>
      </c>
      <c r="B2201" s="1" t="s">
        <v>5540</v>
      </c>
      <c r="C2201" s="1" t="s">
        <v>5540</v>
      </c>
      <c r="D2201" s="1" t="s">
        <v>85</v>
      </c>
      <c r="E2201" s="1" t="s">
        <v>86</v>
      </c>
      <c r="F2201" s="1" t="s">
        <v>48</v>
      </c>
      <c r="G2201" s="1" t="s">
        <v>5541</v>
      </c>
      <c r="H2201" s="191">
        <v>554.5</v>
      </c>
      <c r="I2201" s="192">
        <v>0</v>
      </c>
      <c r="J2201" s="192">
        <v>0</v>
      </c>
    </row>
    <row r="2202" spans="1:10">
      <c r="A2202" s="1" t="s">
        <v>5542</v>
      </c>
      <c r="B2202" s="1" t="s">
        <v>5463</v>
      </c>
      <c r="C2202" s="1" t="s">
        <v>5463</v>
      </c>
      <c r="D2202" s="1" t="s">
        <v>85</v>
      </c>
      <c r="E2202" s="1" t="s">
        <v>86</v>
      </c>
      <c r="F2202" s="1" t="s">
        <v>48</v>
      </c>
      <c r="G2202" s="1" t="s">
        <v>5543</v>
      </c>
      <c r="H2202" s="191">
        <v>24</v>
      </c>
      <c r="I2202" s="192">
        <v>0</v>
      </c>
      <c r="J2202" s="192">
        <v>0</v>
      </c>
    </row>
    <row r="2203" spans="1:10">
      <c r="A2203" s="1" t="s">
        <v>5544</v>
      </c>
      <c r="B2203" s="1" t="s">
        <v>5463</v>
      </c>
      <c r="C2203" s="1" t="s">
        <v>5463</v>
      </c>
      <c r="D2203" s="1" t="s">
        <v>85</v>
      </c>
      <c r="E2203" s="1" t="s">
        <v>86</v>
      </c>
      <c r="F2203" s="1" t="s">
        <v>48</v>
      </c>
      <c r="G2203" s="1" t="s">
        <v>5545</v>
      </c>
      <c r="H2203" s="191">
        <v>15</v>
      </c>
      <c r="I2203" s="192">
        <v>0</v>
      </c>
      <c r="J2203" s="192">
        <v>0</v>
      </c>
    </row>
    <row r="2204" spans="1:10">
      <c r="A2204" s="1" t="s">
        <v>5546</v>
      </c>
      <c r="B2204" s="1" t="s">
        <v>5547</v>
      </c>
      <c r="C2204" s="1" t="s">
        <v>5547</v>
      </c>
      <c r="D2204" s="1" t="s">
        <v>5548</v>
      </c>
      <c r="E2204" s="1" t="s">
        <v>86</v>
      </c>
      <c r="F2204" s="1" t="s">
        <v>48</v>
      </c>
      <c r="G2204" s="1" t="s">
        <v>5549</v>
      </c>
      <c r="H2204" s="191">
        <v>70774.5</v>
      </c>
      <c r="I2204" s="192">
        <v>1</v>
      </c>
      <c r="J2204" s="192">
        <v>1</v>
      </c>
    </row>
    <row r="2205" spans="1:10">
      <c r="A2205" s="1" t="s">
        <v>5550</v>
      </c>
      <c r="B2205" s="1" t="s">
        <v>5551</v>
      </c>
      <c r="C2205" s="1" t="s">
        <v>5551</v>
      </c>
      <c r="D2205" s="1" t="s">
        <v>5548</v>
      </c>
      <c r="E2205" s="1" t="s">
        <v>86</v>
      </c>
      <c r="F2205" s="1" t="s">
        <v>48</v>
      </c>
      <c r="G2205" s="1" t="s">
        <v>5552</v>
      </c>
      <c r="H2205" s="191">
        <v>57250</v>
      </c>
      <c r="I2205" s="192">
        <v>1</v>
      </c>
      <c r="J2205" s="192">
        <v>1</v>
      </c>
    </row>
    <row r="2206" spans="1:10">
      <c r="A2206" s="1" t="s">
        <v>5553</v>
      </c>
      <c r="B2206" s="1" t="s">
        <v>5554</v>
      </c>
      <c r="C2206" s="1" t="s">
        <v>5554</v>
      </c>
      <c r="D2206" s="1" t="s">
        <v>5548</v>
      </c>
      <c r="E2206" s="1" t="s">
        <v>86</v>
      </c>
      <c r="F2206" s="1" t="s">
        <v>48</v>
      </c>
      <c r="G2206" s="1" t="s">
        <v>5555</v>
      </c>
      <c r="H2206" s="191">
        <v>32941</v>
      </c>
      <c r="I2206" s="192">
        <v>1</v>
      </c>
      <c r="J2206" s="192">
        <v>0</v>
      </c>
    </row>
    <row r="2207" spans="1:10">
      <c r="A2207" s="1" t="s">
        <v>5556</v>
      </c>
      <c r="B2207" s="1" t="s">
        <v>5557</v>
      </c>
      <c r="C2207" s="1" t="s">
        <v>5557</v>
      </c>
      <c r="D2207" s="1" t="s">
        <v>5548</v>
      </c>
      <c r="E2207" s="1" t="s">
        <v>86</v>
      </c>
      <c r="F2207" s="1" t="s">
        <v>48</v>
      </c>
      <c r="G2207" s="1" t="s">
        <v>5558</v>
      </c>
      <c r="H2207" s="191">
        <v>27392</v>
      </c>
      <c r="I2207" s="192">
        <v>0</v>
      </c>
      <c r="J2207" s="192">
        <v>0</v>
      </c>
    </row>
    <row r="2208" spans="1:10">
      <c r="A2208" s="1" t="s">
        <v>5559</v>
      </c>
      <c r="B2208" s="1" t="s">
        <v>5559</v>
      </c>
      <c r="C2208" s="1" t="s">
        <v>5560</v>
      </c>
      <c r="D2208" s="1" t="s">
        <v>5548</v>
      </c>
      <c r="E2208" s="1" t="s">
        <v>86</v>
      </c>
      <c r="F2208" s="1" t="s">
        <v>57</v>
      </c>
      <c r="G2208" s="1" t="s">
        <v>5561</v>
      </c>
      <c r="H2208" s="191">
        <v>25689.5</v>
      </c>
      <c r="I2208" s="192">
        <v>0</v>
      </c>
      <c r="J2208" s="192">
        <v>0</v>
      </c>
    </row>
    <row r="2209" spans="1:10">
      <c r="A2209" s="1" t="s">
        <v>5562</v>
      </c>
      <c r="B2209" s="1" t="s">
        <v>5563</v>
      </c>
      <c r="C2209" s="1" t="s">
        <v>5563</v>
      </c>
      <c r="D2209" s="1" t="s">
        <v>5548</v>
      </c>
      <c r="E2209" s="1" t="s">
        <v>86</v>
      </c>
      <c r="F2209" s="1" t="s">
        <v>48</v>
      </c>
      <c r="G2209" s="1" t="s">
        <v>5564</v>
      </c>
      <c r="H2209" s="191">
        <v>14998</v>
      </c>
      <c r="I2209" s="192">
        <v>0</v>
      </c>
      <c r="J2209" s="192">
        <v>1</v>
      </c>
    </row>
    <row r="2210" spans="1:10">
      <c r="A2210" s="1" t="s">
        <v>5565</v>
      </c>
      <c r="B2210" s="1" t="s">
        <v>5565</v>
      </c>
      <c r="C2210" s="1" t="s">
        <v>5566</v>
      </c>
      <c r="D2210" s="1" t="s">
        <v>5548</v>
      </c>
      <c r="E2210" s="1" t="s">
        <v>86</v>
      </c>
      <c r="F2210" s="1" t="s">
        <v>42</v>
      </c>
      <c r="G2210" s="1" t="s">
        <v>5567</v>
      </c>
      <c r="H2210" s="191">
        <v>13174.5</v>
      </c>
      <c r="I2210" s="192">
        <v>0</v>
      </c>
      <c r="J2210" s="192">
        <v>0</v>
      </c>
    </row>
    <row r="2211" spans="1:10">
      <c r="A2211" s="1" t="s">
        <v>5568</v>
      </c>
      <c r="B2211" s="1" t="s">
        <v>5568</v>
      </c>
      <c r="C2211" s="1" t="s">
        <v>5566</v>
      </c>
      <c r="D2211" s="1" t="s">
        <v>5548</v>
      </c>
      <c r="E2211" s="1" t="s">
        <v>86</v>
      </c>
      <c r="F2211" s="1" t="s">
        <v>42</v>
      </c>
      <c r="G2211" s="1" t="s">
        <v>5569</v>
      </c>
      <c r="H2211" s="191">
        <v>11659</v>
      </c>
      <c r="I2211" s="192">
        <v>0</v>
      </c>
      <c r="J2211" s="192">
        <v>0</v>
      </c>
    </row>
    <row r="2212" spans="1:10">
      <c r="A2212" s="1" t="s">
        <v>5570</v>
      </c>
      <c r="B2212" s="1" t="s">
        <v>5570</v>
      </c>
      <c r="C2212" s="1" t="s">
        <v>5571</v>
      </c>
      <c r="D2212" s="1" t="s">
        <v>5548</v>
      </c>
      <c r="E2212" s="1" t="s">
        <v>86</v>
      </c>
      <c r="F2212" s="1" t="s">
        <v>57</v>
      </c>
      <c r="G2212" s="1" t="s">
        <v>5572</v>
      </c>
      <c r="H2212" s="191">
        <v>11543.5</v>
      </c>
      <c r="I2212" s="192">
        <v>0</v>
      </c>
      <c r="J2212" s="192">
        <v>0</v>
      </c>
    </row>
    <row r="2213" spans="1:10">
      <c r="A2213" s="1" t="s">
        <v>5573</v>
      </c>
      <c r="B2213" s="1" t="s">
        <v>5557</v>
      </c>
      <c r="C2213" s="1" t="s">
        <v>5557</v>
      </c>
      <c r="D2213" s="1" t="s">
        <v>5548</v>
      </c>
      <c r="E2213" s="1" t="s">
        <v>86</v>
      </c>
      <c r="F2213" s="1" t="s">
        <v>48</v>
      </c>
      <c r="G2213" s="1" t="s">
        <v>5574</v>
      </c>
      <c r="H2213" s="191">
        <v>8154.75</v>
      </c>
      <c r="I2213" s="192">
        <v>0</v>
      </c>
      <c r="J2213" s="192">
        <v>0</v>
      </c>
    </row>
    <row r="2214" spans="1:10">
      <c r="A2214" s="1" t="s">
        <v>5575</v>
      </c>
      <c r="B2214" s="1" t="s">
        <v>5551</v>
      </c>
      <c r="C2214" s="1" t="s">
        <v>5551</v>
      </c>
      <c r="D2214" s="1" t="s">
        <v>5548</v>
      </c>
      <c r="E2214" s="1" t="s">
        <v>86</v>
      </c>
      <c r="F2214" s="1" t="s">
        <v>48</v>
      </c>
      <c r="G2214" s="1" t="s">
        <v>5576</v>
      </c>
      <c r="H2214" s="191">
        <v>7257</v>
      </c>
      <c r="I2214" s="192">
        <v>0</v>
      </c>
      <c r="J2214" s="192">
        <v>0</v>
      </c>
    </row>
    <row r="2215" spans="1:10">
      <c r="A2215" s="1" t="s">
        <v>5577</v>
      </c>
      <c r="B2215" s="1" t="s">
        <v>5577</v>
      </c>
      <c r="C2215" s="1" t="s">
        <v>2443</v>
      </c>
      <c r="D2215" s="1" t="s">
        <v>5548</v>
      </c>
      <c r="E2215" s="1" t="s">
        <v>86</v>
      </c>
      <c r="F2215" s="1" t="s">
        <v>57</v>
      </c>
      <c r="G2215" s="1" t="s">
        <v>5578</v>
      </c>
      <c r="H2215" s="191">
        <v>6108.5</v>
      </c>
      <c r="I2215" s="192">
        <v>0</v>
      </c>
      <c r="J2215" s="192">
        <v>0</v>
      </c>
    </row>
    <row r="2216" spans="1:10">
      <c r="A2216" s="1" t="s">
        <v>5579</v>
      </c>
      <c r="B2216" s="1" t="s">
        <v>5580</v>
      </c>
      <c r="C2216" s="1" t="s">
        <v>5580</v>
      </c>
      <c r="D2216" s="1" t="s">
        <v>5548</v>
      </c>
      <c r="E2216" s="1" t="s">
        <v>86</v>
      </c>
      <c r="F2216" s="1" t="s">
        <v>48</v>
      </c>
      <c r="G2216" s="1" t="s">
        <v>5581</v>
      </c>
      <c r="H2216" s="191">
        <v>6022</v>
      </c>
      <c r="I2216" s="192">
        <v>0</v>
      </c>
      <c r="J2216" s="192">
        <v>0</v>
      </c>
    </row>
    <row r="2217" spans="1:10">
      <c r="A2217" s="1" t="s">
        <v>5582</v>
      </c>
      <c r="B2217" s="1" t="s">
        <v>5583</v>
      </c>
      <c r="C2217" s="1" t="s">
        <v>5583</v>
      </c>
      <c r="D2217" s="1" t="s">
        <v>5548</v>
      </c>
      <c r="E2217" s="1" t="s">
        <v>86</v>
      </c>
      <c r="F2217" s="1" t="s">
        <v>48</v>
      </c>
      <c r="G2217" s="1" t="s">
        <v>5584</v>
      </c>
      <c r="H2217" s="191">
        <v>5126.5</v>
      </c>
      <c r="I2217" s="192">
        <v>0</v>
      </c>
      <c r="J2217" s="192">
        <v>0</v>
      </c>
    </row>
    <row r="2218" spans="1:10">
      <c r="A2218" s="1" t="s">
        <v>5585</v>
      </c>
      <c r="B2218" s="1" t="s">
        <v>5586</v>
      </c>
      <c r="C2218" s="1" t="s">
        <v>5586</v>
      </c>
      <c r="D2218" s="1" t="s">
        <v>5548</v>
      </c>
      <c r="E2218" s="1" t="s">
        <v>86</v>
      </c>
      <c r="F2218" s="1" t="s">
        <v>48</v>
      </c>
      <c r="G2218" s="1" t="s">
        <v>5587</v>
      </c>
      <c r="H2218" s="191">
        <v>4499.5</v>
      </c>
      <c r="I2218" s="192">
        <v>0</v>
      </c>
      <c r="J2218" s="192">
        <v>0</v>
      </c>
    </row>
    <row r="2219" spans="1:10">
      <c r="A2219" s="1" t="s">
        <v>5588</v>
      </c>
      <c r="B2219" s="1" t="s">
        <v>5557</v>
      </c>
      <c r="C2219" s="1" t="s">
        <v>5557</v>
      </c>
      <c r="D2219" s="1" t="s">
        <v>5548</v>
      </c>
      <c r="E2219" s="1" t="s">
        <v>86</v>
      </c>
      <c r="F2219" s="1" t="s">
        <v>48</v>
      </c>
      <c r="G2219" s="1" t="s">
        <v>5589</v>
      </c>
      <c r="H2219" s="191">
        <v>4262</v>
      </c>
      <c r="I2219" s="192">
        <v>0</v>
      </c>
      <c r="J2219" s="192">
        <v>0</v>
      </c>
    </row>
    <row r="2220" spans="1:10">
      <c r="A2220" s="1" t="s">
        <v>5590</v>
      </c>
      <c r="B2220" s="1" t="s">
        <v>5590</v>
      </c>
      <c r="C2220" s="1" t="s">
        <v>5591</v>
      </c>
      <c r="D2220" s="1" t="s">
        <v>5548</v>
      </c>
      <c r="E2220" s="1" t="s">
        <v>86</v>
      </c>
      <c r="F2220" s="1" t="s">
        <v>57</v>
      </c>
      <c r="G2220" s="1" t="s">
        <v>5592</v>
      </c>
      <c r="H2220" s="191">
        <v>2769</v>
      </c>
      <c r="I2220" s="192">
        <v>0</v>
      </c>
      <c r="J2220" s="192">
        <v>0</v>
      </c>
    </row>
    <row r="2221" spans="1:10">
      <c r="A2221" s="1" t="s">
        <v>5593</v>
      </c>
      <c r="B2221" s="1" t="s">
        <v>5557</v>
      </c>
      <c r="C2221" s="1" t="s">
        <v>5557</v>
      </c>
      <c r="D2221" s="1" t="s">
        <v>5548</v>
      </c>
      <c r="E2221" s="1" t="s">
        <v>86</v>
      </c>
      <c r="F2221" s="1" t="s">
        <v>48</v>
      </c>
      <c r="G2221" s="1" t="s">
        <v>5594</v>
      </c>
      <c r="H2221" s="191">
        <v>2271.75</v>
      </c>
      <c r="I2221" s="192">
        <v>0</v>
      </c>
      <c r="J2221" s="192">
        <v>0</v>
      </c>
    </row>
    <row r="2222" spans="1:10">
      <c r="A2222" s="1" t="s">
        <v>5595</v>
      </c>
      <c r="B2222" s="1" t="s">
        <v>5557</v>
      </c>
      <c r="C2222" s="1" t="s">
        <v>5557</v>
      </c>
      <c r="D2222" s="1" t="s">
        <v>5548</v>
      </c>
      <c r="E2222" s="1" t="s">
        <v>86</v>
      </c>
      <c r="F2222" s="1" t="s">
        <v>48</v>
      </c>
      <c r="G2222" s="1" t="s">
        <v>5596</v>
      </c>
      <c r="H2222" s="191">
        <v>1603.25</v>
      </c>
      <c r="I2222" s="192">
        <v>0</v>
      </c>
      <c r="J2222" s="192">
        <v>0</v>
      </c>
    </row>
    <row r="2223" spans="1:10">
      <c r="A2223" s="1" t="s">
        <v>5597</v>
      </c>
      <c r="B2223" s="1" t="s">
        <v>5557</v>
      </c>
      <c r="C2223" s="1" t="s">
        <v>5557</v>
      </c>
      <c r="D2223" s="1" t="s">
        <v>5548</v>
      </c>
      <c r="E2223" s="1" t="s">
        <v>86</v>
      </c>
      <c r="F2223" s="1" t="s">
        <v>48</v>
      </c>
      <c r="G2223" s="1" t="s">
        <v>5598</v>
      </c>
      <c r="H2223" s="191">
        <v>1546</v>
      </c>
      <c r="I2223" s="192">
        <v>0</v>
      </c>
      <c r="J2223" s="192">
        <v>0</v>
      </c>
    </row>
    <row r="2224" spans="1:10">
      <c r="A2224" s="1" t="s">
        <v>5599</v>
      </c>
      <c r="B2224" s="1" t="s">
        <v>5557</v>
      </c>
      <c r="C2224" s="1" t="s">
        <v>5557</v>
      </c>
      <c r="D2224" s="1" t="s">
        <v>5548</v>
      </c>
      <c r="E2224" s="1" t="s">
        <v>86</v>
      </c>
      <c r="F2224" s="1" t="s">
        <v>48</v>
      </c>
      <c r="G2224" s="1" t="s">
        <v>5600</v>
      </c>
      <c r="H2224" s="191">
        <v>1070.5</v>
      </c>
      <c r="I2224" s="192">
        <v>0</v>
      </c>
      <c r="J2224" s="192">
        <v>0</v>
      </c>
    </row>
    <row r="2225" spans="1:10">
      <c r="A2225" s="1" t="s">
        <v>5601</v>
      </c>
      <c r="B2225" s="1" t="s">
        <v>5557</v>
      </c>
      <c r="C2225" s="1" t="s">
        <v>5557</v>
      </c>
      <c r="D2225" s="1" t="s">
        <v>5548</v>
      </c>
      <c r="E2225" s="1" t="s">
        <v>86</v>
      </c>
      <c r="F2225" s="1" t="s">
        <v>48</v>
      </c>
      <c r="G2225" s="1" t="s">
        <v>5602</v>
      </c>
      <c r="H2225" s="191">
        <v>467.25</v>
      </c>
      <c r="I2225" s="192">
        <v>0</v>
      </c>
      <c r="J2225" s="192">
        <v>0</v>
      </c>
    </row>
    <row r="2226" spans="1:10">
      <c r="A2226" s="1" t="s">
        <v>5603</v>
      </c>
      <c r="B2226" s="1" t="s">
        <v>5557</v>
      </c>
      <c r="C2226" s="1" t="s">
        <v>5557</v>
      </c>
      <c r="D2226" s="1" t="s">
        <v>5548</v>
      </c>
      <c r="E2226" s="1" t="s">
        <v>86</v>
      </c>
      <c r="F2226" s="1" t="s">
        <v>48</v>
      </c>
      <c r="G2226" s="1" t="s">
        <v>5604</v>
      </c>
      <c r="H2226" s="191">
        <v>460.5</v>
      </c>
      <c r="I2226" s="192">
        <v>0</v>
      </c>
      <c r="J2226" s="192">
        <v>0</v>
      </c>
    </row>
    <row r="2227" spans="1:10">
      <c r="A2227" s="1" t="s">
        <v>5605</v>
      </c>
      <c r="B2227" s="1" t="s">
        <v>5557</v>
      </c>
      <c r="C2227" s="1" t="s">
        <v>5557</v>
      </c>
      <c r="D2227" s="1" t="s">
        <v>5548</v>
      </c>
      <c r="E2227" s="1" t="s">
        <v>86</v>
      </c>
      <c r="F2227" s="1" t="s">
        <v>48</v>
      </c>
      <c r="G2227" s="1" t="s">
        <v>5606</v>
      </c>
      <c r="H2227" s="191">
        <v>180</v>
      </c>
      <c r="I2227" s="192">
        <v>0</v>
      </c>
      <c r="J2227" s="192">
        <v>0</v>
      </c>
    </row>
    <row r="2228" spans="1:10">
      <c r="A2228" s="1" t="s">
        <v>5607</v>
      </c>
      <c r="B2228" s="1" t="s">
        <v>5557</v>
      </c>
      <c r="C2228" s="1" t="s">
        <v>5557</v>
      </c>
      <c r="D2228" s="1" t="s">
        <v>5548</v>
      </c>
      <c r="E2228" s="1" t="s">
        <v>86</v>
      </c>
      <c r="F2228" s="1" t="s">
        <v>48</v>
      </c>
      <c r="G2228" s="1" t="s">
        <v>5608</v>
      </c>
      <c r="H2228" s="191">
        <v>91</v>
      </c>
      <c r="I2228" s="192">
        <v>0</v>
      </c>
      <c r="J2228" s="192">
        <v>0</v>
      </c>
    </row>
    <row r="2229" spans="1:10">
      <c r="A2229" s="1" t="s">
        <v>5609</v>
      </c>
      <c r="B2229" s="1" t="s">
        <v>5609</v>
      </c>
      <c r="C2229" s="1" t="s">
        <v>5566</v>
      </c>
      <c r="D2229" s="1" t="s">
        <v>5548</v>
      </c>
      <c r="E2229" s="1" t="s">
        <v>86</v>
      </c>
      <c r="F2229" s="195" t="s">
        <v>57</v>
      </c>
      <c r="G2229" s="195" t="s">
        <v>5610</v>
      </c>
      <c r="H2229" s="196">
        <v>1</v>
      </c>
      <c r="I2229" s="192">
        <v>0</v>
      </c>
      <c r="J2229" s="192">
        <v>0</v>
      </c>
    </row>
    <row r="2230" spans="1:10">
      <c r="A2230" s="1" t="s">
        <v>5611</v>
      </c>
      <c r="B2230" s="1" t="s">
        <v>5612</v>
      </c>
      <c r="C2230" s="1" t="s">
        <v>5612</v>
      </c>
      <c r="D2230" s="1" t="s">
        <v>5613</v>
      </c>
      <c r="E2230" s="1" t="s">
        <v>73</v>
      </c>
      <c r="F2230" s="1" t="s">
        <v>48</v>
      </c>
      <c r="G2230" s="1" t="s">
        <v>5614</v>
      </c>
      <c r="H2230" s="191">
        <v>161508.5</v>
      </c>
      <c r="I2230" s="192">
        <v>1</v>
      </c>
      <c r="J2230" s="192">
        <v>1</v>
      </c>
    </row>
    <row r="2231" spans="1:10">
      <c r="A2231" s="1" t="s">
        <v>5615</v>
      </c>
      <c r="B2231" s="1" t="s">
        <v>5616</v>
      </c>
      <c r="C2231" s="1" t="s">
        <v>5616</v>
      </c>
      <c r="D2231" s="1" t="s">
        <v>5613</v>
      </c>
      <c r="E2231" s="1" t="s">
        <v>73</v>
      </c>
      <c r="F2231" s="1" t="s">
        <v>48</v>
      </c>
      <c r="G2231" s="1" t="s">
        <v>5617</v>
      </c>
      <c r="H2231" s="191">
        <v>83353.5</v>
      </c>
      <c r="I2231" s="192">
        <v>1</v>
      </c>
      <c r="J2231" s="192">
        <v>1</v>
      </c>
    </row>
    <row r="2232" spans="1:10">
      <c r="A2232" s="1" t="s">
        <v>5618</v>
      </c>
      <c r="B2232" s="1" t="s">
        <v>5619</v>
      </c>
      <c r="C2232" s="1" t="s">
        <v>5619</v>
      </c>
      <c r="D2232" s="1" t="s">
        <v>5613</v>
      </c>
      <c r="E2232" s="1" t="s">
        <v>73</v>
      </c>
      <c r="F2232" s="1" t="s">
        <v>48</v>
      </c>
      <c r="G2232" s="1" t="s">
        <v>5620</v>
      </c>
      <c r="H2232" s="191">
        <v>68565</v>
      </c>
      <c r="I2232" s="192">
        <v>0</v>
      </c>
      <c r="J2232" s="192">
        <v>1</v>
      </c>
    </row>
    <row r="2233" spans="1:10">
      <c r="A2233" s="1" t="s">
        <v>5621</v>
      </c>
      <c r="B2233" s="1" t="s">
        <v>5621</v>
      </c>
      <c r="C2233" s="1" t="s">
        <v>5622</v>
      </c>
      <c r="D2233" s="1" t="s">
        <v>5613</v>
      </c>
      <c r="E2233" s="1" t="s">
        <v>73</v>
      </c>
      <c r="F2233" s="1" t="s">
        <v>57</v>
      </c>
      <c r="G2233" s="1" t="s">
        <v>5623</v>
      </c>
      <c r="H2233" s="191">
        <v>44445</v>
      </c>
      <c r="I2233" s="192">
        <v>0</v>
      </c>
      <c r="J2233" s="192">
        <v>0</v>
      </c>
    </row>
    <row r="2234" spans="1:10">
      <c r="A2234" s="1" t="s">
        <v>5624</v>
      </c>
      <c r="B2234" s="1" t="s">
        <v>5625</v>
      </c>
      <c r="C2234" s="1" t="s">
        <v>5625</v>
      </c>
      <c r="D2234" s="1" t="s">
        <v>5613</v>
      </c>
      <c r="E2234" s="1" t="s">
        <v>73</v>
      </c>
      <c r="F2234" s="1" t="s">
        <v>48</v>
      </c>
      <c r="G2234" s="1" t="s">
        <v>5626</v>
      </c>
      <c r="H2234" s="191">
        <v>19227.5</v>
      </c>
      <c r="I2234" s="192">
        <v>0</v>
      </c>
      <c r="J2234" s="192">
        <v>0</v>
      </c>
    </row>
    <row r="2235" spans="1:10">
      <c r="A2235" s="1" t="s">
        <v>5627</v>
      </c>
      <c r="B2235" s="1" t="s">
        <v>5628</v>
      </c>
      <c r="C2235" s="1" t="s">
        <v>5628</v>
      </c>
      <c r="D2235" s="1" t="s">
        <v>5613</v>
      </c>
      <c r="E2235" s="1" t="s">
        <v>73</v>
      </c>
      <c r="F2235" s="1" t="s">
        <v>48</v>
      </c>
      <c r="G2235" s="1" t="s">
        <v>5629</v>
      </c>
      <c r="H2235" s="191">
        <v>14391</v>
      </c>
      <c r="I2235" s="192">
        <v>0</v>
      </c>
      <c r="J2235" s="192">
        <v>0</v>
      </c>
    </row>
    <row r="2236" spans="1:10">
      <c r="A2236" s="1" t="s">
        <v>5630</v>
      </c>
      <c r="B2236" s="1" t="s">
        <v>5612</v>
      </c>
      <c r="C2236" s="1" t="s">
        <v>5612</v>
      </c>
      <c r="D2236" s="1" t="s">
        <v>5613</v>
      </c>
      <c r="E2236" s="1" t="s">
        <v>73</v>
      </c>
      <c r="F2236" s="1" t="s">
        <v>48</v>
      </c>
      <c r="G2236" s="1" t="s">
        <v>5631</v>
      </c>
      <c r="H2236" s="191">
        <v>12412.5</v>
      </c>
      <c r="I2236" s="192">
        <v>0</v>
      </c>
      <c r="J2236" s="192">
        <v>0</v>
      </c>
    </row>
    <row r="2237" spans="1:10">
      <c r="A2237" s="1" t="s">
        <v>5632</v>
      </c>
      <c r="B2237" s="1" t="s">
        <v>5632</v>
      </c>
      <c r="C2237" s="1" t="s">
        <v>5633</v>
      </c>
      <c r="D2237" s="1" t="s">
        <v>5613</v>
      </c>
      <c r="E2237" s="1" t="s">
        <v>73</v>
      </c>
      <c r="F2237" s="1" t="s">
        <v>57</v>
      </c>
      <c r="G2237" s="1" t="s">
        <v>5634</v>
      </c>
      <c r="H2237" s="191">
        <v>10863</v>
      </c>
      <c r="I2237" s="192">
        <v>0</v>
      </c>
      <c r="J2237" s="192">
        <v>0</v>
      </c>
    </row>
    <row r="2238" spans="1:10">
      <c r="A2238" s="1" t="s">
        <v>5635</v>
      </c>
      <c r="B2238" s="1" t="s">
        <v>5619</v>
      </c>
      <c r="C2238" s="1" t="s">
        <v>5619</v>
      </c>
      <c r="D2238" s="1" t="s">
        <v>5613</v>
      </c>
      <c r="E2238" s="1" t="s">
        <v>73</v>
      </c>
      <c r="F2238" s="1" t="s">
        <v>48</v>
      </c>
      <c r="G2238" s="1" t="s">
        <v>5636</v>
      </c>
      <c r="H2238" s="191">
        <v>10178.5</v>
      </c>
      <c r="I2238" s="192">
        <v>0</v>
      </c>
      <c r="J2238" s="192">
        <v>1</v>
      </c>
    </row>
    <row r="2239" spans="1:10">
      <c r="A2239" s="1" t="s">
        <v>5637</v>
      </c>
      <c r="B2239" s="1" t="s">
        <v>5619</v>
      </c>
      <c r="C2239" s="1" t="s">
        <v>5619</v>
      </c>
      <c r="D2239" s="1" t="s">
        <v>5613</v>
      </c>
      <c r="E2239" s="1" t="s">
        <v>73</v>
      </c>
      <c r="F2239" s="1" t="s">
        <v>48</v>
      </c>
      <c r="G2239" s="1" t="s">
        <v>5638</v>
      </c>
      <c r="H2239" s="191">
        <v>9976.5</v>
      </c>
      <c r="I2239" s="192">
        <v>0</v>
      </c>
      <c r="J2239" s="192">
        <v>0</v>
      </c>
    </row>
    <row r="2240" spans="1:10">
      <c r="A2240" s="1" t="s">
        <v>5639</v>
      </c>
      <c r="B2240" s="1" t="s">
        <v>5640</v>
      </c>
      <c r="C2240" s="1" t="s">
        <v>5640</v>
      </c>
      <c r="D2240" s="1" t="s">
        <v>5613</v>
      </c>
      <c r="E2240" s="1" t="s">
        <v>73</v>
      </c>
      <c r="F2240" s="1" t="s">
        <v>48</v>
      </c>
      <c r="G2240" s="1" t="s">
        <v>5641</v>
      </c>
      <c r="H2240" s="191">
        <v>9279.5</v>
      </c>
      <c r="I2240" s="192">
        <v>0</v>
      </c>
      <c r="J2240" s="192">
        <v>0</v>
      </c>
    </row>
    <row r="2241" spans="1:10">
      <c r="A2241" s="1" t="s">
        <v>5642</v>
      </c>
      <c r="B2241" s="1" t="s">
        <v>5616</v>
      </c>
      <c r="C2241" s="1" t="s">
        <v>5616</v>
      </c>
      <c r="D2241" s="1" t="s">
        <v>5613</v>
      </c>
      <c r="E2241" s="1" t="s">
        <v>73</v>
      </c>
      <c r="F2241" s="1" t="s">
        <v>65</v>
      </c>
      <c r="G2241" s="1" t="s">
        <v>5643</v>
      </c>
      <c r="H2241" s="191">
        <v>7638.5</v>
      </c>
      <c r="I2241" s="192">
        <v>0</v>
      </c>
      <c r="J2241" s="192">
        <v>0</v>
      </c>
    </row>
    <row r="2242" spans="1:10">
      <c r="A2242" s="1" t="s">
        <v>5644</v>
      </c>
      <c r="B2242" s="1" t="s">
        <v>5644</v>
      </c>
      <c r="C2242" s="1" t="s">
        <v>5645</v>
      </c>
      <c r="D2242" s="1" t="s">
        <v>5613</v>
      </c>
      <c r="E2242" s="1" t="s">
        <v>73</v>
      </c>
      <c r="F2242" s="1" t="s">
        <v>57</v>
      </c>
      <c r="G2242" s="1" t="s">
        <v>5646</v>
      </c>
      <c r="H2242" s="191">
        <v>5602</v>
      </c>
      <c r="I2242" s="192">
        <v>0</v>
      </c>
      <c r="J2242" s="192">
        <v>0</v>
      </c>
    </row>
    <row r="2243" spans="1:10">
      <c r="A2243" s="1" t="s">
        <v>5647</v>
      </c>
      <c r="B2243" s="1" t="s">
        <v>5628</v>
      </c>
      <c r="C2243" s="1" t="s">
        <v>5628</v>
      </c>
      <c r="D2243" s="1" t="s">
        <v>5613</v>
      </c>
      <c r="E2243" s="1" t="s">
        <v>73</v>
      </c>
      <c r="F2243" s="1" t="s">
        <v>48</v>
      </c>
      <c r="G2243" s="1" t="s">
        <v>5648</v>
      </c>
      <c r="H2243" s="191">
        <v>4633</v>
      </c>
      <c r="I2243" s="192">
        <v>0</v>
      </c>
      <c r="J2243" s="192">
        <v>0</v>
      </c>
    </row>
    <row r="2244" spans="1:10">
      <c r="A2244" s="1" t="s">
        <v>5649</v>
      </c>
      <c r="B2244" s="1" t="s">
        <v>5650</v>
      </c>
      <c r="C2244" s="1" t="s">
        <v>5650</v>
      </c>
      <c r="D2244" s="1" t="s">
        <v>5613</v>
      </c>
      <c r="E2244" s="1" t="s">
        <v>73</v>
      </c>
      <c r="F2244" s="1" t="s">
        <v>48</v>
      </c>
      <c r="G2244" s="1" t="s">
        <v>5651</v>
      </c>
      <c r="H2244" s="191">
        <v>3353.5</v>
      </c>
      <c r="I2244" s="192">
        <v>0</v>
      </c>
      <c r="J2244" s="192">
        <v>0</v>
      </c>
    </row>
    <row r="2245" spans="1:10">
      <c r="A2245" s="1" t="s">
        <v>5652</v>
      </c>
      <c r="B2245" s="1" t="s">
        <v>5612</v>
      </c>
      <c r="C2245" s="1" t="s">
        <v>5612</v>
      </c>
      <c r="D2245" s="1" t="s">
        <v>5613</v>
      </c>
      <c r="E2245" s="1" t="s">
        <v>73</v>
      </c>
      <c r="F2245" s="1" t="s">
        <v>48</v>
      </c>
      <c r="G2245" s="1" t="s">
        <v>5653</v>
      </c>
      <c r="H2245" s="191">
        <v>2113.5</v>
      </c>
      <c r="I2245" s="192">
        <v>0</v>
      </c>
      <c r="J2245" s="192">
        <v>0</v>
      </c>
    </row>
    <row r="2246" spans="1:10">
      <c r="A2246" s="1" t="s">
        <v>5654</v>
      </c>
      <c r="B2246" s="1" t="s">
        <v>5612</v>
      </c>
      <c r="C2246" s="1" t="s">
        <v>5612</v>
      </c>
      <c r="D2246" s="1" t="s">
        <v>5613</v>
      </c>
      <c r="E2246" s="1" t="s">
        <v>73</v>
      </c>
      <c r="F2246" s="1" t="s">
        <v>48</v>
      </c>
      <c r="G2246" s="1" t="s">
        <v>5655</v>
      </c>
      <c r="H2246" s="191">
        <v>1606.25</v>
      </c>
      <c r="I2246" s="192">
        <v>0</v>
      </c>
      <c r="J2246" s="192">
        <v>0</v>
      </c>
    </row>
    <row r="2247" spans="1:10">
      <c r="A2247" s="1" t="s">
        <v>5656</v>
      </c>
      <c r="B2247" s="1" t="s">
        <v>5612</v>
      </c>
      <c r="C2247" s="1" t="s">
        <v>5612</v>
      </c>
      <c r="D2247" s="1" t="s">
        <v>5613</v>
      </c>
      <c r="E2247" s="1" t="s">
        <v>73</v>
      </c>
      <c r="F2247" s="1" t="s">
        <v>48</v>
      </c>
      <c r="G2247" s="1" t="s">
        <v>5657</v>
      </c>
      <c r="H2247" s="191">
        <v>1108</v>
      </c>
      <c r="I2247" s="192">
        <v>0</v>
      </c>
      <c r="J2247" s="192">
        <v>0</v>
      </c>
    </row>
    <row r="2248" spans="1:10">
      <c r="A2248" s="1" t="s">
        <v>5658</v>
      </c>
      <c r="B2248" s="1" t="s">
        <v>5612</v>
      </c>
      <c r="C2248" s="1" t="s">
        <v>5612</v>
      </c>
      <c r="D2248" s="1" t="s">
        <v>5613</v>
      </c>
      <c r="E2248" s="1" t="s">
        <v>73</v>
      </c>
      <c r="F2248" s="1" t="s">
        <v>48</v>
      </c>
      <c r="G2248" s="1" t="s">
        <v>5659</v>
      </c>
      <c r="H2248" s="191">
        <v>1025</v>
      </c>
      <c r="I2248" s="192">
        <v>0</v>
      </c>
      <c r="J2248" s="192">
        <v>0</v>
      </c>
    </row>
    <row r="2249" spans="1:10">
      <c r="A2249" s="1" t="s">
        <v>5660</v>
      </c>
      <c r="B2249" s="1" t="s">
        <v>5612</v>
      </c>
      <c r="C2249" s="1" t="s">
        <v>5612</v>
      </c>
      <c r="D2249" s="1" t="s">
        <v>5613</v>
      </c>
      <c r="E2249" s="1" t="s">
        <v>73</v>
      </c>
      <c r="F2249" s="1" t="s">
        <v>48</v>
      </c>
      <c r="G2249" s="1" t="s">
        <v>1764</v>
      </c>
      <c r="H2249" s="191">
        <v>289.25</v>
      </c>
      <c r="I2249" s="192">
        <v>0</v>
      </c>
      <c r="J2249" s="192">
        <v>0</v>
      </c>
    </row>
    <row r="2250" spans="1:10">
      <c r="A2250" s="1" t="s">
        <v>5661</v>
      </c>
      <c r="B2250" s="1" t="s">
        <v>5662</v>
      </c>
      <c r="C2250" s="1" t="s">
        <v>5662</v>
      </c>
      <c r="D2250" s="1" t="s">
        <v>90</v>
      </c>
      <c r="E2250" s="1" t="s">
        <v>53</v>
      </c>
      <c r="F2250" s="195" t="s">
        <v>57</v>
      </c>
      <c r="G2250" s="195" t="s">
        <v>5663</v>
      </c>
      <c r="H2250" s="196">
        <v>1</v>
      </c>
      <c r="I2250" s="192">
        <v>0</v>
      </c>
      <c r="J2250" s="192">
        <v>0</v>
      </c>
    </row>
    <row r="2251" spans="1:10">
      <c r="A2251" s="1" t="s">
        <v>5664</v>
      </c>
      <c r="B2251" s="1" t="s">
        <v>5665</v>
      </c>
      <c r="C2251" s="1" t="s">
        <v>5665</v>
      </c>
      <c r="D2251" s="1" t="s">
        <v>5666</v>
      </c>
      <c r="E2251" s="1" t="s">
        <v>86</v>
      </c>
      <c r="F2251" s="1" t="s">
        <v>448</v>
      </c>
      <c r="G2251" s="1" t="s">
        <v>5667</v>
      </c>
      <c r="H2251" s="191">
        <v>338593.5</v>
      </c>
      <c r="I2251" s="192">
        <v>1</v>
      </c>
      <c r="J2251" s="192">
        <v>1</v>
      </c>
    </row>
    <row r="2252" spans="1:10">
      <c r="A2252" s="1" t="s">
        <v>5668</v>
      </c>
      <c r="B2252" s="1" t="s">
        <v>5665</v>
      </c>
      <c r="C2252" s="1" t="s">
        <v>5665</v>
      </c>
      <c r="D2252" s="1" t="s">
        <v>5666</v>
      </c>
      <c r="E2252" s="1" t="s">
        <v>86</v>
      </c>
      <c r="F2252" s="1" t="s">
        <v>448</v>
      </c>
      <c r="G2252" s="1" t="s">
        <v>5669</v>
      </c>
      <c r="H2252" s="191">
        <v>153937</v>
      </c>
      <c r="I2252" s="192">
        <v>1</v>
      </c>
      <c r="J2252" s="192">
        <v>1</v>
      </c>
    </row>
    <row r="2253" spans="1:10">
      <c r="A2253" s="1" t="s">
        <v>5670</v>
      </c>
      <c r="B2253" s="1" t="s">
        <v>5670</v>
      </c>
      <c r="C2253" s="1" t="s">
        <v>5671</v>
      </c>
      <c r="D2253" s="1" t="s">
        <v>5666</v>
      </c>
      <c r="E2253" s="1" t="s">
        <v>86</v>
      </c>
      <c r="F2253" s="1" t="s">
        <v>57</v>
      </c>
      <c r="G2253" s="1" t="s">
        <v>5672</v>
      </c>
      <c r="H2253" s="191">
        <v>120522</v>
      </c>
      <c r="I2253" s="192">
        <v>0</v>
      </c>
      <c r="J2253" s="192">
        <v>0</v>
      </c>
    </row>
    <row r="2254" spans="1:10">
      <c r="A2254" s="1" t="s">
        <v>5673</v>
      </c>
      <c r="B2254" s="1" t="s">
        <v>5673</v>
      </c>
      <c r="C2254" s="1" t="s">
        <v>5674</v>
      </c>
      <c r="D2254" s="1" t="s">
        <v>5666</v>
      </c>
      <c r="E2254" s="1" t="s">
        <v>86</v>
      </c>
      <c r="F2254" s="1" t="s">
        <v>57</v>
      </c>
      <c r="G2254" s="1" t="s">
        <v>5675</v>
      </c>
      <c r="H2254" s="191">
        <v>102524</v>
      </c>
      <c r="I2254" s="192">
        <v>0</v>
      </c>
      <c r="J2254" s="192">
        <v>1</v>
      </c>
    </row>
    <row r="2255" spans="1:10">
      <c r="A2255" s="1" t="s">
        <v>5676</v>
      </c>
      <c r="B2255" s="1" t="s">
        <v>5676</v>
      </c>
      <c r="C2255" s="1" t="s">
        <v>5677</v>
      </c>
      <c r="D2255" s="1" t="s">
        <v>5666</v>
      </c>
      <c r="E2255" s="1" t="s">
        <v>86</v>
      </c>
      <c r="F2255" s="1" t="s">
        <v>42</v>
      </c>
      <c r="G2255" s="1" t="s">
        <v>5678</v>
      </c>
      <c r="H2255" s="191">
        <v>71588</v>
      </c>
      <c r="I2255" s="192">
        <v>0</v>
      </c>
      <c r="J2255" s="192">
        <v>1</v>
      </c>
    </row>
    <row r="2256" spans="1:10">
      <c r="A2256" s="1" t="s">
        <v>5679</v>
      </c>
      <c r="B2256" s="1" t="s">
        <v>5680</v>
      </c>
      <c r="C2256" s="1" t="s">
        <v>5680</v>
      </c>
      <c r="D2256" s="1" t="s">
        <v>5666</v>
      </c>
      <c r="E2256" s="1" t="s">
        <v>86</v>
      </c>
      <c r="F2256" s="1" t="s">
        <v>48</v>
      </c>
      <c r="G2256" s="1" t="s">
        <v>5681</v>
      </c>
      <c r="H2256" s="191">
        <v>66594.5</v>
      </c>
      <c r="I2256" s="192">
        <v>0</v>
      </c>
      <c r="J2256" s="192">
        <v>1</v>
      </c>
    </row>
    <row r="2257" spans="1:10">
      <c r="A2257" s="1" t="s">
        <v>5682</v>
      </c>
      <c r="B2257" s="1" t="s">
        <v>5682</v>
      </c>
      <c r="C2257" s="1" t="s">
        <v>5683</v>
      </c>
      <c r="D2257" s="1" t="s">
        <v>5666</v>
      </c>
      <c r="E2257" s="1" t="s">
        <v>86</v>
      </c>
      <c r="F2257" s="1" t="s">
        <v>430</v>
      </c>
      <c r="G2257" s="1" t="s">
        <v>5684</v>
      </c>
      <c r="H2257" s="191">
        <v>63348</v>
      </c>
      <c r="I2257" s="192">
        <v>0</v>
      </c>
      <c r="J2257" s="192">
        <v>1</v>
      </c>
    </row>
    <row r="2258" spans="1:10">
      <c r="A2258" s="1" t="s">
        <v>5685</v>
      </c>
      <c r="B2258" s="1" t="s">
        <v>5686</v>
      </c>
      <c r="C2258" s="1" t="s">
        <v>5686</v>
      </c>
      <c r="D2258" s="1" t="s">
        <v>5666</v>
      </c>
      <c r="E2258" s="1" t="s">
        <v>86</v>
      </c>
      <c r="F2258" s="1" t="s">
        <v>48</v>
      </c>
      <c r="G2258" s="1" t="s">
        <v>5687</v>
      </c>
      <c r="H2258" s="191">
        <v>61840</v>
      </c>
      <c r="I2258" s="192">
        <v>0</v>
      </c>
      <c r="J2258" s="192">
        <v>1</v>
      </c>
    </row>
    <row r="2259" spans="1:10">
      <c r="A2259" s="1" t="s">
        <v>5688</v>
      </c>
      <c r="B2259" s="1" t="s">
        <v>5665</v>
      </c>
      <c r="C2259" s="1" t="s">
        <v>5665</v>
      </c>
      <c r="D2259" s="1" t="s">
        <v>5666</v>
      </c>
      <c r="E2259" s="1" t="s">
        <v>86</v>
      </c>
      <c r="F2259" s="1" t="s">
        <v>448</v>
      </c>
      <c r="G2259" s="1" t="s">
        <v>5689</v>
      </c>
      <c r="H2259" s="191">
        <v>52886.5</v>
      </c>
      <c r="I2259" s="192">
        <v>0</v>
      </c>
      <c r="J2259" s="192">
        <v>1</v>
      </c>
    </row>
    <row r="2260" spans="1:10">
      <c r="A2260" s="1" t="s">
        <v>5690</v>
      </c>
      <c r="B2260" s="1" t="s">
        <v>5691</v>
      </c>
      <c r="C2260" s="1" t="s">
        <v>5691</v>
      </c>
      <c r="D2260" s="1" t="s">
        <v>5666</v>
      </c>
      <c r="E2260" s="1" t="s">
        <v>86</v>
      </c>
      <c r="F2260" s="1" t="s">
        <v>48</v>
      </c>
      <c r="G2260" s="1" t="s">
        <v>5692</v>
      </c>
      <c r="H2260" s="191">
        <v>51391</v>
      </c>
      <c r="I2260" s="192">
        <v>0</v>
      </c>
      <c r="J2260" s="192">
        <v>0</v>
      </c>
    </row>
    <row r="2261" spans="1:10">
      <c r="A2261" s="1" t="s">
        <v>5693</v>
      </c>
      <c r="B2261" s="1" t="s">
        <v>5693</v>
      </c>
      <c r="C2261" s="1" t="s">
        <v>5694</v>
      </c>
      <c r="D2261" s="1" t="s">
        <v>5666</v>
      </c>
      <c r="E2261" s="1" t="s">
        <v>86</v>
      </c>
      <c r="F2261" s="1" t="s">
        <v>57</v>
      </c>
      <c r="G2261" s="1" t="s">
        <v>5695</v>
      </c>
      <c r="H2261" s="191">
        <v>45825.5</v>
      </c>
      <c r="I2261" s="192">
        <v>0</v>
      </c>
      <c r="J2261" s="192">
        <v>0</v>
      </c>
    </row>
    <row r="2262" spans="1:10">
      <c r="A2262" s="1" t="s">
        <v>5696</v>
      </c>
      <c r="B2262" s="1" t="s">
        <v>5697</v>
      </c>
      <c r="C2262" s="1" t="s">
        <v>5697</v>
      </c>
      <c r="D2262" s="1" t="s">
        <v>5666</v>
      </c>
      <c r="E2262" s="1" t="s">
        <v>86</v>
      </c>
      <c r="F2262" s="1" t="s">
        <v>48</v>
      </c>
      <c r="G2262" s="1" t="s">
        <v>5698</v>
      </c>
      <c r="H2262" s="191">
        <v>39844</v>
      </c>
      <c r="I2262" s="192">
        <v>1</v>
      </c>
      <c r="J2262" s="192">
        <v>1</v>
      </c>
    </row>
    <row r="2263" spans="1:10">
      <c r="A2263" s="1" t="s">
        <v>5699</v>
      </c>
      <c r="B2263" s="1" t="s">
        <v>5699</v>
      </c>
      <c r="C2263" s="1" t="s">
        <v>5700</v>
      </c>
      <c r="D2263" s="1" t="s">
        <v>5666</v>
      </c>
      <c r="E2263" s="1" t="s">
        <v>86</v>
      </c>
      <c r="F2263" s="1" t="s">
        <v>57</v>
      </c>
      <c r="G2263" s="1" t="s">
        <v>5701</v>
      </c>
      <c r="H2263" s="191">
        <v>32967.5</v>
      </c>
      <c r="I2263" s="192">
        <v>0</v>
      </c>
      <c r="J2263" s="192">
        <v>0</v>
      </c>
    </row>
    <row r="2264" spans="1:10">
      <c r="A2264" s="1" t="s">
        <v>5702</v>
      </c>
      <c r="B2264" s="1" t="s">
        <v>5665</v>
      </c>
      <c r="C2264" s="1" t="s">
        <v>5665</v>
      </c>
      <c r="D2264" s="1" t="s">
        <v>5666</v>
      </c>
      <c r="E2264" s="1" t="s">
        <v>86</v>
      </c>
      <c r="F2264" s="1" t="s">
        <v>448</v>
      </c>
      <c r="G2264" s="1" t="s">
        <v>5703</v>
      </c>
      <c r="H2264" s="191">
        <v>30869</v>
      </c>
      <c r="I2264" s="192">
        <v>0</v>
      </c>
      <c r="J2264" s="192">
        <v>1</v>
      </c>
    </row>
    <row r="2265" spans="1:10">
      <c r="A2265" s="1" t="s">
        <v>5704</v>
      </c>
      <c r="B2265" s="1" t="s">
        <v>5704</v>
      </c>
      <c r="C2265" s="1" t="s">
        <v>5705</v>
      </c>
      <c r="D2265" s="1" t="s">
        <v>5666</v>
      </c>
      <c r="E2265" s="1" t="s">
        <v>86</v>
      </c>
      <c r="F2265" s="1" t="s">
        <v>57</v>
      </c>
      <c r="G2265" s="1" t="s">
        <v>5706</v>
      </c>
      <c r="H2265" s="191">
        <v>28943</v>
      </c>
      <c r="I2265" s="192">
        <v>0</v>
      </c>
      <c r="J2265" s="192">
        <v>0</v>
      </c>
    </row>
    <row r="2266" spans="1:10">
      <c r="A2266" s="1" t="s">
        <v>5707</v>
      </c>
      <c r="B2266" s="1" t="s">
        <v>5707</v>
      </c>
      <c r="C2266" s="1" t="s">
        <v>5707</v>
      </c>
      <c r="D2266" s="1" t="s">
        <v>5666</v>
      </c>
      <c r="E2266" s="1" t="s">
        <v>86</v>
      </c>
      <c r="F2266" s="195" t="s">
        <v>42</v>
      </c>
      <c r="G2266" s="195" t="s">
        <v>5708</v>
      </c>
      <c r="H2266" s="196">
        <v>28651</v>
      </c>
      <c r="I2266" s="192">
        <v>0</v>
      </c>
      <c r="J2266" s="192">
        <v>0</v>
      </c>
    </row>
    <row r="2267" spans="1:10">
      <c r="A2267" s="1" t="s">
        <v>5709</v>
      </c>
      <c r="B2267" s="1" t="s">
        <v>5709</v>
      </c>
      <c r="C2267" s="1" t="s">
        <v>738</v>
      </c>
      <c r="D2267" s="1" t="s">
        <v>5666</v>
      </c>
      <c r="E2267" s="1" t="s">
        <v>86</v>
      </c>
      <c r="F2267" s="1" t="s">
        <v>42</v>
      </c>
      <c r="G2267" s="1" t="s">
        <v>5710</v>
      </c>
      <c r="H2267" s="191">
        <v>27887.5</v>
      </c>
      <c r="I2267" s="192">
        <v>0</v>
      </c>
      <c r="J2267" s="192">
        <v>0</v>
      </c>
    </row>
    <row r="2268" spans="1:10">
      <c r="A2268" s="1" t="s">
        <v>5711</v>
      </c>
      <c r="B2268" s="1" t="s">
        <v>5711</v>
      </c>
      <c r="C2268" s="1" t="s">
        <v>5712</v>
      </c>
      <c r="D2268" s="1" t="s">
        <v>5666</v>
      </c>
      <c r="E2268" s="1" t="s">
        <v>86</v>
      </c>
      <c r="F2268" s="1" t="s">
        <v>42</v>
      </c>
      <c r="G2268" s="1" t="s">
        <v>5713</v>
      </c>
      <c r="H2268" s="191">
        <v>27330</v>
      </c>
      <c r="I2268" s="192">
        <v>0</v>
      </c>
      <c r="J2268" s="192">
        <v>1</v>
      </c>
    </row>
    <row r="2269" spans="1:10">
      <c r="A2269" s="1" t="s">
        <v>5714</v>
      </c>
      <c r="B2269" s="1" t="s">
        <v>5714</v>
      </c>
      <c r="C2269" s="1" t="s">
        <v>5715</v>
      </c>
      <c r="D2269" s="1" t="s">
        <v>5666</v>
      </c>
      <c r="E2269" s="1" t="s">
        <v>86</v>
      </c>
      <c r="F2269" s="1" t="s">
        <v>42</v>
      </c>
      <c r="G2269" s="1" t="s">
        <v>5716</v>
      </c>
      <c r="H2269" s="191">
        <v>26060</v>
      </c>
      <c r="I2269" s="192">
        <v>0</v>
      </c>
      <c r="J2269" s="192">
        <v>0</v>
      </c>
    </row>
    <row r="2270" spans="1:10">
      <c r="A2270" s="1" t="s">
        <v>5717</v>
      </c>
      <c r="B2270" s="1" t="s">
        <v>5718</v>
      </c>
      <c r="C2270" s="1" t="s">
        <v>5718</v>
      </c>
      <c r="D2270" s="1" t="s">
        <v>5666</v>
      </c>
      <c r="E2270" s="1" t="s">
        <v>86</v>
      </c>
      <c r="F2270" s="1" t="s">
        <v>48</v>
      </c>
      <c r="G2270" s="1" t="s">
        <v>5719</v>
      </c>
      <c r="H2270" s="191">
        <v>24632</v>
      </c>
      <c r="I2270" s="192">
        <v>0</v>
      </c>
      <c r="J2270" s="192">
        <v>1</v>
      </c>
    </row>
    <row r="2271" spans="1:10">
      <c r="A2271" s="1" t="s">
        <v>5720</v>
      </c>
      <c r="B2271" s="1" t="s">
        <v>5720</v>
      </c>
      <c r="C2271" s="1" t="s">
        <v>516</v>
      </c>
      <c r="D2271" s="1" t="s">
        <v>5666</v>
      </c>
      <c r="E2271" s="1" t="s">
        <v>86</v>
      </c>
      <c r="F2271" s="1" t="s">
        <v>57</v>
      </c>
      <c r="G2271" s="1" t="s">
        <v>5721</v>
      </c>
      <c r="H2271" s="191">
        <v>23756.5</v>
      </c>
      <c r="I2271" s="192">
        <v>0</v>
      </c>
      <c r="J2271" s="192">
        <v>0</v>
      </c>
    </row>
    <row r="2272" spans="1:10">
      <c r="A2272" s="1" t="s">
        <v>5722</v>
      </c>
      <c r="B2272" s="1" t="s">
        <v>5722</v>
      </c>
      <c r="C2272" s="1" t="s">
        <v>5723</v>
      </c>
      <c r="D2272" s="1" t="s">
        <v>5666</v>
      </c>
      <c r="E2272" s="1" t="s">
        <v>86</v>
      </c>
      <c r="F2272" s="1" t="s">
        <v>57</v>
      </c>
      <c r="G2272" s="1" t="s">
        <v>5724</v>
      </c>
      <c r="H2272" s="191">
        <v>23507.5</v>
      </c>
      <c r="I2272" s="192">
        <v>0</v>
      </c>
      <c r="J2272" s="192">
        <v>0</v>
      </c>
    </row>
    <row r="2273" spans="1:10">
      <c r="A2273" s="1" t="s">
        <v>5725</v>
      </c>
      <c r="B2273" s="1" t="s">
        <v>5725</v>
      </c>
      <c r="C2273" s="1" t="s">
        <v>5712</v>
      </c>
      <c r="D2273" s="1" t="s">
        <v>5666</v>
      </c>
      <c r="E2273" s="1" t="s">
        <v>86</v>
      </c>
      <c r="F2273" s="1" t="s">
        <v>42</v>
      </c>
      <c r="G2273" s="1" t="s">
        <v>5726</v>
      </c>
      <c r="H2273" s="191">
        <v>19449</v>
      </c>
      <c r="I2273" s="192">
        <v>0</v>
      </c>
      <c r="J2273" s="192">
        <v>0</v>
      </c>
    </row>
    <row r="2274" spans="1:10">
      <c r="A2274" s="1" t="s">
        <v>5727</v>
      </c>
      <c r="B2274" s="1" t="s">
        <v>5727</v>
      </c>
      <c r="C2274" s="1" t="s">
        <v>5728</v>
      </c>
      <c r="D2274" s="1" t="s">
        <v>5666</v>
      </c>
      <c r="E2274" s="1" t="s">
        <v>86</v>
      </c>
      <c r="F2274" s="1" t="s">
        <v>57</v>
      </c>
      <c r="G2274" s="1" t="s">
        <v>5729</v>
      </c>
      <c r="H2274" s="191">
        <v>15345.5</v>
      </c>
      <c r="I2274" s="192">
        <v>0</v>
      </c>
      <c r="J2274" s="192">
        <v>0</v>
      </c>
    </row>
    <row r="2275" spans="1:10">
      <c r="A2275" s="1" t="s">
        <v>5730</v>
      </c>
      <c r="B2275" s="1" t="s">
        <v>5730</v>
      </c>
      <c r="C2275" s="1" t="s">
        <v>5731</v>
      </c>
      <c r="D2275" s="1" t="s">
        <v>5666</v>
      </c>
      <c r="E2275" s="1" t="s">
        <v>86</v>
      </c>
      <c r="F2275" s="1" t="s">
        <v>57</v>
      </c>
      <c r="G2275" s="1" t="s">
        <v>5732</v>
      </c>
      <c r="H2275" s="191">
        <v>13696.5</v>
      </c>
      <c r="I2275" s="192">
        <v>0</v>
      </c>
      <c r="J2275" s="192">
        <v>0</v>
      </c>
    </row>
    <row r="2276" spans="1:10">
      <c r="A2276" s="1" t="s">
        <v>5733</v>
      </c>
      <c r="B2276" s="1" t="s">
        <v>5734</v>
      </c>
      <c r="C2276" s="1" t="s">
        <v>5734</v>
      </c>
      <c r="D2276" s="1" t="s">
        <v>5666</v>
      </c>
      <c r="E2276" s="1" t="s">
        <v>86</v>
      </c>
      <c r="F2276" s="1" t="s">
        <v>48</v>
      </c>
      <c r="G2276" s="1" t="s">
        <v>5735</v>
      </c>
      <c r="H2276" s="191">
        <v>13111.5</v>
      </c>
      <c r="I2276" s="192">
        <v>0</v>
      </c>
      <c r="J2276" s="192">
        <v>0</v>
      </c>
    </row>
    <row r="2277" spans="1:10">
      <c r="A2277" s="1" t="s">
        <v>5736</v>
      </c>
      <c r="B2277" s="1" t="s">
        <v>5665</v>
      </c>
      <c r="C2277" s="1" t="s">
        <v>5665</v>
      </c>
      <c r="D2277" s="1" t="s">
        <v>5666</v>
      </c>
      <c r="E2277" s="1" t="s">
        <v>86</v>
      </c>
      <c r="F2277" s="1" t="s">
        <v>448</v>
      </c>
      <c r="G2277" s="1" t="s">
        <v>5737</v>
      </c>
      <c r="H2277" s="191">
        <v>12781.5</v>
      </c>
      <c r="I2277" s="192">
        <v>0</v>
      </c>
      <c r="J2277" s="192">
        <v>0</v>
      </c>
    </row>
    <row r="2278" spans="1:10">
      <c r="A2278" s="1" t="s">
        <v>5738</v>
      </c>
      <c r="B2278" s="1" t="s">
        <v>5738</v>
      </c>
      <c r="C2278" s="1" t="s">
        <v>5739</v>
      </c>
      <c r="D2278" s="1" t="s">
        <v>5666</v>
      </c>
      <c r="E2278" s="1" t="s">
        <v>86</v>
      </c>
      <c r="F2278" s="1" t="s">
        <v>57</v>
      </c>
      <c r="G2278" s="1" t="s">
        <v>5740</v>
      </c>
      <c r="H2278" s="191">
        <v>12694.5</v>
      </c>
      <c r="I2278" s="192">
        <v>0</v>
      </c>
      <c r="J2278" s="192">
        <v>1</v>
      </c>
    </row>
    <row r="2279" spans="1:10">
      <c r="A2279" s="1" t="s">
        <v>5741</v>
      </c>
      <c r="B2279" s="1" t="s">
        <v>5741</v>
      </c>
      <c r="C2279" s="1" t="s">
        <v>738</v>
      </c>
      <c r="D2279" s="1" t="s">
        <v>5666</v>
      </c>
      <c r="E2279" s="1" t="s">
        <v>86</v>
      </c>
      <c r="F2279" s="1" t="s">
        <v>42</v>
      </c>
      <c r="G2279" s="1" t="s">
        <v>5742</v>
      </c>
      <c r="H2279" s="191">
        <v>12634</v>
      </c>
      <c r="I2279" s="192">
        <v>0</v>
      </c>
      <c r="J2279" s="192">
        <v>1</v>
      </c>
    </row>
    <row r="2280" spans="1:10">
      <c r="A2280" s="1" t="s">
        <v>5743</v>
      </c>
      <c r="B2280" s="1" t="s">
        <v>5665</v>
      </c>
      <c r="C2280" s="1" t="s">
        <v>5665</v>
      </c>
      <c r="D2280" s="1" t="s">
        <v>5666</v>
      </c>
      <c r="E2280" s="1" t="s">
        <v>86</v>
      </c>
      <c r="F2280" s="1" t="s">
        <v>448</v>
      </c>
      <c r="G2280" s="1" t="s">
        <v>5744</v>
      </c>
      <c r="H2280" s="191">
        <v>12538.5</v>
      </c>
      <c r="I2280" s="192">
        <v>0</v>
      </c>
      <c r="J2280" s="192">
        <v>0</v>
      </c>
    </row>
    <row r="2281" spans="1:10">
      <c r="A2281" s="1" t="s">
        <v>5745</v>
      </c>
      <c r="B2281" s="1" t="s">
        <v>5745</v>
      </c>
      <c r="C2281" s="1" t="s">
        <v>738</v>
      </c>
      <c r="D2281" s="1" t="s">
        <v>5666</v>
      </c>
      <c r="E2281" s="1" t="s">
        <v>86</v>
      </c>
      <c r="F2281" s="1" t="s">
        <v>42</v>
      </c>
      <c r="G2281" s="1" t="s">
        <v>5746</v>
      </c>
      <c r="H2281" s="191">
        <v>11447</v>
      </c>
      <c r="I2281" s="192">
        <v>0</v>
      </c>
      <c r="J2281" s="192">
        <v>1</v>
      </c>
    </row>
    <row r="2282" spans="1:10">
      <c r="A2282" s="1" t="s">
        <v>5747</v>
      </c>
      <c r="B2282" s="1" t="s">
        <v>5747</v>
      </c>
      <c r="C2282" s="1" t="s">
        <v>5712</v>
      </c>
      <c r="D2282" s="1" t="s">
        <v>5666</v>
      </c>
      <c r="E2282" s="1" t="s">
        <v>86</v>
      </c>
      <c r="F2282" s="1" t="s">
        <v>42</v>
      </c>
      <c r="G2282" s="1" t="s">
        <v>5748</v>
      </c>
      <c r="H2282" s="191">
        <v>11287</v>
      </c>
      <c r="I2282" s="192">
        <v>0</v>
      </c>
      <c r="J2282" s="192">
        <v>0</v>
      </c>
    </row>
    <row r="2283" spans="1:10">
      <c r="A2283" s="1" t="s">
        <v>5749</v>
      </c>
      <c r="B2283" s="1" t="s">
        <v>5749</v>
      </c>
      <c r="C2283" s="1" t="s">
        <v>5750</v>
      </c>
      <c r="D2283" s="1" t="s">
        <v>5666</v>
      </c>
      <c r="E2283" s="1" t="s">
        <v>86</v>
      </c>
      <c r="F2283" s="1" t="s">
        <v>42</v>
      </c>
      <c r="G2283" s="1" t="s">
        <v>5751</v>
      </c>
      <c r="H2283" s="191">
        <v>10676</v>
      </c>
      <c r="I2283" s="192">
        <v>0</v>
      </c>
      <c r="J2283" s="192">
        <v>1</v>
      </c>
    </row>
    <row r="2284" spans="1:10">
      <c r="A2284" s="1" t="s">
        <v>5752</v>
      </c>
      <c r="B2284" s="1" t="s">
        <v>5752</v>
      </c>
      <c r="C2284" s="1" t="s">
        <v>5753</v>
      </c>
      <c r="D2284" s="1" t="s">
        <v>5666</v>
      </c>
      <c r="E2284" s="1" t="s">
        <v>86</v>
      </c>
      <c r="F2284" s="1" t="s">
        <v>42</v>
      </c>
      <c r="G2284" s="1" t="s">
        <v>5754</v>
      </c>
      <c r="H2284" s="191">
        <v>10588.5</v>
      </c>
      <c r="I2284" s="192">
        <v>0</v>
      </c>
      <c r="J2284" s="192">
        <v>0</v>
      </c>
    </row>
    <row r="2285" spans="1:10">
      <c r="A2285" s="1" t="s">
        <v>5755</v>
      </c>
      <c r="B2285" s="1" t="s">
        <v>5697</v>
      </c>
      <c r="C2285" s="1" t="s">
        <v>5697</v>
      </c>
      <c r="D2285" s="1" t="s">
        <v>5666</v>
      </c>
      <c r="E2285" s="1" t="s">
        <v>86</v>
      </c>
      <c r="F2285" s="1" t="s">
        <v>48</v>
      </c>
      <c r="G2285" s="1" t="s">
        <v>5756</v>
      </c>
      <c r="H2285" s="191">
        <v>6163.5</v>
      </c>
      <c r="I2285" s="192">
        <v>0</v>
      </c>
      <c r="J2285" s="192">
        <v>0</v>
      </c>
    </row>
    <row r="2286" spans="1:10">
      <c r="A2286" s="1" t="s">
        <v>5757</v>
      </c>
      <c r="B2286" s="1" t="s">
        <v>5665</v>
      </c>
      <c r="C2286" s="1" t="s">
        <v>5665</v>
      </c>
      <c r="D2286" s="1" t="s">
        <v>5666</v>
      </c>
      <c r="E2286" s="1" t="s">
        <v>86</v>
      </c>
      <c r="F2286" s="1" t="s">
        <v>448</v>
      </c>
      <c r="G2286" s="1" t="s">
        <v>5758</v>
      </c>
      <c r="H2286" s="191">
        <v>5904.5</v>
      </c>
      <c r="I2286" s="192">
        <v>0</v>
      </c>
      <c r="J2286" s="192">
        <v>0</v>
      </c>
    </row>
    <row r="2287" spans="1:10">
      <c r="A2287" s="1" t="s">
        <v>5759</v>
      </c>
      <c r="B2287" s="1" t="s">
        <v>5760</v>
      </c>
      <c r="C2287" s="1" t="s">
        <v>5760</v>
      </c>
      <c r="D2287" s="1" t="s">
        <v>5666</v>
      </c>
      <c r="E2287" s="1" t="s">
        <v>86</v>
      </c>
      <c r="F2287" s="1" t="s">
        <v>48</v>
      </c>
      <c r="G2287" s="1" t="s">
        <v>5761</v>
      </c>
      <c r="H2287" s="191">
        <v>5143</v>
      </c>
      <c r="I2287" s="192">
        <v>0</v>
      </c>
      <c r="J2287" s="192">
        <v>0</v>
      </c>
    </row>
    <row r="2288" spans="1:10">
      <c r="A2288" s="1" t="s">
        <v>5762</v>
      </c>
      <c r="B2288" s="1" t="s">
        <v>5763</v>
      </c>
      <c r="C2288" s="1" t="s">
        <v>5763</v>
      </c>
      <c r="D2288" s="1" t="s">
        <v>5666</v>
      </c>
      <c r="E2288" s="1" t="s">
        <v>86</v>
      </c>
      <c r="F2288" s="1" t="s">
        <v>48</v>
      </c>
      <c r="G2288" s="1" t="s">
        <v>5764</v>
      </c>
      <c r="H2288" s="191">
        <v>4913</v>
      </c>
      <c r="I2288" s="192">
        <v>0</v>
      </c>
      <c r="J2288" s="192">
        <v>0</v>
      </c>
    </row>
    <row r="2289" spans="1:10">
      <c r="A2289" s="1" t="s">
        <v>5765</v>
      </c>
      <c r="B2289" s="1" t="s">
        <v>5760</v>
      </c>
      <c r="C2289" s="1" t="s">
        <v>5760</v>
      </c>
      <c r="D2289" s="1" t="s">
        <v>5666</v>
      </c>
      <c r="E2289" s="1" t="s">
        <v>86</v>
      </c>
      <c r="F2289" s="1" t="s">
        <v>48</v>
      </c>
      <c r="G2289" s="1" t="s">
        <v>5766</v>
      </c>
      <c r="H2289" s="191">
        <v>4742</v>
      </c>
      <c r="I2289" s="192">
        <v>0</v>
      </c>
      <c r="J2289" s="192">
        <v>0</v>
      </c>
    </row>
    <row r="2290" spans="1:10">
      <c r="A2290" s="1" t="s">
        <v>5767</v>
      </c>
      <c r="B2290" s="1" t="s">
        <v>5767</v>
      </c>
      <c r="C2290" s="1" t="s">
        <v>5715</v>
      </c>
      <c r="D2290" s="1" t="s">
        <v>5666</v>
      </c>
      <c r="E2290" s="1" t="s">
        <v>86</v>
      </c>
      <c r="F2290" s="1" t="s">
        <v>42</v>
      </c>
      <c r="G2290" s="1" t="s">
        <v>5768</v>
      </c>
      <c r="H2290" s="191">
        <v>4496</v>
      </c>
      <c r="I2290" s="192">
        <v>0</v>
      </c>
      <c r="J2290" s="192">
        <v>0</v>
      </c>
    </row>
    <row r="2291" spans="1:10">
      <c r="A2291" s="1" t="s">
        <v>5769</v>
      </c>
      <c r="B2291" s="1" t="s">
        <v>5691</v>
      </c>
      <c r="C2291" s="1" t="s">
        <v>5691</v>
      </c>
      <c r="D2291" s="1" t="s">
        <v>5666</v>
      </c>
      <c r="E2291" s="1" t="s">
        <v>86</v>
      </c>
      <c r="F2291" s="1" t="s">
        <v>48</v>
      </c>
      <c r="G2291" s="1" t="s">
        <v>5770</v>
      </c>
      <c r="H2291" s="191">
        <v>4079.75</v>
      </c>
      <c r="I2291" s="192">
        <v>0</v>
      </c>
      <c r="J2291" s="192">
        <v>0</v>
      </c>
    </row>
    <row r="2292" spans="1:10">
      <c r="A2292" s="1" t="s">
        <v>5771</v>
      </c>
      <c r="B2292" s="1" t="s">
        <v>5691</v>
      </c>
      <c r="C2292" s="1" t="s">
        <v>5691</v>
      </c>
      <c r="D2292" s="1" t="s">
        <v>5666</v>
      </c>
      <c r="E2292" s="1" t="s">
        <v>86</v>
      </c>
      <c r="F2292" s="1" t="s">
        <v>48</v>
      </c>
      <c r="G2292" s="1" t="s">
        <v>5772</v>
      </c>
      <c r="H2292" s="191">
        <v>3332</v>
      </c>
      <c r="I2292" s="192">
        <v>0</v>
      </c>
      <c r="J2292" s="192">
        <v>0</v>
      </c>
    </row>
    <row r="2293" spans="1:10">
      <c r="A2293" s="1" t="s">
        <v>5773</v>
      </c>
      <c r="B2293" s="1" t="s">
        <v>5773</v>
      </c>
      <c r="C2293" s="1" t="s">
        <v>5705</v>
      </c>
      <c r="D2293" s="1" t="s">
        <v>5666</v>
      </c>
      <c r="E2293" s="1" t="s">
        <v>86</v>
      </c>
      <c r="F2293" s="1" t="s">
        <v>57</v>
      </c>
      <c r="G2293" s="1" t="s">
        <v>5774</v>
      </c>
      <c r="H2293" s="191">
        <v>2364</v>
      </c>
      <c r="I2293" s="192">
        <v>0</v>
      </c>
      <c r="J2293" s="192">
        <v>0</v>
      </c>
    </row>
    <row r="2294" spans="1:10">
      <c r="A2294" s="1" t="s">
        <v>5775</v>
      </c>
      <c r="B2294" s="1" t="s">
        <v>5775</v>
      </c>
      <c r="C2294" s="1" t="s">
        <v>170</v>
      </c>
      <c r="D2294" s="1" t="s">
        <v>5666</v>
      </c>
      <c r="E2294" s="1" t="s">
        <v>86</v>
      </c>
      <c r="F2294" s="1" t="s">
        <v>42</v>
      </c>
      <c r="G2294" s="1" t="s">
        <v>5776</v>
      </c>
      <c r="H2294" s="191">
        <v>2169.5</v>
      </c>
      <c r="I2294" s="192">
        <v>0</v>
      </c>
      <c r="J2294" s="192">
        <v>0</v>
      </c>
    </row>
    <row r="2295" spans="1:10">
      <c r="A2295" s="1" t="s">
        <v>5777</v>
      </c>
      <c r="B2295" s="1" t="s">
        <v>5777</v>
      </c>
      <c r="C2295" s="1" t="s">
        <v>5712</v>
      </c>
      <c r="D2295" s="1" t="s">
        <v>5666</v>
      </c>
      <c r="E2295" s="1" t="s">
        <v>86</v>
      </c>
      <c r="F2295" s="1" t="s">
        <v>42</v>
      </c>
      <c r="G2295" s="1" t="s">
        <v>5778</v>
      </c>
      <c r="H2295" s="191">
        <v>1997</v>
      </c>
      <c r="I2295" s="192">
        <v>0</v>
      </c>
      <c r="J2295" s="192">
        <v>0</v>
      </c>
    </row>
    <row r="2296" spans="1:10">
      <c r="A2296" s="1" t="s">
        <v>5779</v>
      </c>
      <c r="B2296" s="1" t="s">
        <v>5691</v>
      </c>
      <c r="C2296" s="1" t="s">
        <v>5691</v>
      </c>
      <c r="D2296" s="1" t="s">
        <v>5666</v>
      </c>
      <c r="E2296" s="1" t="s">
        <v>86</v>
      </c>
      <c r="F2296" s="1" t="s">
        <v>48</v>
      </c>
      <c r="G2296" s="1" t="s">
        <v>5780</v>
      </c>
      <c r="H2296" s="191">
        <v>1635</v>
      </c>
      <c r="I2296" s="192">
        <v>0</v>
      </c>
      <c r="J2296" s="192">
        <v>0</v>
      </c>
    </row>
    <row r="2297" spans="1:10">
      <c r="A2297" s="1" t="s">
        <v>5781</v>
      </c>
      <c r="B2297" s="1" t="s">
        <v>5691</v>
      </c>
      <c r="C2297" s="1" t="s">
        <v>5691</v>
      </c>
      <c r="D2297" s="1" t="s">
        <v>5666</v>
      </c>
      <c r="E2297" s="1" t="s">
        <v>86</v>
      </c>
      <c r="F2297" s="1" t="s">
        <v>48</v>
      </c>
      <c r="G2297" s="1" t="s">
        <v>5782</v>
      </c>
      <c r="H2297" s="191">
        <v>1569</v>
      </c>
      <c r="I2297" s="192">
        <v>0</v>
      </c>
      <c r="J2297" s="192">
        <v>0</v>
      </c>
    </row>
    <row r="2298" spans="1:10">
      <c r="A2298" s="1" t="s">
        <v>5783</v>
      </c>
      <c r="B2298" s="1" t="s">
        <v>5691</v>
      </c>
      <c r="C2298" s="1" t="s">
        <v>5691</v>
      </c>
      <c r="D2298" s="1" t="s">
        <v>5666</v>
      </c>
      <c r="E2298" s="1" t="s">
        <v>86</v>
      </c>
      <c r="F2298" s="1" t="s">
        <v>48</v>
      </c>
      <c r="G2298" s="1" t="s">
        <v>5784</v>
      </c>
      <c r="H2298" s="191">
        <v>1498</v>
      </c>
      <c r="I2298" s="192">
        <v>0</v>
      </c>
      <c r="J2298" s="192">
        <v>0</v>
      </c>
    </row>
    <row r="2299" spans="1:10">
      <c r="A2299" s="1" t="s">
        <v>5785</v>
      </c>
      <c r="B2299" s="1" t="s">
        <v>5691</v>
      </c>
      <c r="C2299" s="1" t="s">
        <v>5691</v>
      </c>
      <c r="D2299" s="1" t="s">
        <v>5666</v>
      </c>
      <c r="E2299" s="1" t="s">
        <v>86</v>
      </c>
      <c r="F2299" s="1" t="s">
        <v>48</v>
      </c>
      <c r="G2299" s="1" t="s">
        <v>5786</v>
      </c>
      <c r="H2299" s="191">
        <v>1192.5</v>
      </c>
      <c r="I2299" s="192">
        <v>0</v>
      </c>
      <c r="J2299" s="192">
        <v>0</v>
      </c>
    </row>
    <row r="2300" spans="1:10">
      <c r="A2300" s="1" t="s">
        <v>5787</v>
      </c>
      <c r="B2300" s="1" t="s">
        <v>5691</v>
      </c>
      <c r="C2300" s="1" t="s">
        <v>5691</v>
      </c>
      <c r="D2300" s="1" t="s">
        <v>5666</v>
      </c>
      <c r="E2300" s="1" t="s">
        <v>86</v>
      </c>
      <c r="F2300" s="1" t="s">
        <v>48</v>
      </c>
      <c r="G2300" s="1" t="s">
        <v>5788</v>
      </c>
      <c r="H2300" s="191">
        <v>1149</v>
      </c>
      <c r="I2300" s="192">
        <v>0</v>
      </c>
      <c r="J2300" s="192">
        <v>0</v>
      </c>
    </row>
    <row r="2301" spans="1:10">
      <c r="A2301" s="1" t="s">
        <v>5789</v>
      </c>
      <c r="B2301" s="1" t="s">
        <v>5691</v>
      </c>
      <c r="C2301" s="1" t="s">
        <v>5691</v>
      </c>
      <c r="D2301" s="1" t="s">
        <v>5666</v>
      </c>
      <c r="E2301" s="1" t="s">
        <v>86</v>
      </c>
      <c r="F2301" s="1" t="s">
        <v>48</v>
      </c>
      <c r="G2301" s="1" t="s">
        <v>5790</v>
      </c>
      <c r="H2301" s="191">
        <v>676.5</v>
      </c>
      <c r="I2301" s="192">
        <v>0</v>
      </c>
      <c r="J2301" s="192">
        <v>0</v>
      </c>
    </row>
    <row r="2302" spans="1:10">
      <c r="A2302" s="1" t="s">
        <v>5791</v>
      </c>
      <c r="B2302" s="1" t="s">
        <v>5665</v>
      </c>
      <c r="C2302" s="1" t="s">
        <v>5665</v>
      </c>
      <c r="D2302" s="1" t="s">
        <v>5666</v>
      </c>
      <c r="E2302" s="1" t="s">
        <v>86</v>
      </c>
      <c r="F2302" s="1" t="s">
        <v>448</v>
      </c>
      <c r="G2302" s="1" t="s">
        <v>5792</v>
      </c>
      <c r="H2302" s="191">
        <v>596</v>
      </c>
      <c r="I2302" s="192">
        <v>0</v>
      </c>
      <c r="J2302" s="192">
        <v>0</v>
      </c>
    </row>
    <row r="2303" spans="1:10">
      <c r="A2303" s="1" t="s">
        <v>5793</v>
      </c>
      <c r="B2303" s="1" t="s">
        <v>5691</v>
      </c>
      <c r="C2303" s="1" t="s">
        <v>5691</v>
      </c>
      <c r="D2303" s="1" t="s">
        <v>5666</v>
      </c>
      <c r="E2303" s="1" t="s">
        <v>86</v>
      </c>
      <c r="F2303" s="1" t="s">
        <v>48</v>
      </c>
      <c r="G2303" s="1" t="s">
        <v>5794</v>
      </c>
      <c r="H2303" s="191">
        <v>276</v>
      </c>
      <c r="I2303" s="192">
        <v>0</v>
      </c>
      <c r="J2303" s="192">
        <v>0</v>
      </c>
    </row>
    <row r="2304" spans="1:10">
      <c r="A2304" s="1" t="s">
        <v>5795</v>
      </c>
      <c r="B2304" s="1" t="s">
        <v>5691</v>
      </c>
      <c r="C2304" s="1" t="s">
        <v>5691</v>
      </c>
      <c r="D2304" s="1" t="s">
        <v>5666</v>
      </c>
      <c r="E2304" s="1" t="s">
        <v>86</v>
      </c>
      <c r="F2304" s="1" t="s">
        <v>48</v>
      </c>
      <c r="G2304" s="1" t="s">
        <v>5796</v>
      </c>
      <c r="H2304" s="191">
        <v>265.75</v>
      </c>
      <c r="I2304" s="192">
        <v>0</v>
      </c>
      <c r="J2304" s="192">
        <v>0</v>
      </c>
    </row>
    <row r="2305" spans="1:10">
      <c r="A2305" s="1" t="s">
        <v>5797</v>
      </c>
      <c r="B2305" s="1" t="s">
        <v>5691</v>
      </c>
      <c r="C2305" s="1" t="s">
        <v>5691</v>
      </c>
      <c r="D2305" s="1" t="s">
        <v>5666</v>
      </c>
      <c r="E2305" s="1" t="s">
        <v>86</v>
      </c>
      <c r="F2305" s="1" t="s">
        <v>48</v>
      </c>
      <c r="G2305" s="1" t="s">
        <v>5798</v>
      </c>
      <c r="H2305" s="191">
        <v>202</v>
      </c>
      <c r="I2305" s="192">
        <v>0</v>
      </c>
      <c r="J2305" s="192">
        <v>0</v>
      </c>
    </row>
    <row r="2306" spans="1:10">
      <c r="A2306" s="1" t="s">
        <v>5799</v>
      </c>
      <c r="B2306" s="1" t="s">
        <v>5691</v>
      </c>
      <c r="C2306" s="1" t="s">
        <v>5691</v>
      </c>
      <c r="D2306" s="1" t="s">
        <v>5666</v>
      </c>
      <c r="E2306" s="1" t="s">
        <v>86</v>
      </c>
      <c r="F2306" s="1" t="s">
        <v>48</v>
      </c>
      <c r="G2306" s="1" t="s">
        <v>5800</v>
      </c>
      <c r="H2306" s="191">
        <v>76.5</v>
      </c>
      <c r="I2306" s="192">
        <v>0</v>
      </c>
      <c r="J2306" s="192">
        <v>0</v>
      </c>
    </row>
    <row r="2307" spans="1:10">
      <c r="A2307" s="1" t="s">
        <v>5801</v>
      </c>
      <c r="B2307" s="1" t="s">
        <v>5707</v>
      </c>
      <c r="C2307" s="1" t="s">
        <v>5707</v>
      </c>
      <c r="D2307" s="1" t="s">
        <v>5666</v>
      </c>
      <c r="E2307" s="1" t="s">
        <v>86</v>
      </c>
      <c r="F2307" s="195" t="s">
        <v>42</v>
      </c>
      <c r="G2307" s="195" t="s">
        <v>5802</v>
      </c>
      <c r="H2307" s="196">
        <v>1</v>
      </c>
      <c r="I2307" s="192">
        <v>0</v>
      </c>
      <c r="J2307" s="192">
        <v>0</v>
      </c>
    </row>
    <row r="2308" spans="1:10">
      <c r="A2308" s="1" t="s">
        <v>5803</v>
      </c>
      <c r="B2308" s="1" t="s">
        <v>5804</v>
      </c>
      <c r="C2308" s="1" t="s">
        <v>5804</v>
      </c>
      <c r="D2308" s="1" t="s">
        <v>5805</v>
      </c>
      <c r="E2308" s="1" t="s">
        <v>86</v>
      </c>
      <c r="F2308" s="1" t="s">
        <v>48</v>
      </c>
      <c r="G2308" s="1" t="s">
        <v>5806</v>
      </c>
      <c r="H2308" s="191">
        <v>112734</v>
      </c>
      <c r="I2308" s="192">
        <v>1</v>
      </c>
      <c r="J2308" s="192">
        <v>1</v>
      </c>
    </row>
    <row r="2309" spans="1:10">
      <c r="A2309" s="1" t="s">
        <v>5807</v>
      </c>
      <c r="B2309" s="1" t="s">
        <v>5808</v>
      </c>
      <c r="C2309" s="1" t="s">
        <v>5808</v>
      </c>
      <c r="D2309" s="1" t="s">
        <v>5805</v>
      </c>
      <c r="E2309" s="1" t="s">
        <v>86</v>
      </c>
      <c r="F2309" s="1" t="s">
        <v>48</v>
      </c>
      <c r="G2309" s="1" t="s">
        <v>5809</v>
      </c>
      <c r="H2309" s="191">
        <v>87010</v>
      </c>
      <c r="I2309" s="192">
        <v>1</v>
      </c>
      <c r="J2309" s="192">
        <v>1</v>
      </c>
    </row>
    <row r="2310" spans="1:10">
      <c r="A2310" s="1" t="s">
        <v>5810</v>
      </c>
      <c r="B2310" s="1" t="s">
        <v>5808</v>
      </c>
      <c r="C2310" s="1" t="s">
        <v>5808</v>
      </c>
      <c r="D2310" s="1" t="s">
        <v>5805</v>
      </c>
      <c r="E2310" s="1" t="s">
        <v>86</v>
      </c>
      <c r="F2310" s="1" t="s">
        <v>48</v>
      </c>
      <c r="G2310" s="1" t="s">
        <v>5811</v>
      </c>
      <c r="H2310" s="191">
        <v>35225.75</v>
      </c>
      <c r="I2310" s="192">
        <v>0</v>
      </c>
      <c r="J2310" s="192">
        <v>0</v>
      </c>
    </row>
    <row r="2311" spans="1:10">
      <c r="A2311" s="1" t="s">
        <v>5812</v>
      </c>
      <c r="B2311" s="1" t="s">
        <v>5812</v>
      </c>
      <c r="C2311" s="1" t="s">
        <v>5813</v>
      </c>
      <c r="D2311" s="1" t="s">
        <v>5805</v>
      </c>
      <c r="E2311" s="1" t="s">
        <v>86</v>
      </c>
      <c r="F2311" s="1" t="s">
        <v>57</v>
      </c>
      <c r="G2311" s="1" t="s">
        <v>5814</v>
      </c>
      <c r="H2311" s="191">
        <v>27659</v>
      </c>
      <c r="I2311" s="192">
        <v>0</v>
      </c>
      <c r="J2311" s="192">
        <v>0</v>
      </c>
    </row>
    <row r="2312" spans="1:10">
      <c r="A2312" s="1" t="s">
        <v>5815</v>
      </c>
      <c r="B2312" s="1" t="s">
        <v>5804</v>
      </c>
      <c r="C2312" s="1" t="s">
        <v>5804</v>
      </c>
      <c r="D2312" s="1" t="s">
        <v>5805</v>
      </c>
      <c r="E2312" s="1" t="s">
        <v>86</v>
      </c>
      <c r="F2312" s="1" t="s">
        <v>48</v>
      </c>
      <c r="G2312" s="1" t="s">
        <v>5816</v>
      </c>
      <c r="H2312" s="191">
        <v>20364.5</v>
      </c>
      <c r="I2312" s="192">
        <v>0</v>
      </c>
      <c r="J2312" s="192">
        <v>0</v>
      </c>
    </row>
    <row r="2313" spans="1:10">
      <c r="A2313" s="1" t="s">
        <v>5817</v>
      </c>
      <c r="B2313" s="1" t="s">
        <v>5818</v>
      </c>
      <c r="C2313" s="1" t="s">
        <v>5818</v>
      </c>
      <c r="D2313" s="1" t="s">
        <v>5805</v>
      </c>
      <c r="E2313" s="1" t="s">
        <v>86</v>
      </c>
      <c r="F2313" s="1" t="s">
        <v>48</v>
      </c>
      <c r="G2313" s="1" t="s">
        <v>5819</v>
      </c>
      <c r="H2313" s="191">
        <v>18046</v>
      </c>
      <c r="I2313" s="192">
        <v>0</v>
      </c>
      <c r="J2313" s="192">
        <v>1</v>
      </c>
    </row>
    <row r="2314" spans="1:10">
      <c r="A2314" s="1" t="s">
        <v>5820</v>
      </c>
      <c r="B2314" s="1" t="s">
        <v>5804</v>
      </c>
      <c r="C2314" s="1" t="s">
        <v>5804</v>
      </c>
      <c r="D2314" s="1" t="s">
        <v>5805</v>
      </c>
      <c r="E2314" s="1" t="s">
        <v>86</v>
      </c>
      <c r="F2314" s="1" t="s">
        <v>48</v>
      </c>
      <c r="G2314" s="1" t="s">
        <v>5821</v>
      </c>
      <c r="H2314" s="191">
        <v>5251</v>
      </c>
      <c r="I2314" s="192">
        <v>0</v>
      </c>
      <c r="J2314" s="192">
        <v>0</v>
      </c>
    </row>
    <row r="2315" spans="1:10">
      <c r="A2315" s="1" t="s">
        <v>5822</v>
      </c>
      <c r="B2315" s="1" t="s">
        <v>5804</v>
      </c>
      <c r="C2315" s="1" t="s">
        <v>5804</v>
      </c>
      <c r="D2315" s="1" t="s">
        <v>5805</v>
      </c>
      <c r="E2315" s="1" t="s">
        <v>86</v>
      </c>
      <c r="F2315" s="1" t="s">
        <v>48</v>
      </c>
      <c r="G2315" s="1" t="s">
        <v>5823</v>
      </c>
      <c r="H2315" s="191">
        <v>4886</v>
      </c>
      <c r="I2315" s="192">
        <v>0</v>
      </c>
      <c r="J2315" s="192">
        <v>1</v>
      </c>
    </row>
    <row r="2316" spans="1:10">
      <c r="A2316" s="1" t="s">
        <v>5824</v>
      </c>
      <c r="B2316" s="1" t="s">
        <v>5804</v>
      </c>
      <c r="C2316" s="1" t="s">
        <v>5804</v>
      </c>
      <c r="D2316" s="1" t="s">
        <v>5805</v>
      </c>
      <c r="E2316" s="1" t="s">
        <v>86</v>
      </c>
      <c r="F2316" s="1" t="s">
        <v>48</v>
      </c>
      <c r="G2316" s="1" t="s">
        <v>5825</v>
      </c>
      <c r="H2316" s="191">
        <v>2038.5</v>
      </c>
      <c r="I2316" s="192">
        <v>0</v>
      </c>
      <c r="J2316" s="192">
        <v>0</v>
      </c>
    </row>
    <row r="2317" spans="1:10">
      <c r="A2317" s="1" t="s">
        <v>5826</v>
      </c>
      <c r="B2317" s="1" t="s">
        <v>5808</v>
      </c>
      <c r="C2317" s="1" t="s">
        <v>5808</v>
      </c>
      <c r="D2317" s="1" t="s">
        <v>5805</v>
      </c>
      <c r="E2317" s="1" t="s">
        <v>86</v>
      </c>
      <c r="F2317" s="1" t="s">
        <v>48</v>
      </c>
      <c r="G2317" s="1" t="s">
        <v>5827</v>
      </c>
      <c r="H2317" s="191">
        <v>1932</v>
      </c>
      <c r="I2317" s="192">
        <v>0</v>
      </c>
      <c r="J2317" s="192">
        <v>0</v>
      </c>
    </row>
    <row r="2318" spans="1:10">
      <c r="A2318" s="1" t="s">
        <v>5828</v>
      </c>
      <c r="B2318" s="1" t="s">
        <v>5804</v>
      </c>
      <c r="C2318" s="1" t="s">
        <v>5804</v>
      </c>
      <c r="D2318" s="1" t="s">
        <v>5805</v>
      </c>
      <c r="E2318" s="1" t="s">
        <v>86</v>
      </c>
      <c r="F2318" s="1" t="s">
        <v>48</v>
      </c>
      <c r="G2318" s="1" t="s">
        <v>5829</v>
      </c>
      <c r="H2318" s="191">
        <v>952</v>
      </c>
      <c r="I2318" s="192">
        <v>0</v>
      </c>
      <c r="J2318" s="192">
        <v>0</v>
      </c>
    </row>
    <row r="2319" spans="1:10">
      <c r="A2319" s="1" t="s">
        <v>5830</v>
      </c>
      <c r="B2319" s="1" t="s">
        <v>5804</v>
      </c>
      <c r="C2319" s="1" t="s">
        <v>5804</v>
      </c>
      <c r="D2319" s="1" t="s">
        <v>5805</v>
      </c>
      <c r="E2319" s="1" t="s">
        <v>86</v>
      </c>
      <c r="F2319" s="1" t="s">
        <v>48</v>
      </c>
      <c r="G2319" s="1" t="s">
        <v>4905</v>
      </c>
      <c r="H2319" s="191">
        <v>374.5</v>
      </c>
      <c r="I2319" s="192">
        <v>0</v>
      </c>
      <c r="J2319" s="192">
        <v>0</v>
      </c>
    </row>
    <row r="2320" spans="1:10">
      <c r="A2320" s="1" t="s">
        <v>5831</v>
      </c>
      <c r="B2320" s="1" t="s">
        <v>5808</v>
      </c>
      <c r="C2320" s="1" t="s">
        <v>5808</v>
      </c>
      <c r="D2320" s="1" t="s">
        <v>5805</v>
      </c>
      <c r="E2320" s="1" t="s">
        <v>86</v>
      </c>
      <c r="F2320" s="1" t="s">
        <v>48</v>
      </c>
      <c r="G2320" s="1" t="s">
        <v>5832</v>
      </c>
      <c r="H2320" s="191">
        <v>126.25</v>
      </c>
      <c r="I2320" s="192">
        <v>0</v>
      </c>
      <c r="J2320" s="192">
        <v>0</v>
      </c>
    </row>
    <row r="2321" spans="1:10">
      <c r="A2321" s="1" t="s">
        <v>5833</v>
      </c>
      <c r="B2321" s="1" t="s">
        <v>5808</v>
      </c>
      <c r="C2321" s="1" t="s">
        <v>5808</v>
      </c>
      <c r="D2321" s="1" t="s">
        <v>5805</v>
      </c>
      <c r="E2321" s="1" t="s">
        <v>86</v>
      </c>
      <c r="F2321" s="1" t="s">
        <v>48</v>
      </c>
      <c r="G2321" s="1" t="s">
        <v>5834</v>
      </c>
      <c r="H2321" s="191">
        <v>72</v>
      </c>
      <c r="I2321" s="192">
        <v>0</v>
      </c>
      <c r="J2321" s="192">
        <v>0</v>
      </c>
    </row>
    <row r="2322" spans="1:10">
      <c r="A2322" s="1" t="s">
        <v>5835</v>
      </c>
      <c r="B2322" s="1" t="s">
        <v>5836</v>
      </c>
      <c r="C2322" s="1" t="s">
        <v>5836</v>
      </c>
      <c r="D2322" s="1" t="s">
        <v>5837</v>
      </c>
      <c r="E2322" s="1" t="s">
        <v>2037</v>
      </c>
      <c r="F2322" s="1" t="s">
        <v>48</v>
      </c>
      <c r="G2322" s="1" t="s">
        <v>5838</v>
      </c>
      <c r="H2322" s="191">
        <v>264498</v>
      </c>
      <c r="I2322" s="192">
        <v>1</v>
      </c>
      <c r="J2322" s="192">
        <v>1</v>
      </c>
    </row>
    <row r="2323" spans="1:10">
      <c r="A2323" s="1" t="s">
        <v>5839</v>
      </c>
      <c r="B2323" s="1" t="s">
        <v>5840</v>
      </c>
      <c r="C2323" s="1" t="s">
        <v>5840</v>
      </c>
      <c r="D2323" s="1" t="s">
        <v>5837</v>
      </c>
      <c r="E2323" s="1" t="s">
        <v>2037</v>
      </c>
      <c r="F2323" s="1" t="s">
        <v>48</v>
      </c>
      <c r="G2323" s="1" t="s">
        <v>5841</v>
      </c>
      <c r="H2323" s="191">
        <v>261252</v>
      </c>
      <c r="I2323" s="192">
        <v>1</v>
      </c>
      <c r="J2323" s="192">
        <v>1</v>
      </c>
    </row>
    <row r="2324" spans="1:10">
      <c r="A2324" s="1" t="s">
        <v>5842</v>
      </c>
      <c r="B2324" s="1" t="s">
        <v>5842</v>
      </c>
      <c r="C2324" s="1" t="s">
        <v>5843</v>
      </c>
      <c r="D2324" s="1" t="s">
        <v>5837</v>
      </c>
      <c r="E2324" s="1" t="s">
        <v>2037</v>
      </c>
      <c r="F2324" s="1" t="s">
        <v>57</v>
      </c>
      <c r="G2324" s="1" t="s">
        <v>5844</v>
      </c>
      <c r="H2324" s="191">
        <v>118912</v>
      </c>
      <c r="I2324" s="192">
        <v>0</v>
      </c>
      <c r="J2324" s="192">
        <v>0</v>
      </c>
    </row>
    <row r="2325" spans="1:10">
      <c r="A2325" s="1" t="s">
        <v>5845</v>
      </c>
      <c r="B2325" s="1" t="s">
        <v>5846</v>
      </c>
      <c r="C2325" s="1" t="s">
        <v>5846</v>
      </c>
      <c r="D2325" s="1" t="s">
        <v>5837</v>
      </c>
      <c r="E2325" s="1" t="s">
        <v>2037</v>
      </c>
      <c r="F2325" s="1" t="s">
        <v>48</v>
      </c>
      <c r="G2325" s="1" t="s">
        <v>5847</v>
      </c>
      <c r="H2325" s="191">
        <v>117132</v>
      </c>
      <c r="I2325" s="192">
        <v>1</v>
      </c>
      <c r="J2325" s="192">
        <v>1</v>
      </c>
    </row>
    <row r="2326" spans="1:10">
      <c r="A2326" s="1" t="s">
        <v>5848</v>
      </c>
      <c r="B2326" s="1" t="s">
        <v>5849</v>
      </c>
      <c r="C2326" s="1" t="s">
        <v>5849</v>
      </c>
      <c r="D2326" s="1" t="s">
        <v>5837</v>
      </c>
      <c r="E2326" s="1" t="s">
        <v>2037</v>
      </c>
      <c r="F2326" s="1" t="s">
        <v>48</v>
      </c>
      <c r="G2326" s="1" t="s">
        <v>5850</v>
      </c>
      <c r="H2326" s="191">
        <v>68509.5</v>
      </c>
      <c r="I2326" s="192">
        <v>0</v>
      </c>
      <c r="J2326" s="192">
        <v>1</v>
      </c>
    </row>
    <row r="2327" spans="1:10">
      <c r="A2327" s="1" t="s">
        <v>5851</v>
      </c>
      <c r="B2327" s="1" t="s">
        <v>5852</v>
      </c>
      <c r="C2327" s="1" t="s">
        <v>5852</v>
      </c>
      <c r="D2327" s="1" t="s">
        <v>5837</v>
      </c>
      <c r="E2327" s="1" t="s">
        <v>2037</v>
      </c>
      <c r="F2327" s="1" t="s">
        <v>48</v>
      </c>
      <c r="G2327" s="1" t="s">
        <v>5853</v>
      </c>
      <c r="H2327" s="191">
        <v>57752.5</v>
      </c>
      <c r="I2327" s="192">
        <v>0</v>
      </c>
      <c r="J2327" s="192">
        <v>1</v>
      </c>
    </row>
    <row r="2328" spans="1:10">
      <c r="A2328" s="1" t="s">
        <v>5854</v>
      </c>
      <c r="B2328" s="1" t="s">
        <v>5840</v>
      </c>
      <c r="C2328" s="1" t="s">
        <v>5840</v>
      </c>
      <c r="D2328" s="1" t="s">
        <v>5837</v>
      </c>
      <c r="E2328" s="1" t="s">
        <v>2037</v>
      </c>
      <c r="F2328" s="1" t="s">
        <v>48</v>
      </c>
      <c r="G2328" s="1" t="s">
        <v>5855</v>
      </c>
      <c r="H2328" s="191">
        <v>47247</v>
      </c>
      <c r="I2328" s="192">
        <v>0</v>
      </c>
      <c r="J2328" s="192">
        <v>1</v>
      </c>
    </row>
    <row r="2329" spans="1:10">
      <c r="A2329" s="1" t="s">
        <v>5856</v>
      </c>
      <c r="B2329" s="1" t="s">
        <v>5836</v>
      </c>
      <c r="C2329" s="1" t="s">
        <v>5836</v>
      </c>
      <c r="D2329" s="1" t="s">
        <v>5837</v>
      </c>
      <c r="E2329" s="1" t="s">
        <v>2037</v>
      </c>
      <c r="F2329" s="1" t="s">
        <v>48</v>
      </c>
      <c r="G2329" s="1" t="s">
        <v>5857</v>
      </c>
      <c r="H2329" s="191">
        <v>46478</v>
      </c>
      <c r="I2329" s="192">
        <v>0</v>
      </c>
      <c r="J2329" s="192">
        <v>1</v>
      </c>
    </row>
    <row r="2330" spans="1:10">
      <c r="A2330" s="1" t="s">
        <v>5858</v>
      </c>
      <c r="B2330" s="1" t="s">
        <v>5858</v>
      </c>
      <c r="C2330" s="1" t="s">
        <v>5859</v>
      </c>
      <c r="D2330" s="1" t="s">
        <v>5837</v>
      </c>
      <c r="E2330" s="1" t="s">
        <v>2037</v>
      </c>
      <c r="F2330" s="1" t="s">
        <v>42</v>
      </c>
      <c r="G2330" s="1" t="s">
        <v>5860</v>
      </c>
      <c r="H2330" s="191">
        <v>44353</v>
      </c>
      <c r="I2330" s="192">
        <v>0</v>
      </c>
      <c r="J2330" s="192">
        <v>1</v>
      </c>
    </row>
    <row r="2331" spans="1:10">
      <c r="A2331" s="1" t="s">
        <v>5861</v>
      </c>
      <c r="B2331" s="1" t="s">
        <v>5861</v>
      </c>
      <c r="C2331" s="1" t="s">
        <v>5862</v>
      </c>
      <c r="D2331" s="1" t="s">
        <v>5837</v>
      </c>
      <c r="E2331" s="1" t="s">
        <v>2037</v>
      </c>
      <c r="F2331" s="1" t="s">
        <v>42</v>
      </c>
      <c r="G2331" s="1" t="s">
        <v>5863</v>
      </c>
      <c r="H2331" s="191">
        <v>41438</v>
      </c>
      <c r="I2331" s="192">
        <v>0</v>
      </c>
      <c r="J2331" s="192">
        <v>1</v>
      </c>
    </row>
    <row r="2332" spans="1:10">
      <c r="A2332" s="1" t="s">
        <v>5864</v>
      </c>
      <c r="B2332" s="1" t="s">
        <v>5865</v>
      </c>
      <c r="C2332" s="1" t="s">
        <v>5865</v>
      </c>
      <c r="D2332" s="1" t="s">
        <v>5837</v>
      </c>
      <c r="E2332" s="1" t="s">
        <v>2037</v>
      </c>
      <c r="F2332" s="1" t="s">
        <v>48</v>
      </c>
      <c r="G2332" s="1" t="s">
        <v>5866</v>
      </c>
      <c r="H2332" s="191">
        <v>34791.5</v>
      </c>
      <c r="I2332" s="192">
        <v>0</v>
      </c>
      <c r="J2332" s="192">
        <v>1</v>
      </c>
    </row>
    <row r="2333" spans="1:10">
      <c r="A2333" s="1" t="s">
        <v>5867</v>
      </c>
      <c r="B2333" s="1" t="s">
        <v>5867</v>
      </c>
      <c r="C2333" s="1" t="s">
        <v>5868</v>
      </c>
      <c r="D2333" s="1" t="s">
        <v>5837</v>
      </c>
      <c r="E2333" s="1" t="s">
        <v>2037</v>
      </c>
      <c r="F2333" s="1" t="s">
        <v>42</v>
      </c>
      <c r="G2333" s="1" t="s">
        <v>5869</v>
      </c>
      <c r="H2333" s="191">
        <v>34301</v>
      </c>
      <c r="I2333" s="192">
        <v>0</v>
      </c>
      <c r="J2333" s="192">
        <v>1</v>
      </c>
    </row>
    <row r="2334" spans="1:10">
      <c r="A2334" s="1" t="s">
        <v>5870</v>
      </c>
      <c r="B2334" s="1" t="s">
        <v>5836</v>
      </c>
      <c r="C2334" s="1" t="s">
        <v>5836</v>
      </c>
      <c r="D2334" s="1" t="s">
        <v>5837</v>
      </c>
      <c r="E2334" s="1" t="s">
        <v>2037</v>
      </c>
      <c r="F2334" s="1" t="s">
        <v>48</v>
      </c>
      <c r="G2334" s="1" t="s">
        <v>5871</v>
      </c>
      <c r="H2334" s="191">
        <v>26785</v>
      </c>
      <c r="I2334" s="192">
        <v>0</v>
      </c>
      <c r="J2334" s="192">
        <v>0</v>
      </c>
    </row>
    <row r="2335" spans="1:10">
      <c r="A2335" s="1" t="s">
        <v>5872</v>
      </c>
      <c r="B2335" s="1" t="s">
        <v>5872</v>
      </c>
      <c r="C2335" s="1" t="s">
        <v>5873</v>
      </c>
      <c r="D2335" s="1" t="s">
        <v>5837</v>
      </c>
      <c r="E2335" s="1" t="s">
        <v>2037</v>
      </c>
      <c r="F2335" s="1" t="s">
        <v>57</v>
      </c>
      <c r="G2335" s="1" t="s">
        <v>5874</v>
      </c>
      <c r="H2335" s="191">
        <v>23910</v>
      </c>
      <c r="I2335" s="192">
        <v>0</v>
      </c>
      <c r="J2335" s="192">
        <v>0</v>
      </c>
    </row>
    <row r="2336" spans="1:10">
      <c r="A2336" s="1" t="s">
        <v>5875</v>
      </c>
      <c r="B2336" s="1" t="s">
        <v>5875</v>
      </c>
      <c r="C2336" s="1" t="s">
        <v>5876</v>
      </c>
      <c r="D2336" s="1" t="s">
        <v>5837</v>
      </c>
      <c r="E2336" s="1" t="s">
        <v>2037</v>
      </c>
      <c r="F2336" s="1" t="s">
        <v>42</v>
      </c>
      <c r="G2336" s="1" t="s">
        <v>5877</v>
      </c>
      <c r="H2336" s="191">
        <v>17017</v>
      </c>
      <c r="I2336" s="192">
        <v>0</v>
      </c>
      <c r="J2336" s="192">
        <v>1</v>
      </c>
    </row>
    <row r="2337" spans="1:10">
      <c r="A2337" s="1" t="s">
        <v>5878</v>
      </c>
      <c r="B2337" s="1" t="s">
        <v>5878</v>
      </c>
      <c r="C2337" s="1" t="s">
        <v>5879</v>
      </c>
      <c r="D2337" s="1" t="s">
        <v>5837</v>
      </c>
      <c r="E2337" s="1" t="s">
        <v>2037</v>
      </c>
      <c r="F2337" s="1" t="s">
        <v>57</v>
      </c>
      <c r="G2337" s="1" t="s">
        <v>5880</v>
      </c>
      <c r="H2337" s="191">
        <v>16247</v>
      </c>
      <c r="I2337" s="192">
        <v>0</v>
      </c>
      <c r="J2337" s="192">
        <v>1</v>
      </c>
    </row>
    <row r="2338" spans="1:10">
      <c r="A2338" s="1" t="s">
        <v>5881</v>
      </c>
      <c r="B2338" s="1" t="s">
        <v>5881</v>
      </c>
      <c r="C2338" s="1" t="s">
        <v>5882</v>
      </c>
      <c r="D2338" s="1" t="s">
        <v>5837</v>
      </c>
      <c r="E2338" s="1" t="s">
        <v>2037</v>
      </c>
      <c r="F2338" s="1" t="s">
        <v>42</v>
      </c>
      <c r="G2338" s="1" t="s">
        <v>5883</v>
      </c>
      <c r="H2338" s="191">
        <v>15393</v>
      </c>
      <c r="I2338" s="192">
        <v>0</v>
      </c>
      <c r="J2338" s="192">
        <v>0</v>
      </c>
    </row>
    <row r="2339" spans="1:10">
      <c r="A2339" s="1" t="s">
        <v>5884</v>
      </c>
      <c r="B2339" s="1" t="s">
        <v>5884</v>
      </c>
      <c r="C2339" s="1" t="s">
        <v>2633</v>
      </c>
      <c r="D2339" s="1" t="s">
        <v>5837</v>
      </c>
      <c r="E2339" s="1" t="s">
        <v>2037</v>
      </c>
      <c r="F2339" s="1" t="s">
        <v>42</v>
      </c>
      <c r="G2339" s="1" t="s">
        <v>5885</v>
      </c>
      <c r="H2339" s="191">
        <v>15328.5</v>
      </c>
      <c r="I2339" s="192">
        <v>0</v>
      </c>
      <c r="J2339" s="192">
        <v>0</v>
      </c>
    </row>
    <row r="2340" spans="1:10">
      <c r="A2340" s="1" t="s">
        <v>5886</v>
      </c>
      <c r="B2340" s="1" t="s">
        <v>5886</v>
      </c>
      <c r="C2340" s="1" t="s">
        <v>5887</v>
      </c>
      <c r="D2340" s="1" t="s">
        <v>5837</v>
      </c>
      <c r="E2340" s="1" t="s">
        <v>2037</v>
      </c>
      <c r="F2340" s="1" t="s">
        <v>57</v>
      </c>
      <c r="G2340" s="1" t="s">
        <v>5888</v>
      </c>
      <c r="H2340" s="191">
        <v>14679.25</v>
      </c>
      <c r="I2340" s="192">
        <v>0</v>
      </c>
      <c r="J2340" s="192">
        <v>0</v>
      </c>
    </row>
    <row r="2341" spans="1:10">
      <c r="A2341" s="1" t="s">
        <v>5889</v>
      </c>
      <c r="B2341" s="1" t="s">
        <v>5889</v>
      </c>
      <c r="C2341" s="1" t="s">
        <v>5890</v>
      </c>
      <c r="D2341" s="1" t="s">
        <v>5837</v>
      </c>
      <c r="E2341" s="1" t="s">
        <v>2037</v>
      </c>
      <c r="F2341" s="1" t="s">
        <v>42</v>
      </c>
      <c r="G2341" s="1" t="s">
        <v>5891</v>
      </c>
      <c r="H2341" s="191">
        <v>14650</v>
      </c>
      <c r="I2341" s="192">
        <v>0</v>
      </c>
      <c r="J2341" s="192">
        <v>0</v>
      </c>
    </row>
    <row r="2342" spans="1:10">
      <c r="A2342" s="1" t="s">
        <v>5892</v>
      </c>
      <c r="B2342" s="1" t="s">
        <v>5892</v>
      </c>
      <c r="C2342" s="1" t="s">
        <v>516</v>
      </c>
      <c r="D2342" s="1" t="s">
        <v>5837</v>
      </c>
      <c r="E2342" s="1" t="s">
        <v>2037</v>
      </c>
      <c r="F2342" s="1" t="s">
        <v>57</v>
      </c>
      <c r="G2342" s="1" t="s">
        <v>5893</v>
      </c>
      <c r="H2342" s="191">
        <v>14055</v>
      </c>
      <c r="I2342" s="192">
        <v>0</v>
      </c>
      <c r="J2342" s="192">
        <v>0</v>
      </c>
    </row>
    <row r="2343" spans="1:10">
      <c r="A2343" s="1" t="s">
        <v>5894</v>
      </c>
      <c r="B2343" s="1" t="s">
        <v>5836</v>
      </c>
      <c r="C2343" s="1" t="s">
        <v>5836</v>
      </c>
      <c r="D2343" s="1" t="s">
        <v>5837</v>
      </c>
      <c r="E2343" s="1" t="s">
        <v>2037</v>
      </c>
      <c r="F2343" s="1" t="s">
        <v>48</v>
      </c>
      <c r="G2343" s="1" t="s">
        <v>5895</v>
      </c>
      <c r="H2343" s="191">
        <v>12891</v>
      </c>
      <c r="I2343" s="192">
        <v>0</v>
      </c>
      <c r="J2343" s="192">
        <v>0</v>
      </c>
    </row>
    <row r="2344" spans="1:10">
      <c r="A2344" s="1" t="s">
        <v>5896</v>
      </c>
      <c r="B2344" s="1" t="s">
        <v>5836</v>
      </c>
      <c r="C2344" s="1" t="s">
        <v>5836</v>
      </c>
      <c r="D2344" s="1" t="s">
        <v>5837</v>
      </c>
      <c r="E2344" s="1" t="s">
        <v>2037</v>
      </c>
      <c r="F2344" s="1" t="s">
        <v>48</v>
      </c>
      <c r="G2344" s="1" t="s">
        <v>5897</v>
      </c>
      <c r="H2344" s="191">
        <v>12606.5</v>
      </c>
      <c r="I2344" s="192">
        <v>0</v>
      </c>
      <c r="J2344" s="192">
        <v>0</v>
      </c>
    </row>
    <row r="2345" spans="1:10">
      <c r="A2345" s="1" t="s">
        <v>5898</v>
      </c>
      <c r="B2345" s="1" t="s">
        <v>5852</v>
      </c>
      <c r="C2345" s="1" t="s">
        <v>5852</v>
      </c>
      <c r="D2345" s="1" t="s">
        <v>5837</v>
      </c>
      <c r="E2345" s="1" t="s">
        <v>2037</v>
      </c>
      <c r="F2345" s="1" t="s">
        <v>65</v>
      </c>
      <c r="G2345" s="1" t="s">
        <v>5899</v>
      </c>
      <c r="H2345" s="191">
        <v>10559</v>
      </c>
      <c r="I2345" s="192">
        <v>0</v>
      </c>
      <c r="J2345" s="192">
        <v>0</v>
      </c>
    </row>
    <row r="2346" spans="1:10">
      <c r="A2346" s="1" t="s">
        <v>5900</v>
      </c>
      <c r="B2346" s="1" t="s">
        <v>5901</v>
      </c>
      <c r="C2346" s="1" t="s">
        <v>5901</v>
      </c>
      <c r="D2346" s="1" t="s">
        <v>5837</v>
      </c>
      <c r="E2346" s="1" t="s">
        <v>2037</v>
      </c>
      <c r="F2346" s="1" t="s">
        <v>48</v>
      </c>
      <c r="G2346" s="1" t="s">
        <v>5902</v>
      </c>
      <c r="H2346" s="191">
        <v>10128.5</v>
      </c>
      <c r="I2346" s="192">
        <v>0</v>
      </c>
      <c r="J2346" s="192">
        <v>0</v>
      </c>
    </row>
    <row r="2347" spans="1:10">
      <c r="A2347" s="1" t="s">
        <v>5903</v>
      </c>
      <c r="B2347" s="1" t="s">
        <v>5846</v>
      </c>
      <c r="C2347" s="1" t="s">
        <v>5846</v>
      </c>
      <c r="D2347" s="1" t="s">
        <v>5837</v>
      </c>
      <c r="E2347" s="1" t="s">
        <v>2037</v>
      </c>
      <c r="F2347" s="1" t="s">
        <v>48</v>
      </c>
      <c r="G2347" s="1" t="s">
        <v>5904</v>
      </c>
      <c r="H2347" s="191">
        <v>10114</v>
      </c>
      <c r="I2347" s="192">
        <v>0</v>
      </c>
      <c r="J2347" s="192">
        <v>0</v>
      </c>
    </row>
    <row r="2348" spans="1:10">
      <c r="A2348" s="1" t="s">
        <v>5905</v>
      </c>
      <c r="B2348" s="1" t="s">
        <v>5846</v>
      </c>
      <c r="C2348" s="1" t="s">
        <v>5846</v>
      </c>
      <c r="D2348" s="1" t="s">
        <v>5837</v>
      </c>
      <c r="E2348" s="1" t="s">
        <v>2037</v>
      </c>
      <c r="F2348" s="1" t="s">
        <v>48</v>
      </c>
      <c r="G2348" s="1" t="s">
        <v>5906</v>
      </c>
      <c r="H2348" s="191">
        <v>10089.5</v>
      </c>
      <c r="I2348" s="192">
        <v>0</v>
      </c>
      <c r="J2348" s="192">
        <v>0</v>
      </c>
    </row>
    <row r="2349" spans="1:10">
      <c r="A2349" s="1" t="s">
        <v>5907</v>
      </c>
      <c r="B2349" s="1" t="s">
        <v>5865</v>
      </c>
      <c r="C2349" s="1" t="s">
        <v>5865</v>
      </c>
      <c r="D2349" s="1" t="s">
        <v>5837</v>
      </c>
      <c r="E2349" s="1" t="s">
        <v>2037</v>
      </c>
      <c r="F2349" s="1" t="s">
        <v>65</v>
      </c>
      <c r="G2349" s="1" t="s">
        <v>5908</v>
      </c>
      <c r="H2349" s="191">
        <v>8926.5</v>
      </c>
      <c r="I2349" s="192">
        <v>0</v>
      </c>
      <c r="J2349" s="192">
        <v>0</v>
      </c>
    </row>
    <row r="2350" spans="1:10">
      <c r="A2350" s="1" t="s">
        <v>5909</v>
      </c>
      <c r="B2350" s="1" t="s">
        <v>5909</v>
      </c>
      <c r="C2350" s="1" t="s">
        <v>3064</v>
      </c>
      <c r="D2350" s="1" t="s">
        <v>5837</v>
      </c>
      <c r="E2350" s="1" t="s">
        <v>2037</v>
      </c>
      <c r="F2350" s="1" t="s">
        <v>42</v>
      </c>
      <c r="G2350" s="1" t="s">
        <v>5910</v>
      </c>
      <c r="H2350" s="191">
        <v>8827</v>
      </c>
      <c r="I2350" s="192">
        <v>0</v>
      </c>
      <c r="J2350" s="192">
        <v>0</v>
      </c>
    </row>
    <row r="2351" spans="1:10">
      <c r="A2351" s="1" t="s">
        <v>5911</v>
      </c>
      <c r="B2351" s="1" t="s">
        <v>5912</v>
      </c>
      <c r="C2351" s="1" t="s">
        <v>5912</v>
      </c>
      <c r="D2351" s="1" t="s">
        <v>5837</v>
      </c>
      <c r="E2351" s="1" t="s">
        <v>2037</v>
      </c>
      <c r="F2351" s="1" t="s">
        <v>48</v>
      </c>
      <c r="G2351" s="1" t="s">
        <v>5913</v>
      </c>
      <c r="H2351" s="191">
        <v>7727.5</v>
      </c>
      <c r="I2351" s="192">
        <v>0</v>
      </c>
      <c r="J2351" s="192">
        <v>0</v>
      </c>
    </row>
    <row r="2352" spans="1:10">
      <c r="A2352" s="1" t="s">
        <v>5914</v>
      </c>
      <c r="B2352" s="1" t="s">
        <v>5836</v>
      </c>
      <c r="C2352" s="1" t="s">
        <v>5836</v>
      </c>
      <c r="D2352" s="1" t="s">
        <v>5837</v>
      </c>
      <c r="E2352" s="1" t="s">
        <v>2037</v>
      </c>
      <c r="F2352" s="1" t="s">
        <v>48</v>
      </c>
      <c r="G2352" s="1" t="s">
        <v>5915</v>
      </c>
      <c r="H2352" s="191">
        <v>7712.25</v>
      </c>
      <c r="I2352" s="192">
        <v>0</v>
      </c>
      <c r="J2352" s="192">
        <v>0</v>
      </c>
    </row>
    <row r="2353" spans="1:10">
      <c r="A2353" s="1" t="s">
        <v>5916</v>
      </c>
      <c r="B2353" s="1" t="s">
        <v>5836</v>
      </c>
      <c r="C2353" s="1" t="s">
        <v>5836</v>
      </c>
      <c r="D2353" s="1" t="s">
        <v>5837</v>
      </c>
      <c r="E2353" s="1" t="s">
        <v>2037</v>
      </c>
      <c r="F2353" s="1" t="s">
        <v>48</v>
      </c>
      <c r="G2353" s="1" t="s">
        <v>5917</v>
      </c>
      <c r="H2353" s="191">
        <v>7642</v>
      </c>
      <c r="I2353" s="192">
        <v>0</v>
      </c>
      <c r="J2353" s="192">
        <v>0</v>
      </c>
    </row>
    <row r="2354" spans="1:10">
      <c r="A2354" s="1" t="s">
        <v>5918</v>
      </c>
      <c r="B2354" s="1" t="s">
        <v>5836</v>
      </c>
      <c r="C2354" s="1" t="s">
        <v>5836</v>
      </c>
      <c r="D2354" s="1" t="s">
        <v>5837</v>
      </c>
      <c r="E2354" s="1" t="s">
        <v>2037</v>
      </c>
      <c r="F2354" s="1" t="s">
        <v>48</v>
      </c>
      <c r="G2354" s="1" t="s">
        <v>5919</v>
      </c>
      <c r="H2354" s="191">
        <v>7585.5</v>
      </c>
      <c r="I2354" s="192">
        <v>0</v>
      </c>
      <c r="J2354" s="192">
        <v>0</v>
      </c>
    </row>
    <row r="2355" spans="1:10">
      <c r="A2355" s="1" t="s">
        <v>5920</v>
      </c>
      <c r="B2355" s="1" t="s">
        <v>5921</v>
      </c>
      <c r="C2355" s="1" t="s">
        <v>5921</v>
      </c>
      <c r="D2355" s="1" t="s">
        <v>5837</v>
      </c>
      <c r="E2355" s="1" t="s">
        <v>2037</v>
      </c>
      <c r="F2355" s="1" t="s">
        <v>48</v>
      </c>
      <c r="G2355" s="1" t="s">
        <v>5922</v>
      </c>
      <c r="H2355" s="191">
        <v>6959.5</v>
      </c>
      <c r="I2355" s="192">
        <v>0</v>
      </c>
      <c r="J2355" s="192">
        <v>0</v>
      </c>
    </row>
    <row r="2356" spans="1:10">
      <c r="A2356" s="1" t="s">
        <v>5923</v>
      </c>
      <c r="B2356" s="1" t="s">
        <v>5923</v>
      </c>
      <c r="C2356" s="1" t="s">
        <v>5862</v>
      </c>
      <c r="D2356" s="1" t="s">
        <v>5837</v>
      </c>
      <c r="E2356" s="1" t="s">
        <v>2037</v>
      </c>
      <c r="F2356" s="1" t="s">
        <v>42</v>
      </c>
      <c r="G2356" s="1" t="s">
        <v>5924</v>
      </c>
      <c r="H2356" s="191">
        <v>6398</v>
      </c>
      <c r="I2356" s="192">
        <v>0</v>
      </c>
      <c r="J2356" s="192">
        <v>0</v>
      </c>
    </row>
    <row r="2357" spans="1:10">
      <c r="A2357" s="1" t="s">
        <v>5925</v>
      </c>
      <c r="B2357" s="1" t="s">
        <v>5925</v>
      </c>
      <c r="C2357" s="1" t="s">
        <v>2096</v>
      </c>
      <c r="D2357" s="1" t="s">
        <v>5837</v>
      </c>
      <c r="E2357" s="1" t="s">
        <v>2037</v>
      </c>
      <c r="F2357" s="1" t="s">
        <v>57</v>
      </c>
      <c r="G2357" s="1" t="s">
        <v>5926</v>
      </c>
      <c r="H2357" s="191">
        <v>6278.5</v>
      </c>
      <c r="I2357" s="192">
        <v>0</v>
      </c>
      <c r="J2357" s="192">
        <v>0</v>
      </c>
    </row>
    <row r="2358" spans="1:10">
      <c r="A2358" s="1" t="s">
        <v>5927</v>
      </c>
      <c r="B2358" s="1" t="s">
        <v>5846</v>
      </c>
      <c r="C2358" s="1" t="s">
        <v>5846</v>
      </c>
      <c r="D2358" s="1" t="s">
        <v>5837</v>
      </c>
      <c r="E2358" s="1" t="s">
        <v>2037</v>
      </c>
      <c r="F2358" s="1" t="s">
        <v>48</v>
      </c>
      <c r="G2358" s="1" t="s">
        <v>5928</v>
      </c>
      <c r="H2358" s="191">
        <v>6159.5</v>
      </c>
      <c r="I2358" s="192">
        <v>0</v>
      </c>
      <c r="J2358" s="192">
        <v>0</v>
      </c>
    </row>
    <row r="2359" spans="1:10">
      <c r="A2359" s="1" t="s">
        <v>5929</v>
      </c>
      <c r="B2359" s="1" t="s">
        <v>5836</v>
      </c>
      <c r="C2359" s="1" t="s">
        <v>5836</v>
      </c>
      <c r="D2359" s="1" t="s">
        <v>5837</v>
      </c>
      <c r="E2359" s="1" t="s">
        <v>2037</v>
      </c>
      <c r="F2359" s="1" t="s">
        <v>48</v>
      </c>
      <c r="G2359" s="1" t="s">
        <v>5930</v>
      </c>
      <c r="H2359" s="191">
        <v>5377.5</v>
      </c>
      <c r="I2359" s="192">
        <v>0</v>
      </c>
      <c r="J2359" s="192">
        <v>0</v>
      </c>
    </row>
    <row r="2360" spans="1:10">
      <c r="A2360" s="1" t="s">
        <v>5931</v>
      </c>
      <c r="B2360" s="1" t="s">
        <v>5931</v>
      </c>
      <c r="C2360" s="1" t="s">
        <v>5932</v>
      </c>
      <c r="D2360" s="1" t="s">
        <v>5837</v>
      </c>
      <c r="E2360" s="1" t="s">
        <v>2037</v>
      </c>
      <c r="F2360" s="1" t="s">
        <v>42</v>
      </c>
      <c r="G2360" s="1" t="s">
        <v>5933</v>
      </c>
      <c r="H2360" s="191">
        <v>4465</v>
      </c>
      <c r="I2360" s="192">
        <v>0</v>
      </c>
      <c r="J2360" s="192">
        <v>0</v>
      </c>
    </row>
    <row r="2361" spans="1:10">
      <c r="A2361" s="1" t="s">
        <v>5934</v>
      </c>
      <c r="B2361" s="1" t="s">
        <v>5934</v>
      </c>
      <c r="C2361" s="1" t="s">
        <v>5935</v>
      </c>
      <c r="D2361" s="1" t="s">
        <v>5837</v>
      </c>
      <c r="E2361" s="1" t="s">
        <v>2037</v>
      </c>
      <c r="F2361" s="1" t="s">
        <v>57</v>
      </c>
      <c r="G2361" s="1" t="s">
        <v>5936</v>
      </c>
      <c r="H2361" s="191">
        <v>4045.5</v>
      </c>
      <c r="I2361" s="192">
        <v>0</v>
      </c>
      <c r="J2361" s="192">
        <v>0</v>
      </c>
    </row>
    <row r="2362" spans="1:10">
      <c r="A2362" s="1" t="s">
        <v>5937</v>
      </c>
      <c r="B2362" s="1" t="s">
        <v>5937</v>
      </c>
      <c r="C2362" s="1" t="s">
        <v>5862</v>
      </c>
      <c r="D2362" s="1" t="s">
        <v>5837</v>
      </c>
      <c r="E2362" s="1" t="s">
        <v>2037</v>
      </c>
      <c r="F2362" s="1" t="s">
        <v>42</v>
      </c>
      <c r="G2362" s="1" t="s">
        <v>5938</v>
      </c>
      <c r="H2362" s="191">
        <v>3993.5</v>
      </c>
      <c r="I2362" s="192">
        <v>0</v>
      </c>
      <c r="J2362" s="192">
        <v>0</v>
      </c>
    </row>
    <row r="2363" spans="1:10">
      <c r="A2363" s="1" t="s">
        <v>5939</v>
      </c>
      <c r="B2363" s="1" t="s">
        <v>5940</v>
      </c>
      <c r="C2363" s="1" t="s">
        <v>5940</v>
      </c>
      <c r="D2363" s="1" t="s">
        <v>5837</v>
      </c>
      <c r="E2363" s="1" t="s">
        <v>2037</v>
      </c>
      <c r="F2363" s="1" t="s">
        <v>48</v>
      </c>
      <c r="G2363" s="1" t="s">
        <v>5941</v>
      </c>
      <c r="H2363" s="191">
        <v>3722</v>
      </c>
      <c r="I2363" s="192">
        <v>0</v>
      </c>
      <c r="J2363" s="192">
        <v>0</v>
      </c>
    </row>
    <row r="2364" spans="1:10">
      <c r="A2364" s="1" t="s">
        <v>5942</v>
      </c>
      <c r="B2364" s="1" t="s">
        <v>5852</v>
      </c>
      <c r="C2364" s="1" t="s">
        <v>5852</v>
      </c>
      <c r="D2364" s="1" t="s">
        <v>5837</v>
      </c>
      <c r="E2364" s="1" t="s">
        <v>2037</v>
      </c>
      <c r="F2364" s="1" t="s">
        <v>48</v>
      </c>
      <c r="G2364" s="1" t="s">
        <v>5943</v>
      </c>
      <c r="H2364" s="191">
        <v>2730.75</v>
      </c>
      <c r="I2364" s="192">
        <v>0</v>
      </c>
      <c r="J2364" s="192">
        <v>0</v>
      </c>
    </row>
    <row r="2365" spans="1:10">
      <c r="A2365" s="1" t="s">
        <v>5944</v>
      </c>
      <c r="B2365" s="1" t="s">
        <v>5944</v>
      </c>
      <c r="C2365" s="1" t="s">
        <v>5945</v>
      </c>
      <c r="D2365" s="1" t="s">
        <v>5837</v>
      </c>
      <c r="E2365" s="1" t="s">
        <v>2037</v>
      </c>
      <c r="F2365" s="1" t="s">
        <v>42</v>
      </c>
      <c r="G2365" s="1" t="s">
        <v>5946</v>
      </c>
      <c r="H2365" s="191">
        <v>2649.25</v>
      </c>
      <c r="I2365" s="192">
        <v>0</v>
      </c>
      <c r="J2365" s="192">
        <v>0</v>
      </c>
    </row>
    <row r="2366" spans="1:10">
      <c r="A2366" s="1" t="s">
        <v>5947</v>
      </c>
      <c r="B2366" s="1" t="s">
        <v>5852</v>
      </c>
      <c r="C2366" s="1" t="s">
        <v>5852</v>
      </c>
      <c r="D2366" s="1" t="s">
        <v>5837</v>
      </c>
      <c r="E2366" s="1" t="s">
        <v>2037</v>
      </c>
      <c r="F2366" s="1" t="s">
        <v>48</v>
      </c>
      <c r="G2366" s="1" t="s">
        <v>5948</v>
      </c>
      <c r="H2366" s="191">
        <v>2197.5</v>
      </c>
      <c r="I2366" s="192">
        <v>0</v>
      </c>
      <c r="J2366" s="192">
        <v>0</v>
      </c>
    </row>
    <row r="2367" spans="1:10">
      <c r="A2367" s="1" t="s">
        <v>5949</v>
      </c>
      <c r="B2367" s="1" t="s">
        <v>5852</v>
      </c>
      <c r="C2367" s="1" t="s">
        <v>5852</v>
      </c>
      <c r="D2367" s="1" t="s">
        <v>5837</v>
      </c>
      <c r="E2367" s="1" t="s">
        <v>2037</v>
      </c>
      <c r="F2367" s="1" t="s">
        <v>48</v>
      </c>
      <c r="G2367" s="1" t="s">
        <v>5950</v>
      </c>
      <c r="H2367" s="191">
        <v>2173.5</v>
      </c>
      <c r="I2367" s="192">
        <v>0</v>
      </c>
      <c r="J2367" s="192">
        <v>0</v>
      </c>
    </row>
    <row r="2368" spans="1:10">
      <c r="A2368" s="1" t="s">
        <v>5951</v>
      </c>
      <c r="B2368" s="1" t="s">
        <v>5852</v>
      </c>
      <c r="C2368" s="1" t="s">
        <v>5852</v>
      </c>
      <c r="D2368" s="1" t="s">
        <v>5837</v>
      </c>
      <c r="E2368" s="1" t="s">
        <v>2037</v>
      </c>
      <c r="F2368" s="1" t="s">
        <v>48</v>
      </c>
      <c r="G2368" s="1" t="s">
        <v>5952</v>
      </c>
      <c r="H2368" s="191">
        <v>1850.5</v>
      </c>
      <c r="I2368" s="192">
        <v>0</v>
      </c>
      <c r="J2368" s="192">
        <v>0</v>
      </c>
    </row>
    <row r="2369" spans="1:10">
      <c r="A2369" s="1" t="s">
        <v>5953</v>
      </c>
      <c r="B2369" s="1" t="s">
        <v>5852</v>
      </c>
      <c r="C2369" s="1" t="s">
        <v>5852</v>
      </c>
      <c r="D2369" s="1" t="s">
        <v>5837</v>
      </c>
      <c r="E2369" s="1" t="s">
        <v>2037</v>
      </c>
      <c r="F2369" s="1" t="s">
        <v>48</v>
      </c>
      <c r="G2369" s="1" t="s">
        <v>5954</v>
      </c>
      <c r="H2369" s="191">
        <v>1805.25</v>
      </c>
      <c r="I2369" s="192">
        <v>0</v>
      </c>
      <c r="J2369" s="192">
        <v>0</v>
      </c>
    </row>
    <row r="2370" spans="1:10">
      <c r="A2370" s="1" t="s">
        <v>5955</v>
      </c>
      <c r="B2370" s="1" t="s">
        <v>5852</v>
      </c>
      <c r="C2370" s="1" t="s">
        <v>5852</v>
      </c>
      <c r="D2370" s="1" t="s">
        <v>5837</v>
      </c>
      <c r="E2370" s="1" t="s">
        <v>2037</v>
      </c>
      <c r="F2370" s="1" t="s">
        <v>48</v>
      </c>
      <c r="G2370" s="1" t="s">
        <v>5956</v>
      </c>
      <c r="H2370" s="191">
        <v>1722.5</v>
      </c>
      <c r="I2370" s="192">
        <v>0</v>
      </c>
      <c r="J2370" s="192">
        <v>0</v>
      </c>
    </row>
    <row r="2371" spans="1:10">
      <c r="A2371" s="1" t="s">
        <v>5957</v>
      </c>
      <c r="B2371" s="1" t="s">
        <v>5852</v>
      </c>
      <c r="C2371" s="1" t="s">
        <v>5852</v>
      </c>
      <c r="D2371" s="1" t="s">
        <v>5837</v>
      </c>
      <c r="E2371" s="1" t="s">
        <v>2037</v>
      </c>
      <c r="F2371" s="1" t="s">
        <v>48</v>
      </c>
      <c r="G2371" s="1" t="s">
        <v>5958</v>
      </c>
      <c r="H2371" s="191">
        <v>1591.5</v>
      </c>
      <c r="I2371" s="192">
        <v>0</v>
      </c>
      <c r="J2371" s="192">
        <v>0</v>
      </c>
    </row>
    <row r="2372" spans="1:10">
      <c r="A2372" s="1" t="s">
        <v>5959</v>
      </c>
      <c r="B2372" s="1" t="s">
        <v>5852</v>
      </c>
      <c r="C2372" s="1" t="s">
        <v>5852</v>
      </c>
      <c r="D2372" s="1" t="s">
        <v>5837</v>
      </c>
      <c r="E2372" s="1" t="s">
        <v>2037</v>
      </c>
      <c r="F2372" s="1" t="s">
        <v>48</v>
      </c>
      <c r="G2372" s="1" t="s">
        <v>5960</v>
      </c>
      <c r="H2372" s="191">
        <v>1469.75</v>
      </c>
      <c r="I2372" s="192">
        <v>0</v>
      </c>
      <c r="J2372" s="192">
        <v>0</v>
      </c>
    </row>
    <row r="2373" spans="1:10">
      <c r="A2373" s="1" t="s">
        <v>5961</v>
      </c>
      <c r="B2373" s="1" t="s">
        <v>5961</v>
      </c>
      <c r="C2373" s="1" t="s">
        <v>5868</v>
      </c>
      <c r="D2373" s="1" t="s">
        <v>5837</v>
      </c>
      <c r="E2373" s="1" t="s">
        <v>2037</v>
      </c>
      <c r="F2373" s="1" t="s">
        <v>42</v>
      </c>
      <c r="G2373" s="1" t="s">
        <v>5962</v>
      </c>
      <c r="H2373" s="191">
        <v>1409</v>
      </c>
      <c r="I2373" s="192">
        <v>0</v>
      </c>
      <c r="J2373" s="192">
        <v>0</v>
      </c>
    </row>
    <row r="2374" spans="1:10">
      <c r="A2374" s="1" t="s">
        <v>5963</v>
      </c>
      <c r="B2374" s="1" t="s">
        <v>5852</v>
      </c>
      <c r="C2374" s="1" t="s">
        <v>5852</v>
      </c>
      <c r="D2374" s="1" t="s">
        <v>5837</v>
      </c>
      <c r="E2374" s="1" t="s">
        <v>2037</v>
      </c>
      <c r="F2374" s="1" t="s">
        <v>48</v>
      </c>
      <c r="G2374" s="1" t="s">
        <v>5964</v>
      </c>
      <c r="H2374" s="191">
        <v>1288.75</v>
      </c>
      <c r="I2374" s="192">
        <v>0</v>
      </c>
      <c r="J2374" s="192">
        <v>0</v>
      </c>
    </row>
    <row r="2375" spans="1:10">
      <c r="A2375" s="1" t="s">
        <v>5965</v>
      </c>
      <c r="B2375" s="1" t="s">
        <v>5852</v>
      </c>
      <c r="C2375" s="1" t="s">
        <v>5852</v>
      </c>
      <c r="D2375" s="1" t="s">
        <v>5837</v>
      </c>
      <c r="E2375" s="1" t="s">
        <v>2037</v>
      </c>
      <c r="F2375" s="1" t="s">
        <v>48</v>
      </c>
      <c r="G2375" s="1" t="s">
        <v>5966</v>
      </c>
      <c r="H2375" s="191">
        <v>1222</v>
      </c>
      <c r="I2375" s="192">
        <v>0</v>
      </c>
      <c r="J2375" s="192">
        <v>0</v>
      </c>
    </row>
    <row r="2376" spans="1:10">
      <c r="A2376" s="1" t="s">
        <v>5967</v>
      </c>
      <c r="B2376" s="1" t="s">
        <v>5865</v>
      </c>
      <c r="C2376" s="1" t="s">
        <v>5865</v>
      </c>
      <c r="D2376" s="1" t="s">
        <v>5837</v>
      </c>
      <c r="E2376" s="1" t="s">
        <v>2037</v>
      </c>
      <c r="F2376" s="1" t="s">
        <v>48</v>
      </c>
      <c r="G2376" s="1" t="s">
        <v>5968</v>
      </c>
      <c r="H2376" s="191">
        <v>1189.5</v>
      </c>
      <c r="I2376" s="192">
        <v>0</v>
      </c>
      <c r="J2376" s="192">
        <v>0</v>
      </c>
    </row>
    <row r="2377" spans="1:10">
      <c r="A2377" s="1" t="s">
        <v>5969</v>
      </c>
      <c r="B2377" s="1" t="s">
        <v>5852</v>
      </c>
      <c r="C2377" s="1" t="s">
        <v>5852</v>
      </c>
      <c r="D2377" s="1" t="s">
        <v>5837</v>
      </c>
      <c r="E2377" s="1" t="s">
        <v>2037</v>
      </c>
      <c r="F2377" s="1" t="s">
        <v>48</v>
      </c>
      <c r="G2377" s="1" t="s">
        <v>5970</v>
      </c>
      <c r="H2377" s="191">
        <v>1120</v>
      </c>
      <c r="I2377" s="192">
        <v>0</v>
      </c>
      <c r="J2377" s="192">
        <v>0</v>
      </c>
    </row>
    <row r="2378" spans="1:10">
      <c r="A2378" s="1" t="s">
        <v>5971</v>
      </c>
      <c r="B2378" s="1" t="s">
        <v>5865</v>
      </c>
      <c r="C2378" s="1" t="s">
        <v>5865</v>
      </c>
      <c r="D2378" s="1" t="s">
        <v>5837</v>
      </c>
      <c r="E2378" s="1" t="s">
        <v>2037</v>
      </c>
      <c r="F2378" s="1" t="s">
        <v>48</v>
      </c>
      <c r="G2378" s="1" t="s">
        <v>5972</v>
      </c>
      <c r="H2378" s="191">
        <v>1113</v>
      </c>
      <c r="I2378" s="192">
        <v>0</v>
      </c>
      <c r="J2378" s="192">
        <v>0</v>
      </c>
    </row>
    <row r="2379" spans="1:10">
      <c r="A2379" s="1" t="s">
        <v>5973</v>
      </c>
      <c r="B2379" s="1" t="s">
        <v>5852</v>
      </c>
      <c r="C2379" s="1" t="s">
        <v>5852</v>
      </c>
      <c r="D2379" s="1" t="s">
        <v>5837</v>
      </c>
      <c r="E2379" s="1" t="s">
        <v>2037</v>
      </c>
      <c r="F2379" s="1" t="s">
        <v>48</v>
      </c>
      <c r="G2379" s="1" t="s">
        <v>5974</v>
      </c>
      <c r="H2379" s="191">
        <v>953.75</v>
      </c>
      <c r="I2379" s="192">
        <v>0</v>
      </c>
      <c r="J2379" s="192">
        <v>0</v>
      </c>
    </row>
    <row r="2380" spans="1:10">
      <c r="A2380" s="1" t="s">
        <v>5975</v>
      </c>
      <c r="B2380" s="1" t="s">
        <v>5852</v>
      </c>
      <c r="C2380" s="1" t="s">
        <v>5852</v>
      </c>
      <c r="D2380" s="1" t="s">
        <v>5837</v>
      </c>
      <c r="E2380" s="1" t="s">
        <v>2037</v>
      </c>
      <c r="F2380" s="1" t="s">
        <v>48</v>
      </c>
      <c r="G2380" s="1" t="s">
        <v>5976</v>
      </c>
      <c r="H2380" s="191">
        <v>910.25</v>
      </c>
      <c r="I2380" s="192">
        <v>0</v>
      </c>
      <c r="J2380" s="192">
        <v>0</v>
      </c>
    </row>
    <row r="2381" spans="1:10">
      <c r="A2381" s="1" t="s">
        <v>5977</v>
      </c>
      <c r="B2381" s="1" t="s">
        <v>5865</v>
      </c>
      <c r="C2381" s="1" t="s">
        <v>5865</v>
      </c>
      <c r="D2381" s="1" t="s">
        <v>5837</v>
      </c>
      <c r="E2381" s="1" t="s">
        <v>2037</v>
      </c>
      <c r="F2381" s="1" t="s">
        <v>48</v>
      </c>
      <c r="G2381" s="1" t="s">
        <v>5978</v>
      </c>
      <c r="H2381" s="191">
        <v>886.75</v>
      </c>
      <c r="I2381" s="192">
        <v>0</v>
      </c>
      <c r="J2381" s="192">
        <v>0</v>
      </c>
    </row>
    <row r="2382" spans="1:10">
      <c r="A2382" s="1" t="s">
        <v>5979</v>
      </c>
      <c r="B2382" s="1" t="s">
        <v>5865</v>
      </c>
      <c r="C2382" s="1" t="s">
        <v>5865</v>
      </c>
      <c r="D2382" s="1" t="s">
        <v>5837</v>
      </c>
      <c r="E2382" s="1" t="s">
        <v>2037</v>
      </c>
      <c r="F2382" s="1" t="s">
        <v>48</v>
      </c>
      <c r="G2382" s="1" t="s">
        <v>5980</v>
      </c>
      <c r="H2382" s="191">
        <v>868.25</v>
      </c>
      <c r="I2382" s="192">
        <v>0</v>
      </c>
      <c r="J2382" s="192">
        <v>0</v>
      </c>
    </row>
    <row r="2383" spans="1:10">
      <c r="A2383" s="1" t="s">
        <v>5981</v>
      </c>
      <c r="B2383" s="1" t="s">
        <v>5865</v>
      </c>
      <c r="C2383" s="1" t="s">
        <v>5865</v>
      </c>
      <c r="D2383" s="1" t="s">
        <v>5837</v>
      </c>
      <c r="E2383" s="1" t="s">
        <v>2037</v>
      </c>
      <c r="F2383" s="1" t="s">
        <v>48</v>
      </c>
      <c r="G2383" s="1" t="s">
        <v>5982</v>
      </c>
      <c r="H2383" s="191">
        <v>824.5</v>
      </c>
      <c r="I2383" s="192">
        <v>0</v>
      </c>
      <c r="J2383" s="192">
        <v>0</v>
      </c>
    </row>
    <row r="2384" spans="1:10">
      <c r="A2384" s="1" t="s">
        <v>5983</v>
      </c>
      <c r="B2384" s="1" t="s">
        <v>5852</v>
      </c>
      <c r="C2384" s="1" t="s">
        <v>5852</v>
      </c>
      <c r="D2384" s="1" t="s">
        <v>5837</v>
      </c>
      <c r="E2384" s="1" t="s">
        <v>2037</v>
      </c>
      <c r="F2384" s="1" t="s">
        <v>48</v>
      </c>
      <c r="G2384" s="1" t="s">
        <v>5984</v>
      </c>
      <c r="H2384" s="191">
        <v>761.5</v>
      </c>
      <c r="I2384" s="192">
        <v>0</v>
      </c>
      <c r="J2384" s="192">
        <v>0</v>
      </c>
    </row>
    <row r="2385" spans="1:10">
      <c r="A2385" s="1" t="s">
        <v>5985</v>
      </c>
      <c r="B2385" s="1" t="s">
        <v>5865</v>
      </c>
      <c r="C2385" s="1" t="s">
        <v>5865</v>
      </c>
      <c r="D2385" s="1" t="s">
        <v>5837</v>
      </c>
      <c r="E2385" s="1" t="s">
        <v>2037</v>
      </c>
      <c r="F2385" s="1" t="s">
        <v>48</v>
      </c>
      <c r="G2385" s="1" t="s">
        <v>5986</v>
      </c>
      <c r="H2385" s="191">
        <v>656.25</v>
      </c>
      <c r="I2385" s="192">
        <v>0</v>
      </c>
      <c r="J2385" s="192">
        <v>0</v>
      </c>
    </row>
    <row r="2386" spans="1:10">
      <c r="A2386" s="1" t="s">
        <v>5987</v>
      </c>
      <c r="B2386" s="1" t="s">
        <v>5852</v>
      </c>
      <c r="C2386" s="1" t="s">
        <v>5852</v>
      </c>
      <c r="D2386" s="1" t="s">
        <v>5837</v>
      </c>
      <c r="E2386" s="1" t="s">
        <v>2037</v>
      </c>
      <c r="F2386" s="1" t="s">
        <v>48</v>
      </c>
      <c r="G2386" s="1" t="s">
        <v>5988</v>
      </c>
      <c r="H2386" s="191">
        <v>641</v>
      </c>
      <c r="I2386" s="192">
        <v>0</v>
      </c>
      <c r="J2386" s="192">
        <v>0</v>
      </c>
    </row>
    <row r="2387" spans="1:10">
      <c r="A2387" s="1" t="s">
        <v>5989</v>
      </c>
      <c r="B2387" s="1" t="s">
        <v>5852</v>
      </c>
      <c r="C2387" s="1" t="s">
        <v>5852</v>
      </c>
      <c r="D2387" s="1" t="s">
        <v>5837</v>
      </c>
      <c r="E2387" s="1" t="s">
        <v>2037</v>
      </c>
      <c r="F2387" s="1" t="s">
        <v>48</v>
      </c>
      <c r="G2387" s="1" t="s">
        <v>5990</v>
      </c>
      <c r="H2387" s="191">
        <v>632</v>
      </c>
      <c r="I2387" s="192">
        <v>0</v>
      </c>
      <c r="J2387" s="192">
        <v>0</v>
      </c>
    </row>
    <row r="2388" spans="1:10">
      <c r="A2388" s="1" t="s">
        <v>5991</v>
      </c>
      <c r="B2388" s="1" t="s">
        <v>5852</v>
      </c>
      <c r="C2388" s="1" t="s">
        <v>5852</v>
      </c>
      <c r="D2388" s="1" t="s">
        <v>5837</v>
      </c>
      <c r="E2388" s="1" t="s">
        <v>2037</v>
      </c>
      <c r="F2388" s="1" t="s">
        <v>48</v>
      </c>
      <c r="G2388" s="1" t="s">
        <v>5992</v>
      </c>
      <c r="H2388" s="191">
        <v>620.75</v>
      </c>
      <c r="I2388" s="192">
        <v>0</v>
      </c>
      <c r="J2388" s="192">
        <v>0</v>
      </c>
    </row>
    <row r="2389" spans="1:10">
      <c r="A2389" s="1" t="s">
        <v>5993</v>
      </c>
      <c r="B2389" s="1" t="s">
        <v>5865</v>
      </c>
      <c r="C2389" s="1" t="s">
        <v>5865</v>
      </c>
      <c r="D2389" s="1" t="s">
        <v>5837</v>
      </c>
      <c r="E2389" s="1" t="s">
        <v>2037</v>
      </c>
      <c r="F2389" s="1" t="s">
        <v>48</v>
      </c>
      <c r="G2389" s="1" t="s">
        <v>5994</v>
      </c>
      <c r="H2389" s="191">
        <v>598</v>
      </c>
      <c r="I2389" s="192">
        <v>0</v>
      </c>
      <c r="J2389" s="192">
        <v>0</v>
      </c>
    </row>
    <row r="2390" spans="1:10">
      <c r="A2390" s="1" t="s">
        <v>5995</v>
      </c>
      <c r="B2390" s="1" t="s">
        <v>5865</v>
      </c>
      <c r="C2390" s="1" t="s">
        <v>5865</v>
      </c>
      <c r="D2390" s="1" t="s">
        <v>5837</v>
      </c>
      <c r="E2390" s="1" t="s">
        <v>2037</v>
      </c>
      <c r="F2390" s="1" t="s">
        <v>48</v>
      </c>
      <c r="G2390" s="1" t="s">
        <v>5996</v>
      </c>
      <c r="H2390" s="191">
        <v>559.25</v>
      </c>
      <c r="I2390" s="192">
        <v>0</v>
      </c>
      <c r="J2390" s="192">
        <v>0</v>
      </c>
    </row>
    <row r="2391" spans="1:10">
      <c r="A2391" s="1" t="s">
        <v>5997</v>
      </c>
      <c r="B2391" s="1" t="s">
        <v>5865</v>
      </c>
      <c r="C2391" s="1" t="s">
        <v>5865</v>
      </c>
      <c r="D2391" s="1" t="s">
        <v>5837</v>
      </c>
      <c r="E2391" s="1" t="s">
        <v>2037</v>
      </c>
      <c r="F2391" s="1" t="s">
        <v>48</v>
      </c>
      <c r="G2391" s="1" t="s">
        <v>5998</v>
      </c>
      <c r="H2391" s="191">
        <v>552.25</v>
      </c>
      <c r="I2391" s="192">
        <v>0</v>
      </c>
      <c r="J2391" s="192">
        <v>0</v>
      </c>
    </row>
    <row r="2392" spans="1:10">
      <c r="A2392" s="1" t="s">
        <v>5999</v>
      </c>
      <c r="B2392" s="1" t="s">
        <v>5865</v>
      </c>
      <c r="C2392" s="1" t="s">
        <v>5865</v>
      </c>
      <c r="D2392" s="1" t="s">
        <v>5837</v>
      </c>
      <c r="E2392" s="1" t="s">
        <v>2037</v>
      </c>
      <c r="F2392" s="1" t="s">
        <v>48</v>
      </c>
      <c r="G2392" s="1" t="s">
        <v>6000</v>
      </c>
      <c r="H2392" s="191">
        <v>520.75</v>
      </c>
      <c r="I2392" s="192">
        <v>0</v>
      </c>
      <c r="J2392" s="192">
        <v>0</v>
      </c>
    </row>
    <row r="2393" spans="1:10">
      <c r="A2393" s="1" t="s">
        <v>6001</v>
      </c>
      <c r="B2393" s="1" t="s">
        <v>5852</v>
      </c>
      <c r="C2393" s="1" t="s">
        <v>5852</v>
      </c>
      <c r="D2393" s="1" t="s">
        <v>5837</v>
      </c>
      <c r="E2393" s="1" t="s">
        <v>2037</v>
      </c>
      <c r="F2393" s="1" t="s">
        <v>48</v>
      </c>
      <c r="G2393" s="1" t="s">
        <v>6002</v>
      </c>
      <c r="H2393" s="191">
        <v>519.5</v>
      </c>
      <c r="I2393" s="192">
        <v>0</v>
      </c>
      <c r="J2393" s="192">
        <v>0</v>
      </c>
    </row>
    <row r="2394" spans="1:10">
      <c r="A2394" s="1" t="s">
        <v>6003</v>
      </c>
      <c r="B2394" s="1" t="s">
        <v>5865</v>
      </c>
      <c r="C2394" s="1" t="s">
        <v>5865</v>
      </c>
      <c r="D2394" s="1" t="s">
        <v>5837</v>
      </c>
      <c r="E2394" s="1" t="s">
        <v>2037</v>
      </c>
      <c r="F2394" s="1" t="s">
        <v>48</v>
      </c>
      <c r="G2394" s="1" t="s">
        <v>6004</v>
      </c>
      <c r="H2394" s="191">
        <v>477.5</v>
      </c>
      <c r="I2394" s="192">
        <v>0</v>
      </c>
      <c r="J2394" s="192">
        <v>0</v>
      </c>
    </row>
    <row r="2395" spans="1:10">
      <c r="A2395" s="1" t="s">
        <v>6005</v>
      </c>
      <c r="B2395" s="1" t="s">
        <v>5865</v>
      </c>
      <c r="C2395" s="1" t="s">
        <v>5865</v>
      </c>
      <c r="D2395" s="1" t="s">
        <v>5837</v>
      </c>
      <c r="E2395" s="1" t="s">
        <v>2037</v>
      </c>
      <c r="F2395" s="1" t="s">
        <v>48</v>
      </c>
      <c r="G2395" s="1" t="s">
        <v>6006</v>
      </c>
      <c r="H2395" s="191">
        <v>376.75</v>
      </c>
      <c r="I2395" s="192">
        <v>0</v>
      </c>
      <c r="J2395" s="192">
        <v>0</v>
      </c>
    </row>
    <row r="2396" spans="1:10">
      <c r="A2396" s="1" t="s">
        <v>6007</v>
      </c>
      <c r="B2396" s="1" t="s">
        <v>5865</v>
      </c>
      <c r="C2396" s="1" t="s">
        <v>5865</v>
      </c>
      <c r="D2396" s="1" t="s">
        <v>5837</v>
      </c>
      <c r="E2396" s="1" t="s">
        <v>2037</v>
      </c>
      <c r="F2396" s="1" t="s">
        <v>48</v>
      </c>
      <c r="G2396" s="1" t="s">
        <v>6008</v>
      </c>
      <c r="H2396" s="191">
        <v>325</v>
      </c>
      <c r="I2396" s="192">
        <v>0</v>
      </c>
      <c r="J2396" s="192">
        <v>0</v>
      </c>
    </row>
    <row r="2397" spans="1:10">
      <c r="A2397" s="1" t="s">
        <v>6009</v>
      </c>
      <c r="B2397" s="1" t="s">
        <v>5852</v>
      </c>
      <c r="C2397" s="1" t="s">
        <v>5852</v>
      </c>
      <c r="D2397" s="1" t="s">
        <v>5837</v>
      </c>
      <c r="E2397" s="1" t="s">
        <v>2037</v>
      </c>
      <c r="F2397" s="1" t="s">
        <v>48</v>
      </c>
      <c r="G2397" s="1" t="s">
        <v>6010</v>
      </c>
      <c r="H2397" s="191">
        <v>320.75</v>
      </c>
      <c r="I2397" s="192">
        <v>0</v>
      </c>
      <c r="J2397" s="192">
        <v>0</v>
      </c>
    </row>
    <row r="2398" spans="1:10">
      <c r="A2398" s="1" t="s">
        <v>6011</v>
      </c>
      <c r="B2398" s="1" t="s">
        <v>5852</v>
      </c>
      <c r="C2398" s="1" t="s">
        <v>5852</v>
      </c>
      <c r="D2398" s="1" t="s">
        <v>5837</v>
      </c>
      <c r="E2398" s="1" t="s">
        <v>2037</v>
      </c>
      <c r="F2398" s="1" t="s">
        <v>48</v>
      </c>
      <c r="G2398" s="1" t="s">
        <v>6012</v>
      </c>
      <c r="H2398" s="191">
        <v>177.5</v>
      </c>
      <c r="I2398" s="192">
        <v>0</v>
      </c>
      <c r="J2398" s="192">
        <v>0</v>
      </c>
    </row>
    <row r="2399" spans="1:10">
      <c r="A2399" s="1" t="s">
        <v>6013</v>
      </c>
      <c r="B2399" s="1" t="s">
        <v>6014</v>
      </c>
      <c r="C2399" s="1" t="s">
        <v>6014</v>
      </c>
      <c r="D2399" s="1" t="s">
        <v>6015</v>
      </c>
      <c r="E2399" s="1" t="s">
        <v>86</v>
      </c>
      <c r="F2399" s="1" t="s">
        <v>448</v>
      </c>
      <c r="G2399" s="1" t="s">
        <v>6016</v>
      </c>
      <c r="H2399" s="191">
        <v>296741.5</v>
      </c>
      <c r="I2399" s="192">
        <v>1</v>
      </c>
      <c r="J2399" s="192">
        <v>1</v>
      </c>
    </row>
    <row r="2400" spans="1:10">
      <c r="A2400" s="1" t="s">
        <v>6017</v>
      </c>
      <c r="B2400" s="1" t="s">
        <v>6014</v>
      </c>
      <c r="C2400" s="1" t="s">
        <v>6014</v>
      </c>
      <c r="D2400" s="1" t="s">
        <v>6015</v>
      </c>
      <c r="E2400" s="1" t="s">
        <v>86</v>
      </c>
      <c r="F2400" s="1" t="s">
        <v>448</v>
      </c>
      <c r="G2400" s="1" t="s">
        <v>6018</v>
      </c>
      <c r="H2400" s="191">
        <v>190257</v>
      </c>
      <c r="I2400" s="192">
        <v>0</v>
      </c>
      <c r="J2400" s="192">
        <v>1</v>
      </c>
    </row>
    <row r="2401" spans="1:10">
      <c r="A2401" s="1" t="s">
        <v>6019</v>
      </c>
      <c r="B2401" s="1" t="s">
        <v>6019</v>
      </c>
      <c r="C2401" s="1" t="s">
        <v>6020</v>
      </c>
      <c r="D2401" s="1" t="s">
        <v>6015</v>
      </c>
      <c r="E2401" s="1" t="s">
        <v>86</v>
      </c>
      <c r="F2401" s="1" t="s">
        <v>57</v>
      </c>
      <c r="G2401" s="1" t="s">
        <v>6021</v>
      </c>
      <c r="H2401" s="191">
        <v>115763</v>
      </c>
      <c r="I2401" s="192">
        <v>0</v>
      </c>
      <c r="J2401" s="192">
        <v>1</v>
      </c>
    </row>
    <row r="2402" spans="1:10">
      <c r="A2402" s="1" t="s">
        <v>6022</v>
      </c>
      <c r="B2402" s="1" t="s">
        <v>6022</v>
      </c>
      <c r="C2402" s="1" t="s">
        <v>6023</v>
      </c>
      <c r="D2402" s="1" t="s">
        <v>6015</v>
      </c>
      <c r="E2402" s="1" t="s">
        <v>86</v>
      </c>
      <c r="F2402" s="1" t="s">
        <v>42</v>
      </c>
      <c r="G2402" s="1" t="s">
        <v>6024</v>
      </c>
      <c r="H2402" s="191">
        <v>102198.5</v>
      </c>
      <c r="I2402" s="192">
        <v>1</v>
      </c>
      <c r="J2402" s="192">
        <v>1</v>
      </c>
    </row>
    <row r="2403" spans="1:10">
      <c r="A2403" s="1" t="s">
        <v>6025</v>
      </c>
      <c r="B2403" s="1" t="s">
        <v>6026</v>
      </c>
      <c r="C2403" s="1" t="s">
        <v>6026</v>
      </c>
      <c r="D2403" s="1" t="s">
        <v>6015</v>
      </c>
      <c r="E2403" s="1" t="s">
        <v>86</v>
      </c>
      <c r="F2403" s="1" t="s">
        <v>48</v>
      </c>
      <c r="G2403" s="1" t="s">
        <v>6027</v>
      </c>
      <c r="H2403" s="191">
        <v>98741.5</v>
      </c>
      <c r="I2403" s="192">
        <v>1</v>
      </c>
      <c r="J2403" s="192">
        <v>1</v>
      </c>
    </row>
    <row r="2404" spans="1:10">
      <c r="A2404" s="1" t="s">
        <v>6028</v>
      </c>
      <c r="B2404" s="1" t="s">
        <v>6028</v>
      </c>
      <c r="C2404" s="1" t="s">
        <v>5677</v>
      </c>
      <c r="D2404" s="1" t="s">
        <v>6015</v>
      </c>
      <c r="E2404" s="1" t="s">
        <v>86</v>
      </c>
      <c r="F2404" s="1" t="s">
        <v>42</v>
      </c>
      <c r="G2404" s="1" t="s">
        <v>6029</v>
      </c>
      <c r="H2404" s="191">
        <v>94627.5</v>
      </c>
      <c r="I2404" s="192">
        <v>0</v>
      </c>
      <c r="J2404" s="192">
        <v>1</v>
      </c>
    </row>
    <row r="2405" spans="1:10">
      <c r="A2405" s="1" t="s">
        <v>6030</v>
      </c>
      <c r="B2405" s="1" t="s">
        <v>6031</v>
      </c>
      <c r="C2405" s="1" t="s">
        <v>6031</v>
      </c>
      <c r="D2405" s="1" t="s">
        <v>6015</v>
      </c>
      <c r="E2405" s="1" t="s">
        <v>86</v>
      </c>
      <c r="F2405" s="1" t="s">
        <v>48</v>
      </c>
      <c r="G2405" s="1" t="s">
        <v>6032</v>
      </c>
      <c r="H2405" s="191">
        <v>86510.5</v>
      </c>
      <c r="I2405" s="192">
        <v>1</v>
      </c>
      <c r="J2405" s="192">
        <v>1</v>
      </c>
    </row>
    <row r="2406" spans="1:10">
      <c r="A2406" s="1" t="s">
        <v>6033</v>
      </c>
      <c r="B2406" s="1" t="s">
        <v>6034</v>
      </c>
      <c r="C2406" s="1" t="s">
        <v>6034</v>
      </c>
      <c r="D2406" s="1" t="s">
        <v>6015</v>
      </c>
      <c r="E2406" s="1" t="s">
        <v>86</v>
      </c>
      <c r="F2406" s="1" t="s">
        <v>48</v>
      </c>
      <c r="G2406" s="1" t="s">
        <v>6035</v>
      </c>
      <c r="H2406" s="191">
        <v>78340</v>
      </c>
      <c r="I2406" s="192">
        <v>0</v>
      </c>
      <c r="J2406" s="192">
        <v>0</v>
      </c>
    </row>
    <row r="2407" spans="1:10">
      <c r="A2407" s="1" t="s">
        <v>6036</v>
      </c>
      <c r="B2407" s="1" t="s">
        <v>6036</v>
      </c>
      <c r="C2407" s="1" t="s">
        <v>6023</v>
      </c>
      <c r="D2407" s="1" t="s">
        <v>6015</v>
      </c>
      <c r="E2407" s="1" t="s">
        <v>86</v>
      </c>
      <c r="F2407" s="1" t="s">
        <v>42</v>
      </c>
      <c r="G2407" s="1" t="s">
        <v>6037</v>
      </c>
      <c r="H2407" s="191">
        <v>76095</v>
      </c>
      <c r="I2407" s="192">
        <v>0</v>
      </c>
      <c r="J2407" s="192">
        <v>1</v>
      </c>
    </row>
    <row r="2408" spans="1:10">
      <c r="A2408" s="1" t="s">
        <v>6038</v>
      </c>
      <c r="B2408" s="1" t="s">
        <v>6039</v>
      </c>
      <c r="C2408" s="1" t="s">
        <v>6039</v>
      </c>
      <c r="D2408" s="1" t="s">
        <v>6015</v>
      </c>
      <c r="E2408" s="1" t="s">
        <v>86</v>
      </c>
      <c r="F2408" s="1" t="s">
        <v>48</v>
      </c>
      <c r="G2408" s="1" t="s">
        <v>6040</v>
      </c>
      <c r="H2408" s="191">
        <v>59647.5</v>
      </c>
      <c r="I2408" s="192">
        <v>1</v>
      </c>
      <c r="J2408" s="192">
        <v>1</v>
      </c>
    </row>
    <row r="2409" spans="1:10">
      <c r="A2409" s="1" t="s">
        <v>6041</v>
      </c>
      <c r="B2409" s="1" t="s">
        <v>6041</v>
      </c>
      <c r="C2409" s="1" t="s">
        <v>6023</v>
      </c>
      <c r="D2409" s="1" t="s">
        <v>6015</v>
      </c>
      <c r="E2409" s="1" t="s">
        <v>86</v>
      </c>
      <c r="F2409" s="1" t="s">
        <v>42</v>
      </c>
      <c r="G2409" s="1" t="s">
        <v>6042</v>
      </c>
      <c r="H2409" s="191">
        <v>42853</v>
      </c>
      <c r="I2409" s="192">
        <v>0</v>
      </c>
      <c r="J2409" s="192">
        <v>1</v>
      </c>
    </row>
    <row r="2410" spans="1:10">
      <c r="A2410" s="1" t="s">
        <v>6043</v>
      </c>
      <c r="B2410" s="1" t="s">
        <v>6014</v>
      </c>
      <c r="C2410" s="1" t="s">
        <v>6014</v>
      </c>
      <c r="D2410" s="1" t="s">
        <v>6015</v>
      </c>
      <c r="E2410" s="1" t="s">
        <v>86</v>
      </c>
      <c r="F2410" s="1" t="s">
        <v>448</v>
      </c>
      <c r="G2410" s="1" t="s">
        <v>6044</v>
      </c>
      <c r="H2410" s="191">
        <v>39812.5</v>
      </c>
      <c r="I2410" s="192">
        <v>0</v>
      </c>
      <c r="J2410" s="192">
        <v>1</v>
      </c>
    </row>
    <row r="2411" spans="1:10">
      <c r="A2411" s="1" t="s">
        <v>6045</v>
      </c>
      <c r="B2411" s="1" t="s">
        <v>6046</v>
      </c>
      <c r="C2411" s="1" t="s">
        <v>6046</v>
      </c>
      <c r="D2411" s="1" t="s">
        <v>6015</v>
      </c>
      <c r="E2411" s="1" t="s">
        <v>86</v>
      </c>
      <c r="F2411" s="1" t="s">
        <v>48</v>
      </c>
      <c r="G2411" s="1" t="s">
        <v>6047</v>
      </c>
      <c r="H2411" s="191">
        <v>38939.5</v>
      </c>
      <c r="I2411" s="192">
        <v>0</v>
      </c>
      <c r="J2411" s="192">
        <v>0</v>
      </c>
    </row>
    <row r="2412" spans="1:10">
      <c r="A2412" s="1" t="s">
        <v>6048</v>
      </c>
      <c r="B2412" s="1" t="s">
        <v>6048</v>
      </c>
      <c r="C2412" s="1" t="s">
        <v>701</v>
      </c>
      <c r="D2412" s="1" t="s">
        <v>6015</v>
      </c>
      <c r="E2412" s="1" t="s">
        <v>86</v>
      </c>
      <c r="F2412" s="1" t="s">
        <v>42</v>
      </c>
      <c r="G2412" s="1" t="s">
        <v>6049</v>
      </c>
      <c r="H2412" s="191">
        <v>35466.5</v>
      </c>
      <c r="I2412" s="192">
        <v>0</v>
      </c>
      <c r="J2412" s="192">
        <v>0</v>
      </c>
    </row>
    <row r="2413" spans="1:10">
      <c r="A2413" s="1" t="s">
        <v>6050</v>
      </c>
      <c r="B2413" s="1" t="s">
        <v>6050</v>
      </c>
      <c r="C2413" s="1" t="s">
        <v>5677</v>
      </c>
      <c r="D2413" s="1" t="s">
        <v>6015</v>
      </c>
      <c r="E2413" s="1" t="s">
        <v>86</v>
      </c>
      <c r="F2413" s="1" t="s">
        <v>42</v>
      </c>
      <c r="G2413" s="1" t="s">
        <v>6051</v>
      </c>
      <c r="H2413" s="191">
        <v>33568</v>
      </c>
      <c r="I2413" s="192">
        <v>0</v>
      </c>
      <c r="J2413" s="192">
        <v>1</v>
      </c>
    </row>
    <row r="2414" spans="1:10">
      <c r="A2414" s="1" t="s">
        <v>6052</v>
      </c>
      <c r="B2414" s="1" t="s">
        <v>6052</v>
      </c>
      <c r="C2414" s="1" t="s">
        <v>6053</v>
      </c>
      <c r="D2414" s="1" t="s">
        <v>6015</v>
      </c>
      <c r="E2414" s="1" t="s">
        <v>86</v>
      </c>
      <c r="F2414" s="1" t="s">
        <v>57</v>
      </c>
      <c r="G2414" s="1" t="s">
        <v>6054</v>
      </c>
      <c r="H2414" s="191">
        <v>31512</v>
      </c>
      <c r="I2414" s="192">
        <v>0</v>
      </c>
      <c r="J2414" s="192">
        <v>1</v>
      </c>
    </row>
    <row r="2415" spans="1:10">
      <c r="A2415" s="1" t="s">
        <v>6055</v>
      </c>
      <c r="B2415" s="1" t="s">
        <v>6055</v>
      </c>
      <c r="C2415" s="1" t="s">
        <v>6056</v>
      </c>
      <c r="D2415" s="1" t="s">
        <v>6015</v>
      </c>
      <c r="E2415" s="1" t="s">
        <v>86</v>
      </c>
      <c r="F2415" s="1" t="s">
        <v>57</v>
      </c>
      <c r="G2415" s="1" t="s">
        <v>6057</v>
      </c>
      <c r="H2415" s="191">
        <v>30140.5</v>
      </c>
      <c r="I2415" s="192">
        <v>0</v>
      </c>
      <c r="J2415" s="192">
        <v>1</v>
      </c>
    </row>
    <row r="2416" spans="1:10">
      <c r="A2416" s="1" t="s">
        <v>6058</v>
      </c>
      <c r="B2416" s="1" t="s">
        <v>6058</v>
      </c>
      <c r="C2416" s="1" t="s">
        <v>6059</v>
      </c>
      <c r="D2416" s="1" t="s">
        <v>6015</v>
      </c>
      <c r="E2416" s="1" t="s">
        <v>86</v>
      </c>
      <c r="F2416" s="1" t="s">
        <v>42</v>
      </c>
      <c r="G2416" s="1" t="s">
        <v>6060</v>
      </c>
      <c r="H2416" s="191">
        <v>25799</v>
      </c>
      <c r="I2416" s="192">
        <v>0</v>
      </c>
      <c r="J2416" s="192">
        <v>1</v>
      </c>
    </row>
    <row r="2417" spans="1:10">
      <c r="A2417" s="1" t="s">
        <v>6061</v>
      </c>
      <c r="B2417" s="1" t="s">
        <v>6061</v>
      </c>
      <c r="C2417" s="1" t="s">
        <v>1052</v>
      </c>
      <c r="D2417" s="1" t="s">
        <v>6015</v>
      </c>
      <c r="E2417" s="1" t="s">
        <v>86</v>
      </c>
      <c r="F2417" s="1" t="s">
        <v>48</v>
      </c>
      <c r="G2417" s="1" t="s">
        <v>6062</v>
      </c>
      <c r="H2417" s="191">
        <v>24362.5</v>
      </c>
      <c r="I2417" s="192">
        <v>0</v>
      </c>
      <c r="J2417" s="192">
        <v>1</v>
      </c>
    </row>
    <row r="2418" spans="1:10">
      <c r="A2418" s="1" t="s">
        <v>6063</v>
      </c>
      <c r="B2418" s="1" t="s">
        <v>6064</v>
      </c>
      <c r="C2418" s="1" t="s">
        <v>6064</v>
      </c>
      <c r="D2418" s="1" t="s">
        <v>6015</v>
      </c>
      <c r="E2418" s="1" t="s">
        <v>86</v>
      </c>
      <c r="F2418" s="1" t="s">
        <v>48</v>
      </c>
      <c r="G2418" s="1" t="s">
        <v>6065</v>
      </c>
      <c r="H2418" s="191">
        <v>21184.25</v>
      </c>
      <c r="I2418" s="192">
        <v>0</v>
      </c>
      <c r="J2418" s="192">
        <v>0</v>
      </c>
    </row>
    <row r="2419" spans="1:10">
      <c r="A2419" s="1" t="s">
        <v>6066</v>
      </c>
      <c r="B2419" s="1" t="s">
        <v>6066</v>
      </c>
      <c r="C2419" s="1" t="s">
        <v>6067</v>
      </c>
      <c r="D2419" s="1" t="s">
        <v>6015</v>
      </c>
      <c r="E2419" s="1" t="s">
        <v>86</v>
      </c>
      <c r="F2419" s="1" t="s">
        <v>42</v>
      </c>
      <c r="G2419" s="1" t="s">
        <v>6068</v>
      </c>
      <c r="H2419" s="191">
        <v>19597</v>
      </c>
      <c r="I2419" s="192">
        <v>0</v>
      </c>
      <c r="J2419" s="192">
        <v>1</v>
      </c>
    </row>
    <row r="2420" spans="1:10">
      <c r="A2420" s="1" t="s">
        <v>6069</v>
      </c>
      <c r="B2420" s="1" t="s">
        <v>6031</v>
      </c>
      <c r="C2420" s="1" t="s">
        <v>6031</v>
      </c>
      <c r="D2420" s="1" t="s">
        <v>6015</v>
      </c>
      <c r="E2420" s="1" t="s">
        <v>86</v>
      </c>
      <c r="F2420" s="1" t="s">
        <v>48</v>
      </c>
      <c r="G2420" s="1" t="s">
        <v>6070</v>
      </c>
      <c r="H2420" s="191">
        <v>19164.5</v>
      </c>
      <c r="I2420" s="192">
        <v>0</v>
      </c>
      <c r="J2420" s="192">
        <v>0</v>
      </c>
    </row>
    <row r="2421" spans="1:10">
      <c r="A2421" s="1" t="s">
        <v>6071</v>
      </c>
      <c r="B2421" s="1" t="s">
        <v>6072</v>
      </c>
      <c r="C2421" s="1" t="s">
        <v>6072</v>
      </c>
      <c r="D2421" s="1" t="s">
        <v>6015</v>
      </c>
      <c r="E2421" s="1" t="s">
        <v>86</v>
      </c>
      <c r="F2421" s="1" t="s">
        <v>48</v>
      </c>
      <c r="G2421" s="1" t="s">
        <v>6073</v>
      </c>
      <c r="H2421" s="191">
        <v>18814</v>
      </c>
      <c r="I2421" s="192">
        <v>0</v>
      </c>
      <c r="J2421" s="192">
        <v>1</v>
      </c>
    </row>
    <row r="2422" spans="1:10">
      <c r="A2422" s="1" t="s">
        <v>6074</v>
      </c>
      <c r="B2422" s="1" t="s">
        <v>6014</v>
      </c>
      <c r="C2422" s="1" t="s">
        <v>6014</v>
      </c>
      <c r="D2422" s="1" t="s">
        <v>6015</v>
      </c>
      <c r="E2422" s="1" t="s">
        <v>86</v>
      </c>
      <c r="F2422" s="1" t="s">
        <v>448</v>
      </c>
      <c r="G2422" s="1" t="s">
        <v>6075</v>
      </c>
      <c r="H2422" s="191">
        <v>18305.5</v>
      </c>
      <c r="I2422" s="192">
        <v>0</v>
      </c>
      <c r="J2422" s="192">
        <v>1</v>
      </c>
    </row>
    <row r="2423" spans="1:10">
      <c r="A2423" s="1" t="s">
        <v>6076</v>
      </c>
      <c r="B2423" s="1" t="s">
        <v>6077</v>
      </c>
      <c r="C2423" s="1" t="s">
        <v>6077</v>
      </c>
      <c r="D2423" s="1" t="s">
        <v>6015</v>
      </c>
      <c r="E2423" s="1" t="s">
        <v>86</v>
      </c>
      <c r="F2423" s="1" t="s">
        <v>48</v>
      </c>
      <c r="G2423" s="1" t="s">
        <v>6078</v>
      </c>
      <c r="H2423" s="191">
        <v>17837</v>
      </c>
      <c r="I2423" s="192">
        <v>0</v>
      </c>
      <c r="J2423" s="192">
        <v>1</v>
      </c>
    </row>
    <row r="2424" spans="1:10">
      <c r="A2424" s="1" t="s">
        <v>6079</v>
      </c>
      <c r="B2424" s="1" t="s">
        <v>6079</v>
      </c>
      <c r="C2424" s="1" t="s">
        <v>738</v>
      </c>
      <c r="D2424" s="1" t="s">
        <v>6015</v>
      </c>
      <c r="E2424" s="1" t="s">
        <v>86</v>
      </c>
      <c r="F2424" s="1" t="s">
        <v>42</v>
      </c>
      <c r="G2424" s="1" t="s">
        <v>6080</v>
      </c>
      <c r="H2424" s="191">
        <v>17478</v>
      </c>
      <c r="I2424" s="192">
        <v>0</v>
      </c>
      <c r="J2424" s="192">
        <v>0</v>
      </c>
    </row>
    <row r="2425" spans="1:10">
      <c r="A2425" s="1" t="s">
        <v>6081</v>
      </c>
      <c r="B2425" s="1" t="s">
        <v>6026</v>
      </c>
      <c r="C2425" s="1" t="s">
        <v>6026</v>
      </c>
      <c r="D2425" s="1" t="s">
        <v>6015</v>
      </c>
      <c r="E2425" s="1" t="s">
        <v>86</v>
      </c>
      <c r="F2425" s="1" t="s">
        <v>48</v>
      </c>
      <c r="G2425" s="1" t="s">
        <v>6082</v>
      </c>
      <c r="H2425" s="191">
        <v>17055.5</v>
      </c>
      <c r="I2425" s="192">
        <v>0</v>
      </c>
      <c r="J2425" s="192">
        <v>1</v>
      </c>
    </row>
    <row r="2426" spans="1:10">
      <c r="A2426" s="1" t="s">
        <v>6083</v>
      </c>
      <c r="B2426" s="1" t="s">
        <v>6083</v>
      </c>
      <c r="C2426" s="1" t="s">
        <v>5750</v>
      </c>
      <c r="D2426" s="1" t="s">
        <v>6015</v>
      </c>
      <c r="E2426" s="1" t="s">
        <v>86</v>
      </c>
      <c r="F2426" s="1" t="s">
        <v>42</v>
      </c>
      <c r="G2426" s="1" t="s">
        <v>6084</v>
      </c>
      <c r="H2426" s="191">
        <v>16503</v>
      </c>
      <c r="I2426" s="192">
        <v>0</v>
      </c>
      <c r="J2426" s="192">
        <v>1</v>
      </c>
    </row>
    <row r="2427" spans="1:10">
      <c r="A2427" s="1" t="s">
        <v>6085</v>
      </c>
      <c r="B2427" s="1" t="s">
        <v>6072</v>
      </c>
      <c r="C2427" s="1" t="s">
        <v>6072</v>
      </c>
      <c r="D2427" s="1" t="s">
        <v>6015</v>
      </c>
      <c r="E2427" s="1" t="s">
        <v>86</v>
      </c>
      <c r="F2427" s="1" t="s">
        <v>48</v>
      </c>
      <c r="G2427" s="1" t="s">
        <v>6086</v>
      </c>
      <c r="H2427" s="191">
        <v>14779.5</v>
      </c>
      <c r="I2427" s="192">
        <v>0</v>
      </c>
      <c r="J2427" s="192">
        <v>0</v>
      </c>
    </row>
    <row r="2428" spans="1:10">
      <c r="A2428" s="1" t="s">
        <v>6087</v>
      </c>
      <c r="B2428" s="1" t="s">
        <v>6087</v>
      </c>
      <c r="C2428" s="1" t="s">
        <v>701</v>
      </c>
      <c r="D2428" s="1" t="s">
        <v>6015</v>
      </c>
      <c r="E2428" s="1" t="s">
        <v>86</v>
      </c>
      <c r="F2428" s="1" t="s">
        <v>42</v>
      </c>
      <c r="G2428" s="1" t="s">
        <v>6088</v>
      </c>
      <c r="H2428" s="191">
        <v>14263</v>
      </c>
      <c r="I2428" s="192">
        <v>0</v>
      </c>
      <c r="J2428" s="192">
        <v>0</v>
      </c>
    </row>
    <row r="2429" spans="1:10">
      <c r="A2429" s="1" t="s">
        <v>6089</v>
      </c>
      <c r="B2429" s="1" t="s">
        <v>6089</v>
      </c>
      <c r="C2429" s="1" t="s">
        <v>5677</v>
      </c>
      <c r="D2429" s="1" t="s">
        <v>6015</v>
      </c>
      <c r="E2429" s="1" t="s">
        <v>86</v>
      </c>
      <c r="F2429" s="1" t="s">
        <v>42</v>
      </c>
      <c r="G2429" s="1" t="s">
        <v>6090</v>
      </c>
      <c r="H2429" s="191">
        <v>13446.5</v>
      </c>
      <c r="I2429" s="192">
        <v>0</v>
      </c>
      <c r="J2429" s="192">
        <v>0</v>
      </c>
    </row>
    <row r="2430" spans="1:10">
      <c r="A2430" s="1" t="s">
        <v>6091</v>
      </c>
      <c r="B2430" s="1" t="s">
        <v>6091</v>
      </c>
      <c r="C2430" s="1" t="s">
        <v>6092</v>
      </c>
      <c r="D2430" s="1" t="s">
        <v>6015</v>
      </c>
      <c r="E2430" s="1" t="s">
        <v>86</v>
      </c>
      <c r="F2430" s="1" t="s">
        <v>57</v>
      </c>
      <c r="G2430" s="1" t="s">
        <v>6093</v>
      </c>
      <c r="H2430" s="191">
        <v>12194.5</v>
      </c>
      <c r="I2430" s="192">
        <v>0</v>
      </c>
      <c r="J2430" s="192">
        <v>0</v>
      </c>
    </row>
    <row r="2431" spans="1:10">
      <c r="A2431" s="1" t="s">
        <v>6094</v>
      </c>
      <c r="B2431" s="1" t="s">
        <v>6094</v>
      </c>
      <c r="C2431" s="1" t="s">
        <v>6095</v>
      </c>
      <c r="D2431" s="1" t="s">
        <v>6015</v>
      </c>
      <c r="E2431" s="1" t="s">
        <v>86</v>
      </c>
      <c r="F2431" s="1" t="s">
        <v>57</v>
      </c>
      <c r="G2431" s="1" t="s">
        <v>6096</v>
      </c>
      <c r="H2431" s="191">
        <v>11727.5</v>
      </c>
      <c r="I2431" s="192">
        <v>0</v>
      </c>
      <c r="J2431" s="192">
        <v>1</v>
      </c>
    </row>
    <row r="2432" spans="1:10">
      <c r="A2432" s="1" t="s">
        <v>6097</v>
      </c>
      <c r="B2432" s="1" t="s">
        <v>6097</v>
      </c>
      <c r="C2432" s="1" t="s">
        <v>5677</v>
      </c>
      <c r="D2432" s="1" t="s">
        <v>6015</v>
      </c>
      <c r="E2432" s="1" t="s">
        <v>86</v>
      </c>
      <c r="F2432" s="1" t="s">
        <v>42</v>
      </c>
      <c r="G2432" s="1" t="s">
        <v>6098</v>
      </c>
      <c r="H2432" s="191">
        <v>11645.5</v>
      </c>
      <c r="I2432" s="192">
        <v>0</v>
      </c>
      <c r="J2432" s="192">
        <v>0</v>
      </c>
    </row>
    <row r="2433" spans="1:10">
      <c r="A2433" s="1" t="s">
        <v>6099</v>
      </c>
      <c r="B2433" s="1" t="s">
        <v>6100</v>
      </c>
      <c r="C2433" s="1" t="s">
        <v>6100</v>
      </c>
      <c r="D2433" s="1" t="s">
        <v>6015</v>
      </c>
      <c r="E2433" s="1" t="s">
        <v>86</v>
      </c>
      <c r="F2433" s="195" t="s">
        <v>42</v>
      </c>
      <c r="G2433" s="195" t="s">
        <v>6101</v>
      </c>
      <c r="H2433" s="196">
        <v>11048</v>
      </c>
      <c r="I2433" s="192">
        <v>0</v>
      </c>
      <c r="J2433" s="192">
        <v>0</v>
      </c>
    </row>
    <row r="2434" spans="1:10">
      <c r="A2434" s="1" t="s">
        <v>6102</v>
      </c>
      <c r="B2434" s="1" t="s">
        <v>6103</v>
      </c>
      <c r="C2434" s="1" t="s">
        <v>6103</v>
      </c>
      <c r="D2434" s="1" t="s">
        <v>6015</v>
      </c>
      <c r="E2434" s="1" t="s">
        <v>86</v>
      </c>
      <c r="F2434" s="1" t="s">
        <v>48</v>
      </c>
      <c r="G2434" s="1" t="s">
        <v>6104</v>
      </c>
      <c r="H2434" s="191">
        <v>9722.5</v>
      </c>
      <c r="I2434" s="192">
        <v>0</v>
      </c>
      <c r="J2434" s="192">
        <v>0</v>
      </c>
    </row>
    <row r="2435" spans="1:10">
      <c r="A2435" s="1" t="s">
        <v>6105</v>
      </c>
      <c r="B2435" s="1" t="s">
        <v>6105</v>
      </c>
      <c r="C2435" s="1" t="s">
        <v>1490</v>
      </c>
      <c r="D2435" s="1" t="s">
        <v>6015</v>
      </c>
      <c r="E2435" s="1" t="s">
        <v>86</v>
      </c>
      <c r="F2435" s="1" t="s">
        <v>42</v>
      </c>
      <c r="G2435" s="1" t="s">
        <v>6106</v>
      </c>
      <c r="H2435" s="191">
        <v>9106.5</v>
      </c>
      <c r="I2435" s="192">
        <v>0</v>
      </c>
      <c r="J2435" s="192">
        <v>0</v>
      </c>
    </row>
    <row r="2436" spans="1:10">
      <c r="A2436" s="1" t="s">
        <v>6107</v>
      </c>
      <c r="B2436" s="1" t="s">
        <v>6107</v>
      </c>
      <c r="C2436" s="1" t="s">
        <v>738</v>
      </c>
      <c r="D2436" s="1" t="s">
        <v>6015</v>
      </c>
      <c r="E2436" s="1" t="s">
        <v>86</v>
      </c>
      <c r="F2436" s="1" t="s">
        <v>42</v>
      </c>
      <c r="G2436" s="1" t="s">
        <v>6108</v>
      </c>
      <c r="H2436" s="191">
        <v>8573.5</v>
      </c>
      <c r="I2436" s="192">
        <v>0</v>
      </c>
      <c r="J2436" s="192">
        <v>0</v>
      </c>
    </row>
    <row r="2437" spans="1:10">
      <c r="A2437" s="1" t="s">
        <v>6109</v>
      </c>
      <c r="B2437" s="1" t="s">
        <v>6109</v>
      </c>
      <c r="C2437" s="1" t="s">
        <v>6110</v>
      </c>
      <c r="D2437" s="1" t="s">
        <v>6015</v>
      </c>
      <c r="E2437" s="1" t="s">
        <v>86</v>
      </c>
      <c r="F2437" s="1" t="s">
        <v>42</v>
      </c>
      <c r="G2437" s="1" t="s">
        <v>6111</v>
      </c>
      <c r="H2437" s="191">
        <v>8409</v>
      </c>
      <c r="I2437" s="192">
        <v>0</v>
      </c>
      <c r="J2437" s="192">
        <v>0</v>
      </c>
    </row>
    <row r="2438" spans="1:10">
      <c r="A2438" s="1" t="s">
        <v>6112</v>
      </c>
      <c r="B2438" s="1" t="s">
        <v>6113</v>
      </c>
      <c r="C2438" s="1" t="s">
        <v>6113</v>
      </c>
      <c r="D2438" s="1" t="s">
        <v>6015</v>
      </c>
      <c r="E2438" s="1" t="s">
        <v>86</v>
      </c>
      <c r="F2438" s="1" t="s">
        <v>48</v>
      </c>
      <c r="G2438" s="1" t="s">
        <v>6114</v>
      </c>
      <c r="H2438" s="191">
        <v>7702.5</v>
      </c>
      <c r="I2438" s="192">
        <v>0</v>
      </c>
      <c r="J2438" s="192">
        <v>0</v>
      </c>
    </row>
    <row r="2439" spans="1:10">
      <c r="A2439" s="1" t="s">
        <v>6115</v>
      </c>
      <c r="B2439" s="1" t="s">
        <v>6115</v>
      </c>
      <c r="C2439" s="1" t="s">
        <v>6116</v>
      </c>
      <c r="D2439" s="1" t="s">
        <v>6015</v>
      </c>
      <c r="E2439" s="1" t="s">
        <v>86</v>
      </c>
      <c r="F2439" s="1" t="s">
        <v>42</v>
      </c>
      <c r="G2439" s="1" t="s">
        <v>6117</v>
      </c>
      <c r="H2439" s="191">
        <v>7078</v>
      </c>
      <c r="I2439" s="192">
        <v>0</v>
      </c>
      <c r="J2439" s="192">
        <v>0</v>
      </c>
    </row>
    <row r="2440" spans="1:10">
      <c r="A2440" s="1" t="s">
        <v>6118</v>
      </c>
      <c r="B2440" s="1" t="s">
        <v>6118</v>
      </c>
      <c r="C2440" s="1" t="s">
        <v>6023</v>
      </c>
      <c r="D2440" s="1" t="s">
        <v>6015</v>
      </c>
      <c r="E2440" s="1" t="s">
        <v>86</v>
      </c>
      <c r="F2440" s="1" t="s">
        <v>65</v>
      </c>
      <c r="G2440" s="1" t="s">
        <v>6119</v>
      </c>
      <c r="H2440" s="191">
        <v>5368</v>
      </c>
      <c r="I2440" s="192">
        <v>0</v>
      </c>
      <c r="J2440" s="192">
        <v>0</v>
      </c>
    </row>
    <row r="2441" spans="1:10">
      <c r="A2441" s="1" t="s">
        <v>6120</v>
      </c>
      <c r="B2441" s="1" t="s">
        <v>5677</v>
      </c>
      <c r="C2441" s="1" t="s">
        <v>5677</v>
      </c>
      <c r="D2441" s="1" t="s">
        <v>6015</v>
      </c>
      <c r="E2441" s="1" t="s">
        <v>86</v>
      </c>
      <c r="F2441" s="1" t="s">
        <v>48</v>
      </c>
      <c r="G2441" s="1" t="s">
        <v>6121</v>
      </c>
      <c r="H2441" s="191">
        <v>4955</v>
      </c>
      <c r="I2441" s="192">
        <v>0</v>
      </c>
      <c r="J2441" s="192">
        <v>0</v>
      </c>
    </row>
    <row r="2442" spans="1:10">
      <c r="A2442" s="1" t="s">
        <v>6122</v>
      </c>
      <c r="B2442" s="1" t="s">
        <v>6122</v>
      </c>
      <c r="C2442" s="1" t="s">
        <v>6123</v>
      </c>
      <c r="D2442" s="1" t="s">
        <v>6015</v>
      </c>
      <c r="E2442" s="1" t="s">
        <v>86</v>
      </c>
      <c r="F2442" s="1" t="s">
        <v>57</v>
      </c>
      <c r="G2442" s="1" t="s">
        <v>6124</v>
      </c>
      <c r="H2442" s="191">
        <v>3130.75</v>
      </c>
      <c r="I2442" s="192">
        <v>0</v>
      </c>
      <c r="J2442" s="192">
        <v>0</v>
      </c>
    </row>
    <row r="2443" spans="1:10">
      <c r="A2443" s="1" t="s">
        <v>6125</v>
      </c>
      <c r="B2443" s="1" t="s">
        <v>6064</v>
      </c>
      <c r="C2443" s="1" t="s">
        <v>6064</v>
      </c>
      <c r="D2443" s="1" t="s">
        <v>6015</v>
      </c>
      <c r="E2443" s="1" t="s">
        <v>86</v>
      </c>
      <c r="F2443" s="1" t="s">
        <v>48</v>
      </c>
      <c r="G2443" s="1" t="s">
        <v>6126</v>
      </c>
      <c r="H2443" s="191">
        <v>3051</v>
      </c>
      <c r="I2443" s="192">
        <v>0</v>
      </c>
      <c r="J2443" s="192">
        <v>0</v>
      </c>
    </row>
    <row r="2444" spans="1:10">
      <c r="A2444" s="1" t="s">
        <v>6127</v>
      </c>
      <c r="B2444" s="1" t="s">
        <v>6046</v>
      </c>
      <c r="C2444" s="1" t="s">
        <v>6046</v>
      </c>
      <c r="D2444" s="1" t="s">
        <v>6015</v>
      </c>
      <c r="E2444" s="1" t="s">
        <v>86</v>
      </c>
      <c r="F2444" s="1" t="s">
        <v>48</v>
      </c>
      <c r="G2444" s="1" t="s">
        <v>6128</v>
      </c>
      <c r="H2444" s="191">
        <v>2769.25</v>
      </c>
      <c r="I2444" s="192">
        <v>0</v>
      </c>
      <c r="J2444" s="192">
        <v>0</v>
      </c>
    </row>
    <row r="2445" spans="1:10">
      <c r="A2445" s="1" t="s">
        <v>6129</v>
      </c>
      <c r="B2445" s="1" t="s">
        <v>6034</v>
      </c>
      <c r="C2445" s="1" t="s">
        <v>6034</v>
      </c>
      <c r="D2445" s="1" t="s">
        <v>6015</v>
      </c>
      <c r="E2445" s="1" t="s">
        <v>86</v>
      </c>
      <c r="F2445" s="1" t="s">
        <v>48</v>
      </c>
      <c r="G2445" s="1" t="s">
        <v>6130</v>
      </c>
      <c r="H2445" s="191">
        <v>1857</v>
      </c>
      <c r="I2445" s="192">
        <v>0</v>
      </c>
      <c r="J2445" s="192">
        <v>0</v>
      </c>
    </row>
    <row r="2446" spans="1:10">
      <c r="A2446" s="1" t="s">
        <v>6131</v>
      </c>
      <c r="B2446" s="1" t="s">
        <v>6064</v>
      </c>
      <c r="C2446" s="1" t="s">
        <v>6064</v>
      </c>
      <c r="D2446" s="1" t="s">
        <v>6015</v>
      </c>
      <c r="E2446" s="1" t="s">
        <v>86</v>
      </c>
      <c r="F2446" s="1" t="s">
        <v>48</v>
      </c>
      <c r="G2446" s="1" t="s">
        <v>6132</v>
      </c>
      <c r="H2446" s="191">
        <v>1783.25</v>
      </c>
      <c r="I2446" s="192">
        <v>0</v>
      </c>
      <c r="J2446" s="192">
        <v>0</v>
      </c>
    </row>
    <row r="2447" spans="1:10">
      <c r="A2447" s="1" t="s">
        <v>6133</v>
      </c>
      <c r="B2447" s="1" t="s">
        <v>6064</v>
      </c>
      <c r="C2447" s="1" t="s">
        <v>6064</v>
      </c>
      <c r="D2447" s="1" t="s">
        <v>6015</v>
      </c>
      <c r="E2447" s="1" t="s">
        <v>86</v>
      </c>
      <c r="F2447" s="1" t="s">
        <v>48</v>
      </c>
      <c r="G2447" s="1" t="s">
        <v>6134</v>
      </c>
      <c r="H2447" s="191">
        <v>1582.25</v>
      </c>
      <c r="I2447" s="192">
        <v>0</v>
      </c>
      <c r="J2447" s="192">
        <v>0</v>
      </c>
    </row>
    <row r="2448" spans="1:10">
      <c r="A2448" s="1" t="s">
        <v>6135</v>
      </c>
      <c r="B2448" s="1" t="s">
        <v>6100</v>
      </c>
      <c r="C2448" s="1" t="s">
        <v>6100</v>
      </c>
      <c r="D2448" s="1" t="s">
        <v>6015</v>
      </c>
      <c r="E2448" s="1" t="s">
        <v>86</v>
      </c>
      <c r="F2448" s="195" t="s">
        <v>42</v>
      </c>
      <c r="G2448" s="195" t="s">
        <v>6136</v>
      </c>
      <c r="H2448" s="196">
        <v>1579</v>
      </c>
      <c r="I2448" s="192">
        <v>0</v>
      </c>
      <c r="J2448" s="192">
        <v>0</v>
      </c>
    </row>
    <row r="2449" spans="1:10">
      <c r="A2449" s="1" t="s">
        <v>6137</v>
      </c>
      <c r="B2449" s="1" t="s">
        <v>6064</v>
      </c>
      <c r="C2449" s="1" t="s">
        <v>6064</v>
      </c>
      <c r="D2449" s="1" t="s">
        <v>6015</v>
      </c>
      <c r="E2449" s="1" t="s">
        <v>86</v>
      </c>
      <c r="F2449" s="1" t="s">
        <v>48</v>
      </c>
      <c r="G2449" s="1" t="s">
        <v>6138</v>
      </c>
      <c r="H2449" s="191">
        <v>1429</v>
      </c>
      <c r="I2449" s="192">
        <v>0</v>
      </c>
      <c r="J2449" s="192">
        <v>0</v>
      </c>
    </row>
    <row r="2450" spans="1:10">
      <c r="A2450" s="1" t="s">
        <v>6139</v>
      </c>
      <c r="B2450" s="1" t="s">
        <v>6034</v>
      </c>
      <c r="C2450" s="1" t="s">
        <v>6034</v>
      </c>
      <c r="D2450" s="1" t="s">
        <v>6015</v>
      </c>
      <c r="E2450" s="1" t="s">
        <v>86</v>
      </c>
      <c r="F2450" s="1" t="s">
        <v>48</v>
      </c>
      <c r="G2450" s="1" t="s">
        <v>6140</v>
      </c>
      <c r="H2450" s="191">
        <v>1329.25</v>
      </c>
      <c r="I2450" s="192">
        <v>0</v>
      </c>
      <c r="J2450" s="192">
        <v>0</v>
      </c>
    </row>
    <row r="2451" spans="1:10">
      <c r="A2451" s="1" t="s">
        <v>6141</v>
      </c>
      <c r="B2451" s="1" t="s">
        <v>6034</v>
      </c>
      <c r="C2451" s="1" t="s">
        <v>6034</v>
      </c>
      <c r="D2451" s="1" t="s">
        <v>6015</v>
      </c>
      <c r="E2451" s="1" t="s">
        <v>86</v>
      </c>
      <c r="F2451" s="1" t="s">
        <v>48</v>
      </c>
      <c r="G2451" s="1" t="s">
        <v>6142</v>
      </c>
      <c r="H2451" s="191">
        <v>1302.5</v>
      </c>
      <c r="I2451" s="192">
        <v>0</v>
      </c>
      <c r="J2451" s="192">
        <v>0</v>
      </c>
    </row>
    <row r="2452" spans="1:10">
      <c r="A2452" s="1" t="s">
        <v>6143</v>
      </c>
      <c r="B2452" s="1" t="s">
        <v>6064</v>
      </c>
      <c r="C2452" s="1" t="s">
        <v>6064</v>
      </c>
      <c r="D2452" s="1" t="s">
        <v>6015</v>
      </c>
      <c r="E2452" s="1" t="s">
        <v>86</v>
      </c>
      <c r="F2452" s="1" t="s">
        <v>48</v>
      </c>
      <c r="G2452" s="1" t="s">
        <v>6144</v>
      </c>
      <c r="H2452" s="191">
        <v>1287</v>
      </c>
      <c r="I2452" s="192">
        <v>0</v>
      </c>
      <c r="J2452" s="192">
        <v>0</v>
      </c>
    </row>
    <row r="2453" spans="1:10">
      <c r="A2453" s="1" t="s">
        <v>6145</v>
      </c>
      <c r="B2453" s="1" t="s">
        <v>6046</v>
      </c>
      <c r="C2453" s="1" t="s">
        <v>6046</v>
      </c>
      <c r="D2453" s="1" t="s">
        <v>6015</v>
      </c>
      <c r="E2453" s="1" t="s">
        <v>86</v>
      </c>
      <c r="F2453" s="1" t="s">
        <v>48</v>
      </c>
      <c r="G2453" s="1" t="s">
        <v>6146</v>
      </c>
      <c r="H2453" s="191">
        <v>1171</v>
      </c>
      <c r="I2453" s="192">
        <v>0</v>
      </c>
      <c r="J2453" s="192">
        <v>0</v>
      </c>
    </row>
    <row r="2454" spans="1:10">
      <c r="A2454" s="1" t="s">
        <v>6147</v>
      </c>
      <c r="B2454" s="1" t="s">
        <v>6046</v>
      </c>
      <c r="C2454" s="1" t="s">
        <v>6046</v>
      </c>
      <c r="D2454" s="1" t="s">
        <v>6015</v>
      </c>
      <c r="E2454" s="1" t="s">
        <v>86</v>
      </c>
      <c r="F2454" s="1" t="s">
        <v>48</v>
      </c>
      <c r="G2454" s="1" t="s">
        <v>6148</v>
      </c>
      <c r="H2454" s="191">
        <v>860.5</v>
      </c>
      <c r="I2454" s="192">
        <v>0</v>
      </c>
      <c r="J2454" s="192">
        <v>0</v>
      </c>
    </row>
    <row r="2455" spans="1:10">
      <c r="A2455" s="1" t="s">
        <v>6149</v>
      </c>
      <c r="B2455" s="1" t="s">
        <v>6064</v>
      </c>
      <c r="C2455" s="1" t="s">
        <v>6064</v>
      </c>
      <c r="D2455" s="1" t="s">
        <v>6015</v>
      </c>
      <c r="E2455" s="1" t="s">
        <v>86</v>
      </c>
      <c r="F2455" s="1" t="s">
        <v>48</v>
      </c>
      <c r="G2455" s="1" t="s">
        <v>6150</v>
      </c>
      <c r="H2455" s="191">
        <v>797</v>
      </c>
      <c r="I2455" s="192">
        <v>0</v>
      </c>
      <c r="J2455" s="192">
        <v>0</v>
      </c>
    </row>
    <row r="2456" spans="1:10">
      <c r="A2456" s="1" t="s">
        <v>6151</v>
      </c>
      <c r="B2456" s="1" t="s">
        <v>6046</v>
      </c>
      <c r="C2456" s="1" t="s">
        <v>6046</v>
      </c>
      <c r="D2456" s="1" t="s">
        <v>6015</v>
      </c>
      <c r="E2456" s="1" t="s">
        <v>86</v>
      </c>
      <c r="F2456" s="1" t="s">
        <v>48</v>
      </c>
      <c r="G2456" s="1" t="s">
        <v>6152</v>
      </c>
      <c r="H2456" s="191">
        <v>794.5</v>
      </c>
      <c r="I2456" s="192">
        <v>0</v>
      </c>
      <c r="J2456" s="192">
        <v>0</v>
      </c>
    </row>
    <row r="2457" spans="1:10">
      <c r="A2457" s="1" t="s">
        <v>6153</v>
      </c>
      <c r="B2457" s="1" t="s">
        <v>6064</v>
      </c>
      <c r="C2457" s="1" t="s">
        <v>6064</v>
      </c>
      <c r="D2457" s="1" t="s">
        <v>6015</v>
      </c>
      <c r="E2457" s="1" t="s">
        <v>86</v>
      </c>
      <c r="F2457" s="1" t="s">
        <v>48</v>
      </c>
      <c r="G2457" s="1" t="s">
        <v>6154</v>
      </c>
      <c r="H2457" s="191">
        <v>758</v>
      </c>
      <c r="I2457" s="192">
        <v>0</v>
      </c>
      <c r="J2457" s="192">
        <v>0</v>
      </c>
    </row>
    <row r="2458" spans="1:10">
      <c r="A2458" s="1" t="s">
        <v>6155</v>
      </c>
      <c r="B2458" s="1" t="s">
        <v>6064</v>
      </c>
      <c r="C2458" s="1" t="s">
        <v>6064</v>
      </c>
      <c r="D2458" s="1" t="s">
        <v>6015</v>
      </c>
      <c r="E2458" s="1" t="s">
        <v>86</v>
      </c>
      <c r="F2458" s="1" t="s">
        <v>48</v>
      </c>
      <c r="G2458" s="1" t="s">
        <v>6156</v>
      </c>
      <c r="H2458" s="191">
        <v>524</v>
      </c>
      <c r="I2458" s="192">
        <v>0</v>
      </c>
      <c r="J2458" s="192">
        <v>0</v>
      </c>
    </row>
    <row r="2459" spans="1:10">
      <c r="A2459" s="1" t="s">
        <v>6157</v>
      </c>
      <c r="B2459" s="1" t="s">
        <v>6014</v>
      </c>
      <c r="C2459" s="1" t="s">
        <v>6014</v>
      </c>
      <c r="D2459" s="1" t="s">
        <v>6015</v>
      </c>
      <c r="E2459" s="1" t="s">
        <v>86</v>
      </c>
      <c r="F2459" s="1" t="s">
        <v>448</v>
      </c>
      <c r="G2459" s="1" t="s">
        <v>6158</v>
      </c>
      <c r="H2459" s="191">
        <v>496.5</v>
      </c>
      <c r="I2459" s="192">
        <v>0</v>
      </c>
      <c r="J2459" s="192">
        <v>0</v>
      </c>
    </row>
    <row r="2460" spans="1:10">
      <c r="A2460" s="1" t="s">
        <v>6159</v>
      </c>
      <c r="B2460" s="1" t="s">
        <v>6064</v>
      </c>
      <c r="C2460" s="1" t="s">
        <v>6064</v>
      </c>
      <c r="D2460" s="1" t="s">
        <v>6015</v>
      </c>
      <c r="E2460" s="1" t="s">
        <v>86</v>
      </c>
      <c r="F2460" s="1" t="s">
        <v>48</v>
      </c>
      <c r="G2460" s="1" t="s">
        <v>6160</v>
      </c>
      <c r="H2460" s="191">
        <v>464.75</v>
      </c>
      <c r="I2460" s="192">
        <v>0</v>
      </c>
      <c r="J2460" s="192">
        <v>0</v>
      </c>
    </row>
    <row r="2461" spans="1:10">
      <c r="A2461" s="1" t="s">
        <v>6161</v>
      </c>
      <c r="B2461" s="1" t="s">
        <v>6064</v>
      </c>
      <c r="C2461" s="1" t="s">
        <v>6064</v>
      </c>
      <c r="D2461" s="1" t="s">
        <v>6015</v>
      </c>
      <c r="E2461" s="1" t="s">
        <v>86</v>
      </c>
      <c r="F2461" s="1" t="s">
        <v>48</v>
      </c>
      <c r="G2461" s="1" t="s">
        <v>6162</v>
      </c>
      <c r="H2461" s="191">
        <v>308.5</v>
      </c>
      <c r="I2461" s="192">
        <v>0</v>
      </c>
      <c r="J2461" s="192">
        <v>0</v>
      </c>
    </row>
    <row r="2462" spans="1:10">
      <c r="A2462" s="1" t="s">
        <v>6163</v>
      </c>
      <c r="B2462" s="1" t="s">
        <v>6014</v>
      </c>
      <c r="C2462" s="1" t="s">
        <v>6014</v>
      </c>
      <c r="D2462" s="1" t="s">
        <v>6015</v>
      </c>
      <c r="E2462" s="1" t="s">
        <v>86</v>
      </c>
      <c r="F2462" s="1" t="s">
        <v>448</v>
      </c>
      <c r="G2462" s="1" t="s">
        <v>6164</v>
      </c>
      <c r="H2462" s="191">
        <v>254.5</v>
      </c>
      <c r="I2462" s="192">
        <v>0</v>
      </c>
      <c r="J2462" s="192">
        <v>0</v>
      </c>
    </row>
    <row r="2463" spans="1:10">
      <c r="A2463" s="1" t="s">
        <v>6165</v>
      </c>
      <c r="B2463" s="1" t="s">
        <v>6165</v>
      </c>
      <c r="C2463" s="1" t="s">
        <v>6166</v>
      </c>
      <c r="D2463" s="1" t="s">
        <v>6015</v>
      </c>
      <c r="E2463" s="1" t="s">
        <v>86</v>
      </c>
      <c r="F2463" s="1" t="s">
        <v>57</v>
      </c>
      <c r="G2463" s="1" t="s">
        <v>6167</v>
      </c>
      <c r="H2463" s="191">
        <v>1</v>
      </c>
      <c r="I2463" s="192">
        <v>0</v>
      </c>
      <c r="J2463" s="192">
        <v>0</v>
      </c>
    </row>
    <row r="2464" spans="1:10">
      <c r="A2464" s="1" t="s">
        <v>6168</v>
      </c>
      <c r="B2464" s="1" t="s">
        <v>6168</v>
      </c>
      <c r="C2464" s="1" t="s">
        <v>516</v>
      </c>
      <c r="D2464" s="1" t="s">
        <v>6015</v>
      </c>
      <c r="E2464" s="1" t="s">
        <v>86</v>
      </c>
      <c r="F2464" s="1" t="s">
        <v>57</v>
      </c>
      <c r="G2464" s="1" t="s">
        <v>6169</v>
      </c>
      <c r="H2464" s="191">
        <v>1</v>
      </c>
      <c r="I2464" s="192">
        <v>0</v>
      </c>
      <c r="J2464" s="192">
        <v>0</v>
      </c>
    </row>
    <row r="2465" spans="1:10">
      <c r="A2465" s="1" t="s">
        <v>6170</v>
      </c>
      <c r="B2465" s="1" t="s">
        <v>6171</v>
      </c>
      <c r="C2465" s="1" t="s">
        <v>6171</v>
      </c>
      <c r="D2465" s="1" t="s">
        <v>6172</v>
      </c>
      <c r="E2465" s="1" t="s">
        <v>1887</v>
      </c>
      <c r="F2465" s="1" t="s">
        <v>48</v>
      </c>
      <c r="G2465" s="1" t="s">
        <v>6173</v>
      </c>
      <c r="H2465" s="191">
        <v>157305.25</v>
      </c>
      <c r="I2465" s="192">
        <v>1</v>
      </c>
      <c r="J2465" s="192">
        <v>1</v>
      </c>
    </row>
    <row r="2466" spans="1:10">
      <c r="A2466" s="1" t="s">
        <v>6174</v>
      </c>
      <c r="B2466" s="1" t="s">
        <v>6175</v>
      </c>
      <c r="C2466" s="1" t="s">
        <v>6175</v>
      </c>
      <c r="D2466" s="1" t="s">
        <v>6172</v>
      </c>
      <c r="E2466" s="1" t="s">
        <v>1887</v>
      </c>
      <c r="F2466" s="1" t="s">
        <v>48</v>
      </c>
      <c r="G2466" s="1" t="s">
        <v>6176</v>
      </c>
      <c r="H2466" s="191">
        <v>39600.5</v>
      </c>
      <c r="I2466" s="192">
        <v>1</v>
      </c>
      <c r="J2466" s="192">
        <v>1</v>
      </c>
    </row>
    <row r="2467" spans="1:10">
      <c r="A2467" s="1" t="s">
        <v>6177</v>
      </c>
      <c r="B2467" s="1" t="s">
        <v>6171</v>
      </c>
      <c r="C2467" s="1" t="s">
        <v>6171</v>
      </c>
      <c r="D2467" s="1" t="s">
        <v>6172</v>
      </c>
      <c r="E2467" s="1" t="s">
        <v>1887</v>
      </c>
      <c r="F2467" s="1" t="s">
        <v>48</v>
      </c>
      <c r="G2467" s="1" t="s">
        <v>6178</v>
      </c>
      <c r="H2467" s="191">
        <v>35311.5</v>
      </c>
      <c r="I2467" s="192">
        <v>0</v>
      </c>
      <c r="J2467" s="192">
        <v>0</v>
      </c>
    </row>
    <row r="2468" spans="1:10">
      <c r="A2468" s="1" t="s">
        <v>6179</v>
      </c>
      <c r="B2468" s="1" t="s">
        <v>6179</v>
      </c>
      <c r="C2468" s="1" t="s">
        <v>6180</v>
      </c>
      <c r="D2468" s="1" t="s">
        <v>6172</v>
      </c>
      <c r="E2468" s="1" t="s">
        <v>1887</v>
      </c>
      <c r="F2468" s="1" t="s">
        <v>57</v>
      </c>
      <c r="G2468" s="1" t="s">
        <v>6181</v>
      </c>
      <c r="H2468" s="191">
        <v>31995</v>
      </c>
      <c r="I2468" s="192">
        <v>0</v>
      </c>
      <c r="J2468" s="192">
        <v>0</v>
      </c>
    </row>
    <row r="2469" spans="1:10">
      <c r="A2469" s="1" t="s">
        <v>6182</v>
      </c>
      <c r="B2469" s="1" t="s">
        <v>6182</v>
      </c>
      <c r="C2469" s="1" t="s">
        <v>6183</v>
      </c>
      <c r="D2469" s="1" t="s">
        <v>6172</v>
      </c>
      <c r="E2469" s="1" t="s">
        <v>1887</v>
      </c>
      <c r="F2469" s="1" t="s">
        <v>57</v>
      </c>
      <c r="G2469" s="1" t="s">
        <v>6184</v>
      </c>
      <c r="H2469" s="191">
        <v>23567</v>
      </c>
      <c r="I2469" s="192">
        <v>0</v>
      </c>
      <c r="J2469" s="192">
        <v>0</v>
      </c>
    </row>
    <row r="2470" spans="1:10">
      <c r="A2470" s="1" t="s">
        <v>6185</v>
      </c>
      <c r="B2470" s="1" t="s">
        <v>6186</v>
      </c>
      <c r="C2470" s="1" t="s">
        <v>6186</v>
      </c>
      <c r="D2470" s="1" t="s">
        <v>6172</v>
      </c>
      <c r="E2470" s="1" t="s">
        <v>1887</v>
      </c>
      <c r="F2470" s="1" t="s">
        <v>48</v>
      </c>
      <c r="G2470" s="1" t="s">
        <v>6187</v>
      </c>
      <c r="H2470" s="191">
        <v>22831</v>
      </c>
      <c r="I2470" s="192">
        <v>0</v>
      </c>
      <c r="J2470" s="192">
        <v>1</v>
      </c>
    </row>
    <row r="2471" spans="1:10">
      <c r="A2471" s="1" t="s">
        <v>6188</v>
      </c>
      <c r="B2471" s="1" t="s">
        <v>6188</v>
      </c>
      <c r="C2471" s="1" t="s">
        <v>6189</v>
      </c>
      <c r="D2471" s="1" t="s">
        <v>6172</v>
      </c>
      <c r="E2471" s="1" t="s">
        <v>1887</v>
      </c>
      <c r="F2471" s="1" t="s">
        <v>57</v>
      </c>
      <c r="G2471" s="1" t="s">
        <v>6190</v>
      </c>
      <c r="H2471" s="191">
        <v>19304</v>
      </c>
      <c r="I2471" s="192">
        <v>0</v>
      </c>
      <c r="J2471" s="192">
        <v>0</v>
      </c>
    </row>
    <row r="2472" spans="1:10">
      <c r="A2472" s="1" t="s">
        <v>6191</v>
      </c>
      <c r="B2472" s="1" t="s">
        <v>6192</v>
      </c>
      <c r="C2472" s="1" t="s">
        <v>6192</v>
      </c>
      <c r="D2472" s="1" t="s">
        <v>6172</v>
      </c>
      <c r="E2472" s="1" t="s">
        <v>1887</v>
      </c>
      <c r="F2472" s="1" t="s">
        <v>48</v>
      </c>
      <c r="G2472" s="1" t="s">
        <v>6193</v>
      </c>
      <c r="H2472" s="191">
        <v>18855</v>
      </c>
      <c r="I2472" s="192">
        <v>0</v>
      </c>
      <c r="J2472" s="192">
        <v>0</v>
      </c>
    </row>
    <row r="2473" spans="1:10">
      <c r="A2473" s="1" t="s">
        <v>6194</v>
      </c>
      <c r="B2473" s="1" t="s">
        <v>6195</v>
      </c>
      <c r="C2473" s="1" t="s">
        <v>6195</v>
      </c>
      <c r="D2473" s="1" t="s">
        <v>6172</v>
      </c>
      <c r="E2473" s="1" t="s">
        <v>1887</v>
      </c>
      <c r="F2473" s="1" t="s">
        <v>48</v>
      </c>
      <c r="G2473" s="1" t="s">
        <v>6196</v>
      </c>
      <c r="H2473" s="191">
        <v>15827.5</v>
      </c>
      <c r="I2473" s="192">
        <v>0</v>
      </c>
      <c r="J2473" s="192">
        <v>1</v>
      </c>
    </row>
    <row r="2474" spans="1:10">
      <c r="A2474" s="1" t="s">
        <v>6197</v>
      </c>
      <c r="B2474" s="1" t="s">
        <v>6197</v>
      </c>
      <c r="C2474" s="1" t="s">
        <v>516</v>
      </c>
      <c r="D2474" s="1" t="s">
        <v>6172</v>
      </c>
      <c r="E2474" s="1" t="s">
        <v>1887</v>
      </c>
      <c r="F2474" s="1" t="s">
        <v>57</v>
      </c>
      <c r="G2474" s="1" t="s">
        <v>6198</v>
      </c>
      <c r="H2474" s="191">
        <v>14999.5</v>
      </c>
      <c r="I2474" s="192">
        <v>0</v>
      </c>
      <c r="J2474" s="192">
        <v>0</v>
      </c>
    </row>
    <row r="2475" spans="1:10">
      <c r="A2475" s="1" t="s">
        <v>6199</v>
      </c>
      <c r="B2475" s="1" t="s">
        <v>6199</v>
      </c>
      <c r="C2475" s="1" t="s">
        <v>6200</v>
      </c>
      <c r="D2475" s="1" t="s">
        <v>6172</v>
      </c>
      <c r="E2475" s="1" t="s">
        <v>1887</v>
      </c>
      <c r="F2475" s="1" t="s">
        <v>57</v>
      </c>
      <c r="G2475" s="1" t="s">
        <v>6201</v>
      </c>
      <c r="H2475" s="191">
        <v>14225</v>
      </c>
      <c r="I2475" s="192">
        <v>0</v>
      </c>
      <c r="J2475" s="192">
        <v>0</v>
      </c>
    </row>
    <row r="2476" spans="1:10">
      <c r="A2476" s="1" t="s">
        <v>6202</v>
      </c>
      <c r="B2476" s="1" t="s">
        <v>6203</v>
      </c>
      <c r="C2476" s="1" t="s">
        <v>6203</v>
      </c>
      <c r="D2476" s="1" t="s">
        <v>6172</v>
      </c>
      <c r="E2476" s="1" t="s">
        <v>1887</v>
      </c>
      <c r="F2476" s="1" t="s">
        <v>48</v>
      </c>
      <c r="G2476" s="1" t="s">
        <v>6204</v>
      </c>
      <c r="H2476" s="191">
        <v>14132</v>
      </c>
      <c r="I2476" s="192">
        <v>0</v>
      </c>
      <c r="J2476" s="192">
        <v>1</v>
      </c>
    </row>
    <row r="2477" spans="1:10">
      <c r="A2477" s="1" t="s">
        <v>6205</v>
      </c>
      <c r="B2477" s="1" t="s">
        <v>6205</v>
      </c>
      <c r="C2477" s="1" t="s">
        <v>6206</v>
      </c>
      <c r="D2477" s="1" t="s">
        <v>6172</v>
      </c>
      <c r="E2477" s="1" t="s">
        <v>1887</v>
      </c>
      <c r="F2477" s="1" t="s">
        <v>57</v>
      </c>
      <c r="G2477" s="1" t="s">
        <v>6207</v>
      </c>
      <c r="H2477" s="191">
        <v>13303.5</v>
      </c>
      <c r="I2477" s="192">
        <v>0</v>
      </c>
      <c r="J2477" s="192">
        <v>0</v>
      </c>
    </row>
    <row r="2478" spans="1:10">
      <c r="A2478" s="1" t="s">
        <v>6208</v>
      </c>
      <c r="B2478" s="1" t="s">
        <v>6209</v>
      </c>
      <c r="C2478" s="1" t="s">
        <v>6209</v>
      </c>
      <c r="D2478" s="1" t="s">
        <v>6172</v>
      </c>
      <c r="E2478" s="1" t="s">
        <v>1887</v>
      </c>
      <c r="F2478" s="1" t="s">
        <v>48</v>
      </c>
      <c r="G2478" s="1" t="s">
        <v>6210</v>
      </c>
      <c r="H2478" s="191">
        <v>11049.5</v>
      </c>
      <c r="I2478" s="192">
        <v>0</v>
      </c>
      <c r="J2478" s="192">
        <v>1</v>
      </c>
    </row>
    <row r="2479" spans="1:10">
      <c r="A2479" s="1" t="s">
        <v>6211</v>
      </c>
      <c r="B2479" s="1" t="s">
        <v>6192</v>
      </c>
      <c r="C2479" s="1" t="s">
        <v>6192</v>
      </c>
      <c r="D2479" s="1" t="s">
        <v>6172</v>
      </c>
      <c r="E2479" s="1" t="s">
        <v>1887</v>
      </c>
      <c r="F2479" s="1" t="s">
        <v>48</v>
      </c>
      <c r="G2479" s="1" t="s">
        <v>6212</v>
      </c>
      <c r="H2479" s="191">
        <v>8714.5</v>
      </c>
      <c r="I2479" s="192">
        <v>0</v>
      </c>
      <c r="J2479" s="192">
        <v>0</v>
      </c>
    </row>
    <row r="2480" spans="1:10">
      <c r="A2480" s="1" t="s">
        <v>6213</v>
      </c>
      <c r="B2480" s="1" t="s">
        <v>6213</v>
      </c>
      <c r="C2480" s="1" t="s">
        <v>6214</v>
      </c>
      <c r="D2480" s="1" t="s">
        <v>6172</v>
      </c>
      <c r="E2480" s="1" t="s">
        <v>1887</v>
      </c>
      <c r="F2480" s="1" t="s">
        <v>57</v>
      </c>
      <c r="G2480" s="1" t="s">
        <v>6215</v>
      </c>
      <c r="H2480" s="191">
        <v>6120</v>
      </c>
      <c r="I2480" s="192">
        <v>0</v>
      </c>
      <c r="J2480" s="192">
        <v>0</v>
      </c>
    </row>
    <row r="2481" spans="1:10">
      <c r="A2481" s="1" t="s">
        <v>6216</v>
      </c>
      <c r="B2481" s="1" t="s">
        <v>6217</v>
      </c>
      <c r="C2481" s="1" t="s">
        <v>6217</v>
      </c>
      <c r="D2481" s="1" t="s">
        <v>6172</v>
      </c>
      <c r="E2481" s="1" t="s">
        <v>1887</v>
      </c>
      <c r="F2481" s="1" t="s">
        <v>48</v>
      </c>
      <c r="G2481" s="1" t="s">
        <v>6218</v>
      </c>
      <c r="H2481" s="191">
        <v>5451</v>
      </c>
      <c r="I2481" s="192">
        <v>0</v>
      </c>
      <c r="J2481" s="192">
        <v>0</v>
      </c>
    </row>
    <row r="2482" spans="1:10">
      <c r="A2482" s="1" t="s">
        <v>6219</v>
      </c>
      <c r="B2482" s="1" t="s">
        <v>6220</v>
      </c>
      <c r="C2482" s="1" t="s">
        <v>6220</v>
      </c>
      <c r="D2482" s="1" t="s">
        <v>6172</v>
      </c>
      <c r="E2482" s="1" t="s">
        <v>1887</v>
      </c>
      <c r="F2482" s="1" t="s">
        <v>65</v>
      </c>
      <c r="G2482" s="1" t="s">
        <v>6221</v>
      </c>
      <c r="H2482" s="191">
        <v>5354.5</v>
      </c>
      <c r="I2482" s="192">
        <v>0</v>
      </c>
      <c r="J2482" s="192">
        <v>0</v>
      </c>
    </row>
    <row r="2483" spans="1:10">
      <c r="A2483" s="1" t="s">
        <v>6222</v>
      </c>
      <c r="B2483" s="1" t="s">
        <v>6222</v>
      </c>
      <c r="C2483" s="1" t="s">
        <v>170</v>
      </c>
      <c r="D2483" s="1" t="s">
        <v>6172</v>
      </c>
      <c r="E2483" s="1" t="s">
        <v>1887</v>
      </c>
      <c r="F2483" s="1" t="s">
        <v>57</v>
      </c>
      <c r="G2483" s="1" t="s">
        <v>6223</v>
      </c>
      <c r="H2483" s="191">
        <v>4448</v>
      </c>
      <c r="I2483" s="192">
        <v>0</v>
      </c>
      <c r="J2483" s="192">
        <v>0</v>
      </c>
    </row>
    <row r="2484" spans="1:10">
      <c r="A2484" s="1" t="s">
        <v>6224</v>
      </c>
      <c r="B2484" s="1" t="s">
        <v>6171</v>
      </c>
      <c r="C2484" s="1" t="s">
        <v>6171</v>
      </c>
      <c r="D2484" s="1" t="s">
        <v>6172</v>
      </c>
      <c r="E2484" s="1" t="s">
        <v>1887</v>
      </c>
      <c r="F2484" s="1" t="s">
        <v>48</v>
      </c>
      <c r="G2484" s="1" t="s">
        <v>6225</v>
      </c>
      <c r="H2484" s="191">
        <v>3851</v>
      </c>
      <c r="I2484" s="192">
        <v>0</v>
      </c>
      <c r="J2484" s="192">
        <v>0</v>
      </c>
    </row>
    <row r="2485" spans="1:10">
      <c r="A2485" s="1" t="s">
        <v>6226</v>
      </c>
      <c r="B2485" s="1" t="s">
        <v>6226</v>
      </c>
      <c r="C2485" s="1" t="s">
        <v>6227</v>
      </c>
      <c r="D2485" s="1" t="s">
        <v>6172</v>
      </c>
      <c r="E2485" s="1" t="s">
        <v>1887</v>
      </c>
      <c r="F2485" s="1" t="s">
        <v>57</v>
      </c>
      <c r="G2485" s="1" t="s">
        <v>6228</v>
      </c>
      <c r="H2485" s="191">
        <v>2479</v>
      </c>
      <c r="I2485" s="192">
        <v>0</v>
      </c>
      <c r="J2485" s="192">
        <v>0</v>
      </c>
    </row>
    <row r="2486" spans="1:10">
      <c r="A2486" s="1" t="s">
        <v>6229</v>
      </c>
      <c r="B2486" s="1" t="s">
        <v>6192</v>
      </c>
      <c r="C2486" s="1" t="s">
        <v>6192</v>
      </c>
      <c r="D2486" s="1" t="s">
        <v>6172</v>
      </c>
      <c r="E2486" s="1" t="s">
        <v>1887</v>
      </c>
      <c r="F2486" s="1" t="s">
        <v>48</v>
      </c>
      <c r="G2486" s="1" t="s">
        <v>6230</v>
      </c>
      <c r="H2486" s="191">
        <v>1693.25</v>
      </c>
      <c r="I2486" s="192">
        <v>0</v>
      </c>
      <c r="J2486" s="192">
        <v>0</v>
      </c>
    </row>
    <row r="2487" spans="1:10">
      <c r="A2487" s="1" t="s">
        <v>6231</v>
      </c>
      <c r="B2487" s="1" t="s">
        <v>6192</v>
      </c>
      <c r="C2487" s="1" t="s">
        <v>6192</v>
      </c>
      <c r="D2487" s="1" t="s">
        <v>6172</v>
      </c>
      <c r="E2487" s="1" t="s">
        <v>1887</v>
      </c>
      <c r="F2487" s="1" t="s">
        <v>48</v>
      </c>
      <c r="G2487" s="1" t="s">
        <v>6232</v>
      </c>
      <c r="H2487" s="191">
        <v>1674.75</v>
      </c>
      <c r="I2487" s="192">
        <v>0</v>
      </c>
      <c r="J2487" s="192">
        <v>0</v>
      </c>
    </row>
    <row r="2488" spans="1:10">
      <c r="A2488" s="1" t="s">
        <v>6233</v>
      </c>
      <c r="B2488" s="1" t="s">
        <v>6192</v>
      </c>
      <c r="C2488" s="1" t="s">
        <v>6192</v>
      </c>
      <c r="D2488" s="1" t="s">
        <v>6172</v>
      </c>
      <c r="E2488" s="1" t="s">
        <v>1887</v>
      </c>
      <c r="F2488" s="1" t="s">
        <v>48</v>
      </c>
      <c r="G2488" s="1" t="s">
        <v>6234</v>
      </c>
      <c r="H2488" s="191">
        <v>1639</v>
      </c>
      <c r="I2488" s="192">
        <v>0</v>
      </c>
      <c r="J2488" s="192">
        <v>0</v>
      </c>
    </row>
    <row r="2489" spans="1:10">
      <c r="A2489" s="1" t="s">
        <v>6235</v>
      </c>
      <c r="B2489" s="1" t="s">
        <v>6235</v>
      </c>
      <c r="C2489" s="1" t="s">
        <v>6236</v>
      </c>
      <c r="D2489" s="1" t="s">
        <v>6172</v>
      </c>
      <c r="E2489" s="1" t="s">
        <v>1887</v>
      </c>
      <c r="F2489" s="1" t="s">
        <v>57</v>
      </c>
      <c r="G2489" s="1" t="s">
        <v>6237</v>
      </c>
      <c r="H2489" s="191">
        <v>1618.5</v>
      </c>
      <c r="I2489" s="192">
        <v>0</v>
      </c>
      <c r="J2489" s="192">
        <v>1</v>
      </c>
    </row>
    <row r="2490" spans="1:10">
      <c r="A2490" s="1" t="s">
        <v>6238</v>
      </c>
      <c r="B2490" s="1" t="s">
        <v>6192</v>
      </c>
      <c r="C2490" s="1" t="s">
        <v>6192</v>
      </c>
      <c r="D2490" s="1" t="s">
        <v>6172</v>
      </c>
      <c r="E2490" s="1" t="s">
        <v>1887</v>
      </c>
      <c r="F2490" s="1" t="s">
        <v>48</v>
      </c>
      <c r="G2490" s="1" t="s">
        <v>6239</v>
      </c>
      <c r="H2490" s="191">
        <v>946</v>
      </c>
      <c r="I2490" s="192">
        <v>0</v>
      </c>
      <c r="J2490" s="192">
        <v>0</v>
      </c>
    </row>
    <row r="2491" spans="1:10">
      <c r="A2491" s="1" t="s">
        <v>6240</v>
      </c>
      <c r="B2491" s="1" t="s">
        <v>6171</v>
      </c>
      <c r="C2491" s="1" t="s">
        <v>6171</v>
      </c>
      <c r="D2491" s="1" t="s">
        <v>6172</v>
      </c>
      <c r="E2491" s="1" t="s">
        <v>1887</v>
      </c>
      <c r="F2491" s="1" t="s">
        <v>48</v>
      </c>
      <c r="G2491" s="1" t="s">
        <v>6241</v>
      </c>
      <c r="H2491" s="191">
        <v>689</v>
      </c>
      <c r="I2491" s="192">
        <v>0</v>
      </c>
      <c r="J2491" s="192">
        <v>0</v>
      </c>
    </row>
    <row r="2492" spans="1:10">
      <c r="A2492" s="1" t="s">
        <v>6242</v>
      </c>
      <c r="B2492" s="1" t="s">
        <v>6192</v>
      </c>
      <c r="C2492" s="1" t="s">
        <v>6192</v>
      </c>
      <c r="D2492" s="1" t="s">
        <v>6172</v>
      </c>
      <c r="E2492" s="1" t="s">
        <v>1887</v>
      </c>
      <c r="F2492" s="1" t="s">
        <v>48</v>
      </c>
      <c r="G2492" s="1" t="s">
        <v>6243</v>
      </c>
      <c r="H2492" s="191">
        <v>620</v>
      </c>
      <c r="I2492" s="192">
        <v>0</v>
      </c>
      <c r="J2492" s="192">
        <v>0</v>
      </c>
    </row>
    <row r="2493" spans="1:10">
      <c r="A2493" s="1" t="s">
        <v>6244</v>
      </c>
      <c r="B2493" s="1" t="s">
        <v>6245</v>
      </c>
      <c r="C2493" s="1" t="s">
        <v>6245</v>
      </c>
      <c r="D2493" s="1" t="s">
        <v>80</v>
      </c>
      <c r="E2493" s="1" t="s">
        <v>81</v>
      </c>
      <c r="F2493" s="1" t="s">
        <v>48</v>
      </c>
      <c r="G2493" s="1" t="s">
        <v>6246</v>
      </c>
      <c r="H2493" s="191">
        <v>375667</v>
      </c>
      <c r="I2493" s="192">
        <v>1</v>
      </c>
      <c r="J2493" s="192">
        <v>1</v>
      </c>
    </row>
    <row r="2494" spans="1:10">
      <c r="A2494" s="1" t="s">
        <v>6247</v>
      </c>
      <c r="B2494" s="1" t="s">
        <v>6248</v>
      </c>
      <c r="C2494" s="1" t="s">
        <v>6248</v>
      </c>
      <c r="D2494" s="1" t="s">
        <v>80</v>
      </c>
      <c r="E2494" s="1" t="s">
        <v>81</v>
      </c>
      <c r="F2494" s="1" t="s">
        <v>448</v>
      </c>
      <c r="G2494" s="1" t="s">
        <v>6249</v>
      </c>
      <c r="H2494" s="191">
        <v>249694.5</v>
      </c>
      <c r="I2494" s="192">
        <v>0</v>
      </c>
      <c r="J2494" s="192">
        <v>1</v>
      </c>
    </row>
    <row r="2495" spans="1:10">
      <c r="A2495" s="1" t="s">
        <v>6250</v>
      </c>
      <c r="B2495" s="1" t="s">
        <v>6251</v>
      </c>
      <c r="C2495" s="1" t="s">
        <v>6251</v>
      </c>
      <c r="D2495" s="1" t="s">
        <v>80</v>
      </c>
      <c r="E2495" s="1" t="s">
        <v>81</v>
      </c>
      <c r="F2495" s="1" t="s">
        <v>48</v>
      </c>
      <c r="G2495" s="1" t="s">
        <v>6252</v>
      </c>
      <c r="H2495" s="191">
        <v>238688.5</v>
      </c>
      <c r="I2495" s="192">
        <v>0</v>
      </c>
      <c r="J2495" s="192">
        <v>1</v>
      </c>
    </row>
    <row r="2496" spans="1:10">
      <c r="A2496" s="1" t="s">
        <v>6253</v>
      </c>
      <c r="B2496" s="1" t="s">
        <v>6248</v>
      </c>
      <c r="C2496" s="1" t="s">
        <v>6248</v>
      </c>
      <c r="D2496" s="1" t="s">
        <v>80</v>
      </c>
      <c r="E2496" s="1" t="s">
        <v>81</v>
      </c>
      <c r="F2496" s="1" t="s">
        <v>448</v>
      </c>
      <c r="G2496" s="1" t="s">
        <v>6254</v>
      </c>
      <c r="H2496" s="191">
        <v>233818.5</v>
      </c>
      <c r="I2496" s="192">
        <v>0</v>
      </c>
      <c r="J2496" s="192">
        <v>1</v>
      </c>
    </row>
    <row r="2497" spans="1:10">
      <c r="A2497" s="1" t="s">
        <v>6255</v>
      </c>
      <c r="B2497" s="1" t="s">
        <v>6256</v>
      </c>
      <c r="C2497" s="1" t="s">
        <v>6256</v>
      </c>
      <c r="D2497" s="1" t="s">
        <v>80</v>
      </c>
      <c r="E2497" s="1" t="s">
        <v>81</v>
      </c>
      <c r="F2497" s="1" t="s">
        <v>48</v>
      </c>
      <c r="G2497" s="1" t="s">
        <v>6257</v>
      </c>
      <c r="H2497" s="191">
        <v>181134</v>
      </c>
      <c r="I2497" s="192">
        <v>1</v>
      </c>
      <c r="J2497" s="192">
        <v>1</v>
      </c>
    </row>
    <row r="2498" spans="1:10">
      <c r="A2498" s="1" t="s">
        <v>6258</v>
      </c>
      <c r="B2498" s="1" t="s">
        <v>6259</v>
      </c>
      <c r="C2498" s="1" t="s">
        <v>6259</v>
      </c>
      <c r="D2498" s="1" t="s">
        <v>80</v>
      </c>
      <c r="E2498" s="1" t="s">
        <v>81</v>
      </c>
      <c r="F2498" s="1" t="s">
        <v>48</v>
      </c>
      <c r="G2498" s="1" t="s">
        <v>6260</v>
      </c>
      <c r="H2498" s="191">
        <v>179770.5</v>
      </c>
      <c r="I2498" s="192">
        <v>1</v>
      </c>
      <c r="J2498" s="192">
        <v>1</v>
      </c>
    </row>
    <row r="2499" spans="1:10">
      <c r="A2499" s="1" t="s">
        <v>6261</v>
      </c>
      <c r="B2499" s="1" t="s">
        <v>6262</v>
      </c>
      <c r="C2499" s="1" t="s">
        <v>6262</v>
      </c>
      <c r="D2499" s="1" t="s">
        <v>80</v>
      </c>
      <c r="E2499" s="1" t="s">
        <v>81</v>
      </c>
      <c r="F2499" s="1" t="s">
        <v>48</v>
      </c>
      <c r="G2499" s="1" t="s">
        <v>6263</v>
      </c>
      <c r="H2499" s="191">
        <v>152430.75</v>
      </c>
      <c r="I2499" s="192">
        <v>1</v>
      </c>
      <c r="J2499" s="192">
        <v>1</v>
      </c>
    </row>
    <row r="2500" spans="1:10">
      <c r="A2500" s="1" t="s">
        <v>6264</v>
      </c>
      <c r="B2500" s="1" t="s">
        <v>6265</v>
      </c>
      <c r="C2500" s="1" t="s">
        <v>6265</v>
      </c>
      <c r="D2500" s="1" t="s">
        <v>80</v>
      </c>
      <c r="E2500" s="1" t="s">
        <v>81</v>
      </c>
      <c r="F2500" s="1" t="s">
        <v>48</v>
      </c>
      <c r="G2500" s="1" t="s">
        <v>6266</v>
      </c>
      <c r="H2500" s="191">
        <v>148612</v>
      </c>
      <c r="I2500" s="192">
        <v>1</v>
      </c>
      <c r="J2500" s="192">
        <v>1</v>
      </c>
    </row>
    <row r="2501" spans="1:10">
      <c r="A2501" s="1" t="s">
        <v>6267</v>
      </c>
      <c r="B2501" s="1" t="s">
        <v>6267</v>
      </c>
      <c r="C2501" s="1" t="s">
        <v>6268</v>
      </c>
      <c r="D2501" s="1" t="s">
        <v>80</v>
      </c>
      <c r="E2501" s="1" t="s">
        <v>81</v>
      </c>
      <c r="F2501" s="1" t="s">
        <v>42</v>
      </c>
      <c r="G2501" s="1" t="s">
        <v>6269</v>
      </c>
      <c r="H2501" s="191">
        <v>144287.75</v>
      </c>
      <c r="I2501" s="192">
        <v>1</v>
      </c>
      <c r="J2501" s="192">
        <v>1</v>
      </c>
    </row>
    <row r="2502" spans="1:10">
      <c r="A2502" s="1" t="s">
        <v>6270</v>
      </c>
      <c r="B2502" s="1" t="s">
        <v>6248</v>
      </c>
      <c r="C2502" s="1" t="s">
        <v>6248</v>
      </c>
      <c r="D2502" s="1" t="s">
        <v>80</v>
      </c>
      <c r="E2502" s="1" t="s">
        <v>81</v>
      </c>
      <c r="F2502" s="1" t="s">
        <v>448</v>
      </c>
      <c r="G2502" s="1" t="s">
        <v>6271</v>
      </c>
      <c r="H2502" s="191">
        <v>143896</v>
      </c>
      <c r="I2502" s="192">
        <v>1</v>
      </c>
      <c r="J2502" s="192">
        <v>1</v>
      </c>
    </row>
    <row r="2503" spans="1:10">
      <c r="A2503" s="1" t="s">
        <v>6272</v>
      </c>
      <c r="B2503" s="1" t="s">
        <v>6272</v>
      </c>
      <c r="C2503" s="1" t="s">
        <v>6273</v>
      </c>
      <c r="D2503" s="1" t="s">
        <v>80</v>
      </c>
      <c r="E2503" s="1" t="s">
        <v>81</v>
      </c>
      <c r="F2503" s="1" t="s">
        <v>57</v>
      </c>
      <c r="G2503" s="1" t="s">
        <v>6274</v>
      </c>
      <c r="H2503" s="191">
        <v>135477.5</v>
      </c>
      <c r="I2503" s="192">
        <v>0</v>
      </c>
      <c r="J2503" s="192">
        <v>0</v>
      </c>
    </row>
    <row r="2504" spans="1:10">
      <c r="A2504" s="1" t="s">
        <v>6275</v>
      </c>
      <c r="B2504" s="1" t="s">
        <v>6276</v>
      </c>
      <c r="C2504" s="1" t="s">
        <v>6276</v>
      </c>
      <c r="D2504" s="1" t="s">
        <v>80</v>
      </c>
      <c r="E2504" s="1" t="s">
        <v>81</v>
      </c>
      <c r="F2504" s="1" t="s">
        <v>48</v>
      </c>
      <c r="G2504" s="1" t="s">
        <v>6277</v>
      </c>
      <c r="H2504" s="191">
        <v>127320</v>
      </c>
      <c r="I2504" s="192">
        <v>1</v>
      </c>
      <c r="J2504" s="192">
        <v>1</v>
      </c>
    </row>
    <row r="2505" spans="1:10">
      <c r="A2505" s="1" t="s">
        <v>6278</v>
      </c>
      <c r="B2505" s="1" t="s">
        <v>6279</v>
      </c>
      <c r="C2505" s="1" t="s">
        <v>6279</v>
      </c>
      <c r="D2505" s="1" t="s">
        <v>80</v>
      </c>
      <c r="E2505" s="1" t="s">
        <v>81</v>
      </c>
      <c r="F2505" s="1" t="s">
        <v>48</v>
      </c>
      <c r="G2505" s="1" t="s">
        <v>6280</v>
      </c>
      <c r="H2505" s="191">
        <v>122879.25</v>
      </c>
      <c r="I2505" s="192">
        <v>1</v>
      </c>
      <c r="J2505" s="192">
        <v>1</v>
      </c>
    </row>
    <row r="2506" spans="1:10">
      <c r="A2506" s="1" t="s">
        <v>6281</v>
      </c>
      <c r="B2506" s="1" t="s">
        <v>6281</v>
      </c>
      <c r="C2506" s="1" t="s">
        <v>6268</v>
      </c>
      <c r="D2506" s="1" t="s">
        <v>80</v>
      </c>
      <c r="E2506" s="1" t="s">
        <v>81</v>
      </c>
      <c r="F2506" s="1" t="s">
        <v>42</v>
      </c>
      <c r="G2506" s="1" t="s">
        <v>6282</v>
      </c>
      <c r="H2506" s="191">
        <v>115492.5</v>
      </c>
      <c r="I2506" s="192">
        <v>1</v>
      </c>
      <c r="J2506" s="192">
        <v>1</v>
      </c>
    </row>
    <row r="2507" spans="1:10">
      <c r="A2507" s="1" t="s">
        <v>6283</v>
      </c>
      <c r="B2507" s="1" t="s">
        <v>6283</v>
      </c>
      <c r="C2507" s="1" t="s">
        <v>6284</v>
      </c>
      <c r="D2507" s="1" t="s">
        <v>80</v>
      </c>
      <c r="E2507" s="1" t="s">
        <v>81</v>
      </c>
      <c r="F2507" s="1" t="s">
        <v>57</v>
      </c>
      <c r="G2507" s="1" t="s">
        <v>6285</v>
      </c>
      <c r="H2507" s="191">
        <v>101234</v>
      </c>
      <c r="I2507" s="192">
        <v>0</v>
      </c>
      <c r="J2507" s="192">
        <v>0</v>
      </c>
    </row>
    <row r="2508" spans="1:10">
      <c r="A2508" s="1" t="s">
        <v>6286</v>
      </c>
      <c r="B2508" s="1" t="s">
        <v>6287</v>
      </c>
      <c r="C2508" s="1" t="s">
        <v>6287</v>
      </c>
      <c r="D2508" s="1" t="s">
        <v>80</v>
      </c>
      <c r="E2508" s="1" t="s">
        <v>81</v>
      </c>
      <c r="F2508" s="1" t="s">
        <v>48</v>
      </c>
      <c r="G2508" s="1" t="s">
        <v>6288</v>
      </c>
      <c r="H2508" s="191">
        <v>98194.5</v>
      </c>
      <c r="I2508" s="192">
        <v>0</v>
      </c>
      <c r="J2508" s="192">
        <v>1</v>
      </c>
    </row>
    <row r="2509" spans="1:10">
      <c r="A2509" s="1" t="s">
        <v>6289</v>
      </c>
      <c r="B2509" s="1" t="s">
        <v>6248</v>
      </c>
      <c r="C2509" s="1" t="s">
        <v>6248</v>
      </c>
      <c r="D2509" s="1" t="s">
        <v>80</v>
      </c>
      <c r="E2509" s="1" t="s">
        <v>81</v>
      </c>
      <c r="F2509" s="1" t="s">
        <v>448</v>
      </c>
      <c r="G2509" s="1" t="s">
        <v>6290</v>
      </c>
      <c r="H2509" s="191">
        <v>95032</v>
      </c>
      <c r="I2509" s="192">
        <v>1</v>
      </c>
      <c r="J2509" s="192">
        <v>1</v>
      </c>
    </row>
    <row r="2510" spans="1:10">
      <c r="A2510" s="1" t="s">
        <v>6291</v>
      </c>
      <c r="B2510" s="1" t="s">
        <v>6291</v>
      </c>
      <c r="C2510" s="1" t="s">
        <v>6292</v>
      </c>
      <c r="D2510" s="1" t="s">
        <v>80</v>
      </c>
      <c r="E2510" s="1" t="s">
        <v>81</v>
      </c>
      <c r="F2510" s="1" t="s">
        <v>57</v>
      </c>
      <c r="G2510" s="1" t="s">
        <v>6293</v>
      </c>
      <c r="H2510" s="191">
        <v>85026</v>
      </c>
      <c r="I2510" s="192">
        <v>0</v>
      </c>
      <c r="J2510" s="192">
        <v>0</v>
      </c>
    </row>
    <row r="2511" spans="1:10">
      <c r="A2511" s="1" t="s">
        <v>6294</v>
      </c>
      <c r="B2511" s="1" t="s">
        <v>6295</v>
      </c>
      <c r="C2511" s="1" t="s">
        <v>6295</v>
      </c>
      <c r="D2511" s="1" t="s">
        <v>80</v>
      </c>
      <c r="E2511" s="1" t="s">
        <v>81</v>
      </c>
      <c r="F2511" s="1" t="s">
        <v>48</v>
      </c>
      <c r="G2511" s="1" t="s">
        <v>6296</v>
      </c>
      <c r="H2511" s="191">
        <v>83081.5</v>
      </c>
      <c r="I2511" s="192">
        <v>1</v>
      </c>
      <c r="J2511" s="192">
        <v>1</v>
      </c>
    </row>
    <row r="2512" spans="1:10">
      <c r="A2512" s="1" t="s">
        <v>6297</v>
      </c>
      <c r="B2512" s="1" t="s">
        <v>6297</v>
      </c>
      <c r="C2512" s="1" t="s">
        <v>6298</v>
      </c>
      <c r="D2512" s="1" t="s">
        <v>80</v>
      </c>
      <c r="E2512" s="1" t="s">
        <v>81</v>
      </c>
      <c r="F2512" s="1" t="s">
        <v>430</v>
      </c>
      <c r="G2512" s="1" t="s">
        <v>6299</v>
      </c>
      <c r="H2512" s="191">
        <v>74110.5</v>
      </c>
      <c r="I2512" s="192">
        <v>1</v>
      </c>
      <c r="J2512" s="192">
        <v>1</v>
      </c>
    </row>
    <row r="2513" spans="1:10">
      <c r="A2513" s="1" t="s">
        <v>6300</v>
      </c>
      <c r="B2513" s="1" t="s">
        <v>6300</v>
      </c>
      <c r="C2513" s="1" t="s">
        <v>6301</v>
      </c>
      <c r="D2513" s="1" t="s">
        <v>80</v>
      </c>
      <c r="E2513" s="1" t="s">
        <v>81</v>
      </c>
      <c r="F2513" s="1" t="s">
        <v>57</v>
      </c>
      <c r="G2513" s="1" t="s">
        <v>6302</v>
      </c>
      <c r="H2513" s="191">
        <v>71456</v>
      </c>
      <c r="I2513" s="192">
        <v>0</v>
      </c>
      <c r="J2513" s="192">
        <v>0</v>
      </c>
    </row>
    <row r="2514" spans="1:10">
      <c r="A2514" s="1" t="s">
        <v>6303</v>
      </c>
      <c r="B2514" s="1" t="s">
        <v>6303</v>
      </c>
      <c r="C2514" s="1" t="s">
        <v>6304</v>
      </c>
      <c r="D2514" s="1" t="s">
        <v>80</v>
      </c>
      <c r="E2514" s="1" t="s">
        <v>81</v>
      </c>
      <c r="F2514" s="1" t="s">
        <v>57</v>
      </c>
      <c r="G2514" s="1" t="s">
        <v>2190</v>
      </c>
      <c r="H2514" s="191">
        <v>53947</v>
      </c>
      <c r="I2514" s="192">
        <v>0</v>
      </c>
      <c r="J2514" s="192">
        <v>0</v>
      </c>
    </row>
    <row r="2515" spans="1:10">
      <c r="A2515" s="1" t="s">
        <v>6305</v>
      </c>
      <c r="B2515" s="1" t="s">
        <v>6306</v>
      </c>
      <c r="C2515" s="1" t="s">
        <v>6306</v>
      </c>
      <c r="D2515" s="1" t="s">
        <v>80</v>
      </c>
      <c r="E2515" s="1" t="s">
        <v>81</v>
      </c>
      <c r="F2515" s="1" t="s">
        <v>48</v>
      </c>
      <c r="G2515" s="1" t="s">
        <v>6307</v>
      </c>
      <c r="H2515" s="191">
        <v>50552.5</v>
      </c>
      <c r="I2515" s="192">
        <v>0</v>
      </c>
      <c r="J2515" s="192">
        <v>1</v>
      </c>
    </row>
    <row r="2516" spans="1:10">
      <c r="A2516" s="1" t="s">
        <v>6308</v>
      </c>
      <c r="B2516" s="1" t="s">
        <v>6308</v>
      </c>
      <c r="C2516" s="1" t="s">
        <v>6309</v>
      </c>
      <c r="D2516" s="1" t="s">
        <v>80</v>
      </c>
      <c r="E2516" s="1" t="s">
        <v>81</v>
      </c>
      <c r="F2516" s="1" t="s">
        <v>57</v>
      </c>
      <c r="G2516" s="1" t="s">
        <v>6310</v>
      </c>
      <c r="H2516" s="191">
        <v>48758.5</v>
      </c>
      <c r="I2516" s="192">
        <v>0</v>
      </c>
      <c r="J2516" s="192">
        <v>0</v>
      </c>
    </row>
    <row r="2517" spans="1:10">
      <c r="A2517" s="1" t="s">
        <v>6311</v>
      </c>
      <c r="B2517" s="1" t="s">
        <v>6248</v>
      </c>
      <c r="C2517" s="1" t="s">
        <v>6248</v>
      </c>
      <c r="D2517" s="1" t="s">
        <v>80</v>
      </c>
      <c r="E2517" s="1" t="s">
        <v>81</v>
      </c>
      <c r="F2517" s="1" t="s">
        <v>448</v>
      </c>
      <c r="G2517" s="1" t="s">
        <v>6312</v>
      </c>
      <c r="H2517" s="191">
        <v>48209.5</v>
      </c>
      <c r="I2517" s="192">
        <v>1</v>
      </c>
      <c r="J2517" s="192">
        <v>1</v>
      </c>
    </row>
    <row r="2518" spans="1:10">
      <c r="A2518" s="1" t="s">
        <v>6313</v>
      </c>
      <c r="B2518" s="1" t="s">
        <v>6314</v>
      </c>
      <c r="C2518" s="1" t="s">
        <v>6314</v>
      </c>
      <c r="D2518" s="1" t="s">
        <v>80</v>
      </c>
      <c r="E2518" s="1" t="s">
        <v>81</v>
      </c>
      <c r="F2518" s="1" t="s">
        <v>48</v>
      </c>
      <c r="G2518" s="1" t="s">
        <v>6315</v>
      </c>
      <c r="H2518" s="191">
        <v>45513</v>
      </c>
      <c r="I2518" s="192">
        <v>1</v>
      </c>
      <c r="J2518" s="192">
        <v>1</v>
      </c>
    </row>
    <row r="2519" spans="1:10">
      <c r="A2519" s="1" t="s">
        <v>6316</v>
      </c>
      <c r="B2519" s="1" t="s">
        <v>6316</v>
      </c>
      <c r="C2519" s="1" t="s">
        <v>6317</v>
      </c>
      <c r="D2519" s="1" t="s">
        <v>80</v>
      </c>
      <c r="E2519" s="1" t="s">
        <v>81</v>
      </c>
      <c r="F2519" s="1" t="s">
        <v>57</v>
      </c>
      <c r="G2519" s="1" t="s">
        <v>6318</v>
      </c>
      <c r="H2519" s="191">
        <v>44323</v>
      </c>
      <c r="I2519" s="192">
        <v>0</v>
      </c>
      <c r="J2519" s="192">
        <v>0</v>
      </c>
    </row>
    <row r="2520" spans="1:10">
      <c r="A2520" s="1" t="s">
        <v>6319</v>
      </c>
      <c r="B2520" s="1" t="s">
        <v>6320</v>
      </c>
      <c r="C2520" s="1" t="s">
        <v>6320</v>
      </c>
      <c r="D2520" s="1" t="s">
        <v>80</v>
      </c>
      <c r="E2520" s="1" t="s">
        <v>81</v>
      </c>
      <c r="F2520" s="1" t="s">
        <v>48</v>
      </c>
      <c r="G2520" s="1" t="s">
        <v>6321</v>
      </c>
      <c r="H2520" s="191">
        <v>42471.5</v>
      </c>
      <c r="I2520" s="192">
        <v>0</v>
      </c>
      <c r="J2520" s="192">
        <v>1</v>
      </c>
    </row>
    <row r="2521" spans="1:10">
      <c r="A2521" s="1" t="s">
        <v>6322</v>
      </c>
      <c r="B2521" s="1" t="s">
        <v>6322</v>
      </c>
      <c r="C2521" s="1" t="s">
        <v>6323</v>
      </c>
      <c r="D2521" s="1" t="s">
        <v>80</v>
      </c>
      <c r="E2521" s="1" t="s">
        <v>81</v>
      </c>
      <c r="F2521" s="1" t="s">
        <v>57</v>
      </c>
      <c r="G2521" s="1" t="s">
        <v>6324</v>
      </c>
      <c r="H2521" s="191">
        <v>38862.5</v>
      </c>
      <c r="I2521" s="192">
        <v>0</v>
      </c>
      <c r="J2521" s="192">
        <v>0</v>
      </c>
    </row>
    <row r="2522" spans="1:10">
      <c r="A2522" s="1" t="s">
        <v>6325</v>
      </c>
      <c r="B2522" s="1" t="s">
        <v>6325</v>
      </c>
      <c r="C2522" s="1" t="s">
        <v>6273</v>
      </c>
      <c r="D2522" s="1" t="s">
        <v>80</v>
      </c>
      <c r="E2522" s="1" t="s">
        <v>81</v>
      </c>
      <c r="F2522" s="1" t="s">
        <v>57</v>
      </c>
      <c r="G2522" s="1" t="s">
        <v>6326</v>
      </c>
      <c r="H2522" s="191">
        <v>38234</v>
      </c>
      <c r="I2522" s="192">
        <v>0</v>
      </c>
      <c r="J2522" s="192">
        <v>0</v>
      </c>
    </row>
    <row r="2523" spans="1:10">
      <c r="A2523" s="1" t="s">
        <v>6327</v>
      </c>
      <c r="B2523" s="1" t="s">
        <v>6327</v>
      </c>
      <c r="C2523" s="1" t="s">
        <v>6328</v>
      </c>
      <c r="D2523" s="1" t="s">
        <v>80</v>
      </c>
      <c r="E2523" s="1" t="s">
        <v>81</v>
      </c>
      <c r="F2523" s="1" t="s">
        <v>57</v>
      </c>
      <c r="G2523" s="1" t="s">
        <v>6329</v>
      </c>
      <c r="H2523" s="191">
        <v>37546</v>
      </c>
      <c r="I2523" s="192">
        <v>0</v>
      </c>
      <c r="J2523" s="192">
        <v>0</v>
      </c>
    </row>
    <row r="2524" spans="1:10">
      <c r="A2524" s="1" t="s">
        <v>6330</v>
      </c>
      <c r="B2524" s="1" t="s">
        <v>6331</v>
      </c>
      <c r="C2524" s="1" t="s">
        <v>6331</v>
      </c>
      <c r="D2524" s="1" t="s">
        <v>80</v>
      </c>
      <c r="E2524" s="1" t="s">
        <v>81</v>
      </c>
      <c r="F2524" s="1" t="s">
        <v>48</v>
      </c>
      <c r="G2524" s="1" t="s">
        <v>6332</v>
      </c>
      <c r="H2524" s="191">
        <v>37342</v>
      </c>
      <c r="I2524" s="192">
        <v>0</v>
      </c>
      <c r="J2524" s="192">
        <v>1</v>
      </c>
    </row>
    <row r="2525" spans="1:10">
      <c r="A2525" s="1" t="s">
        <v>6333</v>
      </c>
      <c r="B2525" s="1" t="s">
        <v>6334</v>
      </c>
      <c r="C2525" s="1" t="s">
        <v>6334</v>
      </c>
      <c r="D2525" s="1" t="s">
        <v>80</v>
      </c>
      <c r="E2525" s="1" t="s">
        <v>81</v>
      </c>
      <c r="F2525" s="1" t="s">
        <v>48</v>
      </c>
      <c r="G2525" s="1" t="s">
        <v>6335</v>
      </c>
      <c r="H2525" s="191">
        <v>36677</v>
      </c>
      <c r="I2525" s="192">
        <v>0</v>
      </c>
      <c r="J2525" s="192">
        <v>1</v>
      </c>
    </row>
    <row r="2526" spans="1:10">
      <c r="A2526" s="1" t="s">
        <v>6336</v>
      </c>
      <c r="B2526" s="1" t="s">
        <v>6337</v>
      </c>
      <c r="C2526" s="1" t="s">
        <v>6337</v>
      </c>
      <c r="D2526" s="1" t="s">
        <v>80</v>
      </c>
      <c r="E2526" s="1" t="s">
        <v>81</v>
      </c>
      <c r="F2526" s="1" t="s">
        <v>48</v>
      </c>
      <c r="G2526" s="1" t="s">
        <v>6338</v>
      </c>
      <c r="H2526" s="191">
        <v>33870</v>
      </c>
      <c r="I2526" s="192">
        <v>0</v>
      </c>
      <c r="J2526" s="192">
        <v>0</v>
      </c>
    </row>
    <row r="2527" spans="1:10">
      <c r="A2527" s="1" t="s">
        <v>6339</v>
      </c>
      <c r="B2527" s="1" t="s">
        <v>6339</v>
      </c>
      <c r="C2527" s="1" t="s">
        <v>6268</v>
      </c>
      <c r="D2527" s="1" t="s">
        <v>80</v>
      </c>
      <c r="E2527" s="1" t="s">
        <v>81</v>
      </c>
      <c r="F2527" s="1" t="s">
        <v>42</v>
      </c>
      <c r="G2527" s="1" t="s">
        <v>6340</v>
      </c>
      <c r="H2527" s="191">
        <v>32978</v>
      </c>
      <c r="I2527" s="192">
        <v>0</v>
      </c>
      <c r="J2527" s="192">
        <v>0</v>
      </c>
    </row>
    <row r="2528" spans="1:10">
      <c r="A2528" s="1" t="s">
        <v>6341</v>
      </c>
      <c r="B2528" s="1" t="s">
        <v>6341</v>
      </c>
      <c r="C2528" s="1" t="s">
        <v>6342</v>
      </c>
      <c r="D2528" s="1" t="s">
        <v>80</v>
      </c>
      <c r="E2528" s="1" t="s">
        <v>81</v>
      </c>
      <c r="F2528" s="1" t="s">
        <v>57</v>
      </c>
      <c r="G2528" s="1" t="s">
        <v>6343</v>
      </c>
      <c r="H2528" s="191">
        <v>32856</v>
      </c>
      <c r="I2528" s="192">
        <v>0</v>
      </c>
      <c r="J2528" s="192">
        <v>0</v>
      </c>
    </row>
    <row r="2529" spans="1:10">
      <c r="A2529" s="1" t="s">
        <v>6344</v>
      </c>
      <c r="B2529" s="1" t="s">
        <v>6344</v>
      </c>
      <c r="C2529" s="1" t="s">
        <v>6345</v>
      </c>
      <c r="D2529" s="1" t="s">
        <v>80</v>
      </c>
      <c r="E2529" s="1" t="s">
        <v>81</v>
      </c>
      <c r="F2529" s="1" t="s">
        <v>57</v>
      </c>
      <c r="G2529" s="1" t="s">
        <v>6346</v>
      </c>
      <c r="H2529" s="191">
        <v>32176</v>
      </c>
      <c r="I2529" s="192">
        <v>0</v>
      </c>
      <c r="J2529" s="192">
        <v>0</v>
      </c>
    </row>
    <row r="2530" spans="1:10">
      <c r="A2530" s="1" t="s">
        <v>6347</v>
      </c>
      <c r="B2530" s="1" t="s">
        <v>6347</v>
      </c>
      <c r="C2530" s="1" t="s">
        <v>6273</v>
      </c>
      <c r="D2530" s="1" t="s">
        <v>80</v>
      </c>
      <c r="E2530" s="1" t="s">
        <v>81</v>
      </c>
      <c r="F2530" s="1" t="s">
        <v>57</v>
      </c>
      <c r="G2530" s="1" t="s">
        <v>6348</v>
      </c>
      <c r="H2530" s="191">
        <v>31846</v>
      </c>
      <c r="I2530" s="192">
        <v>0</v>
      </c>
      <c r="J2530" s="192">
        <v>0</v>
      </c>
    </row>
    <row r="2531" spans="1:10">
      <c r="A2531" s="1" t="s">
        <v>6349</v>
      </c>
      <c r="B2531" s="1" t="s">
        <v>6350</v>
      </c>
      <c r="C2531" s="1" t="s">
        <v>6350</v>
      </c>
      <c r="D2531" s="1" t="s">
        <v>80</v>
      </c>
      <c r="E2531" s="1" t="s">
        <v>81</v>
      </c>
      <c r="F2531" s="1" t="s">
        <v>48</v>
      </c>
      <c r="G2531" s="1" t="s">
        <v>6351</v>
      </c>
      <c r="H2531" s="191">
        <v>31250.5</v>
      </c>
      <c r="I2531" s="192">
        <v>0</v>
      </c>
      <c r="J2531" s="192">
        <v>1</v>
      </c>
    </row>
    <row r="2532" spans="1:10">
      <c r="A2532" s="1" t="s">
        <v>6352</v>
      </c>
      <c r="B2532" s="1" t="s">
        <v>6353</v>
      </c>
      <c r="C2532" s="1" t="s">
        <v>6353</v>
      </c>
      <c r="D2532" s="1" t="s">
        <v>80</v>
      </c>
      <c r="E2532" s="1" t="s">
        <v>81</v>
      </c>
      <c r="F2532" s="1" t="s">
        <v>48</v>
      </c>
      <c r="G2532" s="1" t="s">
        <v>6354</v>
      </c>
      <c r="H2532" s="191">
        <v>30663.5</v>
      </c>
      <c r="I2532" s="192">
        <v>0</v>
      </c>
      <c r="J2532" s="192">
        <v>1</v>
      </c>
    </row>
    <row r="2533" spans="1:10">
      <c r="A2533" s="1" t="s">
        <v>6355</v>
      </c>
      <c r="B2533" s="1" t="s">
        <v>6355</v>
      </c>
      <c r="C2533" s="1" t="s">
        <v>6356</v>
      </c>
      <c r="D2533" s="1" t="s">
        <v>80</v>
      </c>
      <c r="E2533" s="1" t="s">
        <v>81</v>
      </c>
      <c r="F2533" s="1" t="s">
        <v>42</v>
      </c>
      <c r="G2533" s="1" t="s">
        <v>6357</v>
      </c>
      <c r="H2533" s="191">
        <v>30484.5</v>
      </c>
      <c r="I2533" s="192">
        <v>0</v>
      </c>
      <c r="J2533" s="192">
        <v>0</v>
      </c>
    </row>
    <row r="2534" spans="1:10">
      <c r="A2534" s="1" t="s">
        <v>6358</v>
      </c>
      <c r="B2534" s="1" t="s">
        <v>6359</v>
      </c>
      <c r="C2534" s="1" t="s">
        <v>6359</v>
      </c>
      <c r="D2534" s="1" t="s">
        <v>80</v>
      </c>
      <c r="E2534" s="1" t="s">
        <v>81</v>
      </c>
      <c r="F2534" s="1" t="s">
        <v>48</v>
      </c>
      <c r="G2534" s="1" t="s">
        <v>6360</v>
      </c>
      <c r="H2534" s="191">
        <v>30466.5</v>
      </c>
      <c r="I2534" s="192">
        <v>0</v>
      </c>
      <c r="J2534" s="192">
        <v>0</v>
      </c>
    </row>
    <row r="2535" spans="1:10">
      <c r="A2535" s="1" t="s">
        <v>6361</v>
      </c>
      <c r="B2535" s="1" t="s">
        <v>6361</v>
      </c>
      <c r="C2535" s="1" t="s">
        <v>6362</v>
      </c>
      <c r="D2535" s="1" t="s">
        <v>80</v>
      </c>
      <c r="E2535" s="1" t="s">
        <v>81</v>
      </c>
      <c r="F2535" s="1" t="s">
        <v>57</v>
      </c>
      <c r="G2535" s="1" t="s">
        <v>6363</v>
      </c>
      <c r="H2535" s="191">
        <v>28923</v>
      </c>
      <c r="I2535" s="192">
        <v>0</v>
      </c>
      <c r="J2535" s="192">
        <v>0</v>
      </c>
    </row>
    <row r="2536" spans="1:10">
      <c r="A2536" s="1" t="s">
        <v>6364</v>
      </c>
      <c r="B2536" s="1" t="s">
        <v>6365</v>
      </c>
      <c r="C2536" s="1" t="s">
        <v>6365</v>
      </c>
      <c r="D2536" s="1" t="s">
        <v>80</v>
      </c>
      <c r="E2536" s="1" t="s">
        <v>81</v>
      </c>
      <c r="F2536" s="1" t="s">
        <v>48</v>
      </c>
      <c r="G2536" s="1" t="s">
        <v>6366</v>
      </c>
      <c r="H2536" s="191">
        <v>28776.25</v>
      </c>
      <c r="I2536" s="192">
        <v>0</v>
      </c>
      <c r="J2536" s="192">
        <v>0</v>
      </c>
    </row>
    <row r="2537" spans="1:10">
      <c r="A2537" s="1" t="s">
        <v>6367</v>
      </c>
      <c r="B2537" s="1" t="s">
        <v>6248</v>
      </c>
      <c r="C2537" s="1" t="s">
        <v>6248</v>
      </c>
      <c r="D2537" s="1" t="s">
        <v>80</v>
      </c>
      <c r="E2537" s="1" t="s">
        <v>81</v>
      </c>
      <c r="F2537" s="1" t="s">
        <v>448</v>
      </c>
      <c r="G2537" s="1" t="s">
        <v>6368</v>
      </c>
      <c r="H2537" s="191">
        <v>27275.5</v>
      </c>
      <c r="I2537" s="192">
        <v>0</v>
      </c>
      <c r="J2537" s="192">
        <v>1</v>
      </c>
    </row>
    <row r="2538" spans="1:10">
      <c r="A2538" s="1" t="s">
        <v>6369</v>
      </c>
      <c r="B2538" s="1" t="s">
        <v>6369</v>
      </c>
      <c r="C2538" s="1" t="s">
        <v>6273</v>
      </c>
      <c r="D2538" s="1" t="s">
        <v>80</v>
      </c>
      <c r="E2538" s="1" t="s">
        <v>81</v>
      </c>
      <c r="F2538" s="1" t="s">
        <v>57</v>
      </c>
      <c r="G2538" s="1" t="s">
        <v>6370</v>
      </c>
      <c r="H2538" s="191">
        <v>25257</v>
      </c>
      <c r="I2538" s="192">
        <v>0</v>
      </c>
      <c r="J2538" s="192">
        <v>0</v>
      </c>
    </row>
    <row r="2539" spans="1:10">
      <c r="A2539" s="1" t="s">
        <v>6371</v>
      </c>
      <c r="B2539" s="1" t="s">
        <v>6371</v>
      </c>
      <c r="C2539" s="1" t="s">
        <v>6372</v>
      </c>
      <c r="D2539" s="1" t="s">
        <v>80</v>
      </c>
      <c r="E2539" s="1" t="s">
        <v>81</v>
      </c>
      <c r="F2539" s="1" t="s">
        <v>42</v>
      </c>
      <c r="G2539" s="1" t="s">
        <v>6373</v>
      </c>
      <c r="H2539" s="191">
        <v>24374.5</v>
      </c>
      <c r="I2539" s="192">
        <v>0</v>
      </c>
      <c r="J2539" s="192">
        <v>0</v>
      </c>
    </row>
    <row r="2540" spans="1:10">
      <c r="A2540" s="1" t="s">
        <v>6374</v>
      </c>
      <c r="B2540" s="1" t="s">
        <v>6374</v>
      </c>
      <c r="C2540" s="1" t="s">
        <v>6375</v>
      </c>
      <c r="D2540" s="1" t="s">
        <v>80</v>
      </c>
      <c r="E2540" s="1" t="s">
        <v>81</v>
      </c>
      <c r="F2540" s="1" t="s">
        <v>57</v>
      </c>
      <c r="G2540" s="1" t="s">
        <v>6376</v>
      </c>
      <c r="H2540" s="191">
        <v>24348</v>
      </c>
      <c r="I2540" s="192">
        <v>0</v>
      </c>
      <c r="J2540" s="192">
        <v>0</v>
      </c>
    </row>
    <row r="2541" spans="1:10">
      <c r="A2541" s="1" t="s">
        <v>6377</v>
      </c>
      <c r="B2541" s="1" t="s">
        <v>6377</v>
      </c>
      <c r="C2541" s="1" t="s">
        <v>6378</v>
      </c>
      <c r="D2541" s="1" t="s">
        <v>80</v>
      </c>
      <c r="E2541" s="1" t="s">
        <v>81</v>
      </c>
      <c r="F2541" s="1" t="s">
        <v>57</v>
      </c>
      <c r="G2541" s="1" t="s">
        <v>6379</v>
      </c>
      <c r="H2541" s="191">
        <v>24127</v>
      </c>
      <c r="I2541" s="192">
        <v>0</v>
      </c>
      <c r="J2541" s="192">
        <v>0</v>
      </c>
    </row>
    <row r="2542" spans="1:10">
      <c r="A2542" s="1" t="s">
        <v>6380</v>
      </c>
      <c r="B2542" s="1" t="s">
        <v>6381</v>
      </c>
      <c r="C2542" s="1" t="s">
        <v>6381</v>
      </c>
      <c r="D2542" s="1" t="s">
        <v>80</v>
      </c>
      <c r="E2542" s="1" t="s">
        <v>81</v>
      </c>
      <c r="F2542" s="1" t="s">
        <v>48</v>
      </c>
      <c r="G2542" s="1" t="s">
        <v>6382</v>
      </c>
      <c r="H2542" s="197">
        <v>22030</v>
      </c>
      <c r="I2542" s="198">
        <v>0</v>
      </c>
      <c r="J2542" s="198">
        <v>0</v>
      </c>
    </row>
    <row r="2543" spans="1:10">
      <c r="A2543" s="1" t="s">
        <v>6383</v>
      </c>
      <c r="B2543" s="1" t="s">
        <v>6248</v>
      </c>
      <c r="C2543" s="1" t="s">
        <v>6248</v>
      </c>
      <c r="D2543" s="1" t="s">
        <v>80</v>
      </c>
      <c r="E2543" s="1" t="s">
        <v>81</v>
      </c>
      <c r="F2543" s="1" t="s">
        <v>448</v>
      </c>
      <c r="G2543" s="1" t="s">
        <v>6384</v>
      </c>
      <c r="H2543" s="191">
        <v>21332.75</v>
      </c>
      <c r="I2543" s="192">
        <v>0</v>
      </c>
      <c r="J2543" s="192">
        <v>0</v>
      </c>
    </row>
    <row r="2544" spans="1:10">
      <c r="A2544" s="1" t="s">
        <v>6385</v>
      </c>
      <c r="B2544" s="1" t="s">
        <v>6365</v>
      </c>
      <c r="C2544" s="1" t="s">
        <v>6365</v>
      </c>
      <c r="D2544" s="1" t="s">
        <v>80</v>
      </c>
      <c r="E2544" s="1" t="s">
        <v>81</v>
      </c>
      <c r="F2544" s="1" t="s">
        <v>48</v>
      </c>
      <c r="G2544" s="1" t="s">
        <v>6386</v>
      </c>
      <c r="H2544" s="191">
        <v>20212.5</v>
      </c>
      <c r="I2544" s="192">
        <v>0</v>
      </c>
      <c r="J2544" s="192">
        <v>0</v>
      </c>
    </row>
    <row r="2545" spans="1:10">
      <c r="A2545" s="1" t="s">
        <v>6387</v>
      </c>
      <c r="B2545" s="1" t="s">
        <v>6248</v>
      </c>
      <c r="C2545" s="1" t="s">
        <v>6248</v>
      </c>
      <c r="D2545" s="1" t="s">
        <v>80</v>
      </c>
      <c r="E2545" s="1" t="s">
        <v>81</v>
      </c>
      <c r="F2545" s="1" t="s">
        <v>448</v>
      </c>
      <c r="G2545" s="1" t="s">
        <v>6388</v>
      </c>
      <c r="H2545" s="191">
        <v>20210.5</v>
      </c>
      <c r="I2545" s="192">
        <v>1</v>
      </c>
      <c r="J2545" s="192">
        <v>0</v>
      </c>
    </row>
    <row r="2546" spans="1:10">
      <c r="A2546" s="1" t="s">
        <v>6389</v>
      </c>
      <c r="B2546" s="1" t="s">
        <v>6389</v>
      </c>
      <c r="C2546" s="1" t="s">
        <v>293</v>
      </c>
      <c r="D2546" s="1" t="s">
        <v>80</v>
      </c>
      <c r="E2546" s="1" t="s">
        <v>81</v>
      </c>
      <c r="F2546" s="1" t="s">
        <v>57</v>
      </c>
      <c r="G2546" s="1" t="s">
        <v>6390</v>
      </c>
      <c r="H2546" s="191">
        <v>19020.5</v>
      </c>
      <c r="I2546" s="192">
        <v>0</v>
      </c>
      <c r="J2546" s="192">
        <v>0</v>
      </c>
    </row>
    <row r="2547" spans="1:10">
      <c r="A2547" s="1" t="s">
        <v>6391</v>
      </c>
      <c r="B2547" s="1" t="s">
        <v>6245</v>
      </c>
      <c r="C2547" s="1" t="s">
        <v>6245</v>
      </c>
      <c r="D2547" s="1" t="s">
        <v>80</v>
      </c>
      <c r="E2547" s="1" t="s">
        <v>81</v>
      </c>
      <c r="F2547" s="1" t="s">
        <v>48</v>
      </c>
      <c r="G2547" s="1" t="s">
        <v>6392</v>
      </c>
      <c r="H2547" s="191">
        <v>18246.75</v>
      </c>
      <c r="I2547" s="192">
        <v>0</v>
      </c>
      <c r="J2547" s="192">
        <v>0</v>
      </c>
    </row>
    <row r="2548" spans="1:10">
      <c r="A2548" s="1" t="s">
        <v>6393</v>
      </c>
      <c r="B2548" s="1" t="s">
        <v>6394</v>
      </c>
      <c r="C2548" s="1" t="s">
        <v>6394</v>
      </c>
      <c r="D2548" s="1" t="s">
        <v>80</v>
      </c>
      <c r="E2548" s="1" t="s">
        <v>81</v>
      </c>
      <c r="F2548" s="1" t="s">
        <v>48</v>
      </c>
      <c r="G2548" s="1" t="s">
        <v>6395</v>
      </c>
      <c r="H2548" s="191">
        <v>17517</v>
      </c>
      <c r="I2548" s="192">
        <v>0</v>
      </c>
      <c r="J2548" s="192">
        <v>1</v>
      </c>
    </row>
    <row r="2549" spans="1:10">
      <c r="A2549" s="1" t="s">
        <v>6396</v>
      </c>
      <c r="B2549" s="1" t="s">
        <v>6397</v>
      </c>
      <c r="C2549" s="1" t="s">
        <v>6397</v>
      </c>
      <c r="D2549" s="1" t="s">
        <v>80</v>
      </c>
      <c r="E2549" s="1" t="s">
        <v>81</v>
      </c>
      <c r="F2549" s="1" t="s">
        <v>48</v>
      </c>
      <c r="G2549" s="1" t="s">
        <v>6398</v>
      </c>
      <c r="H2549" s="191">
        <v>17428</v>
      </c>
      <c r="I2549" s="192">
        <v>0</v>
      </c>
      <c r="J2549" s="192">
        <v>1</v>
      </c>
    </row>
    <row r="2550" spans="1:10">
      <c r="A2550" s="1" t="s">
        <v>6399</v>
      </c>
      <c r="B2550" s="1" t="s">
        <v>6399</v>
      </c>
      <c r="C2550" s="1" t="s">
        <v>6400</v>
      </c>
      <c r="D2550" s="1" t="s">
        <v>80</v>
      </c>
      <c r="E2550" s="1" t="s">
        <v>81</v>
      </c>
      <c r="F2550" s="1" t="s">
        <v>57</v>
      </c>
      <c r="G2550" s="1" t="s">
        <v>6401</v>
      </c>
      <c r="H2550" s="191">
        <v>17299.5</v>
      </c>
      <c r="I2550" s="192">
        <v>0</v>
      </c>
      <c r="J2550" s="192">
        <v>0</v>
      </c>
    </row>
    <row r="2551" spans="1:10">
      <c r="A2551" s="1" t="s">
        <v>6402</v>
      </c>
      <c r="B2551" s="1" t="s">
        <v>6403</v>
      </c>
      <c r="C2551" s="1" t="s">
        <v>6403</v>
      </c>
      <c r="D2551" s="1" t="s">
        <v>80</v>
      </c>
      <c r="E2551" s="1" t="s">
        <v>81</v>
      </c>
      <c r="F2551" s="1" t="s">
        <v>48</v>
      </c>
      <c r="G2551" s="1" t="s">
        <v>6404</v>
      </c>
      <c r="H2551" s="191">
        <v>17123.5</v>
      </c>
      <c r="I2551" s="192">
        <v>0</v>
      </c>
      <c r="J2551" s="192">
        <v>0</v>
      </c>
    </row>
    <row r="2552" spans="1:10">
      <c r="A2552" s="1" t="s">
        <v>6405</v>
      </c>
      <c r="B2552" s="1" t="s">
        <v>6405</v>
      </c>
      <c r="C2552" s="1" t="s">
        <v>6406</v>
      </c>
      <c r="D2552" s="1" t="s">
        <v>80</v>
      </c>
      <c r="E2552" s="1" t="s">
        <v>81</v>
      </c>
      <c r="F2552" s="1" t="s">
        <v>57</v>
      </c>
      <c r="G2552" s="1" t="s">
        <v>6407</v>
      </c>
      <c r="H2552" s="191">
        <v>16850.25</v>
      </c>
      <c r="I2552" s="192">
        <v>0</v>
      </c>
      <c r="J2552" s="192">
        <v>0</v>
      </c>
    </row>
    <row r="2553" spans="1:10">
      <c r="A2553" s="1" t="s">
        <v>6408</v>
      </c>
      <c r="B2553" s="1" t="s">
        <v>6251</v>
      </c>
      <c r="C2553" s="1" t="s">
        <v>6251</v>
      </c>
      <c r="D2553" s="1" t="s">
        <v>80</v>
      </c>
      <c r="E2553" s="1" t="s">
        <v>81</v>
      </c>
      <c r="F2553" s="1" t="s">
        <v>48</v>
      </c>
      <c r="G2553" s="1" t="s">
        <v>6409</v>
      </c>
      <c r="H2553" s="191">
        <v>16636.5</v>
      </c>
      <c r="I2553" s="192">
        <v>0</v>
      </c>
      <c r="J2553" s="192">
        <v>0</v>
      </c>
    </row>
    <row r="2554" spans="1:10">
      <c r="A2554" s="1" t="s">
        <v>6410</v>
      </c>
      <c r="B2554" s="1" t="s">
        <v>6410</v>
      </c>
      <c r="C2554" s="1" t="s">
        <v>6273</v>
      </c>
      <c r="D2554" s="1" t="s">
        <v>80</v>
      </c>
      <c r="E2554" s="1" t="s">
        <v>81</v>
      </c>
      <c r="F2554" s="1" t="s">
        <v>57</v>
      </c>
      <c r="G2554" s="1" t="s">
        <v>6411</v>
      </c>
      <c r="H2554" s="191">
        <v>16446.5</v>
      </c>
      <c r="I2554" s="192">
        <v>0</v>
      </c>
      <c r="J2554" s="192">
        <v>0</v>
      </c>
    </row>
    <row r="2555" spans="1:10">
      <c r="A2555" s="1" t="s">
        <v>6412</v>
      </c>
      <c r="B2555" s="1" t="s">
        <v>6412</v>
      </c>
      <c r="C2555" s="1" t="s">
        <v>6273</v>
      </c>
      <c r="D2555" s="1" t="s">
        <v>80</v>
      </c>
      <c r="E2555" s="1" t="s">
        <v>81</v>
      </c>
      <c r="F2555" s="1" t="s">
        <v>57</v>
      </c>
      <c r="G2555" s="1" t="s">
        <v>6413</v>
      </c>
      <c r="H2555" s="191">
        <v>16217.25</v>
      </c>
      <c r="I2555" s="192">
        <v>0</v>
      </c>
      <c r="J2555" s="192">
        <v>0</v>
      </c>
    </row>
    <row r="2556" spans="1:10">
      <c r="A2556" s="1" t="s">
        <v>6414</v>
      </c>
      <c r="B2556" s="1" t="s">
        <v>6414</v>
      </c>
      <c r="C2556" s="1" t="s">
        <v>6415</v>
      </c>
      <c r="D2556" s="1" t="s">
        <v>80</v>
      </c>
      <c r="E2556" s="1" t="s">
        <v>81</v>
      </c>
      <c r="F2556" s="1" t="s">
        <v>57</v>
      </c>
      <c r="G2556" s="1" t="s">
        <v>1416</v>
      </c>
      <c r="H2556" s="191">
        <v>15970</v>
      </c>
      <c r="I2556" s="192">
        <v>0</v>
      </c>
      <c r="J2556" s="192">
        <v>0</v>
      </c>
    </row>
    <row r="2557" spans="1:10">
      <c r="A2557" s="1" t="s">
        <v>6416</v>
      </c>
      <c r="B2557" s="1" t="s">
        <v>6416</v>
      </c>
      <c r="C2557" s="1" t="s">
        <v>6304</v>
      </c>
      <c r="D2557" s="1" t="s">
        <v>80</v>
      </c>
      <c r="E2557" s="1" t="s">
        <v>81</v>
      </c>
      <c r="F2557" s="1" t="s">
        <v>57</v>
      </c>
      <c r="G2557" s="1" t="s">
        <v>6417</v>
      </c>
      <c r="H2557" s="191">
        <v>15620.5</v>
      </c>
      <c r="I2557" s="192">
        <v>0</v>
      </c>
      <c r="J2557" s="192">
        <v>0</v>
      </c>
    </row>
    <row r="2558" spans="1:10">
      <c r="A2558" s="1" t="s">
        <v>6418</v>
      </c>
      <c r="B2558" s="1" t="s">
        <v>6295</v>
      </c>
      <c r="C2558" s="1" t="s">
        <v>6295</v>
      </c>
      <c r="D2558" s="1" t="s">
        <v>80</v>
      </c>
      <c r="E2558" s="1" t="s">
        <v>81</v>
      </c>
      <c r="F2558" s="1" t="s">
        <v>48</v>
      </c>
      <c r="G2558" s="1" t="s">
        <v>6419</v>
      </c>
      <c r="H2558" s="191">
        <v>15224.5</v>
      </c>
      <c r="I2558" s="192">
        <v>0</v>
      </c>
      <c r="J2558" s="192">
        <v>0</v>
      </c>
    </row>
    <row r="2559" spans="1:10">
      <c r="A2559" s="1" t="s">
        <v>6420</v>
      </c>
      <c r="B2559" s="1" t="s">
        <v>6420</v>
      </c>
      <c r="C2559" s="1" t="s">
        <v>6273</v>
      </c>
      <c r="D2559" s="1" t="s">
        <v>80</v>
      </c>
      <c r="E2559" s="1" t="s">
        <v>81</v>
      </c>
      <c r="F2559" s="1" t="s">
        <v>57</v>
      </c>
      <c r="G2559" s="1" t="s">
        <v>6421</v>
      </c>
      <c r="H2559" s="191">
        <v>15145.25</v>
      </c>
      <c r="I2559" s="192">
        <v>0</v>
      </c>
      <c r="J2559" s="192">
        <v>0</v>
      </c>
    </row>
    <row r="2560" spans="1:10">
      <c r="A2560" s="1" t="s">
        <v>6422</v>
      </c>
      <c r="B2560" s="1" t="s">
        <v>6245</v>
      </c>
      <c r="C2560" s="1" t="s">
        <v>6245</v>
      </c>
      <c r="D2560" s="1" t="s">
        <v>80</v>
      </c>
      <c r="E2560" s="1" t="s">
        <v>81</v>
      </c>
      <c r="F2560" s="1" t="s">
        <v>48</v>
      </c>
      <c r="G2560" s="1" t="s">
        <v>6423</v>
      </c>
      <c r="H2560" s="191">
        <v>14936</v>
      </c>
      <c r="I2560" s="192">
        <v>0</v>
      </c>
      <c r="J2560" s="192">
        <v>0</v>
      </c>
    </row>
    <row r="2561" spans="1:10">
      <c r="A2561" s="1" t="s">
        <v>6424</v>
      </c>
      <c r="B2561" s="1" t="s">
        <v>6425</v>
      </c>
      <c r="C2561" s="1" t="s">
        <v>6425</v>
      </c>
      <c r="D2561" s="1" t="s">
        <v>80</v>
      </c>
      <c r="E2561" s="1" t="s">
        <v>81</v>
      </c>
      <c r="F2561" s="1" t="s">
        <v>48</v>
      </c>
      <c r="G2561" s="1" t="s">
        <v>6426</v>
      </c>
      <c r="H2561" s="191">
        <v>14517</v>
      </c>
      <c r="I2561" s="192">
        <v>1</v>
      </c>
      <c r="J2561" s="192">
        <v>0</v>
      </c>
    </row>
    <row r="2562" spans="1:10">
      <c r="A2562" s="1" t="s">
        <v>6427</v>
      </c>
      <c r="B2562" s="1" t="s">
        <v>6427</v>
      </c>
      <c r="C2562" s="1" t="s">
        <v>6428</v>
      </c>
      <c r="D2562" s="1" t="s">
        <v>80</v>
      </c>
      <c r="E2562" s="1" t="s">
        <v>81</v>
      </c>
      <c r="F2562" s="1" t="s">
        <v>57</v>
      </c>
      <c r="G2562" s="1" t="s">
        <v>6429</v>
      </c>
      <c r="H2562" s="191">
        <v>14491.5</v>
      </c>
      <c r="I2562" s="192">
        <v>0</v>
      </c>
      <c r="J2562" s="192">
        <v>0</v>
      </c>
    </row>
    <row r="2563" spans="1:10">
      <c r="A2563" s="1" t="s">
        <v>6430</v>
      </c>
      <c r="B2563" s="1" t="s">
        <v>6430</v>
      </c>
      <c r="C2563" s="1" t="s">
        <v>6431</v>
      </c>
      <c r="D2563" s="1" t="s">
        <v>80</v>
      </c>
      <c r="E2563" s="1" t="s">
        <v>81</v>
      </c>
      <c r="F2563" s="1" t="s">
        <v>57</v>
      </c>
      <c r="G2563" s="1" t="s">
        <v>6432</v>
      </c>
      <c r="H2563" s="191">
        <v>14036.5</v>
      </c>
      <c r="I2563" s="192">
        <v>0</v>
      </c>
      <c r="J2563" s="192">
        <v>0</v>
      </c>
    </row>
    <row r="2564" spans="1:10">
      <c r="A2564" s="1" t="s">
        <v>6433</v>
      </c>
      <c r="B2564" s="1" t="s">
        <v>293</v>
      </c>
      <c r="C2564" s="1" t="s">
        <v>293</v>
      </c>
      <c r="D2564" s="1" t="s">
        <v>80</v>
      </c>
      <c r="E2564" s="1" t="s">
        <v>81</v>
      </c>
      <c r="F2564" s="195" t="s">
        <v>42</v>
      </c>
      <c r="G2564" s="195" t="s">
        <v>6434</v>
      </c>
      <c r="H2564" s="196">
        <v>13948</v>
      </c>
      <c r="I2564" s="192">
        <v>0</v>
      </c>
      <c r="J2564" s="192">
        <v>0</v>
      </c>
    </row>
    <row r="2565" spans="1:10">
      <c r="A2565" s="1" t="s">
        <v>6435</v>
      </c>
      <c r="B2565" s="1" t="s">
        <v>6436</v>
      </c>
      <c r="C2565" s="1" t="s">
        <v>6436</v>
      </c>
      <c r="D2565" s="1" t="s">
        <v>80</v>
      </c>
      <c r="E2565" s="1" t="s">
        <v>81</v>
      </c>
      <c r="F2565" s="1" t="s">
        <v>48</v>
      </c>
      <c r="G2565" s="1" t="s">
        <v>6437</v>
      </c>
      <c r="H2565" s="191">
        <v>13844.5</v>
      </c>
      <c r="I2565" s="192">
        <v>0</v>
      </c>
      <c r="J2565" s="192">
        <v>0</v>
      </c>
    </row>
    <row r="2566" spans="1:10">
      <c r="A2566" s="1" t="s">
        <v>6438</v>
      </c>
      <c r="B2566" s="1" t="s">
        <v>6438</v>
      </c>
      <c r="C2566" s="1" t="s">
        <v>6356</v>
      </c>
      <c r="D2566" s="1" t="s">
        <v>80</v>
      </c>
      <c r="E2566" s="1" t="s">
        <v>81</v>
      </c>
      <c r="F2566" s="1" t="s">
        <v>65</v>
      </c>
      <c r="G2566" s="1" t="s">
        <v>6439</v>
      </c>
      <c r="H2566" s="191">
        <v>13828.5</v>
      </c>
      <c r="I2566" s="192">
        <v>0</v>
      </c>
      <c r="J2566" s="192">
        <v>0</v>
      </c>
    </row>
    <row r="2567" spans="1:10">
      <c r="A2567" s="1" t="s">
        <v>6440</v>
      </c>
      <c r="B2567" s="1" t="s">
        <v>6251</v>
      </c>
      <c r="C2567" s="1" t="s">
        <v>6251</v>
      </c>
      <c r="D2567" s="1" t="s">
        <v>80</v>
      </c>
      <c r="E2567" s="1" t="s">
        <v>81</v>
      </c>
      <c r="F2567" s="1" t="s">
        <v>48</v>
      </c>
      <c r="G2567" s="1" t="s">
        <v>6441</v>
      </c>
      <c r="H2567" s="191">
        <v>13462</v>
      </c>
      <c r="I2567" s="192">
        <v>0</v>
      </c>
      <c r="J2567" s="192">
        <v>0</v>
      </c>
    </row>
    <row r="2568" spans="1:10">
      <c r="A2568" s="1" t="s">
        <v>6442</v>
      </c>
      <c r="B2568" s="1" t="s">
        <v>6442</v>
      </c>
      <c r="C2568" s="1" t="s">
        <v>6443</v>
      </c>
      <c r="D2568" s="1" t="s">
        <v>80</v>
      </c>
      <c r="E2568" s="1" t="s">
        <v>81</v>
      </c>
      <c r="F2568" s="1" t="s">
        <v>57</v>
      </c>
      <c r="G2568" s="1" t="s">
        <v>6444</v>
      </c>
      <c r="H2568" s="191">
        <v>12962</v>
      </c>
      <c r="I2568" s="192">
        <v>0</v>
      </c>
      <c r="J2568" s="192">
        <v>0</v>
      </c>
    </row>
    <row r="2569" spans="1:10">
      <c r="A2569" s="1" t="s">
        <v>6445</v>
      </c>
      <c r="B2569" s="1" t="s">
        <v>6446</v>
      </c>
      <c r="C2569" s="1" t="s">
        <v>6446</v>
      </c>
      <c r="D2569" s="1" t="s">
        <v>80</v>
      </c>
      <c r="E2569" s="1" t="s">
        <v>81</v>
      </c>
      <c r="F2569" s="1" t="s">
        <v>48</v>
      </c>
      <c r="G2569" s="1" t="s">
        <v>6447</v>
      </c>
      <c r="H2569" s="191">
        <v>12634.5</v>
      </c>
      <c r="I2569" s="192">
        <v>1</v>
      </c>
      <c r="J2569" s="192">
        <v>1</v>
      </c>
    </row>
    <row r="2570" spans="1:10">
      <c r="A2570" s="1" t="s">
        <v>6448</v>
      </c>
      <c r="B2570" s="1" t="s">
        <v>6265</v>
      </c>
      <c r="C2570" s="1" t="s">
        <v>6265</v>
      </c>
      <c r="D2570" s="1" t="s">
        <v>80</v>
      </c>
      <c r="E2570" s="1" t="s">
        <v>81</v>
      </c>
      <c r="F2570" s="1" t="s">
        <v>48</v>
      </c>
      <c r="G2570" s="1" t="s">
        <v>6449</v>
      </c>
      <c r="H2570" s="191">
        <v>12199.5</v>
      </c>
      <c r="I2570" s="192">
        <v>0</v>
      </c>
      <c r="J2570" s="192">
        <v>0</v>
      </c>
    </row>
    <row r="2571" spans="1:10">
      <c r="A2571" s="1" t="s">
        <v>6450</v>
      </c>
      <c r="B2571" s="1" t="s">
        <v>6450</v>
      </c>
      <c r="C2571" s="1" t="s">
        <v>2932</v>
      </c>
      <c r="D2571" s="1" t="s">
        <v>80</v>
      </c>
      <c r="E2571" s="1" t="s">
        <v>81</v>
      </c>
      <c r="F2571" s="1" t="s">
        <v>42</v>
      </c>
      <c r="G2571" s="1" t="s">
        <v>6451</v>
      </c>
      <c r="H2571" s="191">
        <v>12065</v>
      </c>
      <c r="I2571" s="192">
        <v>0</v>
      </c>
      <c r="J2571" s="192">
        <v>0</v>
      </c>
    </row>
    <row r="2572" spans="1:10">
      <c r="A2572" s="1" t="s">
        <v>6452</v>
      </c>
      <c r="B2572" s="1" t="s">
        <v>6452</v>
      </c>
      <c r="C2572" s="1" t="s">
        <v>6453</v>
      </c>
      <c r="D2572" s="1" t="s">
        <v>80</v>
      </c>
      <c r="E2572" s="1" t="s">
        <v>81</v>
      </c>
      <c r="F2572" s="1" t="s">
        <v>42</v>
      </c>
      <c r="G2572" s="1" t="s">
        <v>6454</v>
      </c>
      <c r="H2572" s="191">
        <v>11831.5</v>
      </c>
      <c r="I2572" s="192">
        <v>0</v>
      </c>
      <c r="J2572" s="192">
        <v>0</v>
      </c>
    </row>
    <row r="2573" spans="1:10">
      <c r="A2573" s="1" t="s">
        <v>6455</v>
      </c>
      <c r="B2573" s="1" t="s">
        <v>6456</v>
      </c>
      <c r="C2573" s="1" t="s">
        <v>6456</v>
      </c>
      <c r="D2573" s="1" t="s">
        <v>80</v>
      </c>
      <c r="E2573" s="1" t="s">
        <v>81</v>
      </c>
      <c r="F2573" s="1" t="s">
        <v>48</v>
      </c>
      <c r="G2573" s="1" t="s">
        <v>6457</v>
      </c>
      <c r="H2573" s="191">
        <v>11300</v>
      </c>
      <c r="I2573" s="192">
        <v>0</v>
      </c>
      <c r="J2573" s="192">
        <v>0</v>
      </c>
    </row>
    <row r="2574" spans="1:10">
      <c r="A2574" s="1" t="s">
        <v>6458</v>
      </c>
      <c r="B2574" s="1" t="s">
        <v>6458</v>
      </c>
      <c r="C2574" s="1" t="s">
        <v>6459</v>
      </c>
      <c r="D2574" s="1" t="s">
        <v>80</v>
      </c>
      <c r="E2574" s="1" t="s">
        <v>81</v>
      </c>
      <c r="F2574" s="1" t="s">
        <v>57</v>
      </c>
      <c r="G2574" s="1" t="s">
        <v>6460</v>
      </c>
      <c r="H2574" s="191">
        <v>11287</v>
      </c>
      <c r="I2574" s="192">
        <v>0</v>
      </c>
      <c r="J2574" s="192">
        <v>0</v>
      </c>
    </row>
    <row r="2575" spans="1:10">
      <c r="A2575" s="1" t="s">
        <v>6461</v>
      </c>
      <c r="B2575" s="1" t="s">
        <v>6248</v>
      </c>
      <c r="C2575" s="1" t="s">
        <v>6248</v>
      </c>
      <c r="D2575" s="1" t="s">
        <v>80</v>
      </c>
      <c r="E2575" s="1" t="s">
        <v>81</v>
      </c>
      <c r="F2575" s="1" t="s">
        <v>448</v>
      </c>
      <c r="G2575" s="1" t="s">
        <v>6462</v>
      </c>
      <c r="H2575" s="191">
        <v>11218.5</v>
      </c>
      <c r="I2575" s="192">
        <v>1</v>
      </c>
      <c r="J2575" s="192">
        <v>0</v>
      </c>
    </row>
    <row r="2576" spans="1:10">
      <c r="A2576" s="1" t="s">
        <v>6463</v>
      </c>
      <c r="B2576" s="1" t="s">
        <v>6463</v>
      </c>
      <c r="C2576" s="1" t="s">
        <v>4738</v>
      </c>
      <c r="D2576" s="1" t="s">
        <v>80</v>
      </c>
      <c r="E2576" s="1" t="s">
        <v>81</v>
      </c>
      <c r="F2576" s="1" t="s">
        <v>42</v>
      </c>
      <c r="G2576" s="1" t="s">
        <v>6464</v>
      </c>
      <c r="H2576" s="191">
        <v>10944</v>
      </c>
      <c r="I2576" s="192">
        <v>0</v>
      </c>
      <c r="J2576" s="192">
        <v>0</v>
      </c>
    </row>
    <row r="2577" spans="1:10">
      <c r="A2577" s="1" t="s">
        <v>6465</v>
      </c>
      <c r="B2577" s="1" t="s">
        <v>6465</v>
      </c>
      <c r="C2577" s="1" t="s">
        <v>6431</v>
      </c>
      <c r="D2577" s="1" t="s">
        <v>80</v>
      </c>
      <c r="E2577" s="1" t="s">
        <v>81</v>
      </c>
      <c r="F2577" s="1" t="s">
        <v>57</v>
      </c>
      <c r="G2577" s="1" t="s">
        <v>6466</v>
      </c>
      <c r="H2577" s="191">
        <v>10866</v>
      </c>
      <c r="I2577" s="192">
        <v>0</v>
      </c>
      <c r="J2577" s="192">
        <v>0</v>
      </c>
    </row>
    <row r="2578" spans="1:10">
      <c r="A2578" s="1" t="s">
        <v>6467</v>
      </c>
      <c r="B2578" s="1" t="s">
        <v>6467</v>
      </c>
      <c r="C2578" s="1" t="s">
        <v>6362</v>
      </c>
      <c r="D2578" s="1" t="s">
        <v>80</v>
      </c>
      <c r="E2578" s="1" t="s">
        <v>81</v>
      </c>
      <c r="F2578" s="1" t="s">
        <v>57</v>
      </c>
      <c r="G2578" s="1" t="s">
        <v>6468</v>
      </c>
      <c r="H2578" s="191">
        <v>10790</v>
      </c>
      <c r="I2578" s="192">
        <v>0</v>
      </c>
      <c r="J2578" s="192">
        <v>0</v>
      </c>
    </row>
    <row r="2579" spans="1:10">
      <c r="A2579" s="1" t="s">
        <v>6469</v>
      </c>
      <c r="B2579" s="1" t="s">
        <v>6469</v>
      </c>
      <c r="C2579" s="1" t="s">
        <v>6470</v>
      </c>
      <c r="D2579" s="1" t="s">
        <v>80</v>
      </c>
      <c r="E2579" s="1" t="s">
        <v>81</v>
      </c>
      <c r="F2579" s="1" t="s">
        <v>57</v>
      </c>
      <c r="G2579" s="1" t="s">
        <v>6471</v>
      </c>
      <c r="H2579" s="191">
        <v>10653</v>
      </c>
      <c r="I2579" s="192">
        <v>0</v>
      </c>
      <c r="J2579" s="192">
        <v>0</v>
      </c>
    </row>
    <row r="2580" spans="1:10">
      <c r="A2580" s="1" t="s">
        <v>6472</v>
      </c>
      <c r="B2580" s="1" t="s">
        <v>6472</v>
      </c>
      <c r="C2580" s="1" t="s">
        <v>6268</v>
      </c>
      <c r="D2580" s="1" t="s">
        <v>80</v>
      </c>
      <c r="E2580" s="1" t="s">
        <v>81</v>
      </c>
      <c r="F2580" s="1" t="s">
        <v>42</v>
      </c>
      <c r="G2580" s="1" t="s">
        <v>6473</v>
      </c>
      <c r="H2580" s="191">
        <v>10552</v>
      </c>
      <c r="I2580" s="192">
        <v>0</v>
      </c>
      <c r="J2580" s="192">
        <v>0</v>
      </c>
    </row>
    <row r="2581" spans="1:10">
      <c r="A2581" s="1" t="s">
        <v>6474</v>
      </c>
      <c r="B2581" s="1" t="s">
        <v>6474</v>
      </c>
      <c r="C2581" s="1" t="s">
        <v>6362</v>
      </c>
      <c r="D2581" s="1" t="s">
        <v>80</v>
      </c>
      <c r="E2581" s="1" t="s">
        <v>81</v>
      </c>
      <c r="F2581" s="1" t="s">
        <v>57</v>
      </c>
      <c r="G2581" s="1" t="s">
        <v>6475</v>
      </c>
      <c r="H2581" s="191">
        <v>10539.5</v>
      </c>
      <c r="I2581" s="192">
        <v>0</v>
      </c>
      <c r="J2581" s="192">
        <v>0</v>
      </c>
    </row>
    <row r="2582" spans="1:10">
      <c r="A2582" s="1" t="s">
        <v>6476</v>
      </c>
      <c r="B2582" s="1" t="s">
        <v>6476</v>
      </c>
      <c r="C2582" s="1" t="s">
        <v>701</v>
      </c>
      <c r="D2582" s="1" t="s">
        <v>80</v>
      </c>
      <c r="E2582" s="1" t="s">
        <v>81</v>
      </c>
      <c r="F2582" s="1" t="s">
        <v>42</v>
      </c>
      <c r="G2582" s="1" t="s">
        <v>6477</v>
      </c>
      <c r="H2582" s="191">
        <v>10372</v>
      </c>
      <c r="I2582" s="192">
        <v>0</v>
      </c>
      <c r="J2582" s="192">
        <v>0</v>
      </c>
    </row>
    <row r="2583" spans="1:10">
      <c r="A2583" s="1" t="s">
        <v>6478</v>
      </c>
      <c r="B2583" s="1" t="s">
        <v>6478</v>
      </c>
      <c r="C2583" s="1" t="s">
        <v>6479</v>
      </c>
      <c r="D2583" s="1" t="s">
        <v>80</v>
      </c>
      <c r="E2583" s="1" t="s">
        <v>81</v>
      </c>
      <c r="F2583" s="1" t="s">
        <v>42</v>
      </c>
      <c r="G2583" s="1" t="s">
        <v>6480</v>
      </c>
      <c r="H2583" s="191">
        <v>10349</v>
      </c>
      <c r="I2583" s="192">
        <v>0</v>
      </c>
      <c r="J2583" s="192">
        <v>0</v>
      </c>
    </row>
    <row r="2584" spans="1:10">
      <c r="A2584" s="1" t="s">
        <v>6481</v>
      </c>
      <c r="B2584" s="1" t="s">
        <v>6481</v>
      </c>
      <c r="C2584" s="1" t="s">
        <v>6273</v>
      </c>
      <c r="D2584" s="1" t="s">
        <v>80</v>
      </c>
      <c r="E2584" s="1" t="s">
        <v>81</v>
      </c>
      <c r="F2584" s="1" t="s">
        <v>57</v>
      </c>
      <c r="G2584" s="1" t="s">
        <v>3007</v>
      </c>
      <c r="H2584" s="191">
        <v>10336</v>
      </c>
      <c r="I2584" s="192">
        <v>0</v>
      </c>
      <c r="J2584" s="192">
        <v>0</v>
      </c>
    </row>
    <row r="2585" spans="1:10">
      <c r="A2585" s="1" t="s">
        <v>6482</v>
      </c>
      <c r="B2585" s="1" t="s">
        <v>6482</v>
      </c>
      <c r="C2585" s="1" t="s">
        <v>6372</v>
      </c>
      <c r="D2585" s="1" t="s">
        <v>80</v>
      </c>
      <c r="E2585" s="1" t="s">
        <v>81</v>
      </c>
      <c r="F2585" s="1" t="s">
        <v>57</v>
      </c>
      <c r="G2585" s="1" t="s">
        <v>6483</v>
      </c>
      <c r="H2585" s="191">
        <v>10326</v>
      </c>
      <c r="I2585" s="192">
        <v>0</v>
      </c>
      <c r="J2585" s="192">
        <v>0</v>
      </c>
    </row>
    <row r="2586" spans="1:10">
      <c r="A2586" s="1" t="s">
        <v>6484</v>
      </c>
      <c r="B2586" s="1" t="s">
        <v>6248</v>
      </c>
      <c r="C2586" s="1" t="s">
        <v>6248</v>
      </c>
      <c r="D2586" s="1" t="s">
        <v>80</v>
      </c>
      <c r="E2586" s="1" t="s">
        <v>81</v>
      </c>
      <c r="F2586" s="1" t="s">
        <v>448</v>
      </c>
      <c r="G2586" s="1" t="s">
        <v>6485</v>
      </c>
      <c r="H2586" s="191">
        <v>10074</v>
      </c>
      <c r="I2586" s="192">
        <v>1</v>
      </c>
      <c r="J2586" s="192">
        <v>0</v>
      </c>
    </row>
    <row r="2587" spans="1:10">
      <c r="A2587" s="1" t="s">
        <v>6486</v>
      </c>
      <c r="B2587" s="1" t="s">
        <v>6486</v>
      </c>
      <c r="C2587" s="1" t="s">
        <v>293</v>
      </c>
      <c r="D2587" s="1" t="s">
        <v>80</v>
      </c>
      <c r="E2587" s="1" t="s">
        <v>81</v>
      </c>
      <c r="F2587" s="1" t="s">
        <v>57</v>
      </c>
      <c r="G2587" s="1" t="s">
        <v>6487</v>
      </c>
      <c r="H2587" s="191">
        <v>10066.5</v>
      </c>
      <c r="I2587" s="192">
        <v>0</v>
      </c>
      <c r="J2587" s="192">
        <v>0</v>
      </c>
    </row>
    <row r="2588" spans="1:10">
      <c r="A2588" s="1" t="s">
        <v>6488</v>
      </c>
      <c r="B2588" s="1" t="s">
        <v>6488</v>
      </c>
      <c r="C2588" s="1" t="s">
        <v>6489</v>
      </c>
      <c r="D2588" s="1" t="s">
        <v>80</v>
      </c>
      <c r="E2588" s="1" t="s">
        <v>81</v>
      </c>
      <c r="F2588" s="1" t="s">
        <v>42</v>
      </c>
      <c r="G2588" s="1" t="s">
        <v>6490</v>
      </c>
      <c r="H2588" s="191">
        <v>9696.5</v>
      </c>
      <c r="I2588" s="192">
        <v>0</v>
      </c>
      <c r="J2588" s="192">
        <v>0</v>
      </c>
    </row>
    <row r="2589" spans="1:10">
      <c r="A2589" s="1" t="s">
        <v>6491</v>
      </c>
      <c r="B2589" s="1" t="s">
        <v>6491</v>
      </c>
      <c r="C2589" s="1" t="s">
        <v>701</v>
      </c>
      <c r="D2589" s="1" t="s">
        <v>80</v>
      </c>
      <c r="E2589" s="1" t="s">
        <v>81</v>
      </c>
      <c r="F2589" s="1" t="s">
        <v>42</v>
      </c>
      <c r="G2589" s="1" t="s">
        <v>6492</v>
      </c>
      <c r="H2589" s="191">
        <v>9522.5</v>
      </c>
      <c r="I2589" s="192">
        <v>0</v>
      </c>
      <c r="J2589" s="192">
        <v>0</v>
      </c>
    </row>
    <row r="2590" spans="1:10">
      <c r="A2590" s="1" t="s">
        <v>6493</v>
      </c>
      <c r="B2590" s="1" t="s">
        <v>6493</v>
      </c>
      <c r="C2590" s="1" t="s">
        <v>6494</v>
      </c>
      <c r="D2590" s="1" t="s">
        <v>80</v>
      </c>
      <c r="E2590" s="1" t="s">
        <v>81</v>
      </c>
      <c r="F2590" s="1" t="s">
        <v>57</v>
      </c>
      <c r="G2590" s="1" t="s">
        <v>6495</v>
      </c>
      <c r="H2590" s="191">
        <v>9208</v>
      </c>
      <c r="I2590" s="192">
        <v>0</v>
      </c>
      <c r="J2590" s="192">
        <v>0</v>
      </c>
    </row>
    <row r="2591" spans="1:10">
      <c r="A2591" s="1" t="s">
        <v>6496</v>
      </c>
      <c r="B2591" s="1" t="s">
        <v>6496</v>
      </c>
      <c r="C2591" s="1" t="s">
        <v>6497</v>
      </c>
      <c r="D2591" s="1" t="s">
        <v>80</v>
      </c>
      <c r="E2591" s="1" t="s">
        <v>81</v>
      </c>
      <c r="F2591" s="1" t="s">
        <v>57</v>
      </c>
      <c r="G2591" s="1" t="s">
        <v>6498</v>
      </c>
      <c r="H2591" s="191">
        <v>9035.5</v>
      </c>
      <c r="I2591" s="192">
        <v>0</v>
      </c>
      <c r="J2591" s="192">
        <v>0</v>
      </c>
    </row>
    <row r="2592" spans="1:10">
      <c r="A2592" s="1" t="s">
        <v>6499</v>
      </c>
      <c r="B2592" s="1" t="s">
        <v>6456</v>
      </c>
      <c r="C2592" s="1" t="s">
        <v>6456</v>
      </c>
      <c r="D2592" s="1" t="s">
        <v>80</v>
      </c>
      <c r="E2592" s="1" t="s">
        <v>81</v>
      </c>
      <c r="F2592" s="1" t="s">
        <v>48</v>
      </c>
      <c r="G2592" s="1" t="s">
        <v>6500</v>
      </c>
      <c r="H2592" s="191">
        <v>8984.25</v>
      </c>
      <c r="I2592" s="192">
        <v>0</v>
      </c>
      <c r="J2592" s="192">
        <v>0</v>
      </c>
    </row>
    <row r="2593" spans="1:10">
      <c r="A2593" s="1" t="s">
        <v>6501</v>
      </c>
      <c r="B2593" s="1" t="s">
        <v>6502</v>
      </c>
      <c r="C2593" s="1" t="s">
        <v>6502</v>
      </c>
      <c r="D2593" s="1" t="s">
        <v>80</v>
      </c>
      <c r="E2593" s="1" t="s">
        <v>81</v>
      </c>
      <c r="F2593" s="1" t="s">
        <v>57</v>
      </c>
      <c r="G2593" s="1" t="s">
        <v>6503</v>
      </c>
      <c r="H2593" s="191">
        <v>8664</v>
      </c>
      <c r="I2593" s="192">
        <v>0</v>
      </c>
      <c r="J2593" s="192">
        <v>0</v>
      </c>
    </row>
    <row r="2594" spans="1:10">
      <c r="A2594" s="1" t="s">
        <v>6504</v>
      </c>
      <c r="B2594" s="1" t="s">
        <v>6403</v>
      </c>
      <c r="C2594" s="1" t="s">
        <v>6403</v>
      </c>
      <c r="D2594" s="1" t="s">
        <v>80</v>
      </c>
      <c r="E2594" s="1" t="s">
        <v>81</v>
      </c>
      <c r="F2594" s="1" t="s">
        <v>48</v>
      </c>
      <c r="G2594" s="1" t="s">
        <v>6505</v>
      </c>
      <c r="H2594" s="191">
        <v>8310.5</v>
      </c>
      <c r="I2594" s="192">
        <v>0</v>
      </c>
      <c r="J2594" s="192">
        <v>0</v>
      </c>
    </row>
    <row r="2595" spans="1:10">
      <c r="A2595" s="1" t="s">
        <v>6506</v>
      </c>
      <c r="B2595" s="1" t="s">
        <v>6506</v>
      </c>
      <c r="C2595" s="1" t="s">
        <v>6431</v>
      </c>
      <c r="D2595" s="1" t="s">
        <v>80</v>
      </c>
      <c r="E2595" s="1" t="s">
        <v>81</v>
      </c>
      <c r="F2595" s="1" t="s">
        <v>57</v>
      </c>
      <c r="G2595" s="1" t="s">
        <v>6507</v>
      </c>
      <c r="H2595" s="191">
        <v>8201</v>
      </c>
      <c r="I2595" s="192">
        <v>0</v>
      </c>
      <c r="J2595" s="192">
        <v>0</v>
      </c>
    </row>
    <row r="2596" spans="1:10">
      <c r="A2596" s="1" t="s">
        <v>6508</v>
      </c>
      <c r="B2596" s="1" t="s">
        <v>6314</v>
      </c>
      <c r="C2596" s="1" t="s">
        <v>6314</v>
      </c>
      <c r="D2596" s="1" t="s">
        <v>80</v>
      </c>
      <c r="E2596" s="1" t="s">
        <v>81</v>
      </c>
      <c r="F2596" s="1" t="s">
        <v>48</v>
      </c>
      <c r="G2596" s="1" t="s">
        <v>6509</v>
      </c>
      <c r="H2596" s="191">
        <v>8170.5</v>
      </c>
      <c r="I2596" s="192">
        <v>0</v>
      </c>
      <c r="J2596" s="192">
        <v>0</v>
      </c>
    </row>
    <row r="2597" spans="1:10">
      <c r="A2597" s="1" t="s">
        <v>6510</v>
      </c>
      <c r="B2597" s="1" t="s">
        <v>6510</v>
      </c>
      <c r="C2597" s="1" t="s">
        <v>6511</v>
      </c>
      <c r="D2597" s="1" t="s">
        <v>80</v>
      </c>
      <c r="E2597" s="1" t="s">
        <v>81</v>
      </c>
      <c r="F2597" s="1" t="s">
        <v>57</v>
      </c>
      <c r="G2597" s="1" t="s">
        <v>6512</v>
      </c>
      <c r="H2597" s="191">
        <v>7762</v>
      </c>
      <c r="I2597" s="192">
        <v>0</v>
      </c>
      <c r="J2597" s="192">
        <v>0</v>
      </c>
    </row>
    <row r="2598" spans="1:10">
      <c r="A2598" s="1" t="s">
        <v>6513</v>
      </c>
      <c r="B2598" s="1" t="s">
        <v>293</v>
      </c>
      <c r="C2598" s="1" t="s">
        <v>293</v>
      </c>
      <c r="D2598" s="1" t="s">
        <v>80</v>
      </c>
      <c r="E2598" s="1" t="s">
        <v>81</v>
      </c>
      <c r="F2598" s="195" t="s">
        <v>42</v>
      </c>
      <c r="G2598" s="195" t="s">
        <v>6514</v>
      </c>
      <c r="H2598" s="196">
        <v>7710</v>
      </c>
      <c r="I2598" s="192">
        <v>0</v>
      </c>
      <c r="J2598" s="192">
        <v>0</v>
      </c>
    </row>
    <row r="2599" spans="1:10">
      <c r="A2599" s="1" t="s">
        <v>6515</v>
      </c>
      <c r="B2599" s="1" t="s">
        <v>6515</v>
      </c>
      <c r="C2599" s="1" t="s">
        <v>516</v>
      </c>
      <c r="D2599" s="1" t="s">
        <v>80</v>
      </c>
      <c r="E2599" s="1" t="s">
        <v>81</v>
      </c>
      <c r="F2599" s="1" t="s">
        <v>57</v>
      </c>
      <c r="G2599" s="1" t="s">
        <v>6516</v>
      </c>
      <c r="H2599" s="191">
        <v>7593.5</v>
      </c>
      <c r="I2599" s="192">
        <v>0</v>
      </c>
      <c r="J2599" s="192">
        <v>0</v>
      </c>
    </row>
    <row r="2600" spans="1:10">
      <c r="A2600" s="1" t="s">
        <v>6517</v>
      </c>
      <c r="B2600" s="1" t="s">
        <v>6517</v>
      </c>
      <c r="C2600" s="1" t="s">
        <v>6518</v>
      </c>
      <c r="D2600" s="1" t="s">
        <v>80</v>
      </c>
      <c r="E2600" s="1" t="s">
        <v>81</v>
      </c>
      <c r="F2600" s="1" t="s">
        <v>57</v>
      </c>
      <c r="G2600" s="1" t="s">
        <v>6519</v>
      </c>
      <c r="H2600" s="191">
        <v>7461.5</v>
      </c>
      <c r="I2600" s="192">
        <v>0</v>
      </c>
      <c r="J2600" s="192">
        <v>0</v>
      </c>
    </row>
    <row r="2601" spans="1:10">
      <c r="A2601" s="1" t="s">
        <v>6520</v>
      </c>
      <c r="B2601" s="1" t="s">
        <v>6520</v>
      </c>
      <c r="C2601" s="1" t="s">
        <v>6521</v>
      </c>
      <c r="D2601" s="1" t="s">
        <v>80</v>
      </c>
      <c r="E2601" s="1" t="s">
        <v>81</v>
      </c>
      <c r="F2601" s="1" t="s">
        <v>57</v>
      </c>
      <c r="G2601" s="1" t="s">
        <v>6522</v>
      </c>
      <c r="H2601" s="191">
        <v>7168.5</v>
      </c>
      <c r="I2601" s="192">
        <v>0</v>
      </c>
      <c r="J2601" s="192">
        <v>0</v>
      </c>
    </row>
    <row r="2602" spans="1:10">
      <c r="A2602" s="1" t="s">
        <v>6523</v>
      </c>
      <c r="B2602" s="1" t="s">
        <v>6251</v>
      </c>
      <c r="C2602" s="1" t="s">
        <v>6251</v>
      </c>
      <c r="D2602" s="1" t="s">
        <v>80</v>
      </c>
      <c r="E2602" s="1" t="s">
        <v>81</v>
      </c>
      <c r="F2602" s="1" t="s">
        <v>48</v>
      </c>
      <c r="G2602" s="1" t="s">
        <v>6524</v>
      </c>
      <c r="H2602" s="191">
        <v>7089</v>
      </c>
      <c r="I2602" s="192">
        <v>0</v>
      </c>
      <c r="J2602" s="192">
        <v>0</v>
      </c>
    </row>
    <row r="2603" spans="1:10">
      <c r="A2603" s="1" t="s">
        <v>6525</v>
      </c>
      <c r="B2603" s="1" t="s">
        <v>6276</v>
      </c>
      <c r="C2603" s="1" t="s">
        <v>6276</v>
      </c>
      <c r="D2603" s="1" t="s">
        <v>80</v>
      </c>
      <c r="E2603" s="1" t="s">
        <v>81</v>
      </c>
      <c r="F2603" s="1" t="s">
        <v>48</v>
      </c>
      <c r="G2603" s="1" t="s">
        <v>6526</v>
      </c>
      <c r="H2603" s="191">
        <v>6978.5</v>
      </c>
      <c r="I2603" s="192">
        <v>0</v>
      </c>
      <c r="J2603" s="192">
        <v>0</v>
      </c>
    </row>
    <row r="2604" spans="1:10">
      <c r="A2604" s="1" t="s">
        <v>6527</v>
      </c>
      <c r="B2604" s="1" t="s">
        <v>6527</v>
      </c>
      <c r="C2604" s="1" t="s">
        <v>6345</v>
      </c>
      <c r="D2604" s="1" t="s">
        <v>80</v>
      </c>
      <c r="E2604" s="1" t="s">
        <v>81</v>
      </c>
      <c r="F2604" s="1" t="s">
        <v>57</v>
      </c>
      <c r="G2604" s="1" t="s">
        <v>6528</v>
      </c>
      <c r="H2604" s="191">
        <v>5943.5</v>
      </c>
      <c r="I2604" s="192">
        <v>0</v>
      </c>
      <c r="J2604" s="192">
        <v>0</v>
      </c>
    </row>
    <row r="2605" spans="1:10">
      <c r="A2605" s="1" t="s">
        <v>6529</v>
      </c>
      <c r="B2605" s="1" t="s">
        <v>6529</v>
      </c>
      <c r="C2605" s="1" t="s">
        <v>542</v>
      </c>
      <c r="D2605" s="1" t="s">
        <v>80</v>
      </c>
      <c r="E2605" s="1" t="s">
        <v>81</v>
      </c>
      <c r="F2605" s="1" t="s">
        <v>57</v>
      </c>
      <c r="G2605" s="1" t="s">
        <v>6530</v>
      </c>
      <c r="H2605" s="191">
        <v>5719</v>
      </c>
      <c r="I2605" s="192">
        <v>0</v>
      </c>
      <c r="J2605" s="192">
        <v>0</v>
      </c>
    </row>
    <row r="2606" spans="1:10">
      <c r="A2606" s="1" t="s">
        <v>6531</v>
      </c>
      <c r="B2606" s="1" t="s">
        <v>6531</v>
      </c>
      <c r="C2606" s="1" t="s">
        <v>1490</v>
      </c>
      <c r="D2606" s="1" t="s">
        <v>80</v>
      </c>
      <c r="E2606" s="1" t="s">
        <v>81</v>
      </c>
      <c r="F2606" s="1" t="s">
        <v>42</v>
      </c>
      <c r="G2606" s="1" t="s">
        <v>6532</v>
      </c>
      <c r="H2606" s="191">
        <v>5658</v>
      </c>
      <c r="I2606" s="192">
        <v>0</v>
      </c>
      <c r="J2606" s="192">
        <v>0</v>
      </c>
    </row>
    <row r="2607" spans="1:10">
      <c r="A2607" s="1" t="s">
        <v>6533</v>
      </c>
      <c r="B2607" s="1" t="s">
        <v>6533</v>
      </c>
      <c r="C2607" s="1" t="s">
        <v>701</v>
      </c>
      <c r="D2607" s="1" t="s">
        <v>80</v>
      </c>
      <c r="E2607" s="1" t="s">
        <v>81</v>
      </c>
      <c r="F2607" s="1" t="s">
        <v>42</v>
      </c>
      <c r="G2607" s="1" t="s">
        <v>6534</v>
      </c>
      <c r="H2607" s="191">
        <v>5388</v>
      </c>
      <c r="I2607" s="192">
        <v>0</v>
      </c>
      <c r="J2607" s="192">
        <v>0</v>
      </c>
    </row>
    <row r="2608" spans="1:10">
      <c r="A2608" s="1" t="s">
        <v>6535</v>
      </c>
      <c r="B2608" s="1" t="s">
        <v>6403</v>
      </c>
      <c r="C2608" s="1" t="s">
        <v>6403</v>
      </c>
      <c r="D2608" s="1" t="s">
        <v>80</v>
      </c>
      <c r="E2608" s="1" t="s">
        <v>81</v>
      </c>
      <c r="F2608" s="1" t="s">
        <v>48</v>
      </c>
      <c r="G2608" s="1" t="s">
        <v>6536</v>
      </c>
      <c r="H2608" s="191">
        <v>5233.25</v>
      </c>
      <c r="I2608" s="192">
        <v>0</v>
      </c>
      <c r="J2608" s="192">
        <v>0</v>
      </c>
    </row>
    <row r="2609" spans="1:10">
      <c r="A2609" s="1" t="s">
        <v>6537</v>
      </c>
      <c r="B2609" s="1" t="s">
        <v>6537</v>
      </c>
      <c r="C2609" s="1" t="s">
        <v>6538</v>
      </c>
      <c r="D2609" s="1" t="s">
        <v>80</v>
      </c>
      <c r="E2609" s="1" t="s">
        <v>81</v>
      </c>
      <c r="F2609" s="1" t="s">
        <v>57</v>
      </c>
      <c r="G2609" s="1" t="s">
        <v>6539</v>
      </c>
      <c r="H2609" s="191">
        <v>4583.5</v>
      </c>
      <c r="I2609" s="192">
        <v>0</v>
      </c>
      <c r="J2609" s="192">
        <v>0</v>
      </c>
    </row>
    <row r="2610" spans="1:10">
      <c r="A2610" s="1" t="s">
        <v>6540</v>
      </c>
      <c r="B2610" s="1" t="s">
        <v>293</v>
      </c>
      <c r="C2610" s="1" t="s">
        <v>293</v>
      </c>
      <c r="D2610" s="1" t="s">
        <v>80</v>
      </c>
      <c r="E2610" s="1" t="s">
        <v>81</v>
      </c>
      <c r="F2610" s="195" t="s">
        <v>42</v>
      </c>
      <c r="G2610" s="195" t="s">
        <v>6541</v>
      </c>
      <c r="H2610" s="196">
        <v>4501</v>
      </c>
      <c r="I2610" s="192">
        <v>0</v>
      </c>
      <c r="J2610" s="192">
        <v>0</v>
      </c>
    </row>
    <row r="2611" spans="1:10">
      <c r="A2611" s="1" t="s">
        <v>6542</v>
      </c>
      <c r="B2611" s="1" t="s">
        <v>6542</v>
      </c>
      <c r="C2611" s="1" t="s">
        <v>147</v>
      </c>
      <c r="D2611" s="1" t="s">
        <v>80</v>
      </c>
      <c r="E2611" s="1" t="s">
        <v>81</v>
      </c>
      <c r="F2611" s="1" t="s">
        <v>42</v>
      </c>
      <c r="G2611" s="1" t="s">
        <v>6543</v>
      </c>
      <c r="H2611" s="191">
        <v>4161.25</v>
      </c>
      <c r="I2611" s="192">
        <v>0</v>
      </c>
      <c r="J2611" s="192">
        <v>0</v>
      </c>
    </row>
    <row r="2612" spans="1:10">
      <c r="A2612" s="1" t="s">
        <v>6544</v>
      </c>
      <c r="B2612" s="1" t="s">
        <v>6456</v>
      </c>
      <c r="C2612" s="1" t="s">
        <v>6456</v>
      </c>
      <c r="D2612" s="1" t="s">
        <v>80</v>
      </c>
      <c r="E2612" s="1" t="s">
        <v>81</v>
      </c>
      <c r="F2612" s="1" t="s">
        <v>48</v>
      </c>
      <c r="G2612" s="1" t="s">
        <v>6545</v>
      </c>
      <c r="H2612" s="191">
        <v>4107</v>
      </c>
      <c r="I2612" s="192">
        <v>0</v>
      </c>
      <c r="J2612" s="192">
        <v>0</v>
      </c>
    </row>
    <row r="2613" spans="1:10">
      <c r="A2613" s="1" t="s">
        <v>6546</v>
      </c>
      <c r="B2613" s="1" t="s">
        <v>6546</v>
      </c>
      <c r="C2613" s="1" t="s">
        <v>6547</v>
      </c>
      <c r="D2613" s="1" t="s">
        <v>80</v>
      </c>
      <c r="E2613" s="1" t="s">
        <v>81</v>
      </c>
      <c r="F2613" s="1" t="s">
        <v>57</v>
      </c>
      <c r="G2613" s="1" t="s">
        <v>6548</v>
      </c>
      <c r="H2613" s="191">
        <v>4063.5</v>
      </c>
      <c r="I2613" s="192">
        <v>0</v>
      </c>
      <c r="J2613" s="192">
        <v>0</v>
      </c>
    </row>
    <row r="2614" spans="1:10">
      <c r="A2614" s="1" t="s">
        <v>6549</v>
      </c>
      <c r="B2614" s="1" t="s">
        <v>293</v>
      </c>
      <c r="C2614" s="1" t="s">
        <v>293</v>
      </c>
      <c r="D2614" s="1" t="s">
        <v>80</v>
      </c>
      <c r="E2614" s="1" t="s">
        <v>81</v>
      </c>
      <c r="F2614" s="195" t="s">
        <v>42</v>
      </c>
      <c r="G2614" s="195" t="s">
        <v>6550</v>
      </c>
      <c r="H2614" s="196">
        <v>4044</v>
      </c>
      <c r="I2614" s="192">
        <v>0</v>
      </c>
      <c r="J2614" s="192">
        <v>0</v>
      </c>
    </row>
    <row r="2615" spans="1:10">
      <c r="A2615" s="1" t="s">
        <v>6551</v>
      </c>
      <c r="B2615" s="1" t="s">
        <v>6552</v>
      </c>
      <c r="C2615" s="1" t="s">
        <v>6552</v>
      </c>
      <c r="D2615" s="1" t="s">
        <v>80</v>
      </c>
      <c r="E2615" s="1" t="s">
        <v>81</v>
      </c>
      <c r="F2615" s="1" t="s">
        <v>48</v>
      </c>
      <c r="G2615" s="1" t="s">
        <v>6553</v>
      </c>
      <c r="H2615" s="191">
        <v>4004.5</v>
      </c>
      <c r="I2615" s="192">
        <v>0</v>
      </c>
      <c r="J2615" s="192">
        <v>0</v>
      </c>
    </row>
    <row r="2616" spans="1:10">
      <c r="A2616" s="1" t="s">
        <v>6554</v>
      </c>
      <c r="B2616" s="1" t="s">
        <v>6456</v>
      </c>
      <c r="C2616" s="1" t="s">
        <v>6456</v>
      </c>
      <c r="D2616" s="1" t="s">
        <v>80</v>
      </c>
      <c r="E2616" s="1" t="s">
        <v>81</v>
      </c>
      <c r="F2616" s="1" t="s">
        <v>48</v>
      </c>
      <c r="G2616" s="1" t="s">
        <v>6555</v>
      </c>
      <c r="H2616" s="191">
        <v>3988.5</v>
      </c>
      <c r="I2616" s="192">
        <v>0</v>
      </c>
      <c r="J2616" s="192">
        <v>0</v>
      </c>
    </row>
    <row r="2617" spans="1:10">
      <c r="A2617" s="1" t="s">
        <v>6556</v>
      </c>
      <c r="B2617" s="1" t="s">
        <v>6556</v>
      </c>
      <c r="C2617" s="1" t="s">
        <v>6557</v>
      </c>
      <c r="D2617" s="1" t="s">
        <v>80</v>
      </c>
      <c r="E2617" s="1" t="s">
        <v>81</v>
      </c>
      <c r="F2617" s="1" t="s">
        <v>42</v>
      </c>
      <c r="G2617" s="1" t="s">
        <v>6558</v>
      </c>
      <c r="H2617" s="191">
        <v>3890</v>
      </c>
      <c r="I2617" s="192">
        <v>0</v>
      </c>
      <c r="J2617" s="192">
        <v>0</v>
      </c>
    </row>
    <row r="2618" spans="1:10">
      <c r="A2618" s="1" t="s">
        <v>6559</v>
      </c>
      <c r="B2618" s="1" t="s">
        <v>293</v>
      </c>
      <c r="C2618" s="1" t="s">
        <v>293</v>
      </c>
      <c r="D2618" s="1" t="s">
        <v>80</v>
      </c>
      <c r="E2618" s="1" t="s">
        <v>81</v>
      </c>
      <c r="F2618" s="195" t="s">
        <v>42</v>
      </c>
      <c r="G2618" s="195" t="s">
        <v>6560</v>
      </c>
      <c r="H2618" s="196">
        <v>3741</v>
      </c>
      <c r="I2618" s="192">
        <v>0</v>
      </c>
      <c r="J2618" s="192">
        <v>0</v>
      </c>
    </row>
    <row r="2619" spans="1:10">
      <c r="A2619" s="1" t="s">
        <v>6561</v>
      </c>
      <c r="B2619" s="1" t="s">
        <v>293</v>
      </c>
      <c r="C2619" s="1" t="s">
        <v>293</v>
      </c>
      <c r="D2619" s="1" t="s">
        <v>80</v>
      </c>
      <c r="E2619" s="1" t="s">
        <v>81</v>
      </c>
      <c r="F2619" s="195" t="s">
        <v>42</v>
      </c>
      <c r="G2619" s="195" t="s">
        <v>6562</v>
      </c>
      <c r="H2619" s="196">
        <v>3692</v>
      </c>
      <c r="I2619" s="192">
        <v>0</v>
      </c>
      <c r="J2619" s="192">
        <v>0</v>
      </c>
    </row>
    <row r="2620" spans="1:10">
      <c r="A2620" s="1" t="s">
        <v>6563</v>
      </c>
      <c r="B2620" s="1" t="s">
        <v>293</v>
      </c>
      <c r="C2620" s="1" t="s">
        <v>293</v>
      </c>
      <c r="D2620" s="1" t="s">
        <v>80</v>
      </c>
      <c r="E2620" s="1" t="s">
        <v>81</v>
      </c>
      <c r="F2620" s="195" t="s">
        <v>42</v>
      </c>
      <c r="G2620" s="195" t="s">
        <v>6564</v>
      </c>
      <c r="H2620" s="196">
        <v>3363</v>
      </c>
      <c r="I2620" s="192">
        <v>0</v>
      </c>
      <c r="J2620" s="192">
        <v>0</v>
      </c>
    </row>
    <row r="2621" spans="1:10">
      <c r="A2621" s="1" t="s">
        <v>6565</v>
      </c>
      <c r="B2621" s="1" t="s">
        <v>6565</v>
      </c>
      <c r="C2621" s="1" t="s">
        <v>3401</v>
      </c>
      <c r="D2621" s="1" t="s">
        <v>80</v>
      </c>
      <c r="E2621" s="1" t="s">
        <v>81</v>
      </c>
      <c r="F2621" s="1" t="s">
        <v>42</v>
      </c>
      <c r="G2621" s="1" t="s">
        <v>6566</v>
      </c>
      <c r="H2621" s="191">
        <v>3342.5</v>
      </c>
      <c r="I2621" s="192">
        <v>0</v>
      </c>
      <c r="J2621" s="192">
        <v>0</v>
      </c>
    </row>
    <row r="2622" spans="1:10">
      <c r="A2622" s="1" t="s">
        <v>6567</v>
      </c>
      <c r="B2622" s="1" t="s">
        <v>293</v>
      </c>
      <c r="C2622" s="1" t="s">
        <v>293</v>
      </c>
      <c r="D2622" s="1" t="s">
        <v>80</v>
      </c>
      <c r="E2622" s="1" t="s">
        <v>81</v>
      </c>
      <c r="F2622" s="195" t="s">
        <v>42</v>
      </c>
      <c r="G2622" s="195" t="s">
        <v>6568</v>
      </c>
      <c r="H2622" s="196">
        <v>3115</v>
      </c>
      <c r="I2622" s="192">
        <v>0</v>
      </c>
      <c r="J2622" s="192">
        <v>0</v>
      </c>
    </row>
    <row r="2623" spans="1:10">
      <c r="A2623" s="1" t="s">
        <v>6569</v>
      </c>
      <c r="B2623" s="1" t="s">
        <v>293</v>
      </c>
      <c r="C2623" s="1" t="s">
        <v>293</v>
      </c>
      <c r="D2623" s="1" t="s">
        <v>80</v>
      </c>
      <c r="E2623" s="1" t="s">
        <v>81</v>
      </c>
      <c r="F2623" s="195" t="s">
        <v>42</v>
      </c>
      <c r="G2623" s="195" t="s">
        <v>6568</v>
      </c>
      <c r="H2623" s="196">
        <v>2942</v>
      </c>
      <c r="I2623" s="192">
        <v>0</v>
      </c>
      <c r="J2623" s="192">
        <v>0</v>
      </c>
    </row>
    <row r="2624" spans="1:10">
      <c r="A2624" s="1" t="s">
        <v>6570</v>
      </c>
      <c r="B2624" s="1" t="s">
        <v>293</v>
      </c>
      <c r="C2624" s="1" t="s">
        <v>293</v>
      </c>
      <c r="D2624" s="1" t="s">
        <v>80</v>
      </c>
      <c r="E2624" s="1" t="s">
        <v>81</v>
      </c>
      <c r="F2624" s="195" t="s">
        <v>42</v>
      </c>
      <c r="G2624" s="195" t="s">
        <v>6571</v>
      </c>
      <c r="H2624" s="196">
        <v>2905</v>
      </c>
      <c r="I2624" s="192">
        <v>0</v>
      </c>
      <c r="J2624" s="192">
        <v>0</v>
      </c>
    </row>
    <row r="2625" spans="1:10">
      <c r="A2625" s="1" t="s">
        <v>6572</v>
      </c>
      <c r="B2625" s="1" t="s">
        <v>293</v>
      </c>
      <c r="C2625" s="1" t="s">
        <v>293</v>
      </c>
      <c r="D2625" s="1" t="s">
        <v>80</v>
      </c>
      <c r="E2625" s="1" t="s">
        <v>81</v>
      </c>
      <c r="F2625" s="195" t="s">
        <v>42</v>
      </c>
      <c r="G2625" s="195" t="s">
        <v>6573</v>
      </c>
      <c r="H2625" s="196">
        <v>2900</v>
      </c>
      <c r="I2625" s="192">
        <v>0</v>
      </c>
      <c r="J2625" s="192">
        <v>0</v>
      </c>
    </row>
    <row r="2626" spans="1:10">
      <c r="A2626" s="1" t="s">
        <v>6574</v>
      </c>
      <c r="B2626" s="1" t="s">
        <v>6251</v>
      </c>
      <c r="C2626" s="1" t="s">
        <v>6251</v>
      </c>
      <c r="D2626" s="1" t="s">
        <v>80</v>
      </c>
      <c r="E2626" s="1" t="s">
        <v>81</v>
      </c>
      <c r="F2626" s="1" t="s">
        <v>48</v>
      </c>
      <c r="G2626" s="1" t="s">
        <v>6575</v>
      </c>
      <c r="H2626" s="191">
        <v>2676.5</v>
      </c>
      <c r="I2626" s="192">
        <v>1</v>
      </c>
      <c r="J2626" s="192">
        <v>0</v>
      </c>
    </row>
    <row r="2627" spans="1:10">
      <c r="A2627" s="1" t="s">
        <v>6576</v>
      </c>
      <c r="B2627" s="1" t="s">
        <v>293</v>
      </c>
      <c r="C2627" s="1" t="s">
        <v>293</v>
      </c>
      <c r="D2627" s="1" t="s">
        <v>80</v>
      </c>
      <c r="E2627" s="1" t="s">
        <v>81</v>
      </c>
      <c r="F2627" s="195" t="s">
        <v>42</v>
      </c>
      <c r="G2627" s="195" t="s">
        <v>6577</v>
      </c>
      <c r="H2627" s="196">
        <v>2294</v>
      </c>
      <c r="I2627" s="192">
        <v>0</v>
      </c>
      <c r="J2627" s="192">
        <v>0</v>
      </c>
    </row>
    <row r="2628" spans="1:10">
      <c r="A2628" s="1" t="s">
        <v>6578</v>
      </c>
      <c r="B2628" s="1" t="s">
        <v>6365</v>
      </c>
      <c r="C2628" s="1" t="s">
        <v>6365</v>
      </c>
      <c r="D2628" s="1" t="s">
        <v>80</v>
      </c>
      <c r="E2628" s="1" t="s">
        <v>81</v>
      </c>
      <c r="F2628" s="1" t="s">
        <v>48</v>
      </c>
      <c r="G2628" s="1" t="s">
        <v>6579</v>
      </c>
      <c r="H2628" s="191">
        <v>2191</v>
      </c>
      <c r="I2628" s="192">
        <v>0</v>
      </c>
      <c r="J2628" s="192">
        <v>0</v>
      </c>
    </row>
    <row r="2629" spans="1:10">
      <c r="A2629" s="1" t="s">
        <v>6580</v>
      </c>
      <c r="B2629" s="1" t="s">
        <v>293</v>
      </c>
      <c r="C2629" s="1" t="s">
        <v>293</v>
      </c>
      <c r="D2629" s="1" t="s">
        <v>80</v>
      </c>
      <c r="E2629" s="1" t="s">
        <v>81</v>
      </c>
      <c r="F2629" s="195" t="s">
        <v>57</v>
      </c>
      <c r="G2629" s="195" t="s">
        <v>6581</v>
      </c>
      <c r="H2629" s="196">
        <v>2172</v>
      </c>
      <c r="I2629" s="192">
        <v>0</v>
      </c>
      <c r="J2629" s="192">
        <v>0</v>
      </c>
    </row>
    <row r="2630" spans="1:10">
      <c r="A2630" s="1" t="s">
        <v>6582</v>
      </c>
      <c r="B2630" s="1" t="s">
        <v>6456</v>
      </c>
      <c r="C2630" s="1" t="s">
        <v>6456</v>
      </c>
      <c r="D2630" s="1" t="s">
        <v>80</v>
      </c>
      <c r="E2630" s="1" t="s">
        <v>81</v>
      </c>
      <c r="F2630" s="1" t="s">
        <v>48</v>
      </c>
      <c r="G2630" s="1" t="s">
        <v>6583</v>
      </c>
      <c r="H2630" s="191">
        <v>2128.5</v>
      </c>
      <c r="I2630" s="192">
        <v>0</v>
      </c>
      <c r="J2630" s="192">
        <v>0</v>
      </c>
    </row>
    <row r="2631" spans="1:10">
      <c r="A2631" s="1" t="s">
        <v>6584</v>
      </c>
      <c r="B2631" s="1" t="s">
        <v>293</v>
      </c>
      <c r="C2631" s="1" t="s">
        <v>293</v>
      </c>
      <c r="D2631" s="1" t="s">
        <v>80</v>
      </c>
      <c r="E2631" s="1" t="s">
        <v>81</v>
      </c>
      <c r="F2631" s="195" t="s">
        <v>42</v>
      </c>
      <c r="G2631" s="195" t="s">
        <v>6585</v>
      </c>
      <c r="H2631" s="196">
        <v>2068</v>
      </c>
      <c r="I2631" s="192">
        <v>0</v>
      </c>
      <c r="J2631" s="192">
        <v>0</v>
      </c>
    </row>
    <row r="2632" spans="1:10">
      <c r="A2632" s="1" t="s">
        <v>6586</v>
      </c>
      <c r="B2632" s="1" t="s">
        <v>6456</v>
      </c>
      <c r="C2632" s="1" t="s">
        <v>6456</v>
      </c>
      <c r="D2632" s="1" t="s">
        <v>80</v>
      </c>
      <c r="E2632" s="1" t="s">
        <v>81</v>
      </c>
      <c r="F2632" s="1" t="s">
        <v>48</v>
      </c>
      <c r="G2632" s="1" t="s">
        <v>6587</v>
      </c>
      <c r="H2632" s="191">
        <v>2046.5</v>
      </c>
      <c r="I2632" s="192">
        <v>0</v>
      </c>
      <c r="J2632" s="192">
        <v>0</v>
      </c>
    </row>
    <row r="2633" spans="1:10">
      <c r="A2633" s="1" t="s">
        <v>6588</v>
      </c>
      <c r="B2633" s="1" t="s">
        <v>293</v>
      </c>
      <c r="C2633" s="1" t="s">
        <v>293</v>
      </c>
      <c r="D2633" s="1" t="s">
        <v>80</v>
      </c>
      <c r="E2633" s="1" t="s">
        <v>81</v>
      </c>
      <c r="F2633" s="195" t="s">
        <v>42</v>
      </c>
      <c r="G2633" s="195" t="s">
        <v>6589</v>
      </c>
      <c r="H2633" s="196">
        <v>1924</v>
      </c>
      <c r="I2633" s="192">
        <v>0</v>
      </c>
      <c r="J2633" s="192">
        <v>0</v>
      </c>
    </row>
    <row r="2634" spans="1:10">
      <c r="A2634" s="1" t="s">
        <v>6590</v>
      </c>
      <c r="B2634" s="1" t="s">
        <v>6353</v>
      </c>
      <c r="C2634" s="1" t="s">
        <v>6353</v>
      </c>
      <c r="D2634" s="1" t="s">
        <v>80</v>
      </c>
      <c r="E2634" s="1" t="s">
        <v>81</v>
      </c>
      <c r="F2634" s="1" t="s">
        <v>48</v>
      </c>
      <c r="G2634" s="1" t="s">
        <v>6591</v>
      </c>
      <c r="H2634" s="191">
        <v>1868</v>
      </c>
      <c r="I2634" s="192">
        <v>0</v>
      </c>
      <c r="J2634" s="192">
        <v>0</v>
      </c>
    </row>
    <row r="2635" spans="1:10">
      <c r="A2635" s="1" t="s">
        <v>6592</v>
      </c>
      <c r="B2635" s="1" t="s">
        <v>293</v>
      </c>
      <c r="C2635" s="1" t="s">
        <v>293</v>
      </c>
      <c r="D2635" s="1" t="s">
        <v>80</v>
      </c>
      <c r="E2635" s="1" t="s">
        <v>81</v>
      </c>
      <c r="F2635" s="195" t="s">
        <v>42</v>
      </c>
      <c r="G2635" s="195" t="s">
        <v>6593</v>
      </c>
      <c r="H2635" s="196">
        <v>1825</v>
      </c>
      <c r="I2635" s="192">
        <v>0</v>
      </c>
      <c r="J2635" s="192">
        <v>0</v>
      </c>
    </row>
    <row r="2636" spans="1:10">
      <c r="A2636" s="1" t="s">
        <v>6594</v>
      </c>
      <c r="B2636" s="1" t="s">
        <v>6456</v>
      </c>
      <c r="C2636" s="1" t="s">
        <v>6456</v>
      </c>
      <c r="D2636" s="1" t="s">
        <v>80</v>
      </c>
      <c r="E2636" s="1" t="s">
        <v>81</v>
      </c>
      <c r="F2636" s="1" t="s">
        <v>48</v>
      </c>
      <c r="G2636" s="1" t="s">
        <v>6595</v>
      </c>
      <c r="H2636" s="191">
        <v>1785.25</v>
      </c>
      <c r="I2636" s="192">
        <v>0</v>
      </c>
      <c r="J2636" s="192">
        <v>0</v>
      </c>
    </row>
    <row r="2637" spans="1:10">
      <c r="A2637" s="1" t="s">
        <v>6596</v>
      </c>
      <c r="B2637" s="1" t="s">
        <v>6248</v>
      </c>
      <c r="C2637" s="1" t="s">
        <v>6248</v>
      </c>
      <c r="D2637" s="1" t="s">
        <v>80</v>
      </c>
      <c r="E2637" s="1" t="s">
        <v>81</v>
      </c>
      <c r="F2637" s="1" t="s">
        <v>448</v>
      </c>
      <c r="G2637" s="1" t="s">
        <v>6597</v>
      </c>
      <c r="H2637" s="191">
        <v>1781.75</v>
      </c>
      <c r="I2637" s="192">
        <v>0</v>
      </c>
      <c r="J2637" s="192">
        <v>0</v>
      </c>
    </row>
    <row r="2638" spans="1:10">
      <c r="A2638" s="1" t="s">
        <v>6598</v>
      </c>
      <c r="B2638" s="1" t="s">
        <v>6245</v>
      </c>
      <c r="C2638" s="1" t="s">
        <v>6245</v>
      </c>
      <c r="D2638" s="1" t="s">
        <v>80</v>
      </c>
      <c r="E2638" s="1" t="s">
        <v>81</v>
      </c>
      <c r="F2638" s="1" t="s">
        <v>48</v>
      </c>
      <c r="G2638" s="1" t="s">
        <v>6599</v>
      </c>
      <c r="H2638" s="191">
        <v>1718.5</v>
      </c>
      <c r="I2638" s="192">
        <v>0</v>
      </c>
      <c r="J2638" s="192">
        <v>0</v>
      </c>
    </row>
    <row r="2639" spans="1:10">
      <c r="A2639" s="1" t="s">
        <v>6600</v>
      </c>
      <c r="B2639" s="1" t="s">
        <v>6403</v>
      </c>
      <c r="C2639" s="1" t="s">
        <v>6403</v>
      </c>
      <c r="D2639" s="1" t="s">
        <v>80</v>
      </c>
      <c r="E2639" s="1" t="s">
        <v>81</v>
      </c>
      <c r="F2639" s="1" t="s">
        <v>48</v>
      </c>
      <c r="G2639" s="1" t="s">
        <v>6601</v>
      </c>
      <c r="H2639" s="191">
        <v>1716</v>
      </c>
      <c r="I2639" s="192">
        <v>0</v>
      </c>
      <c r="J2639" s="192">
        <v>0</v>
      </c>
    </row>
    <row r="2640" spans="1:10">
      <c r="A2640" s="1" t="s">
        <v>6602</v>
      </c>
      <c r="B2640" s="1" t="s">
        <v>293</v>
      </c>
      <c r="C2640" s="1" t="s">
        <v>293</v>
      </c>
      <c r="D2640" s="1" t="s">
        <v>80</v>
      </c>
      <c r="E2640" s="1" t="s">
        <v>81</v>
      </c>
      <c r="F2640" s="195" t="s">
        <v>42</v>
      </c>
      <c r="G2640" s="195" t="s">
        <v>6603</v>
      </c>
      <c r="H2640" s="196">
        <v>1706</v>
      </c>
      <c r="I2640" s="192">
        <v>0</v>
      </c>
      <c r="J2640" s="192">
        <v>0</v>
      </c>
    </row>
    <row r="2641" spans="1:10">
      <c r="A2641" s="1" t="s">
        <v>6604</v>
      </c>
      <c r="B2641" s="1" t="s">
        <v>6245</v>
      </c>
      <c r="C2641" s="1" t="s">
        <v>6245</v>
      </c>
      <c r="D2641" s="1" t="s">
        <v>80</v>
      </c>
      <c r="E2641" s="1" t="s">
        <v>81</v>
      </c>
      <c r="F2641" s="1" t="s">
        <v>48</v>
      </c>
      <c r="G2641" s="1" t="s">
        <v>6605</v>
      </c>
      <c r="H2641" s="191">
        <v>1653</v>
      </c>
      <c r="I2641" s="192">
        <v>0</v>
      </c>
      <c r="J2641" s="192">
        <v>0</v>
      </c>
    </row>
    <row r="2642" spans="1:10">
      <c r="A2642" s="1" t="s">
        <v>6606</v>
      </c>
      <c r="B2642" s="1" t="s">
        <v>293</v>
      </c>
      <c r="C2642" s="1" t="s">
        <v>293</v>
      </c>
      <c r="D2642" s="1" t="s">
        <v>80</v>
      </c>
      <c r="E2642" s="1" t="s">
        <v>81</v>
      </c>
      <c r="F2642" s="195" t="s">
        <v>42</v>
      </c>
      <c r="G2642" s="195" t="s">
        <v>6607</v>
      </c>
      <c r="H2642" s="196">
        <v>1625</v>
      </c>
      <c r="I2642" s="192">
        <v>0</v>
      </c>
      <c r="J2642" s="192">
        <v>0</v>
      </c>
    </row>
    <row r="2643" spans="1:10">
      <c r="A2643" s="1" t="s">
        <v>6608</v>
      </c>
      <c r="B2643" s="1" t="s">
        <v>6456</v>
      </c>
      <c r="C2643" s="1" t="s">
        <v>6456</v>
      </c>
      <c r="D2643" s="1" t="s">
        <v>80</v>
      </c>
      <c r="E2643" s="1" t="s">
        <v>81</v>
      </c>
      <c r="F2643" s="1" t="s">
        <v>48</v>
      </c>
      <c r="G2643" s="1" t="s">
        <v>6609</v>
      </c>
      <c r="H2643" s="191">
        <v>1611.75</v>
      </c>
      <c r="I2643" s="192">
        <v>0</v>
      </c>
      <c r="J2643" s="192">
        <v>0</v>
      </c>
    </row>
    <row r="2644" spans="1:10">
      <c r="A2644" s="1" t="s">
        <v>6610</v>
      </c>
      <c r="B2644" s="1" t="s">
        <v>293</v>
      </c>
      <c r="C2644" s="1" t="s">
        <v>293</v>
      </c>
      <c r="D2644" s="1" t="s">
        <v>80</v>
      </c>
      <c r="E2644" s="1" t="s">
        <v>81</v>
      </c>
      <c r="F2644" s="195" t="s">
        <v>42</v>
      </c>
      <c r="G2644" s="195" t="s">
        <v>6611</v>
      </c>
      <c r="H2644" s="196">
        <v>1546</v>
      </c>
      <c r="I2644" s="192">
        <v>0</v>
      </c>
      <c r="J2644" s="192">
        <v>0</v>
      </c>
    </row>
    <row r="2645" spans="1:10">
      <c r="A2645" s="1" t="s">
        <v>6612</v>
      </c>
      <c r="B2645" s="1" t="s">
        <v>293</v>
      </c>
      <c r="C2645" s="1" t="s">
        <v>293</v>
      </c>
      <c r="D2645" s="1" t="s">
        <v>80</v>
      </c>
      <c r="E2645" s="1" t="s">
        <v>81</v>
      </c>
      <c r="F2645" s="195" t="s">
        <v>42</v>
      </c>
      <c r="G2645" s="195" t="s">
        <v>6613</v>
      </c>
      <c r="H2645" s="196">
        <v>1531</v>
      </c>
      <c r="I2645" s="192">
        <v>0</v>
      </c>
      <c r="J2645" s="192">
        <v>0</v>
      </c>
    </row>
    <row r="2646" spans="1:10">
      <c r="A2646" s="1" t="s">
        <v>6614</v>
      </c>
      <c r="B2646" s="1" t="s">
        <v>6365</v>
      </c>
      <c r="C2646" s="1" t="s">
        <v>6365</v>
      </c>
      <c r="D2646" s="1" t="s">
        <v>80</v>
      </c>
      <c r="E2646" s="1" t="s">
        <v>81</v>
      </c>
      <c r="F2646" s="1" t="s">
        <v>48</v>
      </c>
      <c r="G2646" s="1" t="s">
        <v>6615</v>
      </c>
      <c r="H2646" s="191">
        <v>1521.5</v>
      </c>
      <c r="I2646" s="192">
        <v>0</v>
      </c>
      <c r="J2646" s="192">
        <v>0</v>
      </c>
    </row>
    <row r="2647" spans="1:10">
      <c r="A2647" s="1" t="s">
        <v>6616</v>
      </c>
      <c r="B2647" s="1" t="s">
        <v>293</v>
      </c>
      <c r="C2647" s="1" t="s">
        <v>293</v>
      </c>
      <c r="D2647" s="1" t="s">
        <v>80</v>
      </c>
      <c r="E2647" s="1" t="s">
        <v>81</v>
      </c>
      <c r="F2647" s="195" t="s">
        <v>42</v>
      </c>
      <c r="G2647" s="195" t="s">
        <v>6617</v>
      </c>
      <c r="H2647" s="196">
        <v>1493</v>
      </c>
      <c r="I2647" s="192">
        <v>0</v>
      </c>
      <c r="J2647" s="192">
        <v>0</v>
      </c>
    </row>
    <row r="2648" spans="1:10">
      <c r="A2648" s="1" t="s">
        <v>6618</v>
      </c>
      <c r="B2648" s="1" t="s">
        <v>6287</v>
      </c>
      <c r="C2648" s="1" t="s">
        <v>6287</v>
      </c>
      <c r="D2648" s="1" t="s">
        <v>80</v>
      </c>
      <c r="E2648" s="1" t="s">
        <v>81</v>
      </c>
      <c r="F2648" s="1" t="s">
        <v>48</v>
      </c>
      <c r="G2648" s="1" t="s">
        <v>6619</v>
      </c>
      <c r="H2648" s="191">
        <v>1438</v>
      </c>
      <c r="I2648" s="192">
        <v>0</v>
      </c>
      <c r="J2648" s="192">
        <v>0</v>
      </c>
    </row>
    <row r="2649" spans="1:10">
      <c r="A2649" s="1" t="s">
        <v>6620</v>
      </c>
      <c r="B2649" s="1" t="s">
        <v>293</v>
      </c>
      <c r="C2649" s="1" t="s">
        <v>293</v>
      </c>
      <c r="D2649" s="1" t="s">
        <v>80</v>
      </c>
      <c r="E2649" s="1" t="s">
        <v>81</v>
      </c>
      <c r="F2649" s="195" t="s">
        <v>42</v>
      </c>
      <c r="G2649" s="195" t="s">
        <v>6621</v>
      </c>
      <c r="H2649" s="196">
        <v>1394</v>
      </c>
      <c r="I2649" s="192">
        <v>0</v>
      </c>
      <c r="J2649" s="192">
        <v>0</v>
      </c>
    </row>
    <row r="2650" spans="1:10">
      <c r="A2650" s="1" t="s">
        <v>6622</v>
      </c>
      <c r="B2650" s="1" t="s">
        <v>6365</v>
      </c>
      <c r="C2650" s="1" t="s">
        <v>6365</v>
      </c>
      <c r="D2650" s="1" t="s">
        <v>80</v>
      </c>
      <c r="E2650" s="1" t="s">
        <v>81</v>
      </c>
      <c r="F2650" s="1" t="s">
        <v>48</v>
      </c>
      <c r="G2650" s="1" t="s">
        <v>6623</v>
      </c>
      <c r="H2650" s="191">
        <v>1391.5</v>
      </c>
      <c r="I2650" s="192">
        <v>0</v>
      </c>
      <c r="J2650" s="192">
        <v>0</v>
      </c>
    </row>
    <row r="2651" spans="1:10">
      <c r="A2651" s="1" t="s">
        <v>6624</v>
      </c>
      <c r="B2651" s="1" t="s">
        <v>293</v>
      </c>
      <c r="C2651" s="1" t="s">
        <v>293</v>
      </c>
      <c r="D2651" s="1" t="s">
        <v>80</v>
      </c>
      <c r="E2651" s="1" t="s">
        <v>81</v>
      </c>
      <c r="F2651" s="195" t="s">
        <v>42</v>
      </c>
      <c r="G2651" s="195" t="s">
        <v>6625</v>
      </c>
      <c r="H2651" s="196">
        <v>1378</v>
      </c>
      <c r="I2651" s="192">
        <v>0</v>
      </c>
      <c r="J2651" s="192">
        <v>0</v>
      </c>
    </row>
    <row r="2652" spans="1:10">
      <c r="A2652" s="1" t="s">
        <v>6626</v>
      </c>
      <c r="B2652" s="1" t="s">
        <v>6331</v>
      </c>
      <c r="C2652" s="1" t="s">
        <v>6331</v>
      </c>
      <c r="D2652" s="1" t="s">
        <v>80</v>
      </c>
      <c r="E2652" s="1" t="s">
        <v>81</v>
      </c>
      <c r="F2652" s="1" t="s">
        <v>48</v>
      </c>
      <c r="G2652" s="1" t="s">
        <v>6627</v>
      </c>
      <c r="H2652" s="191">
        <v>1346.75</v>
      </c>
      <c r="I2652" s="192">
        <v>0</v>
      </c>
      <c r="J2652" s="192">
        <v>0</v>
      </c>
    </row>
    <row r="2653" spans="1:10">
      <c r="A2653" s="1" t="s">
        <v>6628</v>
      </c>
      <c r="B2653" s="1" t="s">
        <v>6287</v>
      </c>
      <c r="C2653" s="1" t="s">
        <v>6287</v>
      </c>
      <c r="D2653" s="1" t="s">
        <v>80</v>
      </c>
      <c r="E2653" s="1" t="s">
        <v>81</v>
      </c>
      <c r="F2653" s="1" t="s">
        <v>48</v>
      </c>
      <c r="G2653" s="1" t="s">
        <v>6629</v>
      </c>
      <c r="H2653" s="191">
        <v>1330</v>
      </c>
      <c r="I2653" s="192">
        <v>0</v>
      </c>
      <c r="J2653" s="192">
        <v>0</v>
      </c>
    </row>
    <row r="2654" spans="1:10">
      <c r="A2654" s="1" t="s">
        <v>6630</v>
      </c>
      <c r="B2654" s="1" t="s">
        <v>6456</v>
      </c>
      <c r="C2654" s="1" t="s">
        <v>6456</v>
      </c>
      <c r="D2654" s="1" t="s">
        <v>80</v>
      </c>
      <c r="E2654" s="1" t="s">
        <v>81</v>
      </c>
      <c r="F2654" s="1" t="s">
        <v>48</v>
      </c>
      <c r="G2654" s="1" t="s">
        <v>6631</v>
      </c>
      <c r="H2654" s="191">
        <v>1322.25</v>
      </c>
      <c r="I2654" s="192">
        <v>0</v>
      </c>
      <c r="J2654" s="192">
        <v>0</v>
      </c>
    </row>
    <row r="2655" spans="1:10">
      <c r="A2655" s="1" t="s">
        <v>6632</v>
      </c>
      <c r="B2655" s="1" t="s">
        <v>293</v>
      </c>
      <c r="C2655" s="1" t="s">
        <v>293</v>
      </c>
      <c r="D2655" s="1" t="s">
        <v>80</v>
      </c>
      <c r="E2655" s="1" t="s">
        <v>81</v>
      </c>
      <c r="F2655" s="195" t="s">
        <v>42</v>
      </c>
      <c r="G2655" s="195" t="s">
        <v>6633</v>
      </c>
      <c r="H2655" s="196">
        <v>1316</v>
      </c>
      <c r="I2655" s="192">
        <v>0</v>
      </c>
      <c r="J2655" s="192">
        <v>0</v>
      </c>
    </row>
    <row r="2656" spans="1:10">
      <c r="A2656" s="1" t="s">
        <v>6634</v>
      </c>
      <c r="B2656" s="1" t="s">
        <v>6403</v>
      </c>
      <c r="C2656" s="1" t="s">
        <v>6403</v>
      </c>
      <c r="D2656" s="1" t="s">
        <v>80</v>
      </c>
      <c r="E2656" s="1" t="s">
        <v>81</v>
      </c>
      <c r="F2656" s="1" t="s">
        <v>48</v>
      </c>
      <c r="G2656" s="1" t="s">
        <v>6635</v>
      </c>
      <c r="H2656" s="191">
        <v>1313.5</v>
      </c>
      <c r="I2656" s="192">
        <v>0</v>
      </c>
      <c r="J2656" s="192">
        <v>0</v>
      </c>
    </row>
    <row r="2657" spans="1:10">
      <c r="A2657" s="1" t="s">
        <v>6636</v>
      </c>
      <c r="B2657" s="1" t="s">
        <v>6403</v>
      </c>
      <c r="C2657" s="1" t="s">
        <v>6403</v>
      </c>
      <c r="D2657" s="1" t="s">
        <v>80</v>
      </c>
      <c r="E2657" s="1" t="s">
        <v>81</v>
      </c>
      <c r="F2657" s="1" t="s">
        <v>48</v>
      </c>
      <c r="G2657" s="1" t="s">
        <v>6637</v>
      </c>
      <c r="H2657" s="191">
        <v>1307</v>
      </c>
      <c r="I2657" s="192">
        <v>0</v>
      </c>
      <c r="J2657" s="192">
        <v>0</v>
      </c>
    </row>
    <row r="2658" spans="1:10">
      <c r="A2658" s="1" t="s">
        <v>6638</v>
      </c>
      <c r="B2658" s="1" t="s">
        <v>6287</v>
      </c>
      <c r="C2658" s="1" t="s">
        <v>6287</v>
      </c>
      <c r="D2658" s="1" t="s">
        <v>80</v>
      </c>
      <c r="E2658" s="1" t="s">
        <v>81</v>
      </c>
      <c r="F2658" s="1" t="s">
        <v>48</v>
      </c>
      <c r="G2658" s="1" t="s">
        <v>6639</v>
      </c>
      <c r="H2658" s="191">
        <v>1302.5</v>
      </c>
      <c r="I2658" s="192">
        <v>0</v>
      </c>
      <c r="J2658" s="192">
        <v>0</v>
      </c>
    </row>
    <row r="2659" spans="1:10">
      <c r="A2659" s="1" t="s">
        <v>6640</v>
      </c>
      <c r="B2659" s="1" t="s">
        <v>6403</v>
      </c>
      <c r="C2659" s="1" t="s">
        <v>6403</v>
      </c>
      <c r="D2659" s="1" t="s">
        <v>80</v>
      </c>
      <c r="E2659" s="1" t="s">
        <v>81</v>
      </c>
      <c r="F2659" s="1" t="s">
        <v>48</v>
      </c>
      <c r="G2659" s="1" t="s">
        <v>6641</v>
      </c>
      <c r="H2659" s="191">
        <v>1274.75</v>
      </c>
      <c r="I2659" s="192">
        <v>0</v>
      </c>
      <c r="J2659" s="192">
        <v>0</v>
      </c>
    </row>
    <row r="2660" spans="1:10">
      <c r="A2660" s="1" t="s">
        <v>6642</v>
      </c>
      <c r="B2660" s="1" t="s">
        <v>6456</v>
      </c>
      <c r="C2660" s="1" t="s">
        <v>6456</v>
      </c>
      <c r="D2660" s="1" t="s">
        <v>80</v>
      </c>
      <c r="E2660" s="1" t="s">
        <v>81</v>
      </c>
      <c r="F2660" s="1" t="s">
        <v>48</v>
      </c>
      <c r="G2660" s="1" t="s">
        <v>6643</v>
      </c>
      <c r="H2660" s="191">
        <v>1210.5</v>
      </c>
      <c r="I2660" s="192">
        <v>0</v>
      </c>
      <c r="J2660" s="192">
        <v>0</v>
      </c>
    </row>
    <row r="2661" spans="1:10">
      <c r="A2661" s="1" t="s">
        <v>6644</v>
      </c>
      <c r="B2661" s="1" t="s">
        <v>6644</v>
      </c>
      <c r="C2661" s="1" t="s">
        <v>6400</v>
      </c>
      <c r="D2661" s="1" t="s">
        <v>80</v>
      </c>
      <c r="E2661" s="1" t="s">
        <v>81</v>
      </c>
      <c r="F2661" s="1" t="s">
        <v>57</v>
      </c>
      <c r="G2661" s="1" t="s">
        <v>1871</v>
      </c>
      <c r="H2661" s="191">
        <v>1169</v>
      </c>
      <c r="I2661" s="192">
        <v>0</v>
      </c>
      <c r="J2661" s="192">
        <v>0</v>
      </c>
    </row>
    <row r="2662" spans="1:10">
      <c r="A2662" s="1" t="s">
        <v>6645</v>
      </c>
      <c r="B2662" s="1" t="s">
        <v>6365</v>
      </c>
      <c r="C2662" s="1" t="s">
        <v>6365</v>
      </c>
      <c r="D2662" s="1" t="s">
        <v>80</v>
      </c>
      <c r="E2662" s="1" t="s">
        <v>81</v>
      </c>
      <c r="F2662" s="1" t="s">
        <v>48</v>
      </c>
      <c r="G2662" s="1" t="s">
        <v>6646</v>
      </c>
      <c r="H2662" s="191">
        <v>1145.25</v>
      </c>
      <c r="I2662" s="192">
        <v>0</v>
      </c>
      <c r="J2662" s="192">
        <v>0</v>
      </c>
    </row>
    <row r="2663" spans="1:10">
      <c r="A2663" s="1" t="s">
        <v>6647</v>
      </c>
      <c r="B2663" s="1" t="s">
        <v>6403</v>
      </c>
      <c r="C2663" s="1" t="s">
        <v>6403</v>
      </c>
      <c r="D2663" s="1" t="s">
        <v>80</v>
      </c>
      <c r="E2663" s="1" t="s">
        <v>81</v>
      </c>
      <c r="F2663" s="1" t="s">
        <v>48</v>
      </c>
      <c r="G2663" s="1" t="s">
        <v>6648</v>
      </c>
      <c r="H2663" s="191">
        <v>1127.5</v>
      </c>
      <c r="I2663" s="192">
        <v>0</v>
      </c>
      <c r="J2663" s="192">
        <v>0</v>
      </c>
    </row>
    <row r="2664" spans="1:10">
      <c r="A2664" s="1" t="s">
        <v>6649</v>
      </c>
      <c r="B2664" s="1" t="s">
        <v>6456</v>
      </c>
      <c r="C2664" s="1" t="s">
        <v>6456</v>
      </c>
      <c r="D2664" s="1" t="s">
        <v>80</v>
      </c>
      <c r="E2664" s="1" t="s">
        <v>81</v>
      </c>
      <c r="F2664" s="1" t="s">
        <v>48</v>
      </c>
      <c r="G2664" s="1" t="s">
        <v>6650</v>
      </c>
      <c r="H2664" s="191">
        <v>1125</v>
      </c>
      <c r="I2664" s="192">
        <v>0</v>
      </c>
      <c r="J2664" s="192">
        <v>0</v>
      </c>
    </row>
    <row r="2665" spans="1:10">
      <c r="A2665" s="1" t="s">
        <v>6651</v>
      </c>
      <c r="B2665" s="1" t="s">
        <v>6403</v>
      </c>
      <c r="C2665" s="1" t="s">
        <v>6403</v>
      </c>
      <c r="D2665" s="1" t="s">
        <v>80</v>
      </c>
      <c r="E2665" s="1" t="s">
        <v>81</v>
      </c>
      <c r="F2665" s="1" t="s">
        <v>48</v>
      </c>
      <c r="G2665" s="1" t="s">
        <v>6652</v>
      </c>
      <c r="H2665" s="191">
        <v>1079.75</v>
      </c>
      <c r="I2665" s="192">
        <v>0</v>
      </c>
      <c r="J2665" s="192">
        <v>0</v>
      </c>
    </row>
    <row r="2666" spans="1:10">
      <c r="A2666" s="1" t="s">
        <v>6653</v>
      </c>
      <c r="B2666" s="1" t="s">
        <v>6248</v>
      </c>
      <c r="C2666" s="1" t="s">
        <v>6248</v>
      </c>
      <c r="D2666" s="1" t="s">
        <v>80</v>
      </c>
      <c r="E2666" s="1" t="s">
        <v>81</v>
      </c>
      <c r="F2666" s="1" t="s">
        <v>448</v>
      </c>
      <c r="G2666" s="1" t="s">
        <v>6654</v>
      </c>
      <c r="H2666" s="191">
        <v>1069</v>
      </c>
      <c r="I2666" s="192">
        <v>0</v>
      </c>
      <c r="J2666" s="192">
        <v>0</v>
      </c>
    </row>
    <row r="2667" spans="1:10">
      <c r="A2667" s="1" t="s">
        <v>6655</v>
      </c>
      <c r="B2667" s="1" t="s">
        <v>6456</v>
      </c>
      <c r="C2667" s="1" t="s">
        <v>6456</v>
      </c>
      <c r="D2667" s="1" t="s">
        <v>80</v>
      </c>
      <c r="E2667" s="1" t="s">
        <v>81</v>
      </c>
      <c r="F2667" s="1" t="s">
        <v>48</v>
      </c>
      <c r="G2667" s="1" t="s">
        <v>6656</v>
      </c>
      <c r="H2667" s="191">
        <v>1001.75</v>
      </c>
      <c r="I2667" s="192">
        <v>0</v>
      </c>
      <c r="J2667" s="192">
        <v>0</v>
      </c>
    </row>
    <row r="2668" spans="1:10">
      <c r="A2668" s="1" t="s">
        <v>6657</v>
      </c>
      <c r="B2668" s="1" t="s">
        <v>6403</v>
      </c>
      <c r="C2668" s="1" t="s">
        <v>6403</v>
      </c>
      <c r="D2668" s="1" t="s">
        <v>80</v>
      </c>
      <c r="E2668" s="1" t="s">
        <v>81</v>
      </c>
      <c r="F2668" s="1" t="s">
        <v>48</v>
      </c>
      <c r="G2668" s="1" t="s">
        <v>6658</v>
      </c>
      <c r="H2668" s="191">
        <v>979.25</v>
      </c>
      <c r="I2668" s="192">
        <v>0</v>
      </c>
      <c r="J2668" s="192">
        <v>0</v>
      </c>
    </row>
    <row r="2669" spans="1:10">
      <c r="A2669" s="1" t="s">
        <v>6659</v>
      </c>
      <c r="B2669" s="1" t="s">
        <v>6403</v>
      </c>
      <c r="C2669" s="1" t="s">
        <v>6403</v>
      </c>
      <c r="D2669" s="1" t="s">
        <v>80</v>
      </c>
      <c r="E2669" s="1" t="s">
        <v>81</v>
      </c>
      <c r="F2669" s="1" t="s">
        <v>48</v>
      </c>
      <c r="G2669" s="1" t="s">
        <v>6660</v>
      </c>
      <c r="H2669" s="191">
        <v>978</v>
      </c>
      <c r="I2669" s="192">
        <v>0</v>
      </c>
      <c r="J2669" s="192">
        <v>0</v>
      </c>
    </row>
    <row r="2670" spans="1:10">
      <c r="A2670" s="1" t="s">
        <v>6661</v>
      </c>
      <c r="B2670" s="1" t="s">
        <v>6403</v>
      </c>
      <c r="C2670" s="1" t="s">
        <v>6403</v>
      </c>
      <c r="D2670" s="1" t="s">
        <v>80</v>
      </c>
      <c r="E2670" s="1" t="s">
        <v>81</v>
      </c>
      <c r="F2670" s="1" t="s">
        <v>48</v>
      </c>
      <c r="G2670" s="1" t="s">
        <v>6662</v>
      </c>
      <c r="H2670" s="191">
        <v>973.25</v>
      </c>
      <c r="I2670" s="192">
        <v>0</v>
      </c>
      <c r="J2670" s="192">
        <v>0</v>
      </c>
    </row>
    <row r="2671" spans="1:10">
      <c r="A2671" s="1" t="s">
        <v>6663</v>
      </c>
      <c r="B2671" s="1" t="s">
        <v>6331</v>
      </c>
      <c r="C2671" s="1" t="s">
        <v>6331</v>
      </c>
      <c r="D2671" s="1" t="s">
        <v>80</v>
      </c>
      <c r="E2671" s="1" t="s">
        <v>81</v>
      </c>
      <c r="F2671" s="1" t="s">
        <v>48</v>
      </c>
      <c r="G2671" s="1" t="s">
        <v>6664</v>
      </c>
      <c r="H2671" s="191">
        <v>957.25</v>
      </c>
      <c r="I2671" s="192">
        <v>0</v>
      </c>
      <c r="J2671" s="192">
        <v>0</v>
      </c>
    </row>
    <row r="2672" spans="1:10">
      <c r="A2672" s="1" t="s">
        <v>6665</v>
      </c>
      <c r="B2672" s="1" t="s">
        <v>6245</v>
      </c>
      <c r="C2672" s="1" t="s">
        <v>6245</v>
      </c>
      <c r="D2672" s="1" t="s">
        <v>80</v>
      </c>
      <c r="E2672" s="1" t="s">
        <v>81</v>
      </c>
      <c r="F2672" s="1" t="s">
        <v>48</v>
      </c>
      <c r="G2672" s="1" t="s">
        <v>6666</v>
      </c>
      <c r="H2672" s="191">
        <v>952</v>
      </c>
      <c r="I2672" s="192">
        <v>0</v>
      </c>
      <c r="J2672" s="192">
        <v>0</v>
      </c>
    </row>
    <row r="2673" spans="1:10">
      <c r="A2673" s="1" t="s">
        <v>6667</v>
      </c>
      <c r="B2673" s="1" t="s">
        <v>6403</v>
      </c>
      <c r="C2673" s="1" t="s">
        <v>6403</v>
      </c>
      <c r="D2673" s="1" t="s">
        <v>80</v>
      </c>
      <c r="E2673" s="1" t="s">
        <v>81</v>
      </c>
      <c r="F2673" s="1" t="s">
        <v>48</v>
      </c>
      <c r="G2673" s="1" t="s">
        <v>6668</v>
      </c>
      <c r="H2673" s="191">
        <v>930.5</v>
      </c>
      <c r="I2673" s="192">
        <v>0</v>
      </c>
      <c r="J2673" s="192">
        <v>0</v>
      </c>
    </row>
    <row r="2674" spans="1:10">
      <c r="A2674" s="1" t="s">
        <v>6669</v>
      </c>
      <c r="B2674" s="1" t="s">
        <v>6279</v>
      </c>
      <c r="C2674" s="1" t="s">
        <v>6279</v>
      </c>
      <c r="D2674" s="1" t="s">
        <v>80</v>
      </c>
      <c r="E2674" s="1" t="s">
        <v>81</v>
      </c>
      <c r="F2674" s="1" t="s">
        <v>48</v>
      </c>
      <c r="G2674" s="1" t="s">
        <v>6670</v>
      </c>
      <c r="H2674" s="191">
        <v>909.5</v>
      </c>
      <c r="I2674" s="192">
        <v>0</v>
      </c>
      <c r="J2674" s="192">
        <v>0</v>
      </c>
    </row>
    <row r="2675" spans="1:10">
      <c r="A2675" s="1" t="s">
        <v>6671</v>
      </c>
      <c r="B2675" s="1" t="s">
        <v>6502</v>
      </c>
      <c r="C2675" s="1" t="s">
        <v>6502</v>
      </c>
      <c r="D2675" s="1" t="s">
        <v>80</v>
      </c>
      <c r="E2675" s="1" t="s">
        <v>81</v>
      </c>
      <c r="F2675" s="1" t="s">
        <v>57</v>
      </c>
      <c r="G2675" s="1" t="s">
        <v>6672</v>
      </c>
      <c r="H2675" s="191">
        <v>885.5</v>
      </c>
      <c r="I2675" s="192">
        <v>0</v>
      </c>
      <c r="J2675" s="192">
        <v>0</v>
      </c>
    </row>
    <row r="2676" spans="1:10">
      <c r="A2676" s="1" t="s">
        <v>6673</v>
      </c>
      <c r="B2676" s="1" t="s">
        <v>6403</v>
      </c>
      <c r="C2676" s="1" t="s">
        <v>6403</v>
      </c>
      <c r="D2676" s="1" t="s">
        <v>80</v>
      </c>
      <c r="E2676" s="1" t="s">
        <v>81</v>
      </c>
      <c r="F2676" s="1" t="s">
        <v>48</v>
      </c>
      <c r="G2676" s="1" t="s">
        <v>1753</v>
      </c>
      <c r="H2676" s="191">
        <v>877</v>
      </c>
      <c r="I2676" s="192">
        <v>0</v>
      </c>
      <c r="J2676" s="192">
        <v>0</v>
      </c>
    </row>
    <row r="2677" spans="1:10">
      <c r="A2677" s="1" t="s">
        <v>6674</v>
      </c>
      <c r="B2677" s="1" t="s">
        <v>293</v>
      </c>
      <c r="C2677" s="1" t="s">
        <v>293</v>
      </c>
      <c r="D2677" s="1" t="s">
        <v>80</v>
      </c>
      <c r="E2677" s="1" t="s">
        <v>81</v>
      </c>
      <c r="F2677" s="195" t="s">
        <v>42</v>
      </c>
      <c r="G2677" s="195" t="s">
        <v>6675</v>
      </c>
      <c r="H2677" s="196">
        <v>874</v>
      </c>
      <c r="I2677" s="192">
        <v>0</v>
      </c>
      <c r="J2677" s="192">
        <v>0</v>
      </c>
    </row>
    <row r="2678" spans="1:10">
      <c r="A2678" s="1" t="s">
        <v>6676</v>
      </c>
      <c r="B2678" s="1" t="s">
        <v>6502</v>
      </c>
      <c r="C2678" s="1" t="s">
        <v>6502</v>
      </c>
      <c r="D2678" s="1" t="s">
        <v>80</v>
      </c>
      <c r="E2678" s="1" t="s">
        <v>81</v>
      </c>
      <c r="F2678" s="1" t="s">
        <v>57</v>
      </c>
      <c r="G2678" s="1" t="s">
        <v>6677</v>
      </c>
      <c r="H2678" s="191">
        <v>851</v>
      </c>
      <c r="I2678" s="192">
        <v>0</v>
      </c>
      <c r="J2678" s="192">
        <v>0</v>
      </c>
    </row>
    <row r="2679" spans="1:10">
      <c r="A2679" s="1" t="s">
        <v>6678</v>
      </c>
      <c r="B2679" s="1" t="s">
        <v>293</v>
      </c>
      <c r="C2679" s="1" t="s">
        <v>293</v>
      </c>
      <c r="D2679" s="1" t="s">
        <v>80</v>
      </c>
      <c r="E2679" s="1" t="s">
        <v>81</v>
      </c>
      <c r="F2679" s="195" t="s">
        <v>42</v>
      </c>
      <c r="G2679" s="195" t="s">
        <v>6679</v>
      </c>
      <c r="H2679" s="196">
        <v>842</v>
      </c>
      <c r="I2679" s="192">
        <v>0</v>
      </c>
      <c r="J2679" s="192">
        <v>0</v>
      </c>
    </row>
    <row r="2680" spans="1:10">
      <c r="A2680" s="1" t="s">
        <v>6680</v>
      </c>
      <c r="B2680" s="1" t="s">
        <v>6245</v>
      </c>
      <c r="C2680" s="1" t="s">
        <v>6245</v>
      </c>
      <c r="D2680" s="1" t="s">
        <v>80</v>
      </c>
      <c r="E2680" s="1" t="s">
        <v>81</v>
      </c>
      <c r="F2680" s="1" t="s">
        <v>48</v>
      </c>
      <c r="G2680" s="1" t="s">
        <v>6681</v>
      </c>
      <c r="H2680" s="191">
        <v>836</v>
      </c>
      <c r="I2680" s="192">
        <v>0</v>
      </c>
      <c r="J2680" s="192">
        <v>0</v>
      </c>
    </row>
    <row r="2681" spans="1:10">
      <c r="A2681" s="1" t="s">
        <v>6682</v>
      </c>
      <c r="B2681" s="1" t="s">
        <v>6365</v>
      </c>
      <c r="C2681" s="1" t="s">
        <v>6365</v>
      </c>
      <c r="D2681" s="1" t="s">
        <v>80</v>
      </c>
      <c r="E2681" s="1" t="s">
        <v>81</v>
      </c>
      <c r="F2681" s="1" t="s">
        <v>48</v>
      </c>
      <c r="G2681" s="1" t="s">
        <v>6683</v>
      </c>
      <c r="H2681" s="191">
        <v>813</v>
      </c>
      <c r="I2681" s="192">
        <v>0</v>
      </c>
      <c r="J2681" s="192">
        <v>0</v>
      </c>
    </row>
    <row r="2682" spans="1:10">
      <c r="A2682" s="1" t="s">
        <v>6684</v>
      </c>
      <c r="B2682" s="1" t="s">
        <v>293</v>
      </c>
      <c r="C2682" s="1" t="s">
        <v>293</v>
      </c>
      <c r="D2682" s="1" t="s">
        <v>80</v>
      </c>
      <c r="E2682" s="1" t="s">
        <v>81</v>
      </c>
      <c r="F2682" s="195" t="s">
        <v>42</v>
      </c>
      <c r="G2682" s="195" t="s">
        <v>6685</v>
      </c>
      <c r="H2682" s="196">
        <v>813</v>
      </c>
      <c r="I2682" s="192">
        <v>0</v>
      </c>
      <c r="J2682" s="192">
        <v>0</v>
      </c>
    </row>
    <row r="2683" spans="1:10">
      <c r="A2683" s="1" t="s">
        <v>6686</v>
      </c>
      <c r="B2683" s="1" t="s">
        <v>6245</v>
      </c>
      <c r="C2683" s="1" t="s">
        <v>6245</v>
      </c>
      <c r="D2683" s="1" t="s">
        <v>80</v>
      </c>
      <c r="E2683" s="1" t="s">
        <v>81</v>
      </c>
      <c r="F2683" s="1" t="s">
        <v>48</v>
      </c>
      <c r="G2683" s="1" t="s">
        <v>6687</v>
      </c>
      <c r="H2683" s="191">
        <v>777.75</v>
      </c>
      <c r="I2683" s="192">
        <v>0</v>
      </c>
      <c r="J2683" s="192">
        <v>0</v>
      </c>
    </row>
    <row r="2684" spans="1:10">
      <c r="A2684" s="1" t="s">
        <v>6688</v>
      </c>
      <c r="B2684" s="1" t="s">
        <v>6365</v>
      </c>
      <c r="C2684" s="1" t="s">
        <v>6365</v>
      </c>
      <c r="D2684" s="1" t="s">
        <v>80</v>
      </c>
      <c r="E2684" s="1" t="s">
        <v>81</v>
      </c>
      <c r="F2684" s="1" t="s">
        <v>48</v>
      </c>
      <c r="G2684" s="1" t="s">
        <v>6689</v>
      </c>
      <c r="H2684" s="191">
        <v>771.5</v>
      </c>
      <c r="I2684" s="192">
        <v>0</v>
      </c>
      <c r="J2684" s="192">
        <v>0</v>
      </c>
    </row>
    <row r="2685" spans="1:10">
      <c r="A2685" s="1" t="s">
        <v>6690</v>
      </c>
      <c r="B2685" s="1" t="s">
        <v>6403</v>
      </c>
      <c r="C2685" s="1" t="s">
        <v>6403</v>
      </c>
      <c r="D2685" s="1" t="s">
        <v>80</v>
      </c>
      <c r="E2685" s="1" t="s">
        <v>81</v>
      </c>
      <c r="F2685" s="1" t="s">
        <v>48</v>
      </c>
      <c r="G2685" s="1" t="s">
        <v>6691</v>
      </c>
      <c r="H2685" s="191">
        <v>745.5</v>
      </c>
      <c r="I2685" s="192">
        <v>0</v>
      </c>
      <c r="J2685" s="192">
        <v>0</v>
      </c>
    </row>
    <row r="2686" spans="1:10">
      <c r="A2686" s="1" t="s">
        <v>6692</v>
      </c>
      <c r="B2686" s="1" t="s">
        <v>6331</v>
      </c>
      <c r="C2686" s="1" t="s">
        <v>6331</v>
      </c>
      <c r="D2686" s="1" t="s">
        <v>80</v>
      </c>
      <c r="E2686" s="1" t="s">
        <v>81</v>
      </c>
      <c r="F2686" s="1" t="s">
        <v>48</v>
      </c>
      <c r="G2686" s="1" t="s">
        <v>6693</v>
      </c>
      <c r="H2686" s="191">
        <v>732.5</v>
      </c>
      <c r="I2686" s="192">
        <v>0</v>
      </c>
      <c r="J2686" s="192">
        <v>0</v>
      </c>
    </row>
    <row r="2687" spans="1:10">
      <c r="A2687" s="1" t="s">
        <v>6694</v>
      </c>
      <c r="B2687" s="1" t="s">
        <v>6403</v>
      </c>
      <c r="C2687" s="1" t="s">
        <v>6403</v>
      </c>
      <c r="D2687" s="1" t="s">
        <v>80</v>
      </c>
      <c r="E2687" s="1" t="s">
        <v>81</v>
      </c>
      <c r="F2687" s="1" t="s">
        <v>48</v>
      </c>
      <c r="G2687" s="1" t="s">
        <v>6695</v>
      </c>
      <c r="H2687" s="191">
        <v>723.5</v>
      </c>
      <c r="I2687" s="192">
        <v>0</v>
      </c>
      <c r="J2687" s="192">
        <v>0</v>
      </c>
    </row>
    <row r="2688" spans="1:10">
      <c r="A2688" s="1" t="s">
        <v>6696</v>
      </c>
      <c r="B2688" s="1" t="s">
        <v>6502</v>
      </c>
      <c r="C2688" s="1" t="s">
        <v>6502</v>
      </c>
      <c r="D2688" s="1" t="s">
        <v>80</v>
      </c>
      <c r="E2688" s="1" t="s">
        <v>81</v>
      </c>
      <c r="F2688" s="1" t="s">
        <v>57</v>
      </c>
      <c r="G2688" s="1" t="s">
        <v>6697</v>
      </c>
      <c r="H2688" s="191">
        <v>653</v>
      </c>
      <c r="I2688" s="192">
        <v>0</v>
      </c>
      <c r="J2688" s="192">
        <v>0</v>
      </c>
    </row>
    <row r="2689" spans="1:10">
      <c r="A2689" s="1" t="s">
        <v>6698</v>
      </c>
      <c r="B2689" s="1" t="s">
        <v>6403</v>
      </c>
      <c r="C2689" s="1" t="s">
        <v>6403</v>
      </c>
      <c r="D2689" s="1" t="s">
        <v>80</v>
      </c>
      <c r="E2689" s="1" t="s">
        <v>81</v>
      </c>
      <c r="F2689" s="1" t="s">
        <v>48</v>
      </c>
      <c r="G2689" s="1" t="s">
        <v>6699</v>
      </c>
      <c r="H2689" s="191">
        <v>637</v>
      </c>
      <c r="I2689" s="192">
        <v>0</v>
      </c>
      <c r="J2689" s="192">
        <v>0</v>
      </c>
    </row>
    <row r="2690" spans="1:10">
      <c r="A2690" s="1" t="s">
        <v>6700</v>
      </c>
      <c r="B2690" s="1" t="s">
        <v>6248</v>
      </c>
      <c r="C2690" s="1" t="s">
        <v>6248</v>
      </c>
      <c r="D2690" s="1" t="s">
        <v>80</v>
      </c>
      <c r="E2690" s="1" t="s">
        <v>81</v>
      </c>
      <c r="F2690" s="1" t="s">
        <v>448</v>
      </c>
      <c r="G2690" s="1" t="s">
        <v>6701</v>
      </c>
      <c r="H2690" s="191">
        <v>597.75</v>
      </c>
      <c r="I2690" s="192">
        <v>0</v>
      </c>
      <c r="J2690" s="192">
        <v>0</v>
      </c>
    </row>
    <row r="2691" spans="1:10">
      <c r="A2691" s="1" t="s">
        <v>6702</v>
      </c>
      <c r="B2691" s="1" t="s">
        <v>6403</v>
      </c>
      <c r="C2691" s="1" t="s">
        <v>6403</v>
      </c>
      <c r="D2691" s="1" t="s">
        <v>80</v>
      </c>
      <c r="E2691" s="1" t="s">
        <v>81</v>
      </c>
      <c r="F2691" s="1" t="s">
        <v>48</v>
      </c>
      <c r="G2691" s="1" t="s">
        <v>6703</v>
      </c>
      <c r="H2691" s="191">
        <v>502.5</v>
      </c>
      <c r="I2691" s="192">
        <v>0</v>
      </c>
      <c r="J2691" s="192">
        <v>0</v>
      </c>
    </row>
    <row r="2692" spans="1:10">
      <c r="A2692" s="1" t="s">
        <v>6704</v>
      </c>
      <c r="B2692" s="1" t="s">
        <v>293</v>
      </c>
      <c r="C2692" s="1" t="s">
        <v>293</v>
      </c>
      <c r="D2692" s="1" t="s">
        <v>80</v>
      </c>
      <c r="E2692" s="1" t="s">
        <v>81</v>
      </c>
      <c r="F2692" s="195" t="s">
        <v>42</v>
      </c>
      <c r="G2692" s="195" t="s">
        <v>6705</v>
      </c>
      <c r="H2692" s="196">
        <v>500</v>
      </c>
      <c r="I2692" s="192">
        <v>0</v>
      </c>
      <c r="J2692" s="192">
        <v>0</v>
      </c>
    </row>
    <row r="2693" spans="1:10">
      <c r="A2693" s="1" t="s">
        <v>6706</v>
      </c>
      <c r="B2693" s="1" t="s">
        <v>6245</v>
      </c>
      <c r="C2693" s="1" t="s">
        <v>6245</v>
      </c>
      <c r="D2693" s="1" t="s">
        <v>80</v>
      </c>
      <c r="E2693" s="1" t="s">
        <v>81</v>
      </c>
      <c r="F2693" s="1" t="s">
        <v>48</v>
      </c>
      <c r="G2693" s="1" t="s">
        <v>6707</v>
      </c>
      <c r="H2693" s="191">
        <v>492.5</v>
      </c>
      <c r="I2693" s="192">
        <v>0</v>
      </c>
      <c r="J2693" s="192">
        <v>0</v>
      </c>
    </row>
    <row r="2694" spans="1:10">
      <c r="A2694" s="1" t="s">
        <v>6708</v>
      </c>
      <c r="B2694" s="1" t="s">
        <v>6403</v>
      </c>
      <c r="C2694" s="1" t="s">
        <v>6403</v>
      </c>
      <c r="D2694" s="1" t="s">
        <v>80</v>
      </c>
      <c r="E2694" s="1" t="s">
        <v>81</v>
      </c>
      <c r="F2694" s="1" t="s">
        <v>48</v>
      </c>
      <c r="G2694" s="1" t="s">
        <v>6709</v>
      </c>
      <c r="H2694" s="191">
        <v>475</v>
      </c>
      <c r="I2694" s="192">
        <v>0</v>
      </c>
      <c r="J2694" s="192">
        <v>0</v>
      </c>
    </row>
    <row r="2695" spans="1:10">
      <c r="A2695" s="1" t="s">
        <v>6710</v>
      </c>
      <c r="B2695" s="1" t="s">
        <v>6403</v>
      </c>
      <c r="C2695" s="1" t="s">
        <v>6403</v>
      </c>
      <c r="D2695" s="1" t="s">
        <v>80</v>
      </c>
      <c r="E2695" s="1" t="s">
        <v>81</v>
      </c>
      <c r="F2695" s="1" t="s">
        <v>48</v>
      </c>
      <c r="G2695" s="1" t="s">
        <v>6711</v>
      </c>
      <c r="H2695" s="191">
        <v>440.5</v>
      </c>
      <c r="I2695" s="192">
        <v>0</v>
      </c>
      <c r="J2695" s="192">
        <v>0</v>
      </c>
    </row>
    <row r="2696" spans="1:10">
      <c r="A2696" s="1" t="s">
        <v>6712</v>
      </c>
      <c r="B2696" s="1" t="s">
        <v>6403</v>
      </c>
      <c r="C2696" s="1" t="s">
        <v>6403</v>
      </c>
      <c r="D2696" s="1" t="s">
        <v>80</v>
      </c>
      <c r="E2696" s="1" t="s">
        <v>81</v>
      </c>
      <c r="F2696" s="1" t="s">
        <v>48</v>
      </c>
      <c r="G2696" s="1" t="s">
        <v>6713</v>
      </c>
      <c r="H2696" s="191">
        <v>166.5</v>
      </c>
      <c r="I2696" s="192">
        <v>0</v>
      </c>
      <c r="J2696" s="192">
        <v>0</v>
      </c>
    </row>
    <row r="2697" spans="1:10">
      <c r="A2697" s="1" t="s">
        <v>6714</v>
      </c>
      <c r="B2697" s="1" t="s">
        <v>6502</v>
      </c>
      <c r="C2697" s="1" t="s">
        <v>6502</v>
      </c>
      <c r="D2697" s="1" t="s">
        <v>80</v>
      </c>
      <c r="E2697" s="1" t="s">
        <v>81</v>
      </c>
      <c r="F2697" s="195" t="s">
        <v>57</v>
      </c>
      <c r="G2697" s="195" t="s">
        <v>6715</v>
      </c>
      <c r="H2697" s="196">
        <v>109</v>
      </c>
      <c r="I2697" s="192">
        <v>0</v>
      </c>
      <c r="J2697" s="192">
        <v>0</v>
      </c>
    </row>
    <row r="2698" spans="1:10">
      <c r="A2698" s="1" t="s">
        <v>6716</v>
      </c>
      <c r="B2698" s="1" t="s">
        <v>6365</v>
      </c>
      <c r="C2698" s="1" t="s">
        <v>6365</v>
      </c>
      <c r="D2698" s="1" t="s">
        <v>80</v>
      </c>
      <c r="E2698" s="1" t="s">
        <v>81</v>
      </c>
      <c r="F2698" s="1" t="s">
        <v>48</v>
      </c>
      <c r="G2698" s="1" t="s">
        <v>6717</v>
      </c>
      <c r="H2698" s="191">
        <v>68</v>
      </c>
      <c r="I2698" s="192">
        <v>0</v>
      </c>
      <c r="J2698" s="192">
        <v>0</v>
      </c>
    </row>
    <row r="2699" spans="1:10">
      <c r="A2699" s="1" t="s">
        <v>6718</v>
      </c>
      <c r="B2699" s="1" t="s">
        <v>6365</v>
      </c>
      <c r="C2699" s="1" t="s">
        <v>6365</v>
      </c>
      <c r="D2699" s="1" t="s">
        <v>80</v>
      </c>
      <c r="E2699" s="1" t="s">
        <v>81</v>
      </c>
      <c r="F2699" s="1" t="s">
        <v>48</v>
      </c>
      <c r="G2699" s="1" t="s">
        <v>6719</v>
      </c>
      <c r="H2699" s="191">
        <v>56</v>
      </c>
      <c r="I2699" s="192">
        <v>0</v>
      </c>
      <c r="J2699" s="192">
        <v>0</v>
      </c>
    </row>
    <row r="2700" spans="1:10">
      <c r="A2700" s="1" t="s">
        <v>6720</v>
      </c>
      <c r="B2700" s="1" t="s">
        <v>293</v>
      </c>
      <c r="C2700" s="1" t="s">
        <v>293</v>
      </c>
      <c r="D2700" s="1" t="s">
        <v>80</v>
      </c>
      <c r="E2700" s="1" t="s">
        <v>81</v>
      </c>
      <c r="F2700" s="195" t="s">
        <v>42</v>
      </c>
      <c r="G2700" s="195" t="s">
        <v>6721</v>
      </c>
      <c r="H2700" s="196">
        <v>33</v>
      </c>
      <c r="I2700" s="192">
        <v>0</v>
      </c>
      <c r="J2700" s="192">
        <v>0</v>
      </c>
    </row>
    <row r="2701" spans="1:10">
      <c r="A2701" s="1" t="s">
        <v>6722</v>
      </c>
      <c r="B2701" s="1" t="s">
        <v>6365</v>
      </c>
      <c r="C2701" s="1" t="s">
        <v>6365</v>
      </c>
      <c r="D2701" s="1" t="s">
        <v>80</v>
      </c>
      <c r="E2701" s="1" t="s">
        <v>81</v>
      </c>
      <c r="F2701" s="1" t="s">
        <v>48</v>
      </c>
      <c r="G2701" s="1" t="s">
        <v>6723</v>
      </c>
      <c r="H2701" s="191">
        <v>2</v>
      </c>
      <c r="I2701" s="192">
        <v>0</v>
      </c>
      <c r="J2701" s="192">
        <v>0</v>
      </c>
    </row>
    <row r="2702" spans="1:10">
      <c r="A2702" s="1" t="s">
        <v>6724</v>
      </c>
      <c r="B2702" s="1" t="s">
        <v>6725</v>
      </c>
      <c r="C2702" s="1" t="s">
        <v>6725</v>
      </c>
      <c r="D2702" s="1" t="s">
        <v>6726</v>
      </c>
      <c r="E2702" s="1" t="s">
        <v>81</v>
      </c>
      <c r="F2702" s="1" t="s">
        <v>48</v>
      </c>
      <c r="G2702" s="1" t="s">
        <v>6727</v>
      </c>
      <c r="H2702" s="191">
        <v>187236</v>
      </c>
      <c r="I2702" s="192">
        <v>1</v>
      </c>
      <c r="J2702" s="192">
        <v>1</v>
      </c>
    </row>
    <row r="2703" spans="1:10">
      <c r="A2703" s="1" t="s">
        <v>6728</v>
      </c>
      <c r="B2703" s="1" t="s">
        <v>6729</v>
      </c>
      <c r="C2703" s="1" t="s">
        <v>6729</v>
      </c>
      <c r="D2703" s="1" t="s">
        <v>6726</v>
      </c>
      <c r="E2703" s="1" t="s">
        <v>81</v>
      </c>
      <c r="F2703" s="1" t="s">
        <v>48</v>
      </c>
      <c r="G2703" s="1" t="s">
        <v>6730</v>
      </c>
      <c r="H2703" s="191">
        <v>155697.5</v>
      </c>
      <c r="I2703" s="192">
        <v>1</v>
      </c>
      <c r="J2703" s="192">
        <v>1</v>
      </c>
    </row>
    <row r="2704" spans="1:10">
      <c r="A2704" s="1" t="s">
        <v>6731</v>
      </c>
      <c r="B2704" s="1" t="s">
        <v>6732</v>
      </c>
      <c r="C2704" s="1" t="s">
        <v>6732</v>
      </c>
      <c r="D2704" s="1" t="s">
        <v>6726</v>
      </c>
      <c r="E2704" s="1" t="s">
        <v>81</v>
      </c>
      <c r="F2704" s="1" t="s">
        <v>48</v>
      </c>
      <c r="G2704" s="1" t="s">
        <v>6733</v>
      </c>
      <c r="H2704" s="191">
        <v>121497</v>
      </c>
      <c r="I2704" s="192">
        <v>1</v>
      </c>
      <c r="J2704" s="192">
        <v>1</v>
      </c>
    </row>
    <row r="2705" spans="1:10">
      <c r="A2705" s="1" t="s">
        <v>6734</v>
      </c>
      <c r="B2705" s="1" t="s">
        <v>6732</v>
      </c>
      <c r="C2705" s="1" t="s">
        <v>6732</v>
      </c>
      <c r="D2705" s="1" t="s">
        <v>6726</v>
      </c>
      <c r="E2705" s="1" t="s">
        <v>81</v>
      </c>
      <c r="F2705" s="1" t="s">
        <v>48</v>
      </c>
      <c r="G2705" s="1" t="s">
        <v>6735</v>
      </c>
      <c r="H2705" s="191">
        <v>89495.5</v>
      </c>
      <c r="I2705" s="192">
        <v>0</v>
      </c>
      <c r="J2705" s="192">
        <v>1</v>
      </c>
    </row>
    <row r="2706" spans="1:10">
      <c r="A2706" s="1" t="s">
        <v>6736</v>
      </c>
      <c r="B2706" s="1" t="s">
        <v>6736</v>
      </c>
      <c r="C2706" s="1" t="s">
        <v>6737</v>
      </c>
      <c r="D2706" s="1" t="s">
        <v>6726</v>
      </c>
      <c r="E2706" s="1" t="s">
        <v>81</v>
      </c>
      <c r="F2706" s="1" t="s">
        <v>57</v>
      </c>
      <c r="G2706" s="1" t="s">
        <v>6738</v>
      </c>
      <c r="H2706" s="191">
        <v>81431.5</v>
      </c>
      <c r="I2706" s="192">
        <v>0</v>
      </c>
      <c r="J2706" s="192">
        <v>0</v>
      </c>
    </row>
    <row r="2707" spans="1:10">
      <c r="A2707" s="1" t="s">
        <v>6739</v>
      </c>
      <c r="B2707" s="1" t="s">
        <v>6740</v>
      </c>
      <c r="C2707" s="1" t="s">
        <v>6740</v>
      </c>
      <c r="D2707" s="1" t="s">
        <v>6726</v>
      </c>
      <c r="E2707" s="1" t="s">
        <v>81</v>
      </c>
      <c r="F2707" s="1" t="s">
        <v>48</v>
      </c>
      <c r="G2707" s="1" t="s">
        <v>6741</v>
      </c>
      <c r="H2707" s="191">
        <v>61619</v>
      </c>
      <c r="I2707" s="192">
        <v>0</v>
      </c>
      <c r="J2707" s="192">
        <v>0</v>
      </c>
    </row>
    <row r="2708" spans="1:10">
      <c r="A2708" s="1" t="s">
        <v>6742</v>
      </c>
      <c r="B2708" s="1" t="s">
        <v>6743</v>
      </c>
      <c r="C2708" s="1" t="s">
        <v>6743</v>
      </c>
      <c r="D2708" s="1" t="s">
        <v>6726</v>
      </c>
      <c r="E2708" s="1" t="s">
        <v>81</v>
      </c>
      <c r="F2708" s="1" t="s">
        <v>48</v>
      </c>
      <c r="G2708" s="1" t="s">
        <v>6744</v>
      </c>
      <c r="H2708" s="191">
        <v>41160.5</v>
      </c>
      <c r="I2708" s="192">
        <v>1</v>
      </c>
      <c r="J2708" s="192">
        <v>1</v>
      </c>
    </row>
    <row r="2709" spans="1:10">
      <c r="A2709" s="1" t="s">
        <v>6745</v>
      </c>
      <c r="B2709" s="1" t="s">
        <v>6745</v>
      </c>
      <c r="C2709" s="1" t="s">
        <v>6746</v>
      </c>
      <c r="D2709" s="1" t="s">
        <v>6726</v>
      </c>
      <c r="E2709" s="1" t="s">
        <v>81</v>
      </c>
      <c r="F2709" s="1" t="s">
        <v>448</v>
      </c>
      <c r="G2709" s="1" t="s">
        <v>6747</v>
      </c>
      <c r="H2709" s="191">
        <v>37515</v>
      </c>
      <c r="I2709" s="192">
        <v>1</v>
      </c>
      <c r="J2709" s="192">
        <v>1</v>
      </c>
    </row>
    <row r="2710" spans="1:10">
      <c r="A2710" s="1" t="s">
        <v>6748</v>
      </c>
      <c r="B2710" s="1" t="s">
        <v>6729</v>
      </c>
      <c r="C2710" s="1" t="s">
        <v>6729</v>
      </c>
      <c r="D2710" s="1" t="s">
        <v>6726</v>
      </c>
      <c r="E2710" s="1" t="s">
        <v>81</v>
      </c>
      <c r="F2710" s="1" t="s">
        <v>48</v>
      </c>
      <c r="G2710" s="1" t="s">
        <v>6749</v>
      </c>
      <c r="H2710" s="191">
        <v>31960.5</v>
      </c>
      <c r="I2710" s="192">
        <v>0</v>
      </c>
      <c r="J2710" s="192">
        <v>1</v>
      </c>
    </row>
    <row r="2711" spans="1:10">
      <c r="A2711" s="1" t="s">
        <v>6750</v>
      </c>
      <c r="B2711" s="1" t="s">
        <v>6750</v>
      </c>
      <c r="C2711" s="1" t="s">
        <v>2509</v>
      </c>
      <c r="D2711" s="1" t="s">
        <v>6726</v>
      </c>
      <c r="E2711" s="1" t="s">
        <v>81</v>
      </c>
      <c r="F2711" s="1" t="s">
        <v>57</v>
      </c>
      <c r="G2711" s="1" t="s">
        <v>6751</v>
      </c>
      <c r="H2711" s="191">
        <v>25722.5</v>
      </c>
      <c r="I2711" s="192">
        <v>0</v>
      </c>
      <c r="J2711" s="192">
        <v>0</v>
      </c>
    </row>
    <row r="2712" spans="1:10">
      <c r="A2712" s="1" t="s">
        <v>6752</v>
      </c>
      <c r="B2712" s="1" t="s">
        <v>6752</v>
      </c>
      <c r="C2712" s="1" t="s">
        <v>6753</v>
      </c>
      <c r="D2712" s="1" t="s">
        <v>6726</v>
      </c>
      <c r="E2712" s="1" t="s">
        <v>81</v>
      </c>
      <c r="F2712" s="1" t="s">
        <v>57</v>
      </c>
      <c r="G2712" s="1" t="s">
        <v>6754</v>
      </c>
      <c r="H2712" s="191">
        <v>25138.5</v>
      </c>
      <c r="I2712" s="192">
        <v>0</v>
      </c>
      <c r="J2712" s="192">
        <v>0</v>
      </c>
    </row>
    <row r="2713" spans="1:10">
      <c r="A2713" s="1" t="s">
        <v>6755</v>
      </c>
      <c r="B2713" s="1" t="s">
        <v>6740</v>
      </c>
      <c r="C2713" s="1" t="s">
        <v>6740</v>
      </c>
      <c r="D2713" s="1" t="s">
        <v>6726</v>
      </c>
      <c r="E2713" s="1" t="s">
        <v>81</v>
      </c>
      <c r="F2713" s="1" t="s">
        <v>48</v>
      </c>
      <c r="G2713" s="1" t="s">
        <v>6756</v>
      </c>
      <c r="H2713" s="191">
        <v>24877.5</v>
      </c>
      <c r="I2713" s="192">
        <v>0</v>
      </c>
      <c r="J2713" s="192">
        <v>0</v>
      </c>
    </row>
    <row r="2714" spans="1:10">
      <c r="A2714" s="1" t="s">
        <v>6757</v>
      </c>
      <c r="B2714" s="1" t="s">
        <v>6758</v>
      </c>
      <c r="C2714" s="1" t="s">
        <v>6758</v>
      </c>
      <c r="D2714" s="1" t="s">
        <v>6726</v>
      </c>
      <c r="E2714" s="1" t="s">
        <v>81</v>
      </c>
      <c r="F2714" s="1" t="s">
        <v>48</v>
      </c>
      <c r="G2714" s="1" t="s">
        <v>6759</v>
      </c>
      <c r="H2714" s="191">
        <v>24503</v>
      </c>
      <c r="I2714" s="192">
        <v>0</v>
      </c>
      <c r="J2714" s="192">
        <v>1</v>
      </c>
    </row>
    <row r="2715" spans="1:10">
      <c r="A2715" s="1" t="s">
        <v>6760</v>
      </c>
      <c r="B2715" s="1" t="s">
        <v>6760</v>
      </c>
      <c r="C2715" s="1" t="s">
        <v>6557</v>
      </c>
      <c r="D2715" s="1" t="s">
        <v>6726</v>
      </c>
      <c r="E2715" s="1" t="s">
        <v>81</v>
      </c>
      <c r="F2715" s="1" t="s">
        <v>42</v>
      </c>
      <c r="G2715" s="1" t="s">
        <v>6761</v>
      </c>
      <c r="H2715" s="191">
        <v>19689</v>
      </c>
      <c r="I2715" s="192">
        <v>0</v>
      </c>
      <c r="J2715" s="192">
        <v>0</v>
      </c>
    </row>
    <row r="2716" spans="1:10">
      <c r="A2716" s="1" t="s">
        <v>6762</v>
      </c>
      <c r="B2716" s="1" t="s">
        <v>6740</v>
      </c>
      <c r="C2716" s="1" t="s">
        <v>6740</v>
      </c>
      <c r="D2716" s="1" t="s">
        <v>6726</v>
      </c>
      <c r="E2716" s="1" t="s">
        <v>81</v>
      </c>
      <c r="F2716" s="1" t="s">
        <v>48</v>
      </c>
      <c r="G2716" s="1" t="s">
        <v>6763</v>
      </c>
      <c r="H2716" s="191">
        <v>19607</v>
      </c>
      <c r="I2716" s="192">
        <v>0</v>
      </c>
      <c r="J2716" s="192">
        <v>0</v>
      </c>
    </row>
    <row r="2717" spans="1:10">
      <c r="A2717" s="1" t="s">
        <v>6764</v>
      </c>
      <c r="B2717" s="1" t="s">
        <v>6764</v>
      </c>
      <c r="C2717" s="1" t="s">
        <v>6765</v>
      </c>
      <c r="D2717" s="1" t="s">
        <v>6726</v>
      </c>
      <c r="E2717" s="1" t="s">
        <v>81</v>
      </c>
      <c r="F2717" s="1" t="s">
        <v>42</v>
      </c>
      <c r="G2717" s="1" t="s">
        <v>5561</v>
      </c>
      <c r="H2717" s="191">
        <v>19430.5</v>
      </c>
      <c r="I2717" s="192">
        <v>0</v>
      </c>
      <c r="J2717" s="192">
        <v>0</v>
      </c>
    </row>
    <row r="2718" spans="1:10">
      <c r="A2718" s="1" t="s">
        <v>6766</v>
      </c>
      <c r="B2718" s="1" t="s">
        <v>6766</v>
      </c>
      <c r="C2718" s="1" t="s">
        <v>6767</v>
      </c>
      <c r="D2718" s="1" t="s">
        <v>6726</v>
      </c>
      <c r="E2718" s="1" t="s">
        <v>81</v>
      </c>
      <c r="F2718" s="1" t="s">
        <v>42</v>
      </c>
      <c r="G2718" s="1" t="s">
        <v>6768</v>
      </c>
      <c r="H2718" s="191">
        <v>19158</v>
      </c>
      <c r="I2718" s="192">
        <v>0</v>
      </c>
      <c r="J2718" s="192">
        <v>0</v>
      </c>
    </row>
    <row r="2719" spans="1:10">
      <c r="A2719" s="1" t="s">
        <v>6769</v>
      </c>
      <c r="B2719" s="1" t="s">
        <v>6769</v>
      </c>
      <c r="C2719" s="1" t="s">
        <v>3401</v>
      </c>
      <c r="D2719" s="1" t="s">
        <v>6726</v>
      </c>
      <c r="E2719" s="1" t="s">
        <v>81</v>
      </c>
      <c r="F2719" s="1" t="s">
        <v>42</v>
      </c>
      <c r="G2719" s="1" t="s">
        <v>6770</v>
      </c>
      <c r="H2719" s="191">
        <v>19081</v>
      </c>
      <c r="I2719" s="192">
        <v>0</v>
      </c>
      <c r="J2719" s="192">
        <v>0</v>
      </c>
    </row>
    <row r="2720" spans="1:10">
      <c r="A2720" s="1" t="s">
        <v>6771</v>
      </c>
      <c r="B2720" s="1" t="s">
        <v>6725</v>
      </c>
      <c r="C2720" s="1" t="s">
        <v>6725</v>
      </c>
      <c r="D2720" s="1" t="s">
        <v>6726</v>
      </c>
      <c r="E2720" s="1" t="s">
        <v>81</v>
      </c>
      <c r="F2720" s="1" t="s">
        <v>48</v>
      </c>
      <c r="G2720" s="1" t="s">
        <v>6772</v>
      </c>
      <c r="H2720" s="191">
        <v>18038.5</v>
      </c>
      <c r="I2720" s="192">
        <v>0</v>
      </c>
      <c r="J2720" s="192">
        <v>0</v>
      </c>
    </row>
    <row r="2721" spans="1:10">
      <c r="A2721" s="1" t="s">
        <v>6773</v>
      </c>
      <c r="B2721" s="1" t="s">
        <v>6773</v>
      </c>
      <c r="C2721" s="1" t="s">
        <v>3401</v>
      </c>
      <c r="D2721" s="1" t="s">
        <v>6726</v>
      </c>
      <c r="E2721" s="1" t="s">
        <v>81</v>
      </c>
      <c r="F2721" s="1" t="s">
        <v>42</v>
      </c>
      <c r="G2721" s="1" t="s">
        <v>6774</v>
      </c>
      <c r="H2721" s="191">
        <v>17651</v>
      </c>
      <c r="I2721" s="192">
        <v>0</v>
      </c>
      <c r="J2721" s="192">
        <v>0</v>
      </c>
    </row>
    <row r="2722" spans="1:10">
      <c r="A2722" s="1" t="s">
        <v>6775</v>
      </c>
      <c r="B2722" s="1" t="s">
        <v>6775</v>
      </c>
      <c r="C2722" s="1" t="s">
        <v>6776</v>
      </c>
      <c r="D2722" s="1" t="s">
        <v>6726</v>
      </c>
      <c r="E2722" s="1" t="s">
        <v>81</v>
      </c>
      <c r="F2722" s="1" t="s">
        <v>57</v>
      </c>
      <c r="G2722" s="1" t="s">
        <v>6777</v>
      </c>
      <c r="H2722" s="191">
        <v>17395.5</v>
      </c>
      <c r="I2722" s="192">
        <v>0</v>
      </c>
      <c r="J2722" s="192">
        <v>0</v>
      </c>
    </row>
    <row r="2723" spans="1:10">
      <c r="A2723" s="1" t="s">
        <v>6778</v>
      </c>
      <c r="B2723" s="1" t="s">
        <v>6778</v>
      </c>
      <c r="C2723" s="1" t="s">
        <v>6779</v>
      </c>
      <c r="D2723" s="1" t="s">
        <v>6726</v>
      </c>
      <c r="E2723" s="1" t="s">
        <v>81</v>
      </c>
      <c r="F2723" s="1" t="s">
        <v>57</v>
      </c>
      <c r="G2723" s="1" t="s">
        <v>6780</v>
      </c>
      <c r="H2723" s="191">
        <v>13282.5</v>
      </c>
      <c r="I2723" s="192">
        <v>0</v>
      </c>
      <c r="J2723" s="192">
        <v>0</v>
      </c>
    </row>
    <row r="2724" spans="1:10">
      <c r="A2724" s="1" t="s">
        <v>6781</v>
      </c>
      <c r="B2724" s="1" t="s">
        <v>6781</v>
      </c>
      <c r="C2724" s="1" t="s">
        <v>6782</v>
      </c>
      <c r="D2724" s="1" t="s">
        <v>6726</v>
      </c>
      <c r="E2724" s="1" t="s">
        <v>81</v>
      </c>
      <c r="F2724" s="1" t="s">
        <v>42</v>
      </c>
      <c r="G2724" s="1" t="s">
        <v>6783</v>
      </c>
      <c r="H2724" s="191">
        <v>12008.5</v>
      </c>
      <c r="I2724" s="192">
        <v>0</v>
      </c>
      <c r="J2724" s="192">
        <v>0</v>
      </c>
    </row>
    <row r="2725" spans="1:10">
      <c r="A2725" s="1" t="s">
        <v>6784</v>
      </c>
      <c r="B2725" s="1" t="s">
        <v>6729</v>
      </c>
      <c r="C2725" s="1" t="s">
        <v>6729</v>
      </c>
      <c r="D2725" s="1" t="s">
        <v>6726</v>
      </c>
      <c r="E2725" s="1" t="s">
        <v>81</v>
      </c>
      <c r="F2725" s="1" t="s">
        <v>48</v>
      </c>
      <c r="G2725" s="1" t="s">
        <v>6785</v>
      </c>
      <c r="H2725" s="191">
        <v>11752</v>
      </c>
      <c r="I2725" s="192">
        <v>0</v>
      </c>
      <c r="J2725" s="192">
        <v>0</v>
      </c>
    </row>
    <row r="2726" spans="1:10">
      <c r="A2726" s="1" t="s">
        <v>6786</v>
      </c>
      <c r="B2726" s="1" t="s">
        <v>6786</v>
      </c>
      <c r="C2726" s="1" t="s">
        <v>6787</v>
      </c>
      <c r="D2726" s="1" t="s">
        <v>6726</v>
      </c>
      <c r="E2726" s="1" t="s">
        <v>81</v>
      </c>
      <c r="F2726" s="1" t="s">
        <v>57</v>
      </c>
      <c r="G2726" s="1" t="s">
        <v>6788</v>
      </c>
      <c r="H2726" s="191">
        <v>11359.5</v>
      </c>
      <c r="I2726" s="192">
        <v>0</v>
      </c>
      <c r="J2726" s="192">
        <v>0</v>
      </c>
    </row>
    <row r="2727" spans="1:10">
      <c r="A2727" s="1" t="s">
        <v>6789</v>
      </c>
      <c r="B2727" s="1" t="s">
        <v>6790</v>
      </c>
      <c r="C2727" s="1" t="s">
        <v>6790</v>
      </c>
      <c r="D2727" s="1" t="s">
        <v>6726</v>
      </c>
      <c r="E2727" s="1" t="s">
        <v>81</v>
      </c>
      <c r="F2727" s="1" t="s">
        <v>48</v>
      </c>
      <c r="G2727" s="1" t="s">
        <v>6791</v>
      </c>
      <c r="H2727" s="191">
        <v>9817.5</v>
      </c>
      <c r="I2727" s="192">
        <v>0</v>
      </c>
      <c r="J2727" s="192">
        <v>0</v>
      </c>
    </row>
    <row r="2728" spans="1:10">
      <c r="A2728" s="1" t="s">
        <v>6792</v>
      </c>
      <c r="B2728" s="1" t="s">
        <v>6792</v>
      </c>
      <c r="C2728" s="1" t="s">
        <v>6782</v>
      </c>
      <c r="D2728" s="1" t="s">
        <v>6726</v>
      </c>
      <c r="E2728" s="1" t="s">
        <v>81</v>
      </c>
      <c r="F2728" s="1" t="s">
        <v>42</v>
      </c>
      <c r="G2728" s="1" t="s">
        <v>6793</v>
      </c>
      <c r="H2728" s="191">
        <v>9120.5</v>
      </c>
      <c r="I2728" s="192">
        <v>0</v>
      </c>
      <c r="J2728" s="192">
        <v>0</v>
      </c>
    </row>
    <row r="2729" spans="1:10">
      <c r="A2729" s="1" t="s">
        <v>6794</v>
      </c>
      <c r="B2729" s="1" t="s">
        <v>6794</v>
      </c>
      <c r="C2729" s="1" t="s">
        <v>6795</v>
      </c>
      <c r="D2729" s="1" t="s">
        <v>6726</v>
      </c>
      <c r="E2729" s="1" t="s">
        <v>81</v>
      </c>
      <c r="F2729" s="1" t="s">
        <v>65</v>
      </c>
      <c r="G2729" s="1" t="s">
        <v>6796</v>
      </c>
      <c r="H2729" s="191">
        <v>9004</v>
      </c>
      <c r="I2729" s="192">
        <v>0</v>
      </c>
      <c r="J2729" s="192">
        <v>0</v>
      </c>
    </row>
    <row r="2730" spans="1:10">
      <c r="A2730" s="1" t="s">
        <v>6797</v>
      </c>
      <c r="B2730" s="1" t="s">
        <v>6797</v>
      </c>
      <c r="C2730" s="1" t="s">
        <v>6798</v>
      </c>
      <c r="D2730" s="1" t="s">
        <v>6726</v>
      </c>
      <c r="E2730" s="1" t="s">
        <v>81</v>
      </c>
      <c r="F2730" s="1" t="s">
        <v>57</v>
      </c>
      <c r="G2730" s="1" t="s">
        <v>6799</v>
      </c>
      <c r="H2730" s="191">
        <v>8900.5</v>
      </c>
      <c r="I2730" s="192">
        <v>0</v>
      </c>
      <c r="J2730" s="192">
        <v>0</v>
      </c>
    </row>
    <row r="2731" spans="1:10">
      <c r="A2731" s="1" t="s">
        <v>6800</v>
      </c>
      <c r="B2731" s="1" t="s">
        <v>6801</v>
      </c>
      <c r="C2731" s="1" t="s">
        <v>6801</v>
      </c>
      <c r="D2731" s="1" t="s">
        <v>6726</v>
      </c>
      <c r="E2731" s="1" t="s">
        <v>81</v>
      </c>
      <c r="F2731" s="1" t="s">
        <v>48</v>
      </c>
      <c r="G2731" s="1" t="s">
        <v>6802</v>
      </c>
      <c r="H2731" s="191">
        <v>8810</v>
      </c>
      <c r="I2731" s="192">
        <v>0</v>
      </c>
      <c r="J2731" s="192">
        <v>0</v>
      </c>
    </row>
    <row r="2732" spans="1:10">
      <c r="A2732" s="1" t="s">
        <v>6803</v>
      </c>
      <c r="B2732" s="1" t="s">
        <v>6803</v>
      </c>
      <c r="C2732" s="1" t="s">
        <v>170</v>
      </c>
      <c r="D2732" s="1" t="s">
        <v>6726</v>
      </c>
      <c r="E2732" s="1" t="s">
        <v>81</v>
      </c>
      <c r="F2732" s="1" t="s">
        <v>42</v>
      </c>
      <c r="G2732" s="1" t="s">
        <v>6804</v>
      </c>
      <c r="H2732" s="191">
        <v>6842.5</v>
      </c>
      <c r="I2732" s="192">
        <v>0</v>
      </c>
      <c r="J2732" s="192">
        <v>0</v>
      </c>
    </row>
    <row r="2733" spans="1:10">
      <c r="A2733" s="1" t="s">
        <v>6805</v>
      </c>
      <c r="B2733" s="1" t="s">
        <v>6805</v>
      </c>
      <c r="C2733" s="1" t="s">
        <v>6806</v>
      </c>
      <c r="D2733" s="1" t="s">
        <v>6726</v>
      </c>
      <c r="E2733" s="1" t="s">
        <v>81</v>
      </c>
      <c r="F2733" s="1" t="s">
        <v>42</v>
      </c>
      <c r="G2733" s="1" t="s">
        <v>6807</v>
      </c>
      <c r="H2733" s="191">
        <v>6777.5</v>
      </c>
      <c r="I2733" s="192">
        <v>0</v>
      </c>
      <c r="J2733" s="192">
        <v>0</v>
      </c>
    </row>
    <row r="2734" spans="1:10">
      <c r="A2734" s="1" t="s">
        <v>6808</v>
      </c>
      <c r="B2734" s="1" t="s">
        <v>6809</v>
      </c>
      <c r="C2734" s="1" t="s">
        <v>6809</v>
      </c>
      <c r="D2734" s="1" t="s">
        <v>6726</v>
      </c>
      <c r="E2734" s="1" t="s">
        <v>81</v>
      </c>
      <c r="F2734" s="1" t="s">
        <v>65</v>
      </c>
      <c r="G2734" s="1" t="s">
        <v>6810</v>
      </c>
      <c r="H2734" s="191">
        <v>5565.5</v>
      </c>
      <c r="I2734" s="192">
        <v>0</v>
      </c>
      <c r="J2734" s="192">
        <v>0</v>
      </c>
    </row>
    <row r="2735" spans="1:10">
      <c r="A2735" s="1" t="s">
        <v>6811</v>
      </c>
      <c r="B2735" s="1" t="s">
        <v>6811</v>
      </c>
      <c r="C2735" s="1" t="s">
        <v>6795</v>
      </c>
      <c r="D2735" s="1" t="s">
        <v>6726</v>
      </c>
      <c r="E2735" s="1" t="s">
        <v>81</v>
      </c>
      <c r="F2735" s="1" t="s">
        <v>42</v>
      </c>
      <c r="G2735" s="1" t="s">
        <v>6812</v>
      </c>
      <c r="H2735" s="191">
        <v>5103.5</v>
      </c>
      <c r="I2735" s="192">
        <v>0</v>
      </c>
      <c r="J2735" s="192">
        <v>0</v>
      </c>
    </row>
    <row r="2736" spans="1:10">
      <c r="A2736" s="1" t="s">
        <v>6813</v>
      </c>
      <c r="B2736" s="1" t="s">
        <v>6729</v>
      </c>
      <c r="C2736" s="1" t="s">
        <v>6729</v>
      </c>
      <c r="D2736" s="1" t="s">
        <v>6726</v>
      </c>
      <c r="E2736" s="1" t="s">
        <v>81</v>
      </c>
      <c r="F2736" s="1" t="s">
        <v>48</v>
      </c>
      <c r="G2736" s="1" t="s">
        <v>6814</v>
      </c>
      <c r="H2736" s="191">
        <v>4885</v>
      </c>
      <c r="I2736" s="192">
        <v>0</v>
      </c>
      <c r="J2736" s="192">
        <v>0</v>
      </c>
    </row>
    <row r="2737" spans="1:10">
      <c r="A2737" s="1" t="s">
        <v>6815</v>
      </c>
      <c r="B2737" s="1" t="s">
        <v>6816</v>
      </c>
      <c r="C2737" s="1" t="s">
        <v>6816</v>
      </c>
      <c r="D2737" s="1" t="s">
        <v>6726</v>
      </c>
      <c r="E2737" s="1" t="s">
        <v>81</v>
      </c>
      <c r="F2737" s="1" t="s">
        <v>48</v>
      </c>
      <c r="G2737" s="1" t="s">
        <v>6817</v>
      </c>
      <c r="H2737" s="191">
        <v>3543</v>
      </c>
      <c r="I2737" s="192">
        <v>0</v>
      </c>
      <c r="J2737" s="192">
        <v>0</v>
      </c>
    </row>
    <row r="2738" spans="1:10">
      <c r="A2738" s="1" t="s">
        <v>6818</v>
      </c>
      <c r="B2738" s="1" t="s">
        <v>6819</v>
      </c>
      <c r="C2738" s="1" t="s">
        <v>6819</v>
      </c>
      <c r="D2738" s="1" t="s">
        <v>6726</v>
      </c>
      <c r="E2738" s="1" t="s">
        <v>81</v>
      </c>
      <c r="F2738" s="1" t="s">
        <v>42</v>
      </c>
      <c r="G2738" s="1" t="s">
        <v>6820</v>
      </c>
      <c r="H2738" s="191">
        <v>3108</v>
      </c>
      <c r="I2738" s="192">
        <v>0</v>
      </c>
      <c r="J2738" s="192">
        <v>0</v>
      </c>
    </row>
    <row r="2739" spans="1:10">
      <c r="A2739" s="1" t="s">
        <v>6821</v>
      </c>
      <c r="B2739" s="1" t="s">
        <v>6740</v>
      </c>
      <c r="C2739" s="1" t="s">
        <v>6740</v>
      </c>
      <c r="D2739" s="1" t="s">
        <v>6726</v>
      </c>
      <c r="E2739" s="1" t="s">
        <v>81</v>
      </c>
      <c r="F2739" s="1" t="s">
        <v>48</v>
      </c>
      <c r="G2739" s="1" t="s">
        <v>6822</v>
      </c>
      <c r="H2739" s="191">
        <v>2911.5</v>
      </c>
      <c r="I2739" s="192">
        <v>0</v>
      </c>
      <c r="J2739" s="192">
        <v>0</v>
      </c>
    </row>
    <row r="2740" spans="1:10">
      <c r="A2740" s="1" t="s">
        <v>6823</v>
      </c>
      <c r="B2740" s="1" t="s">
        <v>6823</v>
      </c>
      <c r="C2740" s="1" t="s">
        <v>6824</v>
      </c>
      <c r="D2740" s="1" t="s">
        <v>6726</v>
      </c>
      <c r="E2740" s="1" t="s">
        <v>81</v>
      </c>
      <c r="F2740" s="1" t="s">
        <v>57</v>
      </c>
      <c r="G2740" s="1" t="s">
        <v>6825</v>
      </c>
      <c r="H2740" s="191">
        <v>2797.5</v>
      </c>
      <c r="I2740" s="192">
        <v>0</v>
      </c>
      <c r="J2740" s="192">
        <v>0</v>
      </c>
    </row>
    <row r="2741" spans="1:10">
      <c r="A2741" s="1" t="s">
        <v>6826</v>
      </c>
      <c r="B2741" s="1" t="s">
        <v>6740</v>
      </c>
      <c r="C2741" s="1" t="s">
        <v>6740</v>
      </c>
      <c r="D2741" s="1" t="s">
        <v>6726</v>
      </c>
      <c r="E2741" s="1" t="s">
        <v>81</v>
      </c>
      <c r="F2741" s="1" t="s">
        <v>48</v>
      </c>
      <c r="G2741" s="1" t="s">
        <v>6827</v>
      </c>
      <c r="H2741" s="191">
        <v>1698.75</v>
      </c>
      <c r="I2741" s="192">
        <v>0</v>
      </c>
      <c r="J2741" s="192">
        <v>0</v>
      </c>
    </row>
    <row r="2742" spans="1:10">
      <c r="A2742" s="1" t="s">
        <v>6828</v>
      </c>
      <c r="B2742" s="1" t="s">
        <v>6740</v>
      </c>
      <c r="C2742" s="1" t="s">
        <v>6740</v>
      </c>
      <c r="D2742" s="1" t="s">
        <v>6726</v>
      </c>
      <c r="E2742" s="1" t="s">
        <v>81</v>
      </c>
      <c r="F2742" s="1" t="s">
        <v>48</v>
      </c>
      <c r="G2742" s="1" t="s">
        <v>6829</v>
      </c>
      <c r="H2742" s="191">
        <v>1368.75</v>
      </c>
      <c r="I2742" s="192">
        <v>0</v>
      </c>
      <c r="J2742" s="192">
        <v>0</v>
      </c>
    </row>
    <row r="2743" spans="1:10">
      <c r="A2743" s="1" t="s">
        <v>6830</v>
      </c>
      <c r="B2743" s="1" t="s">
        <v>6740</v>
      </c>
      <c r="C2743" s="1" t="s">
        <v>6740</v>
      </c>
      <c r="D2743" s="1" t="s">
        <v>6726</v>
      </c>
      <c r="E2743" s="1" t="s">
        <v>81</v>
      </c>
      <c r="F2743" s="1" t="s">
        <v>48</v>
      </c>
      <c r="G2743" s="1" t="s">
        <v>6831</v>
      </c>
      <c r="H2743" s="191">
        <v>1051.5</v>
      </c>
      <c r="I2743" s="192">
        <v>0</v>
      </c>
      <c r="J2743" s="192">
        <v>0</v>
      </c>
    </row>
    <row r="2744" spans="1:10">
      <c r="A2744" s="1" t="s">
        <v>6832</v>
      </c>
      <c r="B2744" s="1" t="s">
        <v>6740</v>
      </c>
      <c r="C2744" s="1" t="s">
        <v>6740</v>
      </c>
      <c r="D2744" s="1" t="s">
        <v>6726</v>
      </c>
      <c r="E2744" s="1" t="s">
        <v>81</v>
      </c>
      <c r="F2744" s="1" t="s">
        <v>48</v>
      </c>
      <c r="G2744" s="1" t="s">
        <v>6833</v>
      </c>
      <c r="H2744" s="191">
        <v>881.75</v>
      </c>
      <c r="I2744" s="192">
        <v>0</v>
      </c>
      <c r="J2744" s="192">
        <v>0</v>
      </c>
    </row>
    <row r="2745" spans="1:10">
      <c r="A2745" s="1" t="s">
        <v>6834</v>
      </c>
      <c r="B2745" s="1" t="s">
        <v>6740</v>
      </c>
      <c r="C2745" s="1" t="s">
        <v>6740</v>
      </c>
      <c r="D2745" s="1" t="s">
        <v>6726</v>
      </c>
      <c r="E2745" s="1" t="s">
        <v>81</v>
      </c>
      <c r="F2745" s="1" t="s">
        <v>48</v>
      </c>
      <c r="G2745" s="1" t="s">
        <v>6835</v>
      </c>
      <c r="H2745" s="191">
        <v>859.5</v>
      </c>
      <c r="I2745" s="192">
        <v>0</v>
      </c>
      <c r="J2745" s="192">
        <v>0</v>
      </c>
    </row>
    <row r="2746" spans="1:10">
      <c r="A2746" s="1" t="s">
        <v>6836</v>
      </c>
      <c r="B2746" s="1" t="s">
        <v>6740</v>
      </c>
      <c r="C2746" s="1" t="s">
        <v>6740</v>
      </c>
      <c r="D2746" s="1" t="s">
        <v>6726</v>
      </c>
      <c r="E2746" s="1" t="s">
        <v>81</v>
      </c>
      <c r="F2746" s="1" t="s">
        <v>48</v>
      </c>
      <c r="G2746" s="1" t="s">
        <v>6837</v>
      </c>
      <c r="H2746" s="191">
        <v>855</v>
      </c>
      <c r="I2746" s="192">
        <v>0</v>
      </c>
      <c r="J2746" s="192">
        <v>0</v>
      </c>
    </row>
    <row r="2747" spans="1:10">
      <c r="A2747" s="1" t="s">
        <v>6838</v>
      </c>
      <c r="B2747" s="1" t="s">
        <v>6839</v>
      </c>
      <c r="C2747" s="1" t="s">
        <v>6839</v>
      </c>
      <c r="D2747" s="1" t="s">
        <v>6726</v>
      </c>
      <c r="E2747" s="1" t="s">
        <v>81</v>
      </c>
      <c r="F2747" s="195" t="s">
        <v>57</v>
      </c>
      <c r="G2747" s="195" t="s">
        <v>6840</v>
      </c>
      <c r="H2747" s="196">
        <v>834</v>
      </c>
      <c r="I2747" s="192">
        <v>0</v>
      </c>
      <c r="J2747" s="192">
        <v>0</v>
      </c>
    </row>
    <row r="2748" spans="1:10">
      <c r="A2748" s="1" t="s">
        <v>6841</v>
      </c>
      <c r="B2748" s="1" t="s">
        <v>6740</v>
      </c>
      <c r="C2748" s="1" t="s">
        <v>6740</v>
      </c>
      <c r="D2748" s="1" t="s">
        <v>6726</v>
      </c>
      <c r="E2748" s="1" t="s">
        <v>81</v>
      </c>
      <c r="F2748" s="1" t="s">
        <v>48</v>
      </c>
      <c r="G2748" s="1" t="s">
        <v>6842</v>
      </c>
      <c r="H2748" s="191">
        <v>780.25</v>
      </c>
      <c r="I2748" s="192">
        <v>0</v>
      </c>
      <c r="J2748" s="192">
        <v>0</v>
      </c>
    </row>
    <row r="2749" spans="1:10">
      <c r="A2749" s="1" t="s">
        <v>6843</v>
      </c>
      <c r="B2749" s="1" t="s">
        <v>6839</v>
      </c>
      <c r="C2749" s="1" t="s">
        <v>6839</v>
      </c>
      <c r="D2749" s="1" t="s">
        <v>6726</v>
      </c>
      <c r="E2749" s="1" t="s">
        <v>81</v>
      </c>
      <c r="F2749" s="195" t="s">
        <v>57</v>
      </c>
      <c r="G2749" s="195" t="s">
        <v>6844</v>
      </c>
      <c r="H2749" s="196">
        <v>756</v>
      </c>
      <c r="I2749" s="192">
        <v>0</v>
      </c>
      <c r="J2749" s="192">
        <v>0</v>
      </c>
    </row>
    <row r="2750" spans="1:10">
      <c r="A2750" s="1" t="s">
        <v>6845</v>
      </c>
      <c r="B2750" s="1" t="s">
        <v>6819</v>
      </c>
      <c r="C2750" s="1" t="s">
        <v>6819</v>
      </c>
      <c r="D2750" s="1" t="s">
        <v>6726</v>
      </c>
      <c r="E2750" s="1" t="s">
        <v>81</v>
      </c>
      <c r="F2750" s="1" t="s">
        <v>42</v>
      </c>
      <c r="G2750" s="1" t="s">
        <v>6846</v>
      </c>
      <c r="H2750" s="191">
        <v>704.5</v>
      </c>
      <c r="I2750" s="192">
        <v>0</v>
      </c>
      <c r="J2750" s="192">
        <v>0</v>
      </c>
    </row>
    <row r="2751" spans="1:10">
      <c r="A2751" s="1" t="s">
        <v>6847</v>
      </c>
      <c r="B2751" s="1" t="s">
        <v>6740</v>
      </c>
      <c r="C2751" s="1" t="s">
        <v>6740</v>
      </c>
      <c r="D2751" s="1" t="s">
        <v>6726</v>
      </c>
      <c r="E2751" s="1" t="s">
        <v>81</v>
      </c>
      <c r="F2751" s="1" t="s">
        <v>48</v>
      </c>
      <c r="G2751" s="1" t="s">
        <v>6848</v>
      </c>
      <c r="H2751" s="191">
        <v>495</v>
      </c>
      <c r="I2751" s="192">
        <v>0</v>
      </c>
      <c r="J2751" s="192">
        <v>0</v>
      </c>
    </row>
    <row r="2752" spans="1:10">
      <c r="A2752" s="1" t="s">
        <v>6849</v>
      </c>
      <c r="B2752" s="1" t="s">
        <v>6819</v>
      </c>
      <c r="C2752" s="1" t="s">
        <v>6819</v>
      </c>
      <c r="D2752" s="1" t="s">
        <v>6726</v>
      </c>
      <c r="E2752" s="1" t="s">
        <v>81</v>
      </c>
      <c r="F2752" s="1" t="s">
        <v>42</v>
      </c>
      <c r="G2752" s="1" t="s">
        <v>6850</v>
      </c>
      <c r="H2752" s="191">
        <v>488.5</v>
      </c>
      <c r="I2752" s="192">
        <v>0</v>
      </c>
      <c r="J2752" s="192">
        <v>0</v>
      </c>
    </row>
    <row r="2753" spans="1:10">
      <c r="A2753" s="1" t="s">
        <v>6851</v>
      </c>
      <c r="B2753" s="1" t="s">
        <v>6740</v>
      </c>
      <c r="C2753" s="1" t="s">
        <v>6740</v>
      </c>
      <c r="D2753" s="1" t="s">
        <v>6726</v>
      </c>
      <c r="E2753" s="1" t="s">
        <v>81</v>
      </c>
      <c r="F2753" s="1" t="s">
        <v>48</v>
      </c>
      <c r="G2753" s="1" t="s">
        <v>6852</v>
      </c>
      <c r="H2753" s="191">
        <v>335</v>
      </c>
      <c r="I2753" s="192">
        <v>0</v>
      </c>
      <c r="J2753" s="192">
        <v>0</v>
      </c>
    </row>
    <row r="2754" spans="1:10">
      <c r="A2754" s="1" t="s">
        <v>6853</v>
      </c>
      <c r="B2754" s="1" t="s">
        <v>6740</v>
      </c>
      <c r="C2754" s="1" t="s">
        <v>6740</v>
      </c>
      <c r="D2754" s="1" t="s">
        <v>6726</v>
      </c>
      <c r="E2754" s="1" t="s">
        <v>81</v>
      </c>
      <c r="F2754" s="1" t="s">
        <v>48</v>
      </c>
      <c r="G2754" s="1" t="s">
        <v>6854</v>
      </c>
      <c r="H2754" s="191">
        <v>270</v>
      </c>
      <c r="I2754" s="192">
        <v>0</v>
      </c>
      <c r="J2754" s="192">
        <v>0</v>
      </c>
    </row>
    <row r="2755" spans="1:10">
      <c r="A2755" s="1" t="s">
        <v>6855</v>
      </c>
      <c r="B2755" s="1" t="s">
        <v>6740</v>
      </c>
      <c r="C2755" s="1" t="s">
        <v>6740</v>
      </c>
      <c r="D2755" s="1" t="s">
        <v>6726</v>
      </c>
      <c r="E2755" s="1" t="s">
        <v>81</v>
      </c>
      <c r="F2755" s="1" t="s">
        <v>48</v>
      </c>
      <c r="G2755" s="1" t="s">
        <v>6856</v>
      </c>
      <c r="H2755" s="191">
        <v>36</v>
      </c>
      <c r="I2755" s="192">
        <v>0</v>
      </c>
      <c r="J2755" s="192">
        <v>0</v>
      </c>
    </row>
    <row r="2756" spans="1:10">
      <c r="A2756" s="1" t="s">
        <v>6857</v>
      </c>
      <c r="B2756" s="1" t="s">
        <v>6858</v>
      </c>
      <c r="C2756" s="1" t="s">
        <v>6858</v>
      </c>
      <c r="D2756" s="1" t="s">
        <v>6859</v>
      </c>
      <c r="E2756" s="1" t="s">
        <v>1406</v>
      </c>
      <c r="F2756" s="1" t="s">
        <v>48</v>
      </c>
      <c r="G2756" s="1" t="s">
        <v>6860</v>
      </c>
      <c r="H2756" s="191">
        <v>98837</v>
      </c>
      <c r="I2756" s="192">
        <v>1</v>
      </c>
      <c r="J2756" s="192">
        <v>1</v>
      </c>
    </row>
    <row r="2757" spans="1:10">
      <c r="A2757" s="1" t="s">
        <v>6861</v>
      </c>
      <c r="B2757" s="1" t="s">
        <v>6862</v>
      </c>
      <c r="C2757" s="1" t="s">
        <v>6862</v>
      </c>
      <c r="D2757" s="1" t="s">
        <v>6859</v>
      </c>
      <c r="E2757" s="1" t="s">
        <v>1406</v>
      </c>
      <c r="F2757" s="1" t="s">
        <v>48</v>
      </c>
      <c r="G2757" s="1" t="s">
        <v>6863</v>
      </c>
      <c r="H2757" s="191">
        <v>82527.5</v>
      </c>
      <c r="I2757" s="192">
        <v>0</v>
      </c>
      <c r="J2757" s="192">
        <v>1</v>
      </c>
    </row>
    <row r="2758" spans="1:10">
      <c r="A2758" s="1" t="s">
        <v>6864</v>
      </c>
      <c r="B2758" s="1" t="s">
        <v>6865</v>
      </c>
      <c r="C2758" s="1" t="s">
        <v>6865</v>
      </c>
      <c r="D2758" s="1" t="s">
        <v>6859</v>
      </c>
      <c r="E2758" s="1" t="s">
        <v>1406</v>
      </c>
      <c r="F2758" s="1" t="s">
        <v>48</v>
      </c>
      <c r="G2758" s="1" t="s">
        <v>6866</v>
      </c>
      <c r="H2758" s="191">
        <v>82427.5</v>
      </c>
      <c r="I2758" s="192">
        <v>0</v>
      </c>
      <c r="J2758" s="192">
        <v>1</v>
      </c>
    </row>
    <row r="2759" spans="1:10">
      <c r="A2759" s="1" t="s">
        <v>6867</v>
      </c>
      <c r="B2759" s="1" t="s">
        <v>6868</v>
      </c>
      <c r="C2759" s="1" t="s">
        <v>6868</v>
      </c>
      <c r="D2759" s="1" t="s">
        <v>6859</v>
      </c>
      <c r="E2759" s="1" t="s">
        <v>1406</v>
      </c>
      <c r="F2759" s="1" t="s">
        <v>48</v>
      </c>
      <c r="G2759" s="1" t="s">
        <v>6869</v>
      </c>
      <c r="H2759" s="191">
        <v>45948.5</v>
      </c>
      <c r="I2759" s="192">
        <v>0</v>
      </c>
      <c r="J2759" s="192">
        <v>1</v>
      </c>
    </row>
    <row r="2760" spans="1:10">
      <c r="A2760" s="1" t="s">
        <v>6870</v>
      </c>
      <c r="B2760" s="1" t="s">
        <v>6858</v>
      </c>
      <c r="C2760" s="1" t="s">
        <v>6858</v>
      </c>
      <c r="D2760" s="1" t="s">
        <v>6859</v>
      </c>
      <c r="E2760" s="1" t="s">
        <v>1406</v>
      </c>
      <c r="F2760" s="1" t="s">
        <v>48</v>
      </c>
      <c r="G2760" s="1" t="s">
        <v>6871</v>
      </c>
      <c r="H2760" s="191">
        <v>30359.5</v>
      </c>
      <c r="I2760" s="192">
        <v>0</v>
      </c>
      <c r="J2760" s="192">
        <v>1</v>
      </c>
    </row>
    <row r="2761" spans="1:10">
      <c r="A2761" s="1" t="s">
        <v>6872</v>
      </c>
      <c r="B2761" s="1" t="s">
        <v>6873</v>
      </c>
      <c r="C2761" s="1" t="s">
        <v>6873</v>
      </c>
      <c r="D2761" s="1" t="s">
        <v>6859</v>
      </c>
      <c r="E2761" s="1" t="s">
        <v>1406</v>
      </c>
      <c r="F2761" s="1" t="s">
        <v>48</v>
      </c>
      <c r="G2761" s="1" t="s">
        <v>6874</v>
      </c>
      <c r="H2761" s="191">
        <v>26341</v>
      </c>
      <c r="I2761" s="192">
        <v>0</v>
      </c>
      <c r="J2761" s="192">
        <v>1</v>
      </c>
    </row>
    <row r="2762" spans="1:10">
      <c r="A2762" s="1" t="s">
        <v>6875</v>
      </c>
      <c r="B2762" s="1" t="s">
        <v>6876</v>
      </c>
      <c r="C2762" s="1" t="s">
        <v>6876</v>
      </c>
      <c r="D2762" s="1" t="s">
        <v>6859</v>
      </c>
      <c r="E2762" s="1" t="s">
        <v>1406</v>
      </c>
      <c r="F2762" s="1" t="s">
        <v>48</v>
      </c>
      <c r="G2762" s="1" t="s">
        <v>6877</v>
      </c>
      <c r="H2762" s="191">
        <v>24065.5</v>
      </c>
      <c r="I2762" s="192">
        <v>0</v>
      </c>
      <c r="J2762" s="192">
        <v>1</v>
      </c>
    </row>
    <row r="2763" spans="1:10">
      <c r="A2763" s="1" t="s">
        <v>6878</v>
      </c>
      <c r="B2763" s="1" t="s">
        <v>6879</v>
      </c>
      <c r="C2763" s="1" t="s">
        <v>6879</v>
      </c>
      <c r="D2763" s="1" t="s">
        <v>6859</v>
      </c>
      <c r="E2763" s="1" t="s">
        <v>1406</v>
      </c>
      <c r="F2763" s="1" t="s">
        <v>48</v>
      </c>
      <c r="G2763" s="1" t="s">
        <v>6880</v>
      </c>
      <c r="H2763" s="191">
        <v>23531</v>
      </c>
      <c r="I2763" s="192">
        <v>0</v>
      </c>
      <c r="J2763" s="192">
        <v>0</v>
      </c>
    </row>
    <row r="2764" spans="1:10">
      <c r="A2764" s="1" t="s">
        <v>6881</v>
      </c>
      <c r="B2764" s="1" t="s">
        <v>6881</v>
      </c>
      <c r="C2764" s="1" t="s">
        <v>6882</v>
      </c>
      <c r="D2764" s="1" t="s">
        <v>6859</v>
      </c>
      <c r="E2764" s="1" t="s">
        <v>1406</v>
      </c>
      <c r="F2764" s="1" t="s">
        <v>57</v>
      </c>
      <c r="G2764" s="1" t="s">
        <v>6883</v>
      </c>
      <c r="H2764" s="191">
        <v>21404.5</v>
      </c>
      <c r="I2764" s="192">
        <v>0</v>
      </c>
      <c r="J2764" s="192">
        <v>0</v>
      </c>
    </row>
    <row r="2765" spans="1:10">
      <c r="A2765" s="1" t="s">
        <v>6884</v>
      </c>
      <c r="B2765" s="1" t="s">
        <v>6858</v>
      </c>
      <c r="C2765" s="1" t="s">
        <v>6858</v>
      </c>
      <c r="D2765" s="1" t="s">
        <v>6859</v>
      </c>
      <c r="E2765" s="1" t="s">
        <v>1406</v>
      </c>
      <c r="F2765" s="1" t="s">
        <v>48</v>
      </c>
      <c r="G2765" s="1" t="s">
        <v>6885</v>
      </c>
      <c r="H2765" s="191">
        <v>18924</v>
      </c>
      <c r="I2765" s="192">
        <v>0</v>
      </c>
      <c r="J2765" s="192">
        <v>0</v>
      </c>
    </row>
    <row r="2766" spans="1:10">
      <c r="A2766" s="1" t="s">
        <v>6886</v>
      </c>
      <c r="B2766" s="1" t="s">
        <v>6886</v>
      </c>
      <c r="C2766" s="1" t="s">
        <v>2432</v>
      </c>
      <c r="D2766" s="1" t="s">
        <v>6859</v>
      </c>
      <c r="E2766" s="1" t="s">
        <v>1406</v>
      </c>
      <c r="F2766" s="1" t="s">
        <v>42</v>
      </c>
      <c r="G2766" s="1" t="s">
        <v>6887</v>
      </c>
      <c r="H2766" s="191">
        <v>16168.5</v>
      </c>
      <c r="I2766" s="192">
        <v>0</v>
      </c>
      <c r="J2766" s="192">
        <v>0</v>
      </c>
    </row>
    <row r="2767" spans="1:10">
      <c r="A2767" s="1" t="s">
        <v>6888</v>
      </c>
      <c r="B2767" s="1" t="s">
        <v>6888</v>
      </c>
      <c r="C2767" s="1" t="s">
        <v>1468</v>
      </c>
      <c r="D2767" s="1" t="s">
        <v>6859</v>
      </c>
      <c r="E2767" s="1" t="s">
        <v>1406</v>
      </c>
      <c r="F2767" s="1" t="s">
        <v>42</v>
      </c>
      <c r="G2767" s="1" t="s">
        <v>6889</v>
      </c>
      <c r="H2767" s="191">
        <v>15363</v>
      </c>
      <c r="I2767" s="192">
        <v>0</v>
      </c>
      <c r="J2767" s="192">
        <v>1</v>
      </c>
    </row>
    <row r="2768" spans="1:10">
      <c r="A2768" s="1" t="s">
        <v>6890</v>
      </c>
      <c r="B2768" s="1" t="s">
        <v>6873</v>
      </c>
      <c r="C2768" s="1" t="s">
        <v>6873</v>
      </c>
      <c r="D2768" s="1" t="s">
        <v>6859</v>
      </c>
      <c r="E2768" s="1" t="s">
        <v>1406</v>
      </c>
      <c r="F2768" s="1" t="s">
        <v>48</v>
      </c>
      <c r="G2768" s="1" t="s">
        <v>6891</v>
      </c>
      <c r="H2768" s="191">
        <v>11177.5</v>
      </c>
      <c r="I2768" s="192">
        <v>0</v>
      </c>
      <c r="J2768" s="192">
        <v>0</v>
      </c>
    </row>
    <row r="2769" spans="1:10">
      <c r="A2769" s="1" t="s">
        <v>6892</v>
      </c>
      <c r="B2769" s="1" t="s">
        <v>6893</v>
      </c>
      <c r="C2769" s="1" t="s">
        <v>6893</v>
      </c>
      <c r="D2769" s="1" t="s">
        <v>6859</v>
      </c>
      <c r="E2769" s="1" t="s">
        <v>1406</v>
      </c>
      <c r="F2769" s="1" t="s">
        <v>48</v>
      </c>
      <c r="G2769" s="1" t="s">
        <v>6894</v>
      </c>
      <c r="H2769" s="191">
        <v>10101.5</v>
      </c>
      <c r="I2769" s="192">
        <v>0</v>
      </c>
      <c r="J2769" s="192">
        <v>1</v>
      </c>
    </row>
    <row r="2770" spans="1:10">
      <c r="A2770" s="1" t="s">
        <v>6895</v>
      </c>
      <c r="B2770" s="1" t="s">
        <v>6879</v>
      </c>
      <c r="C2770" s="1" t="s">
        <v>6879</v>
      </c>
      <c r="D2770" s="1" t="s">
        <v>6859</v>
      </c>
      <c r="E2770" s="1" t="s">
        <v>1406</v>
      </c>
      <c r="F2770" s="1" t="s">
        <v>48</v>
      </c>
      <c r="G2770" s="1" t="s">
        <v>6896</v>
      </c>
      <c r="H2770" s="191">
        <v>6509.25</v>
      </c>
      <c r="I2770" s="192">
        <v>0</v>
      </c>
      <c r="J2770" s="192">
        <v>0</v>
      </c>
    </row>
    <row r="2771" spans="1:10">
      <c r="A2771" s="1" t="s">
        <v>6897</v>
      </c>
      <c r="B2771" s="1" t="s">
        <v>6865</v>
      </c>
      <c r="C2771" s="1" t="s">
        <v>6865</v>
      </c>
      <c r="D2771" s="1" t="s">
        <v>6859</v>
      </c>
      <c r="E2771" s="1" t="s">
        <v>1406</v>
      </c>
      <c r="F2771" s="1" t="s">
        <v>48</v>
      </c>
      <c r="G2771" s="1" t="s">
        <v>6898</v>
      </c>
      <c r="H2771" s="191">
        <v>6218.75</v>
      </c>
      <c r="I2771" s="192">
        <v>0</v>
      </c>
      <c r="J2771" s="192">
        <v>0</v>
      </c>
    </row>
    <row r="2772" spans="1:10">
      <c r="A2772" s="1" t="s">
        <v>6899</v>
      </c>
      <c r="B2772" s="1" t="s">
        <v>6899</v>
      </c>
      <c r="C2772" s="1" t="s">
        <v>1493</v>
      </c>
      <c r="D2772" s="1" t="s">
        <v>6859</v>
      </c>
      <c r="E2772" s="1" t="s">
        <v>1406</v>
      </c>
      <c r="F2772" s="1" t="s">
        <v>42</v>
      </c>
      <c r="G2772" s="1" t="s">
        <v>6900</v>
      </c>
      <c r="H2772" s="191">
        <v>6001.5</v>
      </c>
      <c r="I2772" s="192">
        <v>0</v>
      </c>
      <c r="J2772" s="192">
        <v>0</v>
      </c>
    </row>
    <row r="2773" spans="1:10">
      <c r="A2773" s="1" t="s">
        <v>6901</v>
      </c>
      <c r="B2773" s="1" t="s">
        <v>6902</v>
      </c>
      <c r="C2773" s="1" t="s">
        <v>6902</v>
      </c>
      <c r="D2773" s="1" t="s">
        <v>6859</v>
      </c>
      <c r="E2773" s="1" t="s">
        <v>1406</v>
      </c>
      <c r="F2773" s="1" t="s">
        <v>48</v>
      </c>
      <c r="G2773" s="1" t="s">
        <v>6903</v>
      </c>
      <c r="H2773" s="191">
        <v>4257</v>
      </c>
      <c r="I2773" s="192">
        <v>0</v>
      </c>
      <c r="J2773" s="192">
        <v>0</v>
      </c>
    </row>
    <row r="2774" spans="1:10">
      <c r="A2774" s="1" t="s">
        <v>6904</v>
      </c>
      <c r="B2774" s="1" t="s">
        <v>6904</v>
      </c>
      <c r="C2774" s="1" t="s">
        <v>6905</v>
      </c>
      <c r="D2774" s="1" t="s">
        <v>6859</v>
      </c>
      <c r="E2774" s="1" t="s">
        <v>1406</v>
      </c>
      <c r="F2774" s="1" t="s">
        <v>57</v>
      </c>
      <c r="G2774" s="1" t="s">
        <v>6906</v>
      </c>
      <c r="H2774" s="191">
        <v>3657.5</v>
      </c>
      <c r="I2774" s="192">
        <v>0</v>
      </c>
      <c r="J2774" s="192">
        <v>0</v>
      </c>
    </row>
    <row r="2775" spans="1:10">
      <c r="A2775" s="1" t="s">
        <v>6907</v>
      </c>
      <c r="B2775" s="1" t="s">
        <v>6865</v>
      </c>
      <c r="C2775" s="1" t="s">
        <v>6865</v>
      </c>
      <c r="D2775" s="1" t="s">
        <v>6859</v>
      </c>
      <c r="E2775" s="1" t="s">
        <v>1406</v>
      </c>
      <c r="F2775" s="1" t="s">
        <v>48</v>
      </c>
      <c r="G2775" s="1" t="s">
        <v>6908</v>
      </c>
      <c r="H2775" s="191">
        <v>3559</v>
      </c>
      <c r="I2775" s="192">
        <v>1</v>
      </c>
      <c r="J2775" s="192">
        <v>0</v>
      </c>
    </row>
    <row r="2776" spans="1:10">
      <c r="A2776" s="1" t="s">
        <v>6909</v>
      </c>
      <c r="B2776" s="1" t="s">
        <v>6910</v>
      </c>
      <c r="C2776" s="1" t="s">
        <v>6910</v>
      </c>
      <c r="D2776" s="1" t="s">
        <v>6859</v>
      </c>
      <c r="E2776" s="1" t="s">
        <v>1406</v>
      </c>
      <c r="F2776" s="1" t="s">
        <v>48</v>
      </c>
      <c r="G2776" s="1" t="s">
        <v>6911</v>
      </c>
      <c r="H2776" s="191">
        <v>3418</v>
      </c>
      <c r="I2776" s="192">
        <v>0</v>
      </c>
      <c r="J2776" s="192">
        <v>0</v>
      </c>
    </row>
    <row r="2777" spans="1:10">
      <c r="A2777" s="1" t="s">
        <v>6912</v>
      </c>
      <c r="B2777" s="1" t="s">
        <v>6912</v>
      </c>
      <c r="C2777" s="1" t="s">
        <v>6913</v>
      </c>
      <c r="D2777" s="1" t="s">
        <v>6859</v>
      </c>
      <c r="E2777" s="1" t="s">
        <v>1406</v>
      </c>
      <c r="F2777" s="1" t="s">
        <v>57</v>
      </c>
      <c r="G2777" s="1" t="s">
        <v>6914</v>
      </c>
      <c r="H2777" s="191">
        <v>2257</v>
      </c>
      <c r="I2777" s="192">
        <v>0</v>
      </c>
      <c r="J2777" s="192">
        <v>0</v>
      </c>
    </row>
    <row r="2778" spans="1:10">
      <c r="A2778" s="1" t="s">
        <v>6915</v>
      </c>
      <c r="B2778" s="1" t="s">
        <v>6915</v>
      </c>
      <c r="C2778" s="1" t="s">
        <v>1468</v>
      </c>
      <c r="D2778" s="1" t="s">
        <v>6859</v>
      </c>
      <c r="E2778" s="1" t="s">
        <v>1406</v>
      </c>
      <c r="F2778" s="1" t="s">
        <v>57</v>
      </c>
      <c r="G2778" s="1" t="s">
        <v>6916</v>
      </c>
      <c r="H2778" s="191">
        <v>2140</v>
      </c>
      <c r="I2778" s="192">
        <v>0</v>
      </c>
      <c r="J2778" s="192">
        <v>0</v>
      </c>
    </row>
    <row r="2779" spans="1:10">
      <c r="A2779" s="1" t="s">
        <v>6917</v>
      </c>
      <c r="B2779" s="1" t="s">
        <v>6879</v>
      </c>
      <c r="C2779" s="1" t="s">
        <v>6879</v>
      </c>
      <c r="D2779" s="1" t="s">
        <v>6859</v>
      </c>
      <c r="E2779" s="1" t="s">
        <v>1406</v>
      </c>
      <c r="F2779" s="1" t="s">
        <v>48</v>
      </c>
      <c r="G2779" s="1" t="s">
        <v>6918</v>
      </c>
      <c r="H2779" s="191">
        <v>1130.5</v>
      </c>
      <c r="I2779" s="192">
        <v>0</v>
      </c>
      <c r="J2779" s="192">
        <v>0</v>
      </c>
    </row>
    <row r="2780" spans="1:10">
      <c r="A2780" s="1" t="s">
        <v>6919</v>
      </c>
      <c r="B2780" s="1" t="s">
        <v>6919</v>
      </c>
      <c r="C2780" s="1" t="s">
        <v>1468</v>
      </c>
      <c r="D2780" s="1" t="s">
        <v>6859</v>
      </c>
      <c r="E2780" s="1" t="s">
        <v>1406</v>
      </c>
      <c r="F2780" s="1" t="s">
        <v>57</v>
      </c>
      <c r="G2780" s="1" t="s">
        <v>6920</v>
      </c>
      <c r="H2780" s="191">
        <v>925.5</v>
      </c>
      <c r="I2780" s="192">
        <v>0</v>
      </c>
      <c r="J2780" s="192">
        <v>0</v>
      </c>
    </row>
    <row r="2781" spans="1:10">
      <c r="A2781" s="1" t="s">
        <v>6921</v>
      </c>
      <c r="B2781" s="1" t="s">
        <v>6921</v>
      </c>
      <c r="C2781" s="1" t="s">
        <v>6913</v>
      </c>
      <c r="D2781" s="1" t="s">
        <v>6859</v>
      </c>
      <c r="E2781" s="1" t="s">
        <v>1406</v>
      </c>
      <c r="F2781" s="1" t="s">
        <v>57</v>
      </c>
      <c r="G2781" s="1" t="s">
        <v>6922</v>
      </c>
      <c r="H2781" s="191">
        <v>919</v>
      </c>
      <c r="I2781" s="192">
        <v>0</v>
      </c>
      <c r="J2781" s="192">
        <v>0</v>
      </c>
    </row>
    <row r="2782" spans="1:10">
      <c r="A2782" s="1" t="s">
        <v>6923</v>
      </c>
      <c r="B2782" s="1" t="s">
        <v>6865</v>
      </c>
      <c r="C2782" s="1" t="s">
        <v>6865</v>
      </c>
      <c r="D2782" s="1" t="s">
        <v>6859</v>
      </c>
      <c r="E2782" s="1" t="s">
        <v>1406</v>
      </c>
      <c r="F2782" s="1" t="s">
        <v>48</v>
      </c>
      <c r="G2782" s="1" t="s">
        <v>6924</v>
      </c>
      <c r="H2782" s="191">
        <v>771</v>
      </c>
      <c r="I2782" s="192">
        <v>0</v>
      </c>
      <c r="J2782" s="192">
        <v>0</v>
      </c>
    </row>
    <row r="2783" spans="1:10">
      <c r="A2783" s="1" t="s">
        <v>6925</v>
      </c>
      <c r="B2783" s="1" t="s">
        <v>6879</v>
      </c>
      <c r="C2783" s="1" t="s">
        <v>6879</v>
      </c>
      <c r="D2783" s="1" t="s">
        <v>6859</v>
      </c>
      <c r="E2783" s="1" t="s">
        <v>1406</v>
      </c>
      <c r="F2783" s="1" t="s">
        <v>48</v>
      </c>
      <c r="G2783" s="1" t="s">
        <v>6926</v>
      </c>
      <c r="H2783" s="191">
        <v>178.5</v>
      </c>
      <c r="I2783" s="192">
        <v>0</v>
      </c>
      <c r="J2783" s="192">
        <v>0</v>
      </c>
    </row>
    <row r="2784" spans="1:10">
      <c r="A2784" s="1" t="s">
        <v>6927</v>
      </c>
      <c r="B2784" s="1" t="s">
        <v>6879</v>
      </c>
      <c r="C2784" s="1" t="s">
        <v>6879</v>
      </c>
      <c r="D2784" s="1" t="s">
        <v>6859</v>
      </c>
      <c r="E2784" s="1" t="s">
        <v>1406</v>
      </c>
      <c r="F2784" s="1" t="s">
        <v>48</v>
      </c>
      <c r="G2784" s="1" t="s">
        <v>6926</v>
      </c>
      <c r="H2784" s="191">
        <v>144.25</v>
      </c>
      <c r="I2784" s="192">
        <v>0</v>
      </c>
      <c r="J2784" s="192">
        <v>0</v>
      </c>
    </row>
    <row r="2785" spans="1:10">
      <c r="A2785" s="1" t="s">
        <v>6928</v>
      </c>
      <c r="B2785" s="1" t="s">
        <v>6929</v>
      </c>
      <c r="C2785" s="1" t="s">
        <v>6929</v>
      </c>
      <c r="D2785" s="1" t="s">
        <v>6930</v>
      </c>
      <c r="E2785" s="1" t="s">
        <v>81</v>
      </c>
      <c r="F2785" s="1" t="s">
        <v>48</v>
      </c>
      <c r="G2785" s="1" t="s">
        <v>6931</v>
      </c>
      <c r="H2785" s="191">
        <v>207913.5</v>
      </c>
      <c r="I2785" s="192">
        <v>1</v>
      </c>
      <c r="J2785" s="192">
        <v>1</v>
      </c>
    </row>
    <row r="2786" spans="1:10">
      <c r="A2786" s="1" t="s">
        <v>6932</v>
      </c>
      <c r="B2786" s="1" t="s">
        <v>6933</v>
      </c>
      <c r="C2786" s="1" t="s">
        <v>6933</v>
      </c>
      <c r="D2786" s="1" t="s">
        <v>6930</v>
      </c>
      <c r="E2786" s="1" t="s">
        <v>81</v>
      </c>
      <c r="F2786" s="1" t="s">
        <v>48</v>
      </c>
      <c r="G2786" s="1" t="s">
        <v>6934</v>
      </c>
      <c r="H2786" s="191">
        <v>202183.25</v>
      </c>
      <c r="I2786" s="192">
        <v>1</v>
      </c>
      <c r="J2786" s="192">
        <v>1</v>
      </c>
    </row>
    <row r="2787" spans="1:10">
      <c r="A2787" s="1" t="s">
        <v>6935</v>
      </c>
      <c r="B2787" s="1" t="s">
        <v>6936</v>
      </c>
      <c r="C2787" s="1" t="s">
        <v>6936</v>
      </c>
      <c r="D2787" s="1" t="s">
        <v>6930</v>
      </c>
      <c r="E2787" s="1" t="s">
        <v>81</v>
      </c>
      <c r="F2787" s="1" t="s">
        <v>48</v>
      </c>
      <c r="G2787" s="1" t="s">
        <v>6937</v>
      </c>
      <c r="H2787" s="191">
        <v>201311.75</v>
      </c>
      <c r="I2787" s="192">
        <v>1</v>
      </c>
      <c r="J2787" s="192">
        <v>1</v>
      </c>
    </row>
    <row r="2788" spans="1:10">
      <c r="A2788" s="1" t="s">
        <v>6938</v>
      </c>
      <c r="B2788" s="1" t="s">
        <v>6939</v>
      </c>
      <c r="C2788" s="1" t="s">
        <v>6939</v>
      </c>
      <c r="D2788" s="1" t="s">
        <v>6930</v>
      </c>
      <c r="E2788" s="1" t="s">
        <v>81</v>
      </c>
      <c r="F2788" s="1" t="s">
        <v>48</v>
      </c>
      <c r="G2788" s="1" t="s">
        <v>6940</v>
      </c>
      <c r="H2788" s="191">
        <v>156233</v>
      </c>
      <c r="I2788" s="192">
        <v>1</v>
      </c>
      <c r="J2788" s="192">
        <v>1</v>
      </c>
    </row>
    <row r="2789" spans="1:10">
      <c r="A2789" s="1" t="s">
        <v>6941</v>
      </c>
      <c r="B2789" s="1" t="s">
        <v>6942</v>
      </c>
      <c r="C2789" s="1" t="s">
        <v>6942</v>
      </c>
      <c r="D2789" s="1" t="s">
        <v>6930</v>
      </c>
      <c r="E2789" s="1" t="s">
        <v>81</v>
      </c>
      <c r="F2789" s="1" t="s">
        <v>48</v>
      </c>
      <c r="G2789" s="1" t="s">
        <v>6943</v>
      </c>
      <c r="H2789" s="191">
        <v>156067.25</v>
      </c>
      <c r="I2789" s="192">
        <v>1</v>
      </c>
      <c r="J2789" s="192">
        <v>1</v>
      </c>
    </row>
    <row r="2790" spans="1:10">
      <c r="A2790" s="1" t="s">
        <v>6944</v>
      </c>
      <c r="B2790" s="1" t="s">
        <v>6945</v>
      </c>
      <c r="C2790" s="1" t="s">
        <v>6945</v>
      </c>
      <c r="D2790" s="1" t="s">
        <v>6930</v>
      </c>
      <c r="E2790" s="1" t="s">
        <v>81</v>
      </c>
      <c r="F2790" s="1" t="s">
        <v>48</v>
      </c>
      <c r="G2790" s="1" t="s">
        <v>6946</v>
      </c>
      <c r="H2790" s="191">
        <v>141686.5</v>
      </c>
      <c r="I2790" s="192">
        <v>1</v>
      </c>
      <c r="J2790" s="192">
        <v>1</v>
      </c>
    </row>
    <row r="2791" spans="1:10">
      <c r="A2791" s="1" t="s">
        <v>6947</v>
      </c>
      <c r="B2791" s="1" t="s">
        <v>6948</v>
      </c>
      <c r="C2791" s="1" t="s">
        <v>6948</v>
      </c>
      <c r="D2791" s="1" t="s">
        <v>6930</v>
      </c>
      <c r="E2791" s="1" t="s">
        <v>81</v>
      </c>
      <c r="F2791" s="1" t="s">
        <v>48</v>
      </c>
      <c r="G2791" s="1" t="s">
        <v>6949</v>
      </c>
      <c r="H2791" s="191">
        <v>94687</v>
      </c>
      <c r="I2791" s="192">
        <v>1</v>
      </c>
      <c r="J2791" s="192">
        <v>1</v>
      </c>
    </row>
    <row r="2792" spans="1:10">
      <c r="A2792" s="1" t="s">
        <v>6950</v>
      </c>
      <c r="B2792" s="1" t="s">
        <v>6950</v>
      </c>
      <c r="C2792" s="1" t="s">
        <v>6951</v>
      </c>
      <c r="D2792" s="1" t="s">
        <v>6930</v>
      </c>
      <c r="E2792" s="1" t="s">
        <v>81</v>
      </c>
      <c r="F2792" s="1" t="s">
        <v>57</v>
      </c>
      <c r="G2792" s="1" t="s">
        <v>6952</v>
      </c>
      <c r="H2792" s="191">
        <v>91963.5</v>
      </c>
      <c r="I2792" s="192">
        <v>0</v>
      </c>
      <c r="J2792" s="192">
        <v>0</v>
      </c>
    </row>
    <row r="2793" spans="1:10">
      <c r="A2793" s="1" t="s">
        <v>6953</v>
      </c>
      <c r="B2793" s="1" t="s">
        <v>6953</v>
      </c>
      <c r="C2793" s="1" t="s">
        <v>6954</v>
      </c>
      <c r="D2793" s="1" t="s">
        <v>6930</v>
      </c>
      <c r="E2793" s="1" t="s">
        <v>81</v>
      </c>
      <c r="F2793" s="1" t="s">
        <v>57</v>
      </c>
      <c r="G2793" s="1" t="s">
        <v>6955</v>
      </c>
      <c r="H2793" s="191">
        <v>76596.5</v>
      </c>
      <c r="I2793" s="192">
        <v>0</v>
      </c>
      <c r="J2793" s="192">
        <v>0</v>
      </c>
    </row>
    <row r="2794" spans="1:10">
      <c r="A2794" s="1" t="s">
        <v>6956</v>
      </c>
      <c r="B2794" s="1" t="s">
        <v>6956</v>
      </c>
      <c r="C2794" s="1" t="s">
        <v>6372</v>
      </c>
      <c r="D2794" s="1" t="s">
        <v>6930</v>
      </c>
      <c r="E2794" s="1" t="s">
        <v>81</v>
      </c>
      <c r="F2794" s="1" t="s">
        <v>42</v>
      </c>
      <c r="G2794" s="1" t="s">
        <v>6957</v>
      </c>
      <c r="H2794" s="191">
        <v>72927.5</v>
      </c>
      <c r="I2794" s="192">
        <v>0</v>
      </c>
      <c r="J2794" s="192">
        <v>0</v>
      </c>
    </row>
    <row r="2795" spans="1:10">
      <c r="A2795" s="1" t="s">
        <v>6958</v>
      </c>
      <c r="B2795" s="1" t="s">
        <v>6958</v>
      </c>
      <c r="C2795" s="1" t="s">
        <v>6959</v>
      </c>
      <c r="D2795" s="1" t="s">
        <v>6930</v>
      </c>
      <c r="E2795" s="1" t="s">
        <v>81</v>
      </c>
      <c r="F2795" s="1" t="s">
        <v>57</v>
      </c>
      <c r="G2795" s="1" t="s">
        <v>6960</v>
      </c>
      <c r="H2795" s="191">
        <v>70692.5</v>
      </c>
      <c r="I2795" s="192">
        <v>0</v>
      </c>
      <c r="J2795" s="192">
        <v>0</v>
      </c>
    </row>
    <row r="2796" spans="1:10">
      <c r="A2796" s="1" t="s">
        <v>6961</v>
      </c>
      <c r="B2796" s="1" t="s">
        <v>6961</v>
      </c>
      <c r="C2796" s="1" t="s">
        <v>6372</v>
      </c>
      <c r="D2796" s="1" t="s">
        <v>6930</v>
      </c>
      <c r="E2796" s="1" t="s">
        <v>81</v>
      </c>
      <c r="F2796" s="1" t="s">
        <v>42</v>
      </c>
      <c r="G2796" s="1" t="s">
        <v>6962</v>
      </c>
      <c r="H2796" s="191">
        <v>66905.5</v>
      </c>
      <c r="I2796" s="192">
        <v>0</v>
      </c>
      <c r="J2796" s="192">
        <v>0</v>
      </c>
    </row>
    <row r="2797" spans="1:10">
      <c r="A2797" s="1" t="s">
        <v>6963</v>
      </c>
      <c r="B2797" s="1" t="s">
        <v>6963</v>
      </c>
      <c r="C2797" s="1" t="s">
        <v>6372</v>
      </c>
      <c r="D2797" s="1" t="s">
        <v>6930</v>
      </c>
      <c r="E2797" s="1" t="s">
        <v>81</v>
      </c>
      <c r="F2797" s="1" t="s">
        <v>42</v>
      </c>
      <c r="G2797" s="1" t="s">
        <v>6964</v>
      </c>
      <c r="H2797" s="191">
        <v>66841</v>
      </c>
      <c r="I2797" s="192">
        <v>0</v>
      </c>
      <c r="J2797" s="192">
        <v>0</v>
      </c>
    </row>
    <row r="2798" spans="1:10">
      <c r="A2798" s="1" t="s">
        <v>6965</v>
      </c>
      <c r="B2798" s="1" t="s">
        <v>6966</v>
      </c>
      <c r="C2798" s="1" t="s">
        <v>6966</v>
      </c>
      <c r="D2798" s="1" t="s">
        <v>6930</v>
      </c>
      <c r="E2798" s="1" t="s">
        <v>81</v>
      </c>
      <c r="F2798" s="1" t="s">
        <v>48</v>
      </c>
      <c r="G2798" s="1" t="s">
        <v>6967</v>
      </c>
      <c r="H2798" s="191">
        <v>51427</v>
      </c>
      <c r="I2798" s="192">
        <v>0</v>
      </c>
      <c r="J2798" s="192">
        <v>1</v>
      </c>
    </row>
    <row r="2799" spans="1:10">
      <c r="A2799" s="1" t="s">
        <v>6968</v>
      </c>
      <c r="B2799" s="1" t="s">
        <v>6968</v>
      </c>
      <c r="C2799" s="1" t="s">
        <v>6489</v>
      </c>
      <c r="D2799" s="1" t="s">
        <v>6930</v>
      </c>
      <c r="E2799" s="1" t="s">
        <v>81</v>
      </c>
      <c r="F2799" s="1" t="s">
        <v>42</v>
      </c>
      <c r="G2799" s="1" t="s">
        <v>6969</v>
      </c>
      <c r="H2799" s="191">
        <v>51189.5</v>
      </c>
      <c r="I2799" s="192">
        <v>0</v>
      </c>
      <c r="J2799" s="192">
        <v>0</v>
      </c>
    </row>
    <row r="2800" spans="1:10">
      <c r="A2800" s="1" t="s">
        <v>6970</v>
      </c>
      <c r="B2800" s="1" t="s">
        <v>6970</v>
      </c>
      <c r="C2800" s="1" t="s">
        <v>6489</v>
      </c>
      <c r="D2800" s="1" t="s">
        <v>6930</v>
      </c>
      <c r="E2800" s="1" t="s">
        <v>81</v>
      </c>
      <c r="F2800" s="1" t="s">
        <v>42</v>
      </c>
      <c r="G2800" s="1" t="s">
        <v>6971</v>
      </c>
      <c r="H2800" s="191">
        <v>49441</v>
      </c>
      <c r="I2800" s="192">
        <v>0</v>
      </c>
      <c r="J2800" s="192">
        <v>0</v>
      </c>
    </row>
    <row r="2801" spans="1:10">
      <c r="A2801" s="1" t="s">
        <v>6972</v>
      </c>
      <c r="B2801" s="1" t="s">
        <v>6972</v>
      </c>
      <c r="C2801" s="1" t="s">
        <v>6973</v>
      </c>
      <c r="D2801" s="1" t="s">
        <v>6930</v>
      </c>
      <c r="E2801" s="1" t="s">
        <v>81</v>
      </c>
      <c r="F2801" s="1" t="s">
        <v>57</v>
      </c>
      <c r="G2801" s="1" t="s">
        <v>6974</v>
      </c>
      <c r="H2801" s="191">
        <v>48756</v>
      </c>
      <c r="I2801" s="192">
        <v>0</v>
      </c>
      <c r="J2801" s="192">
        <v>0</v>
      </c>
    </row>
    <row r="2802" spans="1:10">
      <c r="A2802" s="199" t="s">
        <v>6975</v>
      </c>
      <c r="B2802" s="1" t="s">
        <v>6976</v>
      </c>
      <c r="C2802" s="1" t="s">
        <v>6976</v>
      </c>
      <c r="D2802" s="1" t="s">
        <v>6930</v>
      </c>
      <c r="E2802" s="1" t="s">
        <v>81</v>
      </c>
      <c r="F2802" s="1" t="s">
        <v>48</v>
      </c>
      <c r="G2802" s="1" t="s">
        <v>6977</v>
      </c>
      <c r="H2802" s="191">
        <v>44625</v>
      </c>
      <c r="I2802" s="192">
        <v>0</v>
      </c>
      <c r="J2802" s="192">
        <v>0</v>
      </c>
    </row>
    <row r="2803" spans="1:10">
      <c r="A2803" s="1" t="s">
        <v>6978</v>
      </c>
      <c r="B2803" s="1" t="s">
        <v>6978</v>
      </c>
      <c r="C2803" s="1" t="s">
        <v>6979</v>
      </c>
      <c r="D2803" s="1" t="s">
        <v>6930</v>
      </c>
      <c r="E2803" s="1" t="s">
        <v>81</v>
      </c>
      <c r="F2803" s="1" t="s">
        <v>57</v>
      </c>
      <c r="G2803" s="1" t="s">
        <v>6980</v>
      </c>
      <c r="H2803" s="191">
        <v>37338.5</v>
      </c>
      <c r="I2803" s="192">
        <v>0</v>
      </c>
      <c r="J2803" s="192">
        <v>0</v>
      </c>
    </row>
    <row r="2804" spans="1:10">
      <c r="A2804" s="1" t="s">
        <v>6981</v>
      </c>
      <c r="B2804" s="1" t="s">
        <v>6981</v>
      </c>
      <c r="C2804" s="1" t="s">
        <v>6372</v>
      </c>
      <c r="D2804" s="1" t="s">
        <v>6930</v>
      </c>
      <c r="E2804" s="1" t="s">
        <v>81</v>
      </c>
      <c r="F2804" s="1" t="s">
        <v>42</v>
      </c>
      <c r="G2804" s="1" t="s">
        <v>6982</v>
      </c>
      <c r="H2804" s="191">
        <v>26949.5</v>
      </c>
      <c r="I2804" s="192">
        <v>0</v>
      </c>
      <c r="J2804" s="192">
        <v>0</v>
      </c>
    </row>
    <row r="2805" spans="1:10">
      <c r="A2805" s="1" t="s">
        <v>6983</v>
      </c>
      <c r="B2805" s="1" t="s">
        <v>6983</v>
      </c>
      <c r="C2805" s="1" t="s">
        <v>6984</v>
      </c>
      <c r="D2805" s="1" t="s">
        <v>6930</v>
      </c>
      <c r="E2805" s="1" t="s">
        <v>81</v>
      </c>
      <c r="F2805" s="1" t="s">
        <v>57</v>
      </c>
      <c r="G2805" s="1" t="s">
        <v>6985</v>
      </c>
      <c r="H2805" s="191">
        <v>25811.5</v>
      </c>
      <c r="I2805" s="192">
        <v>0</v>
      </c>
      <c r="J2805" s="192">
        <v>0</v>
      </c>
    </row>
    <row r="2806" spans="1:10">
      <c r="A2806" s="1" t="s">
        <v>6986</v>
      </c>
      <c r="B2806" s="1" t="s">
        <v>6986</v>
      </c>
      <c r="C2806" s="1" t="s">
        <v>6987</v>
      </c>
      <c r="D2806" s="1" t="s">
        <v>6930</v>
      </c>
      <c r="E2806" s="1" t="s">
        <v>81</v>
      </c>
      <c r="F2806" s="1" t="s">
        <v>57</v>
      </c>
      <c r="G2806" s="1" t="s">
        <v>6988</v>
      </c>
      <c r="H2806" s="191">
        <v>24083</v>
      </c>
      <c r="I2806" s="192">
        <v>0</v>
      </c>
      <c r="J2806" s="192">
        <v>0</v>
      </c>
    </row>
    <row r="2807" spans="1:10">
      <c r="A2807" s="1" t="s">
        <v>6989</v>
      </c>
      <c r="B2807" s="1" t="s">
        <v>6989</v>
      </c>
      <c r="C2807" s="1" t="s">
        <v>6990</v>
      </c>
      <c r="D2807" s="1" t="s">
        <v>6930</v>
      </c>
      <c r="E2807" s="1" t="s">
        <v>81</v>
      </c>
      <c r="F2807" s="1" t="s">
        <v>57</v>
      </c>
      <c r="G2807" s="1" t="s">
        <v>6991</v>
      </c>
      <c r="H2807" s="191">
        <v>21698</v>
      </c>
      <c r="I2807" s="192">
        <v>0</v>
      </c>
      <c r="J2807" s="192">
        <v>0</v>
      </c>
    </row>
    <row r="2808" spans="1:10">
      <c r="A2808" s="1" t="s">
        <v>6992</v>
      </c>
      <c r="B2808" s="1" t="s">
        <v>6992</v>
      </c>
      <c r="C2808" s="1" t="s">
        <v>6489</v>
      </c>
      <c r="D2808" s="1" t="s">
        <v>6930</v>
      </c>
      <c r="E2808" s="1" t="s">
        <v>81</v>
      </c>
      <c r="F2808" s="1" t="s">
        <v>42</v>
      </c>
      <c r="G2808" s="1" t="s">
        <v>6993</v>
      </c>
      <c r="H2808" s="191">
        <v>20736.5</v>
      </c>
      <c r="I2808" s="192">
        <v>0</v>
      </c>
      <c r="J2808" s="192">
        <v>0</v>
      </c>
    </row>
    <row r="2809" spans="1:10">
      <c r="A2809" s="1" t="s">
        <v>6994</v>
      </c>
      <c r="B2809" s="1" t="s">
        <v>6994</v>
      </c>
      <c r="C2809" s="1" t="s">
        <v>293</v>
      </c>
      <c r="D2809" s="1" t="s">
        <v>6930</v>
      </c>
      <c r="E2809" s="1" t="s">
        <v>81</v>
      </c>
      <c r="F2809" s="1" t="s">
        <v>57</v>
      </c>
      <c r="G2809" s="1" t="s">
        <v>6995</v>
      </c>
      <c r="H2809" s="191">
        <v>20588.5</v>
      </c>
      <c r="I2809" s="192">
        <v>0</v>
      </c>
      <c r="J2809" s="192">
        <v>0</v>
      </c>
    </row>
    <row r="2810" spans="1:10">
      <c r="A2810" s="1" t="s">
        <v>6996</v>
      </c>
      <c r="B2810" s="1" t="s">
        <v>6996</v>
      </c>
      <c r="C2810" s="1" t="s">
        <v>6557</v>
      </c>
      <c r="D2810" s="1" t="s">
        <v>6930</v>
      </c>
      <c r="E2810" s="1" t="s">
        <v>81</v>
      </c>
      <c r="F2810" s="1" t="s">
        <v>42</v>
      </c>
      <c r="G2810" s="1" t="s">
        <v>6997</v>
      </c>
      <c r="H2810" s="191">
        <v>20309.5</v>
      </c>
      <c r="I2810" s="192">
        <v>0</v>
      </c>
      <c r="J2810" s="192">
        <v>0</v>
      </c>
    </row>
    <row r="2811" spans="1:10">
      <c r="A2811" s="1" t="s">
        <v>6998</v>
      </c>
      <c r="B2811" s="1" t="s">
        <v>6936</v>
      </c>
      <c r="C2811" s="1" t="s">
        <v>6936</v>
      </c>
      <c r="D2811" s="1" t="s">
        <v>6930</v>
      </c>
      <c r="E2811" s="1" t="s">
        <v>81</v>
      </c>
      <c r="F2811" s="1" t="s">
        <v>48</v>
      </c>
      <c r="G2811" s="1" t="s">
        <v>6999</v>
      </c>
      <c r="H2811" s="191">
        <v>18765</v>
      </c>
      <c r="I2811" s="192">
        <v>0</v>
      </c>
      <c r="J2811" s="192">
        <v>0</v>
      </c>
    </row>
    <row r="2812" spans="1:10">
      <c r="A2812" s="1" t="s">
        <v>7000</v>
      </c>
      <c r="B2812" s="1" t="s">
        <v>7000</v>
      </c>
      <c r="C2812" s="1" t="s">
        <v>7001</v>
      </c>
      <c r="D2812" s="1" t="s">
        <v>6930</v>
      </c>
      <c r="E2812" s="1" t="s">
        <v>81</v>
      </c>
      <c r="F2812" s="1" t="s">
        <v>57</v>
      </c>
      <c r="G2812" s="1" t="s">
        <v>3007</v>
      </c>
      <c r="H2812" s="191">
        <v>18309</v>
      </c>
      <c r="I2812" s="192">
        <v>0</v>
      </c>
      <c r="J2812" s="192">
        <v>0</v>
      </c>
    </row>
    <row r="2813" spans="1:10">
      <c r="A2813" s="1" t="s">
        <v>7002</v>
      </c>
      <c r="B2813" s="1" t="s">
        <v>7002</v>
      </c>
      <c r="C2813" s="1" t="s">
        <v>7003</v>
      </c>
      <c r="D2813" s="1" t="s">
        <v>6930</v>
      </c>
      <c r="E2813" s="1" t="s">
        <v>81</v>
      </c>
      <c r="F2813" s="1" t="s">
        <v>57</v>
      </c>
      <c r="G2813" s="1" t="s">
        <v>7004</v>
      </c>
      <c r="H2813" s="191">
        <v>17455.5</v>
      </c>
      <c r="I2813" s="192">
        <v>0</v>
      </c>
      <c r="J2813" s="192">
        <v>0</v>
      </c>
    </row>
    <row r="2814" spans="1:10">
      <c r="A2814" s="1" t="s">
        <v>7005</v>
      </c>
      <c r="B2814" s="1" t="s">
        <v>7005</v>
      </c>
      <c r="C2814" s="1" t="s">
        <v>7006</v>
      </c>
      <c r="D2814" s="1" t="s">
        <v>6930</v>
      </c>
      <c r="E2814" s="1" t="s">
        <v>81</v>
      </c>
      <c r="F2814" s="1" t="s">
        <v>57</v>
      </c>
      <c r="G2814" s="1" t="s">
        <v>7007</v>
      </c>
      <c r="H2814" s="191">
        <v>16921.5</v>
      </c>
      <c r="I2814" s="192">
        <v>0</v>
      </c>
      <c r="J2814" s="192">
        <v>0</v>
      </c>
    </row>
    <row r="2815" spans="1:10">
      <c r="A2815" s="1" t="s">
        <v>7008</v>
      </c>
      <c r="B2815" s="1" t="s">
        <v>7008</v>
      </c>
      <c r="C2815" s="1" t="s">
        <v>7009</v>
      </c>
      <c r="D2815" s="1" t="s">
        <v>6930</v>
      </c>
      <c r="E2815" s="1" t="s">
        <v>81</v>
      </c>
      <c r="F2815" s="1" t="s">
        <v>42</v>
      </c>
      <c r="G2815" s="1" t="s">
        <v>7010</v>
      </c>
      <c r="H2815" s="191">
        <v>16767.5</v>
      </c>
      <c r="I2815" s="192">
        <v>0</v>
      </c>
      <c r="J2815" s="192">
        <v>0</v>
      </c>
    </row>
    <row r="2816" spans="1:10">
      <c r="A2816" s="1" t="s">
        <v>7011</v>
      </c>
      <c r="B2816" s="1" t="s">
        <v>7011</v>
      </c>
      <c r="C2816" s="1" t="s">
        <v>7012</v>
      </c>
      <c r="D2816" s="1" t="s">
        <v>6930</v>
      </c>
      <c r="E2816" s="1" t="s">
        <v>81</v>
      </c>
      <c r="F2816" s="1" t="s">
        <v>57</v>
      </c>
      <c r="G2816" s="1" t="s">
        <v>7013</v>
      </c>
      <c r="H2816" s="191">
        <v>15300</v>
      </c>
      <c r="I2816" s="192">
        <v>0</v>
      </c>
      <c r="J2816" s="192">
        <v>0</v>
      </c>
    </row>
    <row r="2817" spans="1:10">
      <c r="A2817" s="1" t="s">
        <v>7014</v>
      </c>
      <c r="B2817" s="1" t="s">
        <v>7014</v>
      </c>
      <c r="C2817" s="1" t="s">
        <v>7015</v>
      </c>
      <c r="D2817" s="1" t="s">
        <v>6930</v>
      </c>
      <c r="E2817" s="1" t="s">
        <v>81</v>
      </c>
      <c r="F2817" s="1" t="s">
        <v>57</v>
      </c>
      <c r="G2817" s="1" t="s">
        <v>1900</v>
      </c>
      <c r="H2817" s="191">
        <v>14946</v>
      </c>
      <c r="I2817" s="192">
        <v>0</v>
      </c>
      <c r="J2817" s="192">
        <v>0</v>
      </c>
    </row>
    <row r="2818" spans="1:10">
      <c r="A2818" s="1" t="s">
        <v>7016</v>
      </c>
      <c r="B2818" s="1" t="s">
        <v>7016</v>
      </c>
      <c r="C2818" s="1" t="s">
        <v>7017</v>
      </c>
      <c r="D2818" s="1" t="s">
        <v>6930</v>
      </c>
      <c r="E2818" s="1" t="s">
        <v>81</v>
      </c>
      <c r="F2818" s="1" t="s">
        <v>57</v>
      </c>
      <c r="G2818" s="1" t="s">
        <v>7018</v>
      </c>
      <c r="H2818" s="191">
        <v>14938.5</v>
      </c>
      <c r="I2818" s="192">
        <v>0</v>
      </c>
      <c r="J2818" s="192">
        <v>0</v>
      </c>
    </row>
    <row r="2819" spans="1:10">
      <c r="A2819" s="1" t="s">
        <v>7019</v>
      </c>
      <c r="B2819" s="1" t="s">
        <v>6929</v>
      </c>
      <c r="C2819" s="1" t="s">
        <v>6929</v>
      </c>
      <c r="D2819" s="1" t="s">
        <v>6930</v>
      </c>
      <c r="E2819" s="1" t="s">
        <v>81</v>
      </c>
      <c r="F2819" s="1" t="s">
        <v>48</v>
      </c>
      <c r="G2819" s="1" t="s">
        <v>7020</v>
      </c>
      <c r="H2819" s="191">
        <v>14250.5</v>
      </c>
      <c r="I2819" s="192">
        <v>0</v>
      </c>
      <c r="J2819" s="192">
        <v>0</v>
      </c>
    </row>
    <row r="2820" spans="1:10">
      <c r="A2820" s="1" t="s">
        <v>7021</v>
      </c>
      <c r="B2820" s="1" t="s">
        <v>7021</v>
      </c>
      <c r="C2820" s="1" t="s">
        <v>7022</v>
      </c>
      <c r="D2820" s="1" t="s">
        <v>6930</v>
      </c>
      <c r="E2820" s="1" t="s">
        <v>81</v>
      </c>
      <c r="F2820" s="1" t="s">
        <v>57</v>
      </c>
      <c r="G2820" s="1" t="s">
        <v>7023</v>
      </c>
      <c r="H2820" s="191">
        <v>13790.75</v>
      </c>
      <c r="I2820" s="192">
        <v>0</v>
      </c>
      <c r="J2820" s="192">
        <v>0</v>
      </c>
    </row>
    <row r="2821" spans="1:10">
      <c r="A2821" s="1" t="s">
        <v>7024</v>
      </c>
      <c r="B2821" s="1" t="s">
        <v>6933</v>
      </c>
      <c r="C2821" s="1" t="s">
        <v>6933</v>
      </c>
      <c r="D2821" s="1" t="s">
        <v>6930</v>
      </c>
      <c r="E2821" s="1" t="s">
        <v>81</v>
      </c>
      <c r="F2821" s="1" t="s">
        <v>48</v>
      </c>
      <c r="G2821" s="1" t="s">
        <v>7025</v>
      </c>
      <c r="H2821" s="191">
        <v>13760.5</v>
      </c>
      <c r="I2821" s="192">
        <v>0</v>
      </c>
      <c r="J2821" s="192">
        <v>0</v>
      </c>
    </row>
    <row r="2822" spans="1:10">
      <c r="A2822" s="1" t="s">
        <v>7026</v>
      </c>
      <c r="B2822" s="1" t="s">
        <v>7026</v>
      </c>
      <c r="C2822" s="1" t="s">
        <v>6557</v>
      </c>
      <c r="D2822" s="1" t="s">
        <v>6930</v>
      </c>
      <c r="E2822" s="1" t="s">
        <v>81</v>
      </c>
      <c r="F2822" s="1" t="s">
        <v>42</v>
      </c>
      <c r="G2822" s="1" t="s">
        <v>7027</v>
      </c>
      <c r="H2822" s="191">
        <v>13741.25</v>
      </c>
      <c r="I2822" s="192">
        <v>0</v>
      </c>
      <c r="J2822" s="192">
        <v>0</v>
      </c>
    </row>
    <row r="2823" spans="1:10">
      <c r="A2823" s="1" t="s">
        <v>7028</v>
      </c>
      <c r="B2823" s="1" t="s">
        <v>6933</v>
      </c>
      <c r="C2823" s="1" t="s">
        <v>6933</v>
      </c>
      <c r="D2823" s="1" t="s">
        <v>6930</v>
      </c>
      <c r="E2823" s="1" t="s">
        <v>81</v>
      </c>
      <c r="F2823" s="1" t="s">
        <v>48</v>
      </c>
      <c r="G2823" s="1" t="s">
        <v>7029</v>
      </c>
      <c r="H2823" s="191">
        <v>13661</v>
      </c>
      <c r="I2823" s="192">
        <v>0</v>
      </c>
      <c r="J2823" s="192">
        <v>0</v>
      </c>
    </row>
    <row r="2824" spans="1:10">
      <c r="A2824" s="1" t="s">
        <v>7030</v>
      </c>
      <c r="B2824" s="1" t="s">
        <v>7031</v>
      </c>
      <c r="C2824" s="1" t="s">
        <v>7031</v>
      </c>
      <c r="D2824" s="1" t="s">
        <v>6930</v>
      </c>
      <c r="E2824" s="1" t="s">
        <v>81</v>
      </c>
      <c r="F2824" s="1" t="s">
        <v>48</v>
      </c>
      <c r="G2824" s="1" t="s">
        <v>7032</v>
      </c>
      <c r="H2824" s="191">
        <v>13326</v>
      </c>
      <c r="I2824" s="192">
        <v>0</v>
      </c>
      <c r="J2824" s="192">
        <v>0</v>
      </c>
    </row>
    <row r="2825" spans="1:10">
      <c r="A2825" s="1" t="s">
        <v>7033</v>
      </c>
      <c r="B2825" s="1" t="s">
        <v>7033</v>
      </c>
      <c r="C2825" s="1" t="s">
        <v>293</v>
      </c>
      <c r="D2825" s="1" t="s">
        <v>6930</v>
      </c>
      <c r="E2825" s="1" t="s">
        <v>81</v>
      </c>
      <c r="F2825" s="1" t="s">
        <v>57</v>
      </c>
      <c r="G2825" s="1" t="s">
        <v>7034</v>
      </c>
      <c r="H2825" s="191">
        <v>13024.5</v>
      </c>
      <c r="I2825" s="192">
        <v>0</v>
      </c>
      <c r="J2825" s="192">
        <v>0</v>
      </c>
    </row>
    <row r="2826" spans="1:10">
      <c r="A2826" s="1" t="s">
        <v>7035</v>
      </c>
      <c r="B2826" s="1" t="s">
        <v>7035</v>
      </c>
      <c r="C2826" s="1" t="s">
        <v>6431</v>
      </c>
      <c r="D2826" s="1" t="s">
        <v>6930</v>
      </c>
      <c r="E2826" s="1" t="s">
        <v>81</v>
      </c>
      <c r="F2826" s="1" t="s">
        <v>57</v>
      </c>
      <c r="G2826" s="1" t="s">
        <v>7036</v>
      </c>
      <c r="H2826" s="191">
        <v>12575.5</v>
      </c>
      <c r="I2826" s="192">
        <v>0</v>
      </c>
      <c r="J2826" s="192">
        <v>0</v>
      </c>
    </row>
    <row r="2827" spans="1:10">
      <c r="A2827" s="1" t="s">
        <v>7037</v>
      </c>
      <c r="B2827" s="1" t="s">
        <v>7037</v>
      </c>
      <c r="C2827" s="1" t="s">
        <v>6372</v>
      </c>
      <c r="D2827" s="1" t="s">
        <v>6930</v>
      </c>
      <c r="E2827" s="1" t="s">
        <v>81</v>
      </c>
      <c r="F2827" s="1" t="s">
        <v>42</v>
      </c>
      <c r="G2827" s="1" t="s">
        <v>7038</v>
      </c>
      <c r="H2827" s="191">
        <v>11017.5</v>
      </c>
      <c r="I2827" s="192">
        <v>0</v>
      </c>
      <c r="J2827" s="192">
        <v>0</v>
      </c>
    </row>
    <row r="2828" spans="1:10">
      <c r="A2828" s="1" t="s">
        <v>7039</v>
      </c>
      <c r="B2828" s="1" t="s">
        <v>7040</v>
      </c>
      <c r="C2828" s="1" t="s">
        <v>7040</v>
      </c>
      <c r="D2828" s="1" t="s">
        <v>6930</v>
      </c>
      <c r="E2828" s="1" t="s">
        <v>81</v>
      </c>
      <c r="F2828" s="1" t="s">
        <v>48</v>
      </c>
      <c r="G2828" s="1" t="s">
        <v>7041</v>
      </c>
      <c r="H2828" s="191">
        <v>10799</v>
      </c>
      <c r="I2828" s="192">
        <v>0</v>
      </c>
      <c r="J2828" s="192">
        <v>0</v>
      </c>
    </row>
    <row r="2829" spans="1:10">
      <c r="A2829" s="1" t="s">
        <v>7042</v>
      </c>
      <c r="B2829" s="1" t="s">
        <v>7042</v>
      </c>
      <c r="C2829" s="1" t="s">
        <v>7043</v>
      </c>
      <c r="D2829" s="1" t="s">
        <v>6930</v>
      </c>
      <c r="E2829" s="1" t="s">
        <v>81</v>
      </c>
      <c r="F2829" s="1" t="s">
        <v>57</v>
      </c>
      <c r="G2829" s="1" t="s">
        <v>7044</v>
      </c>
      <c r="H2829" s="191">
        <v>10105</v>
      </c>
      <c r="I2829" s="192">
        <v>0</v>
      </c>
      <c r="J2829" s="192">
        <v>0</v>
      </c>
    </row>
    <row r="2830" spans="1:10">
      <c r="A2830" s="1" t="s">
        <v>7045</v>
      </c>
      <c r="B2830" s="1" t="s">
        <v>7045</v>
      </c>
      <c r="C2830" s="1" t="s">
        <v>7046</v>
      </c>
      <c r="D2830" s="1" t="s">
        <v>6930</v>
      </c>
      <c r="E2830" s="1" t="s">
        <v>81</v>
      </c>
      <c r="F2830" s="1" t="s">
        <v>57</v>
      </c>
      <c r="G2830" s="1" t="s">
        <v>7047</v>
      </c>
      <c r="H2830" s="191">
        <v>9898</v>
      </c>
      <c r="I2830" s="192">
        <v>0</v>
      </c>
      <c r="J2830" s="192">
        <v>0</v>
      </c>
    </row>
    <row r="2831" spans="1:10">
      <c r="A2831" s="1" t="s">
        <v>7048</v>
      </c>
      <c r="B2831" s="1" t="s">
        <v>7048</v>
      </c>
      <c r="C2831" s="1" t="s">
        <v>701</v>
      </c>
      <c r="D2831" s="1" t="s">
        <v>6930</v>
      </c>
      <c r="E2831" s="1" t="s">
        <v>81</v>
      </c>
      <c r="F2831" s="1" t="s">
        <v>42</v>
      </c>
      <c r="G2831" s="1" t="s">
        <v>7049</v>
      </c>
      <c r="H2831" s="191">
        <v>9879.5</v>
      </c>
      <c r="I2831" s="192">
        <v>0</v>
      </c>
      <c r="J2831" s="192">
        <v>0</v>
      </c>
    </row>
    <row r="2832" spans="1:10">
      <c r="A2832" s="1" t="s">
        <v>7050</v>
      </c>
      <c r="B2832" s="1" t="s">
        <v>7050</v>
      </c>
      <c r="C2832" s="1" t="s">
        <v>6973</v>
      </c>
      <c r="D2832" s="1" t="s">
        <v>6930</v>
      </c>
      <c r="E2832" s="1" t="s">
        <v>81</v>
      </c>
      <c r="F2832" s="1" t="s">
        <v>57</v>
      </c>
      <c r="G2832" s="1" t="s">
        <v>7051</v>
      </c>
      <c r="H2832" s="191">
        <v>9505.5</v>
      </c>
      <c r="I2832" s="192">
        <v>0</v>
      </c>
      <c r="J2832" s="192">
        <v>0</v>
      </c>
    </row>
    <row r="2833" spans="1:10">
      <c r="A2833" s="1" t="s">
        <v>7052</v>
      </c>
      <c r="B2833" s="1" t="s">
        <v>7053</v>
      </c>
      <c r="C2833" s="1" t="s">
        <v>7053</v>
      </c>
      <c r="D2833" s="1" t="s">
        <v>6930</v>
      </c>
      <c r="E2833" s="1" t="s">
        <v>81</v>
      </c>
      <c r="F2833" s="1" t="s">
        <v>48</v>
      </c>
      <c r="G2833" s="1" t="s">
        <v>7054</v>
      </c>
      <c r="H2833" s="191">
        <v>8921.5</v>
      </c>
      <c r="I2833" s="192">
        <v>0</v>
      </c>
      <c r="J2833" s="192">
        <v>0</v>
      </c>
    </row>
    <row r="2834" spans="1:10">
      <c r="A2834" s="1" t="s">
        <v>7055</v>
      </c>
      <c r="B2834" s="1" t="s">
        <v>7056</v>
      </c>
      <c r="C2834" s="1" t="s">
        <v>7056</v>
      </c>
      <c r="D2834" s="1" t="s">
        <v>6930</v>
      </c>
      <c r="E2834" s="1" t="s">
        <v>81</v>
      </c>
      <c r="F2834" s="1" t="s">
        <v>48</v>
      </c>
      <c r="G2834" s="1" t="s">
        <v>7057</v>
      </c>
      <c r="H2834" s="191">
        <v>7749.75</v>
      </c>
      <c r="I2834" s="192">
        <v>0</v>
      </c>
      <c r="J2834" s="192">
        <v>0</v>
      </c>
    </row>
    <row r="2835" spans="1:10">
      <c r="A2835" s="1" t="s">
        <v>7058</v>
      </c>
      <c r="B2835" s="1" t="s">
        <v>7059</v>
      </c>
      <c r="C2835" s="1" t="s">
        <v>7059</v>
      </c>
      <c r="D2835" s="1" t="s">
        <v>6930</v>
      </c>
      <c r="E2835" s="1" t="s">
        <v>81</v>
      </c>
      <c r="F2835" s="1" t="s">
        <v>57</v>
      </c>
      <c r="G2835" s="1" t="s">
        <v>7060</v>
      </c>
      <c r="H2835" s="191">
        <v>7335.5</v>
      </c>
      <c r="I2835" s="192">
        <v>0</v>
      </c>
      <c r="J2835" s="192">
        <v>0</v>
      </c>
    </row>
    <row r="2836" spans="1:10">
      <c r="A2836" s="1" t="s">
        <v>7061</v>
      </c>
      <c r="B2836" s="1" t="s">
        <v>7061</v>
      </c>
      <c r="C2836" s="1" t="s">
        <v>701</v>
      </c>
      <c r="D2836" s="1" t="s">
        <v>6930</v>
      </c>
      <c r="E2836" s="1" t="s">
        <v>81</v>
      </c>
      <c r="F2836" s="1" t="s">
        <v>42</v>
      </c>
      <c r="G2836" s="1" t="s">
        <v>7062</v>
      </c>
      <c r="H2836" s="191">
        <v>6495</v>
      </c>
      <c r="I2836" s="192">
        <v>0</v>
      </c>
      <c r="J2836" s="192">
        <v>0</v>
      </c>
    </row>
    <row r="2837" spans="1:10">
      <c r="A2837" s="1" t="s">
        <v>7063</v>
      </c>
      <c r="B2837" s="1" t="s">
        <v>7064</v>
      </c>
      <c r="C2837" s="1" t="s">
        <v>7064</v>
      </c>
      <c r="D2837" s="1" t="s">
        <v>6930</v>
      </c>
      <c r="E2837" s="1" t="s">
        <v>81</v>
      </c>
      <c r="F2837" s="1" t="s">
        <v>48</v>
      </c>
      <c r="G2837" s="1" t="s">
        <v>7065</v>
      </c>
      <c r="H2837" s="191">
        <v>6331</v>
      </c>
      <c r="I2837" s="192">
        <v>0</v>
      </c>
      <c r="J2837" s="192">
        <v>0</v>
      </c>
    </row>
    <row r="2838" spans="1:10">
      <c r="A2838" s="1" t="s">
        <v>7066</v>
      </c>
      <c r="B2838" s="1" t="s">
        <v>7067</v>
      </c>
      <c r="C2838" s="1" t="s">
        <v>7067</v>
      </c>
      <c r="D2838" s="1" t="s">
        <v>6930</v>
      </c>
      <c r="E2838" s="1" t="s">
        <v>81</v>
      </c>
      <c r="F2838" s="1" t="s">
        <v>48</v>
      </c>
      <c r="G2838" s="1" t="s">
        <v>7068</v>
      </c>
      <c r="H2838" s="191">
        <v>6127</v>
      </c>
      <c r="I2838" s="192">
        <v>0</v>
      </c>
      <c r="J2838" s="192">
        <v>0</v>
      </c>
    </row>
    <row r="2839" spans="1:10">
      <c r="A2839" s="1" t="s">
        <v>7069</v>
      </c>
      <c r="B2839" s="1" t="s">
        <v>7070</v>
      </c>
      <c r="C2839" s="1" t="s">
        <v>7070</v>
      </c>
      <c r="D2839" s="1" t="s">
        <v>6930</v>
      </c>
      <c r="E2839" s="1" t="s">
        <v>81</v>
      </c>
      <c r="F2839" s="1" t="s">
        <v>48</v>
      </c>
      <c r="G2839" s="1" t="s">
        <v>7071</v>
      </c>
      <c r="H2839" s="191">
        <v>5537.5</v>
      </c>
      <c r="I2839" s="192">
        <v>0</v>
      </c>
      <c r="J2839" s="192">
        <v>0</v>
      </c>
    </row>
    <row r="2840" spans="1:10">
      <c r="A2840" s="1" t="s">
        <v>7072</v>
      </c>
      <c r="B2840" s="1" t="s">
        <v>7073</v>
      </c>
      <c r="C2840" s="1" t="s">
        <v>7073</v>
      </c>
      <c r="D2840" s="1" t="s">
        <v>6930</v>
      </c>
      <c r="E2840" s="1" t="s">
        <v>81</v>
      </c>
      <c r="F2840" s="195" t="s">
        <v>42</v>
      </c>
      <c r="G2840" s="195" t="s">
        <v>7074</v>
      </c>
      <c r="H2840" s="196">
        <v>5417</v>
      </c>
      <c r="I2840" s="192">
        <v>0</v>
      </c>
      <c r="J2840" s="192">
        <v>0</v>
      </c>
    </row>
    <row r="2841" spans="1:10">
      <c r="A2841" s="1" t="s">
        <v>7075</v>
      </c>
      <c r="B2841" s="1" t="s">
        <v>7075</v>
      </c>
      <c r="C2841" s="1" t="s">
        <v>701</v>
      </c>
      <c r="D2841" s="1" t="s">
        <v>6930</v>
      </c>
      <c r="E2841" s="1" t="s">
        <v>81</v>
      </c>
      <c r="F2841" s="1" t="s">
        <v>42</v>
      </c>
      <c r="G2841" s="1" t="s">
        <v>7076</v>
      </c>
      <c r="H2841" s="191">
        <v>5224.5</v>
      </c>
      <c r="I2841" s="192">
        <v>0</v>
      </c>
      <c r="J2841" s="192">
        <v>0</v>
      </c>
    </row>
    <row r="2842" spans="1:10">
      <c r="A2842" s="1" t="s">
        <v>7077</v>
      </c>
      <c r="B2842" s="1" t="s">
        <v>7073</v>
      </c>
      <c r="C2842" s="1" t="s">
        <v>7073</v>
      </c>
      <c r="D2842" s="1" t="s">
        <v>6930</v>
      </c>
      <c r="E2842" s="1" t="s">
        <v>81</v>
      </c>
      <c r="F2842" s="195" t="s">
        <v>42</v>
      </c>
      <c r="G2842" s="195" t="s">
        <v>7078</v>
      </c>
      <c r="H2842" s="196">
        <v>4299</v>
      </c>
      <c r="I2842" s="192">
        <v>0</v>
      </c>
      <c r="J2842" s="192">
        <v>0</v>
      </c>
    </row>
    <row r="2843" spans="1:10">
      <c r="A2843" s="1" t="s">
        <v>7079</v>
      </c>
      <c r="B2843" s="1" t="s">
        <v>7079</v>
      </c>
      <c r="C2843" s="1" t="s">
        <v>7080</v>
      </c>
      <c r="D2843" s="1" t="s">
        <v>6930</v>
      </c>
      <c r="E2843" s="1" t="s">
        <v>81</v>
      </c>
      <c r="F2843" s="1" t="s">
        <v>42</v>
      </c>
      <c r="G2843" s="1" t="s">
        <v>7081</v>
      </c>
      <c r="H2843" s="191">
        <v>3704.5</v>
      </c>
      <c r="I2843" s="192">
        <v>0</v>
      </c>
      <c r="J2843" s="192">
        <v>0</v>
      </c>
    </row>
    <row r="2844" spans="1:10">
      <c r="A2844" s="1" t="s">
        <v>7082</v>
      </c>
      <c r="B2844" s="1" t="s">
        <v>7073</v>
      </c>
      <c r="C2844" s="1" t="s">
        <v>7073</v>
      </c>
      <c r="D2844" s="1" t="s">
        <v>6930</v>
      </c>
      <c r="E2844" s="1" t="s">
        <v>81</v>
      </c>
      <c r="F2844" s="195" t="s">
        <v>42</v>
      </c>
      <c r="G2844" s="195" t="s">
        <v>7083</v>
      </c>
      <c r="H2844" s="196">
        <v>3220</v>
      </c>
      <c r="I2844" s="192">
        <v>0</v>
      </c>
      <c r="J2844" s="192">
        <v>0</v>
      </c>
    </row>
    <row r="2845" spans="1:10">
      <c r="A2845" s="1" t="s">
        <v>7084</v>
      </c>
      <c r="B2845" s="1" t="s">
        <v>6948</v>
      </c>
      <c r="C2845" s="1" t="s">
        <v>6948</v>
      </c>
      <c r="D2845" s="1" t="s">
        <v>6930</v>
      </c>
      <c r="E2845" s="1" t="s">
        <v>81</v>
      </c>
      <c r="F2845" s="1" t="s">
        <v>65</v>
      </c>
      <c r="G2845" s="1" t="s">
        <v>7085</v>
      </c>
      <c r="H2845" s="191">
        <v>3010</v>
      </c>
      <c r="I2845" s="192">
        <v>0</v>
      </c>
      <c r="J2845" s="192">
        <v>0</v>
      </c>
    </row>
    <row r="2846" spans="1:10">
      <c r="A2846" s="1" t="s">
        <v>7086</v>
      </c>
      <c r="B2846" s="1" t="s">
        <v>7073</v>
      </c>
      <c r="C2846" s="1" t="s">
        <v>7073</v>
      </c>
      <c r="D2846" s="1" t="s">
        <v>6930</v>
      </c>
      <c r="E2846" s="1" t="s">
        <v>81</v>
      </c>
      <c r="F2846" s="195" t="s">
        <v>42</v>
      </c>
      <c r="G2846" s="195" t="s">
        <v>7087</v>
      </c>
      <c r="H2846" s="196">
        <v>2785</v>
      </c>
      <c r="I2846" s="192">
        <v>0</v>
      </c>
      <c r="J2846" s="192">
        <v>0</v>
      </c>
    </row>
    <row r="2847" spans="1:10">
      <c r="A2847" s="1" t="s">
        <v>7088</v>
      </c>
      <c r="B2847" s="1" t="s">
        <v>6936</v>
      </c>
      <c r="C2847" s="1" t="s">
        <v>6936</v>
      </c>
      <c r="D2847" s="1" t="s">
        <v>6930</v>
      </c>
      <c r="E2847" s="1" t="s">
        <v>81</v>
      </c>
      <c r="F2847" s="1" t="s">
        <v>48</v>
      </c>
      <c r="G2847" s="1" t="s">
        <v>7089</v>
      </c>
      <c r="H2847" s="191">
        <v>2646.5</v>
      </c>
      <c r="I2847" s="192">
        <v>0</v>
      </c>
      <c r="J2847" s="192">
        <v>0</v>
      </c>
    </row>
    <row r="2848" spans="1:10">
      <c r="A2848" s="1" t="s">
        <v>7090</v>
      </c>
      <c r="B2848" s="1" t="s">
        <v>7073</v>
      </c>
      <c r="C2848" s="1" t="s">
        <v>7073</v>
      </c>
      <c r="D2848" s="1" t="s">
        <v>6930</v>
      </c>
      <c r="E2848" s="1" t="s">
        <v>81</v>
      </c>
      <c r="F2848" s="195" t="s">
        <v>42</v>
      </c>
      <c r="G2848" s="195" t="s">
        <v>7091</v>
      </c>
      <c r="H2848" s="196">
        <v>2634</v>
      </c>
      <c r="I2848" s="192">
        <v>0</v>
      </c>
      <c r="J2848" s="192">
        <v>0</v>
      </c>
    </row>
    <row r="2849" spans="1:10">
      <c r="A2849" s="1" t="s">
        <v>7092</v>
      </c>
      <c r="B2849" s="1" t="s">
        <v>6933</v>
      </c>
      <c r="C2849" s="1" t="s">
        <v>6933</v>
      </c>
      <c r="D2849" s="1" t="s">
        <v>6930</v>
      </c>
      <c r="E2849" s="1" t="s">
        <v>81</v>
      </c>
      <c r="F2849" s="1" t="s">
        <v>48</v>
      </c>
      <c r="G2849" s="1" t="s">
        <v>7093</v>
      </c>
      <c r="H2849" s="191">
        <v>2604.75</v>
      </c>
      <c r="I2849" s="192">
        <v>0</v>
      </c>
      <c r="J2849" s="192">
        <v>0</v>
      </c>
    </row>
    <row r="2850" spans="1:10">
      <c r="A2850" s="1" t="s">
        <v>7094</v>
      </c>
      <c r="B2850" s="1" t="s">
        <v>7094</v>
      </c>
      <c r="C2850" s="1" t="s">
        <v>7095</v>
      </c>
      <c r="D2850" s="1" t="s">
        <v>6930</v>
      </c>
      <c r="E2850" s="1" t="s">
        <v>81</v>
      </c>
      <c r="F2850" s="1" t="s">
        <v>57</v>
      </c>
      <c r="G2850" s="1" t="s">
        <v>7096</v>
      </c>
      <c r="H2850" s="191">
        <v>2484.5</v>
      </c>
      <c r="I2850" s="192">
        <v>0</v>
      </c>
      <c r="J2850" s="192">
        <v>0</v>
      </c>
    </row>
    <row r="2851" spans="1:10">
      <c r="A2851" s="1" t="s">
        <v>7097</v>
      </c>
      <c r="B2851" s="1" t="s">
        <v>7073</v>
      </c>
      <c r="C2851" s="1" t="s">
        <v>7073</v>
      </c>
      <c r="D2851" s="1" t="s">
        <v>6930</v>
      </c>
      <c r="E2851" s="1" t="s">
        <v>81</v>
      </c>
      <c r="F2851" s="195" t="s">
        <v>42</v>
      </c>
      <c r="G2851" s="195" t="s">
        <v>7098</v>
      </c>
      <c r="H2851" s="196">
        <v>2352</v>
      </c>
      <c r="I2851" s="192">
        <v>0</v>
      </c>
      <c r="J2851" s="192">
        <v>0</v>
      </c>
    </row>
    <row r="2852" spans="1:10">
      <c r="A2852" s="1" t="s">
        <v>7099</v>
      </c>
      <c r="B2852" s="1" t="s">
        <v>7073</v>
      </c>
      <c r="C2852" s="1" t="s">
        <v>7073</v>
      </c>
      <c r="D2852" s="1" t="s">
        <v>6930</v>
      </c>
      <c r="E2852" s="1" t="s">
        <v>81</v>
      </c>
      <c r="F2852" s="195" t="s">
        <v>42</v>
      </c>
      <c r="G2852" s="195" t="s">
        <v>7100</v>
      </c>
      <c r="H2852" s="196">
        <v>2334</v>
      </c>
      <c r="I2852" s="192">
        <v>0</v>
      </c>
      <c r="J2852" s="192">
        <v>0</v>
      </c>
    </row>
    <row r="2853" spans="1:10">
      <c r="A2853" s="1" t="s">
        <v>7101</v>
      </c>
      <c r="B2853" s="1" t="s">
        <v>6948</v>
      </c>
      <c r="C2853" s="1" t="s">
        <v>6948</v>
      </c>
      <c r="D2853" s="1" t="s">
        <v>6930</v>
      </c>
      <c r="E2853" s="1" t="s">
        <v>81</v>
      </c>
      <c r="F2853" s="1" t="s">
        <v>48</v>
      </c>
      <c r="G2853" s="1" t="s">
        <v>7102</v>
      </c>
      <c r="H2853" s="191">
        <v>2195.75</v>
      </c>
      <c r="I2853" s="192">
        <v>0</v>
      </c>
      <c r="J2853" s="192">
        <v>0</v>
      </c>
    </row>
    <row r="2854" spans="1:10">
      <c r="A2854" s="1" t="s">
        <v>7103</v>
      </c>
      <c r="B2854" s="1" t="s">
        <v>7073</v>
      </c>
      <c r="C2854" s="1" t="s">
        <v>7073</v>
      </c>
      <c r="D2854" s="1" t="s">
        <v>6930</v>
      </c>
      <c r="E2854" s="1" t="s">
        <v>81</v>
      </c>
      <c r="F2854" s="195" t="s">
        <v>42</v>
      </c>
      <c r="G2854" s="195" t="s">
        <v>7104</v>
      </c>
      <c r="H2854" s="196">
        <v>2049</v>
      </c>
      <c r="I2854" s="192">
        <v>0</v>
      </c>
      <c r="J2854" s="192">
        <v>0</v>
      </c>
    </row>
    <row r="2855" spans="1:10">
      <c r="A2855" s="1" t="s">
        <v>7105</v>
      </c>
      <c r="B2855" s="1" t="s">
        <v>6976</v>
      </c>
      <c r="C2855" s="1" t="s">
        <v>6976</v>
      </c>
      <c r="D2855" s="1" t="s">
        <v>6930</v>
      </c>
      <c r="E2855" s="1" t="s">
        <v>81</v>
      </c>
      <c r="F2855" s="1" t="s">
        <v>48</v>
      </c>
      <c r="G2855" s="1" t="s">
        <v>7106</v>
      </c>
      <c r="H2855" s="191">
        <v>1949.5</v>
      </c>
      <c r="I2855" s="192">
        <v>0</v>
      </c>
      <c r="J2855" s="192">
        <v>0</v>
      </c>
    </row>
    <row r="2856" spans="1:10">
      <c r="A2856" s="1" t="s">
        <v>7107</v>
      </c>
      <c r="B2856" s="1" t="s">
        <v>7073</v>
      </c>
      <c r="C2856" s="1" t="s">
        <v>7073</v>
      </c>
      <c r="D2856" s="1" t="s">
        <v>6930</v>
      </c>
      <c r="E2856" s="1" t="s">
        <v>81</v>
      </c>
      <c r="F2856" s="195" t="s">
        <v>42</v>
      </c>
      <c r="G2856" s="195" t="s">
        <v>7108</v>
      </c>
      <c r="H2856" s="196">
        <v>1789</v>
      </c>
      <c r="I2856" s="192">
        <v>0</v>
      </c>
      <c r="J2856" s="192">
        <v>0</v>
      </c>
    </row>
    <row r="2857" spans="1:10">
      <c r="A2857" s="1" t="s">
        <v>7109</v>
      </c>
      <c r="B2857" s="1" t="s">
        <v>7073</v>
      </c>
      <c r="C2857" s="1" t="s">
        <v>7073</v>
      </c>
      <c r="D2857" s="1" t="s">
        <v>6930</v>
      </c>
      <c r="E2857" s="1" t="s">
        <v>81</v>
      </c>
      <c r="F2857" s="195" t="s">
        <v>42</v>
      </c>
      <c r="G2857" s="195" t="s">
        <v>7110</v>
      </c>
      <c r="H2857" s="196">
        <v>1665</v>
      </c>
      <c r="I2857" s="192">
        <v>0</v>
      </c>
      <c r="J2857" s="192">
        <v>0</v>
      </c>
    </row>
    <row r="2858" spans="1:10">
      <c r="A2858" s="1" t="s">
        <v>7111</v>
      </c>
      <c r="B2858" s="1" t="s">
        <v>6976</v>
      </c>
      <c r="C2858" s="1" t="s">
        <v>6976</v>
      </c>
      <c r="D2858" s="1" t="s">
        <v>6930</v>
      </c>
      <c r="E2858" s="1" t="s">
        <v>81</v>
      </c>
      <c r="F2858" s="1" t="s">
        <v>48</v>
      </c>
      <c r="G2858" s="1" t="s">
        <v>7112</v>
      </c>
      <c r="H2858" s="191">
        <v>1575.5</v>
      </c>
      <c r="I2858" s="192">
        <v>0</v>
      </c>
      <c r="J2858" s="192">
        <v>0</v>
      </c>
    </row>
    <row r="2859" spans="1:10">
      <c r="A2859" s="1" t="s">
        <v>7113</v>
      </c>
      <c r="B2859" s="1" t="s">
        <v>7073</v>
      </c>
      <c r="C2859" s="1" t="s">
        <v>7073</v>
      </c>
      <c r="D2859" s="1" t="s">
        <v>6930</v>
      </c>
      <c r="E2859" s="1" t="s">
        <v>81</v>
      </c>
      <c r="F2859" s="195" t="s">
        <v>42</v>
      </c>
      <c r="G2859" s="195" t="s">
        <v>7114</v>
      </c>
      <c r="H2859" s="196">
        <v>1517</v>
      </c>
      <c r="I2859" s="192">
        <v>0</v>
      </c>
      <c r="J2859" s="192">
        <v>0</v>
      </c>
    </row>
    <row r="2860" spans="1:10">
      <c r="A2860" s="1" t="s">
        <v>7115</v>
      </c>
      <c r="B2860" s="1" t="s">
        <v>6948</v>
      </c>
      <c r="C2860" s="1" t="s">
        <v>6948</v>
      </c>
      <c r="D2860" s="1" t="s">
        <v>6930</v>
      </c>
      <c r="E2860" s="1" t="s">
        <v>81</v>
      </c>
      <c r="F2860" s="1" t="s">
        <v>48</v>
      </c>
      <c r="G2860" s="1" t="s">
        <v>7116</v>
      </c>
      <c r="H2860" s="191">
        <v>1507.75</v>
      </c>
      <c r="I2860" s="192">
        <v>0</v>
      </c>
      <c r="J2860" s="192">
        <v>0</v>
      </c>
    </row>
    <row r="2861" spans="1:10">
      <c r="A2861" s="1" t="s">
        <v>7117</v>
      </c>
      <c r="B2861" s="1" t="s">
        <v>6933</v>
      </c>
      <c r="C2861" s="1" t="s">
        <v>6933</v>
      </c>
      <c r="D2861" s="1" t="s">
        <v>6930</v>
      </c>
      <c r="E2861" s="1" t="s">
        <v>81</v>
      </c>
      <c r="F2861" s="1" t="s">
        <v>48</v>
      </c>
      <c r="G2861" s="1" t="s">
        <v>7118</v>
      </c>
      <c r="H2861" s="191">
        <v>1386.5</v>
      </c>
      <c r="I2861" s="192">
        <v>0</v>
      </c>
      <c r="J2861" s="192">
        <v>0</v>
      </c>
    </row>
    <row r="2862" spans="1:10">
      <c r="A2862" s="1" t="s">
        <v>7119</v>
      </c>
      <c r="B2862" s="1" t="s">
        <v>6966</v>
      </c>
      <c r="C2862" s="1" t="s">
        <v>6966</v>
      </c>
      <c r="D2862" s="1" t="s">
        <v>6930</v>
      </c>
      <c r="E2862" s="1" t="s">
        <v>81</v>
      </c>
      <c r="F2862" s="1" t="s">
        <v>48</v>
      </c>
      <c r="G2862" s="1" t="s">
        <v>7120</v>
      </c>
      <c r="H2862" s="191">
        <v>1362.25</v>
      </c>
      <c r="I2862" s="192">
        <v>0</v>
      </c>
      <c r="J2862" s="192">
        <v>0</v>
      </c>
    </row>
    <row r="2863" spans="1:10">
      <c r="A2863" s="1" t="s">
        <v>7121</v>
      </c>
      <c r="B2863" s="1" t="s">
        <v>6976</v>
      </c>
      <c r="C2863" s="1" t="s">
        <v>6976</v>
      </c>
      <c r="D2863" s="1" t="s">
        <v>6930</v>
      </c>
      <c r="E2863" s="1" t="s">
        <v>81</v>
      </c>
      <c r="F2863" s="1" t="s">
        <v>48</v>
      </c>
      <c r="G2863" s="1" t="s">
        <v>7122</v>
      </c>
      <c r="H2863" s="191">
        <v>1322.5</v>
      </c>
      <c r="I2863" s="192">
        <v>0</v>
      </c>
      <c r="J2863" s="192">
        <v>0</v>
      </c>
    </row>
    <row r="2864" spans="1:10">
      <c r="A2864" s="1" t="s">
        <v>7123</v>
      </c>
      <c r="B2864" s="1" t="s">
        <v>6948</v>
      </c>
      <c r="C2864" s="1" t="s">
        <v>6948</v>
      </c>
      <c r="D2864" s="1" t="s">
        <v>6930</v>
      </c>
      <c r="E2864" s="1" t="s">
        <v>81</v>
      </c>
      <c r="F2864" s="1" t="s">
        <v>48</v>
      </c>
      <c r="G2864" s="1" t="s">
        <v>7124</v>
      </c>
      <c r="H2864" s="191">
        <v>1309</v>
      </c>
      <c r="I2864" s="192">
        <v>0</v>
      </c>
      <c r="J2864" s="192">
        <v>0</v>
      </c>
    </row>
    <row r="2865" spans="1:10">
      <c r="A2865" s="1" t="s">
        <v>7125</v>
      </c>
      <c r="B2865" s="1" t="s">
        <v>6948</v>
      </c>
      <c r="C2865" s="1" t="s">
        <v>6948</v>
      </c>
      <c r="D2865" s="1" t="s">
        <v>6930</v>
      </c>
      <c r="E2865" s="1" t="s">
        <v>81</v>
      </c>
      <c r="F2865" s="1" t="s">
        <v>48</v>
      </c>
      <c r="G2865" s="1" t="s">
        <v>7126</v>
      </c>
      <c r="H2865" s="191">
        <v>1300</v>
      </c>
      <c r="I2865" s="192">
        <v>0</v>
      </c>
      <c r="J2865" s="192">
        <v>0</v>
      </c>
    </row>
    <row r="2866" spans="1:10">
      <c r="A2866" s="1" t="s">
        <v>7127</v>
      </c>
      <c r="B2866" s="1" t="s">
        <v>7073</v>
      </c>
      <c r="C2866" s="1" t="s">
        <v>7073</v>
      </c>
      <c r="D2866" s="1" t="s">
        <v>6930</v>
      </c>
      <c r="E2866" s="1" t="s">
        <v>81</v>
      </c>
      <c r="F2866" s="195" t="s">
        <v>42</v>
      </c>
      <c r="G2866" s="195" t="s">
        <v>7128</v>
      </c>
      <c r="H2866" s="196">
        <v>1298</v>
      </c>
      <c r="I2866" s="192">
        <v>0</v>
      </c>
      <c r="J2866" s="192">
        <v>0</v>
      </c>
    </row>
    <row r="2867" spans="1:10">
      <c r="A2867" s="1" t="s">
        <v>7129</v>
      </c>
      <c r="B2867" s="1" t="s">
        <v>7056</v>
      </c>
      <c r="C2867" s="1" t="s">
        <v>7056</v>
      </c>
      <c r="D2867" s="1" t="s">
        <v>6930</v>
      </c>
      <c r="E2867" s="1" t="s">
        <v>81</v>
      </c>
      <c r="F2867" s="1" t="s">
        <v>48</v>
      </c>
      <c r="G2867" s="1" t="s">
        <v>7130</v>
      </c>
      <c r="H2867" s="191">
        <v>1283.75</v>
      </c>
      <c r="I2867" s="192">
        <v>0</v>
      </c>
      <c r="J2867" s="192">
        <v>0</v>
      </c>
    </row>
    <row r="2868" spans="1:10">
      <c r="A2868" s="1" t="s">
        <v>7131</v>
      </c>
      <c r="B2868" s="1" t="s">
        <v>7073</v>
      </c>
      <c r="C2868" s="1" t="s">
        <v>7073</v>
      </c>
      <c r="D2868" s="1" t="s">
        <v>6930</v>
      </c>
      <c r="E2868" s="1" t="s">
        <v>81</v>
      </c>
      <c r="F2868" s="195" t="s">
        <v>42</v>
      </c>
      <c r="G2868" s="195" t="s">
        <v>7132</v>
      </c>
      <c r="H2868" s="196">
        <v>1246</v>
      </c>
      <c r="I2868" s="192">
        <v>0</v>
      </c>
      <c r="J2868" s="192">
        <v>0</v>
      </c>
    </row>
    <row r="2869" spans="1:10">
      <c r="A2869" s="1" t="s">
        <v>7133</v>
      </c>
      <c r="B2869" s="1" t="s">
        <v>6936</v>
      </c>
      <c r="C2869" s="1" t="s">
        <v>6936</v>
      </c>
      <c r="D2869" s="1" t="s">
        <v>6930</v>
      </c>
      <c r="E2869" s="1" t="s">
        <v>81</v>
      </c>
      <c r="F2869" s="1" t="s">
        <v>48</v>
      </c>
      <c r="G2869" s="1" t="s">
        <v>7134</v>
      </c>
      <c r="H2869" s="191">
        <v>1184.75</v>
      </c>
      <c r="I2869" s="192">
        <v>0</v>
      </c>
      <c r="J2869" s="192">
        <v>0</v>
      </c>
    </row>
    <row r="2870" spans="1:10">
      <c r="A2870" s="1" t="s">
        <v>7135</v>
      </c>
      <c r="B2870" s="1" t="s">
        <v>7073</v>
      </c>
      <c r="C2870" s="1" t="s">
        <v>7073</v>
      </c>
      <c r="D2870" s="1" t="s">
        <v>6930</v>
      </c>
      <c r="E2870" s="1" t="s">
        <v>81</v>
      </c>
      <c r="F2870" s="195" t="s">
        <v>42</v>
      </c>
      <c r="G2870" s="195" t="s">
        <v>7136</v>
      </c>
      <c r="H2870" s="196">
        <v>1096</v>
      </c>
      <c r="I2870" s="192">
        <v>0</v>
      </c>
      <c r="J2870" s="192">
        <v>0</v>
      </c>
    </row>
    <row r="2871" spans="1:10">
      <c r="A2871" s="1" t="s">
        <v>7137</v>
      </c>
      <c r="B2871" s="1" t="s">
        <v>7073</v>
      </c>
      <c r="C2871" s="1" t="s">
        <v>7073</v>
      </c>
      <c r="D2871" s="1" t="s">
        <v>6930</v>
      </c>
      <c r="E2871" s="1" t="s">
        <v>81</v>
      </c>
      <c r="F2871" s="195" t="s">
        <v>42</v>
      </c>
      <c r="G2871" s="195" t="s">
        <v>7138</v>
      </c>
      <c r="H2871" s="196">
        <v>932</v>
      </c>
      <c r="I2871" s="192">
        <v>0</v>
      </c>
      <c r="J2871" s="192">
        <v>0</v>
      </c>
    </row>
    <row r="2872" spans="1:10">
      <c r="A2872" s="1" t="s">
        <v>7139</v>
      </c>
      <c r="B2872" s="1" t="s">
        <v>7073</v>
      </c>
      <c r="C2872" s="1" t="s">
        <v>7073</v>
      </c>
      <c r="D2872" s="1" t="s">
        <v>6930</v>
      </c>
      <c r="E2872" s="1" t="s">
        <v>81</v>
      </c>
      <c r="F2872" s="195" t="s">
        <v>42</v>
      </c>
      <c r="G2872" s="195" t="s">
        <v>7140</v>
      </c>
      <c r="H2872" s="196">
        <v>920</v>
      </c>
      <c r="I2872" s="192">
        <v>0</v>
      </c>
      <c r="J2872" s="192">
        <v>0</v>
      </c>
    </row>
    <row r="2873" spans="1:10">
      <c r="A2873" s="1" t="s">
        <v>7141</v>
      </c>
      <c r="B2873" s="1" t="s">
        <v>7056</v>
      </c>
      <c r="C2873" s="1" t="s">
        <v>7056</v>
      </c>
      <c r="D2873" s="1" t="s">
        <v>6930</v>
      </c>
      <c r="E2873" s="1" t="s">
        <v>81</v>
      </c>
      <c r="F2873" s="1" t="s">
        <v>48</v>
      </c>
      <c r="G2873" s="1" t="s">
        <v>7142</v>
      </c>
      <c r="H2873" s="191">
        <v>702.25</v>
      </c>
      <c r="I2873" s="192">
        <v>0</v>
      </c>
      <c r="J2873" s="192">
        <v>0</v>
      </c>
    </row>
    <row r="2874" spans="1:10">
      <c r="A2874" s="1" t="s">
        <v>7143</v>
      </c>
      <c r="B2874" s="1" t="s">
        <v>6966</v>
      </c>
      <c r="C2874" s="1" t="s">
        <v>6966</v>
      </c>
      <c r="D2874" s="1" t="s">
        <v>6930</v>
      </c>
      <c r="E2874" s="1" t="s">
        <v>81</v>
      </c>
      <c r="F2874" s="1" t="s">
        <v>48</v>
      </c>
      <c r="G2874" s="1" t="s">
        <v>7144</v>
      </c>
      <c r="H2874" s="191">
        <v>691.75</v>
      </c>
      <c r="I2874" s="192">
        <v>0</v>
      </c>
      <c r="J2874" s="192">
        <v>0</v>
      </c>
    </row>
    <row r="2875" spans="1:10">
      <c r="A2875" s="1" t="s">
        <v>7145</v>
      </c>
      <c r="B2875" s="1" t="s">
        <v>7056</v>
      </c>
      <c r="C2875" s="1" t="s">
        <v>7056</v>
      </c>
      <c r="D2875" s="1" t="s">
        <v>6930</v>
      </c>
      <c r="E2875" s="1" t="s">
        <v>81</v>
      </c>
      <c r="F2875" s="1" t="s">
        <v>48</v>
      </c>
      <c r="G2875" s="1" t="s">
        <v>7146</v>
      </c>
      <c r="H2875" s="191">
        <v>606.5</v>
      </c>
      <c r="I2875" s="192">
        <v>0</v>
      </c>
      <c r="J2875" s="192">
        <v>0</v>
      </c>
    </row>
    <row r="2876" spans="1:10">
      <c r="A2876" s="1" t="s">
        <v>7147</v>
      </c>
      <c r="B2876" s="1" t="s">
        <v>7147</v>
      </c>
      <c r="C2876" s="1" t="s">
        <v>707</v>
      </c>
      <c r="D2876" s="1" t="s">
        <v>6930</v>
      </c>
      <c r="E2876" s="1" t="s">
        <v>81</v>
      </c>
      <c r="F2876" s="1" t="s">
        <v>42</v>
      </c>
      <c r="G2876" s="1" t="s">
        <v>7148</v>
      </c>
      <c r="H2876" s="191">
        <v>488</v>
      </c>
      <c r="I2876" s="192">
        <v>0</v>
      </c>
      <c r="J2876" s="192">
        <v>0</v>
      </c>
    </row>
    <row r="2877" spans="1:10">
      <c r="A2877" s="1" t="s">
        <v>7149</v>
      </c>
      <c r="B2877" s="1" t="s">
        <v>7150</v>
      </c>
      <c r="C2877" s="1" t="s">
        <v>7150</v>
      </c>
      <c r="D2877" s="1" t="s">
        <v>7151</v>
      </c>
      <c r="E2877" s="1" t="s">
        <v>53</v>
      </c>
      <c r="F2877" s="1" t="s">
        <v>448</v>
      </c>
      <c r="G2877" s="1" t="s">
        <v>7152</v>
      </c>
      <c r="H2877" s="191">
        <v>284316</v>
      </c>
      <c r="I2877" s="192">
        <v>1</v>
      </c>
      <c r="J2877" s="192">
        <v>1</v>
      </c>
    </row>
    <row r="2878" spans="1:10">
      <c r="A2878" s="1" t="s">
        <v>7153</v>
      </c>
      <c r="B2878" s="1" t="s">
        <v>7150</v>
      </c>
      <c r="C2878" s="1" t="s">
        <v>7150</v>
      </c>
      <c r="D2878" s="1" t="s">
        <v>7151</v>
      </c>
      <c r="E2878" s="1" t="s">
        <v>53</v>
      </c>
      <c r="F2878" s="1" t="s">
        <v>448</v>
      </c>
      <c r="G2878" s="1" t="s">
        <v>7154</v>
      </c>
      <c r="H2878" s="191">
        <v>181036.5</v>
      </c>
      <c r="I2878" s="192">
        <v>1</v>
      </c>
      <c r="J2878" s="192">
        <v>1</v>
      </c>
    </row>
    <row r="2879" spans="1:10">
      <c r="A2879" s="1" t="s">
        <v>7155</v>
      </c>
      <c r="B2879" s="1" t="s">
        <v>7155</v>
      </c>
      <c r="C2879" s="1" t="s">
        <v>7156</v>
      </c>
      <c r="D2879" s="1" t="s">
        <v>7151</v>
      </c>
      <c r="E2879" s="1" t="s">
        <v>53</v>
      </c>
      <c r="F2879" s="1" t="s">
        <v>57</v>
      </c>
      <c r="G2879" s="1" t="s">
        <v>7157</v>
      </c>
      <c r="H2879" s="191">
        <v>98614</v>
      </c>
      <c r="I2879" s="192">
        <v>0</v>
      </c>
      <c r="J2879" s="192">
        <v>1</v>
      </c>
    </row>
    <row r="2880" spans="1:10">
      <c r="A2880" s="1" t="s">
        <v>7158</v>
      </c>
      <c r="B2880" s="1" t="s">
        <v>7158</v>
      </c>
      <c r="C2880" s="1" t="s">
        <v>7159</v>
      </c>
      <c r="D2880" s="1" t="s">
        <v>7151</v>
      </c>
      <c r="E2880" s="1" t="s">
        <v>53</v>
      </c>
      <c r="F2880" s="1" t="s">
        <v>57</v>
      </c>
      <c r="G2880" s="1" t="s">
        <v>7160</v>
      </c>
      <c r="H2880" s="191">
        <v>87259.5</v>
      </c>
      <c r="I2880" s="192">
        <v>0</v>
      </c>
      <c r="J2880" s="192">
        <v>1</v>
      </c>
    </row>
    <row r="2881" spans="1:10">
      <c r="A2881" s="1" t="s">
        <v>7161</v>
      </c>
      <c r="B2881" s="1" t="s">
        <v>7162</v>
      </c>
      <c r="C2881" s="1" t="s">
        <v>7162</v>
      </c>
      <c r="D2881" s="1" t="s">
        <v>7151</v>
      </c>
      <c r="E2881" s="1" t="s">
        <v>53</v>
      </c>
      <c r="F2881" s="1" t="s">
        <v>48</v>
      </c>
      <c r="G2881" s="1" t="s">
        <v>7163</v>
      </c>
      <c r="H2881" s="191">
        <v>72482.5</v>
      </c>
      <c r="I2881" s="192">
        <v>1</v>
      </c>
      <c r="J2881" s="192">
        <v>1</v>
      </c>
    </row>
    <row r="2882" spans="1:10">
      <c r="A2882" s="1" t="s">
        <v>7164</v>
      </c>
      <c r="B2882" s="1" t="s">
        <v>7164</v>
      </c>
      <c r="C2882" s="1" t="s">
        <v>7165</v>
      </c>
      <c r="D2882" s="1" t="s">
        <v>7151</v>
      </c>
      <c r="E2882" s="1" t="s">
        <v>53</v>
      </c>
      <c r="F2882" s="1" t="s">
        <v>430</v>
      </c>
      <c r="G2882" s="1" t="s">
        <v>7166</v>
      </c>
      <c r="H2882" s="191">
        <v>65906</v>
      </c>
      <c r="I2882" s="192">
        <v>1</v>
      </c>
      <c r="J2882" s="192">
        <v>1</v>
      </c>
    </row>
    <row r="2883" spans="1:10">
      <c r="A2883" s="1" t="s">
        <v>7167</v>
      </c>
      <c r="B2883" s="1" t="s">
        <v>7167</v>
      </c>
      <c r="C2883" s="1" t="s">
        <v>471</v>
      </c>
      <c r="D2883" s="1" t="s">
        <v>7151</v>
      </c>
      <c r="E2883" s="1" t="s">
        <v>53</v>
      </c>
      <c r="F2883" s="1" t="s">
        <v>42</v>
      </c>
      <c r="G2883" s="1" t="s">
        <v>7168</v>
      </c>
      <c r="H2883" s="191">
        <v>63848.25</v>
      </c>
      <c r="I2883" s="192">
        <v>0</v>
      </c>
      <c r="J2883" s="192">
        <v>0</v>
      </c>
    </row>
    <row r="2884" spans="1:10">
      <c r="A2884" s="1" t="s">
        <v>7169</v>
      </c>
      <c r="B2884" s="1" t="s">
        <v>7170</v>
      </c>
      <c r="C2884" s="1" t="s">
        <v>7170</v>
      </c>
      <c r="D2884" s="1" t="s">
        <v>7151</v>
      </c>
      <c r="E2884" s="1" t="s">
        <v>53</v>
      </c>
      <c r="F2884" s="1" t="s">
        <v>48</v>
      </c>
      <c r="G2884" s="1" t="s">
        <v>7171</v>
      </c>
      <c r="H2884" s="191">
        <v>52870.5</v>
      </c>
      <c r="I2884" s="192">
        <v>0</v>
      </c>
      <c r="J2884" s="192">
        <v>1</v>
      </c>
    </row>
    <row r="2885" spans="1:10">
      <c r="A2885" s="1" t="s">
        <v>7172</v>
      </c>
      <c r="B2885" s="1" t="s">
        <v>7173</v>
      </c>
      <c r="C2885" s="1" t="s">
        <v>7173</v>
      </c>
      <c r="D2885" s="1" t="s">
        <v>7151</v>
      </c>
      <c r="E2885" s="1" t="s">
        <v>53</v>
      </c>
      <c r="F2885" s="1" t="s">
        <v>48</v>
      </c>
      <c r="G2885" s="1" t="s">
        <v>7174</v>
      </c>
      <c r="H2885" s="191">
        <v>49937</v>
      </c>
      <c r="I2885" s="192">
        <v>0</v>
      </c>
      <c r="J2885" s="192">
        <v>1</v>
      </c>
    </row>
    <row r="2886" spans="1:10">
      <c r="A2886" s="1" t="s">
        <v>7175</v>
      </c>
      <c r="B2886" s="1" t="s">
        <v>7175</v>
      </c>
      <c r="C2886" s="1" t="s">
        <v>516</v>
      </c>
      <c r="D2886" s="1" t="s">
        <v>7151</v>
      </c>
      <c r="E2886" s="1" t="s">
        <v>53</v>
      </c>
      <c r="F2886" s="1" t="s">
        <v>57</v>
      </c>
      <c r="G2886" s="1" t="s">
        <v>7176</v>
      </c>
      <c r="H2886" s="191">
        <v>42508</v>
      </c>
      <c r="I2886" s="192">
        <v>0</v>
      </c>
      <c r="J2886" s="192">
        <v>1</v>
      </c>
    </row>
    <row r="2887" spans="1:10">
      <c r="A2887" s="1" t="s">
        <v>7177</v>
      </c>
      <c r="B2887" s="1" t="s">
        <v>7150</v>
      </c>
      <c r="C2887" s="1" t="s">
        <v>7150</v>
      </c>
      <c r="D2887" s="1" t="s">
        <v>7151</v>
      </c>
      <c r="E2887" s="1" t="s">
        <v>53</v>
      </c>
      <c r="F2887" s="1" t="s">
        <v>448</v>
      </c>
      <c r="G2887" s="1" t="s">
        <v>7178</v>
      </c>
      <c r="H2887" s="191">
        <v>37854</v>
      </c>
      <c r="I2887" s="192">
        <v>0</v>
      </c>
      <c r="J2887" s="192">
        <v>1</v>
      </c>
    </row>
    <row r="2888" spans="1:10">
      <c r="A2888" s="1" t="s">
        <v>7179</v>
      </c>
      <c r="B2888" s="1" t="s">
        <v>7150</v>
      </c>
      <c r="C2888" s="1" t="s">
        <v>7150</v>
      </c>
      <c r="D2888" s="1" t="s">
        <v>7151</v>
      </c>
      <c r="E2888" s="1" t="s">
        <v>53</v>
      </c>
      <c r="F2888" s="1" t="s">
        <v>448</v>
      </c>
      <c r="G2888" s="1" t="s">
        <v>7180</v>
      </c>
      <c r="H2888" s="191">
        <v>34923</v>
      </c>
      <c r="I2888" s="192">
        <v>0</v>
      </c>
      <c r="J2888" s="192">
        <v>0</v>
      </c>
    </row>
    <row r="2889" spans="1:10">
      <c r="A2889" s="1" t="s">
        <v>7181</v>
      </c>
      <c r="B2889" s="1" t="s">
        <v>7182</v>
      </c>
      <c r="C2889" s="1" t="s">
        <v>7182</v>
      </c>
      <c r="D2889" s="1" t="s">
        <v>7151</v>
      </c>
      <c r="E2889" s="1" t="s">
        <v>53</v>
      </c>
      <c r="F2889" s="1" t="s">
        <v>48</v>
      </c>
      <c r="G2889" s="1" t="s">
        <v>7183</v>
      </c>
      <c r="H2889" s="191">
        <v>28818.5</v>
      </c>
      <c r="I2889" s="192">
        <v>0</v>
      </c>
      <c r="J2889" s="192">
        <v>1</v>
      </c>
    </row>
    <row r="2890" spans="1:10">
      <c r="A2890" s="1" t="s">
        <v>7184</v>
      </c>
      <c r="B2890" s="1" t="s">
        <v>7185</v>
      </c>
      <c r="C2890" s="1" t="s">
        <v>7185</v>
      </c>
      <c r="D2890" s="1" t="s">
        <v>7151</v>
      </c>
      <c r="E2890" s="1" t="s">
        <v>53</v>
      </c>
      <c r="F2890" s="1" t="s">
        <v>48</v>
      </c>
      <c r="G2890" s="1" t="s">
        <v>7186</v>
      </c>
      <c r="H2890" s="191">
        <v>24803</v>
      </c>
      <c r="I2890" s="192">
        <v>0</v>
      </c>
      <c r="J2890" s="192">
        <v>0</v>
      </c>
    </row>
    <row r="2891" spans="1:10">
      <c r="A2891" s="1" t="s">
        <v>7187</v>
      </c>
      <c r="B2891" s="1" t="s">
        <v>7187</v>
      </c>
      <c r="C2891" s="1" t="s">
        <v>7188</v>
      </c>
      <c r="D2891" s="1" t="s">
        <v>7151</v>
      </c>
      <c r="E2891" s="1" t="s">
        <v>53</v>
      </c>
      <c r="F2891" s="1" t="s">
        <v>57</v>
      </c>
      <c r="G2891" s="1" t="s">
        <v>7189</v>
      </c>
      <c r="H2891" s="191">
        <v>24054</v>
      </c>
      <c r="I2891" s="192">
        <v>0</v>
      </c>
      <c r="J2891" s="192">
        <v>0</v>
      </c>
    </row>
    <row r="2892" spans="1:10">
      <c r="A2892" s="1" t="s">
        <v>7190</v>
      </c>
      <c r="B2892" s="1" t="s">
        <v>7191</v>
      </c>
      <c r="C2892" s="1" t="s">
        <v>7191</v>
      </c>
      <c r="D2892" s="1" t="s">
        <v>7151</v>
      </c>
      <c r="E2892" s="1" t="s">
        <v>53</v>
      </c>
      <c r="F2892" s="1" t="s">
        <v>48</v>
      </c>
      <c r="G2892" s="1" t="s">
        <v>7192</v>
      </c>
      <c r="H2892" s="191">
        <v>22708</v>
      </c>
      <c r="I2892" s="192">
        <v>0</v>
      </c>
      <c r="J2892" s="192">
        <v>0</v>
      </c>
    </row>
    <row r="2893" spans="1:10">
      <c r="A2893" s="1" t="s">
        <v>7193</v>
      </c>
      <c r="B2893" s="1" t="s">
        <v>7193</v>
      </c>
      <c r="C2893" s="1" t="s">
        <v>7194</v>
      </c>
      <c r="D2893" s="1" t="s">
        <v>7151</v>
      </c>
      <c r="E2893" s="1" t="s">
        <v>53</v>
      </c>
      <c r="F2893" s="1" t="s">
        <v>42</v>
      </c>
      <c r="G2893" s="1" t="s">
        <v>7195</v>
      </c>
      <c r="H2893" s="191">
        <v>17938</v>
      </c>
      <c r="I2893" s="192">
        <v>0</v>
      </c>
      <c r="J2893" s="192">
        <v>0</v>
      </c>
    </row>
    <row r="2894" spans="1:10">
      <c r="A2894" s="1" t="s">
        <v>7196</v>
      </c>
      <c r="B2894" s="1" t="s">
        <v>7196</v>
      </c>
      <c r="C2894" s="1" t="s">
        <v>516</v>
      </c>
      <c r="D2894" s="1" t="s">
        <v>7151</v>
      </c>
      <c r="E2894" s="1" t="s">
        <v>53</v>
      </c>
      <c r="F2894" s="1" t="s">
        <v>57</v>
      </c>
      <c r="G2894" s="1" t="s">
        <v>7197</v>
      </c>
      <c r="H2894" s="191">
        <v>17842</v>
      </c>
      <c r="I2894" s="192">
        <v>0</v>
      </c>
      <c r="J2894" s="192">
        <v>0</v>
      </c>
    </row>
    <row r="2895" spans="1:10">
      <c r="A2895" s="1" t="s">
        <v>7198</v>
      </c>
      <c r="B2895" s="1" t="s">
        <v>7198</v>
      </c>
      <c r="C2895" s="1" t="s">
        <v>7199</v>
      </c>
      <c r="D2895" s="1" t="s">
        <v>7151</v>
      </c>
      <c r="E2895" s="1" t="s">
        <v>53</v>
      </c>
      <c r="F2895" s="1" t="s">
        <v>57</v>
      </c>
      <c r="G2895" s="1" t="s">
        <v>7200</v>
      </c>
      <c r="H2895" s="191">
        <v>17637</v>
      </c>
      <c r="I2895" s="192">
        <v>0</v>
      </c>
      <c r="J2895" s="192">
        <v>1</v>
      </c>
    </row>
    <row r="2896" spans="1:10">
      <c r="A2896" s="1" t="s">
        <v>7201</v>
      </c>
      <c r="B2896" s="1" t="s">
        <v>7201</v>
      </c>
      <c r="C2896" s="1" t="s">
        <v>7202</v>
      </c>
      <c r="D2896" s="1" t="s">
        <v>7151</v>
      </c>
      <c r="E2896" s="1" t="s">
        <v>53</v>
      </c>
      <c r="F2896" s="1" t="s">
        <v>42</v>
      </c>
      <c r="G2896" s="1" t="s">
        <v>7203</v>
      </c>
      <c r="H2896" s="191">
        <v>16395.5</v>
      </c>
      <c r="I2896" s="192">
        <v>0</v>
      </c>
      <c r="J2896" s="192">
        <v>0</v>
      </c>
    </row>
    <row r="2897" spans="1:10">
      <c r="A2897" s="1" t="s">
        <v>7204</v>
      </c>
      <c r="B2897" s="1" t="s">
        <v>7204</v>
      </c>
      <c r="C2897" s="1" t="s">
        <v>516</v>
      </c>
      <c r="D2897" s="1" t="s">
        <v>7151</v>
      </c>
      <c r="E2897" s="1" t="s">
        <v>53</v>
      </c>
      <c r="F2897" s="1" t="s">
        <v>57</v>
      </c>
      <c r="G2897" s="1" t="s">
        <v>7205</v>
      </c>
      <c r="H2897" s="191">
        <v>16017.5</v>
      </c>
      <c r="I2897" s="192">
        <v>0</v>
      </c>
      <c r="J2897" s="192">
        <v>0</v>
      </c>
    </row>
    <row r="2898" spans="1:10">
      <c r="A2898" s="1" t="s">
        <v>7206</v>
      </c>
      <c r="B2898" s="1" t="s">
        <v>7207</v>
      </c>
      <c r="C2898" s="1" t="s">
        <v>7207</v>
      </c>
      <c r="D2898" s="1" t="s">
        <v>7151</v>
      </c>
      <c r="E2898" s="1" t="s">
        <v>53</v>
      </c>
      <c r="F2898" s="1" t="s">
        <v>48</v>
      </c>
      <c r="G2898" s="1" t="s">
        <v>7208</v>
      </c>
      <c r="H2898" s="191">
        <v>14190.5</v>
      </c>
      <c r="I2898" s="192">
        <v>1</v>
      </c>
      <c r="J2898" s="192">
        <v>1</v>
      </c>
    </row>
    <row r="2899" spans="1:10">
      <c r="A2899" s="1" t="s">
        <v>7209</v>
      </c>
      <c r="B2899" s="1" t="s">
        <v>7209</v>
      </c>
      <c r="C2899" s="1" t="s">
        <v>7210</v>
      </c>
      <c r="D2899" s="1" t="s">
        <v>7151</v>
      </c>
      <c r="E2899" s="1" t="s">
        <v>53</v>
      </c>
      <c r="F2899" s="1" t="s">
        <v>57</v>
      </c>
      <c r="G2899" s="1" t="s">
        <v>7211</v>
      </c>
      <c r="H2899" s="191">
        <v>13835</v>
      </c>
      <c r="I2899" s="192">
        <v>0</v>
      </c>
      <c r="J2899" s="192">
        <v>0</v>
      </c>
    </row>
    <row r="2900" spans="1:10">
      <c r="A2900" s="1" t="s">
        <v>7212</v>
      </c>
      <c r="B2900" s="1" t="s">
        <v>7212</v>
      </c>
      <c r="C2900" s="1" t="s">
        <v>7213</v>
      </c>
      <c r="D2900" s="1" t="s">
        <v>7151</v>
      </c>
      <c r="E2900" s="1" t="s">
        <v>53</v>
      </c>
      <c r="F2900" s="1" t="s">
        <v>42</v>
      </c>
      <c r="G2900" s="1" t="s">
        <v>7214</v>
      </c>
      <c r="H2900" s="191">
        <v>13512</v>
      </c>
      <c r="I2900" s="192">
        <v>0</v>
      </c>
      <c r="J2900" s="192">
        <v>1</v>
      </c>
    </row>
    <row r="2901" spans="1:10">
      <c r="A2901" s="1" t="s">
        <v>7215</v>
      </c>
      <c r="B2901" s="1" t="s">
        <v>7215</v>
      </c>
      <c r="C2901" s="1" t="s">
        <v>7216</v>
      </c>
      <c r="D2901" s="1" t="s">
        <v>7151</v>
      </c>
      <c r="E2901" s="1" t="s">
        <v>53</v>
      </c>
      <c r="F2901" s="1" t="s">
        <v>42</v>
      </c>
      <c r="G2901" s="1" t="s">
        <v>7217</v>
      </c>
      <c r="H2901" s="191">
        <v>12735.5</v>
      </c>
      <c r="I2901" s="192">
        <v>0</v>
      </c>
      <c r="J2901" s="192">
        <v>0</v>
      </c>
    </row>
    <row r="2902" spans="1:10">
      <c r="A2902" s="1" t="s">
        <v>7218</v>
      </c>
      <c r="B2902" s="1" t="s">
        <v>7218</v>
      </c>
      <c r="C2902" s="1" t="s">
        <v>7219</v>
      </c>
      <c r="D2902" s="1" t="s">
        <v>7151</v>
      </c>
      <c r="E2902" s="1" t="s">
        <v>53</v>
      </c>
      <c r="F2902" s="1" t="s">
        <v>42</v>
      </c>
      <c r="G2902" s="1" t="s">
        <v>7220</v>
      </c>
      <c r="H2902" s="191">
        <v>12684</v>
      </c>
      <c r="I2902" s="192">
        <v>0</v>
      </c>
      <c r="J2902" s="192">
        <v>0</v>
      </c>
    </row>
    <row r="2903" spans="1:10">
      <c r="A2903" s="1" t="s">
        <v>7221</v>
      </c>
      <c r="B2903" s="1" t="s">
        <v>7221</v>
      </c>
      <c r="C2903" s="1" t="s">
        <v>7222</v>
      </c>
      <c r="D2903" s="1" t="s">
        <v>7151</v>
      </c>
      <c r="E2903" s="1" t="s">
        <v>53</v>
      </c>
      <c r="F2903" s="1" t="s">
        <v>42</v>
      </c>
      <c r="G2903" s="1" t="s">
        <v>7223</v>
      </c>
      <c r="H2903" s="191">
        <v>11731.5</v>
      </c>
      <c r="I2903" s="192">
        <v>0</v>
      </c>
      <c r="J2903" s="192">
        <v>0</v>
      </c>
    </row>
    <row r="2904" spans="1:10">
      <c r="A2904" s="1" t="s">
        <v>7224</v>
      </c>
      <c r="B2904" s="1" t="s">
        <v>7224</v>
      </c>
      <c r="C2904" s="1" t="s">
        <v>7202</v>
      </c>
      <c r="D2904" s="1" t="s">
        <v>7151</v>
      </c>
      <c r="E2904" s="1" t="s">
        <v>53</v>
      </c>
      <c r="F2904" s="1" t="s">
        <v>57</v>
      </c>
      <c r="G2904" s="1" t="s">
        <v>7225</v>
      </c>
      <c r="H2904" s="191">
        <v>10972.5</v>
      </c>
      <c r="I2904" s="192">
        <v>0</v>
      </c>
      <c r="J2904" s="192">
        <v>0</v>
      </c>
    </row>
    <row r="2905" spans="1:10">
      <c r="A2905" s="1" t="s">
        <v>7226</v>
      </c>
      <c r="B2905" s="1" t="s">
        <v>7226</v>
      </c>
      <c r="C2905" s="1" t="s">
        <v>7227</v>
      </c>
      <c r="D2905" s="1" t="s">
        <v>7151</v>
      </c>
      <c r="E2905" s="1" t="s">
        <v>53</v>
      </c>
      <c r="F2905" s="1" t="s">
        <v>42</v>
      </c>
      <c r="G2905" s="1" t="s">
        <v>7228</v>
      </c>
      <c r="H2905" s="191">
        <v>9444.5</v>
      </c>
      <c r="I2905" s="192">
        <v>0</v>
      </c>
      <c r="J2905" s="192">
        <v>0</v>
      </c>
    </row>
    <row r="2906" spans="1:10">
      <c r="A2906" s="1" t="s">
        <v>7229</v>
      </c>
      <c r="B2906" s="1" t="s">
        <v>7229</v>
      </c>
      <c r="C2906" s="1" t="s">
        <v>7230</v>
      </c>
      <c r="D2906" s="1" t="s">
        <v>7151</v>
      </c>
      <c r="E2906" s="1" t="s">
        <v>53</v>
      </c>
      <c r="F2906" s="1" t="s">
        <v>57</v>
      </c>
      <c r="G2906" s="1" t="s">
        <v>7231</v>
      </c>
      <c r="H2906" s="191">
        <v>9062.5</v>
      </c>
      <c r="I2906" s="192">
        <v>0</v>
      </c>
      <c r="J2906" s="192">
        <v>0</v>
      </c>
    </row>
    <row r="2907" spans="1:10">
      <c r="A2907" s="1" t="s">
        <v>7232</v>
      </c>
      <c r="B2907" s="1" t="s">
        <v>7232</v>
      </c>
      <c r="C2907" s="1" t="s">
        <v>7233</v>
      </c>
      <c r="D2907" s="1" t="s">
        <v>7151</v>
      </c>
      <c r="E2907" s="1" t="s">
        <v>53</v>
      </c>
      <c r="F2907" s="1" t="s">
        <v>57</v>
      </c>
      <c r="G2907" s="1" t="s">
        <v>7234</v>
      </c>
      <c r="H2907" s="191">
        <v>8178</v>
      </c>
      <c r="I2907" s="192">
        <v>0</v>
      </c>
      <c r="J2907" s="192">
        <v>0</v>
      </c>
    </row>
    <row r="2908" spans="1:10">
      <c r="A2908" s="1" t="s">
        <v>7235</v>
      </c>
      <c r="B2908" s="1" t="s">
        <v>471</v>
      </c>
      <c r="C2908" s="1" t="s">
        <v>471</v>
      </c>
      <c r="D2908" s="1" t="s">
        <v>7151</v>
      </c>
      <c r="E2908" s="1" t="s">
        <v>53</v>
      </c>
      <c r="F2908" s="1" t="s">
        <v>42</v>
      </c>
      <c r="G2908" s="1" t="s">
        <v>7236</v>
      </c>
      <c r="H2908" s="191">
        <v>7883.5</v>
      </c>
      <c r="I2908" s="192">
        <v>0</v>
      </c>
      <c r="J2908" s="192">
        <v>0</v>
      </c>
    </row>
    <row r="2909" spans="1:10">
      <c r="A2909" s="1" t="s">
        <v>7237</v>
      </c>
      <c r="B2909" s="1" t="s">
        <v>471</v>
      </c>
      <c r="C2909" s="1" t="s">
        <v>471</v>
      </c>
      <c r="D2909" s="1" t="s">
        <v>7151</v>
      </c>
      <c r="E2909" s="1" t="s">
        <v>53</v>
      </c>
      <c r="F2909" s="1" t="s">
        <v>42</v>
      </c>
      <c r="G2909" s="1" t="s">
        <v>7238</v>
      </c>
      <c r="H2909" s="191">
        <v>7265.5</v>
      </c>
      <c r="I2909" s="192">
        <v>0</v>
      </c>
      <c r="J2909" s="192">
        <v>0</v>
      </c>
    </row>
    <row r="2910" spans="1:10">
      <c r="A2910" s="1" t="s">
        <v>7239</v>
      </c>
      <c r="B2910" s="1" t="s">
        <v>7230</v>
      </c>
      <c r="C2910" s="1" t="s">
        <v>7230</v>
      </c>
      <c r="D2910" s="1" t="s">
        <v>7151</v>
      </c>
      <c r="E2910" s="1" t="s">
        <v>53</v>
      </c>
      <c r="F2910" s="1" t="s">
        <v>57</v>
      </c>
      <c r="G2910" s="1" t="s">
        <v>7240</v>
      </c>
      <c r="H2910" s="191">
        <v>6810.5</v>
      </c>
      <c r="I2910" s="192">
        <v>0</v>
      </c>
      <c r="J2910" s="192">
        <v>0</v>
      </c>
    </row>
    <row r="2911" spans="1:10">
      <c r="A2911" s="1" t="s">
        <v>7241</v>
      </c>
      <c r="B2911" s="1" t="s">
        <v>7230</v>
      </c>
      <c r="C2911" s="1" t="s">
        <v>7230</v>
      </c>
      <c r="D2911" s="1" t="s">
        <v>7151</v>
      </c>
      <c r="E2911" s="1" t="s">
        <v>53</v>
      </c>
      <c r="F2911" s="195" t="s">
        <v>42</v>
      </c>
      <c r="G2911" s="195" t="s">
        <v>7242</v>
      </c>
      <c r="H2911" s="196">
        <v>5630</v>
      </c>
      <c r="I2911" s="192">
        <v>0</v>
      </c>
      <c r="J2911" s="192">
        <v>0</v>
      </c>
    </row>
    <row r="2912" spans="1:10">
      <c r="A2912" s="1" t="s">
        <v>7243</v>
      </c>
      <c r="B2912" s="1" t="s">
        <v>7243</v>
      </c>
      <c r="C2912" s="1" t="s">
        <v>1580</v>
      </c>
      <c r="D2912" s="1" t="s">
        <v>7151</v>
      </c>
      <c r="E2912" s="1" t="s">
        <v>53</v>
      </c>
      <c r="F2912" s="1" t="s">
        <v>42</v>
      </c>
      <c r="G2912" s="1" t="s">
        <v>7244</v>
      </c>
      <c r="H2912" s="191">
        <v>5621.5</v>
      </c>
      <c r="I2912" s="192">
        <v>0</v>
      </c>
      <c r="J2912" s="192">
        <v>0</v>
      </c>
    </row>
    <row r="2913" spans="1:10">
      <c r="A2913" s="1" t="s">
        <v>7245</v>
      </c>
      <c r="B2913" s="1" t="s">
        <v>7245</v>
      </c>
      <c r="C2913" s="1" t="s">
        <v>1580</v>
      </c>
      <c r="D2913" s="1" t="s">
        <v>7151</v>
      </c>
      <c r="E2913" s="1" t="s">
        <v>53</v>
      </c>
      <c r="F2913" s="1" t="s">
        <v>42</v>
      </c>
      <c r="G2913" s="1" t="s">
        <v>7246</v>
      </c>
      <c r="H2913" s="191">
        <v>3041</v>
      </c>
      <c r="I2913" s="192">
        <v>0</v>
      </c>
      <c r="J2913" s="192">
        <v>0</v>
      </c>
    </row>
    <row r="2914" spans="1:10">
      <c r="A2914" s="1" t="s">
        <v>7247</v>
      </c>
      <c r="B2914" s="1" t="s">
        <v>7230</v>
      </c>
      <c r="C2914" s="1" t="s">
        <v>7230</v>
      </c>
      <c r="D2914" s="1" t="s">
        <v>7151</v>
      </c>
      <c r="E2914" s="1" t="s">
        <v>53</v>
      </c>
      <c r="F2914" s="195" t="s">
        <v>42</v>
      </c>
      <c r="G2914" s="195" t="s">
        <v>7248</v>
      </c>
      <c r="H2914" s="196">
        <v>2895</v>
      </c>
      <c r="I2914" s="192">
        <v>0</v>
      </c>
      <c r="J2914" s="192">
        <v>0</v>
      </c>
    </row>
    <row r="2915" spans="1:10">
      <c r="A2915" s="1" t="s">
        <v>7249</v>
      </c>
      <c r="B2915" s="1" t="s">
        <v>7230</v>
      </c>
      <c r="C2915" s="1" t="s">
        <v>7230</v>
      </c>
      <c r="D2915" s="1" t="s">
        <v>7151</v>
      </c>
      <c r="E2915" s="1" t="s">
        <v>53</v>
      </c>
      <c r="F2915" s="195" t="s">
        <v>42</v>
      </c>
      <c r="G2915" s="195" t="s">
        <v>7250</v>
      </c>
      <c r="H2915" s="196">
        <v>2649</v>
      </c>
      <c r="I2915" s="192">
        <v>0</v>
      </c>
      <c r="J2915" s="192">
        <v>0</v>
      </c>
    </row>
    <row r="2916" spans="1:10">
      <c r="A2916" s="1" t="s">
        <v>7251</v>
      </c>
      <c r="B2916" s="1" t="s">
        <v>7251</v>
      </c>
      <c r="C2916" s="1" t="s">
        <v>7252</v>
      </c>
      <c r="D2916" s="1" t="s">
        <v>7151</v>
      </c>
      <c r="E2916" s="1" t="s">
        <v>53</v>
      </c>
      <c r="F2916" s="1" t="s">
        <v>57</v>
      </c>
      <c r="G2916" s="1" t="s">
        <v>7253</v>
      </c>
      <c r="H2916" s="191">
        <v>2038</v>
      </c>
      <c r="I2916" s="192">
        <v>0</v>
      </c>
      <c r="J2916" s="192">
        <v>0</v>
      </c>
    </row>
    <row r="2917" spans="1:10">
      <c r="A2917" s="1" t="s">
        <v>7254</v>
      </c>
      <c r="B2917" s="1" t="s">
        <v>7230</v>
      </c>
      <c r="C2917" s="1" t="s">
        <v>7230</v>
      </c>
      <c r="D2917" s="1" t="s">
        <v>7151</v>
      </c>
      <c r="E2917" s="1" t="s">
        <v>53</v>
      </c>
      <c r="F2917" s="195" t="s">
        <v>42</v>
      </c>
      <c r="G2917" s="195" t="s">
        <v>7255</v>
      </c>
      <c r="H2917" s="196">
        <v>1834</v>
      </c>
      <c r="I2917" s="192">
        <v>0</v>
      </c>
      <c r="J2917" s="192">
        <v>0</v>
      </c>
    </row>
    <row r="2918" spans="1:10">
      <c r="A2918" s="1" t="s">
        <v>7256</v>
      </c>
      <c r="B2918" s="1" t="s">
        <v>7230</v>
      </c>
      <c r="C2918" s="1" t="s">
        <v>7230</v>
      </c>
      <c r="D2918" s="1" t="s">
        <v>7151</v>
      </c>
      <c r="E2918" s="1" t="s">
        <v>53</v>
      </c>
      <c r="F2918" s="195" t="s">
        <v>42</v>
      </c>
      <c r="G2918" s="195" t="s">
        <v>7257</v>
      </c>
      <c r="H2918" s="196">
        <v>1531</v>
      </c>
      <c r="I2918" s="192">
        <v>0</v>
      </c>
      <c r="J2918" s="192">
        <v>0</v>
      </c>
    </row>
    <row r="2919" spans="1:10">
      <c r="A2919" s="1" t="s">
        <v>7258</v>
      </c>
      <c r="B2919" s="1" t="s">
        <v>7230</v>
      </c>
      <c r="C2919" s="1" t="s">
        <v>7230</v>
      </c>
      <c r="D2919" s="1" t="s">
        <v>7151</v>
      </c>
      <c r="E2919" s="1" t="s">
        <v>53</v>
      </c>
      <c r="F2919" s="195" t="s">
        <v>42</v>
      </c>
      <c r="G2919" s="195" t="s">
        <v>7259</v>
      </c>
      <c r="H2919" s="196">
        <v>1365</v>
      </c>
      <c r="I2919" s="192">
        <v>0</v>
      </c>
      <c r="J2919" s="192">
        <v>0</v>
      </c>
    </row>
    <row r="2920" spans="1:10">
      <c r="A2920" s="1" t="s">
        <v>7260</v>
      </c>
      <c r="B2920" s="1" t="s">
        <v>7230</v>
      </c>
      <c r="C2920" s="1" t="s">
        <v>7230</v>
      </c>
      <c r="D2920" s="1" t="s">
        <v>7151</v>
      </c>
      <c r="E2920" s="1" t="s">
        <v>53</v>
      </c>
      <c r="F2920" s="195" t="s">
        <v>42</v>
      </c>
      <c r="G2920" s="195" t="s">
        <v>7261</v>
      </c>
      <c r="H2920" s="196">
        <v>1317</v>
      </c>
      <c r="I2920" s="192">
        <v>0</v>
      </c>
      <c r="J2920" s="192">
        <v>0</v>
      </c>
    </row>
    <row r="2921" spans="1:10">
      <c r="A2921" s="1" t="s">
        <v>7262</v>
      </c>
      <c r="B2921" s="1" t="s">
        <v>7230</v>
      </c>
      <c r="C2921" s="1" t="s">
        <v>7230</v>
      </c>
      <c r="D2921" s="1" t="s">
        <v>7151</v>
      </c>
      <c r="E2921" s="1" t="s">
        <v>53</v>
      </c>
      <c r="F2921" s="195" t="s">
        <v>42</v>
      </c>
      <c r="G2921" s="195" t="s">
        <v>7263</v>
      </c>
      <c r="H2921" s="196">
        <v>1288</v>
      </c>
      <c r="I2921" s="192">
        <v>0</v>
      </c>
      <c r="J2921" s="192">
        <v>0</v>
      </c>
    </row>
    <row r="2922" spans="1:10">
      <c r="A2922" s="1" t="s">
        <v>7264</v>
      </c>
      <c r="B2922" s="1" t="s">
        <v>7230</v>
      </c>
      <c r="C2922" s="1" t="s">
        <v>7230</v>
      </c>
      <c r="D2922" s="1" t="s">
        <v>7151</v>
      </c>
      <c r="E2922" s="1" t="s">
        <v>53</v>
      </c>
      <c r="F2922" s="195" t="s">
        <v>42</v>
      </c>
      <c r="G2922" s="195" t="s">
        <v>7265</v>
      </c>
      <c r="H2922" s="196">
        <v>1265</v>
      </c>
      <c r="I2922" s="192">
        <v>0</v>
      </c>
      <c r="J2922" s="192">
        <v>0</v>
      </c>
    </row>
    <row r="2923" spans="1:10">
      <c r="A2923" s="1" t="s">
        <v>7266</v>
      </c>
      <c r="B2923" s="1" t="s">
        <v>7230</v>
      </c>
      <c r="C2923" s="1" t="s">
        <v>7230</v>
      </c>
      <c r="D2923" s="1" t="s">
        <v>7151</v>
      </c>
      <c r="E2923" s="1" t="s">
        <v>53</v>
      </c>
      <c r="F2923" s="195" t="s">
        <v>42</v>
      </c>
      <c r="G2923" s="195" t="s">
        <v>7267</v>
      </c>
      <c r="H2923" s="196">
        <v>1170</v>
      </c>
      <c r="I2923" s="192">
        <v>0</v>
      </c>
      <c r="J2923" s="192">
        <v>0</v>
      </c>
    </row>
    <row r="2924" spans="1:10">
      <c r="A2924" s="1" t="s">
        <v>7268</v>
      </c>
      <c r="B2924" s="1" t="s">
        <v>7230</v>
      </c>
      <c r="C2924" s="1" t="s">
        <v>7230</v>
      </c>
      <c r="D2924" s="1" t="s">
        <v>7151</v>
      </c>
      <c r="E2924" s="1" t="s">
        <v>53</v>
      </c>
      <c r="F2924" s="195" t="s">
        <v>42</v>
      </c>
      <c r="G2924" s="195" t="s">
        <v>7269</v>
      </c>
      <c r="H2924" s="196">
        <v>763</v>
      </c>
      <c r="I2924" s="192">
        <v>0</v>
      </c>
      <c r="J2924" s="192">
        <v>0</v>
      </c>
    </row>
    <row r="2925" spans="1:10">
      <c r="A2925" s="1" t="s">
        <v>7270</v>
      </c>
      <c r="B2925" s="1" t="s">
        <v>7230</v>
      </c>
      <c r="C2925" s="1" t="s">
        <v>7230</v>
      </c>
      <c r="D2925" s="1" t="s">
        <v>7151</v>
      </c>
      <c r="E2925" s="1" t="s">
        <v>53</v>
      </c>
      <c r="F2925" s="195" t="s">
        <v>42</v>
      </c>
      <c r="G2925" s="195" t="s">
        <v>7271</v>
      </c>
      <c r="H2925" s="196">
        <v>663</v>
      </c>
      <c r="I2925" s="192">
        <v>0</v>
      </c>
      <c r="J2925" s="192">
        <v>0</v>
      </c>
    </row>
    <row r="2926" spans="1:10">
      <c r="A2926" s="1" t="s">
        <v>7272</v>
      </c>
      <c r="B2926" s="1" t="s">
        <v>7230</v>
      </c>
      <c r="C2926" s="1" t="s">
        <v>7230</v>
      </c>
      <c r="D2926" s="1" t="s">
        <v>7151</v>
      </c>
      <c r="E2926" s="1" t="s">
        <v>53</v>
      </c>
      <c r="F2926" s="195" t="s">
        <v>42</v>
      </c>
      <c r="G2926" s="195" t="s">
        <v>7273</v>
      </c>
      <c r="H2926" s="196">
        <v>614</v>
      </c>
      <c r="I2926" s="192">
        <v>0</v>
      </c>
      <c r="J2926" s="192">
        <v>0</v>
      </c>
    </row>
    <row r="2927" spans="1:10">
      <c r="A2927" s="1" t="s">
        <v>7274</v>
      </c>
      <c r="B2927" s="1" t="s">
        <v>7274</v>
      </c>
      <c r="C2927" s="1" t="s">
        <v>1251</v>
      </c>
      <c r="D2927" s="1" t="s">
        <v>7151</v>
      </c>
      <c r="E2927" s="1" t="s">
        <v>53</v>
      </c>
      <c r="F2927" s="1" t="s">
        <v>42</v>
      </c>
      <c r="G2927" s="1" t="s">
        <v>7275</v>
      </c>
      <c r="H2927" s="191">
        <v>562.5</v>
      </c>
      <c r="I2927" s="192">
        <v>0</v>
      </c>
      <c r="J2927" s="192">
        <v>0</v>
      </c>
    </row>
    <row r="2928" spans="1:10">
      <c r="A2928" s="1" t="s">
        <v>7276</v>
      </c>
      <c r="B2928" s="1" t="s">
        <v>7230</v>
      </c>
      <c r="C2928" s="1" t="s">
        <v>7230</v>
      </c>
      <c r="D2928" s="1" t="s">
        <v>7151</v>
      </c>
      <c r="E2928" s="1" t="s">
        <v>53</v>
      </c>
      <c r="F2928" s="195" t="s">
        <v>42</v>
      </c>
      <c r="G2928" s="195" t="s">
        <v>7277</v>
      </c>
      <c r="H2928" s="196">
        <v>340</v>
      </c>
      <c r="I2928" s="192">
        <v>0</v>
      </c>
      <c r="J2928" s="192">
        <v>0</v>
      </c>
    </row>
    <row r="2929" spans="1:10">
      <c r="A2929" s="1" t="s">
        <v>7278</v>
      </c>
      <c r="B2929" s="1" t="s">
        <v>7230</v>
      </c>
      <c r="C2929" s="1" t="s">
        <v>7230</v>
      </c>
      <c r="D2929" s="1" t="s">
        <v>7151</v>
      </c>
      <c r="E2929" s="1" t="s">
        <v>53</v>
      </c>
      <c r="F2929" s="195" t="s">
        <v>42</v>
      </c>
      <c r="G2929" s="195" t="s">
        <v>7279</v>
      </c>
      <c r="H2929" s="196">
        <v>310</v>
      </c>
      <c r="I2929" s="192">
        <v>0</v>
      </c>
      <c r="J2929" s="192">
        <v>0</v>
      </c>
    </row>
    <row r="2930" spans="1:10">
      <c r="A2930" s="1" t="s">
        <v>7280</v>
      </c>
      <c r="B2930" s="1" t="s">
        <v>7281</v>
      </c>
      <c r="C2930" s="1" t="s">
        <v>7281</v>
      </c>
      <c r="D2930" s="1" t="s">
        <v>7282</v>
      </c>
      <c r="E2930" s="1" t="s">
        <v>41</v>
      </c>
      <c r="F2930" s="1" t="s">
        <v>48</v>
      </c>
      <c r="G2930" s="1" t="s">
        <v>7283</v>
      </c>
      <c r="H2930" s="191">
        <v>240330.5</v>
      </c>
      <c r="I2930" s="192">
        <v>1</v>
      </c>
      <c r="J2930" s="192">
        <v>1</v>
      </c>
    </row>
    <row r="2931" spans="1:10">
      <c r="A2931" s="1" t="s">
        <v>7284</v>
      </c>
      <c r="B2931" s="1" t="s">
        <v>7285</v>
      </c>
      <c r="C2931" s="1" t="s">
        <v>7285</v>
      </c>
      <c r="D2931" s="1" t="s">
        <v>7282</v>
      </c>
      <c r="E2931" s="1" t="s">
        <v>41</v>
      </c>
      <c r="F2931" s="1" t="s">
        <v>48</v>
      </c>
      <c r="G2931" s="1" t="s">
        <v>7286</v>
      </c>
      <c r="H2931" s="191">
        <v>229373.5</v>
      </c>
      <c r="I2931" s="192">
        <v>1</v>
      </c>
      <c r="J2931" s="192">
        <v>1</v>
      </c>
    </row>
    <row r="2932" spans="1:10">
      <c r="A2932" s="1" t="s">
        <v>7287</v>
      </c>
      <c r="B2932" s="1" t="s">
        <v>7287</v>
      </c>
      <c r="C2932" s="1" t="s">
        <v>7288</v>
      </c>
      <c r="D2932" s="1" t="s">
        <v>7282</v>
      </c>
      <c r="E2932" s="1" t="s">
        <v>41</v>
      </c>
      <c r="F2932" s="1" t="s">
        <v>57</v>
      </c>
      <c r="G2932" s="1" t="s">
        <v>7289</v>
      </c>
      <c r="H2932" s="191">
        <v>92016.5</v>
      </c>
      <c r="I2932" s="192">
        <v>0</v>
      </c>
      <c r="J2932" s="192">
        <v>0</v>
      </c>
    </row>
    <row r="2933" spans="1:10">
      <c r="A2933" s="1" t="s">
        <v>7290</v>
      </c>
      <c r="B2933" s="1" t="s">
        <v>7291</v>
      </c>
      <c r="C2933" s="1" t="s">
        <v>7291</v>
      </c>
      <c r="D2933" s="1" t="s">
        <v>7282</v>
      </c>
      <c r="E2933" s="1" t="s">
        <v>41</v>
      </c>
      <c r="F2933" s="1" t="s">
        <v>48</v>
      </c>
      <c r="G2933" s="1" t="s">
        <v>7292</v>
      </c>
      <c r="H2933" s="191">
        <v>70752.5</v>
      </c>
      <c r="I2933" s="192">
        <v>0</v>
      </c>
      <c r="J2933" s="192">
        <v>0</v>
      </c>
    </row>
    <row r="2934" spans="1:10">
      <c r="A2934" s="1" t="s">
        <v>7293</v>
      </c>
      <c r="B2934" s="1" t="s">
        <v>7293</v>
      </c>
      <c r="C2934" s="1" t="s">
        <v>7294</v>
      </c>
      <c r="D2934" s="1" t="s">
        <v>7282</v>
      </c>
      <c r="E2934" s="1" t="s">
        <v>41</v>
      </c>
      <c r="F2934" s="1" t="s">
        <v>57</v>
      </c>
      <c r="G2934" s="1" t="s">
        <v>7295</v>
      </c>
      <c r="H2934" s="191">
        <v>53359</v>
      </c>
      <c r="I2934" s="192">
        <v>0</v>
      </c>
      <c r="J2934" s="192">
        <v>1</v>
      </c>
    </row>
    <row r="2935" spans="1:10">
      <c r="A2935" s="1" t="s">
        <v>7296</v>
      </c>
      <c r="B2935" s="1" t="s">
        <v>7296</v>
      </c>
      <c r="C2935" s="1" t="s">
        <v>6746</v>
      </c>
      <c r="D2935" s="1" t="s">
        <v>7282</v>
      </c>
      <c r="E2935" s="1" t="s">
        <v>41</v>
      </c>
      <c r="F2935" s="1" t="s">
        <v>448</v>
      </c>
      <c r="G2935" s="1" t="s">
        <v>7297</v>
      </c>
      <c r="H2935" s="191">
        <v>51366.5</v>
      </c>
      <c r="I2935" s="192">
        <v>1</v>
      </c>
      <c r="J2935" s="192">
        <v>1</v>
      </c>
    </row>
    <row r="2936" spans="1:10">
      <c r="A2936" s="1" t="s">
        <v>7298</v>
      </c>
      <c r="B2936" s="1" t="s">
        <v>7299</v>
      </c>
      <c r="C2936" s="1" t="s">
        <v>7299</v>
      </c>
      <c r="D2936" s="1" t="s">
        <v>7282</v>
      </c>
      <c r="E2936" s="1" t="s">
        <v>41</v>
      </c>
      <c r="F2936" s="1" t="s">
        <v>48</v>
      </c>
      <c r="G2936" s="1" t="s">
        <v>7300</v>
      </c>
      <c r="H2936" s="191">
        <v>50613</v>
      </c>
      <c r="I2936" s="192">
        <v>0</v>
      </c>
      <c r="J2936" s="192">
        <v>1</v>
      </c>
    </row>
    <row r="2937" spans="1:10">
      <c r="A2937" s="1" t="s">
        <v>7301</v>
      </c>
      <c r="B2937" s="1" t="s">
        <v>7301</v>
      </c>
      <c r="C2937" s="1" t="s">
        <v>7302</v>
      </c>
      <c r="D2937" s="1" t="s">
        <v>7282</v>
      </c>
      <c r="E2937" s="1" t="s">
        <v>41</v>
      </c>
      <c r="F2937" s="1" t="s">
        <v>57</v>
      </c>
      <c r="G2937" s="1" t="s">
        <v>7303</v>
      </c>
      <c r="H2937" s="191">
        <v>46930.5</v>
      </c>
      <c r="I2937" s="192">
        <v>0</v>
      </c>
      <c r="J2937" s="192">
        <v>1</v>
      </c>
    </row>
    <row r="2938" spans="1:10">
      <c r="A2938" s="1" t="s">
        <v>7304</v>
      </c>
      <c r="B2938" s="1" t="s">
        <v>7305</v>
      </c>
      <c r="C2938" s="1" t="s">
        <v>7305</v>
      </c>
      <c r="D2938" s="1" t="s">
        <v>7282</v>
      </c>
      <c r="E2938" s="1" t="s">
        <v>41</v>
      </c>
      <c r="F2938" s="1" t="s">
        <v>48</v>
      </c>
      <c r="G2938" s="1" t="s">
        <v>7306</v>
      </c>
      <c r="H2938" s="191">
        <v>45373</v>
      </c>
      <c r="I2938" s="192">
        <v>1</v>
      </c>
      <c r="J2938" s="192">
        <v>1</v>
      </c>
    </row>
    <row r="2939" spans="1:10">
      <c r="A2939" s="1" t="s">
        <v>7307</v>
      </c>
      <c r="B2939" s="1" t="s">
        <v>7307</v>
      </c>
      <c r="C2939" s="1" t="s">
        <v>7308</v>
      </c>
      <c r="D2939" s="1" t="s">
        <v>7282</v>
      </c>
      <c r="E2939" s="1" t="s">
        <v>41</v>
      </c>
      <c r="F2939" s="1" t="s">
        <v>57</v>
      </c>
      <c r="G2939" s="1" t="s">
        <v>7309</v>
      </c>
      <c r="H2939" s="191">
        <v>34681.5</v>
      </c>
      <c r="I2939" s="192">
        <v>0</v>
      </c>
      <c r="J2939" s="192">
        <v>0</v>
      </c>
    </row>
    <row r="2940" spans="1:10">
      <c r="A2940" s="1" t="s">
        <v>7310</v>
      </c>
      <c r="B2940" s="1" t="s">
        <v>7310</v>
      </c>
      <c r="C2940" s="1" t="s">
        <v>7311</v>
      </c>
      <c r="D2940" s="1" t="s">
        <v>7282</v>
      </c>
      <c r="E2940" s="1" t="s">
        <v>41</v>
      </c>
      <c r="F2940" s="1" t="s">
        <v>57</v>
      </c>
      <c r="G2940" s="1" t="s">
        <v>7312</v>
      </c>
      <c r="H2940" s="191">
        <v>33971</v>
      </c>
      <c r="I2940" s="192">
        <v>0</v>
      </c>
      <c r="J2940" s="192">
        <v>0</v>
      </c>
    </row>
    <row r="2941" spans="1:10">
      <c r="A2941" s="1" t="s">
        <v>7313</v>
      </c>
      <c r="B2941" s="1" t="s">
        <v>7313</v>
      </c>
      <c r="C2941" s="1" t="s">
        <v>7314</v>
      </c>
      <c r="D2941" s="1" t="s">
        <v>7282</v>
      </c>
      <c r="E2941" s="1" t="s">
        <v>41</v>
      </c>
      <c r="F2941" s="1" t="s">
        <v>57</v>
      </c>
      <c r="G2941" s="1" t="s">
        <v>7315</v>
      </c>
      <c r="H2941" s="191">
        <v>30883</v>
      </c>
      <c r="I2941" s="192">
        <v>0</v>
      </c>
      <c r="J2941" s="192">
        <v>1</v>
      </c>
    </row>
    <row r="2942" spans="1:10">
      <c r="A2942" s="1" t="s">
        <v>7316</v>
      </c>
      <c r="B2942" s="1" t="s">
        <v>7317</v>
      </c>
      <c r="C2942" s="1" t="s">
        <v>7317</v>
      </c>
      <c r="D2942" s="1" t="s">
        <v>7282</v>
      </c>
      <c r="E2942" s="1" t="s">
        <v>41</v>
      </c>
      <c r="F2942" s="1" t="s">
        <v>48</v>
      </c>
      <c r="G2942" s="1" t="s">
        <v>7318</v>
      </c>
      <c r="H2942" s="191">
        <v>27036</v>
      </c>
      <c r="I2942" s="192">
        <v>0</v>
      </c>
      <c r="J2942" s="192">
        <v>1</v>
      </c>
    </row>
    <row r="2943" spans="1:10">
      <c r="A2943" s="1" t="s">
        <v>7319</v>
      </c>
      <c r="B2943" s="1" t="s">
        <v>7319</v>
      </c>
      <c r="C2943" s="1" t="s">
        <v>7320</v>
      </c>
      <c r="D2943" s="1" t="s">
        <v>7282</v>
      </c>
      <c r="E2943" s="1" t="s">
        <v>41</v>
      </c>
      <c r="F2943" s="1" t="s">
        <v>57</v>
      </c>
      <c r="G2943" s="1" t="s">
        <v>7321</v>
      </c>
      <c r="H2943" s="191">
        <v>24839.5</v>
      </c>
      <c r="I2943" s="192">
        <v>0</v>
      </c>
      <c r="J2943" s="192">
        <v>0</v>
      </c>
    </row>
    <row r="2944" spans="1:10">
      <c r="A2944" s="1" t="s">
        <v>7322</v>
      </c>
      <c r="B2944" s="1" t="s">
        <v>7322</v>
      </c>
      <c r="C2944" s="1" t="s">
        <v>7323</v>
      </c>
      <c r="D2944" s="1" t="s">
        <v>7282</v>
      </c>
      <c r="E2944" s="1" t="s">
        <v>41</v>
      </c>
      <c r="F2944" s="1" t="s">
        <v>57</v>
      </c>
      <c r="G2944" s="1" t="s">
        <v>7324</v>
      </c>
      <c r="H2944" s="191">
        <v>24403.5</v>
      </c>
      <c r="I2944" s="192">
        <v>0</v>
      </c>
      <c r="J2944" s="192">
        <v>0</v>
      </c>
    </row>
    <row r="2945" spans="1:10">
      <c r="A2945" s="1" t="s">
        <v>7325</v>
      </c>
      <c r="B2945" s="1" t="s">
        <v>7325</v>
      </c>
      <c r="C2945" s="1" t="s">
        <v>7326</v>
      </c>
      <c r="D2945" s="1" t="s">
        <v>7282</v>
      </c>
      <c r="E2945" s="1" t="s">
        <v>41</v>
      </c>
      <c r="F2945" s="1" t="s">
        <v>57</v>
      </c>
      <c r="G2945" s="1" t="s">
        <v>7327</v>
      </c>
      <c r="H2945" s="191">
        <v>22531.5</v>
      </c>
      <c r="I2945" s="192">
        <v>0</v>
      </c>
      <c r="J2945" s="192">
        <v>1</v>
      </c>
    </row>
    <row r="2946" spans="1:10">
      <c r="A2946" s="1" t="s">
        <v>7328</v>
      </c>
      <c r="B2946" s="1" t="s">
        <v>7328</v>
      </c>
      <c r="C2946" s="1" t="s">
        <v>7329</v>
      </c>
      <c r="D2946" s="1" t="s">
        <v>7282</v>
      </c>
      <c r="E2946" s="1" t="s">
        <v>41</v>
      </c>
      <c r="F2946" s="1" t="s">
        <v>57</v>
      </c>
      <c r="G2946" s="1" t="s">
        <v>7330</v>
      </c>
      <c r="H2946" s="191">
        <v>21274.5</v>
      </c>
      <c r="I2946" s="192">
        <v>0</v>
      </c>
      <c r="J2946" s="192">
        <v>0</v>
      </c>
    </row>
    <row r="2947" spans="1:10">
      <c r="A2947" s="1" t="s">
        <v>7331</v>
      </c>
      <c r="B2947" s="1" t="s">
        <v>7285</v>
      </c>
      <c r="C2947" s="1" t="s">
        <v>7285</v>
      </c>
      <c r="D2947" s="1" t="s">
        <v>7282</v>
      </c>
      <c r="E2947" s="1" t="s">
        <v>41</v>
      </c>
      <c r="F2947" s="1" t="s">
        <v>48</v>
      </c>
      <c r="G2947" s="1" t="s">
        <v>7332</v>
      </c>
      <c r="H2947" s="191">
        <v>21260</v>
      </c>
      <c r="I2947" s="192">
        <v>0</v>
      </c>
      <c r="J2947" s="192">
        <v>0</v>
      </c>
    </row>
    <row r="2948" spans="1:10">
      <c r="A2948" s="1" t="s">
        <v>7333</v>
      </c>
      <c r="B2948" s="1" t="s">
        <v>7333</v>
      </c>
      <c r="C2948" s="1" t="s">
        <v>7334</v>
      </c>
      <c r="D2948" s="1" t="s">
        <v>7282</v>
      </c>
      <c r="E2948" s="1" t="s">
        <v>41</v>
      </c>
      <c r="F2948" s="1" t="s">
        <v>42</v>
      </c>
      <c r="G2948" s="1" t="s">
        <v>7335</v>
      </c>
      <c r="H2948" s="191">
        <v>20085</v>
      </c>
      <c r="I2948" s="192">
        <v>0</v>
      </c>
      <c r="J2948" s="192">
        <v>1</v>
      </c>
    </row>
    <row r="2949" spans="1:10">
      <c r="A2949" s="1" t="s">
        <v>7336</v>
      </c>
      <c r="B2949" s="1" t="s">
        <v>7285</v>
      </c>
      <c r="C2949" s="1" t="s">
        <v>7285</v>
      </c>
      <c r="D2949" s="1" t="s">
        <v>7282</v>
      </c>
      <c r="E2949" s="1" t="s">
        <v>41</v>
      </c>
      <c r="F2949" s="1" t="s">
        <v>48</v>
      </c>
      <c r="G2949" s="1" t="s">
        <v>7337</v>
      </c>
      <c r="H2949" s="191">
        <v>19197.75</v>
      </c>
      <c r="I2949" s="192">
        <v>0</v>
      </c>
      <c r="J2949" s="192">
        <v>0</v>
      </c>
    </row>
    <row r="2950" spans="1:10">
      <c r="A2950" s="1" t="s">
        <v>7338</v>
      </c>
      <c r="B2950" s="1" t="s">
        <v>7338</v>
      </c>
      <c r="C2950" s="1" t="s">
        <v>7314</v>
      </c>
      <c r="D2950" s="1" t="s">
        <v>7282</v>
      </c>
      <c r="E2950" s="1" t="s">
        <v>41</v>
      </c>
      <c r="F2950" s="1" t="s">
        <v>57</v>
      </c>
      <c r="G2950" s="1" t="s">
        <v>7339</v>
      </c>
      <c r="H2950" s="191">
        <v>18876</v>
      </c>
      <c r="I2950" s="192">
        <v>0</v>
      </c>
      <c r="J2950" s="192">
        <v>0</v>
      </c>
    </row>
    <row r="2951" spans="1:10">
      <c r="A2951" s="1" t="s">
        <v>7340</v>
      </c>
      <c r="B2951" s="1" t="s">
        <v>7340</v>
      </c>
      <c r="C2951" s="1" t="s">
        <v>7341</v>
      </c>
      <c r="D2951" s="1" t="s">
        <v>7282</v>
      </c>
      <c r="E2951" s="1" t="s">
        <v>41</v>
      </c>
      <c r="F2951" s="1" t="s">
        <v>42</v>
      </c>
      <c r="G2951" s="1" t="s">
        <v>7342</v>
      </c>
      <c r="H2951" s="191">
        <v>18118.5</v>
      </c>
      <c r="I2951" s="192">
        <v>0</v>
      </c>
      <c r="J2951" s="192">
        <v>0</v>
      </c>
    </row>
    <row r="2952" spans="1:10">
      <c r="A2952" s="1" t="s">
        <v>7343</v>
      </c>
      <c r="B2952" s="1" t="s">
        <v>7343</v>
      </c>
      <c r="C2952" s="1" t="s">
        <v>7344</v>
      </c>
      <c r="D2952" s="1" t="s">
        <v>7282</v>
      </c>
      <c r="E2952" s="1" t="s">
        <v>41</v>
      </c>
      <c r="F2952" s="1" t="s">
        <v>57</v>
      </c>
      <c r="G2952" s="1" t="s">
        <v>7345</v>
      </c>
      <c r="H2952" s="191">
        <v>17175</v>
      </c>
      <c r="I2952" s="192">
        <v>0</v>
      </c>
      <c r="J2952" s="192">
        <v>0</v>
      </c>
    </row>
    <row r="2953" spans="1:10">
      <c r="A2953" s="1" t="s">
        <v>7346</v>
      </c>
      <c r="B2953" s="1" t="s">
        <v>7346</v>
      </c>
      <c r="C2953" s="1" t="s">
        <v>7347</v>
      </c>
      <c r="D2953" s="1" t="s">
        <v>7282</v>
      </c>
      <c r="E2953" s="1" t="s">
        <v>41</v>
      </c>
      <c r="F2953" s="1" t="s">
        <v>57</v>
      </c>
      <c r="G2953" s="1" t="s">
        <v>7348</v>
      </c>
      <c r="H2953" s="191">
        <v>17066</v>
      </c>
      <c r="I2953" s="192">
        <v>0</v>
      </c>
      <c r="J2953" s="192">
        <v>0</v>
      </c>
    </row>
    <row r="2954" spans="1:10">
      <c r="A2954" s="1" t="s">
        <v>7349</v>
      </c>
      <c r="B2954" s="1" t="s">
        <v>7350</v>
      </c>
      <c r="C2954" s="1" t="s">
        <v>7350</v>
      </c>
      <c r="D2954" s="1" t="s">
        <v>7282</v>
      </c>
      <c r="E2954" s="1" t="s">
        <v>41</v>
      </c>
      <c r="F2954" s="1" t="s">
        <v>57</v>
      </c>
      <c r="G2954" s="1" t="s">
        <v>7351</v>
      </c>
      <c r="H2954" s="191">
        <v>15368.5</v>
      </c>
      <c r="I2954" s="192">
        <v>0</v>
      </c>
      <c r="J2954" s="192">
        <v>0</v>
      </c>
    </row>
    <row r="2955" spans="1:10">
      <c r="A2955" s="1" t="s">
        <v>7352</v>
      </c>
      <c r="B2955" s="1" t="s">
        <v>7352</v>
      </c>
      <c r="C2955" s="1" t="s">
        <v>7353</v>
      </c>
      <c r="D2955" s="1" t="s">
        <v>7282</v>
      </c>
      <c r="E2955" s="1" t="s">
        <v>41</v>
      </c>
      <c r="F2955" s="1" t="s">
        <v>57</v>
      </c>
      <c r="G2955" s="1" t="s">
        <v>7354</v>
      </c>
      <c r="H2955" s="191">
        <v>14884</v>
      </c>
      <c r="I2955" s="192">
        <v>0</v>
      </c>
      <c r="J2955" s="192">
        <v>0</v>
      </c>
    </row>
    <row r="2956" spans="1:10">
      <c r="A2956" s="1" t="s">
        <v>7355</v>
      </c>
      <c r="B2956" s="1" t="s">
        <v>7355</v>
      </c>
      <c r="C2956" s="1" t="s">
        <v>516</v>
      </c>
      <c r="D2956" s="1" t="s">
        <v>7282</v>
      </c>
      <c r="E2956" s="1" t="s">
        <v>41</v>
      </c>
      <c r="F2956" s="1" t="s">
        <v>57</v>
      </c>
      <c r="G2956" s="1" t="s">
        <v>7356</v>
      </c>
      <c r="H2956" s="191">
        <v>14309</v>
      </c>
      <c r="I2956" s="192">
        <v>0</v>
      </c>
      <c r="J2956" s="192">
        <v>0</v>
      </c>
    </row>
    <row r="2957" spans="1:10">
      <c r="A2957" s="1" t="s">
        <v>7357</v>
      </c>
      <c r="B2957" s="1" t="s">
        <v>7357</v>
      </c>
      <c r="C2957" s="1" t="s">
        <v>7358</v>
      </c>
      <c r="D2957" s="1" t="s">
        <v>7282</v>
      </c>
      <c r="E2957" s="1" t="s">
        <v>41</v>
      </c>
      <c r="F2957" s="1" t="s">
        <v>57</v>
      </c>
      <c r="G2957" s="1" t="s">
        <v>7359</v>
      </c>
      <c r="H2957" s="191">
        <v>13700.5</v>
      </c>
      <c r="I2957" s="192">
        <v>0</v>
      </c>
      <c r="J2957" s="192">
        <v>0</v>
      </c>
    </row>
    <row r="2958" spans="1:10">
      <c r="A2958" s="1" t="s">
        <v>7360</v>
      </c>
      <c r="B2958" s="1" t="s">
        <v>7360</v>
      </c>
      <c r="C2958" s="1" t="s">
        <v>7361</v>
      </c>
      <c r="D2958" s="1" t="s">
        <v>7282</v>
      </c>
      <c r="E2958" s="1" t="s">
        <v>41</v>
      </c>
      <c r="F2958" s="1" t="s">
        <v>57</v>
      </c>
      <c r="G2958" s="1" t="s">
        <v>7362</v>
      </c>
      <c r="H2958" s="191">
        <v>13427.5</v>
      </c>
      <c r="I2958" s="192">
        <v>0</v>
      </c>
      <c r="J2958" s="192">
        <v>1</v>
      </c>
    </row>
    <row r="2959" spans="1:10">
      <c r="A2959" s="1" t="s">
        <v>7363</v>
      </c>
      <c r="B2959" s="1" t="s">
        <v>7363</v>
      </c>
      <c r="C2959" s="1" t="s">
        <v>7364</v>
      </c>
      <c r="D2959" s="1" t="s">
        <v>7282</v>
      </c>
      <c r="E2959" s="1" t="s">
        <v>41</v>
      </c>
      <c r="F2959" s="1" t="s">
        <v>57</v>
      </c>
      <c r="G2959" s="1" t="s">
        <v>7365</v>
      </c>
      <c r="H2959" s="191">
        <v>13230.5</v>
      </c>
      <c r="I2959" s="192">
        <v>0</v>
      </c>
      <c r="J2959" s="192">
        <v>0</v>
      </c>
    </row>
    <row r="2960" spans="1:10">
      <c r="A2960" s="1" t="s">
        <v>7366</v>
      </c>
      <c r="B2960" s="1" t="s">
        <v>7366</v>
      </c>
      <c r="C2960" s="1" t="s">
        <v>890</v>
      </c>
      <c r="D2960" s="1" t="s">
        <v>7282</v>
      </c>
      <c r="E2960" s="1" t="s">
        <v>41</v>
      </c>
      <c r="F2960" s="1" t="s">
        <v>57</v>
      </c>
      <c r="G2960" s="1" t="s">
        <v>7367</v>
      </c>
      <c r="H2960" s="191">
        <v>12355.5</v>
      </c>
      <c r="I2960" s="192">
        <v>0</v>
      </c>
      <c r="J2960" s="192">
        <v>0</v>
      </c>
    </row>
    <row r="2961" spans="1:10">
      <c r="A2961" s="1" t="s">
        <v>7368</v>
      </c>
      <c r="B2961" s="1" t="s">
        <v>7368</v>
      </c>
      <c r="C2961" s="1" t="s">
        <v>7369</v>
      </c>
      <c r="D2961" s="1" t="s">
        <v>7282</v>
      </c>
      <c r="E2961" s="1" t="s">
        <v>41</v>
      </c>
      <c r="F2961" s="1" t="s">
        <v>57</v>
      </c>
      <c r="G2961" s="1" t="s">
        <v>7370</v>
      </c>
      <c r="H2961" s="191">
        <v>12189.5</v>
      </c>
      <c r="I2961" s="192">
        <v>0</v>
      </c>
      <c r="J2961" s="192">
        <v>0</v>
      </c>
    </row>
    <row r="2962" spans="1:10">
      <c r="A2962" s="1" t="s">
        <v>7371</v>
      </c>
      <c r="B2962" s="1" t="s">
        <v>7371</v>
      </c>
      <c r="C2962" s="1" t="s">
        <v>7372</v>
      </c>
      <c r="D2962" s="1" t="s">
        <v>7282</v>
      </c>
      <c r="E2962" s="1" t="s">
        <v>41</v>
      </c>
      <c r="F2962" s="1" t="s">
        <v>57</v>
      </c>
      <c r="G2962" s="1" t="s">
        <v>7373</v>
      </c>
      <c r="H2962" s="191">
        <v>12049</v>
      </c>
      <c r="I2962" s="192">
        <v>0</v>
      </c>
      <c r="J2962" s="192">
        <v>0</v>
      </c>
    </row>
    <row r="2963" spans="1:10">
      <c r="A2963" s="1" t="s">
        <v>7374</v>
      </c>
      <c r="B2963" s="1" t="s">
        <v>7374</v>
      </c>
      <c r="C2963" s="1" t="s">
        <v>7375</v>
      </c>
      <c r="D2963" s="1" t="s">
        <v>7282</v>
      </c>
      <c r="E2963" s="1" t="s">
        <v>41</v>
      </c>
      <c r="F2963" s="1" t="s">
        <v>57</v>
      </c>
      <c r="G2963" s="1" t="s">
        <v>7376</v>
      </c>
      <c r="H2963" s="191">
        <v>11662.5</v>
      </c>
      <c r="I2963" s="192">
        <v>0</v>
      </c>
      <c r="J2963" s="192">
        <v>0</v>
      </c>
    </row>
    <row r="2964" spans="1:10">
      <c r="A2964" s="1" t="s">
        <v>7377</v>
      </c>
      <c r="B2964" s="1" t="s">
        <v>7378</v>
      </c>
      <c r="C2964" s="1" t="s">
        <v>7378</v>
      </c>
      <c r="D2964" s="1" t="s">
        <v>7282</v>
      </c>
      <c r="E2964" s="1" t="s">
        <v>41</v>
      </c>
      <c r="F2964" s="1" t="s">
        <v>48</v>
      </c>
      <c r="G2964" s="1" t="s">
        <v>7379</v>
      </c>
      <c r="H2964" s="191">
        <v>10737.5</v>
      </c>
      <c r="I2964" s="192">
        <v>0</v>
      </c>
      <c r="J2964" s="192">
        <v>0</v>
      </c>
    </row>
    <row r="2965" spans="1:10">
      <c r="A2965" s="1" t="s">
        <v>7380</v>
      </c>
      <c r="B2965" s="1" t="s">
        <v>7344</v>
      </c>
      <c r="C2965" s="1" t="s">
        <v>7344</v>
      </c>
      <c r="D2965" s="1" t="s">
        <v>7282</v>
      </c>
      <c r="E2965" s="1" t="s">
        <v>41</v>
      </c>
      <c r="F2965" s="1" t="s">
        <v>57</v>
      </c>
      <c r="G2965" s="1" t="s">
        <v>7381</v>
      </c>
      <c r="H2965" s="191">
        <v>10540.5</v>
      </c>
      <c r="I2965" s="192">
        <v>0</v>
      </c>
      <c r="J2965" s="192">
        <v>0</v>
      </c>
    </row>
    <row r="2966" spans="1:10">
      <c r="A2966" s="1" t="s">
        <v>7382</v>
      </c>
      <c r="B2966" s="1" t="s">
        <v>7382</v>
      </c>
      <c r="C2966" s="1" t="s">
        <v>1251</v>
      </c>
      <c r="D2966" s="1" t="s">
        <v>7282</v>
      </c>
      <c r="E2966" s="1" t="s">
        <v>41</v>
      </c>
      <c r="F2966" s="1" t="s">
        <v>42</v>
      </c>
      <c r="G2966" s="1" t="s">
        <v>7383</v>
      </c>
      <c r="H2966" s="191">
        <v>9427.5</v>
      </c>
      <c r="I2966" s="192">
        <v>0</v>
      </c>
      <c r="J2966" s="192">
        <v>0</v>
      </c>
    </row>
    <row r="2967" spans="1:10">
      <c r="A2967" s="1">
        <v>640018818</v>
      </c>
      <c r="B2967" s="1" t="s">
        <v>7384</v>
      </c>
      <c r="C2967" s="1" t="s">
        <v>516</v>
      </c>
      <c r="D2967" s="1" t="s">
        <v>7282</v>
      </c>
      <c r="E2967" s="1" t="s">
        <v>41</v>
      </c>
      <c r="F2967" s="1" t="s">
        <v>57</v>
      </c>
      <c r="G2967" s="1" t="s">
        <v>7385</v>
      </c>
      <c r="H2967" s="191">
        <v>9124.5</v>
      </c>
      <c r="I2967" s="192">
        <v>0</v>
      </c>
      <c r="J2967" s="192">
        <v>0</v>
      </c>
    </row>
    <row r="2968" spans="1:10">
      <c r="A2968" s="1" t="s">
        <v>7386</v>
      </c>
      <c r="B2968" s="1" t="s">
        <v>7386</v>
      </c>
      <c r="C2968" s="1" t="s">
        <v>7387</v>
      </c>
      <c r="D2968" s="1" t="s">
        <v>7282</v>
      </c>
      <c r="E2968" s="1" t="s">
        <v>41</v>
      </c>
      <c r="F2968" s="1" t="s">
        <v>57</v>
      </c>
      <c r="G2968" s="1" t="s">
        <v>7388</v>
      </c>
      <c r="H2968" s="191">
        <v>9111</v>
      </c>
      <c r="I2968" s="192">
        <v>0</v>
      </c>
      <c r="J2968" s="192">
        <v>0</v>
      </c>
    </row>
    <row r="2969" spans="1:10" ht="14.5" customHeight="1">
      <c r="A2969" s="1" t="s">
        <v>7389</v>
      </c>
      <c r="B2969" s="1" t="s">
        <v>7389</v>
      </c>
      <c r="C2969" s="1" t="s">
        <v>7390</v>
      </c>
      <c r="D2969" s="1" t="s">
        <v>7282</v>
      </c>
      <c r="E2969" s="1" t="s">
        <v>41</v>
      </c>
      <c r="F2969" s="1" t="s">
        <v>57</v>
      </c>
      <c r="G2969" s="1" t="s">
        <v>7391</v>
      </c>
      <c r="H2969" s="191">
        <v>8447</v>
      </c>
      <c r="I2969" s="192">
        <v>0</v>
      </c>
      <c r="J2969" s="192">
        <v>0</v>
      </c>
    </row>
    <row r="2970" spans="1:10">
      <c r="A2970" s="1" t="s">
        <v>7392</v>
      </c>
      <c r="B2970" s="1" t="s">
        <v>7393</v>
      </c>
      <c r="C2970" s="1" t="s">
        <v>7393</v>
      </c>
      <c r="D2970" s="1" t="s">
        <v>7282</v>
      </c>
      <c r="E2970" s="1" t="s">
        <v>41</v>
      </c>
      <c r="F2970" s="1" t="s">
        <v>48</v>
      </c>
      <c r="G2970" s="1" t="s">
        <v>7394</v>
      </c>
      <c r="H2970" s="191">
        <v>8099.5</v>
      </c>
      <c r="I2970" s="192">
        <v>0</v>
      </c>
      <c r="J2970" s="192">
        <v>0</v>
      </c>
    </row>
    <row r="2971" spans="1:10">
      <c r="A2971" s="1" t="s">
        <v>7395</v>
      </c>
      <c r="B2971" s="1" t="s">
        <v>7395</v>
      </c>
      <c r="C2971" s="1" t="s">
        <v>7396</v>
      </c>
      <c r="D2971" s="1" t="s">
        <v>7282</v>
      </c>
      <c r="E2971" s="1" t="s">
        <v>41</v>
      </c>
      <c r="F2971" s="1" t="s">
        <v>57</v>
      </c>
      <c r="G2971" s="1" t="s">
        <v>7397</v>
      </c>
      <c r="H2971" s="191">
        <v>7748.5</v>
      </c>
      <c r="I2971" s="192">
        <v>0</v>
      </c>
      <c r="J2971" s="192">
        <v>0</v>
      </c>
    </row>
    <row r="2972" spans="1:10">
      <c r="A2972" s="1" t="s">
        <v>7398</v>
      </c>
      <c r="B2972" s="1" t="s">
        <v>7399</v>
      </c>
      <c r="C2972" s="1" t="s">
        <v>7399</v>
      </c>
      <c r="D2972" s="1" t="s">
        <v>7282</v>
      </c>
      <c r="E2972" s="1" t="s">
        <v>41</v>
      </c>
      <c r="F2972" s="1" t="s">
        <v>48</v>
      </c>
      <c r="G2972" s="1" t="s">
        <v>7400</v>
      </c>
      <c r="H2972" s="191">
        <v>5903.5</v>
      </c>
      <c r="I2972" s="192">
        <v>0</v>
      </c>
      <c r="J2972" s="192">
        <v>0</v>
      </c>
    </row>
    <row r="2973" spans="1:10">
      <c r="A2973" s="1" t="s">
        <v>7401</v>
      </c>
      <c r="B2973" s="1" t="s">
        <v>7401</v>
      </c>
      <c r="C2973" s="1" t="s">
        <v>890</v>
      </c>
      <c r="D2973" s="1" t="s">
        <v>7282</v>
      </c>
      <c r="E2973" s="1" t="s">
        <v>41</v>
      </c>
      <c r="F2973" s="1" t="s">
        <v>57</v>
      </c>
      <c r="G2973" s="1" t="s">
        <v>7402</v>
      </c>
      <c r="H2973" s="191">
        <v>3913.5</v>
      </c>
      <c r="I2973" s="192">
        <v>0</v>
      </c>
      <c r="J2973" s="192">
        <v>0</v>
      </c>
    </row>
    <row r="2974" spans="1:10">
      <c r="A2974" s="1" t="s">
        <v>7403</v>
      </c>
      <c r="B2974" s="1" t="s">
        <v>7403</v>
      </c>
      <c r="C2974" s="1" t="s">
        <v>170</v>
      </c>
      <c r="D2974" s="1" t="s">
        <v>7282</v>
      </c>
      <c r="E2974" s="1" t="s">
        <v>41</v>
      </c>
      <c r="F2974" s="1" t="s">
        <v>42</v>
      </c>
      <c r="G2974" s="1" t="s">
        <v>7404</v>
      </c>
      <c r="H2974" s="191">
        <v>3432</v>
      </c>
      <c r="I2974" s="192">
        <v>0</v>
      </c>
      <c r="J2974" s="192">
        <v>0</v>
      </c>
    </row>
    <row r="2975" spans="1:10">
      <c r="A2975" s="1" t="s">
        <v>7405</v>
      </c>
      <c r="B2975" s="1" t="s">
        <v>7378</v>
      </c>
      <c r="C2975" s="1" t="s">
        <v>7378</v>
      </c>
      <c r="D2975" s="1" t="s">
        <v>7282</v>
      </c>
      <c r="E2975" s="1" t="s">
        <v>41</v>
      </c>
      <c r="F2975" s="1" t="s">
        <v>48</v>
      </c>
      <c r="G2975" s="1" t="s">
        <v>7406</v>
      </c>
      <c r="H2975" s="191">
        <v>3404.5</v>
      </c>
      <c r="I2975" s="192">
        <v>0</v>
      </c>
      <c r="J2975" s="192">
        <v>0</v>
      </c>
    </row>
    <row r="2976" spans="1:10">
      <c r="A2976" s="1" t="s">
        <v>7407</v>
      </c>
      <c r="B2976" s="1" t="s">
        <v>7407</v>
      </c>
      <c r="C2976" s="1" t="s">
        <v>7408</v>
      </c>
      <c r="D2976" s="1" t="s">
        <v>7282</v>
      </c>
      <c r="E2976" s="1" t="s">
        <v>41</v>
      </c>
      <c r="F2976" s="1" t="s">
        <v>42</v>
      </c>
      <c r="G2976" s="1" t="s">
        <v>7409</v>
      </c>
      <c r="H2976" s="191">
        <v>3326.5</v>
      </c>
      <c r="I2976" s="192">
        <v>0</v>
      </c>
      <c r="J2976" s="192">
        <v>0</v>
      </c>
    </row>
    <row r="2977" spans="1:10">
      <c r="A2977" s="1" t="s">
        <v>7410</v>
      </c>
      <c r="B2977" s="1" t="s">
        <v>7410</v>
      </c>
      <c r="C2977" s="1" t="s">
        <v>7410</v>
      </c>
      <c r="D2977" s="1" t="s">
        <v>7282</v>
      </c>
      <c r="E2977" s="1" t="s">
        <v>41</v>
      </c>
      <c r="F2977" s="195" t="s">
        <v>42</v>
      </c>
      <c r="G2977" s="195" t="s">
        <v>7411</v>
      </c>
      <c r="H2977" s="196">
        <v>2291</v>
      </c>
      <c r="I2977" s="192">
        <v>0</v>
      </c>
      <c r="J2977" s="192">
        <v>0</v>
      </c>
    </row>
    <row r="2978" spans="1:10">
      <c r="A2978" s="1" t="s">
        <v>7412</v>
      </c>
      <c r="B2978" s="1" t="s">
        <v>7412</v>
      </c>
      <c r="C2978" s="1" t="s">
        <v>7410</v>
      </c>
      <c r="D2978" s="1" t="s">
        <v>7282</v>
      </c>
      <c r="E2978" s="1" t="s">
        <v>41</v>
      </c>
      <c r="F2978" s="1" t="s">
        <v>42</v>
      </c>
      <c r="G2978" s="1" t="s">
        <v>7413</v>
      </c>
      <c r="H2978" s="191">
        <v>2287.5</v>
      </c>
      <c r="I2978" s="192">
        <v>0</v>
      </c>
      <c r="J2978" s="192">
        <v>0</v>
      </c>
    </row>
    <row r="2979" spans="1:10">
      <c r="A2979" s="1" t="s">
        <v>7414</v>
      </c>
      <c r="B2979" s="1" t="s">
        <v>7414</v>
      </c>
      <c r="C2979" s="1" t="s">
        <v>7314</v>
      </c>
      <c r="D2979" s="1" t="s">
        <v>7282</v>
      </c>
      <c r="E2979" s="1" t="s">
        <v>41</v>
      </c>
      <c r="F2979" s="1" t="s">
        <v>57</v>
      </c>
      <c r="G2979" s="1" t="s">
        <v>7415</v>
      </c>
      <c r="H2979" s="191">
        <v>1814</v>
      </c>
      <c r="I2979" s="192">
        <v>0</v>
      </c>
      <c r="J2979" s="192">
        <v>0</v>
      </c>
    </row>
    <row r="2980" spans="1:10">
      <c r="A2980" s="1" t="s">
        <v>7416</v>
      </c>
      <c r="B2980" s="1" t="s">
        <v>7344</v>
      </c>
      <c r="C2980" s="1" t="s">
        <v>7344</v>
      </c>
      <c r="D2980" s="1" t="s">
        <v>7282</v>
      </c>
      <c r="E2980" s="1" t="s">
        <v>41</v>
      </c>
      <c r="F2980" s="195" t="s">
        <v>57</v>
      </c>
      <c r="G2980" s="195" t="s">
        <v>7417</v>
      </c>
      <c r="H2980" s="196">
        <v>1809</v>
      </c>
      <c r="I2980" s="192">
        <v>0</v>
      </c>
      <c r="J2980" s="192">
        <v>0</v>
      </c>
    </row>
    <row r="2981" spans="1:10">
      <c r="A2981" s="1" t="s">
        <v>7418</v>
      </c>
      <c r="B2981" s="1" t="s">
        <v>7350</v>
      </c>
      <c r="C2981" s="1" t="s">
        <v>7350</v>
      </c>
      <c r="D2981" s="1" t="s">
        <v>7282</v>
      </c>
      <c r="E2981" s="1" t="s">
        <v>41</v>
      </c>
      <c r="F2981" s="1" t="s">
        <v>57</v>
      </c>
      <c r="G2981" s="1" t="s">
        <v>7419</v>
      </c>
      <c r="H2981" s="191">
        <v>1442</v>
      </c>
      <c r="I2981" s="192">
        <v>0</v>
      </c>
      <c r="J2981" s="192">
        <v>0</v>
      </c>
    </row>
    <row r="2982" spans="1:10">
      <c r="A2982" s="1" t="s">
        <v>7420</v>
      </c>
      <c r="B2982" s="1" t="s">
        <v>7344</v>
      </c>
      <c r="C2982" s="1" t="s">
        <v>7344</v>
      </c>
      <c r="D2982" s="1" t="s">
        <v>7282</v>
      </c>
      <c r="E2982" s="1" t="s">
        <v>41</v>
      </c>
      <c r="F2982" s="195" t="s">
        <v>57</v>
      </c>
      <c r="G2982" s="195" t="s">
        <v>7417</v>
      </c>
      <c r="H2982" s="196">
        <v>854</v>
      </c>
      <c r="I2982" s="192">
        <v>0</v>
      </c>
      <c r="J2982" s="192">
        <v>0</v>
      </c>
    </row>
    <row r="2983" spans="1:10">
      <c r="A2983" s="1" t="s">
        <v>7421</v>
      </c>
      <c r="B2983" s="1" t="s">
        <v>7344</v>
      </c>
      <c r="C2983" s="1" t="s">
        <v>7344</v>
      </c>
      <c r="D2983" s="1" t="s">
        <v>7282</v>
      </c>
      <c r="E2983" s="1" t="s">
        <v>41</v>
      </c>
      <c r="F2983" s="195" t="s">
        <v>57</v>
      </c>
      <c r="G2983" s="195" t="s">
        <v>7417</v>
      </c>
      <c r="H2983" s="196">
        <v>791</v>
      </c>
      <c r="I2983" s="192">
        <v>0</v>
      </c>
      <c r="J2983" s="192">
        <v>0</v>
      </c>
    </row>
    <row r="2984" spans="1:10">
      <c r="A2984" s="1" t="s">
        <v>7422</v>
      </c>
      <c r="B2984" s="1" t="s">
        <v>7350</v>
      </c>
      <c r="C2984" s="1" t="s">
        <v>7350</v>
      </c>
      <c r="D2984" s="1" t="s">
        <v>7282</v>
      </c>
      <c r="E2984" s="1" t="s">
        <v>41</v>
      </c>
      <c r="F2984" s="195" t="s">
        <v>42</v>
      </c>
      <c r="G2984" s="195" t="s">
        <v>7423</v>
      </c>
      <c r="H2984" s="196">
        <v>688</v>
      </c>
      <c r="I2984" s="192">
        <v>0</v>
      </c>
      <c r="J2984" s="192">
        <v>0</v>
      </c>
    </row>
    <row r="2985" spans="1:10">
      <c r="A2985" s="1" t="s">
        <v>7424</v>
      </c>
      <c r="B2985" s="1" t="s">
        <v>7344</v>
      </c>
      <c r="C2985" s="1" t="s">
        <v>7344</v>
      </c>
      <c r="D2985" s="1" t="s">
        <v>7282</v>
      </c>
      <c r="E2985" s="1" t="s">
        <v>41</v>
      </c>
      <c r="F2985" s="195" t="s">
        <v>57</v>
      </c>
      <c r="G2985" s="195" t="s">
        <v>7417</v>
      </c>
      <c r="H2985" s="196">
        <v>459</v>
      </c>
      <c r="I2985" s="192">
        <v>0</v>
      </c>
      <c r="J2985" s="192">
        <v>0</v>
      </c>
    </row>
    <row r="2986" spans="1:10">
      <c r="A2986" s="1" t="s">
        <v>7425</v>
      </c>
      <c r="B2986" s="1" t="s">
        <v>7344</v>
      </c>
      <c r="C2986" s="1" t="s">
        <v>7344</v>
      </c>
      <c r="D2986" s="1" t="s">
        <v>7282</v>
      </c>
      <c r="E2986" s="1" t="s">
        <v>41</v>
      </c>
      <c r="F2986" s="195" t="s">
        <v>57</v>
      </c>
      <c r="G2986" s="195" t="s">
        <v>7417</v>
      </c>
      <c r="H2986" s="196">
        <v>352</v>
      </c>
      <c r="I2986" s="192">
        <v>0</v>
      </c>
      <c r="J2986" s="192">
        <v>0</v>
      </c>
    </row>
    <row r="2987" spans="1:10">
      <c r="A2987" s="1" t="s">
        <v>7426</v>
      </c>
      <c r="B2987" s="1" t="s">
        <v>7426</v>
      </c>
      <c r="C2987" s="1" t="s">
        <v>7427</v>
      </c>
      <c r="D2987" s="1" t="s">
        <v>7282</v>
      </c>
      <c r="E2987" s="1" t="s">
        <v>41</v>
      </c>
      <c r="F2987" s="1" t="s">
        <v>42</v>
      </c>
      <c r="G2987" s="1" t="s">
        <v>7428</v>
      </c>
      <c r="H2987" s="191">
        <v>344.5</v>
      </c>
      <c r="I2987" s="192">
        <v>0</v>
      </c>
      <c r="J2987" s="192">
        <v>0</v>
      </c>
    </row>
    <row r="2988" spans="1:10">
      <c r="A2988" s="1" t="s">
        <v>7429</v>
      </c>
      <c r="B2988" s="1" t="s">
        <v>7350</v>
      </c>
      <c r="C2988" s="1" t="s">
        <v>7350</v>
      </c>
      <c r="D2988" s="1" t="s">
        <v>7282</v>
      </c>
      <c r="E2988" s="1" t="s">
        <v>41</v>
      </c>
      <c r="F2988" s="195" t="s">
        <v>42</v>
      </c>
      <c r="G2988" s="195" t="s">
        <v>7423</v>
      </c>
      <c r="H2988" s="196">
        <v>294</v>
      </c>
      <c r="I2988" s="192">
        <v>0</v>
      </c>
      <c r="J2988" s="192">
        <v>0</v>
      </c>
    </row>
    <row r="2989" spans="1:10">
      <c r="A2989" s="1" t="s">
        <v>7430</v>
      </c>
      <c r="B2989" s="1" t="s">
        <v>7344</v>
      </c>
      <c r="C2989" s="1" t="s">
        <v>7344</v>
      </c>
      <c r="D2989" s="1" t="s">
        <v>7282</v>
      </c>
      <c r="E2989" s="1" t="s">
        <v>41</v>
      </c>
      <c r="F2989" s="195" t="s">
        <v>57</v>
      </c>
      <c r="G2989" s="195" t="s">
        <v>7431</v>
      </c>
      <c r="H2989" s="196">
        <v>32</v>
      </c>
      <c r="I2989" s="192">
        <v>0</v>
      </c>
      <c r="J2989" s="192">
        <v>0</v>
      </c>
    </row>
    <row r="2990" spans="1:10">
      <c r="A2990" s="1" t="s">
        <v>7432</v>
      </c>
      <c r="B2990" s="1" t="s">
        <v>7433</v>
      </c>
      <c r="C2990" s="1" t="s">
        <v>7433</v>
      </c>
      <c r="D2990" s="1" t="s">
        <v>7434</v>
      </c>
      <c r="E2990" s="1" t="s">
        <v>761</v>
      </c>
      <c r="F2990" s="1" t="s">
        <v>48</v>
      </c>
      <c r="G2990" s="1" t="s">
        <v>7435</v>
      </c>
      <c r="H2990" s="191">
        <v>115812</v>
      </c>
      <c r="I2990" s="192">
        <v>1</v>
      </c>
      <c r="J2990" s="192">
        <v>1</v>
      </c>
    </row>
    <row r="2991" spans="1:10">
      <c r="A2991" s="1" t="s">
        <v>7436</v>
      </c>
      <c r="B2991" s="1" t="s">
        <v>7436</v>
      </c>
      <c r="C2991" s="1" t="s">
        <v>7437</v>
      </c>
      <c r="D2991" s="1" t="s">
        <v>7434</v>
      </c>
      <c r="E2991" s="1" t="s">
        <v>761</v>
      </c>
      <c r="F2991" s="1" t="s">
        <v>57</v>
      </c>
      <c r="G2991" s="1" t="s">
        <v>7438</v>
      </c>
      <c r="H2991" s="191">
        <v>47577</v>
      </c>
      <c r="I2991" s="192">
        <v>0</v>
      </c>
      <c r="J2991" s="192">
        <v>1</v>
      </c>
    </row>
    <row r="2992" spans="1:10">
      <c r="A2992" s="1" t="s">
        <v>7439</v>
      </c>
      <c r="B2992" s="1" t="s">
        <v>7440</v>
      </c>
      <c r="C2992" s="1" t="s">
        <v>7440</v>
      </c>
      <c r="D2992" s="1" t="s">
        <v>7434</v>
      </c>
      <c r="E2992" s="1" t="s">
        <v>761</v>
      </c>
      <c r="F2992" s="1" t="s">
        <v>48</v>
      </c>
      <c r="G2992" s="1" t="s">
        <v>7441</v>
      </c>
      <c r="H2992" s="191">
        <v>47469.5</v>
      </c>
      <c r="I2992" s="192">
        <v>1</v>
      </c>
      <c r="J2992" s="192">
        <v>1</v>
      </c>
    </row>
    <row r="2993" spans="1:10">
      <c r="A2993" s="1" t="s">
        <v>7442</v>
      </c>
      <c r="B2993" s="1" t="s">
        <v>7443</v>
      </c>
      <c r="C2993" s="1" t="s">
        <v>7443</v>
      </c>
      <c r="D2993" s="1" t="s">
        <v>7434</v>
      </c>
      <c r="E2993" s="1" t="s">
        <v>761</v>
      </c>
      <c r="F2993" s="1" t="s">
        <v>48</v>
      </c>
      <c r="G2993" s="1" t="s">
        <v>7444</v>
      </c>
      <c r="H2993" s="191">
        <v>43908.5</v>
      </c>
      <c r="I2993" s="192">
        <v>0</v>
      </c>
      <c r="J2993" s="192">
        <v>0</v>
      </c>
    </row>
    <row r="2994" spans="1:10">
      <c r="A2994" s="1" t="s">
        <v>7445</v>
      </c>
      <c r="B2994" s="1" t="s">
        <v>7446</v>
      </c>
      <c r="C2994" s="1" t="s">
        <v>7446</v>
      </c>
      <c r="D2994" s="1" t="s">
        <v>7434</v>
      </c>
      <c r="E2994" s="1" t="s">
        <v>761</v>
      </c>
      <c r="F2994" s="1" t="s">
        <v>48</v>
      </c>
      <c r="G2994" s="1" t="s">
        <v>7447</v>
      </c>
      <c r="H2994" s="191">
        <v>40712.5</v>
      </c>
      <c r="I2994" s="192">
        <v>1</v>
      </c>
      <c r="J2994" s="192">
        <v>1</v>
      </c>
    </row>
    <row r="2995" spans="1:10">
      <c r="A2995" s="1" t="s">
        <v>7448</v>
      </c>
      <c r="B2995" s="1" t="s">
        <v>7448</v>
      </c>
      <c r="C2995" s="1" t="s">
        <v>7437</v>
      </c>
      <c r="D2995" s="1" t="s">
        <v>7434</v>
      </c>
      <c r="E2995" s="1" t="s">
        <v>761</v>
      </c>
      <c r="F2995" s="1" t="s">
        <v>57</v>
      </c>
      <c r="G2995" s="1" t="s">
        <v>7449</v>
      </c>
      <c r="H2995" s="191">
        <v>35380.5</v>
      </c>
      <c r="I2995" s="192">
        <v>0</v>
      </c>
      <c r="J2995" s="192">
        <v>1</v>
      </c>
    </row>
    <row r="2996" spans="1:10">
      <c r="A2996" s="1" t="s">
        <v>7450</v>
      </c>
      <c r="B2996" s="1" t="s">
        <v>7433</v>
      </c>
      <c r="C2996" s="1" t="s">
        <v>7433</v>
      </c>
      <c r="D2996" s="1" t="s">
        <v>7434</v>
      </c>
      <c r="E2996" s="1" t="s">
        <v>761</v>
      </c>
      <c r="F2996" s="1" t="s">
        <v>48</v>
      </c>
      <c r="G2996" s="1" t="s">
        <v>7451</v>
      </c>
      <c r="H2996" s="191">
        <v>26779</v>
      </c>
      <c r="I2996" s="192">
        <v>0</v>
      </c>
      <c r="J2996" s="192">
        <v>0</v>
      </c>
    </row>
    <row r="2997" spans="1:10">
      <c r="A2997" s="1" t="s">
        <v>7452</v>
      </c>
      <c r="B2997" s="1" t="s">
        <v>7443</v>
      </c>
      <c r="C2997" s="1" t="s">
        <v>7443</v>
      </c>
      <c r="D2997" s="1" t="s">
        <v>7434</v>
      </c>
      <c r="E2997" s="1" t="s">
        <v>761</v>
      </c>
      <c r="F2997" s="1" t="s">
        <v>48</v>
      </c>
      <c r="G2997" s="1" t="s">
        <v>7453</v>
      </c>
      <c r="H2997" s="191">
        <v>24349.5</v>
      </c>
      <c r="I2997" s="192">
        <v>0</v>
      </c>
      <c r="J2997" s="192">
        <v>1</v>
      </c>
    </row>
    <row r="2998" spans="1:10">
      <c r="A2998" s="1" t="s">
        <v>7454</v>
      </c>
      <c r="B2998" s="1" t="s">
        <v>7454</v>
      </c>
      <c r="C2998" s="1" t="s">
        <v>147</v>
      </c>
      <c r="D2998" s="1" t="s">
        <v>7434</v>
      </c>
      <c r="E2998" s="1" t="s">
        <v>761</v>
      </c>
      <c r="F2998" s="1" t="s">
        <v>42</v>
      </c>
      <c r="G2998" s="1" t="s">
        <v>7455</v>
      </c>
      <c r="H2998" s="191">
        <v>16319.5</v>
      </c>
      <c r="I2998" s="192">
        <v>0</v>
      </c>
      <c r="J2998" s="192">
        <v>0</v>
      </c>
    </row>
    <row r="2999" spans="1:10">
      <c r="A2999" s="1" t="s">
        <v>7456</v>
      </c>
      <c r="B2999" s="1" t="s">
        <v>7433</v>
      </c>
      <c r="C2999" s="1" t="s">
        <v>7433</v>
      </c>
      <c r="D2999" s="1" t="s">
        <v>7434</v>
      </c>
      <c r="E2999" s="1" t="s">
        <v>761</v>
      </c>
      <c r="F2999" s="1" t="s">
        <v>48</v>
      </c>
      <c r="G2999" s="1" t="s">
        <v>7457</v>
      </c>
      <c r="H2999" s="191">
        <v>15017.5</v>
      </c>
      <c r="I2999" s="192">
        <v>0</v>
      </c>
      <c r="J2999" s="192">
        <v>0</v>
      </c>
    </row>
    <row r="3000" spans="1:10">
      <c r="A3000" s="1" t="s">
        <v>7458</v>
      </c>
      <c r="B3000" s="1" t="s">
        <v>7459</v>
      </c>
      <c r="C3000" s="1" t="s">
        <v>7459</v>
      </c>
      <c r="D3000" s="1" t="s">
        <v>7434</v>
      </c>
      <c r="E3000" s="1" t="s">
        <v>761</v>
      </c>
      <c r="F3000" s="1" t="s">
        <v>48</v>
      </c>
      <c r="G3000" s="1" t="s">
        <v>7460</v>
      </c>
      <c r="H3000" s="191">
        <v>13886</v>
      </c>
      <c r="I3000" s="192">
        <v>0</v>
      </c>
      <c r="J3000" s="192">
        <v>1</v>
      </c>
    </row>
    <row r="3001" spans="1:10">
      <c r="A3001" s="1" t="s">
        <v>7461</v>
      </c>
      <c r="B3001" s="1" t="s">
        <v>7461</v>
      </c>
      <c r="C3001" s="1" t="s">
        <v>7462</v>
      </c>
      <c r="D3001" s="1" t="s">
        <v>7434</v>
      </c>
      <c r="E3001" s="1" t="s">
        <v>761</v>
      </c>
      <c r="F3001" s="1" t="s">
        <v>57</v>
      </c>
      <c r="G3001" s="1" t="s">
        <v>7463</v>
      </c>
      <c r="H3001" s="191">
        <v>9067.5</v>
      </c>
      <c r="I3001" s="192">
        <v>0</v>
      </c>
      <c r="J3001" s="192">
        <v>0</v>
      </c>
    </row>
    <row r="3002" spans="1:10">
      <c r="A3002" s="1" t="s">
        <v>7464</v>
      </c>
      <c r="B3002" s="1" t="s">
        <v>7464</v>
      </c>
      <c r="C3002" s="1" t="s">
        <v>7465</v>
      </c>
      <c r="D3002" s="1" t="s">
        <v>7434</v>
      </c>
      <c r="E3002" s="1" t="s">
        <v>761</v>
      </c>
      <c r="F3002" s="1" t="s">
        <v>57</v>
      </c>
      <c r="G3002" s="1" t="s">
        <v>7466</v>
      </c>
      <c r="H3002" s="191">
        <v>8787.5</v>
      </c>
      <c r="I3002" s="192">
        <v>0</v>
      </c>
      <c r="J3002" s="192">
        <v>0</v>
      </c>
    </row>
    <row r="3003" spans="1:10">
      <c r="A3003" s="1" t="s">
        <v>7467</v>
      </c>
      <c r="B3003" s="1" t="s">
        <v>7467</v>
      </c>
      <c r="C3003" s="1" t="s">
        <v>7468</v>
      </c>
      <c r="D3003" s="1" t="s">
        <v>7434</v>
      </c>
      <c r="E3003" s="1" t="s">
        <v>761</v>
      </c>
      <c r="F3003" s="1" t="s">
        <v>42</v>
      </c>
      <c r="G3003" s="1" t="s">
        <v>7469</v>
      </c>
      <c r="H3003" s="191">
        <v>7461</v>
      </c>
      <c r="I3003" s="192">
        <v>0</v>
      </c>
      <c r="J3003" s="192">
        <v>0</v>
      </c>
    </row>
    <row r="3004" spans="1:10">
      <c r="A3004" s="1" t="s">
        <v>7470</v>
      </c>
      <c r="B3004" s="1" t="s">
        <v>7470</v>
      </c>
      <c r="C3004" s="1" t="s">
        <v>7471</v>
      </c>
      <c r="D3004" s="1" t="s">
        <v>7434</v>
      </c>
      <c r="E3004" s="1" t="s">
        <v>761</v>
      </c>
      <c r="F3004" s="1" t="s">
        <v>57</v>
      </c>
      <c r="G3004" s="1" t="s">
        <v>7472</v>
      </c>
      <c r="H3004" s="191">
        <v>7432</v>
      </c>
      <c r="I3004" s="192">
        <v>0</v>
      </c>
      <c r="J3004" s="192">
        <v>0</v>
      </c>
    </row>
    <row r="3005" spans="1:10">
      <c r="A3005" s="1" t="s">
        <v>7473</v>
      </c>
      <c r="B3005" s="1" t="s">
        <v>7446</v>
      </c>
      <c r="C3005" s="1" t="s">
        <v>7446</v>
      </c>
      <c r="D3005" s="1" t="s">
        <v>7434</v>
      </c>
      <c r="E3005" s="1" t="s">
        <v>761</v>
      </c>
      <c r="F3005" s="1" t="s">
        <v>48</v>
      </c>
      <c r="G3005" s="1" t="s">
        <v>7474</v>
      </c>
      <c r="H3005" s="191">
        <v>6290.5</v>
      </c>
      <c r="I3005" s="192">
        <v>0</v>
      </c>
      <c r="J3005" s="192">
        <v>0</v>
      </c>
    </row>
    <row r="3006" spans="1:10">
      <c r="A3006" s="1" t="s">
        <v>7475</v>
      </c>
      <c r="B3006" s="1" t="s">
        <v>7443</v>
      </c>
      <c r="C3006" s="1" t="s">
        <v>7443</v>
      </c>
      <c r="D3006" s="1" t="s">
        <v>7434</v>
      </c>
      <c r="E3006" s="1" t="s">
        <v>761</v>
      </c>
      <c r="F3006" s="1" t="s">
        <v>48</v>
      </c>
      <c r="G3006" s="1" t="s">
        <v>7476</v>
      </c>
      <c r="H3006" s="191">
        <v>2717.25</v>
      </c>
      <c r="I3006" s="192">
        <v>0</v>
      </c>
      <c r="J3006" s="192">
        <v>0</v>
      </c>
    </row>
    <row r="3007" spans="1:10">
      <c r="A3007" s="1" t="s">
        <v>7477</v>
      </c>
      <c r="B3007" s="1" t="s">
        <v>7443</v>
      </c>
      <c r="C3007" s="1" t="s">
        <v>7443</v>
      </c>
      <c r="D3007" s="1" t="s">
        <v>7434</v>
      </c>
      <c r="E3007" s="1" t="s">
        <v>761</v>
      </c>
      <c r="F3007" s="1" t="s">
        <v>48</v>
      </c>
      <c r="G3007" s="1" t="s">
        <v>7478</v>
      </c>
      <c r="H3007" s="191">
        <v>2249</v>
      </c>
      <c r="I3007" s="192">
        <v>0</v>
      </c>
      <c r="J3007" s="192">
        <v>0</v>
      </c>
    </row>
    <row r="3008" spans="1:10">
      <c r="A3008" s="1" t="s">
        <v>7479</v>
      </c>
      <c r="B3008" s="1" t="s">
        <v>7443</v>
      </c>
      <c r="C3008" s="1" t="s">
        <v>7443</v>
      </c>
      <c r="D3008" s="1" t="s">
        <v>7434</v>
      </c>
      <c r="E3008" s="1" t="s">
        <v>761</v>
      </c>
      <c r="F3008" s="1" t="s">
        <v>48</v>
      </c>
      <c r="G3008" s="1" t="s">
        <v>7480</v>
      </c>
      <c r="H3008" s="191">
        <v>2105.75</v>
      </c>
      <c r="I3008" s="192">
        <v>0</v>
      </c>
      <c r="J3008" s="192">
        <v>0</v>
      </c>
    </row>
    <row r="3009" spans="1:10">
      <c r="A3009" s="1" t="s">
        <v>7481</v>
      </c>
      <c r="B3009" s="1" t="s">
        <v>7443</v>
      </c>
      <c r="C3009" s="1" t="s">
        <v>7443</v>
      </c>
      <c r="D3009" s="1" t="s">
        <v>7434</v>
      </c>
      <c r="E3009" s="1" t="s">
        <v>761</v>
      </c>
      <c r="F3009" s="1" t="s">
        <v>48</v>
      </c>
      <c r="G3009" s="1" t="s">
        <v>7482</v>
      </c>
      <c r="H3009" s="191">
        <v>1442</v>
      </c>
      <c r="I3009" s="192">
        <v>0</v>
      </c>
      <c r="J3009" s="192">
        <v>0</v>
      </c>
    </row>
    <row r="3010" spans="1:10">
      <c r="A3010" s="1" t="s">
        <v>7483</v>
      </c>
      <c r="B3010" s="1" t="s">
        <v>7443</v>
      </c>
      <c r="C3010" s="1" t="s">
        <v>7443</v>
      </c>
      <c r="D3010" s="1" t="s">
        <v>7434</v>
      </c>
      <c r="E3010" s="1" t="s">
        <v>761</v>
      </c>
      <c r="F3010" s="1" t="s">
        <v>48</v>
      </c>
      <c r="G3010" s="1" t="s">
        <v>7484</v>
      </c>
      <c r="H3010" s="191">
        <v>1274</v>
      </c>
      <c r="I3010" s="192">
        <v>0</v>
      </c>
      <c r="J3010" s="192">
        <v>0</v>
      </c>
    </row>
    <row r="3011" spans="1:10">
      <c r="A3011" s="1" t="s">
        <v>7485</v>
      </c>
      <c r="B3011" s="1" t="s">
        <v>7443</v>
      </c>
      <c r="C3011" s="1" t="s">
        <v>7443</v>
      </c>
      <c r="D3011" s="1" t="s">
        <v>7434</v>
      </c>
      <c r="E3011" s="1" t="s">
        <v>761</v>
      </c>
      <c r="F3011" s="1" t="s">
        <v>48</v>
      </c>
      <c r="G3011" s="1" t="s">
        <v>7486</v>
      </c>
      <c r="H3011" s="191">
        <v>1094.5</v>
      </c>
      <c r="I3011" s="192">
        <v>0</v>
      </c>
      <c r="J3011" s="192">
        <v>0</v>
      </c>
    </row>
    <row r="3012" spans="1:10">
      <c r="A3012" s="1" t="s">
        <v>7487</v>
      </c>
      <c r="B3012" s="1" t="s">
        <v>7443</v>
      </c>
      <c r="C3012" s="1" t="s">
        <v>7443</v>
      </c>
      <c r="D3012" s="1" t="s">
        <v>7434</v>
      </c>
      <c r="E3012" s="1" t="s">
        <v>761</v>
      </c>
      <c r="F3012" s="1" t="s">
        <v>48</v>
      </c>
      <c r="G3012" s="1" t="s">
        <v>7488</v>
      </c>
      <c r="H3012" s="191">
        <v>1060.25</v>
      </c>
      <c r="I3012" s="192">
        <v>0</v>
      </c>
      <c r="J3012" s="192">
        <v>0</v>
      </c>
    </row>
    <row r="3013" spans="1:10">
      <c r="A3013" s="1" t="s">
        <v>7489</v>
      </c>
      <c r="B3013" s="1" t="s">
        <v>7443</v>
      </c>
      <c r="C3013" s="1" t="s">
        <v>7443</v>
      </c>
      <c r="D3013" s="1" t="s">
        <v>7434</v>
      </c>
      <c r="E3013" s="1" t="s">
        <v>761</v>
      </c>
      <c r="F3013" s="1" t="s">
        <v>48</v>
      </c>
      <c r="G3013" s="1" t="s">
        <v>7490</v>
      </c>
      <c r="H3013" s="191">
        <v>943</v>
      </c>
      <c r="I3013" s="192">
        <v>0</v>
      </c>
      <c r="J3013" s="192">
        <v>0</v>
      </c>
    </row>
    <row r="3014" spans="1:10">
      <c r="A3014" s="1" t="s">
        <v>7491</v>
      </c>
      <c r="B3014" s="1" t="s">
        <v>7443</v>
      </c>
      <c r="C3014" s="1" t="s">
        <v>7443</v>
      </c>
      <c r="D3014" s="1" t="s">
        <v>7434</v>
      </c>
      <c r="E3014" s="1" t="s">
        <v>761</v>
      </c>
      <c r="F3014" s="1" t="s">
        <v>48</v>
      </c>
      <c r="G3014" s="1" t="s">
        <v>7492</v>
      </c>
      <c r="H3014" s="191">
        <v>845.5</v>
      </c>
      <c r="I3014" s="192">
        <v>0</v>
      </c>
      <c r="J3014" s="192">
        <v>0</v>
      </c>
    </row>
    <row r="3015" spans="1:10">
      <c r="A3015" s="1" t="s">
        <v>7493</v>
      </c>
      <c r="B3015" s="1" t="s">
        <v>7443</v>
      </c>
      <c r="C3015" s="1" t="s">
        <v>7443</v>
      </c>
      <c r="D3015" s="1" t="s">
        <v>7434</v>
      </c>
      <c r="E3015" s="1" t="s">
        <v>761</v>
      </c>
      <c r="F3015" s="1" t="s">
        <v>48</v>
      </c>
      <c r="G3015" s="1" t="s">
        <v>7494</v>
      </c>
      <c r="H3015" s="191">
        <v>770.5</v>
      </c>
      <c r="I3015" s="192">
        <v>0</v>
      </c>
      <c r="J3015" s="192">
        <v>0</v>
      </c>
    </row>
    <row r="3016" spans="1:10">
      <c r="A3016" s="1" t="s">
        <v>7495</v>
      </c>
      <c r="B3016" s="1" t="s">
        <v>7443</v>
      </c>
      <c r="C3016" s="1" t="s">
        <v>7443</v>
      </c>
      <c r="D3016" s="1" t="s">
        <v>7434</v>
      </c>
      <c r="E3016" s="1" t="s">
        <v>761</v>
      </c>
      <c r="F3016" s="1" t="s">
        <v>48</v>
      </c>
      <c r="G3016" s="1" t="s">
        <v>7496</v>
      </c>
      <c r="H3016" s="191">
        <v>695.5</v>
      </c>
      <c r="I3016" s="192">
        <v>0</v>
      </c>
      <c r="J3016" s="192">
        <v>0</v>
      </c>
    </row>
    <row r="3017" spans="1:10">
      <c r="A3017" s="1" t="s">
        <v>7497</v>
      </c>
      <c r="B3017" s="1" t="s">
        <v>7443</v>
      </c>
      <c r="C3017" s="1" t="s">
        <v>7443</v>
      </c>
      <c r="D3017" s="1" t="s">
        <v>7434</v>
      </c>
      <c r="E3017" s="1" t="s">
        <v>761</v>
      </c>
      <c r="F3017" s="1" t="s">
        <v>48</v>
      </c>
      <c r="G3017" s="1" t="s">
        <v>7498</v>
      </c>
      <c r="H3017" s="191">
        <v>186.75</v>
      </c>
      <c r="I3017" s="192">
        <v>0</v>
      </c>
      <c r="J3017" s="192">
        <v>0</v>
      </c>
    </row>
    <row r="3018" spans="1:10">
      <c r="A3018" s="1" t="s">
        <v>7499</v>
      </c>
      <c r="B3018" s="1" t="s">
        <v>7500</v>
      </c>
      <c r="C3018" s="1" t="s">
        <v>7500</v>
      </c>
      <c r="D3018" s="1" t="s">
        <v>7501</v>
      </c>
      <c r="E3018" s="1" t="s">
        <v>761</v>
      </c>
      <c r="F3018" s="1" t="s">
        <v>48</v>
      </c>
      <c r="G3018" s="1" t="s">
        <v>7502</v>
      </c>
      <c r="H3018" s="191">
        <v>289146</v>
      </c>
      <c r="I3018" s="192">
        <v>1</v>
      </c>
      <c r="J3018" s="192">
        <v>1</v>
      </c>
    </row>
    <row r="3019" spans="1:10">
      <c r="A3019" s="1" t="s">
        <v>7503</v>
      </c>
      <c r="B3019" s="1" t="s">
        <v>7503</v>
      </c>
      <c r="C3019" s="1" t="s">
        <v>7504</v>
      </c>
      <c r="D3019" s="1" t="s">
        <v>7501</v>
      </c>
      <c r="E3019" s="1" t="s">
        <v>761</v>
      </c>
      <c r="F3019" s="1" t="s">
        <v>57</v>
      </c>
      <c r="G3019" s="1" t="s">
        <v>7505</v>
      </c>
      <c r="H3019" s="191">
        <v>95740.5</v>
      </c>
      <c r="I3019" s="192">
        <v>0</v>
      </c>
      <c r="J3019" s="192">
        <v>0</v>
      </c>
    </row>
    <row r="3020" spans="1:10">
      <c r="A3020" s="1" t="s">
        <v>7506</v>
      </c>
      <c r="B3020" s="1" t="s">
        <v>7506</v>
      </c>
      <c r="C3020" s="1" t="s">
        <v>7507</v>
      </c>
      <c r="D3020" s="1" t="s">
        <v>7501</v>
      </c>
      <c r="E3020" s="1" t="s">
        <v>761</v>
      </c>
      <c r="F3020" s="1" t="s">
        <v>57</v>
      </c>
      <c r="G3020" s="1" t="s">
        <v>2276</v>
      </c>
      <c r="H3020" s="191">
        <v>93788.5</v>
      </c>
      <c r="I3020" s="192">
        <v>0</v>
      </c>
      <c r="J3020" s="192">
        <v>0</v>
      </c>
    </row>
    <row r="3021" spans="1:10">
      <c r="A3021" s="1" t="s">
        <v>7508</v>
      </c>
      <c r="B3021" s="1" t="s">
        <v>7508</v>
      </c>
      <c r="C3021" s="1" t="s">
        <v>7509</v>
      </c>
      <c r="D3021" s="1" t="s">
        <v>7501</v>
      </c>
      <c r="E3021" s="1" t="s">
        <v>761</v>
      </c>
      <c r="F3021" s="1" t="s">
        <v>57</v>
      </c>
      <c r="G3021" s="1" t="s">
        <v>7510</v>
      </c>
      <c r="H3021" s="191">
        <v>41443.5</v>
      </c>
      <c r="I3021" s="192">
        <v>0</v>
      </c>
      <c r="J3021" s="192">
        <v>0</v>
      </c>
    </row>
    <row r="3022" spans="1:10">
      <c r="A3022" s="1" t="s">
        <v>7511</v>
      </c>
      <c r="B3022" s="1" t="s">
        <v>7511</v>
      </c>
      <c r="C3022" s="1" t="s">
        <v>7512</v>
      </c>
      <c r="D3022" s="1" t="s">
        <v>7501</v>
      </c>
      <c r="E3022" s="1" t="s">
        <v>761</v>
      </c>
      <c r="F3022" s="1" t="s">
        <v>57</v>
      </c>
      <c r="G3022" s="1" t="s">
        <v>7513</v>
      </c>
      <c r="H3022" s="191">
        <v>38881.5</v>
      </c>
      <c r="I3022" s="192">
        <v>0</v>
      </c>
      <c r="J3022" s="192">
        <v>0</v>
      </c>
    </row>
    <row r="3023" spans="1:10">
      <c r="A3023" s="1" t="s">
        <v>7514</v>
      </c>
      <c r="B3023" s="1" t="s">
        <v>7515</v>
      </c>
      <c r="C3023" s="1" t="s">
        <v>7515</v>
      </c>
      <c r="D3023" s="1" t="s">
        <v>7501</v>
      </c>
      <c r="E3023" s="1" t="s">
        <v>761</v>
      </c>
      <c r="F3023" s="1" t="s">
        <v>48</v>
      </c>
      <c r="G3023" s="1" t="s">
        <v>7516</v>
      </c>
      <c r="H3023" s="191">
        <v>35662.5</v>
      </c>
      <c r="I3023" s="192">
        <v>1</v>
      </c>
      <c r="J3023" s="192">
        <v>0</v>
      </c>
    </row>
    <row r="3024" spans="1:10">
      <c r="A3024" s="1" t="s">
        <v>7517</v>
      </c>
      <c r="B3024" s="1" t="s">
        <v>7517</v>
      </c>
      <c r="C3024" s="1" t="s">
        <v>7518</v>
      </c>
      <c r="D3024" s="1" t="s">
        <v>7501</v>
      </c>
      <c r="E3024" s="1" t="s">
        <v>761</v>
      </c>
      <c r="F3024" s="1" t="s">
        <v>57</v>
      </c>
      <c r="G3024" s="1" t="s">
        <v>7519</v>
      </c>
      <c r="H3024" s="191">
        <v>30074.5</v>
      </c>
      <c r="I3024" s="192">
        <v>0</v>
      </c>
      <c r="J3024" s="192">
        <v>0</v>
      </c>
    </row>
    <row r="3025" spans="1:10">
      <c r="A3025" s="1" t="s">
        <v>7520</v>
      </c>
      <c r="B3025" s="1" t="s">
        <v>7500</v>
      </c>
      <c r="C3025" s="1" t="s">
        <v>7500</v>
      </c>
      <c r="D3025" s="1" t="s">
        <v>7501</v>
      </c>
      <c r="E3025" s="1" t="s">
        <v>761</v>
      </c>
      <c r="F3025" s="1" t="s">
        <v>48</v>
      </c>
      <c r="G3025" s="1" t="s">
        <v>7521</v>
      </c>
      <c r="H3025" s="191">
        <v>28420.5</v>
      </c>
      <c r="I3025" s="192">
        <v>0</v>
      </c>
      <c r="J3025" s="192">
        <v>0</v>
      </c>
    </row>
    <row r="3026" spans="1:10">
      <c r="A3026" s="1" t="s">
        <v>7522</v>
      </c>
      <c r="B3026" s="1" t="s">
        <v>7522</v>
      </c>
      <c r="C3026" s="1" t="s">
        <v>7523</v>
      </c>
      <c r="D3026" s="1" t="s">
        <v>7501</v>
      </c>
      <c r="E3026" s="1" t="s">
        <v>761</v>
      </c>
      <c r="F3026" s="1" t="s">
        <v>57</v>
      </c>
      <c r="G3026" s="1" t="s">
        <v>7524</v>
      </c>
      <c r="H3026" s="191">
        <v>25608.5</v>
      </c>
      <c r="I3026" s="192">
        <v>0</v>
      </c>
      <c r="J3026" s="192">
        <v>0</v>
      </c>
    </row>
    <row r="3027" spans="1:10">
      <c r="A3027" s="1" t="s">
        <v>7525</v>
      </c>
      <c r="B3027" s="1" t="s">
        <v>7525</v>
      </c>
      <c r="C3027" s="1" t="s">
        <v>7526</v>
      </c>
      <c r="D3027" s="1" t="s">
        <v>7501</v>
      </c>
      <c r="E3027" s="1" t="s">
        <v>761</v>
      </c>
      <c r="F3027" s="1" t="s">
        <v>57</v>
      </c>
      <c r="G3027" s="1" t="s">
        <v>7527</v>
      </c>
      <c r="H3027" s="191">
        <v>23334.5</v>
      </c>
      <c r="I3027" s="192">
        <v>0</v>
      </c>
      <c r="J3027" s="192">
        <v>1</v>
      </c>
    </row>
    <row r="3028" spans="1:10">
      <c r="A3028" s="1" t="s">
        <v>7528</v>
      </c>
      <c r="B3028" s="1" t="s">
        <v>7528</v>
      </c>
      <c r="C3028" s="1" t="s">
        <v>7529</v>
      </c>
      <c r="D3028" s="1" t="s">
        <v>7501</v>
      </c>
      <c r="E3028" s="1" t="s">
        <v>761</v>
      </c>
      <c r="F3028" s="1" t="s">
        <v>57</v>
      </c>
      <c r="G3028" s="1" t="s">
        <v>7530</v>
      </c>
      <c r="H3028" s="191">
        <v>22573</v>
      </c>
      <c r="I3028" s="192">
        <v>0</v>
      </c>
      <c r="J3028" s="192">
        <v>0</v>
      </c>
    </row>
    <row r="3029" spans="1:10">
      <c r="A3029" s="1" t="s">
        <v>7531</v>
      </c>
      <c r="B3029" s="1" t="s">
        <v>7531</v>
      </c>
      <c r="C3029" s="1" t="s">
        <v>7532</v>
      </c>
      <c r="D3029" s="1" t="s">
        <v>7501</v>
      </c>
      <c r="E3029" s="1" t="s">
        <v>761</v>
      </c>
      <c r="F3029" s="1" t="s">
        <v>57</v>
      </c>
      <c r="G3029" s="1" t="s">
        <v>7533</v>
      </c>
      <c r="H3029" s="191">
        <v>19931</v>
      </c>
      <c r="I3029" s="192">
        <v>0</v>
      </c>
      <c r="J3029" s="192">
        <v>1</v>
      </c>
    </row>
    <row r="3030" spans="1:10">
      <c r="A3030" s="1" t="s">
        <v>7534</v>
      </c>
      <c r="B3030" s="1" t="s">
        <v>7534</v>
      </c>
      <c r="C3030" s="1" t="s">
        <v>516</v>
      </c>
      <c r="D3030" s="1" t="s">
        <v>7501</v>
      </c>
      <c r="E3030" s="1" t="s">
        <v>761</v>
      </c>
      <c r="F3030" s="1" t="s">
        <v>57</v>
      </c>
      <c r="G3030" s="1" t="s">
        <v>7535</v>
      </c>
      <c r="H3030" s="191">
        <v>19859.5</v>
      </c>
      <c r="I3030" s="192">
        <v>0</v>
      </c>
      <c r="J3030" s="192">
        <v>0</v>
      </c>
    </row>
    <row r="3031" spans="1:10">
      <c r="A3031" s="1" t="s">
        <v>7536</v>
      </c>
      <c r="B3031" s="1" t="s">
        <v>7536</v>
      </c>
      <c r="C3031" s="1" t="s">
        <v>7537</v>
      </c>
      <c r="D3031" s="1" t="s">
        <v>7501</v>
      </c>
      <c r="E3031" s="1" t="s">
        <v>761</v>
      </c>
      <c r="F3031" s="1" t="s">
        <v>57</v>
      </c>
      <c r="G3031" s="1" t="s">
        <v>7538</v>
      </c>
      <c r="H3031" s="191">
        <v>18829</v>
      </c>
      <c r="I3031" s="192">
        <v>0</v>
      </c>
      <c r="J3031" s="192">
        <v>0</v>
      </c>
    </row>
    <row r="3032" spans="1:10">
      <c r="A3032" s="1" t="s">
        <v>7539</v>
      </c>
      <c r="B3032" s="1" t="s">
        <v>7540</v>
      </c>
      <c r="C3032" s="1" t="s">
        <v>7540</v>
      </c>
      <c r="D3032" s="1" t="s">
        <v>7501</v>
      </c>
      <c r="E3032" s="1" t="s">
        <v>761</v>
      </c>
      <c r="F3032" s="1" t="s">
        <v>48</v>
      </c>
      <c r="G3032" s="1" t="s">
        <v>7541</v>
      </c>
      <c r="H3032" s="191">
        <v>17260</v>
      </c>
      <c r="I3032" s="192">
        <v>0</v>
      </c>
      <c r="J3032" s="192">
        <v>0</v>
      </c>
    </row>
    <row r="3033" spans="1:10">
      <c r="A3033" s="1" t="s">
        <v>7542</v>
      </c>
      <c r="B3033" s="1" t="s">
        <v>7542</v>
      </c>
      <c r="C3033" s="1" t="s">
        <v>7543</v>
      </c>
      <c r="D3033" s="1" t="s">
        <v>7501</v>
      </c>
      <c r="E3033" s="1" t="s">
        <v>761</v>
      </c>
      <c r="F3033" s="1" t="s">
        <v>57</v>
      </c>
      <c r="G3033" s="1" t="s">
        <v>7544</v>
      </c>
      <c r="H3033" s="191">
        <v>16901</v>
      </c>
      <c r="I3033" s="192">
        <v>0</v>
      </c>
      <c r="J3033" s="192">
        <v>1</v>
      </c>
    </row>
    <row r="3034" spans="1:10">
      <c r="A3034" s="1" t="s">
        <v>7545</v>
      </c>
      <c r="B3034" s="1" t="s">
        <v>7545</v>
      </c>
      <c r="C3034" s="1" t="s">
        <v>2901</v>
      </c>
      <c r="D3034" s="1" t="s">
        <v>7501</v>
      </c>
      <c r="E3034" s="1" t="s">
        <v>761</v>
      </c>
      <c r="F3034" s="1" t="s">
        <v>42</v>
      </c>
      <c r="G3034" s="1" t="s">
        <v>7546</v>
      </c>
      <c r="H3034" s="191">
        <v>15114.5</v>
      </c>
      <c r="I3034" s="192">
        <v>0</v>
      </c>
      <c r="J3034" s="192">
        <v>0</v>
      </c>
    </row>
    <row r="3035" spans="1:10">
      <c r="A3035" s="1" t="s">
        <v>7547</v>
      </c>
      <c r="B3035" s="1" t="s">
        <v>7547</v>
      </c>
      <c r="C3035" s="1" t="s">
        <v>7548</v>
      </c>
      <c r="D3035" s="1" t="s">
        <v>7501</v>
      </c>
      <c r="E3035" s="1" t="s">
        <v>761</v>
      </c>
      <c r="F3035" s="1" t="s">
        <v>57</v>
      </c>
      <c r="G3035" s="1" t="s">
        <v>7549</v>
      </c>
      <c r="H3035" s="191">
        <v>12674.5</v>
      </c>
      <c r="I3035" s="192">
        <v>0</v>
      </c>
      <c r="J3035" s="192">
        <v>0</v>
      </c>
    </row>
    <row r="3036" spans="1:10">
      <c r="A3036" s="1" t="s">
        <v>7550</v>
      </c>
      <c r="B3036" s="1" t="s">
        <v>7550</v>
      </c>
      <c r="C3036" s="1" t="s">
        <v>7551</v>
      </c>
      <c r="D3036" s="1" t="s">
        <v>7501</v>
      </c>
      <c r="E3036" s="1" t="s">
        <v>761</v>
      </c>
      <c r="F3036" s="1" t="s">
        <v>42</v>
      </c>
      <c r="G3036" s="1" t="s">
        <v>7552</v>
      </c>
      <c r="H3036" s="191">
        <v>12449</v>
      </c>
      <c r="I3036" s="192">
        <v>0</v>
      </c>
      <c r="J3036" s="192">
        <v>1</v>
      </c>
    </row>
    <row r="3037" spans="1:10">
      <c r="A3037" s="1" t="s">
        <v>7553</v>
      </c>
      <c r="B3037" s="1" t="s">
        <v>7553</v>
      </c>
      <c r="C3037" s="1" t="s">
        <v>516</v>
      </c>
      <c r="D3037" s="1" t="s">
        <v>7501</v>
      </c>
      <c r="E3037" s="1" t="s">
        <v>761</v>
      </c>
      <c r="F3037" s="1" t="s">
        <v>57</v>
      </c>
      <c r="G3037" s="1" t="s">
        <v>7554</v>
      </c>
      <c r="H3037" s="191">
        <v>11729</v>
      </c>
      <c r="I3037" s="192">
        <v>0</v>
      </c>
      <c r="J3037" s="192">
        <v>0</v>
      </c>
    </row>
    <row r="3038" spans="1:10">
      <c r="A3038" s="1" t="s">
        <v>7555</v>
      </c>
      <c r="B3038" s="1" t="s">
        <v>7555</v>
      </c>
      <c r="C3038" s="1" t="s">
        <v>516</v>
      </c>
      <c r="D3038" s="1" t="s">
        <v>7501</v>
      </c>
      <c r="E3038" s="1" t="s">
        <v>761</v>
      </c>
      <c r="F3038" s="1" t="s">
        <v>57</v>
      </c>
      <c r="G3038" s="1" t="s">
        <v>7556</v>
      </c>
      <c r="H3038" s="191">
        <v>11067.5</v>
      </c>
      <c r="I3038" s="192">
        <v>0</v>
      </c>
      <c r="J3038" s="192">
        <v>0</v>
      </c>
    </row>
    <row r="3039" spans="1:10">
      <c r="A3039" s="1" t="s">
        <v>7557</v>
      </c>
      <c r="B3039" s="1" t="s">
        <v>7557</v>
      </c>
      <c r="C3039" s="1" t="s">
        <v>7558</v>
      </c>
      <c r="D3039" s="1" t="s">
        <v>7501</v>
      </c>
      <c r="E3039" s="1" t="s">
        <v>761</v>
      </c>
      <c r="F3039" s="1" t="s">
        <v>57</v>
      </c>
      <c r="G3039" s="1" t="s">
        <v>7559</v>
      </c>
      <c r="H3039" s="191">
        <v>11028.5</v>
      </c>
      <c r="I3039" s="192">
        <v>0</v>
      </c>
      <c r="J3039" s="192">
        <v>0</v>
      </c>
    </row>
    <row r="3040" spans="1:10">
      <c r="A3040" s="1" t="s">
        <v>7560</v>
      </c>
      <c r="B3040" s="1" t="s">
        <v>7560</v>
      </c>
      <c r="C3040" s="1" t="s">
        <v>7561</v>
      </c>
      <c r="D3040" s="1" t="s">
        <v>7501</v>
      </c>
      <c r="E3040" s="1" t="s">
        <v>761</v>
      </c>
      <c r="F3040" s="1" t="s">
        <v>42</v>
      </c>
      <c r="G3040" s="1" t="s">
        <v>7562</v>
      </c>
      <c r="H3040" s="191">
        <v>11021.5</v>
      </c>
      <c r="I3040" s="192">
        <v>0</v>
      </c>
      <c r="J3040" s="192">
        <v>0</v>
      </c>
    </row>
    <row r="3041" spans="1:10">
      <c r="A3041" s="1" t="s">
        <v>7563</v>
      </c>
      <c r="B3041" s="1" t="s">
        <v>7563</v>
      </c>
      <c r="C3041" s="1" t="s">
        <v>7564</v>
      </c>
      <c r="D3041" s="1" t="s">
        <v>7501</v>
      </c>
      <c r="E3041" s="1" t="s">
        <v>761</v>
      </c>
      <c r="F3041" s="1" t="s">
        <v>57</v>
      </c>
      <c r="G3041" s="1" t="s">
        <v>7565</v>
      </c>
      <c r="H3041" s="191">
        <v>10968.5</v>
      </c>
      <c r="I3041" s="192">
        <v>0</v>
      </c>
      <c r="J3041" s="192">
        <v>0</v>
      </c>
    </row>
    <row r="3042" spans="1:10">
      <c r="A3042" s="1" t="s">
        <v>7566</v>
      </c>
      <c r="B3042" s="1" t="s">
        <v>7566</v>
      </c>
      <c r="C3042" s="1" t="s">
        <v>7567</v>
      </c>
      <c r="D3042" s="1" t="s">
        <v>7501</v>
      </c>
      <c r="E3042" s="1" t="s">
        <v>761</v>
      </c>
      <c r="F3042" s="1" t="s">
        <v>42</v>
      </c>
      <c r="G3042" s="1" t="s">
        <v>7568</v>
      </c>
      <c r="H3042" s="191">
        <v>10896.5</v>
      </c>
      <c r="I3042" s="192">
        <v>0</v>
      </c>
      <c r="J3042" s="192">
        <v>1</v>
      </c>
    </row>
    <row r="3043" spans="1:10">
      <c r="A3043" s="1" t="s">
        <v>7569</v>
      </c>
      <c r="B3043" s="1" t="s">
        <v>7569</v>
      </c>
      <c r="C3043" s="1" t="s">
        <v>7570</v>
      </c>
      <c r="D3043" s="1" t="s">
        <v>7501</v>
      </c>
      <c r="E3043" s="1" t="s">
        <v>761</v>
      </c>
      <c r="F3043" s="1" t="s">
        <v>57</v>
      </c>
      <c r="G3043" s="1" t="s">
        <v>7571</v>
      </c>
      <c r="H3043" s="191">
        <v>8607</v>
      </c>
      <c r="I3043" s="192">
        <v>0</v>
      </c>
      <c r="J3043" s="192">
        <v>0</v>
      </c>
    </row>
    <row r="3044" spans="1:10">
      <c r="A3044" s="1" t="s">
        <v>7572</v>
      </c>
      <c r="B3044" s="1" t="s">
        <v>7572</v>
      </c>
      <c r="C3044" s="1" t="s">
        <v>7573</v>
      </c>
      <c r="D3044" s="1" t="s">
        <v>7501</v>
      </c>
      <c r="E3044" s="1" t="s">
        <v>761</v>
      </c>
      <c r="F3044" s="1" t="s">
        <v>57</v>
      </c>
      <c r="G3044" s="1" t="s">
        <v>7574</v>
      </c>
      <c r="H3044" s="191">
        <v>6840.5</v>
      </c>
      <c r="I3044" s="192">
        <v>0</v>
      </c>
      <c r="J3044" s="192">
        <v>0</v>
      </c>
    </row>
    <row r="3045" spans="1:10">
      <c r="A3045" s="1" t="s">
        <v>7575</v>
      </c>
      <c r="B3045" s="1" t="s">
        <v>7575</v>
      </c>
      <c r="C3045" s="1" t="s">
        <v>7567</v>
      </c>
      <c r="D3045" s="1" t="s">
        <v>7501</v>
      </c>
      <c r="E3045" s="1" t="s">
        <v>761</v>
      </c>
      <c r="F3045" s="1" t="s">
        <v>42</v>
      </c>
      <c r="G3045" s="1" t="s">
        <v>7576</v>
      </c>
      <c r="H3045" s="191">
        <v>6090</v>
      </c>
      <c r="I3045" s="192">
        <v>0</v>
      </c>
      <c r="J3045" s="192">
        <v>1</v>
      </c>
    </row>
    <row r="3046" spans="1:10">
      <c r="A3046" s="1" t="s">
        <v>7577</v>
      </c>
      <c r="B3046" s="1" t="s">
        <v>7577</v>
      </c>
      <c r="C3046" s="1" t="s">
        <v>7504</v>
      </c>
      <c r="D3046" s="1" t="s">
        <v>7501</v>
      </c>
      <c r="E3046" s="1" t="s">
        <v>761</v>
      </c>
      <c r="F3046" s="1" t="s">
        <v>57</v>
      </c>
      <c r="G3046" s="1" t="s">
        <v>7578</v>
      </c>
      <c r="H3046" s="191">
        <v>5250.5</v>
      </c>
      <c r="I3046" s="192">
        <v>0</v>
      </c>
      <c r="J3046" s="192">
        <v>0</v>
      </c>
    </row>
    <row r="3047" spans="1:10">
      <c r="A3047" s="1" t="s">
        <v>7579</v>
      </c>
      <c r="B3047" s="1" t="s">
        <v>7579</v>
      </c>
      <c r="C3047" s="1" t="s">
        <v>7561</v>
      </c>
      <c r="D3047" s="1" t="s">
        <v>7501</v>
      </c>
      <c r="E3047" s="1" t="s">
        <v>761</v>
      </c>
      <c r="F3047" s="1" t="s">
        <v>42</v>
      </c>
      <c r="G3047" s="1" t="s">
        <v>7580</v>
      </c>
      <c r="H3047" s="191">
        <v>4624.5</v>
      </c>
      <c r="I3047" s="192">
        <v>0</v>
      </c>
      <c r="J3047" s="192">
        <v>0</v>
      </c>
    </row>
    <row r="3048" spans="1:10">
      <c r="A3048" s="1" t="s">
        <v>7581</v>
      </c>
      <c r="B3048" s="1" t="s">
        <v>7581</v>
      </c>
      <c r="C3048" s="1" t="s">
        <v>7567</v>
      </c>
      <c r="D3048" s="1" t="s">
        <v>7501</v>
      </c>
      <c r="E3048" s="1" t="s">
        <v>761</v>
      </c>
      <c r="F3048" s="1" t="s">
        <v>42</v>
      </c>
      <c r="G3048" s="1" t="s">
        <v>7582</v>
      </c>
      <c r="H3048" s="191">
        <v>4236</v>
      </c>
      <c r="I3048" s="192">
        <v>0</v>
      </c>
      <c r="J3048" s="192">
        <v>0</v>
      </c>
    </row>
    <row r="3049" spans="1:10">
      <c r="A3049" s="1" t="s">
        <v>7583</v>
      </c>
      <c r="B3049" s="1" t="s">
        <v>7583</v>
      </c>
      <c r="C3049" s="1" t="s">
        <v>7567</v>
      </c>
      <c r="D3049" s="1" t="s">
        <v>7501</v>
      </c>
      <c r="E3049" s="1" t="s">
        <v>761</v>
      </c>
      <c r="F3049" s="1" t="s">
        <v>42</v>
      </c>
      <c r="G3049" s="1" t="s">
        <v>7584</v>
      </c>
      <c r="H3049" s="191">
        <v>4081</v>
      </c>
      <c r="I3049" s="192">
        <v>0</v>
      </c>
      <c r="J3049" s="192">
        <v>0</v>
      </c>
    </row>
    <row r="3050" spans="1:10">
      <c r="A3050" s="1" t="s">
        <v>7585</v>
      </c>
      <c r="B3050" s="1" t="s">
        <v>7551</v>
      </c>
      <c r="C3050" s="1" t="s">
        <v>7551</v>
      </c>
      <c r="D3050" s="1" t="s">
        <v>7501</v>
      </c>
      <c r="E3050" s="1" t="s">
        <v>761</v>
      </c>
      <c r="F3050" s="1" t="s">
        <v>48</v>
      </c>
      <c r="G3050" s="1" t="s">
        <v>7586</v>
      </c>
      <c r="H3050" s="191">
        <v>2716</v>
      </c>
      <c r="I3050" s="192">
        <v>0</v>
      </c>
      <c r="J3050" s="192">
        <v>1</v>
      </c>
    </row>
    <row r="3051" spans="1:10">
      <c r="A3051" s="1" t="s">
        <v>7587</v>
      </c>
      <c r="B3051" s="1" t="s">
        <v>7515</v>
      </c>
      <c r="C3051" s="1" t="s">
        <v>7515</v>
      </c>
      <c r="D3051" s="1" t="s">
        <v>7501</v>
      </c>
      <c r="E3051" s="1" t="s">
        <v>761</v>
      </c>
      <c r="F3051" s="1" t="s">
        <v>48</v>
      </c>
      <c r="G3051" s="1" t="s">
        <v>7588</v>
      </c>
      <c r="H3051" s="191">
        <v>1603.5</v>
      </c>
      <c r="I3051" s="192">
        <v>0</v>
      </c>
      <c r="J3051" s="192">
        <v>0</v>
      </c>
    </row>
    <row r="3052" spans="1:10">
      <c r="A3052" s="1" t="s">
        <v>7589</v>
      </c>
      <c r="B3052" s="1" t="s">
        <v>7515</v>
      </c>
      <c r="C3052" s="1" t="s">
        <v>7515</v>
      </c>
      <c r="D3052" s="1" t="s">
        <v>7501</v>
      </c>
      <c r="E3052" s="1" t="s">
        <v>761</v>
      </c>
      <c r="F3052" s="1" t="s">
        <v>48</v>
      </c>
      <c r="G3052" s="1" t="s">
        <v>7590</v>
      </c>
      <c r="H3052" s="191">
        <v>1459.5</v>
      </c>
      <c r="I3052" s="192">
        <v>0</v>
      </c>
      <c r="J3052" s="192">
        <v>0</v>
      </c>
    </row>
    <row r="3053" spans="1:10">
      <c r="A3053" s="1" t="s">
        <v>7591</v>
      </c>
      <c r="B3053" s="1" t="s">
        <v>7515</v>
      </c>
      <c r="C3053" s="1" t="s">
        <v>7515</v>
      </c>
      <c r="D3053" s="1" t="s">
        <v>7501</v>
      </c>
      <c r="E3053" s="1" t="s">
        <v>761</v>
      </c>
      <c r="F3053" s="1" t="s">
        <v>48</v>
      </c>
      <c r="G3053" s="1" t="s">
        <v>7592</v>
      </c>
      <c r="H3053" s="191">
        <v>1350.5</v>
      </c>
      <c r="I3053" s="192">
        <v>0</v>
      </c>
      <c r="J3053" s="192">
        <v>0</v>
      </c>
    </row>
    <row r="3054" spans="1:10">
      <c r="A3054" s="1" t="s">
        <v>7593</v>
      </c>
      <c r="B3054" s="1" t="s">
        <v>7515</v>
      </c>
      <c r="C3054" s="1" t="s">
        <v>7515</v>
      </c>
      <c r="D3054" s="1" t="s">
        <v>7501</v>
      </c>
      <c r="E3054" s="1" t="s">
        <v>761</v>
      </c>
      <c r="F3054" s="1" t="s">
        <v>48</v>
      </c>
      <c r="G3054" s="1" t="s">
        <v>7594</v>
      </c>
      <c r="H3054" s="191">
        <v>1292.25</v>
      </c>
      <c r="I3054" s="192">
        <v>0</v>
      </c>
      <c r="J3054" s="192">
        <v>0</v>
      </c>
    </row>
    <row r="3055" spans="1:10">
      <c r="A3055" s="1" t="s">
        <v>7595</v>
      </c>
      <c r="B3055" s="1" t="s">
        <v>7595</v>
      </c>
      <c r="C3055" s="1" t="s">
        <v>7567</v>
      </c>
      <c r="D3055" s="1" t="s">
        <v>7501</v>
      </c>
      <c r="E3055" s="1" t="s">
        <v>761</v>
      </c>
      <c r="F3055" s="1" t="s">
        <v>57</v>
      </c>
      <c r="G3055" s="1" t="s">
        <v>7596</v>
      </c>
      <c r="H3055" s="191">
        <v>1232</v>
      </c>
      <c r="I3055" s="192">
        <v>0</v>
      </c>
      <c r="J3055" s="192">
        <v>0</v>
      </c>
    </row>
    <row r="3056" spans="1:10">
      <c r="A3056" s="1" t="s">
        <v>7597</v>
      </c>
      <c r="B3056" s="1" t="s">
        <v>7515</v>
      </c>
      <c r="C3056" s="1" t="s">
        <v>7515</v>
      </c>
      <c r="D3056" s="1" t="s">
        <v>7501</v>
      </c>
      <c r="E3056" s="1" t="s">
        <v>761</v>
      </c>
      <c r="F3056" s="1" t="s">
        <v>48</v>
      </c>
      <c r="G3056" s="1" t="s">
        <v>7598</v>
      </c>
      <c r="H3056" s="191">
        <v>1195.5</v>
      </c>
      <c r="I3056" s="192">
        <v>0</v>
      </c>
      <c r="J3056" s="192">
        <v>0</v>
      </c>
    </row>
    <row r="3057" spans="1:10">
      <c r="A3057" s="1" t="s">
        <v>7599</v>
      </c>
      <c r="B3057" s="1" t="s">
        <v>7504</v>
      </c>
      <c r="C3057" s="1" t="s">
        <v>7504</v>
      </c>
      <c r="D3057" s="1" t="s">
        <v>7501</v>
      </c>
      <c r="E3057" s="1" t="s">
        <v>761</v>
      </c>
      <c r="F3057" s="195" t="s">
        <v>57</v>
      </c>
      <c r="G3057" s="195" t="s">
        <v>7600</v>
      </c>
      <c r="H3057" s="196">
        <v>1187</v>
      </c>
      <c r="I3057" s="192">
        <v>0</v>
      </c>
      <c r="J3057" s="192">
        <v>0</v>
      </c>
    </row>
    <row r="3058" spans="1:10">
      <c r="A3058" s="1" t="s">
        <v>7601</v>
      </c>
      <c r="B3058" s="1" t="s">
        <v>7515</v>
      </c>
      <c r="C3058" s="1" t="s">
        <v>7515</v>
      </c>
      <c r="D3058" s="1" t="s">
        <v>7501</v>
      </c>
      <c r="E3058" s="1" t="s">
        <v>761</v>
      </c>
      <c r="F3058" s="1" t="s">
        <v>48</v>
      </c>
      <c r="G3058" s="1" t="s">
        <v>7602</v>
      </c>
      <c r="H3058" s="191">
        <v>1083.75</v>
      </c>
      <c r="I3058" s="192">
        <v>0</v>
      </c>
      <c r="J3058" s="192">
        <v>0</v>
      </c>
    </row>
    <row r="3059" spans="1:10">
      <c r="A3059" s="1" t="s">
        <v>7603</v>
      </c>
      <c r="B3059" s="1" t="s">
        <v>7515</v>
      </c>
      <c r="C3059" s="1" t="s">
        <v>7515</v>
      </c>
      <c r="D3059" s="1" t="s">
        <v>7501</v>
      </c>
      <c r="E3059" s="1" t="s">
        <v>761</v>
      </c>
      <c r="F3059" s="1" t="s">
        <v>48</v>
      </c>
      <c r="G3059" s="1" t="s">
        <v>7604</v>
      </c>
      <c r="H3059" s="191">
        <v>999</v>
      </c>
      <c r="I3059" s="192">
        <v>0</v>
      </c>
      <c r="J3059" s="192">
        <v>0</v>
      </c>
    </row>
    <row r="3060" spans="1:10">
      <c r="A3060" s="1" t="s">
        <v>7605</v>
      </c>
      <c r="B3060" s="1" t="s">
        <v>7504</v>
      </c>
      <c r="C3060" s="1" t="s">
        <v>7504</v>
      </c>
      <c r="D3060" s="1" t="s">
        <v>7501</v>
      </c>
      <c r="E3060" s="1" t="s">
        <v>761</v>
      </c>
      <c r="F3060" s="195" t="s">
        <v>57</v>
      </c>
      <c r="G3060" s="195" t="s">
        <v>7606</v>
      </c>
      <c r="H3060" s="196">
        <v>929</v>
      </c>
      <c r="I3060" s="192">
        <v>0</v>
      </c>
      <c r="J3060" s="192">
        <v>0</v>
      </c>
    </row>
    <row r="3061" spans="1:10">
      <c r="A3061" s="1" t="s">
        <v>7607</v>
      </c>
      <c r="B3061" s="1" t="s">
        <v>7515</v>
      </c>
      <c r="C3061" s="1" t="s">
        <v>7515</v>
      </c>
      <c r="D3061" s="1" t="s">
        <v>7501</v>
      </c>
      <c r="E3061" s="1" t="s">
        <v>761</v>
      </c>
      <c r="F3061" s="1" t="s">
        <v>48</v>
      </c>
      <c r="G3061" s="1" t="s">
        <v>7608</v>
      </c>
      <c r="H3061" s="191">
        <v>895.5</v>
      </c>
      <c r="I3061" s="192">
        <v>0</v>
      </c>
      <c r="J3061" s="192">
        <v>0</v>
      </c>
    </row>
    <row r="3062" spans="1:10">
      <c r="A3062" s="1" t="s">
        <v>7609</v>
      </c>
      <c r="B3062" s="1" t="s">
        <v>7515</v>
      </c>
      <c r="C3062" s="1" t="s">
        <v>7515</v>
      </c>
      <c r="D3062" s="1" t="s">
        <v>7501</v>
      </c>
      <c r="E3062" s="1" t="s">
        <v>761</v>
      </c>
      <c r="F3062" s="1" t="s">
        <v>48</v>
      </c>
      <c r="G3062" s="1" t="s">
        <v>7610</v>
      </c>
      <c r="H3062" s="191">
        <v>888.5</v>
      </c>
      <c r="I3062" s="192">
        <v>0</v>
      </c>
      <c r="J3062" s="192">
        <v>0</v>
      </c>
    </row>
    <row r="3063" spans="1:10">
      <c r="A3063" s="1" t="s">
        <v>7611</v>
      </c>
      <c r="B3063" s="1" t="s">
        <v>7515</v>
      </c>
      <c r="C3063" s="1" t="s">
        <v>7515</v>
      </c>
      <c r="D3063" s="1" t="s">
        <v>7501</v>
      </c>
      <c r="E3063" s="1" t="s">
        <v>761</v>
      </c>
      <c r="F3063" s="1" t="s">
        <v>48</v>
      </c>
      <c r="G3063" s="1" t="s">
        <v>7612</v>
      </c>
      <c r="H3063" s="191">
        <v>864</v>
      </c>
      <c r="I3063" s="192">
        <v>0</v>
      </c>
      <c r="J3063" s="192">
        <v>0</v>
      </c>
    </row>
    <row r="3064" spans="1:10">
      <c r="A3064" s="1" t="s">
        <v>7613</v>
      </c>
      <c r="B3064" s="1" t="s">
        <v>7504</v>
      </c>
      <c r="C3064" s="1" t="s">
        <v>7504</v>
      </c>
      <c r="D3064" s="1" t="s">
        <v>7501</v>
      </c>
      <c r="E3064" s="1" t="s">
        <v>761</v>
      </c>
      <c r="F3064" s="195" t="s">
        <v>57</v>
      </c>
      <c r="G3064" s="195" t="s">
        <v>7614</v>
      </c>
      <c r="H3064" s="196">
        <v>796</v>
      </c>
      <c r="I3064" s="192">
        <v>0</v>
      </c>
      <c r="J3064" s="192">
        <v>0</v>
      </c>
    </row>
    <row r="3065" spans="1:10">
      <c r="A3065" s="1" t="s">
        <v>7615</v>
      </c>
      <c r="B3065" s="1" t="s">
        <v>7515</v>
      </c>
      <c r="C3065" s="1" t="s">
        <v>7515</v>
      </c>
      <c r="D3065" s="1" t="s">
        <v>7501</v>
      </c>
      <c r="E3065" s="1" t="s">
        <v>761</v>
      </c>
      <c r="F3065" s="1" t="s">
        <v>48</v>
      </c>
      <c r="G3065" s="1" t="s">
        <v>7616</v>
      </c>
      <c r="H3065" s="191">
        <v>774.5</v>
      </c>
      <c r="I3065" s="192">
        <v>0</v>
      </c>
      <c r="J3065" s="192">
        <v>0</v>
      </c>
    </row>
    <row r="3066" spans="1:10">
      <c r="A3066" s="1" t="s">
        <v>7617</v>
      </c>
      <c r="B3066" s="1" t="s">
        <v>7515</v>
      </c>
      <c r="C3066" s="1" t="s">
        <v>7515</v>
      </c>
      <c r="D3066" s="1" t="s">
        <v>7501</v>
      </c>
      <c r="E3066" s="1" t="s">
        <v>761</v>
      </c>
      <c r="F3066" s="1" t="s">
        <v>48</v>
      </c>
      <c r="G3066" s="1" t="s">
        <v>7618</v>
      </c>
      <c r="H3066" s="191">
        <v>569.5</v>
      </c>
      <c r="I3066" s="192">
        <v>0</v>
      </c>
      <c r="J3066" s="192">
        <v>0</v>
      </c>
    </row>
    <row r="3067" spans="1:10">
      <c r="A3067" s="1" t="s">
        <v>7619</v>
      </c>
      <c r="B3067" s="1" t="s">
        <v>7515</v>
      </c>
      <c r="C3067" s="1" t="s">
        <v>7515</v>
      </c>
      <c r="D3067" s="1" t="s">
        <v>7501</v>
      </c>
      <c r="E3067" s="1" t="s">
        <v>761</v>
      </c>
      <c r="F3067" s="1" t="s">
        <v>48</v>
      </c>
      <c r="G3067" s="1" t="s">
        <v>7620</v>
      </c>
      <c r="H3067" s="191">
        <v>466.75</v>
      </c>
      <c r="I3067" s="192">
        <v>0</v>
      </c>
      <c r="J3067" s="192">
        <v>0</v>
      </c>
    </row>
    <row r="3068" spans="1:10">
      <c r="A3068" s="1" t="s">
        <v>7621</v>
      </c>
      <c r="B3068" s="1" t="s">
        <v>7621</v>
      </c>
      <c r="C3068" s="1" t="s">
        <v>7561</v>
      </c>
      <c r="D3068" s="1" t="s">
        <v>7501</v>
      </c>
      <c r="E3068" s="1" t="s">
        <v>761</v>
      </c>
      <c r="F3068" s="1" t="s">
        <v>42</v>
      </c>
      <c r="G3068" s="1" t="s">
        <v>7622</v>
      </c>
      <c r="H3068" s="191">
        <v>459.5</v>
      </c>
      <c r="I3068" s="192">
        <v>0</v>
      </c>
      <c r="J3068" s="192">
        <v>0</v>
      </c>
    </row>
    <row r="3069" spans="1:10">
      <c r="A3069" s="1" t="s">
        <v>7623</v>
      </c>
      <c r="B3069" s="1" t="s">
        <v>7504</v>
      </c>
      <c r="C3069" s="1" t="s">
        <v>7504</v>
      </c>
      <c r="D3069" s="1" t="s">
        <v>7501</v>
      </c>
      <c r="E3069" s="1" t="s">
        <v>761</v>
      </c>
      <c r="F3069" s="195" t="s">
        <v>57</v>
      </c>
      <c r="G3069" s="195" t="s">
        <v>7624</v>
      </c>
      <c r="H3069" s="196">
        <v>325</v>
      </c>
      <c r="I3069" s="192">
        <v>0</v>
      </c>
      <c r="J3069" s="192">
        <v>0</v>
      </c>
    </row>
    <row r="3070" spans="1:10">
      <c r="A3070" s="1" t="s">
        <v>7625</v>
      </c>
      <c r="B3070" s="1" t="s">
        <v>7515</v>
      </c>
      <c r="C3070" s="1" t="s">
        <v>7515</v>
      </c>
      <c r="D3070" s="1" t="s">
        <v>7501</v>
      </c>
      <c r="E3070" s="1" t="s">
        <v>761</v>
      </c>
      <c r="F3070" s="1" t="s">
        <v>48</v>
      </c>
      <c r="G3070" s="1" t="s">
        <v>7626</v>
      </c>
      <c r="H3070" s="191">
        <v>281</v>
      </c>
      <c r="I3070" s="192">
        <v>0</v>
      </c>
      <c r="J3070" s="192">
        <v>0</v>
      </c>
    </row>
    <row r="3071" spans="1:10">
      <c r="A3071" s="1" t="s">
        <v>7627</v>
      </c>
      <c r="B3071" s="1" t="s">
        <v>7515</v>
      </c>
      <c r="C3071" s="1" t="s">
        <v>7515</v>
      </c>
      <c r="D3071" s="1" t="s">
        <v>7501</v>
      </c>
      <c r="E3071" s="1" t="s">
        <v>761</v>
      </c>
      <c r="F3071" s="1" t="s">
        <v>48</v>
      </c>
      <c r="G3071" s="1" t="s">
        <v>7628</v>
      </c>
      <c r="H3071" s="191">
        <v>188</v>
      </c>
      <c r="I3071" s="192">
        <v>0</v>
      </c>
      <c r="J3071" s="192">
        <v>0</v>
      </c>
    </row>
    <row r="3072" spans="1:10">
      <c r="A3072" s="1" t="s">
        <v>7629</v>
      </c>
      <c r="B3072" s="1" t="s">
        <v>7515</v>
      </c>
      <c r="C3072" s="1" t="s">
        <v>7515</v>
      </c>
      <c r="D3072" s="1" t="s">
        <v>7501</v>
      </c>
      <c r="E3072" s="1" t="s">
        <v>761</v>
      </c>
      <c r="F3072" s="1" t="s">
        <v>48</v>
      </c>
      <c r="G3072" s="1" t="s">
        <v>7630</v>
      </c>
      <c r="H3072" s="191">
        <v>137</v>
      </c>
      <c r="I3072" s="192">
        <v>0</v>
      </c>
      <c r="J3072" s="192">
        <v>0</v>
      </c>
    </row>
    <row r="3073" spans="1:10">
      <c r="A3073" s="1" t="s">
        <v>7631</v>
      </c>
      <c r="B3073" s="1" t="s">
        <v>7632</v>
      </c>
      <c r="C3073" s="1" t="s">
        <v>7632</v>
      </c>
      <c r="D3073" s="1" t="s">
        <v>7633</v>
      </c>
      <c r="E3073" s="1" t="s">
        <v>86</v>
      </c>
      <c r="F3073" s="1" t="s">
        <v>448</v>
      </c>
      <c r="G3073" s="1" t="s">
        <v>7634</v>
      </c>
      <c r="H3073" s="191">
        <v>354202</v>
      </c>
      <c r="I3073" s="192">
        <v>1</v>
      </c>
      <c r="J3073" s="192">
        <v>1</v>
      </c>
    </row>
    <row r="3074" spans="1:10">
      <c r="A3074" s="1" t="s">
        <v>7635</v>
      </c>
      <c r="B3074" s="1" t="s">
        <v>7632</v>
      </c>
      <c r="C3074" s="1" t="s">
        <v>7632</v>
      </c>
      <c r="D3074" s="1" t="s">
        <v>7633</v>
      </c>
      <c r="E3074" s="1" t="s">
        <v>86</v>
      </c>
      <c r="F3074" s="1" t="s">
        <v>448</v>
      </c>
      <c r="G3074" s="1" t="s">
        <v>7636</v>
      </c>
      <c r="H3074" s="191">
        <v>340580.25</v>
      </c>
      <c r="I3074" s="192">
        <v>1</v>
      </c>
      <c r="J3074" s="192">
        <v>1</v>
      </c>
    </row>
    <row r="3075" spans="1:10">
      <c r="A3075" s="1" t="s">
        <v>7637</v>
      </c>
      <c r="B3075" s="1" t="s">
        <v>7638</v>
      </c>
      <c r="C3075" s="1" t="s">
        <v>7638</v>
      </c>
      <c r="D3075" s="1" t="s">
        <v>7633</v>
      </c>
      <c r="E3075" s="1" t="s">
        <v>86</v>
      </c>
      <c r="F3075" s="1" t="s">
        <v>48</v>
      </c>
      <c r="G3075" s="1" t="s">
        <v>7639</v>
      </c>
      <c r="H3075" s="191">
        <v>165941</v>
      </c>
      <c r="I3075" s="192">
        <v>1</v>
      </c>
      <c r="J3075" s="192">
        <v>1</v>
      </c>
    </row>
    <row r="3076" spans="1:10">
      <c r="A3076" s="1" t="s">
        <v>7640</v>
      </c>
      <c r="B3076" s="1" t="s">
        <v>7640</v>
      </c>
      <c r="C3076" s="1" t="s">
        <v>7641</v>
      </c>
      <c r="D3076" s="1" t="s">
        <v>7633</v>
      </c>
      <c r="E3076" s="1" t="s">
        <v>86</v>
      </c>
      <c r="F3076" s="1" t="s">
        <v>57</v>
      </c>
      <c r="G3076" s="1" t="s">
        <v>7642</v>
      </c>
      <c r="H3076" s="191">
        <v>112798</v>
      </c>
      <c r="I3076" s="192">
        <v>0</v>
      </c>
      <c r="J3076" s="192">
        <v>1</v>
      </c>
    </row>
    <row r="3077" spans="1:10">
      <c r="A3077" s="1" t="s">
        <v>7643</v>
      </c>
      <c r="B3077" s="1" t="s">
        <v>7643</v>
      </c>
      <c r="C3077" s="1" t="s">
        <v>6123</v>
      </c>
      <c r="D3077" s="1" t="s">
        <v>7633</v>
      </c>
      <c r="E3077" s="1" t="s">
        <v>86</v>
      </c>
      <c r="F3077" s="1" t="s">
        <v>42</v>
      </c>
      <c r="G3077" s="1" t="s">
        <v>7644</v>
      </c>
      <c r="H3077" s="191">
        <v>94931</v>
      </c>
      <c r="I3077" s="192">
        <v>0</v>
      </c>
      <c r="J3077" s="192">
        <v>0</v>
      </c>
    </row>
    <row r="3078" spans="1:10">
      <c r="A3078" s="1" t="s">
        <v>7645</v>
      </c>
      <c r="B3078" s="1" t="s">
        <v>7646</v>
      </c>
      <c r="C3078" s="1" t="s">
        <v>7646</v>
      </c>
      <c r="D3078" s="1" t="s">
        <v>7633</v>
      </c>
      <c r="E3078" s="1" t="s">
        <v>86</v>
      </c>
      <c r="F3078" s="1" t="s">
        <v>48</v>
      </c>
      <c r="G3078" s="1" t="s">
        <v>7647</v>
      </c>
      <c r="H3078" s="191">
        <v>89707.75</v>
      </c>
      <c r="I3078" s="192">
        <v>0</v>
      </c>
      <c r="J3078" s="192">
        <v>0</v>
      </c>
    </row>
    <row r="3079" spans="1:10">
      <c r="A3079" s="1" t="s">
        <v>7648</v>
      </c>
      <c r="B3079" s="1" t="s">
        <v>7649</v>
      </c>
      <c r="C3079" s="1" t="s">
        <v>7649</v>
      </c>
      <c r="D3079" s="1" t="s">
        <v>7633</v>
      </c>
      <c r="E3079" s="1" t="s">
        <v>86</v>
      </c>
      <c r="F3079" s="1" t="s">
        <v>48</v>
      </c>
      <c r="G3079" s="1" t="s">
        <v>7650</v>
      </c>
      <c r="H3079" s="191">
        <v>86749</v>
      </c>
      <c r="I3079" s="192">
        <v>1</v>
      </c>
      <c r="J3079" s="192">
        <v>1</v>
      </c>
    </row>
    <row r="3080" spans="1:10">
      <c r="A3080" s="1" t="s">
        <v>7651</v>
      </c>
      <c r="B3080" s="1" t="s">
        <v>7652</v>
      </c>
      <c r="C3080" s="1" t="s">
        <v>7652</v>
      </c>
      <c r="D3080" s="1" t="s">
        <v>7633</v>
      </c>
      <c r="E3080" s="1" t="s">
        <v>86</v>
      </c>
      <c r="F3080" s="1" t="s">
        <v>48</v>
      </c>
      <c r="G3080" s="1" t="s">
        <v>7653</v>
      </c>
      <c r="H3080" s="191">
        <v>82403.5</v>
      </c>
      <c r="I3080" s="192">
        <v>1</v>
      </c>
      <c r="J3080" s="192">
        <v>1</v>
      </c>
    </row>
    <row r="3081" spans="1:10">
      <c r="A3081" s="1" t="s">
        <v>7654</v>
      </c>
      <c r="B3081" s="1" t="s">
        <v>7654</v>
      </c>
      <c r="C3081" s="1" t="s">
        <v>7655</v>
      </c>
      <c r="D3081" s="1" t="s">
        <v>7633</v>
      </c>
      <c r="E3081" s="1" t="s">
        <v>86</v>
      </c>
      <c r="F3081" s="1" t="s">
        <v>57</v>
      </c>
      <c r="G3081" s="1" t="s">
        <v>7656</v>
      </c>
      <c r="H3081" s="191">
        <v>56028.5</v>
      </c>
      <c r="I3081" s="192">
        <v>0</v>
      </c>
      <c r="J3081" s="192">
        <v>1</v>
      </c>
    </row>
    <row r="3082" spans="1:10">
      <c r="A3082" s="1" t="s">
        <v>7657</v>
      </c>
      <c r="B3082" s="1" t="s">
        <v>7657</v>
      </c>
      <c r="C3082" s="1" t="s">
        <v>7657</v>
      </c>
      <c r="D3082" s="1" t="s">
        <v>7633</v>
      </c>
      <c r="E3082" s="1" t="s">
        <v>86</v>
      </c>
      <c r="F3082" s="195" t="s">
        <v>42</v>
      </c>
      <c r="G3082" s="195" t="s">
        <v>7658</v>
      </c>
      <c r="H3082" s="196">
        <v>54948</v>
      </c>
      <c r="I3082" s="192">
        <v>0</v>
      </c>
      <c r="J3082" s="192">
        <v>0</v>
      </c>
    </row>
    <row r="3083" spans="1:10">
      <c r="A3083" s="1" t="s">
        <v>7659</v>
      </c>
      <c r="B3083" s="1" t="s">
        <v>7660</v>
      </c>
      <c r="C3083" s="1" t="s">
        <v>7660</v>
      </c>
      <c r="D3083" s="1" t="s">
        <v>7633</v>
      </c>
      <c r="E3083" s="1" t="s">
        <v>86</v>
      </c>
      <c r="F3083" s="1" t="s">
        <v>48</v>
      </c>
      <c r="G3083" s="1" t="s">
        <v>7661</v>
      </c>
      <c r="H3083" s="191">
        <v>44079</v>
      </c>
      <c r="I3083" s="192">
        <v>0</v>
      </c>
      <c r="J3083" s="192">
        <v>1</v>
      </c>
    </row>
    <row r="3084" spans="1:10">
      <c r="A3084" s="1" t="s">
        <v>7662</v>
      </c>
      <c r="B3084" s="1" t="s">
        <v>7663</v>
      </c>
      <c r="C3084" s="1" t="s">
        <v>7663</v>
      </c>
      <c r="D3084" s="1" t="s">
        <v>7633</v>
      </c>
      <c r="E3084" s="1" t="s">
        <v>86</v>
      </c>
      <c r="F3084" s="1" t="s">
        <v>48</v>
      </c>
      <c r="G3084" s="1" t="s">
        <v>7664</v>
      </c>
      <c r="H3084" s="191">
        <v>43739.75</v>
      </c>
      <c r="I3084" s="192">
        <v>0</v>
      </c>
      <c r="J3084" s="192">
        <v>1</v>
      </c>
    </row>
    <row r="3085" spans="1:10">
      <c r="A3085" s="1" t="s">
        <v>7665</v>
      </c>
      <c r="B3085" s="1" t="s">
        <v>7632</v>
      </c>
      <c r="C3085" s="1" t="s">
        <v>7632</v>
      </c>
      <c r="D3085" s="1" t="s">
        <v>7633</v>
      </c>
      <c r="E3085" s="1" t="s">
        <v>86</v>
      </c>
      <c r="F3085" s="1" t="s">
        <v>448</v>
      </c>
      <c r="G3085" s="1" t="s">
        <v>7666</v>
      </c>
      <c r="H3085" s="191">
        <v>40949.5</v>
      </c>
      <c r="I3085" s="192">
        <v>0</v>
      </c>
      <c r="J3085" s="192">
        <v>0</v>
      </c>
    </row>
    <row r="3086" spans="1:10">
      <c r="A3086" s="1" t="s">
        <v>7667</v>
      </c>
      <c r="B3086" s="1" t="s">
        <v>7667</v>
      </c>
      <c r="C3086" s="1" t="s">
        <v>7668</v>
      </c>
      <c r="D3086" s="1" t="s">
        <v>7633</v>
      </c>
      <c r="E3086" s="1" t="s">
        <v>86</v>
      </c>
      <c r="F3086" s="1" t="s">
        <v>430</v>
      </c>
      <c r="G3086" s="1" t="s">
        <v>7669</v>
      </c>
      <c r="H3086" s="191">
        <v>37994.5</v>
      </c>
      <c r="I3086" s="192">
        <v>0</v>
      </c>
      <c r="J3086" s="192">
        <v>1</v>
      </c>
    </row>
    <row r="3087" spans="1:10">
      <c r="A3087" s="1" t="s">
        <v>7670</v>
      </c>
      <c r="B3087" s="1" t="s">
        <v>7670</v>
      </c>
      <c r="C3087" s="1" t="s">
        <v>6123</v>
      </c>
      <c r="D3087" s="1" t="s">
        <v>7633</v>
      </c>
      <c r="E3087" s="1" t="s">
        <v>86</v>
      </c>
      <c r="F3087" s="1" t="s">
        <v>42</v>
      </c>
      <c r="G3087" s="1" t="s">
        <v>7671</v>
      </c>
      <c r="H3087" s="191">
        <v>36569</v>
      </c>
      <c r="I3087" s="192">
        <v>0</v>
      </c>
      <c r="J3087" s="192">
        <v>1</v>
      </c>
    </row>
    <row r="3088" spans="1:10">
      <c r="A3088" s="1" t="s">
        <v>7672</v>
      </c>
      <c r="B3088" s="1" t="s">
        <v>7632</v>
      </c>
      <c r="C3088" s="1" t="s">
        <v>7632</v>
      </c>
      <c r="D3088" s="1" t="s">
        <v>7633</v>
      </c>
      <c r="E3088" s="1" t="s">
        <v>86</v>
      </c>
      <c r="F3088" s="1" t="s">
        <v>448</v>
      </c>
      <c r="G3088" s="1" t="s">
        <v>7673</v>
      </c>
      <c r="H3088" s="191">
        <v>35729.5</v>
      </c>
      <c r="I3088" s="192">
        <v>0</v>
      </c>
      <c r="J3088" s="192">
        <v>0</v>
      </c>
    </row>
    <row r="3089" spans="1:10">
      <c r="A3089" s="1" t="s">
        <v>7674</v>
      </c>
      <c r="B3089" s="1" t="s">
        <v>7674</v>
      </c>
      <c r="C3089" s="1" t="s">
        <v>7675</v>
      </c>
      <c r="D3089" s="1" t="s">
        <v>7633</v>
      </c>
      <c r="E3089" s="1" t="s">
        <v>86</v>
      </c>
      <c r="F3089" s="1" t="s">
        <v>57</v>
      </c>
      <c r="G3089" s="1" t="s">
        <v>7676</v>
      </c>
      <c r="H3089" s="191">
        <v>35217</v>
      </c>
      <c r="I3089" s="192">
        <v>0</v>
      </c>
      <c r="J3089" s="192">
        <v>1</v>
      </c>
    </row>
    <row r="3090" spans="1:10">
      <c r="A3090" s="1" t="s">
        <v>7677</v>
      </c>
      <c r="B3090" s="1" t="s">
        <v>7678</v>
      </c>
      <c r="C3090" s="1" t="s">
        <v>7678</v>
      </c>
      <c r="D3090" s="1" t="s">
        <v>7633</v>
      </c>
      <c r="E3090" s="1" t="s">
        <v>86</v>
      </c>
      <c r="F3090" s="1" t="s">
        <v>48</v>
      </c>
      <c r="G3090" s="1" t="s">
        <v>7679</v>
      </c>
      <c r="H3090" s="191">
        <v>34508.5</v>
      </c>
      <c r="I3090" s="192">
        <v>1</v>
      </c>
      <c r="J3090" s="192">
        <v>1</v>
      </c>
    </row>
    <row r="3091" spans="1:10">
      <c r="A3091" s="1" t="s">
        <v>7680</v>
      </c>
      <c r="B3091" s="1" t="s">
        <v>7680</v>
      </c>
      <c r="C3091" s="1" t="s">
        <v>7681</v>
      </c>
      <c r="D3091" s="1" t="s">
        <v>7633</v>
      </c>
      <c r="E3091" s="1" t="s">
        <v>86</v>
      </c>
      <c r="F3091" s="1" t="s">
        <v>42</v>
      </c>
      <c r="G3091" s="1" t="s">
        <v>7682</v>
      </c>
      <c r="H3091" s="191">
        <v>31467</v>
      </c>
      <c r="I3091" s="192">
        <v>0</v>
      </c>
      <c r="J3091" s="192">
        <v>0</v>
      </c>
    </row>
    <row r="3092" spans="1:10">
      <c r="A3092" s="1" t="s">
        <v>7683</v>
      </c>
      <c r="B3092" s="1" t="s">
        <v>7683</v>
      </c>
      <c r="C3092" s="1" t="s">
        <v>7684</v>
      </c>
      <c r="D3092" s="1" t="s">
        <v>7633</v>
      </c>
      <c r="E3092" s="1" t="s">
        <v>86</v>
      </c>
      <c r="F3092" s="1" t="s">
        <v>42</v>
      </c>
      <c r="G3092" s="1" t="s">
        <v>7685</v>
      </c>
      <c r="H3092" s="191">
        <v>31071.5</v>
      </c>
      <c r="I3092" s="192">
        <v>0</v>
      </c>
      <c r="J3092" s="192">
        <v>1</v>
      </c>
    </row>
    <row r="3093" spans="1:10">
      <c r="A3093" s="1" t="s">
        <v>7686</v>
      </c>
      <c r="B3093" s="1" t="s">
        <v>7686</v>
      </c>
      <c r="C3093" s="1" t="s">
        <v>516</v>
      </c>
      <c r="D3093" s="1" t="s">
        <v>7633</v>
      </c>
      <c r="E3093" s="1" t="s">
        <v>86</v>
      </c>
      <c r="F3093" s="1" t="s">
        <v>57</v>
      </c>
      <c r="G3093" s="1" t="s">
        <v>7687</v>
      </c>
      <c r="H3093" s="191">
        <v>26182.5</v>
      </c>
      <c r="I3093" s="192">
        <v>0</v>
      </c>
      <c r="J3093" s="192">
        <v>0</v>
      </c>
    </row>
    <row r="3094" spans="1:10">
      <c r="A3094" s="1" t="s">
        <v>7688</v>
      </c>
      <c r="B3094" s="1" t="s">
        <v>7688</v>
      </c>
      <c r="C3094" s="1" t="s">
        <v>7689</v>
      </c>
      <c r="D3094" s="1" t="s">
        <v>7633</v>
      </c>
      <c r="E3094" s="1" t="s">
        <v>86</v>
      </c>
      <c r="F3094" s="1" t="s">
        <v>57</v>
      </c>
      <c r="G3094" s="1" t="s">
        <v>7690</v>
      </c>
      <c r="H3094" s="191">
        <v>26038</v>
      </c>
      <c r="I3094" s="192">
        <v>0</v>
      </c>
      <c r="J3094" s="192">
        <v>0</v>
      </c>
    </row>
    <row r="3095" spans="1:10">
      <c r="A3095" s="1" t="s">
        <v>7691</v>
      </c>
      <c r="B3095" s="1" t="s">
        <v>7657</v>
      </c>
      <c r="C3095" s="1" t="s">
        <v>7657</v>
      </c>
      <c r="D3095" s="1" t="s">
        <v>7633</v>
      </c>
      <c r="E3095" s="1" t="s">
        <v>86</v>
      </c>
      <c r="F3095" s="1" t="s">
        <v>57</v>
      </c>
      <c r="G3095" s="1" t="s">
        <v>7692</v>
      </c>
      <c r="H3095" s="191">
        <v>23945.5</v>
      </c>
      <c r="I3095" s="192">
        <v>0</v>
      </c>
      <c r="J3095" s="192">
        <v>0</v>
      </c>
    </row>
    <row r="3096" spans="1:10">
      <c r="A3096" s="1" t="s">
        <v>7693</v>
      </c>
      <c r="B3096" s="1" t="s">
        <v>7632</v>
      </c>
      <c r="C3096" s="1" t="s">
        <v>7632</v>
      </c>
      <c r="D3096" s="1" t="s">
        <v>7633</v>
      </c>
      <c r="E3096" s="1" t="s">
        <v>86</v>
      </c>
      <c r="F3096" s="1" t="s">
        <v>65</v>
      </c>
      <c r="G3096" s="1" t="s">
        <v>7694</v>
      </c>
      <c r="H3096" s="191">
        <v>21138</v>
      </c>
      <c r="I3096" s="192">
        <v>0</v>
      </c>
      <c r="J3096" s="192">
        <v>0</v>
      </c>
    </row>
    <row r="3097" spans="1:10">
      <c r="A3097" s="1" t="s">
        <v>7695</v>
      </c>
      <c r="B3097" s="1" t="s">
        <v>7695</v>
      </c>
      <c r="C3097" s="1" t="s">
        <v>7681</v>
      </c>
      <c r="D3097" s="1" t="s">
        <v>7633</v>
      </c>
      <c r="E3097" s="1" t="s">
        <v>86</v>
      </c>
      <c r="F3097" s="1" t="s">
        <v>42</v>
      </c>
      <c r="G3097" s="1" t="s">
        <v>7696</v>
      </c>
      <c r="H3097" s="191">
        <v>20705</v>
      </c>
      <c r="I3097" s="192">
        <v>0</v>
      </c>
      <c r="J3097" s="192">
        <v>0</v>
      </c>
    </row>
    <row r="3098" spans="1:10">
      <c r="A3098" s="1" t="s">
        <v>7697</v>
      </c>
      <c r="B3098" s="1" t="s">
        <v>7697</v>
      </c>
      <c r="C3098" s="1" t="s">
        <v>7681</v>
      </c>
      <c r="D3098" s="1" t="s">
        <v>7633</v>
      </c>
      <c r="E3098" s="1" t="s">
        <v>86</v>
      </c>
      <c r="F3098" s="1" t="s">
        <v>42</v>
      </c>
      <c r="G3098" s="1" t="s">
        <v>7698</v>
      </c>
      <c r="H3098" s="191">
        <v>20654.5</v>
      </c>
      <c r="I3098" s="192">
        <v>0</v>
      </c>
      <c r="J3098" s="192">
        <v>0</v>
      </c>
    </row>
    <row r="3099" spans="1:10">
      <c r="A3099" s="1" t="s">
        <v>7699</v>
      </c>
      <c r="B3099" s="1" t="s">
        <v>7699</v>
      </c>
      <c r="C3099" s="1" t="s">
        <v>6123</v>
      </c>
      <c r="D3099" s="1" t="s">
        <v>7633</v>
      </c>
      <c r="E3099" s="1" t="s">
        <v>86</v>
      </c>
      <c r="F3099" s="1" t="s">
        <v>42</v>
      </c>
      <c r="G3099" s="1" t="s">
        <v>7700</v>
      </c>
      <c r="H3099" s="191">
        <v>16702</v>
      </c>
      <c r="I3099" s="192">
        <v>0</v>
      </c>
      <c r="J3099" s="192">
        <v>1</v>
      </c>
    </row>
    <row r="3100" spans="1:10">
      <c r="A3100" s="1" t="s">
        <v>7701</v>
      </c>
      <c r="B3100" s="1" t="s">
        <v>7701</v>
      </c>
      <c r="C3100" s="1" t="s">
        <v>7657</v>
      </c>
      <c r="D3100" s="1" t="s">
        <v>7633</v>
      </c>
      <c r="E3100" s="1" t="s">
        <v>86</v>
      </c>
      <c r="F3100" s="1" t="s">
        <v>57</v>
      </c>
      <c r="G3100" s="1" t="s">
        <v>7702</v>
      </c>
      <c r="H3100" s="191">
        <v>15874.5</v>
      </c>
      <c r="I3100" s="192">
        <v>0</v>
      </c>
      <c r="J3100" s="192">
        <v>0</v>
      </c>
    </row>
    <row r="3101" spans="1:10">
      <c r="A3101" s="1" t="s">
        <v>7703</v>
      </c>
      <c r="B3101" s="1" t="s">
        <v>7703</v>
      </c>
      <c r="C3101" s="1" t="s">
        <v>6123</v>
      </c>
      <c r="D3101" s="1" t="s">
        <v>7633</v>
      </c>
      <c r="E3101" s="1" t="s">
        <v>86</v>
      </c>
      <c r="F3101" s="1" t="s">
        <v>42</v>
      </c>
      <c r="G3101" s="1" t="s">
        <v>7704</v>
      </c>
      <c r="H3101" s="191">
        <v>15611</v>
      </c>
      <c r="I3101" s="192">
        <v>0</v>
      </c>
      <c r="J3101" s="192">
        <v>0</v>
      </c>
    </row>
    <row r="3102" spans="1:10">
      <c r="A3102" s="1" t="s">
        <v>7705</v>
      </c>
      <c r="B3102" s="1" t="s">
        <v>7649</v>
      </c>
      <c r="C3102" s="1" t="s">
        <v>7649</v>
      </c>
      <c r="D3102" s="1" t="s">
        <v>7633</v>
      </c>
      <c r="E3102" s="1" t="s">
        <v>86</v>
      </c>
      <c r="F3102" s="1" t="s">
        <v>48</v>
      </c>
      <c r="G3102" s="1" t="s">
        <v>7706</v>
      </c>
      <c r="H3102" s="191">
        <v>13879</v>
      </c>
      <c r="I3102" s="192">
        <v>0</v>
      </c>
      <c r="J3102" s="192">
        <v>1</v>
      </c>
    </row>
    <row r="3103" spans="1:10">
      <c r="A3103" s="1" t="s">
        <v>7707</v>
      </c>
      <c r="B3103" s="1" t="s">
        <v>7707</v>
      </c>
      <c r="C3103" s="1" t="s">
        <v>7681</v>
      </c>
      <c r="D3103" s="1" t="s">
        <v>7633</v>
      </c>
      <c r="E3103" s="1" t="s">
        <v>86</v>
      </c>
      <c r="F3103" s="1" t="s">
        <v>42</v>
      </c>
      <c r="G3103" s="1" t="s">
        <v>7708</v>
      </c>
      <c r="H3103" s="191">
        <v>12304</v>
      </c>
      <c r="I3103" s="192">
        <v>0</v>
      </c>
      <c r="J3103" s="192">
        <v>0</v>
      </c>
    </row>
    <row r="3104" spans="1:10">
      <c r="A3104" s="1" t="s">
        <v>7709</v>
      </c>
      <c r="B3104" s="1" t="s">
        <v>7709</v>
      </c>
      <c r="C3104" s="1" t="s">
        <v>7710</v>
      </c>
      <c r="D3104" s="1" t="s">
        <v>7633</v>
      </c>
      <c r="E3104" s="1" t="s">
        <v>86</v>
      </c>
      <c r="F3104" s="1" t="s">
        <v>42</v>
      </c>
      <c r="G3104" s="1" t="s">
        <v>7711</v>
      </c>
      <c r="H3104" s="191">
        <v>11131.5</v>
      </c>
      <c r="I3104" s="192">
        <v>0</v>
      </c>
      <c r="J3104" s="192">
        <v>0</v>
      </c>
    </row>
    <row r="3105" spans="1:10">
      <c r="A3105" s="1" t="s">
        <v>7712</v>
      </c>
      <c r="B3105" s="1" t="s">
        <v>7712</v>
      </c>
      <c r="C3105" s="1" t="s">
        <v>7675</v>
      </c>
      <c r="D3105" s="1" t="s">
        <v>7633</v>
      </c>
      <c r="E3105" s="1" t="s">
        <v>86</v>
      </c>
      <c r="F3105" s="1" t="s">
        <v>57</v>
      </c>
      <c r="G3105" s="1" t="s">
        <v>7713</v>
      </c>
      <c r="H3105" s="191">
        <v>11131</v>
      </c>
      <c r="I3105" s="192">
        <v>0</v>
      </c>
      <c r="J3105" s="192">
        <v>0</v>
      </c>
    </row>
    <row r="3106" spans="1:10">
      <c r="A3106" s="1" t="s">
        <v>7714</v>
      </c>
      <c r="B3106" s="1" t="s">
        <v>7714</v>
      </c>
      <c r="C3106" s="1" t="s">
        <v>7715</v>
      </c>
      <c r="D3106" s="1" t="s">
        <v>7633</v>
      </c>
      <c r="E3106" s="1" t="s">
        <v>86</v>
      </c>
      <c r="F3106" s="1" t="s">
        <v>42</v>
      </c>
      <c r="G3106" s="1" t="s">
        <v>7716</v>
      </c>
      <c r="H3106" s="191">
        <v>11095</v>
      </c>
      <c r="I3106" s="192">
        <v>0</v>
      </c>
      <c r="J3106" s="192">
        <v>1</v>
      </c>
    </row>
    <row r="3107" spans="1:10">
      <c r="A3107" s="1" t="s">
        <v>7717</v>
      </c>
      <c r="B3107" s="1" t="s">
        <v>7717</v>
      </c>
      <c r="C3107" s="1" t="s">
        <v>7718</v>
      </c>
      <c r="D3107" s="1" t="s">
        <v>7633</v>
      </c>
      <c r="E3107" s="1" t="s">
        <v>86</v>
      </c>
      <c r="F3107" s="1" t="s">
        <v>42</v>
      </c>
      <c r="G3107" s="1" t="s">
        <v>7719</v>
      </c>
      <c r="H3107" s="191">
        <v>11085</v>
      </c>
      <c r="I3107" s="192">
        <v>0</v>
      </c>
      <c r="J3107" s="192">
        <v>0</v>
      </c>
    </row>
    <row r="3108" spans="1:10">
      <c r="A3108" s="1" t="s">
        <v>7720</v>
      </c>
      <c r="B3108" s="1" t="s">
        <v>7720</v>
      </c>
      <c r="C3108" s="1" t="s">
        <v>7681</v>
      </c>
      <c r="D3108" s="1" t="s">
        <v>7633</v>
      </c>
      <c r="E3108" s="1" t="s">
        <v>86</v>
      </c>
      <c r="F3108" s="1" t="s">
        <v>42</v>
      </c>
      <c r="G3108" s="1" t="s">
        <v>7721</v>
      </c>
      <c r="H3108" s="191">
        <v>10414</v>
      </c>
      <c r="I3108" s="192">
        <v>0</v>
      </c>
      <c r="J3108" s="192">
        <v>0</v>
      </c>
    </row>
    <row r="3109" spans="1:10">
      <c r="A3109" s="1" t="s">
        <v>7722</v>
      </c>
      <c r="B3109" s="1" t="s">
        <v>7657</v>
      </c>
      <c r="C3109" s="1" t="s">
        <v>7657</v>
      </c>
      <c r="D3109" s="1" t="s">
        <v>7633</v>
      </c>
      <c r="E3109" s="1" t="s">
        <v>86</v>
      </c>
      <c r="F3109" s="1" t="s">
        <v>57</v>
      </c>
      <c r="G3109" s="1" t="s">
        <v>7723</v>
      </c>
      <c r="H3109" s="191">
        <v>10334</v>
      </c>
      <c r="I3109" s="192">
        <v>0</v>
      </c>
      <c r="J3109" s="192">
        <v>0</v>
      </c>
    </row>
    <row r="3110" spans="1:10">
      <c r="A3110" s="1" t="s">
        <v>7724</v>
      </c>
      <c r="B3110" s="1" t="s">
        <v>7725</v>
      </c>
      <c r="C3110" s="1" t="s">
        <v>7725</v>
      </c>
      <c r="D3110" s="1" t="s">
        <v>7633</v>
      </c>
      <c r="E3110" s="1" t="s">
        <v>86</v>
      </c>
      <c r="F3110" s="1" t="s">
        <v>48</v>
      </c>
      <c r="G3110" s="1" t="s">
        <v>7726</v>
      </c>
      <c r="H3110" s="191">
        <v>9972</v>
      </c>
      <c r="I3110" s="192">
        <v>0</v>
      </c>
      <c r="J3110" s="192">
        <v>0</v>
      </c>
    </row>
    <row r="3111" spans="1:10">
      <c r="A3111" s="1" t="s">
        <v>7727</v>
      </c>
      <c r="B3111" s="1" t="s">
        <v>7657</v>
      </c>
      <c r="C3111" s="1" t="s">
        <v>7657</v>
      </c>
      <c r="D3111" s="1" t="s">
        <v>7633</v>
      </c>
      <c r="E3111" s="1" t="s">
        <v>86</v>
      </c>
      <c r="F3111" s="1" t="s">
        <v>57</v>
      </c>
      <c r="G3111" s="1" t="s">
        <v>7728</v>
      </c>
      <c r="H3111" s="191">
        <v>9340.5</v>
      </c>
      <c r="I3111" s="192">
        <v>0</v>
      </c>
      <c r="J3111" s="192">
        <v>0</v>
      </c>
    </row>
    <row r="3112" spans="1:10">
      <c r="A3112" s="1" t="s">
        <v>7729</v>
      </c>
      <c r="B3112" s="1" t="s">
        <v>7730</v>
      </c>
      <c r="C3112" s="1" t="s">
        <v>7730</v>
      </c>
      <c r="D3112" s="1" t="s">
        <v>7633</v>
      </c>
      <c r="E3112" s="1" t="s">
        <v>86</v>
      </c>
      <c r="F3112" s="1" t="s">
        <v>48</v>
      </c>
      <c r="G3112" s="1" t="s">
        <v>7731</v>
      </c>
      <c r="H3112" s="191">
        <v>9246</v>
      </c>
      <c r="I3112" s="192">
        <v>0</v>
      </c>
      <c r="J3112" s="192">
        <v>0</v>
      </c>
    </row>
    <row r="3113" spans="1:10">
      <c r="A3113" s="1" t="s">
        <v>7732</v>
      </c>
      <c r="B3113" s="1" t="s">
        <v>7657</v>
      </c>
      <c r="C3113" s="1" t="s">
        <v>7657</v>
      </c>
      <c r="D3113" s="1" t="s">
        <v>7633</v>
      </c>
      <c r="E3113" s="1" t="s">
        <v>86</v>
      </c>
      <c r="F3113" s="1" t="s">
        <v>57</v>
      </c>
      <c r="G3113" s="1" t="s">
        <v>7733</v>
      </c>
      <c r="H3113" s="191">
        <v>9175.5</v>
      </c>
      <c r="I3113" s="192">
        <v>0</v>
      </c>
      <c r="J3113" s="192">
        <v>0</v>
      </c>
    </row>
    <row r="3114" spans="1:10">
      <c r="A3114" s="1" t="s">
        <v>7734</v>
      </c>
      <c r="B3114" s="1" t="s">
        <v>7734</v>
      </c>
      <c r="C3114" s="1" t="s">
        <v>7684</v>
      </c>
      <c r="D3114" s="1" t="s">
        <v>7633</v>
      </c>
      <c r="E3114" s="1" t="s">
        <v>86</v>
      </c>
      <c r="F3114" s="1" t="s">
        <v>42</v>
      </c>
      <c r="G3114" s="1" t="s">
        <v>7735</v>
      </c>
      <c r="H3114" s="191">
        <v>8730.5</v>
      </c>
      <c r="I3114" s="192">
        <v>0</v>
      </c>
      <c r="J3114" s="192">
        <v>0</v>
      </c>
    </row>
    <row r="3115" spans="1:10">
      <c r="A3115" s="1" t="s">
        <v>7736</v>
      </c>
      <c r="B3115" s="1" t="s">
        <v>7736</v>
      </c>
      <c r="C3115" s="1" t="s">
        <v>7681</v>
      </c>
      <c r="D3115" s="1" t="s">
        <v>7633</v>
      </c>
      <c r="E3115" s="1" t="s">
        <v>86</v>
      </c>
      <c r="F3115" s="1" t="s">
        <v>42</v>
      </c>
      <c r="G3115" s="1" t="s">
        <v>7737</v>
      </c>
      <c r="H3115" s="191">
        <v>7152</v>
      </c>
      <c r="I3115" s="192">
        <v>0</v>
      </c>
      <c r="J3115" s="192">
        <v>0</v>
      </c>
    </row>
    <row r="3116" spans="1:10">
      <c r="A3116" s="1" t="s">
        <v>7738</v>
      </c>
      <c r="B3116" s="1" t="s">
        <v>7657</v>
      </c>
      <c r="C3116" s="1" t="s">
        <v>7657</v>
      </c>
      <c r="D3116" s="1" t="s">
        <v>7633</v>
      </c>
      <c r="E3116" s="1" t="s">
        <v>86</v>
      </c>
      <c r="F3116" s="1" t="s">
        <v>57</v>
      </c>
      <c r="G3116" s="1" t="s">
        <v>7739</v>
      </c>
      <c r="H3116" s="191">
        <v>7027</v>
      </c>
      <c r="I3116" s="192">
        <v>0</v>
      </c>
      <c r="J3116" s="192">
        <v>0</v>
      </c>
    </row>
    <row r="3117" spans="1:10">
      <c r="A3117" s="1" t="s">
        <v>7740</v>
      </c>
      <c r="B3117" s="1" t="s">
        <v>7740</v>
      </c>
      <c r="C3117" s="1" t="s">
        <v>7741</v>
      </c>
      <c r="D3117" s="1" t="s">
        <v>7633</v>
      </c>
      <c r="E3117" s="1" t="s">
        <v>86</v>
      </c>
      <c r="F3117" s="1" t="s">
        <v>57</v>
      </c>
      <c r="G3117" s="1" t="s">
        <v>7742</v>
      </c>
      <c r="H3117" s="191">
        <v>5283.5</v>
      </c>
      <c r="I3117" s="192">
        <v>0</v>
      </c>
      <c r="J3117" s="192">
        <v>0</v>
      </c>
    </row>
    <row r="3118" spans="1:10">
      <c r="A3118" s="1" t="s">
        <v>7743</v>
      </c>
      <c r="B3118" s="1" t="s">
        <v>7744</v>
      </c>
      <c r="C3118" s="1" t="s">
        <v>7744</v>
      </c>
      <c r="D3118" s="1" t="s">
        <v>7633</v>
      </c>
      <c r="E3118" s="1" t="s">
        <v>86</v>
      </c>
      <c r="F3118" s="1" t="s">
        <v>48</v>
      </c>
      <c r="G3118" s="1" t="s">
        <v>7745</v>
      </c>
      <c r="H3118" s="191">
        <v>4546.5</v>
      </c>
      <c r="I3118" s="192">
        <v>0</v>
      </c>
      <c r="J3118" s="192">
        <v>0</v>
      </c>
    </row>
    <row r="3119" spans="1:10">
      <c r="A3119" s="1" t="s">
        <v>7746</v>
      </c>
      <c r="B3119" s="1" t="s">
        <v>7746</v>
      </c>
      <c r="C3119" s="1" t="s">
        <v>7747</v>
      </c>
      <c r="D3119" s="1" t="s">
        <v>7633</v>
      </c>
      <c r="E3119" s="1" t="s">
        <v>86</v>
      </c>
      <c r="F3119" s="1" t="s">
        <v>42</v>
      </c>
      <c r="G3119" s="1" t="s">
        <v>7748</v>
      </c>
      <c r="H3119" s="191">
        <v>3766.5</v>
      </c>
      <c r="I3119" s="192">
        <v>0</v>
      </c>
      <c r="J3119" s="192">
        <v>0</v>
      </c>
    </row>
    <row r="3120" spans="1:10">
      <c r="A3120" s="1" t="s">
        <v>7749</v>
      </c>
      <c r="B3120" s="1" t="s">
        <v>7632</v>
      </c>
      <c r="C3120" s="1" t="s">
        <v>7632</v>
      </c>
      <c r="D3120" s="1" t="s">
        <v>7633</v>
      </c>
      <c r="E3120" s="1" t="s">
        <v>86</v>
      </c>
      <c r="F3120" s="1" t="s">
        <v>448</v>
      </c>
      <c r="G3120" s="1" t="s">
        <v>7750</v>
      </c>
      <c r="H3120" s="191">
        <v>3540</v>
      </c>
      <c r="I3120" s="192">
        <v>0</v>
      </c>
      <c r="J3120" s="192">
        <v>0</v>
      </c>
    </row>
    <row r="3121" spans="1:10">
      <c r="A3121" s="1" t="s">
        <v>7751</v>
      </c>
      <c r="B3121" s="1" t="s">
        <v>7752</v>
      </c>
      <c r="C3121" s="1" t="s">
        <v>7752</v>
      </c>
      <c r="D3121" s="1" t="s">
        <v>7633</v>
      </c>
      <c r="E3121" s="1" t="s">
        <v>86</v>
      </c>
      <c r="F3121" s="1" t="s">
        <v>48</v>
      </c>
      <c r="G3121" s="1" t="s">
        <v>7753</v>
      </c>
      <c r="H3121" s="191">
        <v>3306.5</v>
      </c>
      <c r="I3121" s="192">
        <v>0</v>
      </c>
      <c r="J3121" s="192">
        <v>0</v>
      </c>
    </row>
    <row r="3122" spans="1:10">
      <c r="A3122" s="1" t="s">
        <v>7754</v>
      </c>
      <c r="B3122" s="1" t="s">
        <v>7646</v>
      </c>
      <c r="C3122" s="1" t="s">
        <v>7646</v>
      </c>
      <c r="D3122" s="1" t="s">
        <v>7633</v>
      </c>
      <c r="E3122" s="1" t="s">
        <v>86</v>
      </c>
      <c r="F3122" s="1" t="s">
        <v>48</v>
      </c>
      <c r="G3122" s="1" t="s">
        <v>7755</v>
      </c>
      <c r="H3122" s="191">
        <v>3105.25</v>
      </c>
      <c r="I3122" s="192">
        <v>0</v>
      </c>
      <c r="J3122" s="192">
        <v>0</v>
      </c>
    </row>
    <row r="3123" spans="1:10">
      <c r="A3123" s="1" t="s">
        <v>7756</v>
      </c>
      <c r="B3123" s="1" t="s">
        <v>7646</v>
      </c>
      <c r="C3123" s="1" t="s">
        <v>7646</v>
      </c>
      <c r="D3123" s="1" t="s">
        <v>7633</v>
      </c>
      <c r="E3123" s="1" t="s">
        <v>86</v>
      </c>
      <c r="F3123" s="1" t="s">
        <v>48</v>
      </c>
      <c r="G3123" s="1" t="s">
        <v>7757</v>
      </c>
      <c r="H3123" s="191">
        <v>2894.75</v>
      </c>
      <c r="I3123" s="192">
        <v>0</v>
      </c>
      <c r="J3123" s="192">
        <v>0</v>
      </c>
    </row>
    <row r="3124" spans="1:10">
      <c r="A3124" s="1" t="s">
        <v>7758</v>
      </c>
      <c r="B3124" s="1" t="s">
        <v>7758</v>
      </c>
      <c r="C3124" s="1" t="s">
        <v>7681</v>
      </c>
      <c r="D3124" s="1" t="s">
        <v>7633</v>
      </c>
      <c r="E3124" s="1" t="s">
        <v>86</v>
      </c>
      <c r="F3124" s="1" t="s">
        <v>42</v>
      </c>
      <c r="G3124" s="1" t="s">
        <v>7759</v>
      </c>
      <c r="H3124" s="191">
        <v>2884.5</v>
      </c>
      <c r="I3124" s="192">
        <v>0</v>
      </c>
      <c r="J3124" s="192">
        <v>0</v>
      </c>
    </row>
    <row r="3125" spans="1:10">
      <c r="A3125" s="1" t="s">
        <v>7760</v>
      </c>
      <c r="B3125" s="1" t="s">
        <v>7646</v>
      </c>
      <c r="C3125" s="1" t="s">
        <v>7646</v>
      </c>
      <c r="D3125" s="1" t="s">
        <v>7633</v>
      </c>
      <c r="E3125" s="1" t="s">
        <v>86</v>
      </c>
      <c r="F3125" s="1" t="s">
        <v>48</v>
      </c>
      <c r="G3125" s="1" t="s">
        <v>7761</v>
      </c>
      <c r="H3125" s="191">
        <v>2552.25</v>
      </c>
      <c r="I3125" s="192">
        <v>0</v>
      </c>
      <c r="J3125" s="192">
        <v>0</v>
      </c>
    </row>
    <row r="3126" spans="1:10">
      <c r="A3126" s="1" t="s">
        <v>7762</v>
      </c>
      <c r="B3126" s="1" t="s">
        <v>7646</v>
      </c>
      <c r="C3126" s="1" t="s">
        <v>7646</v>
      </c>
      <c r="D3126" s="1" t="s">
        <v>7633</v>
      </c>
      <c r="E3126" s="1" t="s">
        <v>86</v>
      </c>
      <c r="F3126" s="1" t="s">
        <v>48</v>
      </c>
      <c r="G3126" s="1" t="s">
        <v>7763</v>
      </c>
      <c r="H3126" s="191">
        <v>2482.25</v>
      </c>
      <c r="I3126" s="192">
        <v>0</v>
      </c>
      <c r="J3126" s="192">
        <v>0</v>
      </c>
    </row>
    <row r="3127" spans="1:10">
      <c r="A3127" s="1" t="s">
        <v>7764</v>
      </c>
      <c r="B3127" s="1" t="s">
        <v>7764</v>
      </c>
      <c r="C3127" s="1" t="s">
        <v>7765</v>
      </c>
      <c r="D3127" s="1" t="s">
        <v>7633</v>
      </c>
      <c r="E3127" s="1" t="s">
        <v>86</v>
      </c>
      <c r="F3127" s="1" t="s">
        <v>57</v>
      </c>
      <c r="G3127" s="1" t="s">
        <v>7766</v>
      </c>
      <c r="H3127" s="191">
        <v>2328.5</v>
      </c>
      <c r="I3127" s="192">
        <v>0</v>
      </c>
      <c r="J3127" s="192">
        <v>0</v>
      </c>
    </row>
    <row r="3128" spans="1:10">
      <c r="A3128" s="1" t="s">
        <v>7767</v>
      </c>
      <c r="B3128" s="1" t="s">
        <v>7657</v>
      </c>
      <c r="C3128" s="1" t="s">
        <v>7657</v>
      </c>
      <c r="D3128" s="1" t="s">
        <v>7633</v>
      </c>
      <c r="E3128" s="1" t="s">
        <v>86</v>
      </c>
      <c r="F3128" s="1" t="s">
        <v>57</v>
      </c>
      <c r="G3128" s="1" t="s">
        <v>7768</v>
      </c>
      <c r="H3128" s="191">
        <v>2131.5</v>
      </c>
      <c r="I3128" s="192">
        <v>0</v>
      </c>
      <c r="J3128" s="192">
        <v>0</v>
      </c>
    </row>
    <row r="3129" spans="1:10">
      <c r="A3129" s="1" t="s">
        <v>7769</v>
      </c>
      <c r="B3129" s="1" t="s">
        <v>7646</v>
      </c>
      <c r="C3129" s="1" t="s">
        <v>7646</v>
      </c>
      <c r="D3129" s="1" t="s">
        <v>7633</v>
      </c>
      <c r="E3129" s="1" t="s">
        <v>86</v>
      </c>
      <c r="F3129" s="1" t="s">
        <v>48</v>
      </c>
      <c r="G3129" s="1" t="s">
        <v>7770</v>
      </c>
      <c r="H3129" s="191">
        <v>2122.25</v>
      </c>
      <c r="I3129" s="192">
        <v>0</v>
      </c>
      <c r="J3129" s="192">
        <v>0</v>
      </c>
    </row>
    <row r="3130" spans="1:10">
      <c r="A3130" s="1" t="s">
        <v>7771</v>
      </c>
      <c r="B3130" s="1" t="s">
        <v>7663</v>
      </c>
      <c r="C3130" s="1" t="s">
        <v>7663</v>
      </c>
      <c r="D3130" s="1" t="s">
        <v>7633</v>
      </c>
      <c r="E3130" s="1" t="s">
        <v>86</v>
      </c>
      <c r="F3130" s="1" t="s">
        <v>48</v>
      </c>
      <c r="G3130" s="1" t="s">
        <v>7772</v>
      </c>
      <c r="H3130" s="191">
        <v>2024.5</v>
      </c>
      <c r="I3130" s="192">
        <v>0</v>
      </c>
      <c r="J3130" s="192">
        <v>0</v>
      </c>
    </row>
    <row r="3131" spans="1:10">
      <c r="A3131" s="1" t="s">
        <v>7773</v>
      </c>
      <c r="B3131" s="1" t="s">
        <v>7663</v>
      </c>
      <c r="C3131" s="1" t="s">
        <v>7663</v>
      </c>
      <c r="D3131" s="1" t="s">
        <v>7633</v>
      </c>
      <c r="E3131" s="1" t="s">
        <v>86</v>
      </c>
      <c r="F3131" s="1" t="s">
        <v>48</v>
      </c>
      <c r="G3131" s="1" t="s">
        <v>7774</v>
      </c>
      <c r="H3131" s="191">
        <v>1944</v>
      </c>
      <c r="I3131" s="192">
        <v>0</v>
      </c>
      <c r="J3131" s="192">
        <v>0</v>
      </c>
    </row>
    <row r="3132" spans="1:10">
      <c r="A3132" s="1" t="s">
        <v>7775</v>
      </c>
      <c r="B3132" s="1" t="s">
        <v>7632</v>
      </c>
      <c r="C3132" s="1" t="s">
        <v>7632</v>
      </c>
      <c r="D3132" s="1" t="s">
        <v>7633</v>
      </c>
      <c r="E3132" s="1" t="s">
        <v>86</v>
      </c>
      <c r="F3132" s="1" t="s">
        <v>448</v>
      </c>
      <c r="G3132" s="1" t="s">
        <v>7776</v>
      </c>
      <c r="H3132" s="191">
        <v>1890</v>
      </c>
      <c r="I3132" s="192">
        <v>0</v>
      </c>
      <c r="J3132" s="192">
        <v>0</v>
      </c>
    </row>
    <row r="3133" spans="1:10">
      <c r="A3133" s="1" t="s">
        <v>7777</v>
      </c>
      <c r="B3133" s="1" t="s">
        <v>7646</v>
      </c>
      <c r="C3133" s="1" t="s">
        <v>7646</v>
      </c>
      <c r="D3133" s="1" t="s">
        <v>7633</v>
      </c>
      <c r="E3133" s="1" t="s">
        <v>86</v>
      </c>
      <c r="F3133" s="1" t="s">
        <v>48</v>
      </c>
      <c r="G3133" s="1" t="s">
        <v>7778</v>
      </c>
      <c r="H3133" s="191">
        <v>1790.75</v>
      </c>
      <c r="I3133" s="192">
        <v>0</v>
      </c>
      <c r="J3133" s="192">
        <v>0</v>
      </c>
    </row>
    <row r="3134" spans="1:10">
      <c r="A3134" s="1" t="s">
        <v>7779</v>
      </c>
      <c r="B3134" s="1" t="s">
        <v>7646</v>
      </c>
      <c r="C3134" s="1" t="s">
        <v>7646</v>
      </c>
      <c r="D3134" s="1" t="s">
        <v>7633</v>
      </c>
      <c r="E3134" s="1" t="s">
        <v>86</v>
      </c>
      <c r="F3134" s="1" t="s">
        <v>48</v>
      </c>
      <c r="G3134" s="1" t="s">
        <v>7780</v>
      </c>
      <c r="H3134" s="191">
        <v>1779.75</v>
      </c>
      <c r="I3134" s="192">
        <v>0</v>
      </c>
      <c r="J3134" s="192">
        <v>0</v>
      </c>
    </row>
    <row r="3135" spans="1:10">
      <c r="A3135" s="1" t="s">
        <v>7781</v>
      </c>
      <c r="B3135" s="1" t="s">
        <v>7646</v>
      </c>
      <c r="C3135" s="1" t="s">
        <v>7646</v>
      </c>
      <c r="D3135" s="1" t="s">
        <v>7633</v>
      </c>
      <c r="E3135" s="1" t="s">
        <v>86</v>
      </c>
      <c r="F3135" s="1" t="s">
        <v>48</v>
      </c>
      <c r="G3135" s="1" t="s">
        <v>7782</v>
      </c>
      <c r="H3135" s="191">
        <v>1778.25</v>
      </c>
      <c r="I3135" s="192">
        <v>0</v>
      </c>
      <c r="J3135" s="192">
        <v>0</v>
      </c>
    </row>
    <row r="3136" spans="1:10">
      <c r="A3136" s="1" t="s">
        <v>7783</v>
      </c>
      <c r="B3136" s="1" t="s">
        <v>7646</v>
      </c>
      <c r="C3136" s="1" t="s">
        <v>7646</v>
      </c>
      <c r="D3136" s="1" t="s">
        <v>7633</v>
      </c>
      <c r="E3136" s="1" t="s">
        <v>86</v>
      </c>
      <c r="F3136" s="1" t="s">
        <v>48</v>
      </c>
      <c r="G3136" s="1" t="s">
        <v>7784</v>
      </c>
      <c r="H3136" s="191">
        <v>1693.25</v>
      </c>
      <c r="I3136" s="192">
        <v>0</v>
      </c>
      <c r="J3136" s="192">
        <v>0</v>
      </c>
    </row>
    <row r="3137" spans="1:10">
      <c r="A3137" s="1" t="s">
        <v>7785</v>
      </c>
      <c r="B3137" s="1" t="s">
        <v>7663</v>
      </c>
      <c r="C3137" s="1" t="s">
        <v>7663</v>
      </c>
      <c r="D3137" s="1" t="s">
        <v>7633</v>
      </c>
      <c r="E3137" s="1" t="s">
        <v>86</v>
      </c>
      <c r="F3137" s="1" t="s">
        <v>48</v>
      </c>
      <c r="G3137" s="1" t="s">
        <v>7786</v>
      </c>
      <c r="H3137" s="191">
        <v>1681.5</v>
      </c>
      <c r="I3137" s="192">
        <v>0</v>
      </c>
      <c r="J3137" s="192">
        <v>0</v>
      </c>
    </row>
    <row r="3138" spans="1:10">
      <c r="A3138" s="1" t="s">
        <v>7787</v>
      </c>
      <c r="B3138" s="1" t="s">
        <v>7663</v>
      </c>
      <c r="C3138" s="1" t="s">
        <v>7663</v>
      </c>
      <c r="D3138" s="1" t="s">
        <v>7633</v>
      </c>
      <c r="E3138" s="1" t="s">
        <v>86</v>
      </c>
      <c r="F3138" s="1" t="s">
        <v>48</v>
      </c>
      <c r="G3138" s="1" t="s">
        <v>7788</v>
      </c>
      <c r="H3138" s="191">
        <v>1619.75</v>
      </c>
      <c r="I3138" s="192">
        <v>0</v>
      </c>
      <c r="J3138" s="192">
        <v>0</v>
      </c>
    </row>
    <row r="3139" spans="1:10">
      <c r="A3139" s="1" t="s">
        <v>7789</v>
      </c>
      <c r="B3139" s="1" t="s">
        <v>7789</v>
      </c>
      <c r="C3139" s="1" t="s">
        <v>7681</v>
      </c>
      <c r="D3139" s="1" t="s">
        <v>7633</v>
      </c>
      <c r="E3139" s="1" t="s">
        <v>86</v>
      </c>
      <c r="F3139" s="1" t="s">
        <v>42</v>
      </c>
      <c r="G3139" s="1" t="s">
        <v>7790</v>
      </c>
      <c r="H3139" s="191">
        <v>1517</v>
      </c>
      <c r="I3139" s="192">
        <v>0</v>
      </c>
      <c r="J3139" s="192">
        <v>0</v>
      </c>
    </row>
    <row r="3140" spans="1:10">
      <c r="A3140" s="1" t="s">
        <v>7791</v>
      </c>
      <c r="B3140" s="1" t="s">
        <v>7663</v>
      </c>
      <c r="C3140" s="1" t="s">
        <v>7663</v>
      </c>
      <c r="D3140" s="1" t="s">
        <v>7633</v>
      </c>
      <c r="E3140" s="1" t="s">
        <v>86</v>
      </c>
      <c r="F3140" s="1" t="s">
        <v>48</v>
      </c>
      <c r="G3140" s="1" t="s">
        <v>7792</v>
      </c>
      <c r="H3140" s="191">
        <v>1370.25</v>
      </c>
      <c r="I3140" s="192">
        <v>0</v>
      </c>
      <c r="J3140" s="192">
        <v>0</v>
      </c>
    </row>
    <row r="3141" spans="1:10">
      <c r="A3141" s="1" t="s">
        <v>7793</v>
      </c>
      <c r="B3141" s="1" t="s">
        <v>7663</v>
      </c>
      <c r="C3141" s="1" t="s">
        <v>7663</v>
      </c>
      <c r="D3141" s="1" t="s">
        <v>7633</v>
      </c>
      <c r="E3141" s="1" t="s">
        <v>86</v>
      </c>
      <c r="F3141" s="1" t="s">
        <v>48</v>
      </c>
      <c r="G3141" s="1" t="s">
        <v>7794</v>
      </c>
      <c r="H3141" s="191">
        <v>1125.5</v>
      </c>
      <c r="I3141" s="192">
        <v>0</v>
      </c>
      <c r="J3141" s="192">
        <v>0</v>
      </c>
    </row>
    <row r="3142" spans="1:10">
      <c r="A3142" s="1" t="s">
        <v>7795</v>
      </c>
      <c r="B3142" s="1" t="s">
        <v>7646</v>
      </c>
      <c r="C3142" s="1" t="s">
        <v>7646</v>
      </c>
      <c r="D3142" s="1" t="s">
        <v>7633</v>
      </c>
      <c r="E3142" s="1" t="s">
        <v>86</v>
      </c>
      <c r="F3142" s="1" t="s">
        <v>48</v>
      </c>
      <c r="G3142" s="1" t="s">
        <v>7796</v>
      </c>
      <c r="H3142" s="191">
        <v>1114.25</v>
      </c>
      <c r="I3142" s="192">
        <v>0</v>
      </c>
      <c r="J3142" s="192">
        <v>0</v>
      </c>
    </row>
    <row r="3143" spans="1:10">
      <c r="A3143" s="1" t="s">
        <v>7797</v>
      </c>
      <c r="B3143" s="1" t="s">
        <v>7646</v>
      </c>
      <c r="C3143" s="1" t="s">
        <v>7646</v>
      </c>
      <c r="D3143" s="1" t="s">
        <v>7633</v>
      </c>
      <c r="E3143" s="1" t="s">
        <v>86</v>
      </c>
      <c r="F3143" s="1" t="s">
        <v>48</v>
      </c>
      <c r="G3143" s="1" t="s">
        <v>7798</v>
      </c>
      <c r="H3143" s="191">
        <v>1016.75</v>
      </c>
      <c r="I3143" s="192">
        <v>0</v>
      </c>
      <c r="J3143" s="192">
        <v>0</v>
      </c>
    </row>
    <row r="3144" spans="1:10">
      <c r="A3144" s="1" t="s">
        <v>7799</v>
      </c>
      <c r="B3144" s="1" t="s">
        <v>7646</v>
      </c>
      <c r="C3144" s="1" t="s">
        <v>7646</v>
      </c>
      <c r="D3144" s="1" t="s">
        <v>7633</v>
      </c>
      <c r="E3144" s="1" t="s">
        <v>86</v>
      </c>
      <c r="F3144" s="1" t="s">
        <v>48</v>
      </c>
      <c r="G3144" s="1" t="s">
        <v>7800</v>
      </c>
      <c r="H3144" s="191">
        <v>908</v>
      </c>
      <c r="I3144" s="192">
        <v>0</v>
      </c>
      <c r="J3144" s="192">
        <v>0</v>
      </c>
    </row>
    <row r="3145" spans="1:10">
      <c r="A3145" s="1" t="s">
        <v>7801</v>
      </c>
      <c r="B3145" s="1" t="s">
        <v>7663</v>
      </c>
      <c r="C3145" s="1" t="s">
        <v>7663</v>
      </c>
      <c r="D3145" s="1" t="s">
        <v>7633</v>
      </c>
      <c r="E3145" s="1" t="s">
        <v>86</v>
      </c>
      <c r="F3145" s="1" t="s">
        <v>48</v>
      </c>
      <c r="G3145" s="1" t="s">
        <v>7802</v>
      </c>
      <c r="H3145" s="191">
        <v>889.25</v>
      </c>
      <c r="I3145" s="192">
        <v>0</v>
      </c>
      <c r="J3145" s="192">
        <v>0</v>
      </c>
    </row>
    <row r="3146" spans="1:10">
      <c r="A3146" s="1" t="s">
        <v>7803</v>
      </c>
      <c r="B3146" s="1" t="s">
        <v>7646</v>
      </c>
      <c r="C3146" s="1" t="s">
        <v>7646</v>
      </c>
      <c r="D3146" s="1" t="s">
        <v>7633</v>
      </c>
      <c r="E3146" s="1" t="s">
        <v>86</v>
      </c>
      <c r="F3146" s="1" t="s">
        <v>48</v>
      </c>
      <c r="G3146" s="1" t="s">
        <v>7804</v>
      </c>
      <c r="H3146" s="191">
        <v>835</v>
      </c>
      <c r="I3146" s="192">
        <v>0</v>
      </c>
      <c r="J3146" s="192">
        <v>0</v>
      </c>
    </row>
    <row r="3147" spans="1:10">
      <c r="A3147" s="1" t="s">
        <v>7805</v>
      </c>
      <c r="B3147" s="1" t="s">
        <v>7657</v>
      </c>
      <c r="C3147" s="1" t="s">
        <v>7657</v>
      </c>
      <c r="D3147" s="1" t="s">
        <v>7633</v>
      </c>
      <c r="E3147" s="1" t="s">
        <v>86</v>
      </c>
      <c r="F3147" s="195" t="s">
        <v>57</v>
      </c>
      <c r="G3147" s="195" t="s">
        <v>7806</v>
      </c>
      <c r="H3147" s="196">
        <v>809</v>
      </c>
      <c r="I3147" s="192">
        <v>0</v>
      </c>
      <c r="J3147" s="192">
        <v>0</v>
      </c>
    </row>
    <row r="3148" spans="1:10">
      <c r="A3148" s="1" t="s">
        <v>7807</v>
      </c>
      <c r="B3148" s="1" t="s">
        <v>7646</v>
      </c>
      <c r="C3148" s="1" t="s">
        <v>7646</v>
      </c>
      <c r="D3148" s="1" t="s">
        <v>7633</v>
      </c>
      <c r="E3148" s="1" t="s">
        <v>86</v>
      </c>
      <c r="F3148" s="1" t="s">
        <v>48</v>
      </c>
      <c r="G3148" s="1" t="s">
        <v>7808</v>
      </c>
      <c r="H3148" s="191">
        <v>774.25</v>
      </c>
      <c r="I3148" s="192">
        <v>0</v>
      </c>
      <c r="J3148" s="192">
        <v>0</v>
      </c>
    </row>
    <row r="3149" spans="1:10">
      <c r="A3149" s="1" t="s">
        <v>7809</v>
      </c>
      <c r="B3149" s="1" t="s">
        <v>7646</v>
      </c>
      <c r="C3149" s="1" t="s">
        <v>7646</v>
      </c>
      <c r="D3149" s="1" t="s">
        <v>7633</v>
      </c>
      <c r="E3149" s="1" t="s">
        <v>86</v>
      </c>
      <c r="F3149" s="1" t="s">
        <v>48</v>
      </c>
      <c r="G3149" s="1" t="s">
        <v>7808</v>
      </c>
      <c r="H3149" s="191">
        <v>738.25</v>
      </c>
      <c r="I3149" s="192">
        <v>0</v>
      </c>
      <c r="J3149" s="192">
        <v>0</v>
      </c>
    </row>
    <row r="3150" spans="1:10">
      <c r="A3150" s="1" t="s">
        <v>7810</v>
      </c>
      <c r="B3150" s="1" t="s">
        <v>7663</v>
      </c>
      <c r="C3150" s="1" t="s">
        <v>7663</v>
      </c>
      <c r="D3150" s="1" t="s">
        <v>7633</v>
      </c>
      <c r="E3150" s="1" t="s">
        <v>86</v>
      </c>
      <c r="F3150" s="1" t="s">
        <v>48</v>
      </c>
      <c r="G3150" s="1" t="s">
        <v>7811</v>
      </c>
      <c r="H3150" s="191">
        <v>538.25</v>
      </c>
      <c r="I3150" s="192">
        <v>0</v>
      </c>
      <c r="J3150" s="192">
        <v>0</v>
      </c>
    </row>
    <row r="3151" spans="1:10">
      <c r="A3151" s="1" t="s">
        <v>7812</v>
      </c>
      <c r="B3151" s="1" t="s">
        <v>7646</v>
      </c>
      <c r="C3151" s="1" t="s">
        <v>7646</v>
      </c>
      <c r="D3151" s="1" t="s">
        <v>7633</v>
      </c>
      <c r="E3151" s="1" t="s">
        <v>86</v>
      </c>
      <c r="F3151" s="1" t="s">
        <v>48</v>
      </c>
      <c r="G3151" s="1" t="s">
        <v>7813</v>
      </c>
      <c r="H3151" s="191">
        <v>429.75</v>
      </c>
      <c r="I3151" s="192">
        <v>0</v>
      </c>
      <c r="J3151" s="192">
        <v>0</v>
      </c>
    </row>
    <row r="3152" spans="1:10">
      <c r="A3152" s="1" t="s">
        <v>7814</v>
      </c>
      <c r="B3152" s="1" t="s">
        <v>7646</v>
      </c>
      <c r="C3152" s="1" t="s">
        <v>7646</v>
      </c>
      <c r="D3152" s="1" t="s">
        <v>7633</v>
      </c>
      <c r="E3152" s="1" t="s">
        <v>86</v>
      </c>
      <c r="F3152" s="1" t="s">
        <v>48</v>
      </c>
      <c r="G3152" s="1" t="s">
        <v>7815</v>
      </c>
      <c r="H3152" s="191">
        <v>413</v>
      </c>
      <c r="I3152" s="192">
        <v>0</v>
      </c>
      <c r="J3152" s="192">
        <v>0</v>
      </c>
    </row>
    <row r="3153" spans="1:10">
      <c r="A3153" s="1" t="s">
        <v>7816</v>
      </c>
      <c r="B3153" s="1" t="s">
        <v>7816</v>
      </c>
      <c r="C3153" s="1" t="s">
        <v>7681</v>
      </c>
      <c r="D3153" s="1" t="s">
        <v>7817</v>
      </c>
      <c r="E3153" s="1" t="s">
        <v>86</v>
      </c>
      <c r="F3153" s="1" t="s">
        <v>42</v>
      </c>
      <c r="G3153" s="1" t="s">
        <v>7818</v>
      </c>
      <c r="H3153" s="191">
        <v>19477</v>
      </c>
      <c r="I3153" s="192">
        <v>0</v>
      </c>
      <c r="J3153" s="192">
        <v>0</v>
      </c>
    </row>
    <row r="3154" spans="1:10">
      <c r="A3154" s="1" t="s">
        <v>7819</v>
      </c>
      <c r="B3154" s="1" t="s">
        <v>7820</v>
      </c>
      <c r="C3154" s="1" t="s">
        <v>7820</v>
      </c>
      <c r="D3154" s="1" t="s">
        <v>7817</v>
      </c>
      <c r="E3154" s="1" t="s">
        <v>86</v>
      </c>
      <c r="F3154" s="1" t="s">
        <v>48</v>
      </c>
      <c r="G3154" s="1" t="s">
        <v>7821</v>
      </c>
      <c r="H3154" s="191">
        <v>330227</v>
      </c>
      <c r="I3154" s="192">
        <v>1</v>
      </c>
      <c r="J3154" s="192">
        <v>1</v>
      </c>
    </row>
    <row r="3155" spans="1:10">
      <c r="A3155" s="1" t="s">
        <v>7822</v>
      </c>
      <c r="B3155" s="1" t="s">
        <v>7823</v>
      </c>
      <c r="C3155" s="1" t="s">
        <v>7823</v>
      </c>
      <c r="D3155" s="1" t="s">
        <v>7817</v>
      </c>
      <c r="E3155" s="1" t="s">
        <v>86</v>
      </c>
      <c r="F3155" s="1" t="s">
        <v>48</v>
      </c>
      <c r="G3155" s="1" t="s">
        <v>7824</v>
      </c>
      <c r="H3155" s="191">
        <v>325450.5</v>
      </c>
      <c r="I3155" s="192">
        <v>1</v>
      </c>
      <c r="J3155" s="192">
        <v>1</v>
      </c>
    </row>
    <row r="3156" spans="1:10">
      <c r="A3156" s="1" t="s">
        <v>7825</v>
      </c>
      <c r="B3156" s="1" t="s">
        <v>7825</v>
      </c>
      <c r="C3156" s="1" t="s">
        <v>7684</v>
      </c>
      <c r="D3156" s="1" t="s">
        <v>7817</v>
      </c>
      <c r="E3156" s="1" t="s">
        <v>86</v>
      </c>
      <c r="F3156" s="1" t="s">
        <v>57</v>
      </c>
      <c r="G3156" s="1" t="s">
        <v>7826</v>
      </c>
      <c r="H3156" s="191">
        <v>78280.5</v>
      </c>
      <c r="I3156" s="192">
        <v>0</v>
      </c>
      <c r="J3156" s="192">
        <v>0</v>
      </c>
    </row>
    <row r="3157" spans="1:10">
      <c r="A3157" s="1" t="s">
        <v>7827</v>
      </c>
      <c r="B3157" s="1" t="s">
        <v>7827</v>
      </c>
      <c r="C3157" s="1" t="s">
        <v>7684</v>
      </c>
      <c r="D3157" s="1" t="s">
        <v>7817</v>
      </c>
      <c r="E3157" s="1" t="s">
        <v>86</v>
      </c>
      <c r="F3157" s="1" t="s">
        <v>42</v>
      </c>
      <c r="G3157" s="1" t="s">
        <v>7828</v>
      </c>
      <c r="H3157" s="191">
        <v>73312.5</v>
      </c>
      <c r="I3157" s="192">
        <v>1</v>
      </c>
      <c r="J3157" s="192">
        <v>1</v>
      </c>
    </row>
    <row r="3158" spans="1:10">
      <c r="A3158" s="1" t="s">
        <v>7829</v>
      </c>
      <c r="B3158" s="1" t="s">
        <v>7829</v>
      </c>
      <c r="C3158" s="1" t="s">
        <v>7684</v>
      </c>
      <c r="D3158" s="1" t="s">
        <v>7817</v>
      </c>
      <c r="E3158" s="1" t="s">
        <v>86</v>
      </c>
      <c r="F3158" s="1" t="s">
        <v>57</v>
      </c>
      <c r="G3158" s="1" t="s">
        <v>7830</v>
      </c>
      <c r="H3158" s="191">
        <v>62801</v>
      </c>
      <c r="I3158" s="192">
        <v>0</v>
      </c>
      <c r="J3158" s="192">
        <v>1</v>
      </c>
    </row>
    <row r="3159" spans="1:10">
      <c r="A3159" s="1" t="s">
        <v>7831</v>
      </c>
      <c r="B3159" s="1" t="s">
        <v>7832</v>
      </c>
      <c r="C3159" s="1" t="s">
        <v>7832</v>
      </c>
      <c r="D3159" s="1" t="s">
        <v>7817</v>
      </c>
      <c r="E3159" s="1" t="s">
        <v>86</v>
      </c>
      <c r="F3159" s="1" t="s">
        <v>48</v>
      </c>
      <c r="G3159" s="1" t="s">
        <v>7833</v>
      </c>
      <c r="H3159" s="191">
        <v>52241.75</v>
      </c>
      <c r="I3159" s="192">
        <v>0</v>
      </c>
      <c r="J3159" s="192">
        <v>0</v>
      </c>
    </row>
    <row r="3160" spans="1:10">
      <c r="A3160" s="1" t="s">
        <v>7834</v>
      </c>
      <c r="B3160" s="1" t="s">
        <v>7820</v>
      </c>
      <c r="C3160" s="1" t="s">
        <v>7820</v>
      </c>
      <c r="D3160" s="1" t="s">
        <v>7817</v>
      </c>
      <c r="E3160" s="1" t="s">
        <v>86</v>
      </c>
      <c r="F3160" s="1" t="s">
        <v>48</v>
      </c>
      <c r="G3160" s="1" t="s">
        <v>7835</v>
      </c>
      <c r="H3160" s="191">
        <v>38029</v>
      </c>
      <c r="I3160" s="192">
        <v>0</v>
      </c>
      <c r="J3160" s="192">
        <v>1</v>
      </c>
    </row>
    <row r="3161" spans="1:10">
      <c r="A3161" s="1" t="s">
        <v>7836</v>
      </c>
      <c r="B3161" s="1" t="s">
        <v>7820</v>
      </c>
      <c r="C3161" s="1" t="s">
        <v>7820</v>
      </c>
      <c r="D3161" s="1" t="s">
        <v>7817</v>
      </c>
      <c r="E3161" s="1" t="s">
        <v>86</v>
      </c>
      <c r="F3161" s="1" t="s">
        <v>48</v>
      </c>
      <c r="G3161" s="1" t="s">
        <v>7837</v>
      </c>
      <c r="H3161" s="191">
        <v>33332.5</v>
      </c>
      <c r="I3161" s="192">
        <v>0</v>
      </c>
      <c r="J3161" s="192">
        <v>0</v>
      </c>
    </row>
    <row r="3162" spans="1:10">
      <c r="A3162" s="1" t="s">
        <v>7838</v>
      </c>
      <c r="B3162" s="1" t="s">
        <v>7838</v>
      </c>
      <c r="C3162" s="1" t="s">
        <v>147</v>
      </c>
      <c r="D3162" s="1" t="s">
        <v>7817</v>
      </c>
      <c r="E3162" s="1" t="s">
        <v>86</v>
      </c>
      <c r="F3162" s="1" t="s">
        <v>42</v>
      </c>
      <c r="G3162" s="1" t="s">
        <v>7839</v>
      </c>
      <c r="H3162" s="191">
        <v>32981.5</v>
      </c>
      <c r="I3162" s="192">
        <v>0</v>
      </c>
      <c r="J3162" s="192">
        <v>1</v>
      </c>
    </row>
    <row r="3163" spans="1:10">
      <c r="A3163" s="1" t="s">
        <v>7840</v>
      </c>
      <c r="B3163" s="1" t="s">
        <v>7841</v>
      </c>
      <c r="C3163" s="1" t="s">
        <v>7841</v>
      </c>
      <c r="D3163" s="1" t="s">
        <v>7817</v>
      </c>
      <c r="E3163" s="1" t="s">
        <v>86</v>
      </c>
      <c r="F3163" s="1" t="s">
        <v>48</v>
      </c>
      <c r="G3163" s="1" t="s">
        <v>7842</v>
      </c>
      <c r="H3163" s="191">
        <v>27459</v>
      </c>
      <c r="I3163" s="192">
        <v>0</v>
      </c>
      <c r="J3163" s="192">
        <v>1</v>
      </c>
    </row>
    <row r="3164" spans="1:10">
      <c r="A3164" s="1" t="s">
        <v>7843</v>
      </c>
      <c r="B3164" s="1" t="s">
        <v>7823</v>
      </c>
      <c r="C3164" s="1" t="s">
        <v>7823</v>
      </c>
      <c r="D3164" s="1" t="s">
        <v>7817</v>
      </c>
      <c r="E3164" s="1" t="s">
        <v>86</v>
      </c>
      <c r="F3164" s="1" t="s">
        <v>48</v>
      </c>
      <c r="G3164" s="1" t="s">
        <v>7844</v>
      </c>
      <c r="H3164" s="191">
        <v>22845.5</v>
      </c>
      <c r="I3164" s="192">
        <v>0</v>
      </c>
      <c r="J3164" s="192">
        <v>0</v>
      </c>
    </row>
    <row r="3165" spans="1:10">
      <c r="A3165" s="1" t="s">
        <v>7845</v>
      </c>
      <c r="B3165" s="1" t="s">
        <v>7820</v>
      </c>
      <c r="C3165" s="1" t="s">
        <v>7820</v>
      </c>
      <c r="D3165" s="1" t="s">
        <v>7817</v>
      </c>
      <c r="E3165" s="1" t="s">
        <v>86</v>
      </c>
      <c r="F3165" s="1" t="s">
        <v>48</v>
      </c>
      <c r="G3165" s="1" t="s">
        <v>7846</v>
      </c>
      <c r="H3165" s="191">
        <v>22257</v>
      </c>
      <c r="I3165" s="192">
        <v>0</v>
      </c>
      <c r="J3165" s="192">
        <v>1</v>
      </c>
    </row>
    <row r="3166" spans="1:10">
      <c r="A3166" s="1" t="s">
        <v>7847</v>
      </c>
      <c r="B3166" s="1" t="s">
        <v>7848</v>
      </c>
      <c r="C3166" s="1" t="s">
        <v>7848</v>
      </c>
      <c r="D3166" s="1" t="s">
        <v>7817</v>
      </c>
      <c r="E3166" s="1" t="s">
        <v>86</v>
      </c>
      <c r="F3166" s="1" t="s">
        <v>48</v>
      </c>
      <c r="G3166" s="1" t="s">
        <v>7849</v>
      </c>
      <c r="H3166" s="191">
        <v>22143.5</v>
      </c>
      <c r="I3166" s="192">
        <v>0</v>
      </c>
      <c r="J3166" s="192">
        <v>1</v>
      </c>
    </row>
    <row r="3167" spans="1:10">
      <c r="A3167" s="1" t="s">
        <v>7850</v>
      </c>
      <c r="B3167" s="1" t="s">
        <v>7820</v>
      </c>
      <c r="C3167" s="1" t="s">
        <v>7820</v>
      </c>
      <c r="D3167" s="1" t="s">
        <v>7817</v>
      </c>
      <c r="E3167" s="1" t="s">
        <v>86</v>
      </c>
      <c r="F3167" s="1" t="s">
        <v>48</v>
      </c>
      <c r="G3167" s="1" t="s">
        <v>7851</v>
      </c>
      <c r="H3167" s="191">
        <v>20959</v>
      </c>
      <c r="I3167" s="192">
        <v>0</v>
      </c>
      <c r="J3167" s="192">
        <v>0</v>
      </c>
    </row>
    <row r="3168" spans="1:10">
      <c r="A3168" s="1" t="s">
        <v>7852</v>
      </c>
      <c r="B3168" s="1" t="s">
        <v>7852</v>
      </c>
      <c r="C3168" s="1" t="s">
        <v>7853</v>
      </c>
      <c r="D3168" s="1" t="s">
        <v>7817</v>
      </c>
      <c r="E3168" s="1" t="s">
        <v>86</v>
      </c>
      <c r="F3168" s="1" t="s">
        <v>42</v>
      </c>
      <c r="G3168" s="1" t="s">
        <v>7854</v>
      </c>
      <c r="H3168" s="191">
        <v>19614</v>
      </c>
      <c r="I3168" s="192">
        <v>0</v>
      </c>
      <c r="J3168" s="192">
        <v>0</v>
      </c>
    </row>
    <row r="3169" spans="1:10">
      <c r="A3169" s="1" t="s">
        <v>7855</v>
      </c>
      <c r="B3169" s="1" t="s">
        <v>7856</v>
      </c>
      <c r="C3169" s="1" t="s">
        <v>7856</v>
      </c>
      <c r="D3169" s="1" t="s">
        <v>7817</v>
      </c>
      <c r="E3169" s="1" t="s">
        <v>86</v>
      </c>
      <c r="F3169" s="1" t="s">
        <v>48</v>
      </c>
      <c r="G3169" s="1" t="s">
        <v>7857</v>
      </c>
      <c r="H3169" s="191">
        <v>19016.5</v>
      </c>
      <c r="I3169" s="192">
        <v>0</v>
      </c>
      <c r="J3169" s="192">
        <v>0</v>
      </c>
    </row>
    <row r="3170" spans="1:10">
      <c r="A3170" s="1" t="s">
        <v>7858</v>
      </c>
      <c r="B3170" s="1" t="s">
        <v>7858</v>
      </c>
      <c r="C3170" s="1" t="s">
        <v>7681</v>
      </c>
      <c r="D3170" s="1" t="s">
        <v>7817</v>
      </c>
      <c r="E3170" s="1" t="s">
        <v>86</v>
      </c>
      <c r="F3170" s="1" t="s">
        <v>42</v>
      </c>
      <c r="G3170" s="1" t="s">
        <v>7859</v>
      </c>
      <c r="H3170" s="191">
        <v>15820</v>
      </c>
      <c r="I3170" s="192">
        <v>0</v>
      </c>
      <c r="J3170" s="192">
        <v>0</v>
      </c>
    </row>
    <row r="3171" spans="1:10">
      <c r="A3171" s="1" t="s">
        <v>7860</v>
      </c>
      <c r="B3171" s="1" t="s">
        <v>7860</v>
      </c>
      <c r="C3171" s="1" t="s">
        <v>7684</v>
      </c>
      <c r="D3171" s="1" t="s">
        <v>7817</v>
      </c>
      <c r="E3171" s="1" t="s">
        <v>86</v>
      </c>
      <c r="F3171" s="1" t="s">
        <v>42</v>
      </c>
      <c r="G3171" s="1" t="s">
        <v>7861</v>
      </c>
      <c r="H3171" s="191">
        <v>15384</v>
      </c>
      <c r="I3171" s="192">
        <v>0</v>
      </c>
      <c r="J3171" s="192">
        <v>0</v>
      </c>
    </row>
    <row r="3172" spans="1:10">
      <c r="A3172" s="1" t="s">
        <v>7862</v>
      </c>
      <c r="B3172" s="1" t="s">
        <v>7862</v>
      </c>
      <c r="C3172" s="1" t="s">
        <v>7863</v>
      </c>
      <c r="D3172" s="1" t="s">
        <v>7817</v>
      </c>
      <c r="E3172" s="1" t="s">
        <v>86</v>
      </c>
      <c r="F3172" s="1" t="s">
        <v>57</v>
      </c>
      <c r="G3172" s="1" t="s">
        <v>7864</v>
      </c>
      <c r="H3172" s="191">
        <v>15026.5</v>
      </c>
      <c r="I3172" s="192">
        <v>0</v>
      </c>
      <c r="J3172" s="192">
        <v>0</v>
      </c>
    </row>
    <row r="3173" spans="1:10">
      <c r="A3173" s="1" t="s">
        <v>7865</v>
      </c>
      <c r="B3173" s="1" t="s">
        <v>7866</v>
      </c>
      <c r="C3173" s="1" t="s">
        <v>7866</v>
      </c>
      <c r="D3173" s="1" t="s">
        <v>7817</v>
      </c>
      <c r="E3173" s="1" t="s">
        <v>86</v>
      </c>
      <c r="F3173" s="1" t="s">
        <v>48</v>
      </c>
      <c r="G3173" s="1" t="s">
        <v>7867</v>
      </c>
      <c r="H3173" s="191">
        <v>13030</v>
      </c>
      <c r="I3173" s="192">
        <v>0</v>
      </c>
      <c r="J3173" s="192">
        <v>0</v>
      </c>
    </row>
    <row r="3174" spans="1:10">
      <c r="A3174" s="1" t="s">
        <v>7868</v>
      </c>
      <c r="B3174" s="1" t="s">
        <v>7869</v>
      </c>
      <c r="C3174" s="1" t="s">
        <v>7869</v>
      </c>
      <c r="D3174" s="1" t="s">
        <v>7817</v>
      </c>
      <c r="E3174" s="1" t="s">
        <v>86</v>
      </c>
      <c r="F3174" s="1" t="s">
        <v>57</v>
      </c>
      <c r="G3174" s="1" t="s">
        <v>7870</v>
      </c>
      <c r="H3174" s="191">
        <v>12787.5</v>
      </c>
      <c r="I3174" s="192">
        <v>0</v>
      </c>
      <c r="J3174" s="192">
        <v>0</v>
      </c>
    </row>
    <row r="3175" spans="1:10">
      <c r="A3175" s="1" t="s">
        <v>7871</v>
      </c>
      <c r="B3175" s="1" t="s">
        <v>7871</v>
      </c>
      <c r="C3175" s="1" t="s">
        <v>7872</v>
      </c>
      <c r="D3175" s="1" t="s">
        <v>7817</v>
      </c>
      <c r="E3175" s="1" t="s">
        <v>86</v>
      </c>
      <c r="F3175" s="1" t="s">
        <v>57</v>
      </c>
      <c r="G3175" s="1" t="s">
        <v>7873</v>
      </c>
      <c r="H3175" s="191">
        <v>12785</v>
      </c>
      <c r="I3175" s="192">
        <v>0</v>
      </c>
      <c r="J3175" s="192">
        <v>0</v>
      </c>
    </row>
    <row r="3176" spans="1:10">
      <c r="A3176" s="1" t="s">
        <v>7874</v>
      </c>
      <c r="B3176" s="1" t="s">
        <v>7874</v>
      </c>
      <c r="C3176" s="1" t="s">
        <v>7684</v>
      </c>
      <c r="D3176" s="1" t="s">
        <v>7817</v>
      </c>
      <c r="E3176" s="1" t="s">
        <v>86</v>
      </c>
      <c r="F3176" s="1" t="s">
        <v>42</v>
      </c>
      <c r="G3176" s="1" t="s">
        <v>7875</v>
      </c>
      <c r="H3176" s="191">
        <v>12619</v>
      </c>
      <c r="I3176" s="192">
        <v>0</v>
      </c>
      <c r="J3176" s="192">
        <v>1</v>
      </c>
    </row>
    <row r="3177" spans="1:10">
      <c r="A3177" s="1" t="s">
        <v>7876</v>
      </c>
      <c r="B3177" s="1" t="s">
        <v>7820</v>
      </c>
      <c r="C3177" s="1" t="s">
        <v>7820</v>
      </c>
      <c r="D3177" s="1" t="s">
        <v>7817</v>
      </c>
      <c r="E3177" s="1" t="s">
        <v>86</v>
      </c>
      <c r="F3177" s="1" t="s">
        <v>48</v>
      </c>
      <c r="G3177" s="1" t="s">
        <v>7877</v>
      </c>
      <c r="H3177" s="191">
        <v>12500.5</v>
      </c>
      <c r="I3177" s="192">
        <v>0</v>
      </c>
      <c r="J3177" s="192">
        <v>0</v>
      </c>
    </row>
    <row r="3178" spans="1:10">
      <c r="A3178" s="1" t="s">
        <v>7878</v>
      </c>
      <c r="B3178" s="1" t="s">
        <v>7879</v>
      </c>
      <c r="C3178" s="1" t="s">
        <v>7879</v>
      </c>
      <c r="D3178" s="1" t="s">
        <v>7817</v>
      </c>
      <c r="E3178" s="1" t="s">
        <v>86</v>
      </c>
      <c r="F3178" s="1" t="s">
        <v>48</v>
      </c>
      <c r="G3178" s="1" t="s">
        <v>7880</v>
      </c>
      <c r="H3178" s="191">
        <v>12284</v>
      </c>
      <c r="I3178" s="192">
        <v>0</v>
      </c>
      <c r="J3178" s="192">
        <v>0</v>
      </c>
    </row>
    <row r="3179" spans="1:10">
      <c r="A3179" s="1" t="s">
        <v>7881</v>
      </c>
      <c r="B3179" s="1" t="s">
        <v>7881</v>
      </c>
      <c r="C3179" s="1" t="s">
        <v>7882</v>
      </c>
      <c r="D3179" s="1" t="s">
        <v>7817</v>
      </c>
      <c r="E3179" s="1" t="s">
        <v>86</v>
      </c>
      <c r="F3179" s="1" t="s">
        <v>42</v>
      </c>
      <c r="G3179" s="1" t="s">
        <v>7883</v>
      </c>
      <c r="H3179" s="191">
        <v>11809</v>
      </c>
      <c r="I3179" s="192">
        <v>0</v>
      </c>
      <c r="J3179" s="192">
        <v>0</v>
      </c>
    </row>
    <row r="3180" spans="1:10">
      <c r="A3180" s="1" t="s">
        <v>7884</v>
      </c>
      <c r="B3180" s="1" t="s">
        <v>7884</v>
      </c>
      <c r="C3180" s="1" t="s">
        <v>7885</v>
      </c>
      <c r="D3180" s="1" t="s">
        <v>7817</v>
      </c>
      <c r="E3180" s="1" t="s">
        <v>86</v>
      </c>
      <c r="F3180" s="1" t="s">
        <v>57</v>
      </c>
      <c r="G3180" s="1" t="s">
        <v>7886</v>
      </c>
      <c r="H3180" s="191">
        <v>11455.5</v>
      </c>
      <c r="I3180" s="192">
        <v>0</v>
      </c>
      <c r="J3180" s="192">
        <v>0</v>
      </c>
    </row>
    <row r="3181" spans="1:10">
      <c r="A3181" s="1" t="s">
        <v>7887</v>
      </c>
      <c r="B3181" s="1" t="s">
        <v>7887</v>
      </c>
      <c r="C3181" s="1" t="s">
        <v>7888</v>
      </c>
      <c r="D3181" s="1" t="s">
        <v>7817</v>
      </c>
      <c r="E3181" s="1" t="s">
        <v>86</v>
      </c>
      <c r="F3181" s="1" t="s">
        <v>57</v>
      </c>
      <c r="G3181" s="1" t="s">
        <v>7889</v>
      </c>
      <c r="H3181" s="191">
        <v>11294</v>
      </c>
      <c r="I3181" s="192">
        <v>0</v>
      </c>
      <c r="J3181" s="192">
        <v>0</v>
      </c>
    </row>
    <row r="3182" spans="1:10">
      <c r="A3182" s="1" t="s">
        <v>7890</v>
      </c>
      <c r="B3182" s="1" t="s">
        <v>7890</v>
      </c>
      <c r="C3182" s="1" t="s">
        <v>7891</v>
      </c>
      <c r="D3182" s="1" t="s">
        <v>7817</v>
      </c>
      <c r="E3182" s="1" t="s">
        <v>86</v>
      </c>
      <c r="F3182" s="1" t="s">
        <v>42</v>
      </c>
      <c r="G3182" s="1" t="s">
        <v>7892</v>
      </c>
      <c r="H3182" s="191">
        <v>9751</v>
      </c>
      <c r="I3182" s="192">
        <v>0</v>
      </c>
      <c r="J3182" s="192">
        <v>0</v>
      </c>
    </row>
    <row r="3183" spans="1:10">
      <c r="A3183" s="1" t="s">
        <v>7893</v>
      </c>
      <c r="B3183" s="1" t="s">
        <v>7893</v>
      </c>
      <c r="C3183" s="1" t="s">
        <v>7681</v>
      </c>
      <c r="D3183" s="1" t="s">
        <v>7817</v>
      </c>
      <c r="E3183" s="1" t="s">
        <v>86</v>
      </c>
      <c r="F3183" s="1" t="s">
        <v>42</v>
      </c>
      <c r="G3183" s="1" t="s">
        <v>7894</v>
      </c>
      <c r="H3183" s="191">
        <v>9487.75</v>
      </c>
      <c r="I3183" s="192">
        <v>0</v>
      </c>
      <c r="J3183" s="192">
        <v>0</v>
      </c>
    </row>
    <row r="3184" spans="1:10">
      <c r="A3184" s="1" t="s">
        <v>7895</v>
      </c>
      <c r="B3184" s="1" t="s">
        <v>7895</v>
      </c>
      <c r="C3184" s="1" t="s">
        <v>7681</v>
      </c>
      <c r="D3184" s="1" t="s">
        <v>7817</v>
      </c>
      <c r="E3184" s="1" t="s">
        <v>86</v>
      </c>
      <c r="F3184" s="1" t="s">
        <v>42</v>
      </c>
      <c r="G3184" s="1" t="s">
        <v>7896</v>
      </c>
      <c r="H3184" s="191">
        <v>8554.5</v>
      </c>
      <c r="I3184" s="192">
        <v>0</v>
      </c>
      <c r="J3184" s="192">
        <v>0</v>
      </c>
    </row>
    <row r="3185" spans="1:10">
      <c r="A3185" s="1" t="s">
        <v>7897</v>
      </c>
      <c r="B3185" s="1" t="s">
        <v>7898</v>
      </c>
      <c r="C3185" s="1" t="s">
        <v>7898</v>
      </c>
      <c r="D3185" s="1" t="s">
        <v>7817</v>
      </c>
      <c r="E3185" s="1" t="s">
        <v>86</v>
      </c>
      <c r="F3185" s="1" t="s">
        <v>48</v>
      </c>
      <c r="G3185" s="1" t="s">
        <v>7899</v>
      </c>
      <c r="H3185" s="191">
        <v>8070.5</v>
      </c>
      <c r="I3185" s="192">
        <v>0</v>
      </c>
      <c r="J3185" s="192">
        <v>0</v>
      </c>
    </row>
    <row r="3186" spans="1:10">
      <c r="A3186" s="1" t="s">
        <v>7900</v>
      </c>
      <c r="B3186" s="1" t="s">
        <v>7900</v>
      </c>
      <c r="C3186" s="1" t="s">
        <v>7681</v>
      </c>
      <c r="D3186" s="1" t="s">
        <v>7817</v>
      </c>
      <c r="E3186" s="1" t="s">
        <v>86</v>
      </c>
      <c r="F3186" s="1" t="s">
        <v>42</v>
      </c>
      <c r="G3186" s="1" t="s">
        <v>7901</v>
      </c>
      <c r="H3186" s="191">
        <v>6407</v>
      </c>
      <c r="I3186" s="192">
        <v>0</v>
      </c>
      <c r="J3186" s="192">
        <v>0</v>
      </c>
    </row>
    <row r="3187" spans="1:10">
      <c r="A3187" s="1" t="s">
        <v>7902</v>
      </c>
      <c r="B3187" s="1" t="s">
        <v>7902</v>
      </c>
      <c r="C3187" s="1" t="s">
        <v>7684</v>
      </c>
      <c r="D3187" s="1" t="s">
        <v>7817</v>
      </c>
      <c r="E3187" s="1" t="s">
        <v>86</v>
      </c>
      <c r="F3187" s="1" t="s">
        <v>42</v>
      </c>
      <c r="G3187" s="1" t="s">
        <v>7903</v>
      </c>
      <c r="H3187" s="191">
        <v>6242</v>
      </c>
      <c r="I3187" s="192">
        <v>0</v>
      </c>
      <c r="J3187" s="192">
        <v>0</v>
      </c>
    </row>
    <row r="3188" spans="1:10">
      <c r="A3188" s="1" t="s">
        <v>7904</v>
      </c>
      <c r="B3188" s="1" t="s">
        <v>7904</v>
      </c>
      <c r="C3188" s="1" t="s">
        <v>7905</v>
      </c>
      <c r="D3188" s="1" t="s">
        <v>7817</v>
      </c>
      <c r="E3188" s="1" t="s">
        <v>86</v>
      </c>
      <c r="F3188" s="1" t="s">
        <v>42</v>
      </c>
      <c r="G3188" s="1" t="s">
        <v>7906</v>
      </c>
      <c r="H3188" s="191">
        <v>5167.5</v>
      </c>
      <c r="I3188" s="192">
        <v>0</v>
      </c>
      <c r="J3188" s="192">
        <v>0</v>
      </c>
    </row>
    <row r="3189" spans="1:10">
      <c r="A3189" s="1" t="s">
        <v>7907</v>
      </c>
      <c r="B3189" s="1" t="s">
        <v>7820</v>
      </c>
      <c r="C3189" s="1" t="s">
        <v>7820</v>
      </c>
      <c r="D3189" s="1" t="s">
        <v>7817</v>
      </c>
      <c r="E3189" s="1" t="s">
        <v>86</v>
      </c>
      <c r="F3189" s="1" t="s">
        <v>48</v>
      </c>
      <c r="G3189" s="1" t="s">
        <v>7908</v>
      </c>
      <c r="H3189" s="191">
        <v>4278.5</v>
      </c>
      <c r="I3189" s="192">
        <v>0</v>
      </c>
      <c r="J3189" s="192">
        <v>0</v>
      </c>
    </row>
    <row r="3190" spans="1:10">
      <c r="A3190" s="1" t="s">
        <v>7909</v>
      </c>
      <c r="B3190" s="1" t="s">
        <v>7909</v>
      </c>
      <c r="C3190" s="1" t="s">
        <v>7681</v>
      </c>
      <c r="D3190" s="1" t="s">
        <v>7817</v>
      </c>
      <c r="E3190" s="1" t="s">
        <v>86</v>
      </c>
      <c r="F3190" s="1" t="s">
        <v>42</v>
      </c>
      <c r="G3190" s="1" t="s">
        <v>7910</v>
      </c>
      <c r="H3190" s="191">
        <v>3814</v>
      </c>
      <c r="I3190" s="192">
        <v>0</v>
      </c>
      <c r="J3190" s="192">
        <v>0</v>
      </c>
    </row>
    <row r="3191" spans="1:10">
      <c r="A3191" s="1" t="s">
        <v>7911</v>
      </c>
      <c r="B3191" s="1" t="s">
        <v>7912</v>
      </c>
      <c r="C3191" s="1" t="s">
        <v>7912</v>
      </c>
      <c r="D3191" s="1" t="s">
        <v>7817</v>
      </c>
      <c r="E3191" s="1" t="s">
        <v>86</v>
      </c>
      <c r="F3191" s="1" t="s">
        <v>48</v>
      </c>
      <c r="G3191" s="1" t="s">
        <v>7913</v>
      </c>
      <c r="H3191" s="191">
        <v>3526.5</v>
      </c>
      <c r="I3191" s="192">
        <v>0</v>
      </c>
      <c r="J3191" s="192">
        <v>0</v>
      </c>
    </row>
    <row r="3192" spans="1:10">
      <c r="A3192" s="1" t="s">
        <v>7914</v>
      </c>
      <c r="B3192" s="1" t="s">
        <v>7820</v>
      </c>
      <c r="C3192" s="1" t="s">
        <v>7820</v>
      </c>
      <c r="D3192" s="1" t="s">
        <v>7817</v>
      </c>
      <c r="E3192" s="1" t="s">
        <v>86</v>
      </c>
      <c r="F3192" s="1" t="s">
        <v>48</v>
      </c>
      <c r="G3192" s="1" t="s">
        <v>7915</v>
      </c>
      <c r="H3192" s="191">
        <v>3377.5</v>
      </c>
      <c r="I3192" s="192">
        <v>0</v>
      </c>
      <c r="J3192" s="192">
        <v>0</v>
      </c>
    </row>
    <row r="3193" spans="1:10">
      <c r="A3193" s="1" t="s">
        <v>7916</v>
      </c>
      <c r="B3193" s="1" t="s">
        <v>7917</v>
      </c>
      <c r="C3193" s="1" t="s">
        <v>7917</v>
      </c>
      <c r="D3193" s="1" t="s">
        <v>7817</v>
      </c>
      <c r="E3193" s="1" t="s">
        <v>86</v>
      </c>
      <c r="F3193" s="1" t="s">
        <v>48</v>
      </c>
      <c r="G3193" s="1" t="s">
        <v>7918</v>
      </c>
      <c r="H3193" s="191">
        <v>3106.5</v>
      </c>
      <c r="I3193" s="192">
        <v>0</v>
      </c>
      <c r="J3193" s="192">
        <v>0</v>
      </c>
    </row>
    <row r="3194" spans="1:10">
      <c r="A3194" s="1" t="s">
        <v>7919</v>
      </c>
      <c r="B3194" s="1" t="s">
        <v>7832</v>
      </c>
      <c r="C3194" s="1" t="s">
        <v>7832</v>
      </c>
      <c r="D3194" s="1" t="s">
        <v>7817</v>
      </c>
      <c r="E3194" s="1" t="s">
        <v>86</v>
      </c>
      <c r="F3194" s="1" t="s">
        <v>48</v>
      </c>
      <c r="G3194" s="1" t="s">
        <v>7920</v>
      </c>
      <c r="H3194" s="191">
        <v>2016</v>
      </c>
      <c r="I3194" s="192">
        <v>0</v>
      </c>
      <c r="J3194" s="192">
        <v>0</v>
      </c>
    </row>
    <row r="3195" spans="1:10">
      <c r="A3195" s="1" t="s">
        <v>7921</v>
      </c>
      <c r="B3195" s="1" t="s">
        <v>7832</v>
      </c>
      <c r="C3195" s="1" t="s">
        <v>7832</v>
      </c>
      <c r="D3195" s="1" t="s">
        <v>7817</v>
      </c>
      <c r="E3195" s="1" t="s">
        <v>86</v>
      </c>
      <c r="F3195" s="1" t="s">
        <v>48</v>
      </c>
      <c r="G3195" s="1" t="s">
        <v>7922</v>
      </c>
      <c r="H3195" s="191">
        <v>1656.75</v>
      </c>
      <c r="I3195" s="192">
        <v>0</v>
      </c>
      <c r="J3195" s="192">
        <v>0</v>
      </c>
    </row>
    <row r="3196" spans="1:10">
      <c r="A3196" s="1" t="s">
        <v>7923</v>
      </c>
      <c r="B3196" s="1" t="s">
        <v>7832</v>
      </c>
      <c r="C3196" s="1" t="s">
        <v>7832</v>
      </c>
      <c r="D3196" s="1" t="s">
        <v>7817</v>
      </c>
      <c r="E3196" s="1" t="s">
        <v>86</v>
      </c>
      <c r="F3196" s="1" t="s">
        <v>48</v>
      </c>
      <c r="G3196" s="1" t="s">
        <v>7924</v>
      </c>
      <c r="H3196" s="191">
        <v>1363</v>
      </c>
      <c r="I3196" s="192">
        <v>0</v>
      </c>
      <c r="J3196" s="192">
        <v>0</v>
      </c>
    </row>
    <row r="3197" spans="1:10">
      <c r="A3197" s="1" t="s">
        <v>7925</v>
      </c>
      <c r="B3197" s="1" t="s">
        <v>7832</v>
      </c>
      <c r="C3197" s="1" t="s">
        <v>7832</v>
      </c>
      <c r="D3197" s="1" t="s">
        <v>7817</v>
      </c>
      <c r="E3197" s="1" t="s">
        <v>86</v>
      </c>
      <c r="F3197" s="1" t="s">
        <v>48</v>
      </c>
      <c r="G3197" s="1" t="s">
        <v>7926</v>
      </c>
      <c r="H3197" s="191">
        <v>1347.5</v>
      </c>
      <c r="I3197" s="192">
        <v>0</v>
      </c>
      <c r="J3197" s="192">
        <v>0</v>
      </c>
    </row>
    <row r="3198" spans="1:10">
      <c r="A3198" s="1" t="s">
        <v>7927</v>
      </c>
      <c r="B3198" s="1" t="s">
        <v>7832</v>
      </c>
      <c r="C3198" s="1" t="s">
        <v>7832</v>
      </c>
      <c r="D3198" s="1" t="s">
        <v>7817</v>
      </c>
      <c r="E3198" s="1" t="s">
        <v>86</v>
      </c>
      <c r="F3198" s="1" t="s">
        <v>48</v>
      </c>
      <c r="G3198" s="1" t="s">
        <v>7928</v>
      </c>
      <c r="H3198" s="191">
        <v>776.25</v>
      </c>
      <c r="I3198" s="192">
        <v>0</v>
      </c>
      <c r="J3198" s="192">
        <v>0</v>
      </c>
    </row>
    <row r="3199" spans="1:10">
      <c r="A3199" s="1" t="s">
        <v>7929</v>
      </c>
      <c r="B3199" s="1" t="s">
        <v>7832</v>
      </c>
      <c r="C3199" s="1" t="s">
        <v>7832</v>
      </c>
      <c r="D3199" s="1" t="s">
        <v>7817</v>
      </c>
      <c r="E3199" s="1" t="s">
        <v>86</v>
      </c>
      <c r="F3199" s="1" t="s">
        <v>48</v>
      </c>
      <c r="G3199" s="1" t="s">
        <v>7930</v>
      </c>
      <c r="H3199" s="191">
        <v>497.25</v>
      </c>
      <c r="I3199" s="192">
        <v>0</v>
      </c>
      <c r="J3199" s="192">
        <v>0</v>
      </c>
    </row>
    <row r="3200" spans="1:10">
      <c r="A3200" s="1" t="s">
        <v>7931</v>
      </c>
      <c r="B3200" s="1" t="s">
        <v>7832</v>
      </c>
      <c r="C3200" s="1" t="s">
        <v>7832</v>
      </c>
      <c r="D3200" s="1" t="s">
        <v>7817</v>
      </c>
      <c r="E3200" s="1" t="s">
        <v>86</v>
      </c>
      <c r="F3200" s="1" t="s">
        <v>48</v>
      </c>
      <c r="G3200" s="1" t="s">
        <v>7932</v>
      </c>
      <c r="H3200" s="191">
        <v>489.5</v>
      </c>
      <c r="I3200" s="192">
        <v>0</v>
      </c>
      <c r="J3200" s="192">
        <v>0</v>
      </c>
    </row>
    <row r="3201" spans="1:10">
      <c r="A3201" s="1" t="s">
        <v>7933</v>
      </c>
      <c r="B3201" s="1" t="s">
        <v>7832</v>
      </c>
      <c r="C3201" s="1" t="s">
        <v>7832</v>
      </c>
      <c r="D3201" s="1" t="s">
        <v>7817</v>
      </c>
      <c r="E3201" s="1" t="s">
        <v>86</v>
      </c>
      <c r="F3201" s="1" t="s">
        <v>48</v>
      </c>
      <c r="G3201" s="1" t="s">
        <v>7934</v>
      </c>
      <c r="H3201" s="191">
        <v>358</v>
      </c>
      <c r="I3201" s="192">
        <v>0</v>
      </c>
      <c r="J3201" s="192">
        <v>0</v>
      </c>
    </row>
    <row r="3202" spans="1:10">
      <c r="A3202" s="1" t="s">
        <v>7935</v>
      </c>
      <c r="B3202" s="1" t="s">
        <v>7832</v>
      </c>
      <c r="C3202" s="1" t="s">
        <v>7832</v>
      </c>
      <c r="D3202" s="1" t="s">
        <v>7817</v>
      </c>
      <c r="E3202" s="1" t="s">
        <v>86</v>
      </c>
      <c r="F3202" s="1" t="s">
        <v>48</v>
      </c>
      <c r="G3202" s="1" t="s">
        <v>7936</v>
      </c>
      <c r="H3202" s="191">
        <v>187.5</v>
      </c>
      <c r="I3202" s="192">
        <v>0</v>
      </c>
      <c r="J3202" s="192">
        <v>0</v>
      </c>
    </row>
    <row r="3203" spans="1:10">
      <c r="A3203" s="1" t="s">
        <v>7937</v>
      </c>
      <c r="B3203" s="1" t="s">
        <v>7832</v>
      </c>
      <c r="C3203" s="1" t="s">
        <v>7832</v>
      </c>
      <c r="D3203" s="1" t="s">
        <v>7817</v>
      </c>
      <c r="E3203" s="1" t="s">
        <v>86</v>
      </c>
      <c r="F3203" s="1" t="s">
        <v>48</v>
      </c>
      <c r="G3203" s="1" t="s">
        <v>7938</v>
      </c>
      <c r="H3203" s="191">
        <v>135</v>
      </c>
      <c r="I3203" s="192">
        <v>0</v>
      </c>
      <c r="J3203" s="192">
        <v>0</v>
      </c>
    </row>
    <row r="3204" spans="1:10">
      <c r="A3204" s="1" t="s">
        <v>7939</v>
      </c>
      <c r="B3204" s="1" t="s">
        <v>7832</v>
      </c>
      <c r="C3204" s="1" t="s">
        <v>7832</v>
      </c>
      <c r="D3204" s="1" t="s">
        <v>7817</v>
      </c>
      <c r="E3204" s="1" t="s">
        <v>86</v>
      </c>
      <c r="F3204" s="1" t="s">
        <v>48</v>
      </c>
      <c r="G3204" s="1" t="s">
        <v>7926</v>
      </c>
      <c r="H3204" s="191">
        <v>22.5</v>
      </c>
      <c r="I3204" s="192">
        <v>0</v>
      </c>
      <c r="J3204" s="192">
        <v>0</v>
      </c>
    </row>
    <row r="3205" spans="1:10">
      <c r="A3205" s="1" t="s">
        <v>7940</v>
      </c>
      <c r="B3205" s="1" t="s">
        <v>7941</v>
      </c>
      <c r="C3205" s="1" t="s">
        <v>7941</v>
      </c>
      <c r="D3205" s="1" t="s">
        <v>90</v>
      </c>
      <c r="E3205" s="1" t="s">
        <v>53</v>
      </c>
      <c r="F3205" s="1" t="s">
        <v>448</v>
      </c>
      <c r="G3205" s="1" t="s">
        <v>7942</v>
      </c>
      <c r="H3205" s="191">
        <v>359090.5</v>
      </c>
      <c r="I3205" s="192">
        <v>1</v>
      </c>
      <c r="J3205" s="192">
        <v>1</v>
      </c>
    </row>
    <row r="3206" spans="1:10">
      <c r="A3206" s="1" t="s">
        <v>7943</v>
      </c>
      <c r="B3206" s="1" t="s">
        <v>7941</v>
      </c>
      <c r="C3206" s="1" t="s">
        <v>7941</v>
      </c>
      <c r="D3206" s="1" t="s">
        <v>90</v>
      </c>
      <c r="E3206" s="1" t="s">
        <v>53</v>
      </c>
      <c r="F3206" s="1" t="s">
        <v>448</v>
      </c>
      <c r="G3206" s="1" t="s">
        <v>7944</v>
      </c>
      <c r="H3206" s="191">
        <v>284174</v>
      </c>
      <c r="I3206" s="192">
        <v>1</v>
      </c>
      <c r="J3206" s="192">
        <v>1</v>
      </c>
    </row>
    <row r="3207" spans="1:10">
      <c r="A3207" s="1" t="s">
        <v>7945</v>
      </c>
      <c r="B3207" s="1" t="s">
        <v>7941</v>
      </c>
      <c r="C3207" s="1" t="s">
        <v>7941</v>
      </c>
      <c r="D3207" s="1" t="s">
        <v>90</v>
      </c>
      <c r="E3207" s="1" t="s">
        <v>53</v>
      </c>
      <c r="F3207" s="1" t="s">
        <v>448</v>
      </c>
      <c r="G3207" s="1" t="s">
        <v>7946</v>
      </c>
      <c r="H3207" s="191">
        <v>263521.5</v>
      </c>
      <c r="I3207" s="192">
        <v>1</v>
      </c>
      <c r="J3207" s="192">
        <v>1</v>
      </c>
    </row>
    <row r="3208" spans="1:10">
      <c r="A3208" s="1" t="s">
        <v>7947</v>
      </c>
      <c r="B3208" s="1" t="s">
        <v>7941</v>
      </c>
      <c r="C3208" s="1" t="s">
        <v>7941</v>
      </c>
      <c r="D3208" s="1" t="s">
        <v>90</v>
      </c>
      <c r="E3208" s="1" t="s">
        <v>53</v>
      </c>
      <c r="F3208" s="1" t="s">
        <v>448</v>
      </c>
      <c r="G3208" s="1" t="s">
        <v>7948</v>
      </c>
      <c r="H3208" s="191">
        <v>182894</v>
      </c>
      <c r="I3208" s="192">
        <v>1</v>
      </c>
      <c r="J3208" s="192">
        <v>1</v>
      </c>
    </row>
    <row r="3209" spans="1:10">
      <c r="A3209" s="1" t="s">
        <v>7949</v>
      </c>
      <c r="B3209" s="1" t="s">
        <v>7950</v>
      </c>
      <c r="C3209" s="1" t="s">
        <v>7950</v>
      </c>
      <c r="D3209" s="1" t="s">
        <v>90</v>
      </c>
      <c r="E3209" s="1" t="s">
        <v>53</v>
      </c>
      <c r="F3209" s="1" t="s">
        <v>48</v>
      </c>
      <c r="G3209" s="1" t="s">
        <v>7951</v>
      </c>
      <c r="H3209" s="191">
        <v>178335</v>
      </c>
      <c r="I3209" s="192">
        <v>1</v>
      </c>
      <c r="J3209" s="192">
        <v>1</v>
      </c>
    </row>
    <row r="3210" spans="1:10">
      <c r="A3210" s="1" t="s">
        <v>7952</v>
      </c>
      <c r="B3210" s="1" t="s">
        <v>7952</v>
      </c>
      <c r="C3210" s="1" t="s">
        <v>7953</v>
      </c>
      <c r="D3210" s="1" t="s">
        <v>90</v>
      </c>
      <c r="E3210" s="1" t="s">
        <v>53</v>
      </c>
      <c r="F3210" s="1" t="s">
        <v>430</v>
      </c>
      <c r="G3210" s="1" t="s">
        <v>7954</v>
      </c>
      <c r="H3210" s="191">
        <v>171802.5</v>
      </c>
      <c r="I3210" s="192">
        <v>1</v>
      </c>
      <c r="J3210" s="192">
        <v>1</v>
      </c>
    </row>
    <row r="3211" spans="1:10">
      <c r="A3211" s="1" t="s">
        <v>7955</v>
      </c>
      <c r="B3211" s="1" t="s">
        <v>7955</v>
      </c>
      <c r="C3211" s="1" t="s">
        <v>7956</v>
      </c>
      <c r="D3211" s="1" t="s">
        <v>90</v>
      </c>
      <c r="E3211" s="1" t="s">
        <v>53</v>
      </c>
      <c r="F3211" s="1" t="s">
        <v>42</v>
      </c>
      <c r="G3211" s="1" t="s">
        <v>7957</v>
      </c>
      <c r="H3211" s="191">
        <v>130916.5</v>
      </c>
      <c r="I3211" s="192">
        <v>0</v>
      </c>
      <c r="J3211" s="192">
        <v>0</v>
      </c>
    </row>
    <row r="3212" spans="1:10">
      <c r="A3212" s="1" t="s">
        <v>7958</v>
      </c>
      <c r="B3212" s="1" t="s">
        <v>7958</v>
      </c>
      <c r="C3212" s="1" t="s">
        <v>7959</v>
      </c>
      <c r="D3212" s="1" t="s">
        <v>90</v>
      </c>
      <c r="E3212" s="1" t="s">
        <v>53</v>
      </c>
      <c r="F3212" s="1" t="s">
        <v>42</v>
      </c>
      <c r="G3212" s="1" t="s">
        <v>7960</v>
      </c>
      <c r="H3212" s="191">
        <v>124180</v>
      </c>
      <c r="I3212" s="192">
        <v>1</v>
      </c>
      <c r="J3212" s="192">
        <v>1</v>
      </c>
    </row>
    <row r="3213" spans="1:10">
      <c r="A3213" s="1" t="s">
        <v>7961</v>
      </c>
      <c r="B3213" s="1" t="s">
        <v>7962</v>
      </c>
      <c r="C3213" s="1" t="s">
        <v>7962</v>
      </c>
      <c r="D3213" s="1" t="s">
        <v>90</v>
      </c>
      <c r="E3213" s="1" t="s">
        <v>53</v>
      </c>
      <c r="F3213" s="1" t="s">
        <v>48</v>
      </c>
      <c r="G3213" s="1" t="s">
        <v>7963</v>
      </c>
      <c r="H3213" s="191">
        <v>121344.75</v>
      </c>
      <c r="I3213" s="192">
        <v>0</v>
      </c>
      <c r="J3213" s="192">
        <v>1</v>
      </c>
    </row>
    <row r="3214" spans="1:10">
      <c r="A3214" s="1" t="s">
        <v>7964</v>
      </c>
      <c r="B3214" s="1" t="s">
        <v>7941</v>
      </c>
      <c r="C3214" s="1" t="s">
        <v>7941</v>
      </c>
      <c r="D3214" s="1" t="s">
        <v>90</v>
      </c>
      <c r="E3214" s="1" t="s">
        <v>53</v>
      </c>
      <c r="F3214" s="1" t="s">
        <v>448</v>
      </c>
      <c r="G3214" s="1" t="s">
        <v>7965</v>
      </c>
      <c r="H3214" s="191">
        <v>117436.5</v>
      </c>
      <c r="I3214" s="192">
        <v>0</v>
      </c>
      <c r="J3214" s="192">
        <v>1</v>
      </c>
    </row>
    <row r="3215" spans="1:10">
      <c r="A3215" s="1" t="s">
        <v>7966</v>
      </c>
      <c r="B3215" s="1" t="s">
        <v>7966</v>
      </c>
      <c r="C3215" s="1" t="s">
        <v>7967</v>
      </c>
      <c r="D3215" s="1" t="s">
        <v>90</v>
      </c>
      <c r="E3215" s="1" t="s">
        <v>53</v>
      </c>
      <c r="F3215" s="1" t="s">
        <v>57</v>
      </c>
      <c r="G3215" s="1" t="s">
        <v>7968</v>
      </c>
      <c r="H3215" s="191">
        <v>114643</v>
      </c>
      <c r="I3215" s="192">
        <v>0</v>
      </c>
      <c r="J3215" s="192">
        <v>0</v>
      </c>
    </row>
    <row r="3216" spans="1:10">
      <c r="A3216" s="1" t="s">
        <v>7969</v>
      </c>
      <c r="B3216" s="1" t="s">
        <v>7941</v>
      </c>
      <c r="C3216" s="1" t="s">
        <v>7941</v>
      </c>
      <c r="D3216" s="1" t="s">
        <v>90</v>
      </c>
      <c r="E3216" s="1" t="s">
        <v>53</v>
      </c>
      <c r="F3216" s="1" t="s">
        <v>448</v>
      </c>
      <c r="G3216" s="1" t="s">
        <v>7970</v>
      </c>
      <c r="H3216" s="191">
        <v>111341</v>
      </c>
      <c r="I3216" s="192">
        <v>0</v>
      </c>
      <c r="J3216" s="192">
        <v>1</v>
      </c>
    </row>
    <row r="3217" spans="1:10">
      <c r="A3217" s="1" t="s">
        <v>7971</v>
      </c>
      <c r="B3217" s="1" t="s">
        <v>7971</v>
      </c>
      <c r="C3217" s="1" t="s">
        <v>7972</v>
      </c>
      <c r="D3217" s="1" t="s">
        <v>90</v>
      </c>
      <c r="E3217" s="1" t="s">
        <v>53</v>
      </c>
      <c r="F3217" s="1" t="s">
        <v>57</v>
      </c>
      <c r="G3217" s="1" t="s">
        <v>7973</v>
      </c>
      <c r="H3217" s="191">
        <v>99648</v>
      </c>
      <c r="I3217" s="192">
        <v>0</v>
      </c>
      <c r="J3217" s="192">
        <v>0</v>
      </c>
    </row>
    <row r="3218" spans="1:10">
      <c r="A3218" s="1" t="s">
        <v>7974</v>
      </c>
      <c r="B3218" s="1" t="s">
        <v>7974</v>
      </c>
      <c r="C3218" s="1" t="s">
        <v>7975</v>
      </c>
      <c r="D3218" s="1" t="s">
        <v>90</v>
      </c>
      <c r="E3218" s="1" t="s">
        <v>53</v>
      </c>
      <c r="F3218" s="1" t="s">
        <v>57</v>
      </c>
      <c r="G3218" s="1" t="s">
        <v>7976</v>
      </c>
      <c r="H3218" s="191">
        <v>82391.5</v>
      </c>
      <c r="I3218" s="192">
        <v>0</v>
      </c>
      <c r="J3218" s="192">
        <v>0</v>
      </c>
    </row>
    <row r="3219" spans="1:10">
      <c r="A3219" s="1" t="s">
        <v>7977</v>
      </c>
      <c r="B3219" s="1" t="s">
        <v>7977</v>
      </c>
      <c r="C3219" s="1" t="s">
        <v>7978</v>
      </c>
      <c r="D3219" s="1" t="s">
        <v>90</v>
      </c>
      <c r="E3219" s="1" t="s">
        <v>53</v>
      </c>
      <c r="F3219" s="1" t="s">
        <v>57</v>
      </c>
      <c r="G3219" s="1" t="s">
        <v>7979</v>
      </c>
      <c r="H3219" s="191">
        <v>74944</v>
      </c>
      <c r="I3219" s="192">
        <v>0</v>
      </c>
      <c r="J3219" s="192">
        <v>0</v>
      </c>
    </row>
    <row r="3220" spans="1:10">
      <c r="A3220" s="1" t="s">
        <v>7980</v>
      </c>
      <c r="B3220" s="1" t="s">
        <v>7980</v>
      </c>
      <c r="C3220" s="1" t="s">
        <v>7981</v>
      </c>
      <c r="D3220" s="1" t="s">
        <v>90</v>
      </c>
      <c r="E3220" s="1" t="s">
        <v>53</v>
      </c>
      <c r="F3220" s="1" t="s">
        <v>42</v>
      </c>
      <c r="G3220" s="1" t="s">
        <v>7982</v>
      </c>
      <c r="H3220" s="191">
        <v>73840.5</v>
      </c>
      <c r="I3220" s="192">
        <v>0</v>
      </c>
      <c r="J3220" s="192">
        <v>0</v>
      </c>
    </row>
    <row r="3221" spans="1:10">
      <c r="A3221" s="1" t="s">
        <v>7983</v>
      </c>
      <c r="B3221" s="1" t="s">
        <v>7983</v>
      </c>
      <c r="C3221" s="1" t="s">
        <v>7984</v>
      </c>
      <c r="D3221" s="1" t="s">
        <v>90</v>
      </c>
      <c r="E3221" s="1" t="s">
        <v>53</v>
      </c>
      <c r="F3221" s="1" t="s">
        <v>42</v>
      </c>
      <c r="G3221" s="1" t="s">
        <v>7985</v>
      </c>
      <c r="H3221" s="191">
        <v>70247</v>
      </c>
      <c r="I3221" s="192">
        <v>0</v>
      </c>
      <c r="J3221" s="192">
        <v>0</v>
      </c>
    </row>
    <row r="3222" spans="1:10">
      <c r="A3222" s="1" t="s">
        <v>7986</v>
      </c>
      <c r="B3222" s="1" t="s">
        <v>7986</v>
      </c>
      <c r="C3222" s="1" t="s">
        <v>170</v>
      </c>
      <c r="D3222" s="1" t="s">
        <v>90</v>
      </c>
      <c r="E3222" s="1" t="s">
        <v>53</v>
      </c>
      <c r="F3222" s="1" t="s">
        <v>42</v>
      </c>
      <c r="G3222" s="1" t="s">
        <v>7987</v>
      </c>
      <c r="H3222" s="191">
        <v>67217.5</v>
      </c>
      <c r="I3222" s="192">
        <v>0</v>
      </c>
      <c r="J3222" s="192">
        <v>0</v>
      </c>
    </row>
    <row r="3223" spans="1:10">
      <c r="A3223" s="1" t="s">
        <v>7988</v>
      </c>
      <c r="B3223" s="1" t="s">
        <v>7988</v>
      </c>
      <c r="C3223" s="1" t="s">
        <v>7989</v>
      </c>
      <c r="D3223" s="1" t="s">
        <v>90</v>
      </c>
      <c r="E3223" s="1" t="s">
        <v>53</v>
      </c>
      <c r="F3223" s="1" t="s">
        <v>42</v>
      </c>
      <c r="G3223" s="1" t="s">
        <v>7990</v>
      </c>
      <c r="H3223" s="191">
        <v>61877.5</v>
      </c>
      <c r="I3223" s="192">
        <v>0</v>
      </c>
      <c r="J3223" s="192">
        <v>0</v>
      </c>
    </row>
    <row r="3224" spans="1:10">
      <c r="A3224" s="1" t="s">
        <v>7991</v>
      </c>
      <c r="B3224" s="1" t="s">
        <v>7991</v>
      </c>
      <c r="C3224" s="1" t="s">
        <v>7992</v>
      </c>
      <c r="D3224" s="1" t="s">
        <v>90</v>
      </c>
      <c r="E3224" s="1" t="s">
        <v>53</v>
      </c>
      <c r="F3224" s="1" t="s">
        <v>57</v>
      </c>
      <c r="G3224" s="1" t="s">
        <v>7993</v>
      </c>
      <c r="H3224" s="191">
        <v>54966</v>
      </c>
      <c r="I3224" s="192">
        <v>0</v>
      </c>
      <c r="J3224" s="192">
        <v>0</v>
      </c>
    </row>
    <row r="3225" spans="1:10">
      <c r="A3225" s="1" t="s">
        <v>7994</v>
      </c>
      <c r="B3225" s="1" t="s">
        <v>7941</v>
      </c>
      <c r="C3225" s="1" t="s">
        <v>7941</v>
      </c>
      <c r="D3225" s="1" t="s">
        <v>90</v>
      </c>
      <c r="E3225" s="1" t="s">
        <v>53</v>
      </c>
      <c r="F3225" s="1" t="s">
        <v>448</v>
      </c>
      <c r="G3225" s="1" t="s">
        <v>7995</v>
      </c>
      <c r="H3225" s="191">
        <v>54914</v>
      </c>
      <c r="I3225" s="192">
        <v>0</v>
      </c>
      <c r="J3225" s="192">
        <v>1</v>
      </c>
    </row>
    <row r="3226" spans="1:10">
      <c r="A3226" s="7" t="s">
        <v>7996</v>
      </c>
      <c r="B3226" s="1" t="s">
        <v>7997</v>
      </c>
      <c r="C3226" s="1" t="s">
        <v>7997</v>
      </c>
      <c r="D3226" s="1" t="s">
        <v>90</v>
      </c>
      <c r="E3226" s="1" t="s">
        <v>53</v>
      </c>
      <c r="F3226" s="195" t="s">
        <v>57</v>
      </c>
      <c r="G3226" s="195" t="s">
        <v>7998</v>
      </c>
      <c r="H3226" s="196">
        <v>54090.5</v>
      </c>
      <c r="I3226" s="192">
        <v>0</v>
      </c>
      <c r="J3226" s="192">
        <v>0</v>
      </c>
    </row>
    <row r="3227" spans="1:10">
      <c r="A3227" s="1" t="s">
        <v>7999</v>
      </c>
      <c r="B3227" s="1" t="s">
        <v>7999</v>
      </c>
      <c r="C3227" s="1" t="s">
        <v>8000</v>
      </c>
      <c r="D3227" s="1" t="s">
        <v>90</v>
      </c>
      <c r="E3227" s="1" t="s">
        <v>53</v>
      </c>
      <c r="F3227" s="1" t="s">
        <v>42</v>
      </c>
      <c r="G3227" s="1" t="s">
        <v>8001</v>
      </c>
      <c r="H3227" s="191">
        <v>49957.5</v>
      </c>
      <c r="I3227" s="192">
        <v>0</v>
      </c>
      <c r="J3227" s="192">
        <v>1</v>
      </c>
    </row>
    <row r="3228" spans="1:10">
      <c r="A3228" s="1" t="s">
        <v>8002</v>
      </c>
      <c r="B3228" s="1" t="s">
        <v>8002</v>
      </c>
      <c r="C3228" s="1" t="s">
        <v>8003</v>
      </c>
      <c r="D3228" s="1" t="s">
        <v>90</v>
      </c>
      <c r="E3228" s="1" t="s">
        <v>53</v>
      </c>
      <c r="F3228" s="1" t="s">
        <v>42</v>
      </c>
      <c r="G3228" s="1" t="s">
        <v>8004</v>
      </c>
      <c r="H3228" s="191">
        <v>49599</v>
      </c>
      <c r="I3228" s="192">
        <v>0</v>
      </c>
      <c r="J3228" s="192">
        <v>1</v>
      </c>
    </row>
    <row r="3229" spans="1:10">
      <c r="A3229" s="1" t="s">
        <v>8005</v>
      </c>
      <c r="B3229" s="1" t="s">
        <v>7941</v>
      </c>
      <c r="C3229" s="1" t="s">
        <v>7941</v>
      </c>
      <c r="D3229" s="1" t="s">
        <v>90</v>
      </c>
      <c r="E3229" s="1" t="s">
        <v>53</v>
      </c>
      <c r="F3229" s="1" t="s">
        <v>448</v>
      </c>
      <c r="G3229" s="1" t="s">
        <v>8006</v>
      </c>
      <c r="H3229" s="191">
        <v>47572.5</v>
      </c>
      <c r="I3229" s="192">
        <v>0</v>
      </c>
      <c r="J3229" s="192">
        <v>0</v>
      </c>
    </row>
    <row r="3230" spans="1:10">
      <c r="A3230" s="1" t="s">
        <v>8007</v>
      </c>
      <c r="B3230" s="1" t="s">
        <v>8008</v>
      </c>
      <c r="C3230" s="1" t="s">
        <v>8008</v>
      </c>
      <c r="D3230" s="1" t="s">
        <v>90</v>
      </c>
      <c r="E3230" s="1" t="s">
        <v>53</v>
      </c>
      <c r="F3230" s="1" t="s">
        <v>48</v>
      </c>
      <c r="G3230" s="1" t="s">
        <v>8009</v>
      </c>
      <c r="H3230" s="191">
        <v>47233.5</v>
      </c>
      <c r="I3230" s="192">
        <v>0</v>
      </c>
      <c r="J3230" s="192">
        <v>1</v>
      </c>
    </row>
    <row r="3231" spans="1:10">
      <c r="A3231" s="1" t="s">
        <v>8010</v>
      </c>
      <c r="B3231" s="1" t="s">
        <v>8010</v>
      </c>
      <c r="C3231" s="1" t="s">
        <v>8011</v>
      </c>
      <c r="D3231" s="1" t="s">
        <v>90</v>
      </c>
      <c r="E3231" s="1" t="s">
        <v>53</v>
      </c>
      <c r="F3231" s="1" t="s">
        <v>57</v>
      </c>
      <c r="G3231" s="1" t="s">
        <v>8012</v>
      </c>
      <c r="H3231" s="191">
        <v>47227.5</v>
      </c>
      <c r="I3231" s="192">
        <v>0</v>
      </c>
      <c r="J3231" s="192">
        <v>0</v>
      </c>
    </row>
    <row r="3232" spans="1:10">
      <c r="A3232" s="1" t="s">
        <v>8013</v>
      </c>
      <c r="B3232" s="1" t="s">
        <v>8013</v>
      </c>
      <c r="C3232" s="1" t="s">
        <v>8014</v>
      </c>
      <c r="D3232" s="1" t="s">
        <v>90</v>
      </c>
      <c r="E3232" s="1" t="s">
        <v>53</v>
      </c>
      <c r="F3232" s="1" t="s">
        <v>57</v>
      </c>
      <c r="G3232" s="1" t="s">
        <v>8015</v>
      </c>
      <c r="H3232" s="191">
        <v>42697.5</v>
      </c>
      <c r="I3232" s="192">
        <v>0</v>
      </c>
      <c r="J3232" s="192">
        <v>1</v>
      </c>
    </row>
    <row r="3233" spans="1:10">
      <c r="A3233" s="1" t="s">
        <v>8016</v>
      </c>
      <c r="B3233" s="1" t="s">
        <v>8017</v>
      </c>
      <c r="C3233" s="1" t="s">
        <v>8017</v>
      </c>
      <c r="D3233" s="1" t="s">
        <v>90</v>
      </c>
      <c r="E3233" s="1" t="s">
        <v>53</v>
      </c>
      <c r="F3233" s="1" t="s">
        <v>48</v>
      </c>
      <c r="G3233" s="1" t="s">
        <v>8018</v>
      </c>
      <c r="H3233" s="191">
        <v>40771.5</v>
      </c>
      <c r="I3233" s="192">
        <v>1</v>
      </c>
      <c r="J3233" s="192">
        <v>1</v>
      </c>
    </row>
    <row r="3234" spans="1:10">
      <c r="A3234" s="1" t="s">
        <v>8019</v>
      </c>
      <c r="B3234" s="1" t="s">
        <v>8019</v>
      </c>
      <c r="C3234" s="1" t="s">
        <v>8020</v>
      </c>
      <c r="D3234" s="1" t="s">
        <v>90</v>
      </c>
      <c r="E3234" s="1" t="s">
        <v>53</v>
      </c>
      <c r="F3234" s="1" t="s">
        <v>57</v>
      </c>
      <c r="G3234" s="1" t="s">
        <v>2190</v>
      </c>
      <c r="H3234" s="191">
        <v>39884</v>
      </c>
      <c r="I3234" s="192">
        <v>0</v>
      </c>
      <c r="J3234" s="192">
        <v>1</v>
      </c>
    </row>
    <row r="3235" spans="1:10">
      <c r="A3235" s="1" t="s">
        <v>8021</v>
      </c>
      <c r="B3235" s="1" t="s">
        <v>8021</v>
      </c>
      <c r="C3235" s="1" t="s">
        <v>8022</v>
      </c>
      <c r="D3235" s="1" t="s">
        <v>90</v>
      </c>
      <c r="E3235" s="1" t="s">
        <v>53</v>
      </c>
      <c r="F3235" s="1" t="s">
        <v>57</v>
      </c>
      <c r="G3235" s="1" t="s">
        <v>8023</v>
      </c>
      <c r="H3235" s="191">
        <v>38698.5</v>
      </c>
      <c r="I3235" s="192">
        <v>0</v>
      </c>
      <c r="J3235" s="192">
        <v>0</v>
      </c>
    </row>
    <row r="3236" spans="1:10">
      <c r="A3236" s="1" t="s">
        <v>8024</v>
      </c>
      <c r="B3236" s="1" t="s">
        <v>8024</v>
      </c>
      <c r="C3236" s="1" t="s">
        <v>8025</v>
      </c>
      <c r="D3236" s="1" t="s">
        <v>90</v>
      </c>
      <c r="E3236" s="1" t="s">
        <v>53</v>
      </c>
      <c r="F3236" s="1" t="s">
        <v>57</v>
      </c>
      <c r="G3236" s="1" t="s">
        <v>8026</v>
      </c>
      <c r="H3236" s="191">
        <v>37060</v>
      </c>
      <c r="I3236" s="192">
        <v>0</v>
      </c>
      <c r="J3236" s="192">
        <v>0</v>
      </c>
    </row>
    <row r="3237" spans="1:10">
      <c r="A3237" s="1" t="s">
        <v>8027</v>
      </c>
      <c r="B3237" s="1" t="s">
        <v>8027</v>
      </c>
      <c r="C3237" s="1" t="s">
        <v>8028</v>
      </c>
      <c r="D3237" s="1" t="s">
        <v>90</v>
      </c>
      <c r="E3237" s="1" t="s">
        <v>53</v>
      </c>
      <c r="F3237" s="1" t="s">
        <v>57</v>
      </c>
      <c r="G3237" s="1" t="s">
        <v>8029</v>
      </c>
      <c r="H3237" s="191">
        <v>35802.5</v>
      </c>
      <c r="I3237" s="192">
        <v>0</v>
      </c>
      <c r="J3237" s="192">
        <v>0</v>
      </c>
    </row>
    <row r="3238" spans="1:10">
      <c r="A3238" s="1" t="s">
        <v>8030</v>
      </c>
      <c r="B3238" s="1" t="s">
        <v>8030</v>
      </c>
      <c r="C3238" s="1" t="s">
        <v>8031</v>
      </c>
      <c r="D3238" s="1" t="s">
        <v>90</v>
      </c>
      <c r="E3238" s="1" t="s">
        <v>53</v>
      </c>
      <c r="F3238" s="1" t="s">
        <v>57</v>
      </c>
      <c r="G3238" s="1" t="s">
        <v>8032</v>
      </c>
      <c r="H3238" s="191">
        <v>35130</v>
      </c>
      <c r="I3238" s="192">
        <v>0</v>
      </c>
      <c r="J3238" s="192">
        <v>0</v>
      </c>
    </row>
    <row r="3239" spans="1:10">
      <c r="A3239" s="1" t="s">
        <v>8033</v>
      </c>
      <c r="B3239" s="1" t="s">
        <v>8034</v>
      </c>
      <c r="C3239" s="1" t="s">
        <v>8034</v>
      </c>
      <c r="D3239" s="1" t="s">
        <v>90</v>
      </c>
      <c r="E3239" s="1" t="s">
        <v>53</v>
      </c>
      <c r="F3239" s="1" t="s">
        <v>48</v>
      </c>
      <c r="G3239" s="1" t="s">
        <v>8035</v>
      </c>
      <c r="H3239" s="191">
        <v>34755</v>
      </c>
      <c r="I3239" s="192">
        <v>0</v>
      </c>
      <c r="J3239" s="192">
        <v>1</v>
      </c>
    </row>
    <row r="3240" spans="1:10">
      <c r="A3240" s="1" t="s">
        <v>8036</v>
      </c>
      <c r="B3240" s="1" t="s">
        <v>8036</v>
      </c>
      <c r="C3240" s="1" t="s">
        <v>8037</v>
      </c>
      <c r="D3240" s="1" t="s">
        <v>90</v>
      </c>
      <c r="E3240" s="1" t="s">
        <v>53</v>
      </c>
      <c r="F3240" s="1" t="s">
        <v>57</v>
      </c>
      <c r="G3240" s="1" t="s">
        <v>8038</v>
      </c>
      <c r="H3240" s="191">
        <v>33191.5</v>
      </c>
      <c r="I3240" s="192">
        <v>0</v>
      </c>
      <c r="J3240" s="192">
        <v>0</v>
      </c>
    </row>
    <row r="3241" spans="1:10">
      <c r="A3241" s="1" t="s">
        <v>8039</v>
      </c>
      <c r="B3241" s="1" t="s">
        <v>8039</v>
      </c>
      <c r="C3241" s="1" t="s">
        <v>516</v>
      </c>
      <c r="D3241" s="1" t="s">
        <v>90</v>
      </c>
      <c r="E3241" s="1" t="s">
        <v>53</v>
      </c>
      <c r="F3241" s="1" t="s">
        <v>57</v>
      </c>
      <c r="G3241" s="1" t="s">
        <v>8040</v>
      </c>
      <c r="H3241" s="191">
        <v>32692.75</v>
      </c>
      <c r="I3241" s="192">
        <v>0</v>
      </c>
      <c r="J3241" s="192">
        <v>0</v>
      </c>
    </row>
    <row r="3242" spans="1:10">
      <c r="A3242" s="1" t="s">
        <v>8041</v>
      </c>
      <c r="B3242" s="1" t="s">
        <v>8042</v>
      </c>
      <c r="C3242" s="1" t="s">
        <v>8042</v>
      </c>
      <c r="D3242" s="1" t="s">
        <v>90</v>
      </c>
      <c r="E3242" s="1" t="s">
        <v>53</v>
      </c>
      <c r="F3242" s="1" t="s">
        <v>48</v>
      </c>
      <c r="G3242" s="1" t="s">
        <v>8043</v>
      </c>
      <c r="H3242" s="191">
        <v>29257</v>
      </c>
      <c r="I3242" s="192">
        <v>0</v>
      </c>
      <c r="J3242" s="192">
        <v>1</v>
      </c>
    </row>
    <row r="3243" spans="1:10">
      <c r="A3243" s="1" t="s">
        <v>8044</v>
      </c>
      <c r="B3243" s="1" t="s">
        <v>7941</v>
      </c>
      <c r="C3243" s="1" t="s">
        <v>7941</v>
      </c>
      <c r="D3243" s="1" t="s">
        <v>90</v>
      </c>
      <c r="E3243" s="1" t="s">
        <v>53</v>
      </c>
      <c r="F3243" s="1" t="s">
        <v>448</v>
      </c>
      <c r="G3243" s="1" t="s">
        <v>8045</v>
      </c>
      <c r="H3243" s="191">
        <v>27166.5</v>
      </c>
      <c r="I3243" s="192">
        <v>0</v>
      </c>
      <c r="J3243" s="192">
        <v>0</v>
      </c>
    </row>
    <row r="3244" spans="1:10">
      <c r="A3244" s="1" t="s">
        <v>8046</v>
      </c>
      <c r="B3244" s="1" t="s">
        <v>8046</v>
      </c>
      <c r="C3244" s="1" t="s">
        <v>104</v>
      </c>
      <c r="D3244" s="1" t="s">
        <v>90</v>
      </c>
      <c r="E3244" s="1" t="s">
        <v>53</v>
      </c>
      <c r="F3244" s="1" t="s">
        <v>57</v>
      </c>
      <c r="G3244" s="1" t="s">
        <v>8047</v>
      </c>
      <c r="H3244" s="191">
        <v>27160.5</v>
      </c>
      <c r="I3244" s="192">
        <v>0</v>
      </c>
      <c r="J3244" s="192">
        <v>0</v>
      </c>
    </row>
    <row r="3245" spans="1:10">
      <c r="A3245" s="1" t="s">
        <v>8048</v>
      </c>
      <c r="B3245" s="1" t="s">
        <v>7941</v>
      </c>
      <c r="C3245" s="1" t="s">
        <v>7941</v>
      </c>
      <c r="D3245" s="1" t="s">
        <v>90</v>
      </c>
      <c r="E3245" s="1" t="s">
        <v>53</v>
      </c>
      <c r="F3245" s="1" t="s">
        <v>448</v>
      </c>
      <c r="G3245" s="1" t="s">
        <v>8049</v>
      </c>
      <c r="H3245" s="191">
        <v>26855.5</v>
      </c>
      <c r="I3245" s="192">
        <v>0</v>
      </c>
      <c r="J3245" s="192">
        <v>1</v>
      </c>
    </row>
    <row r="3246" spans="1:10">
      <c r="A3246" s="1" t="s">
        <v>8050</v>
      </c>
      <c r="B3246" s="1" t="s">
        <v>8051</v>
      </c>
      <c r="C3246" s="1" t="s">
        <v>8051</v>
      </c>
      <c r="D3246" s="1" t="s">
        <v>90</v>
      </c>
      <c r="E3246" s="1" t="s">
        <v>53</v>
      </c>
      <c r="F3246" s="1" t="s">
        <v>48</v>
      </c>
      <c r="G3246" s="1" t="s">
        <v>8052</v>
      </c>
      <c r="H3246" s="191">
        <v>26141</v>
      </c>
      <c r="I3246" s="192">
        <v>0</v>
      </c>
      <c r="J3246" s="192">
        <v>1</v>
      </c>
    </row>
    <row r="3247" spans="1:10">
      <c r="A3247" s="1" t="s">
        <v>8053</v>
      </c>
      <c r="B3247" s="1" t="s">
        <v>8053</v>
      </c>
      <c r="C3247" s="1" t="s">
        <v>104</v>
      </c>
      <c r="D3247" s="1" t="s">
        <v>90</v>
      </c>
      <c r="E3247" s="1" t="s">
        <v>53</v>
      </c>
      <c r="F3247" s="1" t="s">
        <v>57</v>
      </c>
      <c r="G3247" s="1" t="s">
        <v>8054</v>
      </c>
      <c r="H3247" s="191">
        <v>23089.5</v>
      </c>
      <c r="I3247" s="192">
        <v>0</v>
      </c>
      <c r="J3247" s="192">
        <v>0</v>
      </c>
    </row>
    <row r="3248" spans="1:10">
      <c r="A3248" s="1" t="s">
        <v>8055</v>
      </c>
      <c r="B3248" s="1" t="s">
        <v>8055</v>
      </c>
      <c r="C3248" s="1" t="s">
        <v>1052</v>
      </c>
      <c r="D3248" s="1" t="s">
        <v>90</v>
      </c>
      <c r="E3248" s="1" t="s">
        <v>53</v>
      </c>
      <c r="F3248" s="1" t="s">
        <v>48</v>
      </c>
      <c r="G3248" s="1" t="s">
        <v>8056</v>
      </c>
      <c r="H3248" s="191">
        <v>22896</v>
      </c>
      <c r="I3248" s="192">
        <v>0</v>
      </c>
      <c r="J3248" s="192">
        <v>1</v>
      </c>
    </row>
    <row r="3249" spans="1:10">
      <c r="A3249" s="1" t="s">
        <v>8057</v>
      </c>
      <c r="B3249" s="1" t="s">
        <v>8057</v>
      </c>
      <c r="C3249" s="1" t="s">
        <v>8058</v>
      </c>
      <c r="D3249" s="1" t="s">
        <v>90</v>
      </c>
      <c r="E3249" s="1" t="s">
        <v>53</v>
      </c>
      <c r="F3249" s="1" t="s">
        <v>57</v>
      </c>
      <c r="G3249" s="1" t="s">
        <v>8059</v>
      </c>
      <c r="H3249" s="191">
        <v>22702.75</v>
      </c>
      <c r="I3249" s="192">
        <v>0</v>
      </c>
      <c r="J3249" s="192">
        <v>0</v>
      </c>
    </row>
    <row r="3250" spans="1:10">
      <c r="A3250" s="1" t="s">
        <v>8060</v>
      </c>
      <c r="B3250" s="1" t="s">
        <v>8060</v>
      </c>
      <c r="C3250" s="1" t="s">
        <v>2122</v>
      </c>
      <c r="D3250" s="1" t="s">
        <v>90</v>
      </c>
      <c r="E3250" s="1" t="s">
        <v>53</v>
      </c>
      <c r="F3250" s="1" t="s">
        <v>42</v>
      </c>
      <c r="G3250" s="1" t="s">
        <v>8061</v>
      </c>
      <c r="H3250" s="191">
        <v>21702</v>
      </c>
      <c r="I3250" s="192">
        <v>0</v>
      </c>
      <c r="J3250" s="192">
        <v>1</v>
      </c>
    </row>
    <row r="3251" spans="1:10">
      <c r="A3251" s="1" t="s">
        <v>8062</v>
      </c>
      <c r="B3251" s="1" t="s">
        <v>8062</v>
      </c>
      <c r="C3251" s="1" t="s">
        <v>8063</v>
      </c>
      <c r="D3251" s="1" t="s">
        <v>90</v>
      </c>
      <c r="E3251" s="1" t="s">
        <v>53</v>
      </c>
      <c r="F3251" s="1" t="s">
        <v>57</v>
      </c>
      <c r="G3251" s="1" t="s">
        <v>8064</v>
      </c>
      <c r="H3251" s="191">
        <v>21550.75</v>
      </c>
      <c r="I3251" s="192">
        <v>0</v>
      </c>
      <c r="J3251" s="192">
        <v>0</v>
      </c>
    </row>
    <row r="3252" spans="1:10">
      <c r="A3252" s="1" t="s">
        <v>8065</v>
      </c>
      <c r="B3252" s="1" t="s">
        <v>8065</v>
      </c>
      <c r="C3252" s="1" t="s">
        <v>8066</v>
      </c>
      <c r="D3252" s="1" t="s">
        <v>90</v>
      </c>
      <c r="E3252" s="1" t="s">
        <v>53</v>
      </c>
      <c r="F3252" s="1" t="s">
        <v>42</v>
      </c>
      <c r="G3252" s="1" t="s">
        <v>8067</v>
      </c>
      <c r="H3252" s="191">
        <v>20893</v>
      </c>
      <c r="I3252" s="192">
        <v>0</v>
      </c>
      <c r="J3252" s="192">
        <v>0</v>
      </c>
    </row>
    <row r="3253" spans="1:10">
      <c r="A3253" s="1" t="s">
        <v>8068</v>
      </c>
      <c r="B3253" s="1" t="s">
        <v>8068</v>
      </c>
      <c r="C3253" s="1" t="s">
        <v>8069</v>
      </c>
      <c r="D3253" s="1" t="s">
        <v>90</v>
      </c>
      <c r="E3253" s="1" t="s">
        <v>53</v>
      </c>
      <c r="F3253" s="1" t="s">
        <v>42</v>
      </c>
      <c r="G3253" s="1" t="s">
        <v>8070</v>
      </c>
      <c r="H3253" s="191">
        <v>19877</v>
      </c>
      <c r="I3253" s="192">
        <v>0</v>
      </c>
      <c r="J3253" s="192">
        <v>1</v>
      </c>
    </row>
    <row r="3254" spans="1:10">
      <c r="A3254" s="1" t="s">
        <v>8071</v>
      </c>
      <c r="B3254" s="1" t="s">
        <v>8071</v>
      </c>
      <c r="C3254" s="1" t="s">
        <v>8037</v>
      </c>
      <c r="D3254" s="1" t="s">
        <v>90</v>
      </c>
      <c r="E3254" s="1" t="s">
        <v>53</v>
      </c>
      <c r="F3254" s="1" t="s">
        <v>57</v>
      </c>
      <c r="G3254" s="1" t="s">
        <v>8072</v>
      </c>
      <c r="H3254" s="191">
        <v>19784</v>
      </c>
      <c r="I3254" s="192">
        <v>0</v>
      </c>
      <c r="J3254" s="192">
        <v>0</v>
      </c>
    </row>
    <row r="3255" spans="1:10">
      <c r="A3255" s="1" t="s">
        <v>8073</v>
      </c>
      <c r="B3255" s="1" t="s">
        <v>8074</v>
      </c>
      <c r="C3255" s="1" t="s">
        <v>8074</v>
      </c>
      <c r="D3255" s="1" t="s">
        <v>90</v>
      </c>
      <c r="E3255" s="1" t="s">
        <v>53</v>
      </c>
      <c r="F3255" s="1" t="s">
        <v>57</v>
      </c>
      <c r="G3255" s="1" t="s">
        <v>8075</v>
      </c>
      <c r="H3255" s="191">
        <v>19640.5</v>
      </c>
      <c r="I3255" s="192">
        <v>0</v>
      </c>
      <c r="J3255" s="192">
        <v>0</v>
      </c>
    </row>
    <row r="3256" spans="1:10">
      <c r="A3256" s="1" t="s">
        <v>8076</v>
      </c>
      <c r="B3256" s="1" t="s">
        <v>7941</v>
      </c>
      <c r="C3256" s="1" t="s">
        <v>7941</v>
      </c>
      <c r="D3256" s="1" t="s">
        <v>90</v>
      </c>
      <c r="E3256" s="1" t="s">
        <v>53</v>
      </c>
      <c r="F3256" s="1" t="s">
        <v>448</v>
      </c>
      <c r="G3256" s="1" t="s">
        <v>8077</v>
      </c>
      <c r="H3256" s="191">
        <v>18867.5</v>
      </c>
      <c r="I3256" s="192">
        <v>0</v>
      </c>
      <c r="J3256" s="192">
        <v>0</v>
      </c>
    </row>
    <row r="3257" spans="1:10">
      <c r="A3257" s="1" t="s">
        <v>8078</v>
      </c>
      <c r="B3257" s="1" t="s">
        <v>8078</v>
      </c>
      <c r="C3257" s="1" t="s">
        <v>516</v>
      </c>
      <c r="D3257" s="1" t="s">
        <v>90</v>
      </c>
      <c r="E3257" s="1" t="s">
        <v>53</v>
      </c>
      <c r="F3257" s="1" t="s">
        <v>57</v>
      </c>
      <c r="G3257" s="1" t="s">
        <v>8079</v>
      </c>
      <c r="H3257" s="191">
        <v>17280</v>
      </c>
      <c r="I3257" s="192">
        <v>0</v>
      </c>
      <c r="J3257" s="192">
        <v>0</v>
      </c>
    </row>
    <row r="3258" spans="1:10">
      <c r="A3258" s="1" t="s">
        <v>8080</v>
      </c>
      <c r="B3258" s="1" t="s">
        <v>8081</v>
      </c>
      <c r="C3258" s="1" t="s">
        <v>8081</v>
      </c>
      <c r="D3258" s="1" t="s">
        <v>90</v>
      </c>
      <c r="E3258" s="1" t="s">
        <v>53</v>
      </c>
      <c r="F3258" s="1" t="s">
        <v>48</v>
      </c>
      <c r="G3258" s="1" t="s">
        <v>8082</v>
      </c>
      <c r="H3258" s="191">
        <v>16662</v>
      </c>
      <c r="I3258" s="192">
        <v>0</v>
      </c>
      <c r="J3258" s="192">
        <v>0</v>
      </c>
    </row>
    <row r="3259" spans="1:10">
      <c r="A3259" s="1" t="s">
        <v>8083</v>
      </c>
      <c r="B3259" s="1" t="s">
        <v>8083</v>
      </c>
      <c r="C3259" s="1" t="s">
        <v>60</v>
      </c>
      <c r="D3259" s="1" t="s">
        <v>90</v>
      </c>
      <c r="E3259" s="1" t="s">
        <v>53</v>
      </c>
      <c r="F3259" s="1" t="s">
        <v>42</v>
      </c>
      <c r="G3259" s="1" t="s">
        <v>6096</v>
      </c>
      <c r="H3259" s="191">
        <v>15675</v>
      </c>
      <c r="I3259" s="192">
        <v>0</v>
      </c>
      <c r="J3259" s="192">
        <v>0</v>
      </c>
    </row>
    <row r="3260" spans="1:10">
      <c r="A3260" s="1" t="s">
        <v>8084</v>
      </c>
      <c r="B3260" s="1" t="s">
        <v>8084</v>
      </c>
      <c r="C3260" s="1" t="s">
        <v>8085</v>
      </c>
      <c r="D3260" s="1" t="s">
        <v>90</v>
      </c>
      <c r="E3260" s="1" t="s">
        <v>53</v>
      </c>
      <c r="F3260" s="1" t="s">
        <v>57</v>
      </c>
      <c r="G3260" s="1" t="s">
        <v>8086</v>
      </c>
      <c r="H3260" s="191">
        <v>15294</v>
      </c>
      <c r="I3260" s="192">
        <v>0</v>
      </c>
      <c r="J3260" s="192">
        <v>0</v>
      </c>
    </row>
    <row r="3261" spans="1:10">
      <c r="A3261" s="1" t="s">
        <v>8087</v>
      </c>
      <c r="B3261" s="1" t="s">
        <v>8087</v>
      </c>
      <c r="C3261" s="1" t="s">
        <v>8088</v>
      </c>
      <c r="D3261" s="1" t="s">
        <v>90</v>
      </c>
      <c r="E3261" s="1" t="s">
        <v>53</v>
      </c>
      <c r="F3261" s="1" t="s">
        <v>57</v>
      </c>
      <c r="G3261" s="1" t="s">
        <v>8089</v>
      </c>
      <c r="H3261" s="191">
        <v>14921</v>
      </c>
      <c r="I3261" s="192">
        <v>0</v>
      </c>
      <c r="J3261" s="192">
        <v>0</v>
      </c>
    </row>
    <row r="3262" spans="1:10">
      <c r="A3262" s="1" t="s">
        <v>8090</v>
      </c>
      <c r="B3262" s="1" t="s">
        <v>8090</v>
      </c>
      <c r="C3262" s="1" t="s">
        <v>8091</v>
      </c>
      <c r="D3262" s="1" t="s">
        <v>90</v>
      </c>
      <c r="E3262" s="1" t="s">
        <v>53</v>
      </c>
      <c r="F3262" s="1" t="s">
        <v>57</v>
      </c>
      <c r="G3262" s="1" t="s">
        <v>8092</v>
      </c>
      <c r="H3262" s="191">
        <v>14676.25</v>
      </c>
      <c r="I3262" s="192">
        <v>0</v>
      </c>
      <c r="J3262" s="192">
        <v>0</v>
      </c>
    </row>
    <row r="3263" spans="1:10">
      <c r="A3263" s="1" t="s">
        <v>8093</v>
      </c>
      <c r="B3263" s="1" t="s">
        <v>8094</v>
      </c>
      <c r="C3263" s="1" t="s">
        <v>8094</v>
      </c>
      <c r="D3263" s="1" t="s">
        <v>90</v>
      </c>
      <c r="E3263" s="1" t="s">
        <v>53</v>
      </c>
      <c r="F3263" s="1" t="s">
        <v>57</v>
      </c>
      <c r="G3263" s="1" t="s">
        <v>8095</v>
      </c>
      <c r="H3263" s="191">
        <v>1814</v>
      </c>
      <c r="I3263" s="192">
        <v>0</v>
      </c>
      <c r="J3263" s="192">
        <v>0</v>
      </c>
    </row>
    <row r="3264" spans="1:10">
      <c r="A3264" s="1" t="s">
        <v>8096</v>
      </c>
      <c r="B3264" s="1" t="s">
        <v>8094</v>
      </c>
      <c r="C3264" s="1" t="s">
        <v>8094</v>
      </c>
      <c r="D3264" s="1" t="s">
        <v>90</v>
      </c>
      <c r="E3264" s="1" t="s">
        <v>53</v>
      </c>
      <c r="F3264" s="1" t="s">
        <v>57</v>
      </c>
      <c r="G3264" s="1" t="s">
        <v>8097</v>
      </c>
      <c r="H3264" s="191">
        <v>473.5</v>
      </c>
      <c r="I3264" s="192">
        <v>0</v>
      </c>
      <c r="J3264" s="192">
        <v>0</v>
      </c>
    </row>
    <row r="3265" spans="1:10">
      <c r="A3265" s="1" t="s">
        <v>8098</v>
      </c>
      <c r="B3265" s="1" t="s">
        <v>8094</v>
      </c>
      <c r="C3265" s="1" t="s">
        <v>8094</v>
      </c>
      <c r="D3265" s="1" t="s">
        <v>90</v>
      </c>
      <c r="E3265" s="1" t="s">
        <v>53</v>
      </c>
      <c r="F3265" s="1" t="s">
        <v>57</v>
      </c>
      <c r="G3265" s="1" t="s">
        <v>8099</v>
      </c>
      <c r="H3265" s="191">
        <v>2735</v>
      </c>
      <c r="I3265" s="192">
        <v>0</v>
      </c>
      <c r="J3265" s="192">
        <v>0</v>
      </c>
    </row>
    <row r="3266" spans="1:10">
      <c r="A3266" s="1" t="s">
        <v>8100</v>
      </c>
      <c r="B3266" s="1" t="s">
        <v>8094</v>
      </c>
      <c r="C3266" s="1" t="s">
        <v>8094</v>
      </c>
      <c r="D3266" s="1" t="s">
        <v>90</v>
      </c>
      <c r="E3266" s="1" t="s">
        <v>53</v>
      </c>
      <c r="F3266" s="1" t="s">
        <v>57</v>
      </c>
      <c r="G3266" s="1" t="s">
        <v>8101</v>
      </c>
      <c r="H3266" s="191">
        <v>8349.5</v>
      </c>
      <c r="I3266" s="192">
        <v>0</v>
      </c>
      <c r="J3266" s="192">
        <v>0</v>
      </c>
    </row>
    <row r="3267" spans="1:10">
      <c r="A3267" s="1" t="s">
        <v>8102</v>
      </c>
      <c r="B3267" s="1" t="s">
        <v>8094</v>
      </c>
      <c r="C3267" s="1" t="s">
        <v>8094</v>
      </c>
      <c r="D3267" s="1" t="s">
        <v>90</v>
      </c>
      <c r="E3267" s="1" t="s">
        <v>53</v>
      </c>
      <c r="F3267" s="1" t="s">
        <v>57</v>
      </c>
      <c r="G3267" s="1" t="s">
        <v>8103</v>
      </c>
      <c r="H3267" s="191">
        <v>4987</v>
      </c>
      <c r="I3267" s="192">
        <v>0</v>
      </c>
      <c r="J3267" s="192">
        <v>0</v>
      </c>
    </row>
    <row r="3268" spans="1:10">
      <c r="A3268" s="1" t="s">
        <v>8104</v>
      </c>
      <c r="B3268" s="1" t="s">
        <v>8105</v>
      </c>
      <c r="C3268" s="1" t="s">
        <v>8105</v>
      </c>
      <c r="D3268" s="1" t="s">
        <v>8106</v>
      </c>
      <c r="E3268" s="1" t="s">
        <v>8107</v>
      </c>
      <c r="F3268" s="195" t="s">
        <v>57</v>
      </c>
      <c r="G3268" s="195" t="s">
        <v>8108</v>
      </c>
      <c r="H3268" s="196">
        <v>1909</v>
      </c>
      <c r="I3268" s="192">
        <v>0</v>
      </c>
      <c r="J3268" s="192">
        <v>0</v>
      </c>
    </row>
    <row r="3269" spans="1:10">
      <c r="A3269" s="1" t="s">
        <v>8109</v>
      </c>
      <c r="B3269" s="1" t="s">
        <v>8109</v>
      </c>
      <c r="C3269" s="1" t="s">
        <v>8037</v>
      </c>
      <c r="D3269" s="1" t="s">
        <v>90</v>
      </c>
      <c r="E3269" s="1" t="s">
        <v>53</v>
      </c>
      <c r="F3269" s="1" t="s">
        <v>57</v>
      </c>
      <c r="G3269" s="1" t="s">
        <v>8110</v>
      </c>
      <c r="H3269" s="191">
        <v>13963.5</v>
      </c>
      <c r="I3269" s="192">
        <v>0</v>
      </c>
      <c r="J3269" s="192">
        <v>0</v>
      </c>
    </row>
    <row r="3270" spans="1:10">
      <c r="A3270" s="1" t="s">
        <v>8111</v>
      </c>
      <c r="B3270" s="1" t="s">
        <v>8111</v>
      </c>
      <c r="C3270" s="1" t="s">
        <v>8112</v>
      </c>
      <c r="D3270" s="1" t="s">
        <v>90</v>
      </c>
      <c r="E3270" s="1" t="s">
        <v>53</v>
      </c>
      <c r="F3270" s="1" t="s">
        <v>42</v>
      </c>
      <c r="G3270" s="1" t="s">
        <v>8113</v>
      </c>
      <c r="H3270" s="191">
        <v>12236.5</v>
      </c>
      <c r="I3270" s="192">
        <v>0</v>
      </c>
      <c r="J3270" s="192">
        <v>1</v>
      </c>
    </row>
    <row r="3271" spans="1:10">
      <c r="A3271" s="1" t="s">
        <v>8114</v>
      </c>
      <c r="B3271" s="1" t="s">
        <v>8114</v>
      </c>
      <c r="C3271" s="1" t="s">
        <v>8115</v>
      </c>
      <c r="D3271" s="1" t="s">
        <v>90</v>
      </c>
      <c r="E3271" s="1" t="s">
        <v>53</v>
      </c>
      <c r="F3271" s="1" t="s">
        <v>57</v>
      </c>
      <c r="G3271" s="1" t="s">
        <v>8116</v>
      </c>
      <c r="H3271" s="191">
        <v>11783.25</v>
      </c>
      <c r="I3271" s="192">
        <v>0</v>
      </c>
      <c r="J3271" s="192">
        <v>0</v>
      </c>
    </row>
    <row r="3272" spans="1:10">
      <c r="A3272" s="1" t="s">
        <v>8117</v>
      </c>
      <c r="B3272" s="1" t="s">
        <v>8118</v>
      </c>
      <c r="C3272" s="1" t="s">
        <v>8118</v>
      </c>
      <c r="D3272" s="1" t="s">
        <v>90</v>
      </c>
      <c r="E3272" s="1" t="s">
        <v>53</v>
      </c>
      <c r="F3272" s="1" t="s">
        <v>48</v>
      </c>
      <c r="G3272" s="1" t="s">
        <v>8119</v>
      </c>
      <c r="H3272" s="191">
        <v>11689</v>
      </c>
      <c r="I3272" s="192">
        <v>0</v>
      </c>
      <c r="J3272" s="192">
        <v>0</v>
      </c>
    </row>
    <row r="3273" spans="1:10">
      <c r="A3273" s="1" t="s">
        <v>8120</v>
      </c>
      <c r="B3273" s="1" t="s">
        <v>8120</v>
      </c>
      <c r="C3273" s="1" t="s">
        <v>8121</v>
      </c>
      <c r="D3273" s="1" t="s">
        <v>90</v>
      </c>
      <c r="E3273" s="1" t="s">
        <v>53</v>
      </c>
      <c r="F3273" s="1" t="s">
        <v>42</v>
      </c>
      <c r="G3273" s="1" t="s">
        <v>8122</v>
      </c>
      <c r="H3273" s="191">
        <v>11506</v>
      </c>
      <c r="I3273" s="192">
        <v>0</v>
      </c>
      <c r="J3273" s="192">
        <v>0</v>
      </c>
    </row>
    <row r="3274" spans="1:10">
      <c r="A3274" s="1" t="s">
        <v>8123</v>
      </c>
      <c r="B3274" s="1" t="s">
        <v>8123</v>
      </c>
      <c r="C3274" s="1" t="s">
        <v>8124</v>
      </c>
      <c r="D3274" s="1" t="s">
        <v>90</v>
      </c>
      <c r="E3274" s="1" t="s">
        <v>53</v>
      </c>
      <c r="F3274" s="1" t="s">
        <v>65</v>
      </c>
      <c r="G3274" s="1" t="s">
        <v>8125</v>
      </c>
      <c r="H3274" s="191">
        <v>10950</v>
      </c>
      <c r="I3274" s="192">
        <v>0</v>
      </c>
      <c r="J3274" s="192">
        <v>0</v>
      </c>
    </row>
    <row r="3275" spans="1:10">
      <c r="A3275" s="1" t="s">
        <v>8126</v>
      </c>
      <c r="B3275" s="1" t="s">
        <v>8127</v>
      </c>
      <c r="C3275" s="1" t="s">
        <v>8127</v>
      </c>
      <c r="D3275" s="1" t="s">
        <v>90</v>
      </c>
      <c r="E3275" s="1" t="s">
        <v>53</v>
      </c>
      <c r="F3275" s="1" t="s">
        <v>48</v>
      </c>
      <c r="G3275" s="1" t="s">
        <v>8128</v>
      </c>
      <c r="H3275" s="191">
        <v>10873.5</v>
      </c>
      <c r="I3275" s="192">
        <v>0</v>
      </c>
      <c r="J3275" s="192">
        <v>0</v>
      </c>
    </row>
    <row r="3276" spans="1:10">
      <c r="A3276" s="1" t="s">
        <v>8129</v>
      </c>
      <c r="B3276" s="1" t="s">
        <v>8130</v>
      </c>
      <c r="C3276" s="1" t="s">
        <v>8130</v>
      </c>
      <c r="D3276" s="1" t="s">
        <v>90</v>
      </c>
      <c r="E3276" s="1" t="s">
        <v>53</v>
      </c>
      <c r="F3276" s="1" t="s">
        <v>48</v>
      </c>
      <c r="G3276" s="1" t="s">
        <v>8131</v>
      </c>
      <c r="H3276" s="191">
        <v>10624</v>
      </c>
      <c r="I3276" s="192">
        <v>0</v>
      </c>
      <c r="J3276" s="192">
        <v>0</v>
      </c>
    </row>
    <row r="3277" spans="1:10">
      <c r="A3277" s="1" t="s">
        <v>8132</v>
      </c>
      <c r="B3277" s="1" t="s">
        <v>8132</v>
      </c>
      <c r="C3277" s="1" t="s">
        <v>8133</v>
      </c>
      <c r="D3277" s="1" t="s">
        <v>90</v>
      </c>
      <c r="E3277" s="1" t="s">
        <v>53</v>
      </c>
      <c r="F3277" s="1" t="s">
        <v>57</v>
      </c>
      <c r="G3277" s="1" t="s">
        <v>8134</v>
      </c>
      <c r="H3277" s="191">
        <v>10036</v>
      </c>
      <c r="I3277" s="192">
        <v>0</v>
      </c>
      <c r="J3277" s="192">
        <v>0</v>
      </c>
    </row>
    <row r="3278" spans="1:10">
      <c r="A3278" s="1" t="s">
        <v>8135</v>
      </c>
      <c r="B3278" s="1" t="s">
        <v>7950</v>
      </c>
      <c r="C3278" s="1" t="s">
        <v>7950</v>
      </c>
      <c r="D3278" s="1" t="s">
        <v>90</v>
      </c>
      <c r="E3278" s="1" t="s">
        <v>53</v>
      </c>
      <c r="F3278" s="1" t="s">
        <v>48</v>
      </c>
      <c r="G3278" s="1" t="s">
        <v>8136</v>
      </c>
      <c r="H3278" s="191">
        <v>9059.5</v>
      </c>
      <c r="I3278" s="192">
        <v>0</v>
      </c>
      <c r="J3278" s="192">
        <v>0</v>
      </c>
    </row>
    <row r="3279" spans="1:10">
      <c r="A3279" s="1" t="s">
        <v>8137</v>
      </c>
      <c r="B3279" s="1" t="s">
        <v>7941</v>
      </c>
      <c r="C3279" s="1" t="s">
        <v>7941</v>
      </c>
      <c r="D3279" s="1" t="s">
        <v>90</v>
      </c>
      <c r="E3279" s="1" t="s">
        <v>53</v>
      </c>
      <c r="F3279" s="1" t="s">
        <v>448</v>
      </c>
      <c r="G3279" s="1" t="s">
        <v>8138</v>
      </c>
      <c r="H3279" s="191">
        <v>9039</v>
      </c>
      <c r="I3279" s="192">
        <v>0</v>
      </c>
      <c r="J3279" s="192">
        <v>0</v>
      </c>
    </row>
    <row r="3280" spans="1:10">
      <c r="A3280" s="1" t="s">
        <v>8139</v>
      </c>
      <c r="B3280" s="1" t="s">
        <v>8140</v>
      </c>
      <c r="C3280" s="1" t="s">
        <v>8140</v>
      </c>
      <c r="D3280" s="1" t="s">
        <v>90</v>
      </c>
      <c r="E3280" s="1" t="s">
        <v>53</v>
      </c>
      <c r="F3280" s="1" t="s">
        <v>48</v>
      </c>
      <c r="G3280" s="1" t="s">
        <v>8141</v>
      </c>
      <c r="H3280" s="191">
        <v>8962</v>
      </c>
      <c r="I3280" s="192">
        <v>0</v>
      </c>
      <c r="J3280" s="192">
        <v>0</v>
      </c>
    </row>
    <row r="3281" spans="1:10">
      <c r="A3281" s="1" t="s">
        <v>8142</v>
      </c>
      <c r="B3281" s="1" t="s">
        <v>8142</v>
      </c>
      <c r="C3281" s="1" t="s">
        <v>8143</v>
      </c>
      <c r="D3281" s="1" t="s">
        <v>90</v>
      </c>
      <c r="E3281" s="1" t="s">
        <v>53</v>
      </c>
      <c r="F3281" s="1" t="s">
        <v>57</v>
      </c>
      <c r="G3281" s="1" t="s">
        <v>8144</v>
      </c>
      <c r="H3281" s="191">
        <v>8891</v>
      </c>
      <c r="I3281" s="192">
        <v>0</v>
      </c>
      <c r="J3281" s="192">
        <v>1</v>
      </c>
    </row>
    <row r="3282" spans="1:10">
      <c r="A3282" s="1" t="s">
        <v>8145</v>
      </c>
      <c r="B3282" s="1" t="s">
        <v>7950</v>
      </c>
      <c r="C3282" s="1" t="s">
        <v>7950</v>
      </c>
      <c r="D3282" s="1" t="s">
        <v>90</v>
      </c>
      <c r="E3282" s="1" t="s">
        <v>53</v>
      </c>
      <c r="F3282" s="1" t="s">
        <v>48</v>
      </c>
      <c r="G3282" s="1" t="s">
        <v>8146</v>
      </c>
      <c r="H3282" s="191">
        <v>7204</v>
      </c>
      <c r="I3282" s="192">
        <v>0</v>
      </c>
      <c r="J3282" s="192">
        <v>0</v>
      </c>
    </row>
    <row r="3283" spans="1:10">
      <c r="A3283" s="1" t="s">
        <v>8147</v>
      </c>
      <c r="B3283" s="1" t="s">
        <v>7962</v>
      </c>
      <c r="C3283" s="1" t="s">
        <v>7962</v>
      </c>
      <c r="D3283" s="1" t="s">
        <v>90</v>
      </c>
      <c r="E3283" s="1" t="s">
        <v>53</v>
      </c>
      <c r="F3283" s="1" t="s">
        <v>48</v>
      </c>
      <c r="G3283" s="1" t="s">
        <v>8148</v>
      </c>
      <c r="H3283" s="191">
        <v>7036</v>
      </c>
      <c r="I3283" s="192">
        <v>0</v>
      </c>
      <c r="J3283" s="192">
        <v>0</v>
      </c>
    </row>
    <row r="3284" spans="1:10">
      <c r="A3284" s="1" t="s">
        <v>8149</v>
      </c>
      <c r="B3284" s="1" t="s">
        <v>8149</v>
      </c>
      <c r="C3284" s="1" t="s">
        <v>8003</v>
      </c>
      <c r="D3284" s="1" t="s">
        <v>90</v>
      </c>
      <c r="E3284" s="1" t="s">
        <v>53</v>
      </c>
      <c r="F3284" s="1" t="s">
        <v>42</v>
      </c>
      <c r="G3284" s="1" t="s">
        <v>8150</v>
      </c>
      <c r="H3284" s="191">
        <v>6569</v>
      </c>
      <c r="I3284" s="192">
        <v>0</v>
      </c>
      <c r="J3284" s="192">
        <v>0</v>
      </c>
    </row>
    <row r="3285" spans="1:10">
      <c r="A3285" s="1" t="s">
        <v>8151</v>
      </c>
      <c r="B3285" s="1" t="s">
        <v>8151</v>
      </c>
      <c r="C3285" s="1" t="s">
        <v>8063</v>
      </c>
      <c r="D3285" s="1" t="s">
        <v>90</v>
      </c>
      <c r="E3285" s="1" t="s">
        <v>53</v>
      </c>
      <c r="F3285" s="1" t="s">
        <v>57</v>
      </c>
      <c r="G3285" s="1" t="s">
        <v>8152</v>
      </c>
      <c r="H3285" s="191">
        <v>6356.5</v>
      </c>
      <c r="I3285" s="192">
        <v>0</v>
      </c>
      <c r="J3285" s="192">
        <v>0</v>
      </c>
    </row>
    <row r="3286" spans="1:10">
      <c r="A3286" s="1" t="s">
        <v>8153</v>
      </c>
      <c r="B3286" s="1" t="s">
        <v>8153</v>
      </c>
      <c r="C3286" s="1" t="s">
        <v>8154</v>
      </c>
      <c r="D3286" s="1" t="s">
        <v>90</v>
      </c>
      <c r="E3286" s="1" t="s">
        <v>53</v>
      </c>
      <c r="F3286" s="1" t="s">
        <v>42</v>
      </c>
      <c r="G3286" s="1" t="s">
        <v>8155</v>
      </c>
      <c r="H3286" s="191">
        <v>6116</v>
      </c>
      <c r="I3286" s="192">
        <v>0</v>
      </c>
      <c r="J3286" s="192">
        <v>0</v>
      </c>
    </row>
    <row r="3287" spans="1:10">
      <c r="A3287" s="1" t="s">
        <v>8156</v>
      </c>
      <c r="B3287" s="1" t="s">
        <v>8034</v>
      </c>
      <c r="C3287" s="1" t="s">
        <v>8034</v>
      </c>
      <c r="D3287" s="1" t="s">
        <v>90</v>
      </c>
      <c r="E3287" s="1" t="s">
        <v>53</v>
      </c>
      <c r="F3287" s="1" t="s">
        <v>48</v>
      </c>
      <c r="G3287" s="1" t="s">
        <v>8157</v>
      </c>
      <c r="H3287" s="191">
        <v>5617</v>
      </c>
      <c r="I3287" s="192">
        <v>0</v>
      </c>
      <c r="J3287" s="192">
        <v>0</v>
      </c>
    </row>
    <row r="3288" spans="1:10">
      <c r="A3288" s="1" t="s">
        <v>8158</v>
      </c>
      <c r="B3288" s="1" t="s">
        <v>8158</v>
      </c>
      <c r="C3288" s="1" t="s">
        <v>8066</v>
      </c>
      <c r="D3288" s="1" t="s">
        <v>90</v>
      </c>
      <c r="E3288" s="1" t="s">
        <v>53</v>
      </c>
      <c r="F3288" s="1" t="s">
        <v>65</v>
      </c>
      <c r="G3288" s="1" t="s">
        <v>8159</v>
      </c>
      <c r="H3288" s="191">
        <v>5231</v>
      </c>
      <c r="I3288" s="192">
        <v>0</v>
      </c>
      <c r="J3288" s="192">
        <v>0</v>
      </c>
    </row>
    <row r="3289" spans="1:10">
      <c r="A3289" s="1" t="s">
        <v>8160</v>
      </c>
      <c r="B3289" s="1" t="s">
        <v>8160</v>
      </c>
      <c r="C3289" s="1" t="s">
        <v>7992</v>
      </c>
      <c r="D3289" s="1" t="s">
        <v>90</v>
      </c>
      <c r="E3289" s="1" t="s">
        <v>53</v>
      </c>
      <c r="F3289" s="1" t="s">
        <v>57</v>
      </c>
      <c r="G3289" s="1" t="s">
        <v>8161</v>
      </c>
      <c r="H3289" s="191">
        <v>5086</v>
      </c>
      <c r="I3289" s="192">
        <v>0</v>
      </c>
      <c r="J3289" s="192">
        <v>0</v>
      </c>
    </row>
    <row r="3290" spans="1:10">
      <c r="A3290" s="1" t="s">
        <v>8162</v>
      </c>
      <c r="B3290" s="1" t="s">
        <v>8081</v>
      </c>
      <c r="C3290" s="1" t="s">
        <v>8081</v>
      </c>
      <c r="D3290" s="1" t="s">
        <v>90</v>
      </c>
      <c r="E3290" s="1" t="s">
        <v>53</v>
      </c>
      <c r="F3290" s="1" t="s">
        <v>65</v>
      </c>
      <c r="G3290" s="1" t="s">
        <v>8163</v>
      </c>
      <c r="H3290" s="191">
        <v>5085.5</v>
      </c>
      <c r="I3290" s="192">
        <v>0</v>
      </c>
      <c r="J3290" s="192">
        <v>0</v>
      </c>
    </row>
    <row r="3291" spans="1:10">
      <c r="A3291" s="1" t="s">
        <v>8164</v>
      </c>
      <c r="B3291" s="1" t="s">
        <v>8164</v>
      </c>
      <c r="C3291" s="1" t="s">
        <v>8165</v>
      </c>
      <c r="D3291" s="1" t="s">
        <v>90</v>
      </c>
      <c r="E3291" s="1" t="s">
        <v>53</v>
      </c>
      <c r="F3291" s="1" t="s">
        <v>57</v>
      </c>
      <c r="G3291" s="1" t="s">
        <v>8166</v>
      </c>
      <c r="H3291" s="191">
        <v>4875</v>
      </c>
      <c r="I3291" s="192">
        <v>0</v>
      </c>
      <c r="J3291" s="192">
        <v>0</v>
      </c>
    </row>
    <row r="3292" spans="1:10">
      <c r="A3292" s="1" t="s">
        <v>8167</v>
      </c>
      <c r="B3292" s="1" t="s">
        <v>8168</v>
      </c>
      <c r="C3292" s="1" t="s">
        <v>8168</v>
      </c>
      <c r="D3292" s="1" t="s">
        <v>90</v>
      </c>
      <c r="E3292" s="1" t="s">
        <v>53</v>
      </c>
      <c r="F3292" s="1" t="s">
        <v>48</v>
      </c>
      <c r="G3292" s="1" t="s">
        <v>8169</v>
      </c>
      <c r="H3292" s="191">
        <v>4704.5</v>
      </c>
      <c r="I3292" s="192">
        <v>0</v>
      </c>
      <c r="J3292" s="192">
        <v>0</v>
      </c>
    </row>
    <row r="3293" spans="1:10">
      <c r="A3293" s="1" t="s">
        <v>8170</v>
      </c>
      <c r="B3293" s="1" t="s">
        <v>8074</v>
      </c>
      <c r="C3293" s="1" t="s">
        <v>8074</v>
      </c>
      <c r="D3293" s="1" t="s">
        <v>90</v>
      </c>
      <c r="E3293" s="1" t="s">
        <v>53</v>
      </c>
      <c r="F3293" s="1" t="s">
        <v>57</v>
      </c>
      <c r="G3293" s="1" t="s">
        <v>8171</v>
      </c>
      <c r="H3293" s="191">
        <v>4694</v>
      </c>
      <c r="I3293" s="192">
        <v>0</v>
      </c>
      <c r="J3293" s="192">
        <v>0</v>
      </c>
    </row>
    <row r="3294" spans="1:10">
      <c r="A3294" s="1" t="s">
        <v>8172</v>
      </c>
      <c r="B3294" s="1" t="s">
        <v>8172</v>
      </c>
      <c r="C3294" s="1" t="s">
        <v>8173</v>
      </c>
      <c r="D3294" s="1" t="s">
        <v>90</v>
      </c>
      <c r="E3294" s="1" t="s">
        <v>53</v>
      </c>
      <c r="F3294" s="1" t="s">
        <v>57</v>
      </c>
      <c r="G3294" s="1" t="s">
        <v>8174</v>
      </c>
      <c r="H3294" s="191">
        <v>4490.75</v>
      </c>
      <c r="I3294" s="192">
        <v>0</v>
      </c>
      <c r="J3294" s="192">
        <v>0</v>
      </c>
    </row>
    <row r="3295" spans="1:10">
      <c r="A3295" s="1" t="s">
        <v>8175</v>
      </c>
      <c r="B3295" s="1" t="s">
        <v>8175</v>
      </c>
      <c r="C3295" s="1" t="s">
        <v>8176</v>
      </c>
      <c r="D3295" s="1" t="s">
        <v>90</v>
      </c>
      <c r="E3295" s="1" t="s">
        <v>53</v>
      </c>
      <c r="F3295" s="1" t="s">
        <v>57</v>
      </c>
      <c r="G3295" s="1" t="s">
        <v>8177</v>
      </c>
      <c r="H3295" s="191">
        <v>4165.5</v>
      </c>
      <c r="I3295" s="192">
        <v>0</v>
      </c>
      <c r="J3295" s="192">
        <v>0</v>
      </c>
    </row>
    <row r="3296" spans="1:10">
      <c r="A3296" s="1" t="s">
        <v>8178</v>
      </c>
      <c r="B3296" s="1" t="s">
        <v>8178</v>
      </c>
      <c r="C3296" s="1" t="s">
        <v>147</v>
      </c>
      <c r="D3296" s="1" t="s">
        <v>90</v>
      </c>
      <c r="E3296" s="1" t="s">
        <v>53</v>
      </c>
      <c r="F3296" s="1" t="s">
        <v>42</v>
      </c>
      <c r="G3296" s="1" t="s">
        <v>3404</v>
      </c>
      <c r="H3296" s="191">
        <v>4073</v>
      </c>
      <c r="I3296" s="192">
        <v>0</v>
      </c>
      <c r="J3296" s="192">
        <v>0</v>
      </c>
    </row>
    <row r="3297" spans="1:10">
      <c r="A3297" s="1" t="s">
        <v>8179</v>
      </c>
      <c r="B3297" s="1" t="s">
        <v>8179</v>
      </c>
      <c r="C3297" s="1" t="s">
        <v>8180</v>
      </c>
      <c r="D3297" s="1" t="s">
        <v>90</v>
      </c>
      <c r="E3297" s="1" t="s">
        <v>53</v>
      </c>
      <c r="F3297" s="1" t="s">
        <v>57</v>
      </c>
      <c r="G3297" s="1" t="s">
        <v>8181</v>
      </c>
      <c r="H3297" s="191">
        <v>3977</v>
      </c>
      <c r="I3297" s="192">
        <v>0</v>
      </c>
      <c r="J3297" s="192">
        <v>0</v>
      </c>
    </row>
    <row r="3298" spans="1:10">
      <c r="A3298" s="1" t="s">
        <v>8182</v>
      </c>
      <c r="B3298" s="1" t="s">
        <v>8183</v>
      </c>
      <c r="C3298" s="1" t="s">
        <v>8183</v>
      </c>
      <c r="D3298" s="1" t="s">
        <v>90</v>
      </c>
      <c r="E3298" s="1" t="s">
        <v>53</v>
      </c>
      <c r="F3298" s="1" t="s">
        <v>48</v>
      </c>
      <c r="G3298" s="1" t="s">
        <v>8184</v>
      </c>
      <c r="H3298" s="191">
        <v>3955</v>
      </c>
      <c r="I3298" s="192">
        <v>0</v>
      </c>
      <c r="J3298" s="192">
        <v>0</v>
      </c>
    </row>
    <row r="3299" spans="1:10">
      <c r="A3299" s="1" t="s">
        <v>8185</v>
      </c>
      <c r="B3299" s="1" t="s">
        <v>7962</v>
      </c>
      <c r="C3299" s="1" t="s">
        <v>7962</v>
      </c>
      <c r="D3299" s="1" t="s">
        <v>90</v>
      </c>
      <c r="E3299" s="1" t="s">
        <v>53</v>
      </c>
      <c r="F3299" s="1" t="s">
        <v>48</v>
      </c>
      <c r="G3299" s="1" t="s">
        <v>8186</v>
      </c>
      <c r="H3299" s="191">
        <v>3723.5</v>
      </c>
      <c r="I3299" s="192">
        <v>0</v>
      </c>
      <c r="J3299" s="192">
        <v>0</v>
      </c>
    </row>
    <row r="3300" spans="1:10">
      <c r="A3300" s="1" t="s">
        <v>8187</v>
      </c>
      <c r="B3300" s="1" t="s">
        <v>8187</v>
      </c>
      <c r="C3300" s="1" t="s">
        <v>8020</v>
      </c>
      <c r="D3300" s="1" t="s">
        <v>90</v>
      </c>
      <c r="E3300" s="1" t="s">
        <v>53</v>
      </c>
      <c r="F3300" s="1" t="s">
        <v>57</v>
      </c>
      <c r="G3300" s="1" t="s">
        <v>8188</v>
      </c>
      <c r="H3300" s="191">
        <v>3685.5</v>
      </c>
      <c r="I3300" s="192">
        <v>0</v>
      </c>
      <c r="J3300" s="192">
        <v>0</v>
      </c>
    </row>
    <row r="3301" spans="1:10">
      <c r="A3301" s="1" t="s">
        <v>8189</v>
      </c>
      <c r="B3301" s="1" t="s">
        <v>8189</v>
      </c>
      <c r="C3301" s="1" t="s">
        <v>8190</v>
      </c>
      <c r="D3301" s="1" t="s">
        <v>90</v>
      </c>
      <c r="E3301" s="1" t="s">
        <v>53</v>
      </c>
      <c r="F3301" s="1" t="s">
        <v>57</v>
      </c>
      <c r="G3301" s="1" t="s">
        <v>8191</v>
      </c>
      <c r="H3301" s="191">
        <v>3570</v>
      </c>
      <c r="I3301" s="192">
        <v>0</v>
      </c>
      <c r="J3301" s="192">
        <v>0</v>
      </c>
    </row>
    <row r="3302" spans="1:10">
      <c r="A3302" s="1" t="s">
        <v>8192</v>
      </c>
      <c r="B3302" s="1" t="s">
        <v>7962</v>
      </c>
      <c r="C3302" s="1" t="s">
        <v>7962</v>
      </c>
      <c r="D3302" s="1" t="s">
        <v>90</v>
      </c>
      <c r="E3302" s="1" t="s">
        <v>53</v>
      </c>
      <c r="F3302" s="1" t="s">
        <v>48</v>
      </c>
      <c r="G3302" s="1" t="s">
        <v>8193</v>
      </c>
      <c r="H3302" s="191">
        <v>3323</v>
      </c>
      <c r="I3302" s="192">
        <v>0</v>
      </c>
      <c r="J3302" s="192">
        <v>0</v>
      </c>
    </row>
    <row r="3303" spans="1:10">
      <c r="A3303" s="1" t="s">
        <v>8194</v>
      </c>
      <c r="B3303" s="1" t="s">
        <v>8195</v>
      </c>
      <c r="C3303" s="1" t="s">
        <v>8195</v>
      </c>
      <c r="D3303" s="1" t="s">
        <v>90</v>
      </c>
      <c r="E3303" s="1" t="s">
        <v>53</v>
      </c>
      <c r="F3303" s="1" t="s">
        <v>48</v>
      </c>
      <c r="G3303" s="1" t="s">
        <v>8196</v>
      </c>
      <c r="H3303" s="191">
        <v>3147</v>
      </c>
      <c r="I3303" s="192">
        <v>0</v>
      </c>
      <c r="J3303" s="192">
        <v>0</v>
      </c>
    </row>
    <row r="3304" spans="1:10">
      <c r="A3304" s="1" t="s">
        <v>8197</v>
      </c>
      <c r="B3304" s="1" t="s">
        <v>8197</v>
      </c>
      <c r="C3304" s="1" t="s">
        <v>8198</v>
      </c>
      <c r="D3304" s="1" t="s">
        <v>90</v>
      </c>
      <c r="E3304" s="1" t="s">
        <v>53</v>
      </c>
      <c r="F3304" s="1" t="s">
        <v>57</v>
      </c>
      <c r="G3304" s="1" t="s">
        <v>8199</v>
      </c>
      <c r="H3304" s="191">
        <v>2526.5</v>
      </c>
      <c r="I3304" s="192">
        <v>0</v>
      </c>
      <c r="J3304" s="192">
        <v>0</v>
      </c>
    </row>
    <row r="3305" spans="1:10">
      <c r="A3305" s="1" t="s">
        <v>8200</v>
      </c>
      <c r="B3305" s="1" t="s">
        <v>8200</v>
      </c>
      <c r="C3305" s="1" t="s">
        <v>8201</v>
      </c>
      <c r="D3305" s="1" t="s">
        <v>90</v>
      </c>
      <c r="E3305" s="1" t="s">
        <v>53</v>
      </c>
      <c r="F3305" s="1" t="s">
        <v>57</v>
      </c>
      <c r="G3305" s="1" t="s">
        <v>8202</v>
      </c>
      <c r="H3305" s="191">
        <v>2523</v>
      </c>
      <c r="I3305" s="192">
        <v>0</v>
      </c>
      <c r="J3305" s="192">
        <v>0</v>
      </c>
    </row>
    <row r="3306" spans="1:10">
      <c r="A3306" s="1" t="s">
        <v>8203</v>
      </c>
      <c r="B3306" s="1" t="s">
        <v>8203</v>
      </c>
      <c r="C3306" s="1" t="s">
        <v>7956</v>
      </c>
      <c r="D3306" s="1" t="s">
        <v>90</v>
      </c>
      <c r="E3306" s="1" t="s">
        <v>53</v>
      </c>
      <c r="F3306" s="1" t="s">
        <v>42</v>
      </c>
      <c r="G3306" s="1" t="s">
        <v>8204</v>
      </c>
      <c r="H3306" s="191">
        <v>2132.5</v>
      </c>
      <c r="I3306" s="192">
        <v>0</v>
      </c>
      <c r="J3306" s="192">
        <v>0</v>
      </c>
    </row>
    <row r="3307" spans="1:10">
      <c r="A3307" s="1" t="s">
        <v>8205</v>
      </c>
      <c r="B3307" s="1" t="s">
        <v>8205</v>
      </c>
      <c r="C3307" s="1" t="s">
        <v>8063</v>
      </c>
      <c r="D3307" s="1" t="s">
        <v>90</v>
      </c>
      <c r="E3307" s="1" t="s">
        <v>53</v>
      </c>
      <c r="F3307" s="1" t="s">
        <v>57</v>
      </c>
      <c r="G3307" s="1" t="s">
        <v>8206</v>
      </c>
      <c r="H3307" s="191">
        <v>2067.25</v>
      </c>
      <c r="I3307" s="192">
        <v>0</v>
      </c>
      <c r="J3307" s="192">
        <v>0</v>
      </c>
    </row>
    <row r="3308" spans="1:10">
      <c r="A3308" s="1" t="s">
        <v>8207</v>
      </c>
      <c r="B3308" s="1" t="s">
        <v>7962</v>
      </c>
      <c r="C3308" s="1" t="s">
        <v>7962</v>
      </c>
      <c r="D3308" s="1" t="s">
        <v>90</v>
      </c>
      <c r="E3308" s="1" t="s">
        <v>53</v>
      </c>
      <c r="F3308" s="1" t="s">
        <v>48</v>
      </c>
      <c r="G3308" s="1" t="s">
        <v>8208</v>
      </c>
      <c r="H3308" s="191">
        <v>2031.5</v>
      </c>
      <c r="I3308" s="192">
        <v>0</v>
      </c>
      <c r="J3308" s="192">
        <v>0</v>
      </c>
    </row>
    <row r="3309" spans="1:10">
      <c r="A3309" s="1" t="s">
        <v>8209</v>
      </c>
      <c r="B3309" s="1" t="s">
        <v>8209</v>
      </c>
      <c r="C3309" s="1" t="s">
        <v>7972</v>
      </c>
      <c r="D3309" s="1" t="s">
        <v>90</v>
      </c>
      <c r="E3309" s="1" t="s">
        <v>53</v>
      </c>
      <c r="F3309" s="1" t="s">
        <v>57</v>
      </c>
      <c r="G3309" s="1" t="s">
        <v>8210</v>
      </c>
      <c r="H3309" s="191">
        <v>1338.5</v>
      </c>
      <c r="I3309" s="192">
        <v>0</v>
      </c>
      <c r="J3309" s="192">
        <v>0</v>
      </c>
    </row>
    <row r="3310" spans="1:10">
      <c r="A3310" s="1" t="s">
        <v>8211</v>
      </c>
      <c r="B3310" s="1" t="s">
        <v>8211</v>
      </c>
      <c r="C3310" s="1" t="s">
        <v>8212</v>
      </c>
      <c r="D3310" s="1" t="s">
        <v>90</v>
      </c>
      <c r="E3310" s="1" t="s">
        <v>53</v>
      </c>
      <c r="F3310" s="1" t="s">
        <v>57</v>
      </c>
      <c r="G3310" s="1" t="s">
        <v>8213</v>
      </c>
      <c r="H3310" s="191">
        <v>1300.5</v>
      </c>
      <c r="I3310" s="192">
        <v>0</v>
      </c>
      <c r="J3310" s="192">
        <v>0</v>
      </c>
    </row>
    <row r="3311" spans="1:10">
      <c r="A3311" s="1" t="s">
        <v>8214</v>
      </c>
      <c r="B3311" s="1" t="s">
        <v>7962</v>
      </c>
      <c r="C3311" s="1" t="s">
        <v>7962</v>
      </c>
      <c r="D3311" s="1" t="s">
        <v>90</v>
      </c>
      <c r="E3311" s="1" t="s">
        <v>53</v>
      </c>
      <c r="F3311" s="1" t="s">
        <v>48</v>
      </c>
      <c r="G3311" s="1" t="s">
        <v>8215</v>
      </c>
      <c r="H3311" s="191">
        <v>1245.5</v>
      </c>
      <c r="I3311" s="192">
        <v>0</v>
      </c>
      <c r="J3311" s="192">
        <v>0</v>
      </c>
    </row>
    <row r="3312" spans="1:10">
      <c r="A3312" s="1" t="s">
        <v>8216</v>
      </c>
      <c r="B3312" s="1" t="s">
        <v>8074</v>
      </c>
      <c r="C3312" s="1" t="s">
        <v>8074</v>
      </c>
      <c r="D3312" s="1" t="s">
        <v>90</v>
      </c>
      <c r="E3312" s="1" t="s">
        <v>53</v>
      </c>
      <c r="F3312" s="1" t="s">
        <v>57</v>
      </c>
      <c r="G3312" s="1" t="s">
        <v>8217</v>
      </c>
      <c r="H3312" s="191">
        <v>1243.5</v>
      </c>
      <c r="I3312" s="192">
        <v>0</v>
      </c>
      <c r="J3312" s="192">
        <v>0</v>
      </c>
    </row>
    <row r="3313" spans="1:10">
      <c r="A3313" s="1" t="s">
        <v>8218</v>
      </c>
      <c r="B3313" s="1" t="s">
        <v>7962</v>
      </c>
      <c r="C3313" s="1" t="s">
        <v>7962</v>
      </c>
      <c r="D3313" s="1" t="s">
        <v>90</v>
      </c>
      <c r="E3313" s="1" t="s">
        <v>53</v>
      </c>
      <c r="F3313" s="1" t="s">
        <v>48</v>
      </c>
      <c r="G3313" s="1" t="s">
        <v>8219</v>
      </c>
      <c r="H3313" s="191">
        <v>1088.5</v>
      </c>
      <c r="I3313" s="192">
        <v>0</v>
      </c>
      <c r="J3313" s="192">
        <v>0</v>
      </c>
    </row>
    <row r="3314" spans="1:10">
      <c r="A3314" s="1" t="s">
        <v>8220</v>
      </c>
      <c r="B3314" s="1" t="s">
        <v>8042</v>
      </c>
      <c r="C3314" s="1" t="s">
        <v>8042</v>
      </c>
      <c r="D3314" s="1" t="s">
        <v>90</v>
      </c>
      <c r="E3314" s="1" t="s">
        <v>53</v>
      </c>
      <c r="F3314" s="1" t="s">
        <v>48</v>
      </c>
      <c r="G3314" s="1" t="s">
        <v>8221</v>
      </c>
      <c r="H3314" s="191">
        <v>1041.25</v>
      </c>
      <c r="I3314" s="192">
        <v>0</v>
      </c>
      <c r="J3314" s="192">
        <v>0</v>
      </c>
    </row>
    <row r="3315" spans="1:10">
      <c r="A3315" s="1" t="s">
        <v>8222</v>
      </c>
      <c r="B3315" s="1" t="s">
        <v>7962</v>
      </c>
      <c r="C3315" s="1" t="s">
        <v>7962</v>
      </c>
      <c r="D3315" s="1" t="s">
        <v>90</v>
      </c>
      <c r="E3315" s="1" t="s">
        <v>53</v>
      </c>
      <c r="F3315" s="1" t="s">
        <v>48</v>
      </c>
      <c r="G3315" s="1" t="s">
        <v>8223</v>
      </c>
      <c r="H3315" s="191">
        <v>1014.5</v>
      </c>
      <c r="I3315" s="192">
        <v>0</v>
      </c>
      <c r="J3315" s="192">
        <v>0</v>
      </c>
    </row>
    <row r="3316" spans="1:10">
      <c r="A3316" s="1" t="s">
        <v>8224</v>
      </c>
      <c r="B3316" s="1" t="s">
        <v>7962</v>
      </c>
      <c r="C3316" s="1" t="s">
        <v>7962</v>
      </c>
      <c r="D3316" s="1" t="s">
        <v>90</v>
      </c>
      <c r="E3316" s="1" t="s">
        <v>53</v>
      </c>
      <c r="F3316" s="1" t="s">
        <v>48</v>
      </c>
      <c r="G3316" s="1" t="s">
        <v>8225</v>
      </c>
      <c r="H3316" s="191">
        <v>917.25</v>
      </c>
      <c r="I3316" s="192">
        <v>0</v>
      </c>
      <c r="J3316" s="192">
        <v>0</v>
      </c>
    </row>
    <row r="3317" spans="1:10">
      <c r="A3317" s="1" t="s">
        <v>8226</v>
      </c>
      <c r="B3317" s="1" t="s">
        <v>7962</v>
      </c>
      <c r="C3317" s="1" t="s">
        <v>7962</v>
      </c>
      <c r="D3317" s="1" t="s">
        <v>90</v>
      </c>
      <c r="E3317" s="1" t="s">
        <v>53</v>
      </c>
      <c r="F3317" s="1" t="s">
        <v>48</v>
      </c>
      <c r="G3317" s="1" t="s">
        <v>8227</v>
      </c>
      <c r="H3317" s="191">
        <v>914</v>
      </c>
      <c r="I3317" s="192">
        <v>0</v>
      </c>
      <c r="J3317" s="192">
        <v>0</v>
      </c>
    </row>
    <row r="3318" spans="1:10">
      <c r="A3318" s="1" t="s">
        <v>8228</v>
      </c>
      <c r="B3318" s="1" t="s">
        <v>7962</v>
      </c>
      <c r="C3318" s="1" t="s">
        <v>7962</v>
      </c>
      <c r="D3318" s="1" t="s">
        <v>90</v>
      </c>
      <c r="E3318" s="1" t="s">
        <v>53</v>
      </c>
      <c r="F3318" s="1" t="s">
        <v>48</v>
      </c>
      <c r="G3318" s="1" t="s">
        <v>8229</v>
      </c>
      <c r="H3318" s="191">
        <v>906</v>
      </c>
      <c r="I3318" s="192">
        <v>0</v>
      </c>
      <c r="J3318" s="192">
        <v>0</v>
      </c>
    </row>
    <row r="3319" spans="1:10">
      <c r="A3319" s="1" t="s">
        <v>8230</v>
      </c>
      <c r="B3319" s="1" t="s">
        <v>8042</v>
      </c>
      <c r="C3319" s="1" t="s">
        <v>8042</v>
      </c>
      <c r="D3319" s="1" t="s">
        <v>90</v>
      </c>
      <c r="E3319" s="1" t="s">
        <v>53</v>
      </c>
      <c r="F3319" s="1" t="s">
        <v>48</v>
      </c>
      <c r="G3319" s="1" t="s">
        <v>8231</v>
      </c>
      <c r="H3319" s="191">
        <v>808.5</v>
      </c>
      <c r="I3319" s="192">
        <v>0</v>
      </c>
      <c r="J3319" s="192">
        <v>0</v>
      </c>
    </row>
    <row r="3320" spans="1:10">
      <c r="A3320" s="1" t="s">
        <v>8232</v>
      </c>
      <c r="B3320" s="1" t="s">
        <v>8042</v>
      </c>
      <c r="C3320" s="1" t="s">
        <v>8042</v>
      </c>
      <c r="D3320" s="1" t="s">
        <v>90</v>
      </c>
      <c r="E3320" s="1" t="s">
        <v>53</v>
      </c>
      <c r="F3320" s="1" t="s">
        <v>48</v>
      </c>
      <c r="G3320" s="1" t="s">
        <v>8233</v>
      </c>
      <c r="H3320" s="191">
        <v>723</v>
      </c>
      <c r="I3320" s="192">
        <v>0</v>
      </c>
      <c r="J3320" s="192">
        <v>0</v>
      </c>
    </row>
    <row r="3321" spans="1:10">
      <c r="A3321" s="1" t="s">
        <v>8234</v>
      </c>
      <c r="B3321" s="1" t="s">
        <v>7962</v>
      </c>
      <c r="C3321" s="1" t="s">
        <v>7962</v>
      </c>
      <c r="D3321" s="1" t="s">
        <v>90</v>
      </c>
      <c r="E3321" s="1" t="s">
        <v>53</v>
      </c>
      <c r="F3321" s="1" t="s">
        <v>48</v>
      </c>
      <c r="G3321" s="1" t="s">
        <v>8235</v>
      </c>
      <c r="H3321" s="191">
        <v>690.75</v>
      </c>
      <c r="I3321" s="192">
        <v>0</v>
      </c>
      <c r="J3321" s="192">
        <v>0</v>
      </c>
    </row>
    <row r="3322" spans="1:10">
      <c r="A3322" s="1" t="s">
        <v>8236</v>
      </c>
      <c r="B3322" s="1" t="s">
        <v>8236</v>
      </c>
      <c r="C3322" s="1" t="s">
        <v>7956</v>
      </c>
      <c r="D3322" s="1" t="s">
        <v>90</v>
      </c>
      <c r="E3322" s="1" t="s">
        <v>53</v>
      </c>
      <c r="F3322" s="1" t="s">
        <v>42</v>
      </c>
      <c r="G3322" s="1" t="s">
        <v>8237</v>
      </c>
      <c r="H3322" s="191">
        <v>653</v>
      </c>
      <c r="I3322" s="192">
        <v>0</v>
      </c>
      <c r="J3322" s="192">
        <v>0</v>
      </c>
    </row>
    <row r="3323" spans="1:10">
      <c r="A3323" s="1" t="s">
        <v>8238</v>
      </c>
      <c r="B3323" s="1" t="s">
        <v>8042</v>
      </c>
      <c r="C3323" s="1" t="s">
        <v>8042</v>
      </c>
      <c r="D3323" s="1" t="s">
        <v>90</v>
      </c>
      <c r="E3323" s="1" t="s">
        <v>53</v>
      </c>
      <c r="F3323" s="1" t="s">
        <v>48</v>
      </c>
      <c r="G3323" s="1" t="s">
        <v>8239</v>
      </c>
      <c r="H3323" s="191">
        <v>549.5</v>
      </c>
      <c r="I3323" s="192">
        <v>0</v>
      </c>
      <c r="J3323" s="192">
        <v>0</v>
      </c>
    </row>
    <row r="3324" spans="1:10">
      <c r="A3324" s="1" t="s">
        <v>8240</v>
      </c>
      <c r="B3324" s="1" t="s">
        <v>8240</v>
      </c>
      <c r="C3324" s="1" t="s">
        <v>7956</v>
      </c>
      <c r="D3324" s="1" t="s">
        <v>90</v>
      </c>
      <c r="E3324" s="1" t="s">
        <v>53</v>
      </c>
      <c r="F3324" s="1" t="s">
        <v>57</v>
      </c>
      <c r="G3324" s="1" t="s">
        <v>8241</v>
      </c>
      <c r="H3324" s="191">
        <v>515</v>
      </c>
      <c r="I3324" s="192">
        <v>0</v>
      </c>
      <c r="J3324" s="192">
        <v>0</v>
      </c>
    </row>
    <row r="3325" spans="1:10">
      <c r="A3325" s="1" t="s">
        <v>8242</v>
      </c>
      <c r="B3325" s="1" t="s">
        <v>8042</v>
      </c>
      <c r="C3325" s="1" t="s">
        <v>8042</v>
      </c>
      <c r="D3325" s="1" t="s">
        <v>90</v>
      </c>
      <c r="E3325" s="1" t="s">
        <v>53</v>
      </c>
      <c r="F3325" s="1" t="s">
        <v>48</v>
      </c>
      <c r="G3325" s="1" t="s">
        <v>8243</v>
      </c>
      <c r="H3325" s="191">
        <v>498</v>
      </c>
      <c r="I3325" s="192">
        <v>0</v>
      </c>
      <c r="J3325" s="192">
        <v>0</v>
      </c>
    </row>
    <row r="3326" spans="1:10">
      <c r="A3326" s="1" t="s">
        <v>8244</v>
      </c>
      <c r="B3326" s="1" t="s">
        <v>7962</v>
      </c>
      <c r="C3326" s="1" t="s">
        <v>7962</v>
      </c>
      <c r="D3326" s="1" t="s">
        <v>90</v>
      </c>
      <c r="E3326" s="1" t="s">
        <v>53</v>
      </c>
      <c r="F3326" s="1" t="s">
        <v>48</v>
      </c>
      <c r="G3326" s="1" t="s">
        <v>8245</v>
      </c>
      <c r="H3326" s="191">
        <v>493.5</v>
      </c>
      <c r="I3326" s="192">
        <v>0</v>
      </c>
      <c r="J3326" s="192">
        <v>0</v>
      </c>
    </row>
    <row r="3327" spans="1:10">
      <c r="A3327" s="1" t="s">
        <v>8246</v>
      </c>
      <c r="B3327" s="1" t="s">
        <v>7962</v>
      </c>
      <c r="C3327" s="1" t="s">
        <v>7962</v>
      </c>
      <c r="D3327" s="1" t="s">
        <v>90</v>
      </c>
      <c r="E3327" s="1" t="s">
        <v>53</v>
      </c>
      <c r="F3327" s="1" t="s">
        <v>48</v>
      </c>
      <c r="G3327" s="1" t="s">
        <v>8247</v>
      </c>
      <c r="H3327" s="191">
        <v>473.25</v>
      </c>
      <c r="I3327" s="192">
        <v>0</v>
      </c>
      <c r="J3327" s="192">
        <v>0</v>
      </c>
    </row>
    <row r="3328" spans="1:10">
      <c r="A3328" s="1" t="s">
        <v>8248</v>
      </c>
      <c r="B3328" s="1" t="s">
        <v>7962</v>
      </c>
      <c r="C3328" s="1" t="s">
        <v>7962</v>
      </c>
      <c r="D3328" s="1" t="s">
        <v>90</v>
      </c>
      <c r="E3328" s="1" t="s">
        <v>53</v>
      </c>
      <c r="F3328" s="1" t="s">
        <v>48</v>
      </c>
      <c r="G3328" s="1" t="s">
        <v>8249</v>
      </c>
      <c r="H3328" s="191">
        <v>452</v>
      </c>
      <c r="I3328" s="192">
        <v>0</v>
      </c>
      <c r="J3328" s="192">
        <v>0</v>
      </c>
    </row>
    <row r="3329" spans="1:10">
      <c r="A3329" s="1" t="s">
        <v>8250</v>
      </c>
      <c r="B3329" s="1" t="s">
        <v>7962</v>
      </c>
      <c r="C3329" s="1" t="s">
        <v>7962</v>
      </c>
      <c r="D3329" s="1" t="s">
        <v>90</v>
      </c>
      <c r="E3329" s="1" t="s">
        <v>53</v>
      </c>
      <c r="F3329" s="1" t="s">
        <v>48</v>
      </c>
      <c r="G3329" s="1" t="s">
        <v>8251</v>
      </c>
      <c r="H3329" s="191">
        <v>451</v>
      </c>
      <c r="I3329" s="192">
        <v>0</v>
      </c>
      <c r="J3329" s="192">
        <v>0</v>
      </c>
    </row>
    <row r="3330" spans="1:10">
      <c r="A3330" s="1" t="s">
        <v>8252</v>
      </c>
      <c r="B3330" s="1" t="s">
        <v>7962</v>
      </c>
      <c r="C3330" s="1" t="s">
        <v>7962</v>
      </c>
      <c r="D3330" s="1" t="s">
        <v>90</v>
      </c>
      <c r="E3330" s="1" t="s">
        <v>53</v>
      </c>
      <c r="F3330" s="1" t="s">
        <v>48</v>
      </c>
      <c r="G3330" s="1" t="s">
        <v>8253</v>
      </c>
      <c r="H3330" s="191">
        <v>421</v>
      </c>
      <c r="I3330" s="192">
        <v>0</v>
      </c>
      <c r="J3330" s="192">
        <v>0</v>
      </c>
    </row>
    <row r="3331" spans="1:10">
      <c r="A3331" s="1" t="s">
        <v>8254</v>
      </c>
      <c r="B3331" s="1" t="s">
        <v>7962</v>
      </c>
      <c r="C3331" s="1" t="s">
        <v>7962</v>
      </c>
      <c r="D3331" s="1" t="s">
        <v>90</v>
      </c>
      <c r="E3331" s="1" t="s">
        <v>53</v>
      </c>
      <c r="F3331" s="1" t="s">
        <v>48</v>
      </c>
      <c r="G3331" s="1" t="s">
        <v>8255</v>
      </c>
      <c r="H3331" s="191">
        <v>282.5</v>
      </c>
      <c r="I3331" s="192">
        <v>0</v>
      </c>
      <c r="J3331" s="192">
        <v>0</v>
      </c>
    </row>
    <row r="3332" spans="1:10">
      <c r="A3332" s="1" t="s">
        <v>8256</v>
      </c>
      <c r="B3332" s="1" t="s">
        <v>8256</v>
      </c>
      <c r="C3332" s="1" t="s">
        <v>7956</v>
      </c>
      <c r="D3332" s="1" t="s">
        <v>90</v>
      </c>
      <c r="E3332" s="1" t="s">
        <v>53</v>
      </c>
      <c r="F3332" s="1" t="s">
        <v>57</v>
      </c>
      <c r="G3332" s="1" t="s">
        <v>8257</v>
      </c>
      <c r="H3332" s="191">
        <v>117.5</v>
      </c>
      <c r="I3332" s="192">
        <v>0</v>
      </c>
      <c r="J3332" s="192">
        <v>0</v>
      </c>
    </row>
    <row r="3333" spans="1:10">
      <c r="A3333" s="1" t="s">
        <v>8258</v>
      </c>
      <c r="B3333" s="1" t="s">
        <v>8258</v>
      </c>
      <c r="C3333" s="1" t="s">
        <v>7956</v>
      </c>
      <c r="D3333" s="1" t="s">
        <v>90</v>
      </c>
      <c r="E3333" s="1" t="s">
        <v>53</v>
      </c>
      <c r="F3333" s="1" t="s">
        <v>42</v>
      </c>
      <c r="G3333" s="1" t="s">
        <v>8259</v>
      </c>
      <c r="H3333" s="191">
        <v>58</v>
      </c>
      <c r="I3333" s="192">
        <v>0</v>
      </c>
      <c r="J3333" s="192">
        <v>0</v>
      </c>
    </row>
    <row r="3334" spans="1:10">
      <c r="A3334" s="1" t="s">
        <v>8260</v>
      </c>
      <c r="B3334" s="1" t="s">
        <v>7972</v>
      </c>
      <c r="C3334" s="1" t="s">
        <v>7972</v>
      </c>
      <c r="D3334" s="1" t="s">
        <v>90</v>
      </c>
      <c r="E3334" s="1" t="s">
        <v>53</v>
      </c>
      <c r="F3334" s="1" t="s">
        <v>57</v>
      </c>
      <c r="G3334" s="1" t="s">
        <v>8261</v>
      </c>
      <c r="H3334" s="191">
        <v>50</v>
      </c>
      <c r="I3334" s="192">
        <v>0</v>
      </c>
      <c r="J3334" s="192">
        <v>0</v>
      </c>
    </row>
    <row r="3335" spans="1:10">
      <c r="A3335" s="1" t="s">
        <v>8262</v>
      </c>
      <c r="B3335" s="1" t="s">
        <v>7962</v>
      </c>
      <c r="C3335" s="1" t="s">
        <v>7962</v>
      </c>
      <c r="D3335" s="1" t="s">
        <v>90</v>
      </c>
      <c r="E3335" s="1" t="s">
        <v>53</v>
      </c>
      <c r="F3335" s="1" t="s">
        <v>48</v>
      </c>
      <c r="G3335" s="1" t="s">
        <v>8263</v>
      </c>
      <c r="H3335" s="191">
        <v>4.5</v>
      </c>
      <c r="I3335" s="192">
        <v>0</v>
      </c>
      <c r="J3335" s="192">
        <v>0</v>
      </c>
    </row>
    <row r="3336" spans="1:10">
      <c r="A3336" s="1" t="s">
        <v>8264</v>
      </c>
      <c r="B3336" s="1" t="s">
        <v>8264</v>
      </c>
      <c r="C3336" s="1" t="s">
        <v>8165</v>
      </c>
      <c r="D3336" s="1" t="s">
        <v>90</v>
      </c>
      <c r="E3336" s="1" t="s">
        <v>53</v>
      </c>
      <c r="F3336" s="1" t="s">
        <v>57</v>
      </c>
      <c r="G3336" s="1" t="s">
        <v>8265</v>
      </c>
      <c r="H3336" s="191">
        <v>1</v>
      </c>
      <c r="I3336" s="192">
        <v>0</v>
      </c>
      <c r="J3336" s="192">
        <v>0</v>
      </c>
    </row>
    <row r="3337" spans="1:10">
      <c r="A3337" s="1" t="s">
        <v>8266</v>
      </c>
      <c r="B3337" s="1" t="s">
        <v>8266</v>
      </c>
      <c r="C3337" s="1" t="s">
        <v>8267</v>
      </c>
      <c r="D3337" s="1" t="s">
        <v>90</v>
      </c>
      <c r="E3337" s="1" t="s">
        <v>53</v>
      </c>
      <c r="F3337" s="1" t="s">
        <v>57</v>
      </c>
      <c r="G3337" s="1" t="s">
        <v>8268</v>
      </c>
      <c r="H3337" s="191">
        <v>1</v>
      </c>
      <c r="I3337" s="192">
        <v>0</v>
      </c>
      <c r="J3337" s="192">
        <v>0</v>
      </c>
    </row>
    <row r="3338" spans="1:10">
      <c r="A3338" s="1" t="s">
        <v>8269</v>
      </c>
      <c r="B3338" s="1" t="s">
        <v>8269</v>
      </c>
      <c r="C3338" s="1" t="s">
        <v>8270</v>
      </c>
      <c r="D3338" s="1" t="s">
        <v>90</v>
      </c>
      <c r="E3338" s="1" t="s">
        <v>53</v>
      </c>
      <c r="F3338" s="1" t="s">
        <v>57</v>
      </c>
      <c r="G3338" s="1" t="s">
        <v>8271</v>
      </c>
      <c r="H3338" s="191">
        <v>72308.5</v>
      </c>
      <c r="I3338" s="192">
        <v>0</v>
      </c>
      <c r="J3338" s="192">
        <v>0</v>
      </c>
    </row>
    <row r="3339" spans="1:10">
      <c r="A3339" s="1" t="s">
        <v>8272</v>
      </c>
      <c r="B3339" s="1" t="s">
        <v>8273</v>
      </c>
      <c r="C3339" s="1" t="s">
        <v>8273</v>
      </c>
      <c r="D3339" s="1" t="s">
        <v>8274</v>
      </c>
      <c r="E3339" s="1" t="s">
        <v>1887</v>
      </c>
      <c r="F3339" s="1" t="s">
        <v>48</v>
      </c>
      <c r="G3339" s="1" t="s">
        <v>8275</v>
      </c>
      <c r="H3339" s="191">
        <v>136534</v>
      </c>
      <c r="I3339" s="192">
        <v>1</v>
      </c>
      <c r="J3339" s="192">
        <v>1</v>
      </c>
    </row>
    <row r="3340" spans="1:10">
      <c r="A3340" s="1" t="s">
        <v>8276</v>
      </c>
      <c r="B3340" s="1" t="s">
        <v>8273</v>
      </c>
      <c r="C3340" s="1" t="s">
        <v>8273</v>
      </c>
      <c r="D3340" s="1" t="s">
        <v>8274</v>
      </c>
      <c r="E3340" s="1" t="s">
        <v>1887</v>
      </c>
      <c r="F3340" s="1" t="s">
        <v>48</v>
      </c>
      <c r="G3340" s="1" t="s">
        <v>8277</v>
      </c>
      <c r="H3340" s="191">
        <v>27898.5</v>
      </c>
      <c r="I3340" s="192">
        <v>0</v>
      </c>
      <c r="J3340" s="192">
        <v>1</v>
      </c>
    </row>
    <row r="3341" spans="1:10">
      <c r="A3341" s="1" t="s">
        <v>8278</v>
      </c>
      <c r="B3341" s="1" t="s">
        <v>8279</v>
      </c>
      <c r="C3341" s="1" t="s">
        <v>8279</v>
      </c>
      <c r="D3341" s="1" t="s">
        <v>8274</v>
      </c>
      <c r="E3341" s="1" t="s">
        <v>1887</v>
      </c>
      <c r="F3341" s="1" t="s">
        <v>42</v>
      </c>
      <c r="G3341" s="1" t="s">
        <v>8280</v>
      </c>
      <c r="H3341" s="191">
        <v>23421</v>
      </c>
      <c r="I3341" s="192">
        <v>0</v>
      </c>
      <c r="J3341" s="192">
        <v>0</v>
      </c>
    </row>
    <row r="3342" spans="1:10">
      <c r="A3342" s="1" t="s">
        <v>8281</v>
      </c>
      <c r="B3342" s="1" t="s">
        <v>8281</v>
      </c>
      <c r="C3342" s="1" t="s">
        <v>2286</v>
      </c>
      <c r="D3342" s="1" t="s">
        <v>8274</v>
      </c>
      <c r="E3342" s="1" t="s">
        <v>1887</v>
      </c>
      <c r="F3342" s="1" t="s">
        <v>57</v>
      </c>
      <c r="G3342" s="1" t="s">
        <v>8282</v>
      </c>
      <c r="H3342" s="191">
        <v>23187.5</v>
      </c>
      <c r="I3342" s="192">
        <v>0</v>
      </c>
      <c r="J3342" s="192">
        <v>1</v>
      </c>
    </row>
    <row r="3343" spans="1:10">
      <c r="A3343" s="1" t="s">
        <v>8283</v>
      </c>
      <c r="B3343" s="1" t="s">
        <v>8279</v>
      </c>
      <c r="C3343" s="1" t="s">
        <v>8279</v>
      </c>
      <c r="D3343" s="1" t="s">
        <v>8274</v>
      </c>
      <c r="E3343" s="1" t="s">
        <v>1887</v>
      </c>
      <c r="F3343" s="1" t="s">
        <v>42</v>
      </c>
      <c r="G3343" s="1" t="s">
        <v>8284</v>
      </c>
      <c r="H3343" s="191">
        <v>18274.25</v>
      </c>
      <c r="I3343" s="192">
        <v>0</v>
      </c>
      <c r="J3343" s="192">
        <v>0</v>
      </c>
    </row>
    <row r="3344" spans="1:10">
      <c r="A3344" s="1" t="s">
        <v>8285</v>
      </c>
      <c r="B3344" s="1" t="s">
        <v>8286</v>
      </c>
      <c r="C3344" s="1" t="s">
        <v>8286</v>
      </c>
      <c r="D3344" s="1" t="s">
        <v>8274</v>
      </c>
      <c r="E3344" s="1" t="s">
        <v>1887</v>
      </c>
      <c r="F3344" s="1" t="s">
        <v>48</v>
      </c>
      <c r="G3344" s="1" t="s">
        <v>8287</v>
      </c>
      <c r="H3344" s="191">
        <v>18195.5</v>
      </c>
      <c r="I3344" s="192">
        <v>1</v>
      </c>
      <c r="J3344" s="192">
        <v>1</v>
      </c>
    </row>
    <row r="3345" spans="1:10">
      <c r="A3345" s="1" t="s">
        <v>8288</v>
      </c>
      <c r="B3345" s="1" t="s">
        <v>8288</v>
      </c>
      <c r="C3345" s="1" t="s">
        <v>516</v>
      </c>
      <c r="D3345" s="1" t="s">
        <v>8274</v>
      </c>
      <c r="E3345" s="1" t="s">
        <v>1887</v>
      </c>
      <c r="F3345" s="1" t="s">
        <v>57</v>
      </c>
      <c r="G3345" s="1" t="s">
        <v>8289</v>
      </c>
      <c r="H3345" s="191">
        <v>16973.5</v>
      </c>
      <c r="I3345" s="192">
        <v>0</v>
      </c>
      <c r="J3345" s="192">
        <v>0</v>
      </c>
    </row>
    <row r="3346" spans="1:10">
      <c r="A3346" s="1" t="s">
        <v>8290</v>
      </c>
      <c r="B3346" s="1" t="s">
        <v>8279</v>
      </c>
      <c r="C3346" s="1" t="s">
        <v>8279</v>
      </c>
      <c r="D3346" s="1" t="s">
        <v>8274</v>
      </c>
      <c r="E3346" s="1" t="s">
        <v>1887</v>
      </c>
      <c r="F3346" s="1" t="s">
        <v>42</v>
      </c>
      <c r="G3346" s="1" t="s">
        <v>8291</v>
      </c>
      <c r="H3346" s="191">
        <v>16457.75</v>
      </c>
      <c r="I3346" s="192">
        <v>0</v>
      </c>
      <c r="J3346" s="192">
        <v>0</v>
      </c>
    </row>
    <row r="3347" spans="1:10">
      <c r="A3347" s="1" t="s">
        <v>8292</v>
      </c>
      <c r="B3347" s="1" t="s">
        <v>8279</v>
      </c>
      <c r="C3347" s="1" t="s">
        <v>8279</v>
      </c>
      <c r="D3347" s="1" t="s">
        <v>8274</v>
      </c>
      <c r="E3347" s="1" t="s">
        <v>1887</v>
      </c>
      <c r="F3347" s="1" t="s">
        <v>42</v>
      </c>
      <c r="G3347" s="1" t="s">
        <v>8293</v>
      </c>
      <c r="H3347" s="191">
        <v>13252</v>
      </c>
      <c r="I3347" s="192">
        <v>0</v>
      </c>
      <c r="J3347" s="192">
        <v>0</v>
      </c>
    </row>
    <row r="3348" spans="1:10">
      <c r="A3348" s="1" t="s">
        <v>8294</v>
      </c>
      <c r="B3348" s="1" t="s">
        <v>8294</v>
      </c>
      <c r="C3348" s="1" t="s">
        <v>2286</v>
      </c>
      <c r="D3348" s="1" t="s">
        <v>8274</v>
      </c>
      <c r="E3348" s="1" t="s">
        <v>1887</v>
      </c>
      <c r="F3348" s="1" t="s">
        <v>42</v>
      </c>
      <c r="G3348" s="1" t="s">
        <v>8295</v>
      </c>
      <c r="H3348" s="191">
        <v>12130</v>
      </c>
      <c r="I3348" s="192">
        <v>0</v>
      </c>
      <c r="J3348" s="192">
        <v>0</v>
      </c>
    </row>
    <row r="3349" spans="1:10">
      <c r="A3349" s="1" t="s">
        <v>8296</v>
      </c>
      <c r="B3349" s="1" t="s">
        <v>8273</v>
      </c>
      <c r="C3349" s="1" t="s">
        <v>8273</v>
      </c>
      <c r="D3349" s="1" t="s">
        <v>8274</v>
      </c>
      <c r="E3349" s="1" t="s">
        <v>1887</v>
      </c>
      <c r="F3349" s="1" t="s">
        <v>48</v>
      </c>
      <c r="G3349" s="1" t="s">
        <v>8297</v>
      </c>
      <c r="H3349" s="191">
        <v>11461</v>
      </c>
      <c r="I3349" s="192">
        <v>0</v>
      </c>
      <c r="J3349" s="192">
        <v>1</v>
      </c>
    </row>
    <row r="3350" spans="1:10">
      <c r="A3350" s="1" t="s">
        <v>8298</v>
      </c>
      <c r="B3350" s="1" t="s">
        <v>8298</v>
      </c>
      <c r="C3350" s="1" t="s">
        <v>8299</v>
      </c>
      <c r="D3350" s="1" t="s">
        <v>8274</v>
      </c>
      <c r="E3350" s="1" t="s">
        <v>1887</v>
      </c>
      <c r="F3350" s="1" t="s">
        <v>57</v>
      </c>
      <c r="G3350" s="1" t="s">
        <v>8300</v>
      </c>
      <c r="H3350" s="191">
        <v>8419</v>
      </c>
      <c r="I3350" s="192">
        <v>0</v>
      </c>
      <c r="J3350" s="192">
        <v>0</v>
      </c>
    </row>
    <row r="3351" spans="1:10">
      <c r="A3351" s="1" t="s">
        <v>8301</v>
      </c>
      <c r="B3351" s="1" t="s">
        <v>8279</v>
      </c>
      <c r="C3351" s="1" t="s">
        <v>8279</v>
      </c>
      <c r="D3351" s="1" t="s">
        <v>8274</v>
      </c>
      <c r="E3351" s="1" t="s">
        <v>1887</v>
      </c>
      <c r="F3351" s="1" t="s">
        <v>42</v>
      </c>
      <c r="G3351" s="1" t="s">
        <v>8302</v>
      </c>
      <c r="H3351" s="191">
        <v>6692.5</v>
      </c>
      <c r="I3351" s="192">
        <v>0</v>
      </c>
      <c r="J3351" s="192">
        <v>0</v>
      </c>
    </row>
    <row r="3352" spans="1:10">
      <c r="A3352" s="1" t="s">
        <v>8303</v>
      </c>
      <c r="B3352" s="1" t="s">
        <v>8303</v>
      </c>
      <c r="C3352" s="1" t="s">
        <v>8279</v>
      </c>
      <c r="D3352" s="1" t="s">
        <v>8274</v>
      </c>
      <c r="E3352" s="1" t="s">
        <v>1887</v>
      </c>
      <c r="F3352" s="1" t="s">
        <v>65</v>
      </c>
      <c r="G3352" s="1" t="s">
        <v>8304</v>
      </c>
      <c r="H3352" s="191">
        <v>5383</v>
      </c>
      <c r="I3352" s="192">
        <v>0</v>
      </c>
      <c r="J3352" s="192">
        <v>0</v>
      </c>
    </row>
    <row r="3353" spans="1:10">
      <c r="A3353" s="1" t="s">
        <v>8305</v>
      </c>
      <c r="B3353" s="1" t="s">
        <v>8305</v>
      </c>
      <c r="C3353" s="1" t="s">
        <v>2256</v>
      </c>
      <c r="D3353" s="1" t="s">
        <v>8274</v>
      </c>
      <c r="E3353" s="1" t="s">
        <v>1887</v>
      </c>
      <c r="F3353" s="1" t="s">
        <v>57</v>
      </c>
      <c r="G3353" s="1" t="s">
        <v>8306</v>
      </c>
      <c r="H3353" s="191">
        <v>3798</v>
      </c>
      <c r="I3353" s="192">
        <v>0</v>
      </c>
      <c r="J3353" s="192">
        <v>0</v>
      </c>
    </row>
    <row r="3354" spans="1:10">
      <c r="A3354" s="1" t="s">
        <v>8307</v>
      </c>
      <c r="B3354" s="1" t="s">
        <v>8307</v>
      </c>
      <c r="C3354" s="1" t="s">
        <v>2286</v>
      </c>
      <c r="D3354" s="1" t="s">
        <v>8274</v>
      </c>
      <c r="E3354" s="1" t="s">
        <v>1887</v>
      </c>
      <c r="F3354" s="1" t="s">
        <v>42</v>
      </c>
      <c r="G3354" s="1" t="s">
        <v>8308</v>
      </c>
      <c r="H3354" s="191">
        <v>3550.5</v>
      </c>
      <c r="I3354" s="192">
        <v>0</v>
      </c>
      <c r="J3354" s="192">
        <v>0</v>
      </c>
    </row>
    <row r="3355" spans="1:10">
      <c r="A3355" s="1" t="s">
        <v>8309</v>
      </c>
      <c r="B3355" s="1" t="s">
        <v>8279</v>
      </c>
      <c r="C3355" s="1" t="s">
        <v>8279</v>
      </c>
      <c r="D3355" s="1" t="s">
        <v>8274</v>
      </c>
      <c r="E3355" s="1" t="s">
        <v>1887</v>
      </c>
      <c r="F3355" s="1" t="s">
        <v>42</v>
      </c>
      <c r="G3355" s="1" t="s">
        <v>8310</v>
      </c>
      <c r="H3355" s="191">
        <v>2259</v>
      </c>
      <c r="I3355" s="192">
        <v>0</v>
      </c>
      <c r="J3355" s="192">
        <v>0</v>
      </c>
    </row>
    <row r="3356" spans="1:10">
      <c r="A3356" s="1" t="s">
        <v>8311</v>
      </c>
      <c r="B3356" s="1" t="s">
        <v>8279</v>
      </c>
      <c r="C3356" s="1" t="s">
        <v>8279</v>
      </c>
      <c r="D3356" s="1" t="s">
        <v>8274</v>
      </c>
      <c r="E3356" s="1" t="s">
        <v>1887</v>
      </c>
      <c r="F3356" s="1" t="s">
        <v>42</v>
      </c>
      <c r="G3356" s="1" t="s">
        <v>8312</v>
      </c>
      <c r="H3356" s="191">
        <v>1742.5</v>
      </c>
      <c r="I3356" s="192">
        <v>0</v>
      </c>
      <c r="J3356" s="192">
        <v>0</v>
      </c>
    </row>
    <row r="3357" spans="1:10">
      <c r="A3357" s="1" t="s">
        <v>8313</v>
      </c>
      <c r="B3357" s="1" t="s">
        <v>8279</v>
      </c>
      <c r="C3357" s="1" t="s">
        <v>8279</v>
      </c>
      <c r="D3357" s="1" t="s">
        <v>8274</v>
      </c>
      <c r="E3357" s="1" t="s">
        <v>1887</v>
      </c>
      <c r="F3357" s="1" t="s">
        <v>42</v>
      </c>
      <c r="G3357" s="1" t="s">
        <v>8314</v>
      </c>
      <c r="H3357" s="191">
        <v>1704.5</v>
      </c>
      <c r="I3357" s="192">
        <v>0</v>
      </c>
      <c r="J3357" s="192">
        <v>0</v>
      </c>
    </row>
    <row r="3358" spans="1:10">
      <c r="A3358" s="1" t="s">
        <v>8315</v>
      </c>
      <c r="B3358" s="1" t="s">
        <v>8279</v>
      </c>
      <c r="C3358" s="1" t="s">
        <v>8279</v>
      </c>
      <c r="D3358" s="1" t="s">
        <v>8274</v>
      </c>
      <c r="E3358" s="1" t="s">
        <v>1887</v>
      </c>
      <c r="F3358" s="1" t="s">
        <v>42</v>
      </c>
      <c r="G3358" s="1" t="s">
        <v>8316</v>
      </c>
      <c r="H3358" s="191">
        <v>1612.5</v>
      </c>
      <c r="I3358" s="192">
        <v>0</v>
      </c>
      <c r="J3358" s="192">
        <v>0</v>
      </c>
    </row>
    <row r="3359" spans="1:10">
      <c r="A3359" s="1" t="s">
        <v>8317</v>
      </c>
      <c r="B3359" s="1" t="s">
        <v>8279</v>
      </c>
      <c r="C3359" s="1" t="s">
        <v>8279</v>
      </c>
      <c r="D3359" s="1" t="s">
        <v>8274</v>
      </c>
      <c r="E3359" s="1" t="s">
        <v>1887</v>
      </c>
      <c r="F3359" s="1" t="s">
        <v>42</v>
      </c>
      <c r="G3359" s="1" t="s">
        <v>8318</v>
      </c>
      <c r="H3359" s="191">
        <v>1194.25</v>
      </c>
      <c r="I3359" s="192">
        <v>0</v>
      </c>
      <c r="J3359" s="192">
        <v>0</v>
      </c>
    </row>
    <row r="3360" spans="1:10">
      <c r="A3360" s="1" t="s">
        <v>8319</v>
      </c>
      <c r="B3360" s="1" t="s">
        <v>8279</v>
      </c>
      <c r="C3360" s="1" t="s">
        <v>8279</v>
      </c>
      <c r="D3360" s="1" t="s">
        <v>8274</v>
      </c>
      <c r="E3360" s="1" t="s">
        <v>1887</v>
      </c>
      <c r="F3360" s="1" t="s">
        <v>42</v>
      </c>
      <c r="G3360" s="1" t="s">
        <v>8320</v>
      </c>
      <c r="H3360" s="191">
        <v>1017</v>
      </c>
      <c r="I3360" s="192">
        <v>0</v>
      </c>
      <c r="J3360" s="192">
        <v>0</v>
      </c>
    </row>
    <row r="3361" spans="1:10">
      <c r="A3361" s="1" t="s">
        <v>8321</v>
      </c>
      <c r="B3361" s="1" t="s">
        <v>8279</v>
      </c>
      <c r="C3361" s="1" t="s">
        <v>8279</v>
      </c>
      <c r="D3361" s="1" t="s">
        <v>8274</v>
      </c>
      <c r="E3361" s="1" t="s">
        <v>1887</v>
      </c>
      <c r="F3361" s="1" t="s">
        <v>42</v>
      </c>
      <c r="G3361" s="1" t="s">
        <v>8322</v>
      </c>
      <c r="H3361" s="191">
        <v>1009</v>
      </c>
      <c r="I3361" s="192">
        <v>0</v>
      </c>
      <c r="J3361" s="192">
        <v>0</v>
      </c>
    </row>
    <row r="3362" spans="1:10">
      <c r="A3362" s="1" t="s">
        <v>8323</v>
      </c>
      <c r="B3362" s="1" t="s">
        <v>8279</v>
      </c>
      <c r="C3362" s="1" t="s">
        <v>8279</v>
      </c>
      <c r="D3362" s="1" t="s">
        <v>8274</v>
      </c>
      <c r="E3362" s="1" t="s">
        <v>1887</v>
      </c>
      <c r="F3362" s="1" t="s">
        <v>42</v>
      </c>
      <c r="G3362" s="1" t="s">
        <v>8324</v>
      </c>
      <c r="H3362" s="191">
        <v>857.75</v>
      </c>
      <c r="I3362" s="192">
        <v>0</v>
      </c>
      <c r="J3362" s="192">
        <v>0</v>
      </c>
    </row>
    <row r="3363" spans="1:10">
      <c r="A3363" s="1" t="s">
        <v>8325</v>
      </c>
      <c r="B3363" s="1" t="s">
        <v>8279</v>
      </c>
      <c r="C3363" s="1" t="s">
        <v>8279</v>
      </c>
      <c r="D3363" s="1" t="s">
        <v>8274</v>
      </c>
      <c r="E3363" s="1" t="s">
        <v>1887</v>
      </c>
      <c r="F3363" s="1" t="s">
        <v>42</v>
      </c>
      <c r="G3363" s="1" t="s">
        <v>8326</v>
      </c>
      <c r="H3363" s="191">
        <v>788.5</v>
      </c>
      <c r="I3363" s="192">
        <v>0</v>
      </c>
      <c r="J3363" s="192">
        <v>0</v>
      </c>
    </row>
    <row r="3364" spans="1:10">
      <c r="A3364" s="1" t="s">
        <v>8327</v>
      </c>
      <c r="B3364" s="1" t="s">
        <v>8279</v>
      </c>
      <c r="C3364" s="1" t="s">
        <v>8279</v>
      </c>
      <c r="D3364" s="1" t="s">
        <v>8274</v>
      </c>
      <c r="E3364" s="1" t="s">
        <v>1887</v>
      </c>
      <c r="F3364" s="1" t="s">
        <v>42</v>
      </c>
      <c r="G3364" s="1" t="s">
        <v>8328</v>
      </c>
      <c r="H3364" s="191">
        <v>738.75</v>
      </c>
      <c r="I3364" s="192">
        <v>0</v>
      </c>
      <c r="J3364" s="192">
        <v>0</v>
      </c>
    </row>
    <row r="3365" spans="1:10">
      <c r="A3365" s="1" t="s">
        <v>8329</v>
      </c>
      <c r="B3365" s="1" t="s">
        <v>8279</v>
      </c>
      <c r="C3365" s="1" t="s">
        <v>8279</v>
      </c>
      <c r="D3365" s="1" t="s">
        <v>8274</v>
      </c>
      <c r="E3365" s="1" t="s">
        <v>1887</v>
      </c>
      <c r="F3365" s="1" t="s">
        <v>42</v>
      </c>
      <c r="G3365" s="1" t="s">
        <v>8330</v>
      </c>
      <c r="H3365" s="191">
        <v>378</v>
      </c>
      <c r="I3365" s="192">
        <v>0</v>
      </c>
      <c r="J3365" s="192">
        <v>0</v>
      </c>
    </row>
    <row r="3366" spans="1:10">
      <c r="A3366" s="1" t="s">
        <v>8331</v>
      </c>
      <c r="B3366" s="1" t="s">
        <v>8279</v>
      </c>
      <c r="C3366" s="1" t="s">
        <v>8279</v>
      </c>
      <c r="D3366" s="1" t="s">
        <v>8274</v>
      </c>
      <c r="E3366" s="1" t="s">
        <v>1887</v>
      </c>
      <c r="F3366" s="1" t="s">
        <v>42</v>
      </c>
      <c r="G3366" s="1" t="s">
        <v>8332</v>
      </c>
      <c r="H3366" s="191">
        <v>373</v>
      </c>
      <c r="I3366" s="192">
        <v>0</v>
      </c>
      <c r="J3366" s="192">
        <v>0</v>
      </c>
    </row>
    <row r="3367" spans="1:10">
      <c r="A3367" s="1" t="s">
        <v>8333</v>
      </c>
      <c r="B3367" s="1" t="s">
        <v>8279</v>
      </c>
      <c r="C3367" s="1" t="s">
        <v>8279</v>
      </c>
      <c r="D3367" s="1" t="s">
        <v>8274</v>
      </c>
      <c r="E3367" s="1" t="s">
        <v>1887</v>
      </c>
      <c r="F3367" s="1" t="s">
        <v>42</v>
      </c>
      <c r="G3367" s="1" t="s">
        <v>8334</v>
      </c>
      <c r="H3367" s="191">
        <v>308.5</v>
      </c>
      <c r="I3367" s="192">
        <v>0</v>
      </c>
      <c r="J3367" s="192">
        <v>0</v>
      </c>
    </row>
    <row r="3368" spans="1:10">
      <c r="A3368" s="1" t="s">
        <v>8335</v>
      </c>
      <c r="B3368" s="1" t="s">
        <v>8336</v>
      </c>
      <c r="C3368" s="1" t="s">
        <v>8336</v>
      </c>
      <c r="D3368" s="1" t="s">
        <v>8337</v>
      </c>
      <c r="E3368" s="1" t="s">
        <v>1887</v>
      </c>
      <c r="F3368" s="1" t="s">
        <v>48</v>
      </c>
      <c r="G3368" s="1" t="s">
        <v>8338</v>
      </c>
      <c r="H3368" s="191">
        <v>194222</v>
      </c>
      <c r="I3368" s="192">
        <v>1</v>
      </c>
      <c r="J3368" s="192">
        <v>1</v>
      </c>
    </row>
    <row r="3369" spans="1:10">
      <c r="A3369" s="1" t="s">
        <v>8339</v>
      </c>
      <c r="B3369" s="1" t="s">
        <v>8340</v>
      </c>
      <c r="C3369" s="1" t="s">
        <v>8340</v>
      </c>
      <c r="D3369" s="1" t="s">
        <v>8337</v>
      </c>
      <c r="E3369" s="1" t="s">
        <v>1887</v>
      </c>
      <c r="F3369" s="1" t="s">
        <v>48</v>
      </c>
      <c r="G3369" s="1" t="s">
        <v>8341</v>
      </c>
      <c r="H3369" s="191">
        <v>189574.5</v>
      </c>
      <c r="I3369" s="192">
        <v>1</v>
      </c>
      <c r="J3369" s="192">
        <v>1</v>
      </c>
    </row>
    <row r="3370" spans="1:10">
      <c r="A3370" s="1" t="s">
        <v>8342</v>
      </c>
      <c r="B3370" s="1" t="s">
        <v>8343</v>
      </c>
      <c r="C3370" s="1" t="s">
        <v>8343</v>
      </c>
      <c r="D3370" s="1" t="s">
        <v>8337</v>
      </c>
      <c r="E3370" s="1" t="s">
        <v>1887</v>
      </c>
      <c r="F3370" s="1" t="s">
        <v>48</v>
      </c>
      <c r="G3370" s="1" t="s">
        <v>8344</v>
      </c>
      <c r="H3370" s="191">
        <v>83178.5</v>
      </c>
      <c r="I3370" s="192">
        <v>0</v>
      </c>
      <c r="J3370" s="192">
        <v>1</v>
      </c>
    </row>
    <row r="3371" spans="1:10">
      <c r="A3371" s="1" t="s">
        <v>8345</v>
      </c>
      <c r="B3371" s="1" t="s">
        <v>8345</v>
      </c>
      <c r="C3371" s="1" t="s">
        <v>5677</v>
      </c>
      <c r="D3371" s="1" t="s">
        <v>8337</v>
      </c>
      <c r="E3371" s="1" t="s">
        <v>1887</v>
      </c>
      <c r="F3371" s="1" t="s">
        <v>42</v>
      </c>
      <c r="G3371" s="1" t="s">
        <v>8346</v>
      </c>
      <c r="H3371" s="191">
        <v>71095.5</v>
      </c>
      <c r="I3371" s="192">
        <v>1</v>
      </c>
      <c r="J3371" s="192">
        <v>1</v>
      </c>
    </row>
    <row r="3372" spans="1:10">
      <c r="A3372" s="1" t="s">
        <v>8347</v>
      </c>
      <c r="B3372" s="1" t="s">
        <v>8347</v>
      </c>
      <c r="C3372" s="1" t="s">
        <v>8348</v>
      </c>
      <c r="D3372" s="1" t="s">
        <v>8337</v>
      </c>
      <c r="E3372" s="1" t="s">
        <v>1887</v>
      </c>
      <c r="F3372" s="1" t="s">
        <v>57</v>
      </c>
      <c r="G3372" s="1" t="s">
        <v>8349</v>
      </c>
      <c r="H3372" s="191">
        <v>68461.5</v>
      </c>
      <c r="I3372" s="192">
        <v>0</v>
      </c>
      <c r="J3372" s="192">
        <v>0</v>
      </c>
    </row>
    <row r="3373" spans="1:10">
      <c r="A3373" s="1" t="s">
        <v>8350</v>
      </c>
      <c r="B3373" s="1" t="s">
        <v>8351</v>
      </c>
      <c r="C3373" s="1" t="s">
        <v>8351</v>
      </c>
      <c r="D3373" s="1" t="s">
        <v>8337</v>
      </c>
      <c r="E3373" s="1" t="s">
        <v>1887</v>
      </c>
      <c r="F3373" s="1" t="s">
        <v>48</v>
      </c>
      <c r="G3373" s="1" t="s">
        <v>8352</v>
      </c>
      <c r="H3373" s="191">
        <v>65334.5</v>
      </c>
      <c r="I3373" s="192">
        <v>1</v>
      </c>
      <c r="J3373" s="192">
        <v>1</v>
      </c>
    </row>
    <row r="3374" spans="1:10">
      <c r="A3374" s="1" t="s">
        <v>8353</v>
      </c>
      <c r="B3374" s="1" t="s">
        <v>8354</v>
      </c>
      <c r="C3374" s="1" t="s">
        <v>8354</v>
      </c>
      <c r="D3374" s="1" t="s">
        <v>8337</v>
      </c>
      <c r="E3374" s="1" t="s">
        <v>1887</v>
      </c>
      <c r="F3374" s="1" t="s">
        <v>48</v>
      </c>
      <c r="G3374" s="1" t="s">
        <v>8355</v>
      </c>
      <c r="H3374" s="191">
        <v>49605.25</v>
      </c>
      <c r="I3374" s="192">
        <v>0</v>
      </c>
      <c r="J3374" s="192">
        <v>0</v>
      </c>
    </row>
    <row r="3375" spans="1:10">
      <c r="A3375" s="1" t="s">
        <v>8356</v>
      </c>
      <c r="B3375" s="1" t="s">
        <v>8356</v>
      </c>
      <c r="C3375" s="1" t="s">
        <v>8357</v>
      </c>
      <c r="D3375" s="1" t="s">
        <v>8337</v>
      </c>
      <c r="E3375" s="1" t="s">
        <v>1887</v>
      </c>
      <c r="F3375" s="1" t="s">
        <v>57</v>
      </c>
      <c r="G3375" s="1" t="s">
        <v>8358</v>
      </c>
      <c r="H3375" s="191">
        <v>43592.5</v>
      </c>
      <c r="I3375" s="192">
        <v>0</v>
      </c>
      <c r="J3375" s="192">
        <v>0</v>
      </c>
    </row>
    <row r="3376" spans="1:10">
      <c r="A3376" s="1" t="s">
        <v>8359</v>
      </c>
      <c r="B3376" s="1" t="s">
        <v>8359</v>
      </c>
      <c r="C3376" s="1" t="s">
        <v>8360</v>
      </c>
      <c r="D3376" s="1" t="s">
        <v>8337</v>
      </c>
      <c r="E3376" s="1" t="s">
        <v>1887</v>
      </c>
      <c r="F3376" s="1" t="s">
        <v>57</v>
      </c>
      <c r="G3376" s="1" t="s">
        <v>8361</v>
      </c>
      <c r="H3376" s="191">
        <v>37650.5</v>
      </c>
      <c r="I3376" s="192">
        <v>0</v>
      </c>
      <c r="J3376" s="192">
        <v>0</v>
      </c>
    </row>
    <row r="3377" spans="1:10">
      <c r="A3377" s="1" t="s">
        <v>8362</v>
      </c>
      <c r="B3377" s="1" t="s">
        <v>8363</v>
      </c>
      <c r="C3377" s="1" t="s">
        <v>8363</v>
      </c>
      <c r="D3377" s="1" t="s">
        <v>8337</v>
      </c>
      <c r="E3377" s="1" t="s">
        <v>1887</v>
      </c>
      <c r="F3377" s="1" t="s">
        <v>48</v>
      </c>
      <c r="G3377" s="1" t="s">
        <v>8364</v>
      </c>
      <c r="H3377" s="191">
        <v>29994.5</v>
      </c>
      <c r="I3377" s="192">
        <v>0</v>
      </c>
      <c r="J3377" s="192">
        <v>1</v>
      </c>
    </row>
    <row r="3378" spans="1:10">
      <c r="A3378" s="1" t="s">
        <v>8365</v>
      </c>
      <c r="B3378" s="1" t="s">
        <v>8365</v>
      </c>
      <c r="C3378" s="1" t="s">
        <v>8366</v>
      </c>
      <c r="D3378" s="1" t="s">
        <v>8337</v>
      </c>
      <c r="E3378" s="1" t="s">
        <v>1887</v>
      </c>
      <c r="F3378" s="1" t="s">
        <v>57</v>
      </c>
      <c r="G3378" s="1" t="s">
        <v>8367</v>
      </c>
      <c r="H3378" s="191">
        <v>24211.25</v>
      </c>
      <c r="I3378" s="192">
        <v>0</v>
      </c>
      <c r="J3378" s="192">
        <v>0</v>
      </c>
    </row>
    <row r="3379" spans="1:10">
      <c r="A3379" s="1" t="s">
        <v>8368</v>
      </c>
      <c r="B3379" s="1" t="s">
        <v>8368</v>
      </c>
      <c r="C3379" s="1" t="s">
        <v>170</v>
      </c>
      <c r="D3379" s="1" t="s">
        <v>8337</v>
      </c>
      <c r="E3379" s="1" t="s">
        <v>1887</v>
      </c>
      <c r="F3379" s="1" t="s">
        <v>57</v>
      </c>
      <c r="G3379" s="1" t="s">
        <v>8369</v>
      </c>
      <c r="H3379" s="191">
        <v>21055</v>
      </c>
      <c r="I3379" s="192">
        <v>0</v>
      </c>
      <c r="J3379" s="192">
        <v>0</v>
      </c>
    </row>
    <row r="3380" spans="1:10">
      <c r="A3380" s="1" t="s">
        <v>8370</v>
      </c>
      <c r="B3380" s="1" t="s">
        <v>8370</v>
      </c>
      <c r="C3380" s="1" t="s">
        <v>8371</v>
      </c>
      <c r="D3380" s="1" t="s">
        <v>8337</v>
      </c>
      <c r="E3380" s="1" t="s">
        <v>1887</v>
      </c>
      <c r="F3380" s="1" t="s">
        <v>57</v>
      </c>
      <c r="G3380" s="1" t="s">
        <v>8372</v>
      </c>
      <c r="H3380" s="191">
        <v>17386.5</v>
      </c>
      <c r="I3380" s="192">
        <v>0</v>
      </c>
      <c r="J3380" s="192">
        <v>0</v>
      </c>
    </row>
    <row r="3381" spans="1:10">
      <c r="A3381" s="1" t="s">
        <v>8373</v>
      </c>
      <c r="B3381" s="1" t="s">
        <v>8374</v>
      </c>
      <c r="C3381" s="1" t="s">
        <v>8374</v>
      </c>
      <c r="D3381" s="1" t="s">
        <v>8337</v>
      </c>
      <c r="E3381" s="1" t="s">
        <v>1887</v>
      </c>
      <c r="F3381" s="1" t="s">
        <v>42</v>
      </c>
      <c r="G3381" s="1" t="s">
        <v>8375</v>
      </c>
      <c r="H3381" s="191">
        <v>16154</v>
      </c>
      <c r="I3381" s="192">
        <v>0</v>
      </c>
      <c r="J3381" s="192">
        <v>0</v>
      </c>
    </row>
    <row r="3382" spans="1:10">
      <c r="A3382" s="1" t="s">
        <v>8376</v>
      </c>
      <c r="B3382" s="1" t="s">
        <v>8340</v>
      </c>
      <c r="C3382" s="1" t="s">
        <v>8340</v>
      </c>
      <c r="D3382" s="1" t="s">
        <v>8337</v>
      </c>
      <c r="E3382" s="1" t="s">
        <v>1887</v>
      </c>
      <c r="F3382" s="1" t="s">
        <v>48</v>
      </c>
      <c r="G3382" s="1" t="s">
        <v>8377</v>
      </c>
      <c r="H3382" s="191">
        <v>13695.5</v>
      </c>
      <c r="I3382" s="192">
        <v>0</v>
      </c>
      <c r="J3382" s="192">
        <v>0</v>
      </c>
    </row>
    <row r="3383" spans="1:10">
      <c r="A3383" s="1" t="s">
        <v>8378</v>
      </c>
      <c r="B3383" s="1" t="s">
        <v>8363</v>
      </c>
      <c r="C3383" s="1" t="s">
        <v>8363</v>
      </c>
      <c r="D3383" s="1" t="s">
        <v>8337</v>
      </c>
      <c r="E3383" s="1" t="s">
        <v>1887</v>
      </c>
      <c r="F3383" s="1" t="s">
        <v>48</v>
      </c>
      <c r="G3383" s="1" t="s">
        <v>8379</v>
      </c>
      <c r="H3383" s="191">
        <v>13265.5</v>
      </c>
      <c r="I3383" s="192">
        <v>0</v>
      </c>
      <c r="J3383" s="192">
        <v>0</v>
      </c>
    </row>
    <row r="3384" spans="1:10">
      <c r="A3384" s="1" t="s">
        <v>8380</v>
      </c>
      <c r="B3384" s="1" t="s">
        <v>8343</v>
      </c>
      <c r="C3384" s="1" t="s">
        <v>8343</v>
      </c>
      <c r="D3384" s="1" t="s">
        <v>8337</v>
      </c>
      <c r="E3384" s="1" t="s">
        <v>1887</v>
      </c>
      <c r="F3384" s="1" t="s">
        <v>48</v>
      </c>
      <c r="G3384" s="1" t="s">
        <v>8381</v>
      </c>
      <c r="H3384" s="191">
        <v>12407.5</v>
      </c>
      <c r="I3384" s="192">
        <v>0</v>
      </c>
      <c r="J3384" s="192">
        <v>0</v>
      </c>
    </row>
    <row r="3385" spans="1:10">
      <c r="A3385" s="1" t="s">
        <v>8382</v>
      </c>
      <c r="B3385" s="1" t="s">
        <v>8382</v>
      </c>
      <c r="C3385" s="1" t="s">
        <v>8383</v>
      </c>
      <c r="D3385" s="1" t="s">
        <v>8337</v>
      </c>
      <c r="E3385" s="1" t="s">
        <v>1887</v>
      </c>
      <c r="F3385" s="1" t="s">
        <v>57</v>
      </c>
      <c r="G3385" s="1" t="s">
        <v>2190</v>
      </c>
      <c r="H3385" s="191">
        <v>11589</v>
      </c>
      <c r="I3385" s="192">
        <v>0</v>
      </c>
      <c r="J3385" s="192">
        <v>0</v>
      </c>
    </row>
    <row r="3386" spans="1:10">
      <c r="A3386" s="1" t="s">
        <v>8384</v>
      </c>
      <c r="B3386" s="1" t="s">
        <v>8385</v>
      </c>
      <c r="C3386" s="1" t="s">
        <v>8385</v>
      </c>
      <c r="D3386" s="1" t="s">
        <v>8337</v>
      </c>
      <c r="E3386" s="1" t="s">
        <v>1887</v>
      </c>
      <c r="F3386" s="1" t="s">
        <v>48</v>
      </c>
      <c r="G3386" s="1" t="s">
        <v>8386</v>
      </c>
      <c r="H3386" s="191">
        <v>11399.5</v>
      </c>
      <c r="I3386" s="192">
        <v>0</v>
      </c>
      <c r="J3386" s="192">
        <v>0</v>
      </c>
    </row>
    <row r="3387" spans="1:10">
      <c r="A3387" s="1" t="s">
        <v>8387</v>
      </c>
      <c r="B3387" s="1" t="s">
        <v>8387</v>
      </c>
      <c r="C3387" s="1" t="s">
        <v>4306</v>
      </c>
      <c r="D3387" s="1" t="s">
        <v>8337</v>
      </c>
      <c r="E3387" s="1" t="s">
        <v>1887</v>
      </c>
      <c r="F3387" s="1" t="s">
        <v>42</v>
      </c>
      <c r="G3387" s="1" t="s">
        <v>8388</v>
      </c>
      <c r="H3387" s="191">
        <v>10772.5</v>
      </c>
      <c r="I3387" s="192">
        <v>0</v>
      </c>
      <c r="J3387" s="192">
        <v>0</v>
      </c>
    </row>
    <row r="3388" spans="1:10">
      <c r="A3388" s="1" t="s">
        <v>8389</v>
      </c>
      <c r="B3388" s="1" t="s">
        <v>8390</v>
      </c>
      <c r="C3388" s="1" t="s">
        <v>8390</v>
      </c>
      <c r="D3388" s="1" t="s">
        <v>8337</v>
      </c>
      <c r="E3388" s="1" t="s">
        <v>1887</v>
      </c>
      <c r="F3388" s="1" t="s">
        <v>48</v>
      </c>
      <c r="G3388" s="1" t="s">
        <v>8391</v>
      </c>
      <c r="H3388" s="191">
        <v>10499.5</v>
      </c>
      <c r="I3388" s="192">
        <v>0</v>
      </c>
      <c r="J3388" s="192">
        <v>0</v>
      </c>
    </row>
    <row r="3389" spans="1:10">
      <c r="A3389" s="1" t="s">
        <v>8392</v>
      </c>
      <c r="B3389" s="1" t="s">
        <v>8392</v>
      </c>
      <c r="C3389" s="1" t="s">
        <v>8393</v>
      </c>
      <c r="D3389" s="1" t="s">
        <v>8337</v>
      </c>
      <c r="E3389" s="1" t="s">
        <v>1887</v>
      </c>
      <c r="F3389" s="1" t="s">
        <v>57</v>
      </c>
      <c r="G3389" s="1" t="s">
        <v>8394</v>
      </c>
      <c r="H3389" s="191">
        <v>10494.5</v>
      </c>
      <c r="I3389" s="192">
        <v>0</v>
      </c>
      <c r="J3389" s="192">
        <v>0</v>
      </c>
    </row>
    <row r="3390" spans="1:10">
      <c r="A3390" s="1" t="s">
        <v>8395</v>
      </c>
      <c r="B3390" s="1" t="s">
        <v>8396</v>
      </c>
      <c r="C3390" s="1" t="s">
        <v>8396</v>
      </c>
      <c r="D3390" s="1" t="s">
        <v>8337</v>
      </c>
      <c r="E3390" s="1" t="s">
        <v>1887</v>
      </c>
      <c r="F3390" s="1" t="s">
        <v>48</v>
      </c>
      <c r="G3390" s="1" t="s">
        <v>8397</v>
      </c>
      <c r="H3390" s="191">
        <v>10286</v>
      </c>
      <c r="I3390" s="192">
        <v>0</v>
      </c>
      <c r="J3390" s="192">
        <v>0</v>
      </c>
    </row>
    <row r="3391" spans="1:10">
      <c r="A3391" s="1" t="s">
        <v>8398</v>
      </c>
      <c r="B3391" s="1" t="s">
        <v>8399</v>
      </c>
      <c r="C3391" s="1" t="s">
        <v>8399</v>
      </c>
      <c r="D3391" s="1" t="s">
        <v>8337</v>
      </c>
      <c r="E3391" s="1" t="s">
        <v>1887</v>
      </c>
      <c r="F3391" s="1" t="s">
        <v>48</v>
      </c>
      <c r="G3391" s="1" t="s">
        <v>8400</v>
      </c>
      <c r="H3391" s="191">
        <v>9644.5</v>
      </c>
      <c r="I3391" s="192">
        <v>0</v>
      </c>
      <c r="J3391" s="192">
        <v>0</v>
      </c>
    </row>
    <row r="3392" spans="1:10">
      <c r="A3392" s="1" t="s">
        <v>8401</v>
      </c>
      <c r="B3392" s="1" t="s">
        <v>8343</v>
      </c>
      <c r="C3392" s="1" t="s">
        <v>8343</v>
      </c>
      <c r="D3392" s="1" t="s">
        <v>8337</v>
      </c>
      <c r="E3392" s="1" t="s">
        <v>1887</v>
      </c>
      <c r="F3392" s="1" t="s">
        <v>48</v>
      </c>
      <c r="G3392" s="1" t="s">
        <v>8402</v>
      </c>
      <c r="H3392" s="191">
        <v>9032.5</v>
      </c>
      <c r="I3392" s="192">
        <v>0</v>
      </c>
      <c r="J3392" s="192">
        <v>1</v>
      </c>
    </row>
    <row r="3393" spans="1:10">
      <c r="A3393" s="1" t="s">
        <v>8403</v>
      </c>
      <c r="B3393" s="1" t="s">
        <v>8403</v>
      </c>
      <c r="C3393" s="1" t="s">
        <v>8404</v>
      </c>
      <c r="D3393" s="1" t="s">
        <v>8337</v>
      </c>
      <c r="E3393" s="1" t="s">
        <v>1887</v>
      </c>
      <c r="F3393" s="1" t="s">
        <v>57</v>
      </c>
      <c r="G3393" s="1" t="s">
        <v>8405</v>
      </c>
      <c r="H3393" s="191">
        <v>9024.5</v>
      </c>
      <c r="I3393" s="192">
        <v>0</v>
      </c>
      <c r="J3393" s="192">
        <v>0</v>
      </c>
    </row>
    <row r="3394" spans="1:10">
      <c r="A3394" s="1" t="s">
        <v>8406</v>
      </c>
      <c r="B3394" s="1" t="s">
        <v>8407</v>
      </c>
      <c r="C3394" s="1" t="s">
        <v>8407</v>
      </c>
      <c r="D3394" s="1" t="s">
        <v>8337</v>
      </c>
      <c r="E3394" s="1" t="s">
        <v>1887</v>
      </c>
      <c r="F3394" s="1" t="s">
        <v>48</v>
      </c>
      <c r="G3394" s="1" t="s">
        <v>8408</v>
      </c>
      <c r="H3394" s="191">
        <v>8494.5</v>
      </c>
      <c r="I3394" s="192">
        <v>0</v>
      </c>
      <c r="J3394" s="192">
        <v>0</v>
      </c>
    </row>
    <row r="3395" spans="1:10">
      <c r="A3395" s="1" t="s">
        <v>8409</v>
      </c>
      <c r="B3395" s="1" t="s">
        <v>8410</v>
      </c>
      <c r="C3395" s="1" t="s">
        <v>8410</v>
      </c>
      <c r="D3395" s="1" t="s">
        <v>8337</v>
      </c>
      <c r="E3395" s="1" t="s">
        <v>1887</v>
      </c>
      <c r="F3395" s="1" t="s">
        <v>48</v>
      </c>
      <c r="G3395" s="1" t="s">
        <v>8411</v>
      </c>
      <c r="H3395" s="191">
        <v>5945</v>
      </c>
      <c r="I3395" s="192">
        <v>0</v>
      </c>
      <c r="J3395" s="192">
        <v>0</v>
      </c>
    </row>
    <row r="3396" spans="1:10">
      <c r="A3396" s="1" t="s">
        <v>8412</v>
      </c>
      <c r="B3396" s="1" t="s">
        <v>8413</v>
      </c>
      <c r="C3396" s="1" t="s">
        <v>8413</v>
      </c>
      <c r="D3396" s="1" t="s">
        <v>8337</v>
      </c>
      <c r="E3396" s="1" t="s">
        <v>1887</v>
      </c>
      <c r="F3396" s="1" t="s">
        <v>48</v>
      </c>
      <c r="G3396" s="1" t="s">
        <v>8414</v>
      </c>
      <c r="H3396" s="191">
        <v>5016</v>
      </c>
      <c r="I3396" s="192">
        <v>0</v>
      </c>
      <c r="J3396" s="192">
        <v>0</v>
      </c>
    </row>
    <row r="3397" spans="1:10">
      <c r="A3397" s="1" t="s">
        <v>8415</v>
      </c>
      <c r="B3397" s="1" t="s">
        <v>8415</v>
      </c>
      <c r="C3397" s="1" t="s">
        <v>170</v>
      </c>
      <c r="D3397" s="1" t="s">
        <v>8337</v>
      </c>
      <c r="E3397" s="1" t="s">
        <v>1887</v>
      </c>
      <c r="F3397" s="1" t="s">
        <v>57</v>
      </c>
      <c r="G3397" s="1" t="s">
        <v>8416</v>
      </c>
      <c r="H3397" s="191">
        <v>4887</v>
      </c>
      <c r="I3397" s="192">
        <v>0</v>
      </c>
      <c r="J3397" s="192">
        <v>0</v>
      </c>
    </row>
    <row r="3398" spans="1:10">
      <c r="A3398" s="1" t="s">
        <v>8417</v>
      </c>
      <c r="B3398" s="1" t="s">
        <v>8343</v>
      </c>
      <c r="C3398" s="1" t="s">
        <v>8343</v>
      </c>
      <c r="D3398" s="1" t="s">
        <v>8337</v>
      </c>
      <c r="E3398" s="1" t="s">
        <v>1887</v>
      </c>
      <c r="F3398" s="1" t="s">
        <v>48</v>
      </c>
      <c r="G3398" s="1" t="s">
        <v>8418</v>
      </c>
      <c r="H3398" s="191">
        <v>4729</v>
      </c>
      <c r="I3398" s="192">
        <v>0</v>
      </c>
      <c r="J3398" s="192">
        <v>0</v>
      </c>
    </row>
    <row r="3399" spans="1:10">
      <c r="A3399" s="1" t="s">
        <v>8419</v>
      </c>
      <c r="B3399" s="1" t="s">
        <v>8419</v>
      </c>
      <c r="C3399" s="1" t="s">
        <v>8371</v>
      </c>
      <c r="D3399" s="1" t="s">
        <v>8337</v>
      </c>
      <c r="E3399" s="1" t="s">
        <v>1887</v>
      </c>
      <c r="F3399" s="1" t="s">
        <v>57</v>
      </c>
      <c r="G3399" s="1" t="s">
        <v>8420</v>
      </c>
      <c r="H3399" s="191">
        <v>3110.5</v>
      </c>
      <c r="I3399" s="192">
        <v>0</v>
      </c>
      <c r="J3399" s="192">
        <v>0</v>
      </c>
    </row>
    <row r="3400" spans="1:10">
      <c r="A3400" s="1" t="s">
        <v>8421</v>
      </c>
      <c r="B3400" s="1" t="s">
        <v>8354</v>
      </c>
      <c r="C3400" s="1" t="s">
        <v>8354</v>
      </c>
      <c r="D3400" s="1" t="s">
        <v>8337</v>
      </c>
      <c r="E3400" s="1" t="s">
        <v>1887</v>
      </c>
      <c r="F3400" s="1" t="s">
        <v>48</v>
      </c>
      <c r="G3400" s="1" t="s">
        <v>2738</v>
      </c>
      <c r="H3400" s="191">
        <v>2462.75</v>
      </c>
      <c r="I3400" s="192">
        <v>0</v>
      </c>
      <c r="J3400" s="192">
        <v>0</v>
      </c>
    </row>
    <row r="3401" spans="1:10">
      <c r="A3401" s="1" t="s">
        <v>8422</v>
      </c>
      <c r="B3401" s="1" t="s">
        <v>8354</v>
      </c>
      <c r="C3401" s="1" t="s">
        <v>8354</v>
      </c>
      <c r="D3401" s="1" t="s">
        <v>8337</v>
      </c>
      <c r="E3401" s="1" t="s">
        <v>1887</v>
      </c>
      <c r="F3401" s="1" t="s">
        <v>48</v>
      </c>
      <c r="G3401" s="1" t="s">
        <v>8423</v>
      </c>
      <c r="H3401" s="191">
        <v>2380</v>
      </c>
      <c r="I3401" s="192">
        <v>0</v>
      </c>
      <c r="J3401" s="192">
        <v>0</v>
      </c>
    </row>
    <row r="3402" spans="1:10">
      <c r="A3402" s="1" t="s">
        <v>8424</v>
      </c>
      <c r="B3402" s="1" t="s">
        <v>8407</v>
      </c>
      <c r="C3402" s="1" t="s">
        <v>8407</v>
      </c>
      <c r="D3402" s="1" t="s">
        <v>8337</v>
      </c>
      <c r="E3402" s="1" t="s">
        <v>1887</v>
      </c>
      <c r="F3402" s="1" t="s">
        <v>48</v>
      </c>
      <c r="G3402" s="1" t="s">
        <v>8425</v>
      </c>
      <c r="H3402" s="191">
        <v>2341</v>
      </c>
      <c r="I3402" s="192">
        <v>0</v>
      </c>
      <c r="J3402" s="192">
        <v>0</v>
      </c>
    </row>
    <row r="3403" spans="1:10">
      <c r="A3403" s="1" t="s">
        <v>8426</v>
      </c>
      <c r="B3403" s="1" t="s">
        <v>8354</v>
      </c>
      <c r="C3403" s="1" t="s">
        <v>8354</v>
      </c>
      <c r="D3403" s="1" t="s">
        <v>8337</v>
      </c>
      <c r="E3403" s="1" t="s">
        <v>1887</v>
      </c>
      <c r="F3403" s="1" t="s">
        <v>48</v>
      </c>
      <c r="G3403" s="1" t="s">
        <v>8427</v>
      </c>
      <c r="H3403" s="191">
        <v>1764</v>
      </c>
      <c r="I3403" s="192">
        <v>0</v>
      </c>
      <c r="J3403" s="192">
        <v>0</v>
      </c>
    </row>
    <row r="3404" spans="1:10">
      <c r="A3404" s="1" t="s">
        <v>8428</v>
      </c>
      <c r="B3404" s="1" t="s">
        <v>8428</v>
      </c>
      <c r="C3404" s="1" t="s">
        <v>8429</v>
      </c>
      <c r="D3404" s="1" t="s">
        <v>8337</v>
      </c>
      <c r="E3404" s="1" t="s">
        <v>1887</v>
      </c>
      <c r="F3404" s="1" t="s">
        <v>57</v>
      </c>
      <c r="G3404" s="1" t="s">
        <v>8430</v>
      </c>
      <c r="H3404" s="191">
        <v>1555</v>
      </c>
      <c r="I3404" s="192">
        <v>0</v>
      </c>
      <c r="J3404" s="192">
        <v>0</v>
      </c>
    </row>
    <row r="3405" spans="1:10">
      <c r="A3405" s="1" t="s">
        <v>8431</v>
      </c>
      <c r="B3405" s="1" t="s">
        <v>8354</v>
      </c>
      <c r="C3405" s="1" t="s">
        <v>8354</v>
      </c>
      <c r="D3405" s="1" t="s">
        <v>8337</v>
      </c>
      <c r="E3405" s="1" t="s">
        <v>1887</v>
      </c>
      <c r="F3405" s="1" t="s">
        <v>48</v>
      </c>
      <c r="G3405" s="1" t="s">
        <v>8432</v>
      </c>
      <c r="H3405" s="191">
        <v>1003.5</v>
      </c>
      <c r="I3405" s="192">
        <v>0</v>
      </c>
      <c r="J3405" s="192">
        <v>0</v>
      </c>
    </row>
    <row r="3406" spans="1:10">
      <c r="A3406" s="1" t="s">
        <v>8433</v>
      </c>
      <c r="B3406" s="1" t="s">
        <v>8354</v>
      </c>
      <c r="C3406" s="1" t="s">
        <v>8354</v>
      </c>
      <c r="D3406" s="1" t="s">
        <v>8337</v>
      </c>
      <c r="E3406" s="1" t="s">
        <v>1887</v>
      </c>
      <c r="F3406" s="1" t="s">
        <v>48</v>
      </c>
      <c r="G3406" s="1" t="s">
        <v>8434</v>
      </c>
      <c r="H3406" s="191">
        <v>569.25</v>
      </c>
      <c r="I3406" s="192">
        <v>0</v>
      </c>
      <c r="J3406" s="192">
        <v>0</v>
      </c>
    </row>
    <row r="3407" spans="1:10">
      <c r="A3407" s="1" t="s">
        <v>8435</v>
      </c>
      <c r="B3407" s="1" t="s">
        <v>8354</v>
      </c>
      <c r="C3407" s="1" t="s">
        <v>8354</v>
      </c>
      <c r="D3407" s="1" t="s">
        <v>8337</v>
      </c>
      <c r="E3407" s="1" t="s">
        <v>1887</v>
      </c>
      <c r="F3407" s="1" t="s">
        <v>48</v>
      </c>
      <c r="G3407" s="1" t="s">
        <v>8436</v>
      </c>
      <c r="H3407" s="191">
        <v>76.75</v>
      </c>
      <c r="I3407" s="192">
        <v>0</v>
      </c>
      <c r="J3407" s="192">
        <v>0</v>
      </c>
    </row>
    <row r="3408" spans="1:10">
      <c r="A3408" s="1" t="s">
        <v>8437</v>
      </c>
      <c r="B3408" s="1" t="s">
        <v>8438</v>
      </c>
      <c r="C3408" s="1" t="s">
        <v>8438</v>
      </c>
      <c r="D3408" s="1" t="s">
        <v>8439</v>
      </c>
      <c r="E3408" s="1" t="s">
        <v>73</v>
      </c>
      <c r="F3408" s="1" t="s">
        <v>48</v>
      </c>
      <c r="G3408" s="1" t="s">
        <v>8440</v>
      </c>
      <c r="H3408" s="191">
        <v>403757.5</v>
      </c>
      <c r="I3408" s="192">
        <v>1</v>
      </c>
      <c r="J3408" s="192">
        <v>1</v>
      </c>
    </row>
    <row r="3409" spans="1:10">
      <c r="A3409" s="1" t="s">
        <v>8441</v>
      </c>
      <c r="B3409" s="1" t="s">
        <v>8441</v>
      </c>
      <c r="C3409" s="1" t="s">
        <v>8442</v>
      </c>
      <c r="D3409" s="1" t="s">
        <v>8439</v>
      </c>
      <c r="E3409" s="1" t="s">
        <v>73</v>
      </c>
      <c r="F3409" s="1" t="s">
        <v>57</v>
      </c>
      <c r="G3409" s="1" t="s">
        <v>8443</v>
      </c>
      <c r="H3409" s="191">
        <v>124428.75</v>
      </c>
      <c r="I3409" s="192">
        <v>0</v>
      </c>
      <c r="J3409" s="192">
        <v>0</v>
      </c>
    </row>
    <row r="3410" spans="1:10">
      <c r="A3410" s="1" t="s">
        <v>8444</v>
      </c>
      <c r="B3410" s="1" t="s">
        <v>8444</v>
      </c>
      <c r="C3410" s="1" t="s">
        <v>8445</v>
      </c>
      <c r="D3410" s="1" t="s">
        <v>8439</v>
      </c>
      <c r="E3410" s="1" t="s">
        <v>73</v>
      </c>
      <c r="F3410" s="1" t="s">
        <v>57</v>
      </c>
      <c r="G3410" s="1" t="s">
        <v>8446</v>
      </c>
      <c r="H3410" s="191">
        <v>66202.5</v>
      </c>
      <c r="I3410" s="192">
        <v>0</v>
      </c>
      <c r="J3410" s="192">
        <v>0</v>
      </c>
    </row>
    <row r="3411" spans="1:10">
      <c r="A3411" s="1" t="s">
        <v>8447</v>
      </c>
      <c r="B3411" s="1" t="s">
        <v>8448</v>
      </c>
      <c r="C3411" s="1" t="s">
        <v>8448</v>
      </c>
      <c r="D3411" s="1" t="s">
        <v>8439</v>
      </c>
      <c r="E3411" s="1" t="s">
        <v>73</v>
      </c>
      <c r="F3411" s="1" t="s">
        <v>48</v>
      </c>
      <c r="G3411" s="1" t="s">
        <v>8449</v>
      </c>
      <c r="H3411" s="191">
        <v>65523</v>
      </c>
      <c r="I3411" s="192">
        <v>1</v>
      </c>
      <c r="J3411" s="192">
        <v>1</v>
      </c>
    </row>
    <row r="3412" spans="1:10">
      <c r="A3412" s="1" t="s">
        <v>8450</v>
      </c>
      <c r="B3412" s="1" t="s">
        <v>8451</v>
      </c>
      <c r="C3412" s="1" t="s">
        <v>8451</v>
      </c>
      <c r="D3412" s="1" t="s">
        <v>8439</v>
      </c>
      <c r="E3412" s="1" t="s">
        <v>73</v>
      </c>
      <c r="F3412" s="1" t="s">
        <v>48</v>
      </c>
      <c r="G3412" s="1" t="s">
        <v>8452</v>
      </c>
      <c r="H3412" s="191">
        <v>53995.25</v>
      </c>
      <c r="I3412" s="192">
        <v>0</v>
      </c>
      <c r="J3412" s="192">
        <v>0</v>
      </c>
    </row>
    <row r="3413" spans="1:10">
      <c r="A3413" s="1" t="s">
        <v>8453</v>
      </c>
      <c r="B3413" s="1" t="s">
        <v>8453</v>
      </c>
      <c r="C3413" s="1" t="s">
        <v>8454</v>
      </c>
      <c r="D3413" s="1" t="s">
        <v>8439</v>
      </c>
      <c r="E3413" s="1" t="s">
        <v>73</v>
      </c>
      <c r="F3413" s="1" t="s">
        <v>42</v>
      </c>
      <c r="G3413" s="1" t="s">
        <v>8455</v>
      </c>
      <c r="H3413" s="191">
        <v>31421</v>
      </c>
      <c r="I3413" s="192">
        <v>0</v>
      </c>
      <c r="J3413" s="192">
        <v>1</v>
      </c>
    </row>
    <row r="3414" spans="1:10">
      <c r="A3414" s="1" t="s">
        <v>8456</v>
      </c>
      <c r="B3414" s="1" t="s">
        <v>8457</v>
      </c>
      <c r="C3414" s="1" t="s">
        <v>8457</v>
      </c>
      <c r="D3414" s="1" t="s">
        <v>8439</v>
      </c>
      <c r="E3414" s="1" t="s">
        <v>73</v>
      </c>
      <c r="F3414" s="1" t="s">
        <v>48</v>
      </c>
      <c r="G3414" s="1" t="s">
        <v>8458</v>
      </c>
      <c r="H3414" s="191">
        <v>26298</v>
      </c>
      <c r="I3414" s="192">
        <v>0</v>
      </c>
      <c r="J3414" s="192">
        <v>1</v>
      </c>
    </row>
    <row r="3415" spans="1:10">
      <c r="A3415" s="1" t="s">
        <v>8459</v>
      </c>
      <c r="B3415" s="1" t="s">
        <v>8459</v>
      </c>
      <c r="C3415" s="1" t="s">
        <v>8460</v>
      </c>
      <c r="D3415" s="1" t="s">
        <v>8439</v>
      </c>
      <c r="E3415" s="1" t="s">
        <v>73</v>
      </c>
      <c r="F3415" s="1" t="s">
        <v>57</v>
      </c>
      <c r="G3415" s="1" t="s">
        <v>8461</v>
      </c>
      <c r="H3415" s="191">
        <v>24748</v>
      </c>
      <c r="I3415" s="192">
        <v>0</v>
      </c>
      <c r="J3415" s="192">
        <v>0</v>
      </c>
    </row>
    <row r="3416" spans="1:10">
      <c r="A3416" s="1" t="s">
        <v>8462</v>
      </c>
      <c r="B3416" s="1" t="s">
        <v>8463</v>
      </c>
      <c r="C3416" s="1" t="s">
        <v>8463</v>
      </c>
      <c r="D3416" s="1" t="s">
        <v>8439</v>
      </c>
      <c r="E3416" s="1" t="s">
        <v>73</v>
      </c>
      <c r="F3416" s="1" t="s">
        <v>48</v>
      </c>
      <c r="G3416" s="1" t="s">
        <v>8464</v>
      </c>
      <c r="H3416" s="191">
        <v>23705</v>
      </c>
      <c r="I3416" s="192">
        <v>0</v>
      </c>
      <c r="J3416" s="192">
        <v>1</v>
      </c>
    </row>
    <row r="3417" spans="1:10">
      <c r="A3417" s="1" t="s">
        <v>8465</v>
      </c>
      <c r="B3417" s="1" t="s">
        <v>8465</v>
      </c>
      <c r="C3417" s="1" t="s">
        <v>8466</v>
      </c>
      <c r="D3417" s="1" t="s">
        <v>8439</v>
      </c>
      <c r="E3417" s="1" t="s">
        <v>73</v>
      </c>
      <c r="F3417" s="1" t="s">
        <v>42</v>
      </c>
      <c r="G3417" s="1" t="s">
        <v>8467</v>
      </c>
      <c r="H3417" s="191">
        <v>23551.5</v>
      </c>
      <c r="I3417" s="192">
        <v>0</v>
      </c>
      <c r="J3417" s="192">
        <v>1</v>
      </c>
    </row>
    <row r="3418" spans="1:10">
      <c r="A3418" s="1" t="s">
        <v>8468</v>
      </c>
      <c r="B3418" s="1" t="s">
        <v>8468</v>
      </c>
      <c r="C3418" s="1" t="s">
        <v>8469</v>
      </c>
      <c r="D3418" s="1" t="s">
        <v>8439</v>
      </c>
      <c r="E3418" s="1" t="s">
        <v>73</v>
      </c>
      <c r="F3418" s="1" t="s">
        <v>57</v>
      </c>
      <c r="G3418" s="1" t="s">
        <v>8470</v>
      </c>
      <c r="H3418" s="191">
        <v>23344.5</v>
      </c>
      <c r="I3418" s="192">
        <v>0</v>
      </c>
      <c r="J3418" s="192">
        <v>0</v>
      </c>
    </row>
    <row r="3419" spans="1:10">
      <c r="A3419" s="1" t="s">
        <v>8471</v>
      </c>
      <c r="B3419" s="1" t="s">
        <v>8438</v>
      </c>
      <c r="C3419" s="1" t="s">
        <v>8438</v>
      </c>
      <c r="D3419" s="1" t="s">
        <v>8439</v>
      </c>
      <c r="E3419" s="1" t="s">
        <v>73</v>
      </c>
      <c r="F3419" s="1" t="s">
        <v>48</v>
      </c>
      <c r="G3419" s="1" t="s">
        <v>8472</v>
      </c>
      <c r="H3419" s="191">
        <v>22698.5</v>
      </c>
      <c r="I3419" s="192">
        <v>0</v>
      </c>
      <c r="J3419" s="192">
        <v>0</v>
      </c>
    </row>
    <row r="3420" spans="1:10">
      <c r="A3420" s="1" t="s">
        <v>8473</v>
      </c>
      <c r="B3420" s="1" t="s">
        <v>8473</v>
      </c>
      <c r="C3420" s="1" t="s">
        <v>8474</v>
      </c>
      <c r="D3420" s="1" t="s">
        <v>8439</v>
      </c>
      <c r="E3420" s="1" t="s">
        <v>73</v>
      </c>
      <c r="F3420" s="1" t="s">
        <v>42</v>
      </c>
      <c r="G3420" s="1" t="s">
        <v>8475</v>
      </c>
      <c r="H3420" s="191">
        <v>22202.5</v>
      </c>
      <c r="I3420" s="192">
        <v>0</v>
      </c>
      <c r="J3420" s="192">
        <v>1</v>
      </c>
    </row>
    <row r="3421" spans="1:10">
      <c r="A3421" s="1" t="s">
        <v>8476</v>
      </c>
      <c r="B3421" s="1" t="s">
        <v>8477</v>
      </c>
      <c r="C3421" s="1" t="s">
        <v>8477</v>
      </c>
      <c r="D3421" s="1" t="s">
        <v>8439</v>
      </c>
      <c r="E3421" s="1" t="s">
        <v>73</v>
      </c>
      <c r="F3421" s="1" t="s">
        <v>48</v>
      </c>
      <c r="G3421" s="1" t="s">
        <v>8478</v>
      </c>
      <c r="H3421" s="191">
        <v>21573.5</v>
      </c>
      <c r="I3421" s="192">
        <v>0</v>
      </c>
      <c r="J3421" s="192">
        <v>1</v>
      </c>
    </row>
    <row r="3422" spans="1:10">
      <c r="A3422" s="1" t="s">
        <v>8479</v>
      </c>
      <c r="B3422" s="1" t="s">
        <v>8479</v>
      </c>
      <c r="C3422" s="1" t="s">
        <v>1442</v>
      </c>
      <c r="D3422" s="1" t="s">
        <v>8439</v>
      </c>
      <c r="E3422" s="1" t="s">
        <v>73</v>
      </c>
      <c r="F3422" s="1" t="s">
        <v>57</v>
      </c>
      <c r="G3422" s="1" t="s">
        <v>8480</v>
      </c>
      <c r="H3422" s="191">
        <v>17968</v>
      </c>
      <c r="I3422" s="192">
        <v>0</v>
      </c>
      <c r="J3422" s="192">
        <v>0</v>
      </c>
    </row>
    <row r="3423" spans="1:10">
      <c r="A3423" s="1" t="s">
        <v>8481</v>
      </c>
      <c r="B3423" s="1" t="s">
        <v>8481</v>
      </c>
      <c r="C3423" s="1" t="s">
        <v>8466</v>
      </c>
      <c r="D3423" s="1" t="s">
        <v>8439</v>
      </c>
      <c r="E3423" s="1" t="s">
        <v>73</v>
      </c>
      <c r="F3423" s="1" t="s">
        <v>42</v>
      </c>
      <c r="G3423" s="1" t="s">
        <v>8482</v>
      </c>
      <c r="H3423" s="191">
        <v>14237.5</v>
      </c>
      <c r="I3423" s="192">
        <v>0</v>
      </c>
      <c r="J3423" s="192">
        <v>0</v>
      </c>
    </row>
    <row r="3424" spans="1:10">
      <c r="A3424" s="1" t="s">
        <v>8483</v>
      </c>
      <c r="B3424" s="1" t="s">
        <v>8483</v>
      </c>
      <c r="C3424" s="1" t="s">
        <v>542</v>
      </c>
      <c r="D3424" s="1" t="s">
        <v>8439</v>
      </c>
      <c r="E3424" s="1" t="s">
        <v>73</v>
      </c>
      <c r="F3424" s="1" t="s">
        <v>42</v>
      </c>
      <c r="G3424" s="1" t="s">
        <v>8484</v>
      </c>
      <c r="H3424" s="191">
        <v>12474</v>
      </c>
      <c r="I3424" s="192">
        <v>0</v>
      </c>
      <c r="J3424" s="192">
        <v>0</v>
      </c>
    </row>
    <row r="3425" spans="1:10">
      <c r="A3425" s="1" t="s">
        <v>8485</v>
      </c>
      <c r="B3425" s="1" t="s">
        <v>8486</v>
      </c>
      <c r="C3425" s="1" t="s">
        <v>8486</v>
      </c>
      <c r="D3425" s="1" t="s">
        <v>8439</v>
      </c>
      <c r="E3425" s="1" t="s">
        <v>73</v>
      </c>
      <c r="F3425" s="1" t="s">
        <v>48</v>
      </c>
      <c r="G3425" s="1" t="s">
        <v>8487</v>
      </c>
      <c r="H3425" s="191">
        <v>9886</v>
      </c>
      <c r="I3425" s="192">
        <v>0</v>
      </c>
      <c r="J3425" s="192">
        <v>0</v>
      </c>
    </row>
    <row r="3426" spans="1:10">
      <c r="A3426" s="1" t="s">
        <v>8488</v>
      </c>
      <c r="B3426" s="1" t="s">
        <v>8488</v>
      </c>
      <c r="C3426" s="1" t="s">
        <v>8474</v>
      </c>
      <c r="D3426" s="1" t="s">
        <v>8439</v>
      </c>
      <c r="E3426" s="1" t="s">
        <v>73</v>
      </c>
      <c r="F3426" s="1" t="s">
        <v>57</v>
      </c>
      <c r="G3426" s="1" t="s">
        <v>8489</v>
      </c>
      <c r="H3426" s="191">
        <v>9073.5</v>
      </c>
      <c r="I3426" s="192">
        <v>0</v>
      </c>
      <c r="J3426" s="192">
        <v>0</v>
      </c>
    </row>
    <row r="3427" spans="1:10">
      <c r="A3427" s="1" t="s">
        <v>8490</v>
      </c>
      <c r="B3427" s="1" t="s">
        <v>8490</v>
      </c>
      <c r="C3427" s="1" t="s">
        <v>8474</v>
      </c>
      <c r="D3427" s="1" t="s">
        <v>8439</v>
      </c>
      <c r="E3427" s="1" t="s">
        <v>73</v>
      </c>
      <c r="F3427" s="1" t="s">
        <v>42</v>
      </c>
      <c r="G3427" s="1" t="s">
        <v>8491</v>
      </c>
      <c r="H3427" s="191">
        <v>6705.5</v>
      </c>
      <c r="I3427" s="192">
        <v>0</v>
      </c>
      <c r="J3427" s="192">
        <v>0</v>
      </c>
    </row>
    <row r="3428" spans="1:10">
      <c r="A3428" s="1" t="s">
        <v>8492</v>
      </c>
      <c r="B3428" s="1" t="s">
        <v>8493</v>
      </c>
      <c r="C3428" s="1" t="s">
        <v>8493</v>
      </c>
      <c r="D3428" s="1" t="s">
        <v>8439</v>
      </c>
      <c r="E3428" s="1" t="s">
        <v>73</v>
      </c>
      <c r="F3428" s="1" t="s">
        <v>48</v>
      </c>
      <c r="G3428" s="1" t="s">
        <v>8494</v>
      </c>
      <c r="H3428" s="191">
        <v>5433.5</v>
      </c>
      <c r="I3428" s="192">
        <v>0</v>
      </c>
      <c r="J3428" s="192">
        <v>0</v>
      </c>
    </row>
    <row r="3429" spans="1:10">
      <c r="A3429" s="1" t="s">
        <v>8495</v>
      </c>
      <c r="B3429" s="1" t="s">
        <v>8451</v>
      </c>
      <c r="C3429" s="1" t="s">
        <v>8451</v>
      </c>
      <c r="D3429" s="1" t="s">
        <v>8439</v>
      </c>
      <c r="E3429" s="1" t="s">
        <v>73</v>
      </c>
      <c r="F3429" s="1" t="s">
        <v>48</v>
      </c>
      <c r="G3429" s="1" t="s">
        <v>8496</v>
      </c>
      <c r="H3429" s="191">
        <v>3481</v>
      </c>
      <c r="I3429" s="192">
        <v>0</v>
      </c>
      <c r="J3429" s="192">
        <v>0</v>
      </c>
    </row>
    <row r="3430" spans="1:10">
      <c r="A3430" s="1" t="s">
        <v>8497</v>
      </c>
      <c r="B3430" s="1" t="s">
        <v>8498</v>
      </c>
      <c r="C3430" s="1" t="s">
        <v>8498</v>
      </c>
      <c r="D3430" s="1" t="s">
        <v>8439</v>
      </c>
      <c r="E3430" s="1" t="s">
        <v>73</v>
      </c>
      <c r="F3430" s="1" t="s">
        <v>48</v>
      </c>
      <c r="G3430" s="1" t="s">
        <v>8499</v>
      </c>
      <c r="H3430" s="191">
        <v>3355</v>
      </c>
      <c r="I3430" s="192">
        <v>0</v>
      </c>
      <c r="J3430" s="192">
        <v>1</v>
      </c>
    </row>
    <row r="3431" spans="1:10">
      <c r="A3431" s="1" t="s">
        <v>8500</v>
      </c>
      <c r="B3431" s="1" t="s">
        <v>8501</v>
      </c>
      <c r="C3431" s="1" t="s">
        <v>8501</v>
      </c>
      <c r="D3431" s="1" t="s">
        <v>8439</v>
      </c>
      <c r="E3431" s="1" t="s">
        <v>73</v>
      </c>
      <c r="F3431" s="1" t="s">
        <v>48</v>
      </c>
      <c r="G3431" s="1" t="s">
        <v>8502</v>
      </c>
      <c r="H3431" s="191">
        <v>2920.5</v>
      </c>
      <c r="I3431" s="192">
        <v>0</v>
      </c>
      <c r="J3431" s="192">
        <v>0</v>
      </c>
    </row>
    <row r="3432" spans="1:10">
      <c r="A3432" s="1" t="s">
        <v>8503</v>
      </c>
      <c r="B3432" s="1" t="s">
        <v>8451</v>
      </c>
      <c r="C3432" s="1" t="s">
        <v>8451</v>
      </c>
      <c r="D3432" s="1" t="s">
        <v>8439</v>
      </c>
      <c r="E3432" s="1" t="s">
        <v>73</v>
      </c>
      <c r="F3432" s="1" t="s">
        <v>48</v>
      </c>
      <c r="G3432" s="1" t="s">
        <v>2027</v>
      </c>
      <c r="H3432" s="191">
        <v>2004</v>
      </c>
      <c r="I3432" s="192">
        <v>0</v>
      </c>
      <c r="J3432" s="192">
        <v>0</v>
      </c>
    </row>
    <row r="3433" spans="1:10">
      <c r="A3433" s="1" t="s">
        <v>8504</v>
      </c>
      <c r="B3433" s="1" t="s">
        <v>8504</v>
      </c>
      <c r="C3433" s="1" t="s">
        <v>1493</v>
      </c>
      <c r="D3433" s="1" t="s">
        <v>8439</v>
      </c>
      <c r="E3433" s="1" t="s">
        <v>73</v>
      </c>
      <c r="F3433" s="1" t="s">
        <v>42</v>
      </c>
      <c r="G3433" s="1" t="s">
        <v>8505</v>
      </c>
      <c r="H3433" s="191">
        <v>1884</v>
      </c>
      <c r="I3433" s="192">
        <v>0</v>
      </c>
      <c r="J3433" s="192">
        <v>0</v>
      </c>
    </row>
    <row r="3434" spans="1:10">
      <c r="A3434" s="1" t="s">
        <v>8506</v>
      </c>
      <c r="B3434" s="1" t="s">
        <v>8451</v>
      </c>
      <c r="C3434" s="1" t="s">
        <v>8451</v>
      </c>
      <c r="D3434" s="1" t="s">
        <v>8439</v>
      </c>
      <c r="E3434" s="1" t="s">
        <v>73</v>
      </c>
      <c r="F3434" s="1" t="s">
        <v>48</v>
      </c>
      <c r="G3434" s="1" t="s">
        <v>4855</v>
      </c>
      <c r="H3434" s="191">
        <v>1686.25</v>
      </c>
      <c r="I3434" s="192">
        <v>0</v>
      </c>
      <c r="J3434" s="192">
        <v>0</v>
      </c>
    </row>
    <row r="3435" spans="1:10">
      <c r="A3435" s="1" t="s">
        <v>8507</v>
      </c>
      <c r="B3435" s="1" t="s">
        <v>8508</v>
      </c>
      <c r="C3435" s="1" t="s">
        <v>8508</v>
      </c>
      <c r="D3435" s="1" t="s">
        <v>8509</v>
      </c>
      <c r="E3435" s="1" t="s">
        <v>53</v>
      </c>
      <c r="F3435" s="1" t="s">
        <v>48</v>
      </c>
      <c r="G3435" s="1" t="s">
        <v>8510</v>
      </c>
      <c r="H3435" s="191">
        <v>304919</v>
      </c>
      <c r="I3435" s="192">
        <v>1</v>
      </c>
      <c r="J3435" s="192">
        <v>1</v>
      </c>
    </row>
    <row r="3436" spans="1:10">
      <c r="A3436" s="1" t="s">
        <v>8511</v>
      </c>
      <c r="B3436" s="1" t="s">
        <v>8511</v>
      </c>
      <c r="C3436" s="1" t="s">
        <v>8512</v>
      </c>
      <c r="D3436" s="1" t="s">
        <v>8509</v>
      </c>
      <c r="E3436" s="1" t="s">
        <v>53</v>
      </c>
      <c r="F3436" s="1" t="s">
        <v>57</v>
      </c>
      <c r="G3436" s="1" t="s">
        <v>8513</v>
      </c>
      <c r="H3436" s="191">
        <v>79360</v>
      </c>
      <c r="I3436" s="192">
        <v>0</v>
      </c>
      <c r="J3436" s="192">
        <v>1</v>
      </c>
    </row>
    <row r="3437" spans="1:10">
      <c r="A3437" s="1" t="s">
        <v>8514</v>
      </c>
      <c r="B3437" s="1" t="s">
        <v>8515</v>
      </c>
      <c r="C3437" s="1" t="s">
        <v>8515</v>
      </c>
      <c r="D3437" s="1" t="s">
        <v>8509</v>
      </c>
      <c r="E3437" s="1" t="s">
        <v>53</v>
      </c>
      <c r="F3437" s="1" t="s">
        <v>48</v>
      </c>
      <c r="G3437" s="1" t="s">
        <v>8516</v>
      </c>
      <c r="H3437" s="191">
        <v>66478.5</v>
      </c>
      <c r="I3437" s="192">
        <v>0</v>
      </c>
      <c r="J3437" s="192">
        <v>1</v>
      </c>
    </row>
    <row r="3438" spans="1:10">
      <c r="A3438" s="1" t="s">
        <v>8517</v>
      </c>
      <c r="B3438" s="1" t="s">
        <v>8508</v>
      </c>
      <c r="C3438" s="1" t="s">
        <v>8508</v>
      </c>
      <c r="D3438" s="1" t="s">
        <v>8509</v>
      </c>
      <c r="E3438" s="1" t="s">
        <v>53</v>
      </c>
      <c r="F3438" s="1" t="s">
        <v>48</v>
      </c>
      <c r="G3438" s="1" t="s">
        <v>8518</v>
      </c>
      <c r="H3438" s="191">
        <v>48883</v>
      </c>
      <c r="I3438" s="192">
        <v>1</v>
      </c>
      <c r="J3438" s="192">
        <v>1</v>
      </c>
    </row>
    <row r="3439" spans="1:10">
      <c r="A3439" s="1" t="s">
        <v>8519</v>
      </c>
      <c r="B3439" s="1" t="s">
        <v>8520</v>
      </c>
      <c r="C3439" s="1" t="s">
        <v>8520</v>
      </c>
      <c r="D3439" s="1" t="s">
        <v>8509</v>
      </c>
      <c r="E3439" s="1" t="s">
        <v>53</v>
      </c>
      <c r="F3439" s="1" t="s">
        <v>48</v>
      </c>
      <c r="G3439" s="1" t="s">
        <v>8521</v>
      </c>
      <c r="H3439" s="191">
        <v>40395.5</v>
      </c>
      <c r="I3439" s="192">
        <v>0</v>
      </c>
      <c r="J3439" s="192">
        <v>1</v>
      </c>
    </row>
    <row r="3440" spans="1:10">
      <c r="A3440" s="1" t="s">
        <v>8522</v>
      </c>
      <c r="B3440" s="1" t="s">
        <v>8523</v>
      </c>
      <c r="C3440" s="1" t="s">
        <v>8523</v>
      </c>
      <c r="D3440" s="1" t="s">
        <v>8509</v>
      </c>
      <c r="E3440" s="1" t="s">
        <v>53</v>
      </c>
      <c r="F3440" s="1" t="s">
        <v>48</v>
      </c>
      <c r="G3440" s="1" t="s">
        <v>8524</v>
      </c>
      <c r="H3440" s="191">
        <v>39727</v>
      </c>
      <c r="I3440" s="192">
        <v>0</v>
      </c>
      <c r="J3440" s="192">
        <v>1</v>
      </c>
    </row>
    <row r="3441" spans="1:10">
      <c r="A3441" s="1" t="s">
        <v>8525</v>
      </c>
      <c r="B3441" s="1" t="s">
        <v>8526</v>
      </c>
      <c r="C3441" s="1" t="s">
        <v>8526</v>
      </c>
      <c r="D3441" s="1" t="s">
        <v>8509</v>
      </c>
      <c r="E3441" s="1" t="s">
        <v>53</v>
      </c>
      <c r="F3441" s="1" t="s">
        <v>48</v>
      </c>
      <c r="G3441" s="1" t="s">
        <v>8527</v>
      </c>
      <c r="H3441" s="191">
        <v>26840</v>
      </c>
      <c r="I3441" s="192">
        <v>0</v>
      </c>
      <c r="J3441" s="192">
        <v>1</v>
      </c>
    </row>
    <row r="3442" spans="1:10">
      <c r="A3442" s="1" t="s">
        <v>8528</v>
      </c>
      <c r="B3442" s="1" t="s">
        <v>8508</v>
      </c>
      <c r="C3442" s="1" t="s">
        <v>8508</v>
      </c>
      <c r="D3442" s="1" t="s">
        <v>8509</v>
      </c>
      <c r="E3442" s="1" t="s">
        <v>53</v>
      </c>
      <c r="F3442" s="1" t="s">
        <v>48</v>
      </c>
      <c r="G3442" s="1" t="s">
        <v>8529</v>
      </c>
      <c r="H3442" s="191">
        <v>26279.5</v>
      </c>
      <c r="I3442" s="192">
        <v>0</v>
      </c>
      <c r="J3442" s="192">
        <v>0</v>
      </c>
    </row>
    <row r="3443" spans="1:10">
      <c r="A3443" s="1" t="s">
        <v>8530</v>
      </c>
      <c r="B3443" s="1" t="s">
        <v>8515</v>
      </c>
      <c r="C3443" s="1" t="s">
        <v>8515</v>
      </c>
      <c r="D3443" s="1" t="s">
        <v>8509</v>
      </c>
      <c r="E3443" s="1" t="s">
        <v>53</v>
      </c>
      <c r="F3443" s="1" t="s">
        <v>48</v>
      </c>
      <c r="G3443" s="1" t="s">
        <v>8531</v>
      </c>
      <c r="H3443" s="191">
        <v>25032</v>
      </c>
      <c r="I3443" s="192">
        <v>0</v>
      </c>
      <c r="J3443" s="192">
        <v>1</v>
      </c>
    </row>
    <row r="3444" spans="1:10">
      <c r="A3444" s="1" t="s">
        <v>8532</v>
      </c>
      <c r="B3444" s="1" t="s">
        <v>8532</v>
      </c>
      <c r="C3444" s="1" t="s">
        <v>8533</v>
      </c>
      <c r="D3444" s="1" t="s">
        <v>8509</v>
      </c>
      <c r="E3444" s="1" t="s">
        <v>53</v>
      </c>
      <c r="F3444" s="1" t="s">
        <v>57</v>
      </c>
      <c r="G3444" s="1" t="s">
        <v>8534</v>
      </c>
      <c r="H3444" s="191">
        <v>22619.5</v>
      </c>
      <c r="I3444" s="192">
        <v>0</v>
      </c>
      <c r="J3444" s="192">
        <v>0</v>
      </c>
    </row>
    <row r="3445" spans="1:10">
      <c r="A3445" s="1" t="s">
        <v>8535</v>
      </c>
      <c r="B3445" s="1" t="s">
        <v>8508</v>
      </c>
      <c r="C3445" s="1" t="s">
        <v>8508</v>
      </c>
      <c r="D3445" s="1" t="s">
        <v>8509</v>
      </c>
      <c r="E3445" s="1" t="s">
        <v>53</v>
      </c>
      <c r="F3445" s="1" t="s">
        <v>48</v>
      </c>
      <c r="G3445" s="1" t="s">
        <v>8536</v>
      </c>
      <c r="H3445" s="191">
        <v>20353.5</v>
      </c>
      <c r="I3445" s="192">
        <v>0</v>
      </c>
      <c r="J3445" s="192">
        <v>0</v>
      </c>
    </row>
    <row r="3446" spans="1:10">
      <c r="A3446" s="1" t="s">
        <v>8537</v>
      </c>
      <c r="B3446" s="1" t="s">
        <v>8537</v>
      </c>
      <c r="C3446" s="1" t="s">
        <v>170</v>
      </c>
      <c r="D3446" s="1" t="s">
        <v>8509</v>
      </c>
      <c r="E3446" s="1" t="s">
        <v>53</v>
      </c>
      <c r="F3446" s="1" t="s">
        <v>42</v>
      </c>
      <c r="G3446" s="1" t="s">
        <v>8538</v>
      </c>
      <c r="H3446" s="191">
        <v>17860</v>
      </c>
      <c r="I3446" s="192">
        <v>0</v>
      </c>
      <c r="J3446" s="192">
        <v>0</v>
      </c>
    </row>
    <row r="3447" spans="1:10">
      <c r="A3447" s="1" t="s">
        <v>8539</v>
      </c>
      <c r="B3447" s="1" t="s">
        <v>8539</v>
      </c>
      <c r="C3447" s="1" t="s">
        <v>8540</v>
      </c>
      <c r="D3447" s="1" t="s">
        <v>8509</v>
      </c>
      <c r="E3447" s="1" t="s">
        <v>53</v>
      </c>
      <c r="F3447" s="1" t="s">
        <v>57</v>
      </c>
      <c r="G3447" s="1" t="s">
        <v>8541</v>
      </c>
      <c r="H3447" s="191">
        <v>14986.75</v>
      </c>
      <c r="I3447" s="192">
        <v>0</v>
      </c>
      <c r="J3447" s="192">
        <v>0</v>
      </c>
    </row>
    <row r="3448" spans="1:10">
      <c r="A3448" s="1" t="s">
        <v>8542</v>
      </c>
      <c r="B3448" s="1" t="s">
        <v>8542</v>
      </c>
      <c r="C3448" s="1" t="s">
        <v>8543</v>
      </c>
      <c r="D3448" s="1" t="s">
        <v>8509</v>
      </c>
      <c r="E3448" s="1" t="s">
        <v>53</v>
      </c>
      <c r="F3448" s="1" t="s">
        <v>57</v>
      </c>
      <c r="G3448" s="1" t="s">
        <v>8544</v>
      </c>
      <c r="H3448" s="191">
        <v>11426</v>
      </c>
      <c r="I3448" s="192">
        <v>0</v>
      </c>
      <c r="J3448" s="192">
        <v>0</v>
      </c>
    </row>
    <row r="3449" spans="1:10">
      <c r="A3449" s="1" t="s">
        <v>8545</v>
      </c>
      <c r="B3449" s="1" t="s">
        <v>8545</v>
      </c>
      <c r="C3449" s="1" t="s">
        <v>8003</v>
      </c>
      <c r="D3449" s="1" t="s">
        <v>8509</v>
      </c>
      <c r="E3449" s="1" t="s">
        <v>53</v>
      </c>
      <c r="F3449" s="1" t="s">
        <v>42</v>
      </c>
      <c r="G3449" s="1" t="s">
        <v>8546</v>
      </c>
      <c r="H3449" s="191">
        <v>11408.5</v>
      </c>
      <c r="I3449" s="192">
        <v>0</v>
      </c>
      <c r="J3449" s="192">
        <v>0</v>
      </c>
    </row>
    <row r="3450" spans="1:10">
      <c r="A3450" s="1" t="s">
        <v>8547</v>
      </c>
      <c r="B3450" s="1" t="s">
        <v>8548</v>
      </c>
      <c r="C3450" s="1" t="s">
        <v>8548</v>
      </c>
      <c r="D3450" s="1" t="s">
        <v>8509</v>
      </c>
      <c r="E3450" s="1" t="s">
        <v>53</v>
      </c>
      <c r="F3450" s="1" t="s">
        <v>48</v>
      </c>
      <c r="G3450" s="1" t="s">
        <v>8549</v>
      </c>
      <c r="H3450" s="191">
        <v>6116</v>
      </c>
      <c r="I3450" s="192">
        <v>0</v>
      </c>
      <c r="J3450" s="192">
        <v>0</v>
      </c>
    </row>
    <row r="3451" spans="1:10">
      <c r="A3451" s="1" t="s">
        <v>8550</v>
      </c>
      <c r="B3451" s="1" t="s">
        <v>8515</v>
      </c>
      <c r="C3451" s="1" t="s">
        <v>8515</v>
      </c>
      <c r="D3451" s="1" t="s">
        <v>8509</v>
      </c>
      <c r="E3451" s="1" t="s">
        <v>53</v>
      </c>
      <c r="F3451" s="1" t="s">
        <v>48</v>
      </c>
      <c r="G3451" s="1" t="s">
        <v>8551</v>
      </c>
      <c r="H3451" s="191">
        <v>5423.5</v>
      </c>
      <c r="I3451" s="192">
        <v>0</v>
      </c>
      <c r="J3451" s="192">
        <v>0</v>
      </c>
    </row>
    <row r="3452" spans="1:10">
      <c r="A3452" s="1" t="s">
        <v>8552</v>
      </c>
      <c r="B3452" s="1" t="s">
        <v>8553</v>
      </c>
      <c r="C3452" s="1" t="s">
        <v>8553</v>
      </c>
      <c r="D3452" s="1" t="s">
        <v>8509</v>
      </c>
      <c r="E3452" s="1" t="s">
        <v>53</v>
      </c>
      <c r="F3452" s="1" t="s">
        <v>48</v>
      </c>
      <c r="G3452" s="1" t="s">
        <v>8554</v>
      </c>
      <c r="H3452" s="191">
        <v>3594.5</v>
      </c>
      <c r="I3452" s="192">
        <v>0</v>
      </c>
      <c r="J3452" s="192">
        <v>0</v>
      </c>
    </row>
    <row r="3453" spans="1:10">
      <c r="A3453" s="1" t="s">
        <v>8555</v>
      </c>
      <c r="B3453" s="1" t="s">
        <v>8555</v>
      </c>
      <c r="C3453" s="1" t="s">
        <v>2731</v>
      </c>
      <c r="D3453" s="1" t="s">
        <v>8509</v>
      </c>
      <c r="E3453" s="1" t="s">
        <v>53</v>
      </c>
      <c r="F3453" s="1" t="s">
        <v>42</v>
      </c>
      <c r="G3453" s="1" t="s">
        <v>8556</v>
      </c>
      <c r="H3453" s="191">
        <v>1440</v>
      </c>
      <c r="I3453" s="192">
        <v>0</v>
      </c>
      <c r="J3453" s="192">
        <v>0</v>
      </c>
    </row>
    <row r="3454" spans="1:10">
      <c r="A3454" s="1" t="s">
        <v>8557</v>
      </c>
      <c r="B3454" s="1" t="s">
        <v>8557</v>
      </c>
      <c r="C3454" s="1" t="s">
        <v>8558</v>
      </c>
      <c r="D3454" s="1" t="s">
        <v>8509</v>
      </c>
      <c r="E3454" s="1" t="s">
        <v>53</v>
      </c>
      <c r="F3454" s="1" t="s">
        <v>57</v>
      </c>
      <c r="G3454" s="1" t="s">
        <v>8559</v>
      </c>
      <c r="H3454" s="191">
        <v>1124</v>
      </c>
      <c r="I3454" s="192">
        <v>0</v>
      </c>
      <c r="J3454" s="192">
        <v>0</v>
      </c>
    </row>
    <row r="3455" spans="1:10">
      <c r="A3455" s="1" t="s">
        <v>8560</v>
      </c>
      <c r="B3455" s="1" t="s">
        <v>8523</v>
      </c>
      <c r="C3455" s="1" t="s">
        <v>8523</v>
      </c>
      <c r="D3455" s="1" t="s">
        <v>8509</v>
      </c>
      <c r="E3455" s="1" t="s">
        <v>53</v>
      </c>
      <c r="F3455" s="1" t="s">
        <v>48</v>
      </c>
      <c r="G3455" s="1" t="s">
        <v>8561</v>
      </c>
      <c r="H3455" s="191">
        <v>669.5</v>
      </c>
      <c r="I3455" s="192">
        <v>0</v>
      </c>
      <c r="J3455" s="192">
        <v>0</v>
      </c>
    </row>
    <row r="3456" spans="1:10">
      <c r="A3456" s="1" t="s">
        <v>8562</v>
      </c>
      <c r="B3456" s="1" t="s">
        <v>8523</v>
      </c>
      <c r="C3456" s="1" t="s">
        <v>8523</v>
      </c>
      <c r="D3456" s="1" t="s">
        <v>8509</v>
      </c>
      <c r="E3456" s="1" t="s">
        <v>53</v>
      </c>
      <c r="F3456" s="1" t="s">
        <v>48</v>
      </c>
      <c r="G3456" s="1" t="s">
        <v>8563</v>
      </c>
      <c r="H3456" s="191">
        <v>567</v>
      </c>
      <c r="I3456" s="192">
        <v>0</v>
      </c>
      <c r="J3456" s="192">
        <v>0</v>
      </c>
    </row>
    <row r="3457" spans="1:10">
      <c r="A3457" s="1" t="s">
        <v>8564</v>
      </c>
      <c r="B3457" s="1" t="s">
        <v>8523</v>
      </c>
      <c r="C3457" s="1" t="s">
        <v>8523</v>
      </c>
      <c r="D3457" s="1" t="s">
        <v>8509</v>
      </c>
      <c r="E3457" s="1" t="s">
        <v>53</v>
      </c>
      <c r="F3457" s="1" t="s">
        <v>48</v>
      </c>
      <c r="G3457" s="1" t="s">
        <v>8565</v>
      </c>
      <c r="H3457" s="191">
        <v>563.5</v>
      </c>
      <c r="I3457" s="192">
        <v>0</v>
      </c>
      <c r="J3457" s="192">
        <v>0</v>
      </c>
    </row>
    <row r="3458" spans="1:10">
      <c r="A3458" s="1" t="s">
        <v>8566</v>
      </c>
      <c r="B3458" s="1" t="s">
        <v>8523</v>
      </c>
      <c r="C3458" s="1" t="s">
        <v>8523</v>
      </c>
      <c r="D3458" s="1" t="s">
        <v>8509</v>
      </c>
      <c r="E3458" s="1" t="s">
        <v>53</v>
      </c>
      <c r="F3458" s="1" t="s">
        <v>48</v>
      </c>
      <c r="G3458" s="1" t="s">
        <v>8567</v>
      </c>
      <c r="H3458" s="191">
        <v>435</v>
      </c>
      <c r="I3458" s="192">
        <v>0</v>
      </c>
      <c r="J3458" s="192">
        <v>0</v>
      </c>
    </row>
    <row r="3459" spans="1:10">
      <c r="A3459" s="1" t="s">
        <v>8568</v>
      </c>
      <c r="B3459" s="1" t="s">
        <v>8523</v>
      </c>
      <c r="C3459" s="1" t="s">
        <v>8523</v>
      </c>
      <c r="D3459" s="1" t="s">
        <v>8509</v>
      </c>
      <c r="E3459" s="1" t="s">
        <v>53</v>
      </c>
      <c r="F3459" s="1" t="s">
        <v>48</v>
      </c>
      <c r="G3459" s="1" t="s">
        <v>8569</v>
      </c>
      <c r="H3459" s="191">
        <v>266.25</v>
      </c>
      <c r="I3459" s="192">
        <v>0</v>
      </c>
      <c r="J3459" s="192">
        <v>0</v>
      </c>
    </row>
    <row r="3460" spans="1:10">
      <c r="A3460" s="1" t="s">
        <v>8570</v>
      </c>
      <c r="B3460" s="1" t="s">
        <v>8523</v>
      </c>
      <c r="C3460" s="1" t="s">
        <v>8523</v>
      </c>
      <c r="D3460" s="1" t="s">
        <v>8509</v>
      </c>
      <c r="E3460" s="1" t="s">
        <v>53</v>
      </c>
      <c r="F3460" s="1" t="s">
        <v>48</v>
      </c>
      <c r="G3460" s="1" t="s">
        <v>8571</v>
      </c>
      <c r="H3460" s="191">
        <v>206</v>
      </c>
      <c r="I3460" s="192">
        <v>0</v>
      </c>
      <c r="J3460" s="192">
        <v>0</v>
      </c>
    </row>
    <row r="3461" spans="1:10">
      <c r="A3461" s="1" t="s">
        <v>8572</v>
      </c>
      <c r="B3461" s="1" t="s">
        <v>8523</v>
      </c>
      <c r="C3461" s="1" t="s">
        <v>8523</v>
      </c>
      <c r="D3461" s="1" t="s">
        <v>8509</v>
      </c>
      <c r="E3461" s="1" t="s">
        <v>53</v>
      </c>
      <c r="F3461" s="1" t="s">
        <v>48</v>
      </c>
      <c r="G3461" s="1" t="s">
        <v>8573</v>
      </c>
      <c r="H3461" s="191">
        <v>179.25</v>
      </c>
      <c r="I3461" s="192">
        <v>0</v>
      </c>
      <c r="J3461" s="192">
        <v>0</v>
      </c>
    </row>
    <row r="3462" spans="1:10">
      <c r="A3462" s="1" t="s">
        <v>8574</v>
      </c>
      <c r="B3462" s="1" t="s">
        <v>8523</v>
      </c>
      <c r="C3462" s="1" t="s">
        <v>8523</v>
      </c>
      <c r="D3462" s="1" t="s">
        <v>8509</v>
      </c>
      <c r="E3462" s="1" t="s">
        <v>53</v>
      </c>
      <c r="F3462" s="1" t="s">
        <v>48</v>
      </c>
      <c r="G3462" s="1" t="s">
        <v>8575</v>
      </c>
      <c r="H3462" s="191">
        <v>149.25</v>
      </c>
      <c r="I3462" s="192">
        <v>0</v>
      </c>
      <c r="J3462" s="192">
        <v>0</v>
      </c>
    </row>
    <row r="3463" spans="1:10">
      <c r="A3463" s="1" t="s">
        <v>8576</v>
      </c>
      <c r="B3463" s="1" t="s">
        <v>8577</v>
      </c>
      <c r="C3463" s="1" t="s">
        <v>8577</v>
      </c>
      <c r="D3463" s="1" t="s">
        <v>8578</v>
      </c>
      <c r="E3463" s="1" t="s">
        <v>53</v>
      </c>
      <c r="F3463" s="1" t="s">
        <v>48</v>
      </c>
      <c r="G3463" s="1" t="s">
        <v>8579</v>
      </c>
      <c r="H3463" s="191">
        <v>276397</v>
      </c>
      <c r="I3463" s="192">
        <v>1</v>
      </c>
      <c r="J3463" s="192">
        <v>1</v>
      </c>
    </row>
    <row r="3464" spans="1:10">
      <c r="A3464" s="1" t="s">
        <v>8580</v>
      </c>
      <c r="B3464" s="1" t="s">
        <v>8581</v>
      </c>
      <c r="C3464" s="1" t="s">
        <v>8581</v>
      </c>
      <c r="D3464" s="1" t="s">
        <v>8578</v>
      </c>
      <c r="E3464" s="1" t="s">
        <v>53</v>
      </c>
      <c r="F3464" s="1" t="s">
        <v>48</v>
      </c>
      <c r="G3464" s="1" t="s">
        <v>8582</v>
      </c>
      <c r="H3464" s="191">
        <v>155730</v>
      </c>
      <c r="I3464" s="192">
        <v>1</v>
      </c>
      <c r="J3464" s="192">
        <v>1</v>
      </c>
    </row>
    <row r="3465" spans="1:10">
      <c r="A3465" s="1" t="s">
        <v>8583</v>
      </c>
      <c r="B3465" s="1" t="s">
        <v>8584</v>
      </c>
      <c r="C3465" s="1" t="s">
        <v>8584</v>
      </c>
      <c r="D3465" s="1" t="s">
        <v>8578</v>
      </c>
      <c r="E3465" s="1" t="s">
        <v>53</v>
      </c>
      <c r="F3465" s="1" t="s">
        <v>48</v>
      </c>
      <c r="G3465" s="1" t="s">
        <v>8585</v>
      </c>
      <c r="H3465" s="191">
        <v>128671.25</v>
      </c>
      <c r="I3465" s="192">
        <v>1</v>
      </c>
      <c r="J3465" s="192">
        <v>1</v>
      </c>
    </row>
    <row r="3466" spans="1:10">
      <c r="A3466" s="1" t="s">
        <v>8586</v>
      </c>
      <c r="B3466" s="1" t="s">
        <v>8587</v>
      </c>
      <c r="C3466" s="1" t="s">
        <v>8587</v>
      </c>
      <c r="D3466" s="1" t="s">
        <v>8578</v>
      </c>
      <c r="E3466" s="1" t="s">
        <v>53</v>
      </c>
      <c r="F3466" s="1" t="s">
        <v>48</v>
      </c>
      <c r="G3466" s="1" t="s">
        <v>8588</v>
      </c>
      <c r="H3466" s="191">
        <v>94165.5</v>
      </c>
      <c r="I3466" s="192">
        <v>1</v>
      </c>
      <c r="J3466" s="192">
        <v>1</v>
      </c>
    </row>
    <row r="3467" spans="1:10">
      <c r="A3467" s="1" t="s">
        <v>8589</v>
      </c>
      <c r="B3467" s="1" t="s">
        <v>8589</v>
      </c>
      <c r="C3467" s="1" t="s">
        <v>8590</v>
      </c>
      <c r="D3467" s="1" t="s">
        <v>8578</v>
      </c>
      <c r="E3467" s="1" t="s">
        <v>53</v>
      </c>
      <c r="F3467" s="1" t="s">
        <v>57</v>
      </c>
      <c r="G3467" s="1" t="s">
        <v>8591</v>
      </c>
      <c r="H3467" s="191">
        <v>77962.5</v>
      </c>
      <c r="I3467" s="192">
        <v>0</v>
      </c>
      <c r="J3467" s="192">
        <v>0</v>
      </c>
    </row>
    <row r="3468" spans="1:10">
      <c r="A3468" s="1" t="s">
        <v>8592</v>
      </c>
      <c r="B3468" s="1" t="s">
        <v>8577</v>
      </c>
      <c r="C3468" s="1" t="s">
        <v>8577</v>
      </c>
      <c r="D3468" s="1" t="s">
        <v>8578</v>
      </c>
      <c r="E3468" s="1" t="s">
        <v>53</v>
      </c>
      <c r="F3468" s="1" t="s">
        <v>48</v>
      </c>
      <c r="G3468" s="1" t="s">
        <v>8593</v>
      </c>
      <c r="H3468" s="191">
        <v>72339.5</v>
      </c>
      <c r="I3468" s="192">
        <v>1</v>
      </c>
      <c r="J3468" s="192">
        <v>1</v>
      </c>
    </row>
    <row r="3469" spans="1:10">
      <c r="A3469" s="1" t="s">
        <v>8594</v>
      </c>
      <c r="B3469" s="1" t="s">
        <v>8594</v>
      </c>
      <c r="C3469" s="1" t="s">
        <v>8595</v>
      </c>
      <c r="D3469" s="1" t="s">
        <v>8578</v>
      </c>
      <c r="E3469" s="1" t="s">
        <v>53</v>
      </c>
      <c r="F3469" s="1" t="s">
        <v>57</v>
      </c>
      <c r="G3469" s="1" t="s">
        <v>8596</v>
      </c>
      <c r="H3469" s="191">
        <v>60806</v>
      </c>
      <c r="I3469" s="192">
        <v>0</v>
      </c>
      <c r="J3469" s="192">
        <v>1</v>
      </c>
    </row>
    <row r="3470" spans="1:10">
      <c r="A3470" s="1" t="s">
        <v>8597</v>
      </c>
      <c r="B3470" s="1" t="s">
        <v>8597</v>
      </c>
      <c r="C3470" s="1" t="s">
        <v>8598</v>
      </c>
      <c r="D3470" s="1" t="s">
        <v>8578</v>
      </c>
      <c r="E3470" s="1" t="s">
        <v>53</v>
      </c>
      <c r="F3470" s="1" t="s">
        <v>57</v>
      </c>
      <c r="G3470" s="1" t="s">
        <v>8599</v>
      </c>
      <c r="H3470" s="191">
        <v>42159.5</v>
      </c>
      <c r="I3470" s="192">
        <v>0</v>
      </c>
      <c r="J3470" s="192">
        <v>1</v>
      </c>
    </row>
    <row r="3471" spans="1:10">
      <c r="A3471" s="1" t="s">
        <v>8600</v>
      </c>
      <c r="B3471" s="1" t="s">
        <v>8600</v>
      </c>
      <c r="C3471" s="1" t="s">
        <v>8601</v>
      </c>
      <c r="D3471" s="1" t="s">
        <v>8578</v>
      </c>
      <c r="E3471" s="1" t="s">
        <v>53</v>
      </c>
      <c r="F3471" s="1" t="s">
        <v>57</v>
      </c>
      <c r="G3471" s="1" t="s">
        <v>8602</v>
      </c>
      <c r="H3471" s="191">
        <v>33873.75</v>
      </c>
      <c r="I3471" s="192">
        <v>0</v>
      </c>
      <c r="J3471" s="192">
        <v>0</v>
      </c>
    </row>
    <row r="3472" spans="1:10">
      <c r="A3472" s="1" t="s">
        <v>8603</v>
      </c>
      <c r="B3472" s="1" t="s">
        <v>8603</v>
      </c>
      <c r="C3472" s="1" t="s">
        <v>516</v>
      </c>
      <c r="D3472" s="1" t="s">
        <v>8578</v>
      </c>
      <c r="E3472" s="1" t="s">
        <v>53</v>
      </c>
      <c r="F3472" s="1" t="s">
        <v>57</v>
      </c>
      <c r="G3472" s="1" t="s">
        <v>8604</v>
      </c>
      <c r="H3472" s="191">
        <v>27522.5</v>
      </c>
      <c r="I3472" s="192">
        <v>0</v>
      </c>
      <c r="J3472" s="192">
        <v>0</v>
      </c>
    </row>
    <row r="3473" spans="1:10">
      <c r="A3473" s="1" t="s">
        <v>8605</v>
      </c>
      <c r="B3473" s="1" t="s">
        <v>8606</v>
      </c>
      <c r="C3473" s="1" t="s">
        <v>8606</v>
      </c>
      <c r="D3473" s="1" t="s">
        <v>8578</v>
      </c>
      <c r="E3473" s="1" t="s">
        <v>53</v>
      </c>
      <c r="F3473" s="1" t="s">
        <v>48</v>
      </c>
      <c r="G3473" s="1" t="s">
        <v>8607</v>
      </c>
      <c r="H3473" s="191">
        <v>25193</v>
      </c>
      <c r="I3473" s="192">
        <v>0</v>
      </c>
      <c r="J3473" s="192">
        <v>0</v>
      </c>
    </row>
    <row r="3474" spans="1:10">
      <c r="A3474" s="1" t="s">
        <v>8608</v>
      </c>
      <c r="B3474" s="1" t="s">
        <v>8608</v>
      </c>
      <c r="C3474" s="1" t="s">
        <v>147</v>
      </c>
      <c r="D3474" s="1" t="s">
        <v>8578</v>
      </c>
      <c r="E3474" s="1" t="s">
        <v>53</v>
      </c>
      <c r="F3474" s="1" t="s">
        <v>42</v>
      </c>
      <c r="G3474" s="1" t="s">
        <v>8609</v>
      </c>
      <c r="H3474" s="191">
        <v>24688</v>
      </c>
      <c r="I3474" s="192">
        <v>0</v>
      </c>
      <c r="J3474" s="192">
        <v>0</v>
      </c>
    </row>
    <row r="3475" spans="1:10">
      <c r="A3475" s="1" t="s">
        <v>8610</v>
      </c>
      <c r="B3475" s="1" t="s">
        <v>8610</v>
      </c>
      <c r="C3475" s="1" t="s">
        <v>8611</v>
      </c>
      <c r="D3475" s="1" t="s">
        <v>8578</v>
      </c>
      <c r="E3475" s="1" t="s">
        <v>53</v>
      </c>
      <c r="F3475" s="1" t="s">
        <v>57</v>
      </c>
      <c r="G3475" s="1" t="s">
        <v>8612</v>
      </c>
      <c r="H3475" s="191">
        <v>24482</v>
      </c>
      <c r="I3475" s="192">
        <v>0</v>
      </c>
      <c r="J3475" s="192">
        <v>0</v>
      </c>
    </row>
    <row r="3476" spans="1:10">
      <c r="A3476" s="1" t="s">
        <v>8613</v>
      </c>
      <c r="B3476" s="1" t="s">
        <v>8613</v>
      </c>
      <c r="C3476" s="1" t="s">
        <v>8614</v>
      </c>
      <c r="D3476" s="1" t="s">
        <v>8578</v>
      </c>
      <c r="E3476" s="1" t="s">
        <v>53</v>
      </c>
      <c r="F3476" s="1" t="s">
        <v>57</v>
      </c>
      <c r="G3476" s="1" t="s">
        <v>8615</v>
      </c>
      <c r="H3476" s="191">
        <v>23788</v>
      </c>
      <c r="I3476" s="192">
        <v>0</v>
      </c>
      <c r="J3476" s="192">
        <v>1</v>
      </c>
    </row>
    <row r="3477" spans="1:10">
      <c r="A3477" s="1" t="s">
        <v>8616</v>
      </c>
      <c r="B3477" s="1" t="s">
        <v>8616</v>
      </c>
      <c r="C3477" s="1" t="s">
        <v>8617</v>
      </c>
      <c r="D3477" s="1" t="s">
        <v>8578</v>
      </c>
      <c r="E3477" s="1" t="s">
        <v>53</v>
      </c>
      <c r="F3477" s="1" t="s">
        <v>57</v>
      </c>
      <c r="G3477" s="1" t="s">
        <v>8618</v>
      </c>
      <c r="H3477" s="191">
        <v>21738.5</v>
      </c>
      <c r="I3477" s="192">
        <v>0</v>
      </c>
      <c r="J3477" s="192">
        <v>0</v>
      </c>
    </row>
    <row r="3478" spans="1:10">
      <c r="A3478" s="1" t="s">
        <v>8619</v>
      </c>
      <c r="B3478" s="1" t="s">
        <v>8620</v>
      </c>
      <c r="C3478" s="1" t="s">
        <v>8620</v>
      </c>
      <c r="D3478" s="1" t="s">
        <v>8578</v>
      </c>
      <c r="E3478" s="1" t="s">
        <v>53</v>
      </c>
      <c r="F3478" s="1" t="s">
        <v>48</v>
      </c>
      <c r="G3478" s="1" t="s">
        <v>8621</v>
      </c>
      <c r="H3478" s="191">
        <v>21603.5</v>
      </c>
      <c r="I3478" s="192">
        <v>0</v>
      </c>
      <c r="J3478" s="192">
        <v>1</v>
      </c>
    </row>
    <row r="3479" spans="1:10">
      <c r="A3479" s="1" t="s">
        <v>8622</v>
      </c>
      <c r="B3479" s="1" t="s">
        <v>8622</v>
      </c>
      <c r="C3479" s="1" t="s">
        <v>8623</v>
      </c>
      <c r="D3479" s="1" t="s">
        <v>8578</v>
      </c>
      <c r="E3479" s="1" t="s">
        <v>53</v>
      </c>
      <c r="F3479" s="1" t="s">
        <v>57</v>
      </c>
      <c r="G3479" s="1" t="s">
        <v>8624</v>
      </c>
      <c r="H3479" s="191">
        <v>18157.25</v>
      </c>
      <c r="I3479" s="192">
        <v>0</v>
      </c>
      <c r="J3479" s="192">
        <v>0</v>
      </c>
    </row>
    <row r="3480" spans="1:10">
      <c r="A3480" s="1" t="s">
        <v>8625</v>
      </c>
      <c r="B3480" s="1" t="s">
        <v>8625</v>
      </c>
      <c r="C3480" s="1" t="s">
        <v>8617</v>
      </c>
      <c r="D3480" s="1" t="s">
        <v>8578</v>
      </c>
      <c r="E3480" s="1" t="s">
        <v>53</v>
      </c>
      <c r="F3480" s="1" t="s">
        <v>57</v>
      </c>
      <c r="G3480" s="1" t="s">
        <v>8626</v>
      </c>
      <c r="H3480" s="191">
        <v>16724</v>
      </c>
      <c r="I3480" s="192">
        <v>0</v>
      </c>
      <c r="J3480" s="192">
        <v>0</v>
      </c>
    </row>
    <row r="3481" spans="1:10">
      <c r="A3481" s="1" t="s">
        <v>8627</v>
      </c>
      <c r="B3481" s="1" t="s">
        <v>8628</v>
      </c>
      <c r="C3481" s="1" t="s">
        <v>8628</v>
      </c>
      <c r="D3481" s="1" t="s">
        <v>8578</v>
      </c>
      <c r="E3481" s="1" t="s">
        <v>53</v>
      </c>
      <c r="F3481" s="1" t="s">
        <v>48</v>
      </c>
      <c r="G3481" s="1" t="s">
        <v>8629</v>
      </c>
      <c r="H3481" s="191">
        <v>16267</v>
      </c>
      <c r="I3481" s="192">
        <v>0</v>
      </c>
      <c r="J3481" s="192">
        <v>0</v>
      </c>
    </row>
    <row r="3482" spans="1:10">
      <c r="A3482" s="1" t="s">
        <v>8630</v>
      </c>
      <c r="B3482" s="1" t="s">
        <v>8577</v>
      </c>
      <c r="C3482" s="1" t="s">
        <v>8577</v>
      </c>
      <c r="D3482" s="1" t="s">
        <v>8578</v>
      </c>
      <c r="E3482" s="1" t="s">
        <v>53</v>
      </c>
      <c r="F3482" s="1" t="s">
        <v>48</v>
      </c>
      <c r="G3482" s="1" t="s">
        <v>8631</v>
      </c>
      <c r="H3482" s="191">
        <v>14914</v>
      </c>
      <c r="I3482" s="192">
        <v>0</v>
      </c>
      <c r="J3482" s="192">
        <v>0</v>
      </c>
    </row>
    <row r="3483" spans="1:10">
      <c r="A3483" s="1" t="s">
        <v>8632</v>
      </c>
      <c r="B3483" s="1" t="s">
        <v>8577</v>
      </c>
      <c r="C3483" s="1" t="s">
        <v>8577</v>
      </c>
      <c r="D3483" s="1" t="s">
        <v>8578</v>
      </c>
      <c r="E3483" s="1" t="s">
        <v>53</v>
      </c>
      <c r="F3483" s="1" t="s">
        <v>48</v>
      </c>
      <c r="G3483" s="1" t="s">
        <v>8633</v>
      </c>
      <c r="H3483" s="191">
        <v>14180</v>
      </c>
      <c r="I3483" s="192">
        <v>0</v>
      </c>
      <c r="J3483" s="192">
        <v>0</v>
      </c>
    </row>
    <row r="3484" spans="1:10">
      <c r="A3484" s="1" t="s">
        <v>8634</v>
      </c>
      <c r="B3484" s="1" t="s">
        <v>8634</v>
      </c>
      <c r="C3484" s="1" t="s">
        <v>8635</v>
      </c>
      <c r="D3484" s="1" t="s">
        <v>8578</v>
      </c>
      <c r="E3484" s="1" t="s">
        <v>53</v>
      </c>
      <c r="F3484" s="1" t="s">
        <v>42</v>
      </c>
      <c r="G3484" s="1" t="s">
        <v>8636</v>
      </c>
      <c r="H3484" s="191">
        <v>13610</v>
      </c>
      <c r="I3484" s="192">
        <v>0</v>
      </c>
      <c r="J3484" s="192">
        <v>1</v>
      </c>
    </row>
    <row r="3485" spans="1:10">
      <c r="A3485" s="1" t="s">
        <v>8637</v>
      </c>
      <c r="B3485" s="1" t="s">
        <v>8637</v>
      </c>
      <c r="C3485" s="1" t="s">
        <v>8635</v>
      </c>
      <c r="D3485" s="1" t="s">
        <v>8578</v>
      </c>
      <c r="E3485" s="1" t="s">
        <v>53</v>
      </c>
      <c r="F3485" s="1" t="s">
        <v>42</v>
      </c>
      <c r="G3485" s="1" t="s">
        <v>8638</v>
      </c>
      <c r="H3485" s="191">
        <v>13487</v>
      </c>
      <c r="I3485" s="192">
        <v>0</v>
      </c>
      <c r="J3485" s="192">
        <v>0</v>
      </c>
    </row>
    <row r="3486" spans="1:10">
      <c r="A3486" s="1" t="s">
        <v>8639</v>
      </c>
      <c r="B3486" s="1" t="s">
        <v>8639</v>
      </c>
      <c r="C3486" s="1" t="s">
        <v>2509</v>
      </c>
      <c r="D3486" s="1" t="s">
        <v>8578</v>
      </c>
      <c r="E3486" s="1" t="s">
        <v>53</v>
      </c>
      <c r="F3486" s="1" t="s">
        <v>57</v>
      </c>
      <c r="G3486" s="1" t="s">
        <v>8640</v>
      </c>
      <c r="H3486" s="191">
        <v>11156</v>
      </c>
      <c r="I3486" s="192">
        <v>0</v>
      </c>
      <c r="J3486" s="192">
        <v>0</v>
      </c>
    </row>
    <row r="3487" spans="1:10">
      <c r="A3487" s="1" t="s">
        <v>8641</v>
      </c>
      <c r="B3487" s="1" t="s">
        <v>8587</v>
      </c>
      <c r="C3487" s="1" t="s">
        <v>8587</v>
      </c>
      <c r="D3487" s="1" t="s">
        <v>8578</v>
      </c>
      <c r="E3487" s="1" t="s">
        <v>53</v>
      </c>
      <c r="F3487" s="1" t="s">
        <v>48</v>
      </c>
      <c r="G3487" s="1" t="s">
        <v>8642</v>
      </c>
      <c r="H3487" s="191">
        <v>10656.5</v>
      </c>
      <c r="I3487" s="192">
        <v>1</v>
      </c>
      <c r="J3487" s="192">
        <v>1</v>
      </c>
    </row>
    <row r="3488" spans="1:10">
      <c r="A3488" s="1" t="s">
        <v>8643</v>
      </c>
      <c r="B3488" s="1" t="s">
        <v>8643</v>
      </c>
      <c r="C3488" s="1" t="s">
        <v>516</v>
      </c>
      <c r="D3488" s="1" t="s">
        <v>8578</v>
      </c>
      <c r="E3488" s="1" t="s">
        <v>53</v>
      </c>
      <c r="F3488" s="1" t="s">
        <v>57</v>
      </c>
      <c r="G3488" s="1" t="s">
        <v>8644</v>
      </c>
      <c r="H3488" s="191">
        <v>9876.5</v>
      </c>
      <c r="I3488" s="192">
        <v>0</v>
      </c>
      <c r="J3488" s="192">
        <v>0</v>
      </c>
    </row>
    <row r="3489" spans="1:10">
      <c r="A3489" s="1" t="s">
        <v>8645</v>
      </c>
      <c r="B3489" s="1" t="s">
        <v>8646</v>
      </c>
      <c r="C3489" s="1" t="s">
        <v>8646</v>
      </c>
      <c r="D3489" s="1" t="s">
        <v>8578</v>
      </c>
      <c r="E3489" s="1" t="s">
        <v>53</v>
      </c>
      <c r="F3489" s="1" t="s">
        <v>65</v>
      </c>
      <c r="G3489" s="1" t="s">
        <v>8647</v>
      </c>
      <c r="H3489" s="191">
        <v>8564</v>
      </c>
      <c r="I3489" s="192">
        <v>0</v>
      </c>
      <c r="J3489" s="192">
        <v>0</v>
      </c>
    </row>
    <row r="3490" spans="1:10">
      <c r="A3490" s="1" t="s">
        <v>8648</v>
      </c>
      <c r="B3490" s="1" t="s">
        <v>8620</v>
      </c>
      <c r="C3490" s="1" t="s">
        <v>8620</v>
      </c>
      <c r="D3490" s="1" t="s">
        <v>8578</v>
      </c>
      <c r="E3490" s="1" t="s">
        <v>53</v>
      </c>
      <c r="F3490" s="1" t="s">
        <v>65</v>
      </c>
      <c r="G3490" s="1" t="s">
        <v>8649</v>
      </c>
      <c r="H3490" s="191">
        <v>7670</v>
      </c>
      <c r="I3490" s="192">
        <v>0</v>
      </c>
      <c r="J3490" s="192">
        <v>0</v>
      </c>
    </row>
    <row r="3491" spans="1:10">
      <c r="A3491" s="1" t="s">
        <v>8650</v>
      </c>
      <c r="B3491" s="1" t="s">
        <v>8650</v>
      </c>
      <c r="C3491" s="1" t="s">
        <v>8635</v>
      </c>
      <c r="D3491" s="1" t="s">
        <v>8578</v>
      </c>
      <c r="E3491" s="1" t="s">
        <v>53</v>
      </c>
      <c r="F3491" s="1" t="s">
        <v>42</v>
      </c>
      <c r="G3491" s="1" t="s">
        <v>8651</v>
      </c>
      <c r="H3491" s="191">
        <v>6157</v>
      </c>
      <c r="I3491" s="192">
        <v>0</v>
      </c>
      <c r="J3491" s="192">
        <v>0</v>
      </c>
    </row>
    <row r="3492" spans="1:10">
      <c r="A3492" s="1" t="s">
        <v>8652</v>
      </c>
      <c r="B3492" s="1" t="s">
        <v>8652</v>
      </c>
      <c r="C3492" s="1" t="s">
        <v>8635</v>
      </c>
      <c r="D3492" s="1" t="s">
        <v>8578</v>
      </c>
      <c r="E3492" s="1" t="s">
        <v>53</v>
      </c>
      <c r="F3492" s="1" t="s">
        <v>65</v>
      </c>
      <c r="G3492" s="1" t="s">
        <v>8653</v>
      </c>
      <c r="H3492" s="191">
        <v>5428</v>
      </c>
      <c r="I3492" s="192">
        <v>0</v>
      </c>
      <c r="J3492" s="192">
        <v>0</v>
      </c>
    </row>
    <row r="3493" spans="1:10">
      <c r="A3493" s="1" t="s">
        <v>8654</v>
      </c>
      <c r="B3493" s="1" t="s">
        <v>8584</v>
      </c>
      <c r="C3493" s="1" t="s">
        <v>8584</v>
      </c>
      <c r="D3493" s="1" t="s">
        <v>8578</v>
      </c>
      <c r="E3493" s="1" t="s">
        <v>53</v>
      </c>
      <c r="F3493" s="1" t="s">
        <v>65</v>
      </c>
      <c r="G3493" s="1" t="s">
        <v>8655</v>
      </c>
      <c r="H3493" s="191">
        <v>5306.5</v>
      </c>
      <c r="I3493" s="192">
        <v>0</v>
      </c>
      <c r="J3493" s="192">
        <v>0</v>
      </c>
    </row>
    <row r="3494" spans="1:10">
      <c r="A3494" s="1" t="s">
        <v>8656</v>
      </c>
      <c r="B3494" s="1" t="s">
        <v>8657</v>
      </c>
      <c r="C3494" s="1" t="s">
        <v>8657</v>
      </c>
      <c r="D3494" s="1" t="s">
        <v>8578</v>
      </c>
      <c r="E3494" s="1" t="s">
        <v>53</v>
      </c>
      <c r="F3494" s="1" t="s">
        <v>48</v>
      </c>
      <c r="G3494" s="1" t="s">
        <v>8658</v>
      </c>
      <c r="H3494" s="191">
        <v>4266</v>
      </c>
      <c r="I3494" s="192">
        <v>0</v>
      </c>
      <c r="J3494" s="192">
        <v>0</v>
      </c>
    </row>
    <row r="3495" spans="1:10">
      <c r="A3495" s="1" t="s">
        <v>8659</v>
      </c>
      <c r="B3495" s="1" t="s">
        <v>8606</v>
      </c>
      <c r="C3495" s="1" t="s">
        <v>8606</v>
      </c>
      <c r="D3495" s="1" t="s">
        <v>8578</v>
      </c>
      <c r="E3495" s="1" t="s">
        <v>53</v>
      </c>
      <c r="F3495" s="1" t="s">
        <v>48</v>
      </c>
      <c r="G3495" s="1" t="s">
        <v>8660</v>
      </c>
      <c r="H3495" s="191">
        <v>2247.5</v>
      </c>
      <c r="I3495" s="192">
        <v>0</v>
      </c>
      <c r="J3495" s="192">
        <v>0</v>
      </c>
    </row>
    <row r="3496" spans="1:10">
      <c r="A3496" s="1" t="s">
        <v>8661</v>
      </c>
      <c r="B3496" s="1" t="s">
        <v>8577</v>
      </c>
      <c r="C3496" s="1" t="s">
        <v>8577</v>
      </c>
      <c r="D3496" s="1" t="s">
        <v>8578</v>
      </c>
      <c r="E3496" s="1" t="s">
        <v>53</v>
      </c>
      <c r="F3496" s="1" t="s">
        <v>48</v>
      </c>
      <c r="G3496" s="1" t="s">
        <v>8662</v>
      </c>
      <c r="H3496" s="191">
        <v>2138</v>
      </c>
      <c r="I3496" s="192">
        <v>0</v>
      </c>
      <c r="J3496" s="192">
        <v>0</v>
      </c>
    </row>
    <row r="3497" spans="1:10">
      <c r="A3497" s="1" t="s">
        <v>8663</v>
      </c>
      <c r="B3497" s="1" t="s">
        <v>8606</v>
      </c>
      <c r="C3497" s="1" t="s">
        <v>8606</v>
      </c>
      <c r="D3497" s="1" t="s">
        <v>8578</v>
      </c>
      <c r="E3497" s="1" t="s">
        <v>53</v>
      </c>
      <c r="F3497" s="1" t="s">
        <v>48</v>
      </c>
      <c r="G3497" s="1" t="s">
        <v>8664</v>
      </c>
      <c r="H3497" s="191">
        <v>1634</v>
      </c>
      <c r="I3497" s="192">
        <v>0</v>
      </c>
      <c r="J3497" s="192">
        <v>0</v>
      </c>
    </row>
    <row r="3498" spans="1:10">
      <c r="A3498" s="1" t="s">
        <v>8665</v>
      </c>
      <c r="B3498" s="1" t="s">
        <v>8665</v>
      </c>
      <c r="C3498" s="1" t="s">
        <v>1251</v>
      </c>
      <c r="D3498" s="1" t="s">
        <v>8578</v>
      </c>
      <c r="E3498" s="1" t="s">
        <v>53</v>
      </c>
      <c r="F3498" s="1" t="s">
        <v>42</v>
      </c>
      <c r="G3498" s="1" t="s">
        <v>8666</v>
      </c>
      <c r="H3498" s="191">
        <v>1222.5</v>
      </c>
      <c r="I3498" s="192">
        <v>0</v>
      </c>
      <c r="J3498" s="192">
        <v>0</v>
      </c>
    </row>
    <row r="3499" spans="1:10">
      <c r="A3499" s="1" t="s">
        <v>8667</v>
      </c>
      <c r="B3499" s="1" t="s">
        <v>8577</v>
      </c>
      <c r="C3499" s="1" t="s">
        <v>8577</v>
      </c>
      <c r="D3499" s="1" t="s">
        <v>8578</v>
      </c>
      <c r="E3499" s="1" t="s">
        <v>53</v>
      </c>
      <c r="F3499" s="1" t="s">
        <v>48</v>
      </c>
      <c r="G3499" s="1" t="s">
        <v>8668</v>
      </c>
      <c r="H3499" s="191">
        <v>1207.75</v>
      </c>
      <c r="I3499" s="192">
        <v>0</v>
      </c>
      <c r="J3499" s="192">
        <v>0</v>
      </c>
    </row>
    <row r="3500" spans="1:10">
      <c r="A3500" s="1" t="s">
        <v>8669</v>
      </c>
      <c r="B3500" s="1" t="s">
        <v>8606</v>
      </c>
      <c r="C3500" s="1" t="s">
        <v>8606</v>
      </c>
      <c r="D3500" s="1" t="s">
        <v>8578</v>
      </c>
      <c r="E3500" s="1" t="s">
        <v>53</v>
      </c>
      <c r="F3500" s="1" t="s">
        <v>48</v>
      </c>
      <c r="G3500" s="1" t="s">
        <v>8670</v>
      </c>
      <c r="H3500" s="191">
        <v>1012</v>
      </c>
      <c r="I3500" s="192">
        <v>0</v>
      </c>
      <c r="J3500" s="192">
        <v>0</v>
      </c>
    </row>
    <row r="3501" spans="1:10">
      <c r="A3501" s="1" t="s">
        <v>8671</v>
      </c>
      <c r="B3501" s="1" t="s">
        <v>8671</v>
      </c>
      <c r="C3501" s="1" t="s">
        <v>6746</v>
      </c>
      <c r="D3501" s="1" t="s">
        <v>46</v>
      </c>
      <c r="E3501" s="1" t="s">
        <v>47</v>
      </c>
      <c r="F3501" s="1" t="s">
        <v>448</v>
      </c>
      <c r="G3501" s="1" t="s">
        <v>8672</v>
      </c>
      <c r="H3501" s="191">
        <v>620585.5</v>
      </c>
      <c r="I3501" s="192">
        <v>1</v>
      </c>
      <c r="J3501" s="192">
        <v>1</v>
      </c>
    </row>
    <row r="3502" spans="1:10">
      <c r="A3502" s="1" t="s">
        <v>8673</v>
      </c>
      <c r="B3502" s="1" t="s">
        <v>8673</v>
      </c>
      <c r="C3502" s="1" t="s">
        <v>6746</v>
      </c>
      <c r="D3502" s="1" t="s">
        <v>46</v>
      </c>
      <c r="E3502" s="1" t="s">
        <v>47</v>
      </c>
      <c r="F3502" s="1" t="s">
        <v>448</v>
      </c>
      <c r="G3502" s="1" t="s">
        <v>8674</v>
      </c>
      <c r="H3502" s="191">
        <v>370913.5</v>
      </c>
      <c r="I3502" s="192">
        <v>1</v>
      </c>
      <c r="J3502" s="192">
        <v>1</v>
      </c>
    </row>
    <row r="3503" spans="1:10">
      <c r="A3503" s="1" t="s">
        <v>8675</v>
      </c>
      <c r="B3503" s="1" t="s">
        <v>8675</v>
      </c>
      <c r="C3503" s="1" t="s">
        <v>6746</v>
      </c>
      <c r="D3503" s="1" t="s">
        <v>46</v>
      </c>
      <c r="E3503" s="1" t="s">
        <v>47</v>
      </c>
      <c r="F3503" s="1" t="s">
        <v>448</v>
      </c>
      <c r="G3503" s="1" t="s">
        <v>8676</v>
      </c>
      <c r="H3503" s="191">
        <v>328961.5</v>
      </c>
      <c r="I3503" s="192">
        <v>1</v>
      </c>
      <c r="J3503" s="192">
        <v>1</v>
      </c>
    </row>
    <row r="3504" spans="1:10">
      <c r="A3504" s="1" t="s">
        <v>8677</v>
      </c>
      <c r="B3504" s="1" t="s">
        <v>8673</v>
      </c>
      <c r="C3504" s="1" t="s">
        <v>6746</v>
      </c>
      <c r="D3504" s="1" t="s">
        <v>46</v>
      </c>
      <c r="E3504" s="1" t="s">
        <v>47</v>
      </c>
      <c r="F3504" s="1" t="s">
        <v>448</v>
      </c>
      <c r="G3504" s="1" t="s">
        <v>8678</v>
      </c>
      <c r="H3504" s="191">
        <v>292078.5</v>
      </c>
      <c r="I3504" s="192">
        <v>1</v>
      </c>
      <c r="J3504" s="192">
        <v>1</v>
      </c>
    </row>
    <row r="3505" spans="1:10">
      <c r="A3505" s="1" t="s">
        <v>8679</v>
      </c>
      <c r="B3505" s="1" t="s">
        <v>8679</v>
      </c>
      <c r="C3505" s="1" t="s">
        <v>8680</v>
      </c>
      <c r="D3505" s="1" t="s">
        <v>46</v>
      </c>
      <c r="E3505" s="1" t="s">
        <v>47</v>
      </c>
      <c r="F3505" s="1" t="s">
        <v>42</v>
      </c>
      <c r="G3505" s="1" t="s">
        <v>8681</v>
      </c>
      <c r="H3505" s="191">
        <v>275130.5</v>
      </c>
      <c r="I3505" s="192">
        <v>1</v>
      </c>
      <c r="J3505" s="192">
        <v>1</v>
      </c>
    </row>
    <row r="3506" spans="1:10">
      <c r="A3506" s="1" t="s">
        <v>8682</v>
      </c>
      <c r="B3506" s="1" t="s">
        <v>8671</v>
      </c>
      <c r="C3506" s="1" t="s">
        <v>6746</v>
      </c>
      <c r="D3506" s="1" t="s">
        <v>46</v>
      </c>
      <c r="E3506" s="1" t="s">
        <v>47</v>
      </c>
      <c r="F3506" s="1" t="s">
        <v>448</v>
      </c>
      <c r="G3506" s="1" t="s">
        <v>8683</v>
      </c>
      <c r="H3506" s="191">
        <v>266243.5</v>
      </c>
      <c r="I3506" s="192">
        <v>1</v>
      </c>
      <c r="J3506" s="192">
        <v>1</v>
      </c>
    </row>
    <row r="3507" spans="1:10">
      <c r="A3507" s="1" t="s">
        <v>8684</v>
      </c>
      <c r="B3507" s="1" t="s">
        <v>8673</v>
      </c>
      <c r="C3507" s="1" t="s">
        <v>6746</v>
      </c>
      <c r="D3507" s="1" t="s">
        <v>46</v>
      </c>
      <c r="E3507" s="1" t="s">
        <v>47</v>
      </c>
      <c r="F3507" s="1" t="s">
        <v>448</v>
      </c>
      <c r="G3507" s="1" t="s">
        <v>8685</v>
      </c>
      <c r="H3507" s="191">
        <v>232531</v>
      </c>
      <c r="I3507" s="192">
        <v>1</v>
      </c>
      <c r="J3507" s="192">
        <v>1</v>
      </c>
    </row>
    <row r="3508" spans="1:10">
      <c r="A3508" s="1" t="s">
        <v>8686</v>
      </c>
      <c r="B3508" s="1" t="s">
        <v>8686</v>
      </c>
      <c r="C3508" s="1" t="s">
        <v>6746</v>
      </c>
      <c r="D3508" s="1" t="s">
        <v>46</v>
      </c>
      <c r="E3508" s="1" t="s">
        <v>47</v>
      </c>
      <c r="F3508" s="1" t="s">
        <v>448</v>
      </c>
      <c r="G3508" s="1" t="s">
        <v>8687</v>
      </c>
      <c r="H3508" s="191">
        <v>220948</v>
      </c>
      <c r="I3508" s="192">
        <v>1</v>
      </c>
      <c r="J3508" s="192">
        <v>1</v>
      </c>
    </row>
    <row r="3509" spans="1:10">
      <c r="A3509" s="1" t="s">
        <v>8688</v>
      </c>
      <c r="B3509" s="1" t="s">
        <v>8671</v>
      </c>
      <c r="C3509" s="1" t="s">
        <v>6746</v>
      </c>
      <c r="D3509" s="1" t="s">
        <v>46</v>
      </c>
      <c r="E3509" s="1" t="s">
        <v>47</v>
      </c>
      <c r="F3509" s="1" t="s">
        <v>448</v>
      </c>
      <c r="G3509" s="1" t="s">
        <v>8689</v>
      </c>
      <c r="H3509" s="191">
        <v>220181.5</v>
      </c>
      <c r="I3509" s="192">
        <v>1</v>
      </c>
      <c r="J3509" s="192">
        <v>1</v>
      </c>
    </row>
    <row r="3510" spans="1:10">
      <c r="A3510" s="1" t="s">
        <v>8690</v>
      </c>
      <c r="B3510" s="1" t="s">
        <v>8675</v>
      </c>
      <c r="C3510" s="1" t="s">
        <v>6746</v>
      </c>
      <c r="D3510" s="1" t="s">
        <v>46</v>
      </c>
      <c r="E3510" s="1" t="s">
        <v>47</v>
      </c>
      <c r="F3510" s="1" t="s">
        <v>448</v>
      </c>
      <c r="G3510" s="1" t="s">
        <v>8691</v>
      </c>
      <c r="H3510" s="191">
        <v>196456</v>
      </c>
      <c r="I3510" s="192">
        <v>1</v>
      </c>
      <c r="J3510" s="192">
        <v>1</v>
      </c>
    </row>
    <row r="3511" spans="1:10">
      <c r="A3511" s="1" t="s">
        <v>8692</v>
      </c>
      <c r="B3511" s="1" t="s">
        <v>8675</v>
      </c>
      <c r="C3511" s="1" t="s">
        <v>6746</v>
      </c>
      <c r="D3511" s="1" t="s">
        <v>46</v>
      </c>
      <c r="E3511" s="1" t="s">
        <v>47</v>
      </c>
      <c r="F3511" s="1" t="s">
        <v>448</v>
      </c>
      <c r="G3511" s="1" t="s">
        <v>8693</v>
      </c>
      <c r="H3511" s="191">
        <v>152778.5</v>
      </c>
      <c r="I3511" s="192">
        <v>1</v>
      </c>
      <c r="J3511" s="192">
        <v>1</v>
      </c>
    </row>
    <row r="3512" spans="1:10">
      <c r="A3512" s="1" t="s">
        <v>8694</v>
      </c>
      <c r="B3512" s="1" t="s">
        <v>8694</v>
      </c>
      <c r="C3512" s="1" t="s">
        <v>6746</v>
      </c>
      <c r="D3512" s="1" t="s">
        <v>46</v>
      </c>
      <c r="E3512" s="1" t="s">
        <v>47</v>
      </c>
      <c r="F3512" s="1" t="s">
        <v>448</v>
      </c>
      <c r="G3512" s="1" t="s">
        <v>8695</v>
      </c>
      <c r="H3512" s="191">
        <v>146576.5</v>
      </c>
      <c r="I3512" s="192">
        <v>0</v>
      </c>
      <c r="J3512" s="192">
        <v>0</v>
      </c>
    </row>
    <row r="3513" spans="1:10">
      <c r="A3513" s="1" t="s">
        <v>8696</v>
      </c>
      <c r="B3513" s="1" t="s">
        <v>8696</v>
      </c>
      <c r="C3513" s="1" t="s">
        <v>8697</v>
      </c>
      <c r="D3513" s="1" t="s">
        <v>46</v>
      </c>
      <c r="E3513" s="1" t="s">
        <v>47</v>
      </c>
      <c r="F3513" s="1" t="s">
        <v>42</v>
      </c>
      <c r="G3513" s="1" t="s">
        <v>8698</v>
      </c>
      <c r="H3513" s="191">
        <v>146062</v>
      </c>
      <c r="I3513" s="192">
        <v>1</v>
      </c>
      <c r="J3513" s="192">
        <v>1</v>
      </c>
    </row>
    <row r="3514" spans="1:10">
      <c r="A3514" s="1" t="s">
        <v>8699</v>
      </c>
      <c r="B3514" s="1" t="s">
        <v>8671</v>
      </c>
      <c r="C3514" s="1" t="s">
        <v>6746</v>
      </c>
      <c r="D3514" s="1" t="s">
        <v>46</v>
      </c>
      <c r="E3514" s="1" t="s">
        <v>47</v>
      </c>
      <c r="F3514" s="1" t="s">
        <v>448</v>
      </c>
      <c r="G3514" s="1" t="s">
        <v>8700</v>
      </c>
      <c r="H3514" s="191">
        <v>135459</v>
      </c>
      <c r="I3514" s="192">
        <v>1</v>
      </c>
      <c r="J3514" s="192">
        <v>1</v>
      </c>
    </row>
    <row r="3515" spans="1:10">
      <c r="A3515" s="1" t="s">
        <v>8701</v>
      </c>
      <c r="B3515" s="1" t="s">
        <v>8675</v>
      </c>
      <c r="C3515" s="1" t="s">
        <v>6746</v>
      </c>
      <c r="D3515" s="1" t="s">
        <v>46</v>
      </c>
      <c r="E3515" s="1" t="s">
        <v>47</v>
      </c>
      <c r="F3515" s="1" t="s">
        <v>448</v>
      </c>
      <c r="G3515" s="1" t="s">
        <v>8702</v>
      </c>
      <c r="H3515" s="191">
        <v>130119.5</v>
      </c>
      <c r="I3515" s="192">
        <v>1</v>
      </c>
      <c r="J3515" s="192">
        <v>1</v>
      </c>
    </row>
    <row r="3516" spans="1:10">
      <c r="A3516" s="1" t="s">
        <v>8703</v>
      </c>
      <c r="B3516" s="1" t="s">
        <v>8675</v>
      </c>
      <c r="C3516" s="1" t="s">
        <v>6746</v>
      </c>
      <c r="D3516" s="1" t="s">
        <v>46</v>
      </c>
      <c r="E3516" s="1" t="s">
        <v>47</v>
      </c>
      <c r="F3516" s="1" t="s">
        <v>448</v>
      </c>
      <c r="G3516" s="1" t="s">
        <v>8704</v>
      </c>
      <c r="H3516" s="191">
        <v>123691</v>
      </c>
      <c r="I3516" s="192">
        <v>1</v>
      </c>
      <c r="J3516" s="192">
        <v>1</v>
      </c>
    </row>
    <row r="3517" spans="1:10">
      <c r="A3517" s="1" t="s">
        <v>8705</v>
      </c>
      <c r="B3517" s="1" t="s">
        <v>45</v>
      </c>
      <c r="C3517" s="1" t="s">
        <v>45</v>
      </c>
      <c r="D3517" s="1" t="s">
        <v>46</v>
      </c>
      <c r="E3517" s="1" t="s">
        <v>47</v>
      </c>
      <c r="F3517" s="1" t="s">
        <v>48</v>
      </c>
      <c r="G3517" s="1" t="s">
        <v>8706</v>
      </c>
      <c r="H3517" s="191">
        <v>104979.5</v>
      </c>
      <c r="I3517" s="192">
        <v>1</v>
      </c>
      <c r="J3517" s="192">
        <v>1</v>
      </c>
    </row>
    <row r="3518" spans="1:10">
      <c r="A3518" s="1" t="s">
        <v>8707</v>
      </c>
      <c r="B3518" s="1" t="s">
        <v>8671</v>
      </c>
      <c r="C3518" s="1" t="s">
        <v>6746</v>
      </c>
      <c r="D3518" s="1" t="s">
        <v>46</v>
      </c>
      <c r="E3518" s="1" t="s">
        <v>47</v>
      </c>
      <c r="F3518" s="1" t="s">
        <v>448</v>
      </c>
      <c r="G3518" s="1" t="s">
        <v>8708</v>
      </c>
      <c r="H3518" s="191">
        <v>98763</v>
      </c>
      <c r="I3518" s="192">
        <v>1</v>
      </c>
      <c r="J3518" s="192">
        <v>1</v>
      </c>
    </row>
    <row r="3519" spans="1:10">
      <c r="A3519" s="1" t="s">
        <v>8709</v>
      </c>
      <c r="B3519" s="1" t="s">
        <v>8709</v>
      </c>
      <c r="C3519" s="1" t="s">
        <v>8710</v>
      </c>
      <c r="D3519" s="1" t="s">
        <v>46</v>
      </c>
      <c r="E3519" s="1" t="s">
        <v>47</v>
      </c>
      <c r="F3519" s="1" t="s">
        <v>430</v>
      </c>
      <c r="G3519" s="1" t="s">
        <v>8711</v>
      </c>
      <c r="H3519" s="191">
        <v>96488.5</v>
      </c>
      <c r="I3519" s="192">
        <v>1</v>
      </c>
      <c r="J3519" s="192">
        <v>1</v>
      </c>
    </row>
    <row r="3520" spans="1:10">
      <c r="A3520" s="1" t="s">
        <v>8712</v>
      </c>
      <c r="B3520" s="1" t="s">
        <v>8673</v>
      </c>
      <c r="C3520" s="1" t="s">
        <v>6746</v>
      </c>
      <c r="D3520" s="1" t="s">
        <v>46</v>
      </c>
      <c r="E3520" s="1" t="s">
        <v>47</v>
      </c>
      <c r="F3520" s="1" t="s">
        <v>448</v>
      </c>
      <c r="G3520" s="1" t="s">
        <v>8713</v>
      </c>
      <c r="H3520" s="191">
        <v>93725</v>
      </c>
      <c r="I3520" s="192">
        <v>1</v>
      </c>
      <c r="J3520" s="192">
        <v>1</v>
      </c>
    </row>
    <row r="3521" spans="1:10">
      <c r="A3521" s="1" t="s">
        <v>8714</v>
      </c>
      <c r="B3521" s="1" t="s">
        <v>8673</v>
      </c>
      <c r="C3521" s="1" t="s">
        <v>6746</v>
      </c>
      <c r="D3521" s="1" t="s">
        <v>46</v>
      </c>
      <c r="E3521" s="1" t="s">
        <v>47</v>
      </c>
      <c r="F3521" s="1" t="s">
        <v>448</v>
      </c>
      <c r="G3521" s="1" t="s">
        <v>8715</v>
      </c>
      <c r="H3521" s="191">
        <v>93485.5</v>
      </c>
      <c r="I3521" s="192">
        <v>1</v>
      </c>
      <c r="J3521" s="192">
        <v>1</v>
      </c>
    </row>
    <row r="3522" spans="1:10">
      <c r="A3522" s="1" t="s">
        <v>8716</v>
      </c>
      <c r="B3522" s="1" t="s">
        <v>8716</v>
      </c>
      <c r="C3522" s="1" t="s">
        <v>8717</v>
      </c>
      <c r="D3522" s="1" t="s">
        <v>46</v>
      </c>
      <c r="E3522" s="1" t="s">
        <v>47</v>
      </c>
      <c r="F3522" s="1" t="s">
        <v>42</v>
      </c>
      <c r="G3522" s="1" t="s">
        <v>8718</v>
      </c>
      <c r="H3522" s="191">
        <v>92192</v>
      </c>
      <c r="I3522" s="192">
        <v>0</v>
      </c>
      <c r="J3522" s="192">
        <v>1</v>
      </c>
    </row>
    <row r="3523" spans="1:10">
      <c r="A3523" s="1" t="s">
        <v>8719</v>
      </c>
      <c r="B3523" s="1" t="s">
        <v>8719</v>
      </c>
      <c r="C3523" s="1" t="s">
        <v>8720</v>
      </c>
      <c r="D3523" s="1" t="s">
        <v>46</v>
      </c>
      <c r="E3523" s="1" t="s">
        <v>47</v>
      </c>
      <c r="F3523" s="1" t="s">
        <v>42</v>
      </c>
      <c r="G3523" s="1" t="s">
        <v>8721</v>
      </c>
      <c r="H3523" s="191">
        <v>78373</v>
      </c>
      <c r="I3523" s="192">
        <v>1</v>
      </c>
      <c r="J3523" s="192">
        <v>1</v>
      </c>
    </row>
    <row r="3524" spans="1:10">
      <c r="A3524" s="1" t="s">
        <v>8722</v>
      </c>
      <c r="B3524" s="1" t="s">
        <v>8722</v>
      </c>
      <c r="C3524" s="1" t="s">
        <v>8723</v>
      </c>
      <c r="D3524" s="1" t="s">
        <v>46</v>
      </c>
      <c r="E3524" s="1" t="s">
        <v>47</v>
      </c>
      <c r="F3524" s="1" t="s">
        <v>57</v>
      </c>
      <c r="G3524" s="1" t="s">
        <v>8724</v>
      </c>
      <c r="H3524" s="191">
        <v>70132</v>
      </c>
      <c r="I3524" s="192">
        <v>0</v>
      </c>
      <c r="J3524" s="192">
        <v>1</v>
      </c>
    </row>
    <row r="3525" spans="1:10">
      <c r="A3525" s="1" t="s">
        <v>8725</v>
      </c>
      <c r="B3525" s="1" t="s">
        <v>8671</v>
      </c>
      <c r="C3525" s="1" t="s">
        <v>6746</v>
      </c>
      <c r="D3525" s="1" t="s">
        <v>46</v>
      </c>
      <c r="E3525" s="1" t="s">
        <v>47</v>
      </c>
      <c r="F3525" s="1" t="s">
        <v>448</v>
      </c>
      <c r="G3525" s="1" t="s">
        <v>8726</v>
      </c>
      <c r="H3525" s="191">
        <v>60971</v>
      </c>
      <c r="I3525" s="192">
        <v>1</v>
      </c>
      <c r="J3525" s="192">
        <v>1</v>
      </c>
    </row>
    <row r="3526" spans="1:10">
      <c r="A3526" s="1" t="s">
        <v>8727</v>
      </c>
      <c r="B3526" s="1" t="s">
        <v>8727</v>
      </c>
      <c r="C3526" s="195" t="s">
        <v>8728</v>
      </c>
      <c r="D3526" s="1" t="s">
        <v>46</v>
      </c>
      <c r="E3526" s="1" t="s">
        <v>47</v>
      </c>
      <c r="F3526" s="1" t="s">
        <v>57</v>
      </c>
      <c r="G3526" s="1" t="s">
        <v>8729</v>
      </c>
      <c r="H3526" s="191">
        <v>60707.5</v>
      </c>
      <c r="I3526" s="192">
        <v>0</v>
      </c>
      <c r="J3526" s="192">
        <v>1</v>
      </c>
    </row>
    <row r="3527" spans="1:10">
      <c r="A3527" s="1" t="s">
        <v>8730</v>
      </c>
      <c r="B3527" s="1" t="s">
        <v>8730</v>
      </c>
      <c r="C3527" s="1" t="s">
        <v>8731</v>
      </c>
      <c r="D3527" s="1" t="s">
        <v>46</v>
      </c>
      <c r="E3527" s="1" t="s">
        <v>47</v>
      </c>
      <c r="F3527" s="1" t="s">
        <v>42</v>
      </c>
      <c r="G3527" s="1" t="s">
        <v>8732</v>
      </c>
      <c r="H3527" s="191">
        <v>55711</v>
      </c>
      <c r="I3527" s="192">
        <v>0</v>
      </c>
      <c r="J3527" s="192">
        <v>0</v>
      </c>
    </row>
    <row r="3528" spans="1:10">
      <c r="A3528" s="1" t="s">
        <v>8733</v>
      </c>
      <c r="B3528" s="1" t="s">
        <v>8733</v>
      </c>
      <c r="C3528" s="1" t="s">
        <v>8734</v>
      </c>
      <c r="D3528" s="1" t="s">
        <v>46</v>
      </c>
      <c r="E3528" s="1" t="s">
        <v>47</v>
      </c>
      <c r="F3528" s="1" t="s">
        <v>57</v>
      </c>
      <c r="G3528" s="1" t="s">
        <v>8735</v>
      </c>
      <c r="H3528" s="191">
        <v>52066</v>
      </c>
      <c r="I3528" s="192">
        <v>0</v>
      </c>
      <c r="J3528" s="192">
        <v>1</v>
      </c>
    </row>
    <row r="3529" spans="1:10">
      <c r="A3529" s="1" t="s">
        <v>8736</v>
      </c>
      <c r="B3529" s="1" t="s">
        <v>8736</v>
      </c>
      <c r="C3529" s="1" t="s">
        <v>8737</v>
      </c>
      <c r="D3529" s="1" t="s">
        <v>46</v>
      </c>
      <c r="E3529" s="1" t="s">
        <v>47</v>
      </c>
      <c r="F3529" s="1" t="s">
        <v>57</v>
      </c>
      <c r="G3529" s="1" t="s">
        <v>8738</v>
      </c>
      <c r="H3529" s="191">
        <v>51730</v>
      </c>
      <c r="I3529" s="192">
        <v>0</v>
      </c>
      <c r="J3529" s="192">
        <v>1</v>
      </c>
    </row>
    <row r="3530" spans="1:10">
      <c r="A3530" s="1" t="s">
        <v>8739</v>
      </c>
      <c r="B3530" s="1" t="s">
        <v>8739</v>
      </c>
      <c r="C3530" s="1" t="s">
        <v>8740</v>
      </c>
      <c r="D3530" s="1" t="s">
        <v>46</v>
      </c>
      <c r="E3530" s="1" t="s">
        <v>47</v>
      </c>
      <c r="F3530" s="1" t="s">
        <v>57</v>
      </c>
      <c r="G3530" s="1" t="s">
        <v>8741</v>
      </c>
      <c r="H3530" s="191">
        <v>44921</v>
      </c>
      <c r="I3530" s="192">
        <v>0</v>
      </c>
      <c r="J3530" s="192">
        <v>0</v>
      </c>
    </row>
    <row r="3531" spans="1:10">
      <c r="A3531" s="1" t="s">
        <v>8742</v>
      </c>
      <c r="B3531" s="1" t="s">
        <v>8675</v>
      </c>
      <c r="C3531" s="1" t="s">
        <v>6746</v>
      </c>
      <c r="D3531" s="1" t="s">
        <v>46</v>
      </c>
      <c r="E3531" s="1" t="s">
        <v>47</v>
      </c>
      <c r="F3531" s="1" t="s">
        <v>448</v>
      </c>
      <c r="G3531" s="1" t="s">
        <v>8743</v>
      </c>
      <c r="H3531" s="191">
        <v>43838.5</v>
      </c>
      <c r="I3531" s="192">
        <v>1</v>
      </c>
      <c r="J3531" s="192">
        <v>0</v>
      </c>
    </row>
    <row r="3532" spans="1:10">
      <c r="A3532" s="1" t="s">
        <v>8744</v>
      </c>
      <c r="B3532" s="1" t="s">
        <v>8744</v>
      </c>
      <c r="C3532" s="1" t="s">
        <v>8745</v>
      </c>
      <c r="D3532" s="1" t="s">
        <v>46</v>
      </c>
      <c r="E3532" s="1" t="s">
        <v>47</v>
      </c>
      <c r="F3532" s="1" t="s">
        <v>57</v>
      </c>
      <c r="G3532" s="1" t="s">
        <v>8746</v>
      </c>
      <c r="H3532" s="191">
        <v>40230</v>
      </c>
      <c r="I3532" s="192">
        <v>0</v>
      </c>
      <c r="J3532" s="192">
        <v>0</v>
      </c>
    </row>
    <row r="3533" spans="1:10">
      <c r="A3533" s="1" t="s">
        <v>8747</v>
      </c>
      <c r="B3533" s="1" t="s">
        <v>8673</v>
      </c>
      <c r="C3533" s="1" t="s">
        <v>6746</v>
      </c>
      <c r="D3533" s="1" t="s">
        <v>46</v>
      </c>
      <c r="E3533" s="1" t="s">
        <v>47</v>
      </c>
      <c r="F3533" s="1" t="s">
        <v>448</v>
      </c>
      <c r="G3533" s="1" t="s">
        <v>8748</v>
      </c>
      <c r="H3533" s="191">
        <v>39447</v>
      </c>
      <c r="I3533" s="192">
        <v>1</v>
      </c>
      <c r="J3533" s="192">
        <v>1</v>
      </c>
    </row>
    <row r="3534" spans="1:10">
      <c r="A3534" s="1" t="s">
        <v>8749</v>
      </c>
      <c r="B3534" s="1" t="s">
        <v>8750</v>
      </c>
      <c r="C3534" s="1" t="s">
        <v>8750</v>
      </c>
      <c r="D3534" s="1" t="s">
        <v>46</v>
      </c>
      <c r="E3534" s="1" t="s">
        <v>47</v>
      </c>
      <c r="F3534" s="1" t="s">
        <v>48</v>
      </c>
      <c r="G3534" s="1" t="s">
        <v>8751</v>
      </c>
      <c r="H3534" s="191">
        <v>38671.5</v>
      </c>
      <c r="I3534" s="192">
        <v>1</v>
      </c>
      <c r="J3534" s="192">
        <v>1</v>
      </c>
    </row>
    <row r="3535" spans="1:10">
      <c r="A3535" s="1" t="s">
        <v>8752</v>
      </c>
      <c r="B3535" s="1" t="s">
        <v>8752</v>
      </c>
      <c r="C3535" s="1" t="s">
        <v>8753</v>
      </c>
      <c r="D3535" s="1" t="s">
        <v>46</v>
      </c>
      <c r="E3535" s="1" t="s">
        <v>47</v>
      </c>
      <c r="F3535" s="1" t="s">
        <v>42</v>
      </c>
      <c r="G3535" s="1" t="s">
        <v>8754</v>
      </c>
      <c r="H3535" s="191">
        <v>38010</v>
      </c>
      <c r="I3535" s="192">
        <v>1</v>
      </c>
      <c r="J3535" s="192">
        <v>0</v>
      </c>
    </row>
    <row r="3536" spans="1:10">
      <c r="A3536" s="1" t="s">
        <v>8755</v>
      </c>
      <c r="B3536" s="1" t="s">
        <v>8755</v>
      </c>
      <c r="C3536" s="1" t="s">
        <v>542</v>
      </c>
      <c r="D3536" s="1" t="s">
        <v>46</v>
      </c>
      <c r="E3536" s="1" t="s">
        <v>47</v>
      </c>
      <c r="F3536" s="1" t="s">
        <v>42</v>
      </c>
      <c r="G3536" s="1" t="s">
        <v>8756</v>
      </c>
      <c r="H3536" s="191">
        <v>37284</v>
      </c>
      <c r="I3536" s="192">
        <v>1</v>
      </c>
      <c r="J3536" s="192">
        <v>1</v>
      </c>
    </row>
    <row r="3537" spans="1:10">
      <c r="A3537" s="1" t="s">
        <v>8757</v>
      </c>
      <c r="B3537" s="1" t="s">
        <v>8757</v>
      </c>
      <c r="C3537" s="1" t="s">
        <v>8717</v>
      </c>
      <c r="D3537" s="1" t="s">
        <v>46</v>
      </c>
      <c r="E3537" s="1" t="s">
        <v>47</v>
      </c>
      <c r="F3537" s="1" t="s">
        <v>42</v>
      </c>
      <c r="G3537" s="1" t="s">
        <v>8758</v>
      </c>
      <c r="H3537" s="191">
        <v>33570</v>
      </c>
      <c r="I3537" s="192">
        <v>0</v>
      </c>
      <c r="J3537" s="192">
        <v>0</v>
      </c>
    </row>
    <row r="3538" spans="1:10">
      <c r="A3538" s="1" t="s">
        <v>8759</v>
      </c>
      <c r="B3538" s="1" t="s">
        <v>8759</v>
      </c>
      <c r="C3538" s="1" t="s">
        <v>8760</v>
      </c>
      <c r="D3538" s="1" t="s">
        <v>46</v>
      </c>
      <c r="E3538" s="1" t="s">
        <v>47</v>
      </c>
      <c r="F3538" s="1" t="s">
        <v>42</v>
      </c>
      <c r="G3538" s="1" t="s">
        <v>8761</v>
      </c>
      <c r="H3538" s="191">
        <v>31660.5</v>
      </c>
      <c r="I3538" s="192">
        <v>0</v>
      </c>
      <c r="J3538" s="192">
        <v>0</v>
      </c>
    </row>
    <row r="3539" spans="1:10">
      <c r="A3539" s="1" t="s">
        <v>8762</v>
      </c>
      <c r="B3539" s="1" t="s">
        <v>8762</v>
      </c>
      <c r="C3539" s="195" t="s">
        <v>8763</v>
      </c>
      <c r="D3539" s="1" t="s">
        <v>46</v>
      </c>
      <c r="E3539" s="1" t="s">
        <v>47</v>
      </c>
      <c r="F3539" s="1" t="s">
        <v>57</v>
      </c>
      <c r="G3539" s="1" t="s">
        <v>8764</v>
      </c>
      <c r="H3539" s="191">
        <v>31168.5</v>
      </c>
      <c r="I3539" s="192">
        <v>0</v>
      </c>
      <c r="J3539" s="192">
        <v>1</v>
      </c>
    </row>
    <row r="3540" spans="1:10">
      <c r="A3540" s="1" t="s">
        <v>8765</v>
      </c>
      <c r="B3540" s="1" t="s">
        <v>8765</v>
      </c>
      <c r="C3540" s="195" t="s">
        <v>8766</v>
      </c>
      <c r="D3540" s="1" t="s">
        <v>46</v>
      </c>
      <c r="E3540" s="1" t="s">
        <v>47</v>
      </c>
      <c r="F3540" s="1" t="s">
        <v>42</v>
      </c>
      <c r="G3540" s="1" t="s">
        <v>8767</v>
      </c>
      <c r="H3540" s="191">
        <v>31089</v>
      </c>
      <c r="I3540" s="192">
        <v>1</v>
      </c>
      <c r="J3540" s="192">
        <v>0</v>
      </c>
    </row>
    <row r="3541" spans="1:10">
      <c r="A3541" s="1" t="s">
        <v>8768</v>
      </c>
      <c r="B3541" s="1" t="s">
        <v>8768</v>
      </c>
      <c r="C3541" s="1" t="s">
        <v>8769</v>
      </c>
      <c r="D3541" s="1" t="s">
        <v>46</v>
      </c>
      <c r="E3541" s="1" t="s">
        <v>47</v>
      </c>
      <c r="F3541" s="1" t="s">
        <v>57</v>
      </c>
      <c r="G3541" s="1" t="s">
        <v>8770</v>
      </c>
      <c r="H3541" s="191">
        <v>30632</v>
      </c>
      <c r="I3541" s="192">
        <v>0</v>
      </c>
      <c r="J3541" s="192">
        <v>1</v>
      </c>
    </row>
    <row r="3542" spans="1:10">
      <c r="A3542" s="1" t="s">
        <v>8771</v>
      </c>
      <c r="B3542" s="1" t="s">
        <v>8771</v>
      </c>
      <c r="C3542" s="1" t="s">
        <v>170</v>
      </c>
      <c r="D3542" s="1" t="s">
        <v>46</v>
      </c>
      <c r="E3542" s="1" t="s">
        <v>47</v>
      </c>
      <c r="F3542" s="1" t="s">
        <v>42</v>
      </c>
      <c r="G3542" s="1" t="s">
        <v>8772</v>
      </c>
      <c r="H3542" s="191">
        <v>30321.5</v>
      </c>
      <c r="I3542" s="192">
        <v>1</v>
      </c>
      <c r="J3542" s="192">
        <v>0</v>
      </c>
    </row>
    <row r="3543" spans="1:10">
      <c r="A3543" s="1" t="s">
        <v>8773</v>
      </c>
      <c r="B3543" s="1" t="s">
        <v>8773</v>
      </c>
      <c r="C3543" s="1" t="s">
        <v>8774</v>
      </c>
      <c r="D3543" s="1" t="s">
        <v>46</v>
      </c>
      <c r="E3543" s="1" t="s">
        <v>47</v>
      </c>
      <c r="F3543" s="1" t="s">
        <v>57</v>
      </c>
      <c r="G3543" s="1" t="s">
        <v>8775</v>
      </c>
      <c r="H3543" s="191">
        <v>29743</v>
      </c>
      <c r="I3543" s="192">
        <v>0</v>
      </c>
      <c r="J3543" s="192">
        <v>0</v>
      </c>
    </row>
    <row r="3544" spans="1:10">
      <c r="A3544" s="1" t="s">
        <v>8776</v>
      </c>
      <c r="B3544" s="1" t="s">
        <v>8776</v>
      </c>
      <c r="C3544" s="1" t="s">
        <v>5677</v>
      </c>
      <c r="D3544" s="1" t="s">
        <v>46</v>
      </c>
      <c r="E3544" s="1" t="s">
        <v>47</v>
      </c>
      <c r="F3544" s="1" t="s">
        <v>42</v>
      </c>
      <c r="G3544" s="1" t="s">
        <v>8777</v>
      </c>
      <c r="H3544" s="191">
        <v>29120</v>
      </c>
      <c r="I3544" s="192">
        <v>1</v>
      </c>
      <c r="J3544" s="192">
        <v>0</v>
      </c>
    </row>
    <row r="3545" spans="1:10">
      <c r="A3545" s="1" t="s">
        <v>8778</v>
      </c>
      <c r="B3545" s="1" t="s">
        <v>8778</v>
      </c>
      <c r="C3545" s="1" t="s">
        <v>8779</v>
      </c>
      <c r="D3545" s="1" t="s">
        <v>46</v>
      </c>
      <c r="E3545" s="1" t="s">
        <v>47</v>
      </c>
      <c r="F3545" s="1" t="s">
        <v>57</v>
      </c>
      <c r="G3545" s="1" t="s">
        <v>8780</v>
      </c>
      <c r="H3545" s="191">
        <v>28679.5</v>
      </c>
      <c r="I3545" s="192">
        <v>0</v>
      </c>
      <c r="J3545" s="192">
        <v>1</v>
      </c>
    </row>
    <row r="3546" spans="1:10">
      <c r="A3546" s="1" t="s">
        <v>8781</v>
      </c>
      <c r="B3546" s="1" t="s">
        <v>8781</v>
      </c>
      <c r="C3546" s="1" t="s">
        <v>8782</v>
      </c>
      <c r="D3546" s="1" t="s">
        <v>46</v>
      </c>
      <c r="E3546" s="1" t="s">
        <v>47</v>
      </c>
      <c r="F3546" s="1" t="s">
        <v>57</v>
      </c>
      <c r="G3546" s="1" t="s">
        <v>8783</v>
      </c>
      <c r="H3546" s="191">
        <v>28206</v>
      </c>
      <c r="I3546" s="192">
        <v>0</v>
      </c>
      <c r="J3546" s="192">
        <v>1</v>
      </c>
    </row>
    <row r="3547" spans="1:10">
      <c r="A3547" s="1" t="s">
        <v>8784</v>
      </c>
      <c r="B3547" s="1" t="s">
        <v>8784</v>
      </c>
      <c r="C3547" s="195" t="s">
        <v>8785</v>
      </c>
      <c r="D3547" s="1" t="s">
        <v>46</v>
      </c>
      <c r="E3547" s="1" t="s">
        <v>47</v>
      </c>
      <c r="F3547" s="1" t="s">
        <v>57</v>
      </c>
      <c r="G3547" s="1" t="s">
        <v>8786</v>
      </c>
      <c r="H3547" s="191">
        <v>26601</v>
      </c>
      <c r="I3547" s="192">
        <v>0</v>
      </c>
      <c r="J3547" s="192">
        <v>1</v>
      </c>
    </row>
    <row r="3548" spans="1:10">
      <c r="A3548" s="1" t="s">
        <v>8787</v>
      </c>
      <c r="B3548" s="1" t="s">
        <v>8787</v>
      </c>
      <c r="C3548" s="1" t="s">
        <v>6782</v>
      </c>
      <c r="D3548" s="1" t="s">
        <v>46</v>
      </c>
      <c r="E3548" s="1" t="s">
        <v>47</v>
      </c>
      <c r="F3548" s="1" t="s">
        <v>42</v>
      </c>
      <c r="G3548" s="1" t="s">
        <v>8788</v>
      </c>
      <c r="H3548" s="191">
        <v>25857</v>
      </c>
      <c r="I3548" s="192">
        <v>1</v>
      </c>
      <c r="J3548" s="192">
        <v>0</v>
      </c>
    </row>
    <row r="3549" spans="1:10">
      <c r="A3549" s="1" t="s">
        <v>8789</v>
      </c>
      <c r="B3549" s="1" t="s">
        <v>8789</v>
      </c>
      <c r="C3549" s="1" t="s">
        <v>8790</v>
      </c>
      <c r="D3549" s="1" t="s">
        <v>46</v>
      </c>
      <c r="E3549" s="1" t="s">
        <v>47</v>
      </c>
      <c r="F3549" s="1" t="s">
        <v>57</v>
      </c>
      <c r="G3549" s="1" t="s">
        <v>8791</v>
      </c>
      <c r="H3549" s="191">
        <v>25148.5</v>
      </c>
      <c r="I3549" s="192">
        <v>0</v>
      </c>
      <c r="J3549" s="192">
        <v>1</v>
      </c>
    </row>
    <row r="3550" spans="1:10">
      <c r="A3550" s="1" t="s">
        <v>8792</v>
      </c>
      <c r="B3550" s="1" t="s">
        <v>8792</v>
      </c>
      <c r="C3550" s="1" t="s">
        <v>8793</v>
      </c>
      <c r="D3550" s="1" t="s">
        <v>46</v>
      </c>
      <c r="E3550" s="1" t="s">
        <v>47</v>
      </c>
      <c r="F3550" s="1" t="s">
        <v>42</v>
      </c>
      <c r="G3550" s="1" t="s">
        <v>8794</v>
      </c>
      <c r="H3550" s="191">
        <v>24241.5</v>
      </c>
      <c r="I3550" s="192">
        <v>1</v>
      </c>
      <c r="J3550" s="192">
        <v>1</v>
      </c>
    </row>
    <row r="3551" spans="1:10">
      <c r="A3551" s="1" t="s">
        <v>8795</v>
      </c>
      <c r="B3551" s="1" t="s">
        <v>8795</v>
      </c>
      <c r="C3551" s="1" t="s">
        <v>8796</v>
      </c>
      <c r="D3551" s="1" t="s">
        <v>46</v>
      </c>
      <c r="E3551" s="1" t="s">
        <v>47</v>
      </c>
      <c r="F3551" s="1" t="s">
        <v>42</v>
      </c>
      <c r="G3551" s="1" t="s">
        <v>8797</v>
      </c>
      <c r="H3551" s="191">
        <v>22536</v>
      </c>
      <c r="I3551" s="192">
        <v>0</v>
      </c>
      <c r="J3551" s="192">
        <v>0</v>
      </c>
    </row>
    <row r="3552" spans="1:10">
      <c r="A3552" s="1" t="s">
        <v>8798</v>
      </c>
      <c r="B3552" s="1" t="s">
        <v>8798</v>
      </c>
      <c r="C3552" s="1" t="s">
        <v>516</v>
      </c>
      <c r="D3552" s="1" t="s">
        <v>46</v>
      </c>
      <c r="E3552" s="1" t="s">
        <v>47</v>
      </c>
      <c r="F3552" s="1" t="s">
        <v>57</v>
      </c>
      <c r="G3552" s="1" t="s">
        <v>8799</v>
      </c>
      <c r="H3552" s="191">
        <v>21745.5</v>
      </c>
      <c r="I3552" s="192">
        <v>0</v>
      </c>
      <c r="J3552" s="192">
        <v>0</v>
      </c>
    </row>
    <row r="3553" spans="1:10">
      <c r="A3553" s="1" t="s">
        <v>8800</v>
      </c>
      <c r="B3553" s="1" t="s">
        <v>8800</v>
      </c>
      <c r="C3553" s="1" t="s">
        <v>147</v>
      </c>
      <c r="D3553" s="1" t="s">
        <v>46</v>
      </c>
      <c r="E3553" s="1" t="s">
        <v>47</v>
      </c>
      <c r="F3553" s="1" t="s">
        <v>42</v>
      </c>
      <c r="G3553" s="1" t="s">
        <v>8801</v>
      </c>
      <c r="H3553" s="191">
        <v>21635.25</v>
      </c>
      <c r="I3553" s="192">
        <v>0</v>
      </c>
      <c r="J3553" s="192">
        <v>0</v>
      </c>
    </row>
    <row r="3554" spans="1:10">
      <c r="A3554" s="1" t="s">
        <v>8802</v>
      </c>
      <c r="B3554" s="1" t="s">
        <v>8802</v>
      </c>
      <c r="C3554" s="1" t="s">
        <v>8803</v>
      </c>
      <c r="D3554" s="1" t="s">
        <v>46</v>
      </c>
      <c r="E3554" s="1" t="s">
        <v>47</v>
      </c>
      <c r="F3554" s="1" t="s">
        <v>57</v>
      </c>
      <c r="G3554" s="1" t="s">
        <v>8804</v>
      </c>
      <c r="H3554" s="191">
        <v>21556.5</v>
      </c>
      <c r="I3554" s="192">
        <v>0</v>
      </c>
      <c r="J3554" s="192">
        <v>1</v>
      </c>
    </row>
    <row r="3555" spans="1:10">
      <c r="A3555" s="1" t="s">
        <v>8805</v>
      </c>
      <c r="B3555" s="1" t="s">
        <v>8805</v>
      </c>
      <c r="C3555" s="1" t="s">
        <v>8806</v>
      </c>
      <c r="D3555" s="1" t="s">
        <v>46</v>
      </c>
      <c r="E3555" s="1" t="s">
        <v>47</v>
      </c>
      <c r="F3555" s="1" t="s">
        <v>57</v>
      </c>
      <c r="G3555" s="1" t="s">
        <v>8807</v>
      </c>
      <c r="H3555" s="191">
        <v>21065</v>
      </c>
      <c r="I3555" s="192">
        <v>0</v>
      </c>
      <c r="J3555" s="192">
        <v>0</v>
      </c>
    </row>
    <row r="3556" spans="1:10">
      <c r="A3556" s="1" t="s">
        <v>8808</v>
      </c>
      <c r="B3556" s="1" t="s">
        <v>8808</v>
      </c>
      <c r="C3556" s="1" t="s">
        <v>8809</v>
      </c>
      <c r="D3556" s="1" t="s">
        <v>46</v>
      </c>
      <c r="E3556" s="1" t="s">
        <v>47</v>
      </c>
      <c r="F3556" s="1" t="s">
        <v>57</v>
      </c>
      <c r="G3556" s="1" t="s">
        <v>8810</v>
      </c>
      <c r="H3556" s="191">
        <v>20967.5</v>
      </c>
      <c r="I3556" s="192">
        <v>0</v>
      </c>
      <c r="J3556" s="192">
        <v>1</v>
      </c>
    </row>
    <row r="3557" spans="1:10">
      <c r="A3557" s="1" t="s">
        <v>8811</v>
      </c>
      <c r="B3557" s="1" t="s">
        <v>45</v>
      </c>
      <c r="C3557" s="1" t="s">
        <v>45</v>
      </c>
      <c r="D3557" s="1" t="s">
        <v>46</v>
      </c>
      <c r="E3557" s="1" t="s">
        <v>47</v>
      </c>
      <c r="F3557" s="1" t="s">
        <v>65</v>
      </c>
      <c r="G3557" s="1" t="s">
        <v>8812</v>
      </c>
      <c r="H3557" s="191">
        <v>20843</v>
      </c>
      <c r="I3557" s="192">
        <v>0</v>
      </c>
      <c r="J3557" s="192">
        <v>0</v>
      </c>
    </row>
    <row r="3558" spans="1:10">
      <c r="A3558" s="1" t="s">
        <v>8813</v>
      </c>
      <c r="B3558" s="1" t="s">
        <v>8813</v>
      </c>
      <c r="C3558" s="1" t="s">
        <v>516</v>
      </c>
      <c r="D3558" s="1" t="s">
        <v>46</v>
      </c>
      <c r="E3558" s="1" t="s">
        <v>47</v>
      </c>
      <c r="F3558" s="1" t="s">
        <v>57</v>
      </c>
      <c r="G3558" s="1" t="s">
        <v>8814</v>
      </c>
      <c r="H3558" s="191">
        <v>20124</v>
      </c>
      <c r="I3558" s="192">
        <v>0</v>
      </c>
      <c r="J3558" s="192">
        <v>0</v>
      </c>
    </row>
    <row r="3559" spans="1:10">
      <c r="A3559" s="1" t="s">
        <v>8815</v>
      </c>
      <c r="B3559" s="1" t="s">
        <v>8675</v>
      </c>
      <c r="C3559" s="1" t="s">
        <v>6746</v>
      </c>
      <c r="D3559" s="1" t="s">
        <v>46</v>
      </c>
      <c r="E3559" s="1" t="s">
        <v>47</v>
      </c>
      <c r="F3559" s="1" t="s">
        <v>448</v>
      </c>
      <c r="G3559" s="1" t="s">
        <v>8816</v>
      </c>
      <c r="H3559" s="191">
        <v>19306</v>
      </c>
      <c r="I3559" s="192">
        <v>1</v>
      </c>
      <c r="J3559" s="192">
        <v>0</v>
      </c>
    </row>
    <row r="3560" spans="1:10">
      <c r="A3560" s="1" t="s">
        <v>8817</v>
      </c>
      <c r="B3560" s="1" t="s">
        <v>45</v>
      </c>
      <c r="C3560" s="1" t="s">
        <v>45</v>
      </c>
      <c r="D3560" s="1" t="s">
        <v>46</v>
      </c>
      <c r="E3560" s="1" t="s">
        <v>47</v>
      </c>
      <c r="F3560" s="1" t="s">
        <v>48</v>
      </c>
      <c r="G3560" s="1" t="s">
        <v>8818</v>
      </c>
      <c r="H3560" s="191">
        <v>18830.5</v>
      </c>
      <c r="I3560" s="192">
        <v>0</v>
      </c>
      <c r="J3560" s="192">
        <v>0</v>
      </c>
    </row>
    <row r="3561" spans="1:10">
      <c r="A3561" s="1" t="s">
        <v>8819</v>
      </c>
      <c r="B3561" s="1" t="s">
        <v>45</v>
      </c>
      <c r="C3561" s="1" t="s">
        <v>45</v>
      </c>
      <c r="D3561" s="1" t="s">
        <v>46</v>
      </c>
      <c r="E3561" s="1" t="s">
        <v>47</v>
      </c>
      <c r="F3561" s="1" t="s">
        <v>48</v>
      </c>
      <c r="G3561" s="1" t="s">
        <v>8820</v>
      </c>
      <c r="H3561" s="191">
        <v>18786.5</v>
      </c>
      <c r="I3561" s="192">
        <v>0</v>
      </c>
      <c r="J3561" s="192">
        <v>0</v>
      </c>
    </row>
    <row r="3562" spans="1:10">
      <c r="A3562" s="1" t="s">
        <v>8821</v>
      </c>
      <c r="B3562" s="1" t="s">
        <v>8822</v>
      </c>
      <c r="C3562" s="1" t="s">
        <v>8822</v>
      </c>
      <c r="D3562" s="1" t="s">
        <v>46</v>
      </c>
      <c r="E3562" s="1" t="s">
        <v>47</v>
      </c>
      <c r="F3562" s="1" t="s">
        <v>42</v>
      </c>
      <c r="G3562" s="1" t="s">
        <v>8823</v>
      </c>
      <c r="H3562" s="191">
        <v>18498.5</v>
      </c>
      <c r="I3562" s="192">
        <v>0</v>
      </c>
      <c r="J3562" s="192">
        <v>0</v>
      </c>
    </row>
    <row r="3563" spans="1:10">
      <c r="A3563" s="1" t="s">
        <v>8824</v>
      </c>
      <c r="B3563" s="1" t="s">
        <v>8824</v>
      </c>
      <c r="C3563" s="1" t="s">
        <v>8825</v>
      </c>
      <c r="D3563" s="1" t="s">
        <v>46</v>
      </c>
      <c r="E3563" s="1" t="s">
        <v>47</v>
      </c>
      <c r="F3563" s="1" t="s">
        <v>57</v>
      </c>
      <c r="G3563" s="1" t="s">
        <v>8826</v>
      </c>
      <c r="H3563" s="191">
        <v>17799.5</v>
      </c>
      <c r="I3563" s="192">
        <v>0</v>
      </c>
      <c r="J3563" s="192">
        <v>0</v>
      </c>
    </row>
    <row r="3564" spans="1:10">
      <c r="A3564" s="1" t="s">
        <v>8827</v>
      </c>
      <c r="B3564" s="1" t="s">
        <v>8827</v>
      </c>
      <c r="C3564" s="1" t="s">
        <v>4086</v>
      </c>
      <c r="D3564" s="1" t="s">
        <v>46</v>
      </c>
      <c r="E3564" s="1" t="s">
        <v>47</v>
      </c>
      <c r="F3564" s="1" t="s">
        <v>42</v>
      </c>
      <c r="G3564" s="1" t="s">
        <v>8828</v>
      </c>
      <c r="H3564" s="191">
        <v>17687.75</v>
      </c>
      <c r="I3564" s="192">
        <v>0</v>
      </c>
      <c r="J3564" s="192">
        <v>0</v>
      </c>
    </row>
    <row r="3565" spans="1:10">
      <c r="A3565" s="1" t="s">
        <v>8829</v>
      </c>
      <c r="B3565" s="1" t="s">
        <v>8829</v>
      </c>
      <c r="C3565" s="1" t="s">
        <v>516</v>
      </c>
      <c r="D3565" s="1" t="s">
        <v>46</v>
      </c>
      <c r="E3565" s="1" t="s">
        <v>47</v>
      </c>
      <c r="F3565" s="1" t="s">
        <v>57</v>
      </c>
      <c r="G3565" s="1" t="s">
        <v>8830</v>
      </c>
      <c r="H3565" s="191">
        <v>17618.5</v>
      </c>
      <c r="I3565" s="192">
        <v>0</v>
      </c>
      <c r="J3565" s="192">
        <v>0</v>
      </c>
    </row>
    <row r="3566" spans="1:10">
      <c r="A3566" s="1" t="s">
        <v>8831</v>
      </c>
      <c r="B3566" s="1" t="s">
        <v>45</v>
      </c>
      <c r="C3566" s="1" t="s">
        <v>45</v>
      </c>
      <c r="D3566" s="1" t="s">
        <v>46</v>
      </c>
      <c r="E3566" s="1" t="s">
        <v>47</v>
      </c>
      <c r="F3566" s="1" t="s">
        <v>48</v>
      </c>
      <c r="G3566" s="1" t="s">
        <v>8832</v>
      </c>
      <c r="H3566" s="191">
        <v>17414</v>
      </c>
      <c r="I3566" s="192">
        <v>0</v>
      </c>
      <c r="J3566" s="192">
        <v>0</v>
      </c>
    </row>
    <row r="3567" spans="1:10">
      <c r="A3567" s="1" t="s">
        <v>8833</v>
      </c>
      <c r="B3567" s="1" t="s">
        <v>45</v>
      </c>
      <c r="C3567" s="1" t="s">
        <v>45</v>
      </c>
      <c r="D3567" s="1" t="s">
        <v>46</v>
      </c>
      <c r="E3567" s="1" t="s">
        <v>47</v>
      </c>
      <c r="F3567" s="1" t="s">
        <v>48</v>
      </c>
      <c r="G3567" s="1" t="s">
        <v>8834</v>
      </c>
      <c r="H3567" s="191">
        <v>17058.5</v>
      </c>
      <c r="I3567" s="192">
        <v>0</v>
      </c>
      <c r="J3567" s="192">
        <v>0</v>
      </c>
    </row>
    <row r="3568" spans="1:10">
      <c r="A3568" s="1" t="s">
        <v>8835</v>
      </c>
      <c r="B3568" s="1" t="s">
        <v>8835</v>
      </c>
      <c r="C3568" s="1" t="s">
        <v>8836</v>
      </c>
      <c r="D3568" s="1" t="s">
        <v>46</v>
      </c>
      <c r="E3568" s="1" t="s">
        <v>47</v>
      </c>
      <c r="F3568" s="1" t="s">
        <v>57</v>
      </c>
      <c r="G3568" s="1" t="s">
        <v>1200</v>
      </c>
      <c r="H3568" s="191">
        <v>16993</v>
      </c>
      <c r="I3568" s="192">
        <v>0</v>
      </c>
      <c r="J3568" s="192">
        <v>1</v>
      </c>
    </row>
    <row r="3569" spans="1:10">
      <c r="A3569" s="1" t="s">
        <v>8837</v>
      </c>
      <c r="B3569" s="1" t="s">
        <v>8837</v>
      </c>
      <c r="C3569" s="1" t="s">
        <v>8838</v>
      </c>
      <c r="D3569" s="1" t="s">
        <v>46</v>
      </c>
      <c r="E3569" s="1" t="s">
        <v>47</v>
      </c>
      <c r="F3569" s="1" t="s">
        <v>57</v>
      </c>
      <c r="G3569" s="1" t="s">
        <v>8839</v>
      </c>
      <c r="H3569" s="191">
        <v>15820</v>
      </c>
      <c r="I3569" s="192">
        <v>0</v>
      </c>
      <c r="J3569" s="192">
        <v>0</v>
      </c>
    </row>
    <row r="3570" spans="1:10">
      <c r="A3570" s="1" t="s">
        <v>8840</v>
      </c>
      <c r="B3570" s="1" t="s">
        <v>8840</v>
      </c>
      <c r="C3570" s="1" t="s">
        <v>8841</v>
      </c>
      <c r="D3570" s="1" t="s">
        <v>46</v>
      </c>
      <c r="E3570" s="1" t="s">
        <v>47</v>
      </c>
      <c r="F3570" s="1" t="s">
        <v>57</v>
      </c>
      <c r="G3570" s="1" t="s">
        <v>8842</v>
      </c>
      <c r="H3570" s="191">
        <v>15258</v>
      </c>
      <c r="I3570" s="192">
        <v>0</v>
      </c>
      <c r="J3570" s="192">
        <v>1</v>
      </c>
    </row>
    <row r="3571" spans="1:10">
      <c r="A3571" s="1" t="s">
        <v>8843</v>
      </c>
      <c r="B3571" s="1" t="s">
        <v>8844</v>
      </c>
      <c r="C3571" s="1" t="s">
        <v>8844</v>
      </c>
      <c r="D3571" s="1" t="s">
        <v>46</v>
      </c>
      <c r="E3571" s="1" t="s">
        <v>47</v>
      </c>
      <c r="F3571" s="1" t="s">
        <v>48</v>
      </c>
      <c r="G3571" s="1" t="s">
        <v>8845</v>
      </c>
      <c r="H3571" s="191">
        <v>15115</v>
      </c>
      <c r="I3571" s="192">
        <v>0</v>
      </c>
      <c r="J3571" s="192">
        <v>1</v>
      </c>
    </row>
    <row r="3572" spans="1:10">
      <c r="A3572" s="1" t="s">
        <v>8846</v>
      </c>
      <c r="B3572" s="1" t="s">
        <v>8847</v>
      </c>
      <c r="C3572" s="1" t="s">
        <v>8847</v>
      </c>
      <c r="D3572" s="1" t="s">
        <v>46</v>
      </c>
      <c r="E3572" s="1" t="s">
        <v>47</v>
      </c>
      <c r="F3572" s="1" t="s">
        <v>42</v>
      </c>
      <c r="G3572" s="1" t="s">
        <v>8848</v>
      </c>
      <c r="H3572" s="191">
        <v>14362</v>
      </c>
      <c r="I3572" s="192">
        <v>0</v>
      </c>
      <c r="J3572" s="192">
        <v>1</v>
      </c>
    </row>
    <row r="3573" spans="1:10">
      <c r="A3573" s="1" t="s">
        <v>8849</v>
      </c>
      <c r="B3573" s="1" t="s">
        <v>8849</v>
      </c>
      <c r="C3573" s="1" t="s">
        <v>8850</v>
      </c>
      <c r="D3573" s="1" t="s">
        <v>46</v>
      </c>
      <c r="E3573" s="1" t="s">
        <v>47</v>
      </c>
      <c r="F3573" s="1" t="s">
        <v>42</v>
      </c>
      <c r="G3573" s="1" t="s">
        <v>8851</v>
      </c>
      <c r="H3573" s="191">
        <v>13751.5</v>
      </c>
      <c r="I3573" s="192">
        <v>0</v>
      </c>
      <c r="J3573" s="192">
        <v>0</v>
      </c>
    </row>
    <row r="3574" spans="1:10">
      <c r="A3574" s="1" t="s">
        <v>8852</v>
      </c>
      <c r="B3574" s="1" t="s">
        <v>8766</v>
      </c>
      <c r="C3574" s="1" t="s">
        <v>8766</v>
      </c>
      <c r="D3574" s="1" t="s">
        <v>8853</v>
      </c>
      <c r="E3574" s="1" t="s">
        <v>47</v>
      </c>
      <c r="F3574" s="195" t="s">
        <v>42</v>
      </c>
      <c r="G3574" s="195" t="s">
        <v>8854</v>
      </c>
      <c r="H3574" s="196">
        <v>13720</v>
      </c>
      <c r="I3574" s="192">
        <v>0</v>
      </c>
      <c r="J3574" s="192">
        <v>0</v>
      </c>
    </row>
    <row r="3575" spans="1:10">
      <c r="A3575" s="1" t="s">
        <v>8855</v>
      </c>
      <c r="B3575" s="1" t="s">
        <v>8855</v>
      </c>
      <c r="C3575" s="1" t="s">
        <v>8856</v>
      </c>
      <c r="D3575" s="1" t="s">
        <v>46</v>
      </c>
      <c r="E3575" s="1" t="s">
        <v>47</v>
      </c>
      <c r="F3575" s="1" t="s">
        <v>57</v>
      </c>
      <c r="G3575" s="1" t="s">
        <v>8857</v>
      </c>
      <c r="H3575" s="191">
        <v>13633</v>
      </c>
      <c r="I3575" s="192">
        <v>0</v>
      </c>
      <c r="J3575" s="192">
        <v>1</v>
      </c>
    </row>
    <row r="3576" spans="1:10">
      <c r="A3576" s="1" t="s">
        <v>8858</v>
      </c>
      <c r="B3576" s="1" t="s">
        <v>8858</v>
      </c>
      <c r="C3576" s="1" t="s">
        <v>8859</v>
      </c>
      <c r="D3576" s="1" t="s">
        <v>46</v>
      </c>
      <c r="E3576" s="1" t="s">
        <v>47</v>
      </c>
      <c r="F3576" s="1" t="s">
        <v>57</v>
      </c>
      <c r="G3576" s="1" t="s">
        <v>8860</v>
      </c>
      <c r="H3576" s="191">
        <v>12947</v>
      </c>
      <c r="I3576" s="192">
        <v>0</v>
      </c>
      <c r="J3576" s="192">
        <v>0</v>
      </c>
    </row>
    <row r="3577" spans="1:10">
      <c r="A3577" s="1" t="s">
        <v>8861</v>
      </c>
      <c r="B3577" s="1" t="s">
        <v>45</v>
      </c>
      <c r="C3577" s="1" t="s">
        <v>45</v>
      </c>
      <c r="D3577" s="1" t="s">
        <v>46</v>
      </c>
      <c r="E3577" s="1" t="s">
        <v>47</v>
      </c>
      <c r="F3577" s="1" t="s">
        <v>48</v>
      </c>
      <c r="G3577" s="1" t="s">
        <v>8862</v>
      </c>
      <c r="H3577" s="191">
        <v>12543</v>
      </c>
      <c r="I3577" s="192">
        <v>0</v>
      </c>
      <c r="J3577" s="192">
        <v>0</v>
      </c>
    </row>
    <row r="3578" spans="1:10">
      <c r="A3578" s="1" t="s">
        <v>8863</v>
      </c>
      <c r="B3578" s="1" t="s">
        <v>8863</v>
      </c>
      <c r="C3578" s="1" t="s">
        <v>8864</v>
      </c>
      <c r="D3578" s="1" t="s">
        <v>46</v>
      </c>
      <c r="E3578" s="1" t="s">
        <v>47</v>
      </c>
      <c r="F3578" s="1" t="s">
        <v>57</v>
      </c>
      <c r="G3578" s="1" t="s">
        <v>8865</v>
      </c>
      <c r="H3578" s="191">
        <v>12382</v>
      </c>
      <c r="I3578" s="192">
        <v>0</v>
      </c>
      <c r="J3578" s="192">
        <v>0</v>
      </c>
    </row>
    <row r="3579" spans="1:10">
      <c r="A3579" s="1" t="s">
        <v>8866</v>
      </c>
      <c r="B3579" s="1" t="s">
        <v>8671</v>
      </c>
      <c r="C3579" s="1" t="s">
        <v>6746</v>
      </c>
      <c r="D3579" s="1" t="s">
        <v>46</v>
      </c>
      <c r="E3579" s="1" t="s">
        <v>47</v>
      </c>
      <c r="F3579" s="1" t="s">
        <v>448</v>
      </c>
      <c r="G3579" s="1" t="s">
        <v>8867</v>
      </c>
      <c r="H3579" s="191">
        <v>12331</v>
      </c>
      <c r="I3579" s="192">
        <v>1</v>
      </c>
      <c r="J3579" s="192">
        <v>0</v>
      </c>
    </row>
    <row r="3580" spans="1:10">
      <c r="A3580" s="1" t="s">
        <v>8868</v>
      </c>
      <c r="B3580" s="1" t="s">
        <v>8868</v>
      </c>
      <c r="C3580" s="1" t="s">
        <v>8869</v>
      </c>
      <c r="D3580" s="1" t="s">
        <v>46</v>
      </c>
      <c r="E3580" s="1" t="s">
        <v>47</v>
      </c>
      <c r="F3580" s="1" t="s">
        <v>57</v>
      </c>
      <c r="G3580" s="1" t="s">
        <v>8870</v>
      </c>
      <c r="H3580" s="191">
        <v>11707</v>
      </c>
      <c r="I3580" s="192">
        <v>0</v>
      </c>
      <c r="J3580" s="192">
        <v>0</v>
      </c>
    </row>
    <row r="3581" spans="1:10">
      <c r="A3581" s="1" t="s">
        <v>8871</v>
      </c>
      <c r="B3581" s="1" t="s">
        <v>8673</v>
      </c>
      <c r="C3581" s="1" t="s">
        <v>6746</v>
      </c>
      <c r="D3581" s="1" t="s">
        <v>46</v>
      </c>
      <c r="E3581" s="1" t="s">
        <v>47</v>
      </c>
      <c r="F3581" s="1" t="s">
        <v>448</v>
      </c>
      <c r="G3581" s="1" t="s">
        <v>8872</v>
      </c>
      <c r="H3581" s="191">
        <v>11420</v>
      </c>
      <c r="I3581" s="192">
        <v>1</v>
      </c>
      <c r="J3581" s="192">
        <v>1</v>
      </c>
    </row>
    <row r="3582" spans="1:10">
      <c r="A3582" s="1" t="s">
        <v>8873</v>
      </c>
      <c r="B3582" s="1" t="s">
        <v>8873</v>
      </c>
      <c r="C3582" s="1" t="s">
        <v>8874</v>
      </c>
      <c r="D3582" s="1" t="s">
        <v>46</v>
      </c>
      <c r="E3582" s="1" t="s">
        <v>47</v>
      </c>
      <c r="F3582" s="1" t="s">
        <v>57</v>
      </c>
      <c r="G3582" s="1" t="s">
        <v>8470</v>
      </c>
      <c r="H3582" s="191">
        <v>11232</v>
      </c>
      <c r="I3582" s="192">
        <v>0</v>
      </c>
      <c r="J3582" s="192">
        <v>1</v>
      </c>
    </row>
    <row r="3583" spans="1:10">
      <c r="A3583" s="1" t="s">
        <v>8875</v>
      </c>
      <c r="B3583" s="1" t="s">
        <v>8875</v>
      </c>
      <c r="C3583" s="1" t="s">
        <v>6767</v>
      </c>
      <c r="D3583" s="1" t="s">
        <v>46</v>
      </c>
      <c r="E3583" s="1" t="s">
        <v>47</v>
      </c>
      <c r="F3583" s="1" t="s">
        <v>57</v>
      </c>
      <c r="G3583" s="1" t="s">
        <v>8876</v>
      </c>
      <c r="H3583" s="191">
        <v>10826.5</v>
      </c>
      <c r="I3583" s="192">
        <v>0</v>
      </c>
      <c r="J3583" s="192">
        <v>0</v>
      </c>
    </row>
    <row r="3584" spans="1:10">
      <c r="A3584" s="1" t="s">
        <v>8877</v>
      </c>
      <c r="B3584" s="1" t="s">
        <v>8877</v>
      </c>
      <c r="C3584" s="1" t="s">
        <v>6782</v>
      </c>
      <c r="D3584" s="1" t="s">
        <v>46</v>
      </c>
      <c r="E3584" s="1" t="s">
        <v>47</v>
      </c>
      <c r="F3584" s="1" t="s">
        <v>42</v>
      </c>
      <c r="G3584" s="1" t="s">
        <v>8878</v>
      </c>
      <c r="H3584" s="191">
        <v>10682</v>
      </c>
      <c r="I3584" s="192">
        <v>0</v>
      </c>
      <c r="J3584" s="192">
        <v>0</v>
      </c>
    </row>
    <row r="3585" spans="1:10">
      <c r="A3585" s="1" t="s">
        <v>8879</v>
      </c>
      <c r="B3585" s="1" t="s">
        <v>8879</v>
      </c>
      <c r="C3585" s="1" t="s">
        <v>8880</v>
      </c>
      <c r="D3585" s="1" t="s">
        <v>46</v>
      </c>
      <c r="E3585" s="1" t="s">
        <v>47</v>
      </c>
      <c r="F3585" s="1" t="s">
        <v>42</v>
      </c>
      <c r="G3585" s="1" t="s">
        <v>8881</v>
      </c>
      <c r="H3585" s="191">
        <v>10476.5</v>
      </c>
      <c r="I3585" s="192">
        <v>0</v>
      </c>
      <c r="J3585" s="192">
        <v>0</v>
      </c>
    </row>
    <row r="3586" spans="1:10">
      <c r="A3586" s="1" t="s">
        <v>8882</v>
      </c>
      <c r="B3586" s="1" t="s">
        <v>701</v>
      </c>
      <c r="C3586" s="1" t="s">
        <v>701</v>
      </c>
      <c r="D3586" s="1" t="s">
        <v>46</v>
      </c>
      <c r="E3586" s="1" t="s">
        <v>47</v>
      </c>
      <c r="F3586" s="1" t="s">
        <v>42</v>
      </c>
      <c r="G3586" s="1" t="s">
        <v>8883</v>
      </c>
      <c r="H3586" s="191">
        <v>9742</v>
      </c>
      <c r="I3586" s="192">
        <v>0</v>
      </c>
      <c r="J3586" s="192">
        <v>0</v>
      </c>
    </row>
    <row r="3587" spans="1:10">
      <c r="A3587" s="1" t="s">
        <v>8884</v>
      </c>
      <c r="B3587" s="1" t="s">
        <v>8884</v>
      </c>
      <c r="C3587" s="1" t="s">
        <v>516</v>
      </c>
      <c r="D3587" s="1" t="s">
        <v>46</v>
      </c>
      <c r="E3587" s="1" t="s">
        <v>47</v>
      </c>
      <c r="F3587" s="1" t="s">
        <v>57</v>
      </c>
      <c r="G3587" s="1" t="s">
        <v>8885</v>
      </c>
      <c r="H3587" s="191">
        <v>9689</v>
      </c>
      <c r="I3587" s="192">
        <v>0</v>
      </c>
      <c r="J3587" s="192">
        <v>0</v>
      </c>
    </row>
    <row r="3588" spans="1:10">
      <c r="A3588" s="1" t="s">
        <v>8886</v>
      </c>
      <c r="B3588" s="1" t="s">
        <v>8886</v>
      </c>
      <c r="C3588" s="1" t="s">
        <v>542</v>
      </c>
      <c r="D3588" s="1" t="s">
        <v>46</v>
      </c>
      <c r="E3588" s="1" t="s">
        <v>47</v>
      </c>
      <c r="F3588" s="1" t="s">
        <v>42</v>
      </c>
      <c r="G3588" s="1" t="s">
        <v>8887</v>
      </c>
      <c r="H3588" s="191">
        <v>9517</v>
      </c>
      <c r="I3588" s="192">
        <v>0</v>
      </c>
      <c r="J3588" s="192">
        <v>0</v>
      </c>
    </row>
    <row r="3589" spans="1:10">
      <c r="A3589" s="1" t="s">
        <v>8888</v>
      </c>
      <c r="B3589" s="1" t="s">
        <v>8888</v>
      </c>
      <c r="C3589" s="1" t="s">
        <v>8889</v>
      </c>
      <c r="D3589" s="1" t="s">
        <v>46</v>
      </c>
      <c r="E3589" s="1" t="s">
        <v>47</v>
      </c>
      <c r="F3589" s="1" t="s">
        <v>57</v>
      </c>
      <c r="G3589" s="1" t="s">
        <v>8890</v>
      </c>
      <c r="H3589" s="191">
        <v>8991</v>
      </c>
      <c r="I3589" s="192">
        <v>0</v>
      </c>
      <c r="J3589" s="192">
        <v>0</v>
      </c>
    </row>
    <row r="3590" spans="1:10">
      <c r="A3590" s="1" t="s">
        <v>8891</v>
      </c>
      <c r="B3590" s="1" t="s">
        <v>8766</v>
      </c>
      <c r="C3590" s="1" t="s">
        <v>8766</v>
      </c>
      <c r="D3590" s="1" t="s">
        <v>8853</v>
      </c>
      <c r="E3590" s="1" t="s">
        <v>47</v>
      </c>
      <c r="F3590" s="195" t="s">
        <v>42</v>
      </c>
      <c r="G3590" s="195" t="s">
        <v>8892</v>
      </c>
      <c r="H3590" s="196">
        <v>8454</v>
      </c>
      <c r="I3590" s="192">
        <v>0</v>
      </c>
      <c r="J3590" s="192">
        <v>0</v>
      </c>
    </row>
    <row r="3591" spans="1:10">
      <c r="A3591" s="1" t="s">
        <v>8893</v>
      </c>
      <c r="B3591" s="1" t="s">
        <v>8822</v>
      </c>
      <c r="C3591" s="1" t="s">
        <v>8822</v>
      </c>
      <c r="D3591" s="1" t="s">
        <v>46</v>
      </c>
      <c r="E3591" s="1" t="s">
        <v>47</v>
      </c>
      <c r="F3591" s="1" t="s">
        <v>42</v>
      </c>
      <c r="G3591" s="1" t="s">
        <v>8894</v>
      </c>
      <c r="H3591" s="191">
        <v>8368</v>
      </c>
      <c r="I3591" s="192">
        <v>0</v>
      </c>
      <c r="J3591" s="192">
        <v>0</v>
      </c>
    </row>
    <row r="3592" spans="1:10">
      <c r="A3592" s="1" t="s">
        <v>8895</v>
      </c>
      <c r="B3592" s="1" t="s">
        <v>8896</v>
      </c>
      <c r="C3592" s="1" t="s">
        <v>8896</v>
      </c>
      <c r="D3592" s="1" t="s">
        <v>90</v>
      </c>
      <c r="E3592" s="1" t="s">
        <v>53</v>
      </c>
      <c r="F3592" s="1" t="s">
        <v>57</v>
      </c>
      <c r="G3592" s="1" t="s">
        <v>8897</v>
      </c>
      <c r="H3592" s="191">
        <v>8131.5</v>
      </c>
      <c r="I3592" s="192">
        <v>0</v>
      </c>
      <c r="J3592" s="192">
        <v>0</v>
      </c>
    </row>
    <row r="3593" spans="1:10">
      <c r="A3593" s="1" t="s">
        <v>8898</v>
      </c>
      <c r="B3593" s="1" t="s">
        <v>8898</v>
      </c>
      <c r="C3593" s="1" t="s">
        <v>8899</v>
      </c>
      <c r="D3593" s="1" t="s">
        <v>46</v>
      </c>
      <c r="E3593" s="1" t="s">
        <v>47</v>
      </c>
      <c r="F3593" s="1" t="s">
        <v>57</v>
      </c>
      <c r="G3593" s="1" t="s">
        <v>8900</v>
      </c>
      <c r="H3593" s="191">
        <v>7956</v>
      </c>
      <c r="I3593" s="192">
        <v>0</v>
      </c>
      <c r="J3593" s="192">
        <v>1</v>
      </c>
    </row>
    <row r="3594" spans="1:10">
      <c r="A3594" s="1" t="s">
        <v>8901</v>
      </c>
      <c r="B3594" s="1" t="s">
        <v>8901</v>
      </c>
      <c r="C3594" s="1" t="s">
        <v>260</v>
      </c>
      <c r="D3594" s="1" t="s">
        <v>46</v>
      </c>
      <c r="E3594" s="1" t="s">
        <v>47</v>
      </c>
      <c r="F3594" s="1" t="s">
        <v>42</v>
      </c>
      <c r="G3594" s="1" t="s">
        <v>8902</v>
      </c>
      <c r="H3594" s="191">
        <v>7559.75</v>
      </c>
      <c r="I3594" s="192">
        <v>0</v>
      </c>
      <c r="J3594" s="192">
        <v>0</v>
      </c>
    </row>
    <row r="3595" spans="1:10">
      <c r="A3595" s="1" t="s">
        <v>8903</v>
      </c>
      <c r="B3595" s="1" t="s">
        <v>8822</v>
      </c>
      <c r="C3595" s="1" t="s">
        <v>8822</v>
      </c>
      <c r="D3595" s="1" t="s">
        <v>46</v>
      </c>
      <c r="E3595" s="1" t="s">
        <v>47</v>
      </c>
      <c r="F3595" s="1" t="s">
        <v>42</v>
      </c>
      <c r="G3595" s="1" t="s">
        <v>8904</v>
      </c>
      <c r="H3595" s="191">
        <v>6601.5</v>
      </c>
      <c r="I3595" s="192">
        <v>0</v>
      </c>
      <c r="J3595" s="192">
        <v>0</v>
      </c>
    </row>
    <row r="3596" spans="1:10">
      <c r="A3596" s="1" t="s">
        <v>8905</v>
      </c>
      <c r="B3596" s="1" t="s">
        <v>8905</v>
      </c>
      <c r="C3596" s="1" t="s">
        <v>260</v>
      </c>
      <c r="D3596" s="1" t="s">
        <v>46</v>
      </c>
      <c r="E3596" s="1" t="s">
        <v>47</v>
      </c>
      <c r="F3596" s="1" t="s">
        <v>42</v>
      </c>
      <c r="G3596" s="1" t="s">
        <v>8906</v>
      </c>
      <c r="H3596" s="191">
        <v>6511</v>
      </c>
      <c r="I3596" s="192">
        <v>0</v>
      </c>
      <c r="J3596" s="192">
        <v>0</v>
      </c>
    </row>
    <row r="3597" spans="1:10">
      <c r="A3597" s="1" t="s">
        <v>8907</v>
      </c>
      <c r="B3597" s="1" t="s">
        <v>8907</v>
      </c>
      <c r="C3597" s="1" t="s">
        <v>8908</v>
      </c>
      <c r="D3597" s="1" t="s">
        <v>46</v>
      </c>
      <c r="E3597" s="1" t="s">
        <v>47</v>
      </c>
      <c r="F3597" s="1" t="s">
        <v>42</v>
      </c>
      <c r="G3597" s="1" t="s">
        <v>8909</v>
      </c>
      <c r="H3597" s="191">
        <v>5597.5</v>
      </c>
      <c r="I3597" s="192">
        <v>0</v>
      </c>
      <c r="J3597" s="192">
        <v>0</v>
      </c>
    </row>
    <row r="3598" spans="1:10">
      <c r="A3598" s="1" t="s">
        <v>8910</v>
      </c>
      <c r="B3598" s="1" t="s">
        <v>45</v>
      </c>
      <c r="C3598" s="1" t="s">
        <v>45</v>
      </c>
      <c r="D3598" s="1" t="s">
        <v>46</v>
      </c>
      <c r="E3598" s="1" t="s">
        <v>47</v>
      </c>
      <c r="F3598" s="1" t="s">
        <v>48</v>
      </c>
      <c r="G3598" s="1" t="s">
        <v>8911</v>
      </c>
      <c r="H3598" s="191">
        <v>5133</v>
      </c>
      <c r="I3598" s="192">
        <v>0</v>
      </c>
      <c r="J3598" s="192">
        <v>0</v>
      </c>
    </row>
    <row r="3599" spans="1:10">
      <c r="A3599" s="1" t="s">
        <v>8912</v>
      </c>
      <c r="B3599" s="1" t="s">
        <v>45</v>
      </c>
      <c r="C3599" s="1" t="s">
        <v>45</v>
      </c>
      <c r="D3599" s="1" t="s">
        <v>46</v>
      </c>
      <c r="E3599" s="1" t="s">
        <v>47</v>
      </c>
      <c r="F3599" s="1" t="s">
        <v>48</v>
      </c>
      <c r="G3599" s="1" t="s">
        <v>8913</v>
      </c>
      <c r="H3599" s="191">
        <v>4853.5</v>
      </c>
      <c r="I3599" s="192">
        <v>0</v>
      </c>
      <c r="J3599" s="192">
        <v>0</v>
      </c>
    </row>
    <row r="3600" spans="1:10">
      <c r="A3600" s="1" t="s">
        <v>8914</v>
      </c>
      <c r="B3600" s="1" t="s">
        <v>3064</v>
      </c>
      <c r="C3600" s="1" t="s">
        <v>3064</v>
      </c>
      <c r="D3600" s="1" t="s">
        <v>46</v>
      </c>
      <c r="E3600" s="1" t="s">
        <v>47</v>
      </c>
      <c r="F3600" s="1" t="s">
        <v>42</v>
      </c>
      <c r="G3600" s="1" t="s">
        <v>8915</v>
      </c>
      <c r="H3600" s="191">
        <v>4790</v>
      </c>
      <c r="I3600" s="192">
        <v>0</v>
      </c>
      <c r="J3600" s="192">
        <v>0</v>
      </c>
    </row>
    <row r="3601" spans="1:10">
      <c r="A3601" s="1" t="s">
        <v>8916</v>
      </c>
      <c r="B3601" s="1" t="s">
        <v>45</v>
      </c>
      <c r="C3601" s="1" t="s">
        <v>45</v>
      </c>
      <c r="D3601" s="1" t="s">
        <v>46</v>
      </c>
      <c r="E3601" s="1" t="s">
        <v>47</v>
      </c>
      <c r="F3601" s="1" t="s">
        <v>48</v>
      </c>
      <c r="G3601" s="1" t="s">
        <v>8917</v>
      </c>
      <c r="H3601" s="191">
        <v>4281</v>
      </c>
      <c r="I3601" s="192">
        <v>0</v>
      </c>
      <c r="J3601" s="192">
        <v>0</v>
      </c>
    </row>
    <row r="3602" spans="1:10">
      <c r="A3602" s="1" t="s">
        <v>8918</v>
      </c>
      <c r="B3602" s="1" t="s">
        <v>8896</v>
      </c>
      <c r="C3602" s="1" t="s">
        <v>8896</v>
      </c>
      <c r="D3602" s="1" t="s">
        <v>90</v>
      </c>
      <c r="E3602" s="1" t="s">
        <v>53</v>
      </c>
      <c r="F3602" s="195" t="s">
        <v>57</v>
      </c>
      <c r="G3602" s="195" t="s">
        <v>8919</v>
      </c>
      <c r="H3602" s="196">
        <v>4201</v>
      </c>
      <c r="I3602" s="192">
        <v>0</v>
      </c>
      <c r="J3602" s="192">
        <v>0</v>
      </c>
    </row>
    <row r="3603" spans="1:10">
      <c r="A3603" s="1" t="s">
        <v>8920</v>
      </c>
      <c r="B3603" s="1" t="s">
        <v>8920</v>
      </c>
      <c r="C3603" s="1" t="s">
        <v>8921</v>
      </c>
      <c r="D3603" s="1" t="s">
        <v>46</v>
      </c>
      <c r="E3603" s="1" t="s">
        <v>47</v>
      </c>
      <c r="F3603" s="1" t="s">
        <v>57</v>
      </c>
      <c r="G3603" s="1" t="s">
        <v>8922</v>
      </c>
      <c r="H3603" s="191">
        <v>4169</v>
      </c>
      <c r="I3603" s="192">
        <v>0</v>
      </c>
      <c r="J3603" s="192">
        <v>1</v>
      </c>
    </row>
    <row r="3604" spans="1:10">
      <c r="A3604" s="1" t="s">
        <v>8923</v>
      </c>
      <c r="B3604" s="1" t="s">
        <v>45</v>
      </c>
      <c r="C3604" s="1" t="s">
        <v>45</v>
      </c>
      <c r="D3604" s="1" t="s">
        <v>46</v>
      </c>
      <c r="E3604" s="1" t="s">
        <v>47</v>
      </c>
      <c r="F3604" s="1" t="s">
        <v>48</v>
      </c>
      <c r="G3604" s="1" t="s">
        <v>8924</v>
      </c>
      <c r="H3604" s="191">
        <v>4164</v>
      </c>
      <c r="I3604" s="192">
        <v>0</v>
      </c>
      <c r="J3604" s="192">
        <v>0</v>
      </c>
    </row>
    <row r="3605" spans="1:10">
      <c r="A3605" s="1" t="s">
        <v>8925</v>
      </c>
      <c r="B3605" s="1" t="s">
        <v>8925</v>
      </c>
      <c r="C3605" s="1" t="s">
        <v>8926</v>
      </c>
      <c r="D3605" s="1" t="s">
        <v>46</v>
      </c>
      <c r="E3605" s="1" t="s">
        <v>47</v>
      </c>
      <c r="F3605" s="1" t="s">
        <v>42</v>
      </c>
      <c r="G3605" s="1" t="s">
        <v>8927</v>
      </c>
      <c r="H3605" s="191">
        <v>4017</v>
      </c>
      <c r="I3605" s="192">
        <v>0</v>
      </c>
      <c r="J3605" s="192">
        <v>0</v>
      </c>
    </row>
    <row r="3606" spans="1:10">
      <c r="A3606" s="1" t="s">
        <v>8928</v>
      </c>
      <c r="B3606" s="1" t="s">
        <v>8928</v>
      </c>
      <c r="C3606" s="1" t="s">
        <v>8929</v>
      </c>
      <c r="D3606" s="1" t="s">
        <v>46</v>
      </c>
      <c r="E3606" s="1" t="s">
        <v>47</v>
      </c>
      <c r="F3606" s="1" t="s">
        <v>42</v>
      </c>
      <c r="G3606" s="1" t="s">
        <v>8930</v>
      </c>
      <c r="H3606" s="191">
        <v>3816.25</v>
      </c>
      <c r="I3606" s="192">
        <v>0</v>
      </c>
      <c r="J3606" s="192">
        <v>0</v>
      </c>
    </row>
    <row r="3607" spans="1:10">
      <c r="A3607" s="1" t="s">
        <v>8931</v>
      </c>
      <c r="B3607" s="1" t="s">
        <v>8822</v>
      </c>
      <c r="C3607" s="1" t="s">
        <v>8822</v>
      </c>
      <c r="D3607" s="1" t="s">
        <v>46</v>
      </c>
      <c r="E3607" s="1" t="s">
        <v>47</v>
      </c>
      <c r="F3607" s="1" t="s">
        <v>42</v>
      </c>
      <c r="G3607" s="1" t="s">
        <v>8932</v>
      </c>
      <c r="H3607" s="191">
        <v>3738</v>
      </c>
      <c r="I3607" s="192">
        <v>0</v>
      </c>
      <c r="J3607" s="192">
        <v>0</v>
      </c>
    </row>
    <row r="3608" spans="1:10">
      <c r="A3608" s="1" t="s">
        <v>8933</v>
      </c>
      <c r="B3608" s="1" t="s">
        <v>8933</v>
      </c>
      <c r="C3608" s="1" t="s">
        <v>8926</v>
      </c>
      <c r="D3608" s="1" t="s">
        <v>46</v>
      </c>
      <c r="E3608" s="1" t="s">
        <v>47</v>
      </c>
      <c r="F3608" s="1" t="s">
        <v>57</v>
      </c>
      <c r="G3608" s="1" t="s">
        <v>8934</v>
      </c>
      <c r="H3608" s="191">
        <v>3682</v>
      </c>
      <c r="I3608" s="192">
        <v>0</v>
      </c>
      <c r="J3608" s="192">
        <v>0</v>
      </c>
    </row>
    <row r="3609" spans="1:10">
      <c r="A3609" s="1" t="s">
        <v>8935</v>
      </c>
      <c r="B3609" s="1" t="s">
        <v>45</v>
      </c>
      <c r="C3609" s="1" t="s">
        <v>45</v>
      </c>
      <c r="D3609" s="1" t="s">
        <v>46</v>
      </c>
      <c r="E3609" s="1" t="s">
        <v>47</v>
      </c>
      <c r="F3609" s="1" t="s">
        <v>48</v>
      </c>
      <c r="G3609" s="1" t="s">
        <v>8936</v>
      </c>
      <c r="H3609" s="191">
        <v>3652</v>
      </c>
      <c r="I3609" s="192">
        <v>0</v>
      </c>
      <c r="J3609" s="192">
        <v>0</v>
      </c>
    </row>
    <row r="3610" spans="1:10">
      <c r="A3610" s="1" t="s">
        <v>8937</v>
      </c>
      <c r="B3610" s="1" t="s">
        <v>45</v>
      </c>
      <c r="C3610" s="1" t="s">
        <v>45</v>
      </c>
      <c r="D3610" s="1" t="s">
        <v>46</v>
      </c>
      <c r="E3610" s="1" t="s">
        <v>47</v>
      </c>
      <c r="F3610" s="1" t="s">
        <v>48</v>
      </c>
      <c r="G3610" s="1" t="s">
        <v>8938</v>
      </c>
      <c r="H3610" s="191">
        <v>3356.5</v>
      </c>
      <c r="I3610" s="192">
        <v>0</v>
      </c>
      <c r="J3610" s="192">
        <v>0</v>
      </c>
    </row>
    <row r="3611" spans="1:10">
      <c r="A3611" s="1" t="s">
        <v>8939</v>
      </c>
      <c r="B3611" s="1" t="s">
        <v>45</v>
      </c>
      <c r="C3611" s="1" t="s">
        <v>45</v>
      </c>
      <c r="D3611" s="1" t="s">
        <v>46</v>
      </c>
      <c r="E3611" s="1" t="s">
        <v>47</v>
      </c>
      <c r="F3611" s="1" t="s">
        <v>48</v>
      </c>
      <c r="G3611" s="1" t="s">
        <v>8940</v>
      </c>
      <c r="H3611" s="191">
        <v>3349</v>
      </c>
      <c r="I3611" s="192">
        <v>0</v>
      </c>
      <c r="J3611" s="192">
        <v>0</v>
      </c>
    </row>
    <row r="3612" spans="1:10">
      <c r="A3612" s="1" t="s">
        <v>8941</v>
      </c>
      <c r="B3612" s="1" t="s">
        <v>45</v>
      </c>
      <c r="C3612" s="1" t="s">
        <v>45</v>
      </c>
      <c r="D3612" s="1" t="s">
        <v>46</v>
      </c>
      <c r="E3612" s="1" t="s">
        <v>47</v>
      </c>
      <c r="F3612" s="1" t="s">
        <v>48</v>
      </c>
      <c r="G3612" s="1" t="s">
        <v>8942</v>
      </c>
      <c r="H3612" s="191">
        <v>3250</v>
      </c>
      <c r="I3612" s="192">
        <v>0</v>
      </c>
      <c r="J3612" s="192">
        <v>0</v>
      </c>
    </row>
    <row r="3613" spans="1:10">
      <c r="A3613" s="1" t="s">
        <v>8943</v>
      </c>
      <c r="B3613" s="1" t="s">
        <v>8943</v>
      </c>
      <c r="C3613" s="1" t="s">
        <v>8944</v>
      </c>
      <c r="D3613" s="1" t="s">
        <v>8945</v>
      </c>
      <c r="E3613" s="1" t="s">
        <v>47</v>
      </c>
      <c r="F3613" s="1" t="s">
        <v>57</v>
      </c>
      <c r="G3613" s="1" t="s">
        <v>8946</v>
      </c>
      <c r="H3613" s="191">
        <v>20652</v>
      </c>
      <c r="I3613" s="192">
        <v>0</v>
      </c>
      <c r="J3613" s="192">
        <v>0</v>
      </c>
    </row>
    <row r="3614" spans="1:10">
      <c r="A3614" s="1" t="s">
        <v>8947</v>
      </c>
      <c r="B3614" s="1" t="s">
        <v>8948</v>
      </c>
      <c r="C3614" s="1" t="s">
        <v>8948</v>
      </c>
      <c r="D3614" s="1" t="s">
        <v>46</v>
      </c>
      <c r="E3614" s="1" t="s">
        <v>47</v>
      </c>
      <c r="F3614" s="1" t="s">
        <v>42</v>
      </c>
      <c r="G3614" s="1" t="s">
        <v>8949</v>
      </c>
      <c r="H3614" s="191">
        <v>3160.75</v>
      </c>
      <c r="I3614" s="192">
        <v>0</v>
      </c>
      <c r="J3614" s="192">
        <v>0</v>
      </c>
    </row>
    <row r="3615" spans="1:10">
      <c r="A3615" s="1" t="s">
        <v>8950</v>
      </c>
      <c r="B3615" s="1" t="s">
        <v>8766</v>
      </c>
      <c r="C3615" s="1" t="s">
        <v>8766</v>
      </c>
      <c r="D3615" s="1" t="s">
        <v>8853</v>
      </c>
      <c r="E3615" s="1" t="s">
        <v>47</v>
      </c>
      <c r="F3615" s="195" t="s">
        <v>42</v>
      </c>
      <c r="G3615" s="195" t="s">
        <v>8951</v>
      </c>
      <c r="H3615" s="196">
        <v>3096</v>
      </c>
      <c r="I3615" s="192">
        <v>0</v>
      </c>
      <c r="J3615" s="192">
        <v>0</v>
      </c>
    </row>
    <row r="3616" spans="1:10">
      <c r="A3616" s="1" t="s">
        <v>8952</v>
      </c>
      <c r="B3616" s="1" t="s">
        <v>45</v>
      </c>
      <c r="C3616" s="1" t="s">
        <v>45</v>
      </c>
      <c r="D3616" s="1" t="s">
        <v>46</v>
      </c>
      <c r="E3616" s="1" t="s">
        <v>47</v>
      </c>
      <c r="F3616" s="1" t="s">
        <v>48</v>
      </c>
      <c r="G3616" s="1" t="s">
        <v>8953</v>
      </c>
      <c r="H3616" s="191">
        <v>3018.25</v>
      </c>
      <c r="I3616" s="192">
        <v>0</v>
      </c>
      <c r="J3616" s="192">
        <v>0</v>
      </c>
    </row>
    <row r="3617" spans="1:10">
      <c r="A3617" s="1" t="s">
        <v>8954</v>
      </c>
      <c r="B3617" s="1" t="s">
        <v>8954</v>
      </c>
      <c r="C3617" s="1" t="s">
        <v>8955</v>
      </c>
      <c r="D3617" s="1" t="s">
        <v>46</v>
      </c>
      <c r="E3617" s="1" t="s">
        <v>47</v>
      </c>
      <c r="F3617" s="1" t="s">
        <v>42</v>
      </c>
      <c r="G3617" s="1" t="s">
        <v>8956</v>
      </c>
      <c r="H3617" s="191">
        <v>2939.5</v>
      </c>
      <c r="I3617" s="192">
        <v>0</v>
      </c>
      <c r="J3617" s="192">
        <v>0</v>
      </c>
    </row>
    <row r="3618" spans="1:10">
      <c r="A3618" s="1" t="s">
        <v>8957</v>
      </c>
      <c r="B3618" s="1" t="s">
        <v>45</v>
      </c>
      <c r="C3618" s="1" t="s">
        <v>45</v>
      </c>
      <c r="D3618" s="1" t="s">
        <v>46</v>
      </c>
      <c r="E3618" s="1" t="s">
        <v>47</v>
      </c>
      <c r="F3618" s="1" t="s">
        <v>48</v>
      </c>
      <c r="G3618" s="1" t="s">
        <v>8958</v>
      </c>
      <c r="H3618" s="191">
        <v>2895.75</v>
      </c>
      <c r="I3618" s="192">
        <v>0</v>
      </c>
      <c r="J3618" s="192">
        <v>0</v>
      </c>
    </row>
    <row r="3619" spans="1:10">
      <c r="A3619" s="1" t="s">
        <v>8959</v>
      </c>
      <c r="B3619" s="1" t="s">
        <v>45</v>
      </c>
      <c r="C3619" s="1" t="s">
        <v>45</v>
      </c>
      <c r="D3619" s="1" t="s">
        <v>46</v>
      </c>
      <c r="E3619" s="1" t="s">
        <v>47</v>
      </c>
      <c r="F3619" s="1" t="s">
        <v>48</v>
      </c>
      <c r="G3619" s="1" t="s">
        <v>8960</v>
      </c>
      <c r="H3619" s="191">
        <v>2786.5</v>
      </c>
      <c r="I3619" s="192">
        <v>0</v>
      </c>
      <c r="J3619" s="192">
        <v>0</v>
      </c>
    </row>
    <row r="3620" spans="1:10">
      <c r="A3620" s="1" t="s">
        <v>8961</v>
      </c>
      <c r="B3620" s="1" t="s">
        <v>8961</v>
      </c>
      <c r="C3620" s="1" t="s">
        <v>8955</v>
      </c>
      <c r="D3620" s="1" t="s">
        <v>46</v>
      </c>
      <c r="E3620" s="1" t="s">
        <v>47</v>
      </c>
      <c r="F3620" s="1" t="s">
        <v>42</v>
      </c>
      <c r="G3620" s="1" t="s">
        <v>8962</v>
      </c>
      <c r="H3620" s="191">
        <v>2706.75</v>
      </c>
      <c r="I3620" s="192">
        <v>0</v>
      </c>
      <c r="J3620" s="192">
        <v>0</v>
      </c>
    </row>
    <row r="3621" spans="1:10">
      <c r="A3621" s="1" t="s">
        <v>8963</v>
      </c>
      <c r="B3621" s="1" t="s">
        <v>8766</v>
      </c>
      <c r="C3621" s="1" t="s">
        <v>8766</v>
      </c>
      <c r="D3621" s="1" t="s">
        <v>8853</v>
      </c>
      <c r="E3621" s="1" t="s">
        <v>47</v>
      </c>
      <c r="F3621" s="195" t="s">
        <v>42</v>
      </c>
      <c r="G3621" s="195" t="s">
        <v>8964</v>
      </c>
      <c r="H3621" s="196">
        <v>2688</v>
      </c>
      <c r="I3621" s="192">
        <v>0</v>
      </c>
      <c r="J3621" s="192">
        <v>0</v>
      </c>
    </row>
    <row r="3622" spans="1:10">
      <c r="A3622" s="1" t="s">
        <v>8965</v>
      </c>
      <c r="B3622" s="1" t="s">
        <v>8965</v>
      </c>
      <c r="C3622" s="1" t="s">
        <v>8955</v>
      </c>
      <c r="D3622" s="1" t="s">
        <v>46</v>
      </c>
      <c r="E3622" s="1" t="s">
        <v>47</v>
      </c>
      <c r="F3622" s="1" t="s">
        <v>42</v>
      </c>
      <c r="G3622" s="1" t="s">
        <v>8966</v>
      </c>
      <c r="H3622" s="191">
        <v>2669.25</v>
      </c>
      <c r="I3622" s="192">
        <v>0</v>
      </c>
      <c r="J3622" s="192">
        <v>0</v>
      </c>
    </row>
    <row r="3623" spans="1:10">
      <c r="A3623" s="1" t="s">
        <v>8967</v>
      </c>
      <c r="B3623" s="1" t="s">
        <v>8968</v>
      </c>
      <c r="C3623" s="1" t="s">
        <v>8968</v>
      </c>
      <c r="D3623" s="1" t="s">
        <v>46</v>
      </c>
      <c r="E3623" s="1" t="s">
        <v>47</v>
      </c>
      <c r="F3623" s="1" t="s">
        <v>57</v>
      </c>
      <c r="G3623" s="1" t="s">
        <v>8969</v>
      </c>
      <c r="H3623" s="191">
        <v>2577</v>
      </c>
      <c r="I3623" s="192">
        <v>0</v>
      </c>
      <c r="J3623" s="192">
        <v>0</v>
      </c>
    </row>
    <row r="3624" spans="1:10">
      <c r="A3624" s="1" t="s">
        <v>8970</v>
      </c>
      <c r="B3624" s="1" t="s">
        <v>45</v>
      </c>
      <c r="C3624" s="1" t="s">
        <v>45</v>
      </c>
      <c r="D3624" s="1" t="s">
        <v>46</v>
      </c>
      <c r="E3624" s="1" t="s">
        <v>47</v>
      </c>
      <c r="F3624" s="1" t="s">
        <v>48</v>
      </c>
      <c r="G3624" s="1" t="s">
        <v>8971</v>
      </c>
      <c r="H3624" s="191">
        <v>2451.5</v>
      </c>
      <c r="I3624" s="192">
        <v>0</v>
      </c>
      <c r="J3624" s="192">
        <v>0</v>
      </c>
    </row>
    <row r="3625" spans="1:10">
      <c r="A3625" s="1" t="s">
        <v>8972</v>
      </c>
      <c r="B3625" s="1" t="s">
        <v>8766</v>
      </c>
      <c r="C3625" s="1" t="s">
        <v>8766</v>
      </c>
      <c r="D3625" s="1" t="s">
        <v>8853</v>
      </c>
      <c r="E3625" s="1" t="s">
        <v>47</v>
      </c>
      <c r="F3625" s="195" t="s">
        <v>42</v>
      </c>
      <c r="G3625" s="195" t="s">
        <v>8973</v>
      </c>
      <c r="H3625" s="196">
        <v>2358</v>
      </c>
      <c r="I3625" s="192">
        <v>0</v>
      </c>
      <c r="J3625" s="192">
        <v>0</v>
      </c>
    </row>
    <row r="3626" spans="1:10">
      <c r="A3626" s="1" t="s">
        <v>8974</v>
      </c>
      <c r="B3626" s="1" t="s">
        <v>8822</v>
      </c>
      <c r="C3626" s="1" t="s">
        <v>8822</v>
      </c>
      <c r="D3626" s="1" t="s">
        <v>46</v>
      </c>
      <c r="E3626" s="1" t="s">
        <v>47</v>
      </c>
      <c r="F3626" s="1" t="s">
        <v>42</v>
      </c>
      <c r="G3626" s="1" t="s">
        <v>8975</v>
      </c>
      <c r="H3626" s="191">
        <v>2283</v>
      </c>
      <c r="I3626" s="192">
        <v>0</v>
      </c>
      <c r="J3626" s="192">
        <v>0</v>
      </c>
    </row>
    <row r="3627" spans="1:10">
      <c r="A3627" s="1" t="s">
        <v>8976</v>
      </c>
      <c r="B3627" s="1" t="s">
        <v>8976</v>
      </c>
      <c r="C3627" s="1" t="s">
        <v>8977</v>
      </c>
      <c r="D3627" s="1" t="s">
        <v>46</v>
      </c>
      <c r="E3627" s="1" t="s">
        <v>47</v>
      </c>
      <c r="F3627" s="1" t="s">
        <v>42</v>
      </c>
      <c r="G3627" s="1" t="s">
        <v>8978</v>
      </c>
      <c r="H3627" s="191">
        <v>2243.25</v>
      </c>
      <c r="I3627" s="192">
        <v>0</v>
      </c>
      <c r="J3627" s="192">
        <v>0</v>
      </c>
    </row>
    <row r="3628" spans="1:10">
      <c r="A3628" s="1" t="s">
        <v>8979</v>
      </c>
      <c r="B3628" s="1" t="s">
        <v>8979</v>
      </c>
      <c r="C3628" s="1" t="s">
        <v>8929</v>
      </c>
      <c r="D3628" s="1" t="s">
        <v>46</v>
      </c>
      <c r="E3628" s="1" t="s">
        <v>47</v>
      </c>
      <c r="F3628" s="1" t="s">
        <v>42</v>
      </c>
      <c r="G3628" s="1" t="s">
        <v>8980</v>
      </c>
      <c r="H3628" s="191">
        <v>2087.5</v>
      </c>
      <c r="I3628" s="192">
        <v>0</v>
      </c>
      <c r="J3628" s="192">
        <v>0</v>
      </c>
    </row>
    <row r="3629" spans="1:10">
      <c r="A3629" s="1" t="s">
        <v>8981</v>
      </c>
      <c r="B3629" s="1" t="s">
        <v>8981</v>
      </c>
      <c r="C3629" s="1" t="s">
        <v>260</v>
      </c>
      <c r="D3629" s="1" t="s">
        <v>46</v>
      </c>
      <c r="E3629" s="1" t="s">
        <v>47</v>
      </c>
      <c r="F3629" s="1" t="s">
        <v>42</v>
      </c>
      <c r="G3629" s="1" t="s">
        <v>8982</v>
      </c>
      <c r="H3629" s="191">
        <v>2086.25</v>
      </c>
      <c r="I3629" s="192">
        <v>0</v>
      </c>
      <c r="J3629" s="192">
        <v>0</v>
      </c>
    </row>
    <row r="3630" spans="1:10">
      <c r="A3630" s="1" t="s">
        <v>8983</v>
      </c>
      <c r="B3630" s="1" t="s">
        <v>8984</v>
      </c>
      <c r="C3630" s="195" t="s">
        <v>8763</v>
      </c>
      <c r="D3630" s="1" t="s">
        <v>46</v>
      </c>
      <c r="E3630" s="1" t="s">
        <v>47</v>
      </c>
      <c r="F3630" s="195" t="s">
        <v>57</v>
      </c>
      <c r="G3630" s="195" t="s">
        <v>8985</v>
      </c>
      <c r="H3630" s="196">
        <v>2073</v>
      </c>
      <c r="I3630" s="192">
        <v>0</v>
      </c>
      <c r="J3630" s="192">
        <v>0</v>
      </c>
    </row>
    <row r="3631" spans="1:10">
      <c r="A3631" s="1" t="s">
        <v>8986</v>
      </c>
      <c r="B3631" s="1" t="s">
        <v>8822</v>
      </c>
      <c r="C3631" s="1" t="s">
        <v>8822</v>
      </c>
      <c r="D3631" s="1" t="s">
        <v>46</v>
      </c>
      <c r="E3631" s="1" t="s">
        <v>47</v>
      </c>
      <c r="F3631" s="1" t="s">
        <v>42</v>
      </c>
      <c r="G3631" s="1" t="s">
        <v>8987</v>
      </c>
      <c r="H3631" s="191">
        <v>1972.75</v>
      </c>
      <c r="I3631" s="192">
        <v>0</v>
      </c>
      <c r="J3631" s="192">
        <v>0</v>
      </c>
    </row>
    <row r="3632" spans="1:10">
      <c r="A3632" s="1" t="s">
        <v>8988</v>
      </c>
      <c r="B3632" s="1" t="s">
        <v>8988</v>
      </c>
      <c r="C3632" s="1" t="s">
        <v>6767</v>
      </c>
      <c r="D3632" s="1" t="s">
        <v>46</v>
      </c>
      <c r="E3632" s="1" t="s">
        <v>47</v>
      </c>
      <c r="F3632" s="1" t="s">
        <v>57</v>
      </c>
      <c r="G3632" s="1" t="s">
        <v>8989</v>
      </c>
      <c r="H3632" s="191">
        <v>1924</v>
      </c>
      <c r="I3632" s="192">
        <v>0</v>
      </c>
      <c r="J3632" s="192">
        <v>0</v>
      </c>
    </row>
    <row r="3633" spans="1:10">
      <c r="A3633" s="1" t="s">
        <v>8990</v>
      </c>
      <c r="B3633" s="1" t="s">
        <v>45</v>
      </c>
      <c r="C3633" s="1" t="s">
        <v>45</v>
      </c>
      <c r="D3633" s="1" t="s">
        <v>46</v>
      </c>
      <c r="E3633" s="1" t="s">
        <v>47</v>
      </c>
      <c r="F3633" s="1" t="s">
        <v>48</v>
      </c>
      <c r="G3633" s="1" t="s">
        <v>8991</v>
      </c>
      <c r="H3633" s="191">
        <v>1907.5</v>
      </c>
      <c r="I3633" s="192">
        <v>0</v>
      </c>
      <c r="J3633" s="192">
        <v>0</v>
      </c>
    </row>
    <row r="3634" spans="1:10">
      <c r="A3634" s="1" t="s">
        <v>8992</v>
      </c>
      <c r="B3634" s="1" t="s">
        <v>45</v>
      </c>
      <c r="C3634" s="1" t="s">
        <v>45</v>
      </c>
      <c r="D3634" s="1" t="s">
        <v>46</v>
      </c>
      <c r="E3634" s="1" t="s">
        <v>47</v>
      </c>
      <c r="F3634" s="1" t="s">
        <v>48</v>
      </c>
      <c r="G3634" s="1" t="s">
        <v>8993</v>
      </c>
      <c r="H3634" s="191">
        <v>1832.75</v>
      </c>
      <c r="I3634" s="192">
        <v>0</v>
      </c>
      <c r="J3634" s="192">
        <v>0</v>
      </c>
    </row>
    <row r="3635" spans="1:10">
      <c r="A3635" s="1" t="s">
        <v>8994</v>
      </c>
      <c r="B3635" s="1" t="s">
        <v>8790</v>
      </c>
      <c r="C3635" s="1" t="s">
        <v>8790</v>
      </c>
      <c r="D3635" s="1" t="s">
        <v>46</v>
      </c>
      <c r="E3635" s="1" t="s">
        <v>47</v>
      </c>
      <c r="F3635" s="1" t="s">
        <v>57</v>
      </c>
      <c r="G3635" s="1" t="s">
        <v>8995</v>
      </c>
      <c r="H3635" s="191">
        <v>1749</v>
      </c>
      <c r="I3635" s="192">
        <v>0</v>
      </c>
      <c r="J3635" s="192">
        <v>0</v>
      </c>
    </row>
    <row r="3636" spans="1:10">
      <c r="A3636" s="1" t="s">
        <v>8996</v>
      </c>
      <c r="B3636" s="1" t="s">
        <v>45</v>
      </c>
      <c r="C3636" s="1" t="s">
        <v>45</v>
      </c>
      <c r="D3636" s="1" t="s">
        <v>46</v>
      </c>
      <c r="E3636" s="1" t="s">
        <v>47</v>
      </c>
      <c r="F3636" s="1" t="s">
        <v>48</v>
      </c>
      <c r="G3636" s="1" t="s">
        <v>8997</v>
      </c>
      <c r="H3636" s="191">
        <v>1611.75</v>
      </c>
      <c r="I3636" s="192">
        <v>0</v>
      </c>
      <c r="J3636" s="192">
        <v>0</v>
      </c>
    </row>
    <row r="3637" spans="1:10">
      <c r="A3637" s="1" t="s">
        <v>8998</v>
      </c>
      <c r="B3637" s="1" t="s">
        <v>8998</v>
      </c>
      <c r="C3637" s="1" t="s">
        <v>170</v>
      </c>
      <c r="D3637" s="1" t="s">
        <v>46</v>
      </c>
      <c r="E3637" s="1" t="s">
        <v>47</v>
      </c>
      <c r="F3637" s="1" t="s">
        <v>42</v>
      </c>
      <c r="G3637" s="1" t="s">
        <v>8999</v>
      </c>
      <c r="H3637" s="191">
        <v>1472.75</v>
      </c>
      <c r="I3637" s="192">
        <v>0</v>
      </c>
      <c r="J3637" s="192">
        <v>0</v>
      </c>
    </row>
    <row r="3638" spans="1:10">
      <c r="A3638" s="1" t="s">
        <v>9000</v>
      </c>
      <c r="B3638" s="1" t="s">
        <v>45</v>
      </c>
      <c r="C3638" s="1" t="s">
        <v>45</v>
      </c>
      <c r="D3638" s="1" t="s">
        <v>46</v>
      </c>
      <c r="E3638" s="1" t="s">
        <v>47</v>
      </c>
      <c r="F3638" s="1" t="s">
        <v>48</v>
      </c>
      <c r="G3638" s="1" t="s">
        <v>9001</v>
      </c>
      <c r="H3638" s="191">
        <v>1386</v>
      </c>
      <c r="I3638" s="192">
        <v>0</v>
      </c>
      <c r="J3638" s="192">
        <v>0</v>
      </c>
    </row>
    <row r="3639" spans="1:10">
      <c r="A3639" s="1" t="s">
        <v>9002</v>
      </c>
      <c r="B3639" s="1" t="s">
        <v>8766</v>
      </c>
      <c r="C3639" s="1" t="s">
        <v>8766</v>
      </c>
      <c r="D3639" s="1" t="s">
        <v>8853</v>
      </c>
      <c r="E3639" s="1" t="s">
        <v>47</v>
      </c>
      <c r="F3639" s="195" t="s">
        <v>42</v>
      </c>
      <c r="G3639" s="195" t="s">
        <v>9003</v>
      </c>
      <c r="H3639" s="196">
        <v>1327</v>
      </c>
      <c r="I3639" s="192">
        <v>0</v>
      </c>
      <c r="J3639" s="192">
        <v>0</v>
      </c>
    </row>
    <row r="3640" spans="1:10">
      <c r="A3640" s="1" t="s">
        <v>9004</v>
      </c>
      <c r="B3640" s="1" t="s">
        <v>45</v>
      </c>
      <c r="C3640" s="1" t="s">
        <v>45</v>
      </c>
      <c r="D3640" s="1" t="s">
        <v>46</v>
      </c>
      <c r="E3640" s="1" t="s">
        <v>47</v>
      </c>
      <c r="F3640" s="1" t="s">
        <v>48</v>
      </c>
      <c r="G3640" s="1" t="s">
        <v>9005</v>
      </c>
      <c r="H3640" s="191">
        <v>1318.5</v>
      </c>
      <c r="I3640" s="192">
        <v>0</v>
      </c>
      <c r="J3640" s="192">
        <v>0</v>
      </c>
    </row>
    <row r="3641" spans="1:10">
      <c r="A3641" s="1" t="s">
        <v>9006</v>
      </c>
      <c r="B3641" s="1" t="s">
        <v>9006</v>
      </c>
      <c r="C3641" s="1" t="s">
        <v>8926</v>
      </c>
      <c r="D3641" s="1" t="s">
        <v>46</v>
      </c>
      <c r="E3641" s="1" t="s">
        <v>47</v>
      </c>
      <c r="F3641" s="1" t="s">
        <v>57</v>
      </c>
      <c r="G3641" s="1" t="s">
        <v>9007</v>
      </c>
      <c r="H3641" s="191">
        <v>1194</v>
      </c>
      <c r="I3641" s="192">
        <v>0</v>
      </c>
      <c r="J3641" s="192">
        <v>0</v>
      </c>
    </row>
    <row r="3642" spans="1:10">
      <c r="A3642" s="1" t="s">
        <v>9008</v>
      </c>
      <c r="B3642" s="1" t="s">
        <v>8766</v>
      </c>
      <c r="C3642" s="1" t="s">
        <v>8766</v>
      </c>
      <c r="D3642" s="1" t="s">
        <v>8853</v>
      </c>
      <c r="E3642" s="1" t="s">
        <v>47</v>
      </c>
      <c r="F3642" s="195" t="s">
        <v>42</v>
      </c>
      <c r="G3642" s="195" t="s">
        <v>9003</v>
      </c>
      <c r="H3642" s="196">
        <v>1102</v>
      </c>
      <c r="I3642" s="192">
        <v>0</v>
      </c>
      <c r="J3642" s="192">
        <v>0</v>
      </c>
    </row>
    <row r="3643" spans="1:10">
      <c r="A3643" s="1" t="s">
        <v>9009</v>
      </c>
      <c r="B3643" s="1" t="s">
        <v>45</v>
      </c>
      <c r="C3643" s="1" t="s">
        <v>45</v>
      </c>
      <c r="D3643" s="1" t="s">
        <v>46</v>
      </c>
      <c r="E3643" s="1" t="s">
        <v>47</v>
      </c>
      <c r="F3643" s="1" t="s">
        <v>48</v>
      </c>
      <c r="G3643" s="1" t="s">
        <v>9010</v>
      </c>
      <c r="H3643" s="191">
        <v>1039.5</v>
      </c>
      <c r="I3643" s="192">
        <v>0</v>
      </c>
      <c r="J3643" s="192">
        <v>0</v>
      </c>
    </row>
    <row r="3644" spans="1:10">
      <c r="A3644" s="1" t="s">
        <v>9011</v>
      </c>
      <c r="B3644" s="1" t="s">
        <v>45</v>
      </c>
      <c r="C3644" s="1" t="s">
        <v>45</v>
      </c>
      <c r="D3644" s="1" t="s">
        <v>46</v>
      </c>
      <c r="E3644" s="1" t="s">
        <v>47</v>
      </c>
      <c r="F3644" s="1" t="s">
        <v>48</v>
      </c>
      <c r="G3644" s="1" t="s">
        <v>9012</v>
      </c>
      <c r="H3644" s="191">
        <v>973.5</v>
      </c>
      <c r="I3644" s="192">
        <v>0</v>
      </c>
      <c r="J3644" s="192">
        <v>0</v>
      </c>
    </row>
    <row r="3645" spans="1:10">
      <c r="A3645" s="1" t="s">
        <v>9013</v>
      </c>
      <c r="B3645" s="1" t="s">
        <v>45</v>
      </c>
      <c r="C3645" s="1" t="s">
        <v>45</v>
      </c>
      <c r="D3645" s="1" t="s">
        <v>46</v>
      </c>
      <c r="E3645" s="1" t="s">
        <v>47</v>
      </c>
      <c r="F3645" s="1" t="s">
        <v>48</v>
      </c>
      <c r="G3645" s="1" t="s">
        <v>9014</v>
      </c>
      <c r="H3645" s="191">
        <v>967.75</v>
      </c>
      <c r="I3645" s="192">
        <v>0</v>
      </c>
      <c r="J3645" s="192">
        <v>0</v>
      </c>
    </row>
    <row r="3646" spans="1:10">
      <c r="A3646" s="1" t="s">
        <v>9015</v>
      </c>
      <c r="B3646" s="1" t="s">
        <v>9015</v>
      </c>
      <c r="C3646" s="1" t="s">
        <v>8929</v>
      </c>
      <c r="D3646" s="1" t="s">
        <v>46</v>
      </c>
      <c r="E3646" s="1" t="s">
        <v>47</v>
      </c>
      <c r="F3646" s="1" t="s">
        <v>42</v>
      </c>
      <c r="G3646" s="1" t="s">
        <v>9016</v>
      </c>
      <c r="H3646" s="191">
        <v>941.75</v>
      </c>
      <c r="I3646" s="192">
        <v>0</v>
      </c>
      <c r="J3646" s="192">
        <v>0</v>
      </c>
    </row>
    <row r="3647" spans="1:10">
      <c r="A3647" s="1" t="s">
        <v>9017</v>
      </c>
      <c r="B3647" s="1" t="s">
        <v>45</v>
      </c>
      <c r="C3647" s="1" t="s">
        <v>45</v>
      </c>
      <c r="D3647" s="1" t="s">
        <v>46</v>
      </c>
      <c r="E3647" s="1" t="s">
        <v>47</v>
      </c>
      <c r="F3647" s="1" t="s">
        <v>48</v>
      </c>
      <c r="G3647" s="1" t="s">
        <v>9018</v>
      </c>
      <c r="H3647" s="191">
        <v>859.75</v>
      </c>
      <c r="I3647" s="192">
        <v>0</v>
      </c>
      <c r="J3647" s="192">
        <v>0</v>
      </c>
    </row>
    <row r="3648" spans="1:10">
      <c r="A3648" s="1" t="s">
        <v>9019</v>
      </c>
      <c r="B3648" s="1" t="s">
        <v>8766</v>
      </c>
      <c r="C3648" s="1" t="s">
        <v>8766</v>
      </c>
      <c r="D3648" s="1" t="s">
        <v>8853</v>
      </c>
      <c r="E3648" s="1" t="s">
        <v>47</v>
      </c>
      <c r="F3648" s="195" t="s">
        <v>42</v>
      </c>
      <c r="G3648" s="195" t="s">
        <v>9020</v>
      </c>
      <c r="H3648" s="196">
        <v>832</v>
      </c>
      <c r="I3648" s="192">
        <v>0</v>
      </c>
      <c r="J3648" s="192">
        <v>0</v>
      </c>
    </row>
    <row r="3649" spans="1:10">
      <c r="A3649" s="1" t="s">
        <v>9021</v>
      </c>
      <c r="B3649" s="1" t="s">
        <v>45</v>
      </c>
      <c r="C3649" s="1" t="s">
        <v>45</v>
      </c>
      <c r="D3649" s="1" t="s">
        <v>46</v>
      </c>
      <c r="E3649" s="1" t="s">
        <v>47</v>
      </c>
      <c r="F3649" s="1" t="s">
        <v>48</v>
      </c>
      <c r="G3649" s="1" t="s">
        <v>9022</v>
      </c>
      <c r="H3649" s="191">
        <v>750</v>
      </c>
      <c r="I3649" s="192">
        <v>0</v>
      </c>
      <c r="J3649" s="192">
        <v>0</v>
      </c>
    </row>
    <row r="3650" spans="1:10">
      <c r="A3650" s="1" t="s">
        <v>9023</v>
      </c>
      <c r="B3650" s="1" t="s">
        <v>9023</v>
      </c>
      <c r="C3650" s="1" t="s">
        <v>9024</v>
      </c>
      <c r="D3650" s="1" t="s">
        <v>46</v>
      </c>
      <c r="E3650" s="1" t="s">
        <v>47</v>
      </c>
      <c r="F3650" s="1" t="s">
        <v>42</v>
      </c>
      <c r="G3650" s="1" t="s">
        <v>1992</v>
      </c>
      <c r="H3650" s="191">
        <v>700.5</v>
      </c>
      <c r="I3650" s="192">
        <v>0</v>
      </c>
      <c r="J3650" s="192">
        <v>0</v>
      </c>
    </row>
    <row r="3651" spans="1:10">
      <c r="A3651" s="1" t="s">
        <v>9025</v>
      </c>
      <c r="B3651" s="1" t="s">
        <v>45</v>
      </c>
      <c r="C3651" s="1" t="s">
        <v>45</v>
      </c>
      <c r="D3651" s="1" t="s">
        <v>46</v>
      </c>
      <c r="E3651" s="1" t="s">
        <v>47</v>
      </c>
      <c r="F3651" s="1" t="s">
        <v>48</v>
      </c>
      <c r="G3651" s="1" t="s">
        <v>9026</v>
      </c>
      <c r="H3651" s="191">
        <v>652</v>
      </c>
      <c r="I3651" s="192">
        <v>0</v>
      </c>
      <c r="J3651" s="192">
        <v>0</v>
      </c>
    </row>
    <row r="3652" spans="1:10">
      <c r="A3652" s="1" t="s">
        <v>9027</v>
      </c>
      <c r="B3652" s="1" t="s">
        <v>8766</v>
      </c>
      <c r="C3652" s="1" t="s">
        <v>8766</v>
      </c>
      <c r="D3652" s="1" t="s">
        <v>8853</v>
      </c>
      <c r="E3652" s="1" t="s">
        <v>47</v>
      </c>
      <c r="F3652" s="195" t="s">
        <v>42</v>
      </c>
      <c r="G3652" s="195" t="s">
        <v>9003</v>
      </c>
      <c r="H3652" s="196">
        <v>622</v>
      </c>
      <c r="I3652" s="192">
        <v>0</v>
      </c>
      <c r="J3652" s="192">
        <v>0</v>
      </c>
    </row>
    <row r="3653" spans="1:10">
      <c r="A3653" s="1" t="s">
        <v>9028</v>
      </c>
      <c r="B3653" s="1" t="s">
        <v>8766</v>
      </c>
      <c r="C3653" s="1" t="s">
        <v>8766</v>
      </c>
      <c r="D3653" s="1" t="s">
        <v>8853</v>
      </c>
      <c r="E3653" s="1" t="s">
        <v>47</v>
      </c>
      <c r="F3653" s="195" t="s">
        <v>42</v>
      </c>
      <c r="G3653" s="195" t="s">
        <v>9003</v>
      </c>
      <c r="H3653" s="196">
        <v>603</v>
      </c>
      <c r="I3653" s="192">
        <v>0</v>
      </c>
      <c r="J3653" s="192">
        <v>0</v>
      </c>
    </row>
    <row r="3654" spans="1:10">
      <c r="A3654" s="1" t="s">
        <v>9029</v>
      </c>
      <c r="B3654" s="1" t="s">
        <v>8822</v>
      </c>
      <c r="C3654" s="1" t="s">
        <v>8822</v>
      </c>
      <c r="D3654" s="1" t="s">
        <v>46</v>
      </c>
      <c r="E3654" s="1" t="s">
        <v>47</v>
      </c>
      <c r="F3654" s="1" t="s">
        <v>42</v>
      </c>
      <c r="G3654" s="1" t="s">
        <v>9030</v>
      </c>
      <c r="H3654" s="191">
        <v>439</v>
      </c>
      <c r="I3654" s="192">
        <v>0</v>
      </c>
      <c r="J3654" s="192">
        <v>0</v>
      </c>
    </row>
    <row r="3655" spans="1:10">
      <c r="A3655" s="1" t="s">
        <v>9031</v>
      </c>
      <c r="B3655" s="1" t="s">
        <v>9031</v>
      </c>
      <c r="C3655" s="1" t="s">
        <v>9032</v>
      </c>
      <c r="D3655" s="1" t="s">
        <v>46</v>
      </c>
      <c r="E3655" s="1" t="s">
        <v>47</v>
      </c>
      <c r="F3655" s="1" t="s">
        <v>57</v>
      </c>
      <c r="G3655" s="1" t="s">
        <v>9033</v>
      </c>
      <c r="H3655" s="191">
        <v>262</v>
      </c>
      <c r="I3655" s="192">
        <v>0</v>
      </c>
      <c r="J3655" s="192">
        <v>0</v>
      </c>
    </row>
    <row r="3656" spans="1:10">
      <c r="A3656" s="1" t="s">
        <v>9034</v>
      </c>
      <c r="B3656" s="1" t="s">
        <v>45</v>
      </c>
      <c r="C3656" s="1" t="s">
        <v>45</v>
      </c>
      <c r="D3656" s="1" t="s">
        <v>46</v>
      </c>
      <c r="E3656" s="1" t="s">
        <v>47</v>
      </c>
      <c r="F3656" s="1" t="s">
        <v>48</v>
      </c>
      <c r="G3656" s="1" t="s">
        <v>9035</v>
      </c>
      <c r="H3656" s="191">
        <v>236.5</v>
      </c>
      <c r="I3656" s="192">
        <v>0</v>
      </c>
      <c r="J3656" s="192">
        <v>0</v>
      </c>
    </row>
    <row r="3657" spans="1:10">
      <c r="A3657" s="1" t="s">
        <v>9036</v>
      </c>
      <c r="B3657" s="1" t="s">
        <v>45</v>
      </c>
      <c r="C3657" s="1" t="s">
        <v>45</v>
      </c>
      <c r="D3657" s="1" t="s">
        <v>46</v>
      </c>
      <c r="E3657" s="1" t="s">
        <v>47</v>
      </c>
      <c r="F3657" s="1" t="s">
        <v>48</v>
      </c>
      <c r="G3657" s="1" t="s">
        <v>9037</v>
      </c>
      <c r="H3657" s="191">
        <v>33.25</v>
      </c>
      <c r="I3657" s="192">
        <v>0</v>
      </c>
      <c r="J3657" s="192">
        <v>0</v>
      </c>
    </row>
    <row r="3658" spans="1:10">
      <c r="A3658" s="1" t="s">
        <v>9038</v>
      </c>
      <c r="B3658" s="1" t="s">
        <v>9038</v>
      </c>
      <c r="C3658" s="1" t="s">
        <v>9039</v>
      </c>
      <c r="D3658" s="1" t="s">
        <v>9040</v>
      </c>
      <c r="E3658" s="1" t="s">
        <v>1406</v>
      </c>
      <c r="F3658" s="1" t="s">
        <v>57</v>
      </c>
      <c r="G3658" s="1" t="s">
        <v>9041</v>
      </c>
      <c r="H3658" s="191">
        <v>1</v>
      </c>
      <c r="I3658" s="192">
        <v>0</v>
      </c>
      <c r="J3658" s="192">
        <v>0</v>
      </c>
    </row>
    <row r="3659" spans="1:10">
      <c r="A3659" s="1" t="s">
        <v>9042</v>
      </c>
      <c r="B3659" s="1" t="s">
        <v>9043</v>
      </c>
      <c r="C3659" s="1" t="s">
        <v>9043</v>
      </c>
      <c r="D3659" s="1" t="s">
        <v>9040</v>
      </c>
      <c r="E3659" s="1" t="s">
        <v>1406</v>
      </c>
      <c r="F3659" s="1" t="s">
        <v>448</v>
      </c>
      <c r="G3659" s="1" t="s">
        <v>9044</v>
      </c>
      <c r="H3659" s="191">
        <v>501666</v>
      </c>
      <c r="I3659" s="192">
        <v>1</v>
      </c>
      <c r="J3659" s="192">
        <v>1</v>
      </c>
    </row>
    <row r="3660" spans="1:10">
      <c r="A3660" s="1" t="s">
        <v>9045</v>
      </c>
      <c r="B3660" s="1" t="s">
        <v>9046</v>
      </c>
      <c r="C3660" s="1" t="s">
        <v>9046</v>
      </c>
      <c r="D3660" s="1" t="s">
        <v>9040</v>
      </c>
      <c r="E3660" s="1" t="s">
        <v>1406</v>
      </c>
      <c r="F3660" s="1" t="s">
        <v>48</v>
      </c>
      <c r="G3660" s="1" t="s">
        <v>9047</v>
      </c>
      <c r="H3660" s="191">
        <v>251120</v>
      </c>
      <c r="I3660" s="192">
        <v>1</v>
      </c>
      <c r="J3660" s="192">
        <v>1</v>
      </c>
    </row>
    <row r="3661" spans="1:10">
      <c r="A3661" s="1" t="s">
        <v>9048</v>
      </c>
      <c r="B3661" s="1" t="s">
        <v>9049</v>
      </c>
      <c r="C3661" s="1" t="s">
        <v>9049</v>
      </c>
      <c r="D3661" s="1" t="s">
        <v>9040</v>
      </c>
      <c r="E3661" s="1" t="s">
        <v>1406</v>
      </c>
      <c r="F3661" s="1" t="s">
        <v>48</v>
      </c>
      <c r="G3661" s="1" t="s">
        <v>9050</v>
      </c>
      <c r="H3661" s="191">
        <v>151785.25</v>
      </c>
      <c r="I3661" s="192">
        <v>1</v>
      </c>
      <c r="J3661" s="192">
        <v>1</v>
      </c>
    </row>
    <row r="3662" spans="1:10">
      <c r="A3662" s="1" t="s">
        <v>9051</v>
      </c>
      <c r="B3662" s="1" t="s">
        <v>9052</v>
      </c>
      <c r="C3662" s="1" t="s">
        <v>9052</v>
      </c>
      <c r="D3662" s="1" t="s">
        <v>9040</v>
      </c>
      <c r="E3662" s="1" t="s">
        <v>1406</v>
      </c>
      <c r="F3662" s="1" t="s">
        <v>48</v>
      </c>
      <c r="G3662" s="1" t="s">
        <v>9053</v>
      </c>
      <c r="H3662" s="191">
        <v>145521</v>
      </c>
      <c r="I3662" s="192">
        <v>1</v>
      </c>
      <c r="J3662" s="192">
        <v>1</v>
      </c>
    </row>
    <row r="3663" spans="1:10">
      <c r="A3663" s="1" t="s">
        <v>9054</v>
      </c>
      <c r="B3663" s="1" t="s">
        <v>9054</v>
      </c>
      <c r="C3663" s="1" t="s">
        <v>9055</v>
      </c>
      <c r="D3663" s="1" t="s">
        <v>9040</v>
      </c>
      <c r="E3663" s="1" t="s">
        <v>1406</v>
      </c>
      <c r="F3663" s="1" t="s">
        <v>57</v>
      </c>
      <c r="G3663" s="1" t="s">
        <v>9056</v>
      </c>
      <c r="H3663" s="191">
        <v>119532.5</v>
      </c>
      <c r="I3663" s="192">
        <v>0</v>
      </c>
      <c r="J3663" s="192">
        <v>1</v>
      </c>
    </row>
    <row r="3664" spans="1:10">
      <c r="A3664" s="1" t="s">
        <v>9057</v>
      </c>
      <c r="B3664" s="1" t="s">
        <v>9043</v>
      </c>
      <c r="C3664" s="1" t="s">
        <v>9043</v>
      </c>
      <c r="D3664" s="1" t="s">
        <v>9040</v>
      </c>
      <c r="E3664" s="1" t="s">
        <v>1406</v>
      </c>
      <c r="F3664" s="1" t="s">
        <v>448</v>
      </c>
      <c r="G3664" s="1" t="s">
        <v>9058</v>
      </c>
      <c r="H3664" s="191">
        <v>109032</v>
      </c>
      <c r="I3664" s="192">
        <v>0</v>
      </c>
      <c r="J3664" s="192">
        <v>1</v>
      </c>
    </row>
    <row r="3665" spans="1:10">
      <c r="A3665" s="1" t="s">
        <v>9059</v>
      </c>
      <c r="B3665" s="1" t="s">
        <v>9060</v>
      </c>
      <c r="C3665" s="1" t="s">
        <v>9060</v>
      </c>
      <c r="D3665" s="1" t="s">
        <v>9040</v>
      </c>
      <c r="E3665" s="1" t="s">
        <v>1406</v>
      </c>
      <c r="F3665" s="1" t="s">
        <v>48</v>
      </c>
      <c r="G3665" s="1" t="s">
        <v>9061</v>
      </c>
      <c r="H3665" s="191">
        <v>104743.5</v>
      </c>
      <c r="I3665" s="192">
        <v>0</v>
      </c>
      <c r="J3665" s="192">
        <v>0</v>
      </c>
    </row>
    <row r="3666" spans="1:10">
      <c r="A3666" s="1" t="s">
        <v>9062</v>
      </c>
      <c r="B3666" s="1" t="s">
        <v>9062</v>
      </c>
      <c r="C3666" s="1" t="s">
        <v>9063</v>
      </c>
      <c r="D3666" s="1" t="s">
        <v>9040</v>
      </c>
      <c r="E3666" s="1" t="s">
        <v>1406</v>
      </c>
      <c r="F3666" s="1" t="s">
        <v>57</v>
      </c>
      <c r="G3666" s="1" t="s">
        <v>9064</v>
      </c>
      <c r="H3666" s="191">
        <v>85438</v>
      </c>
      <c r="I3666" s="192">
        <v>0</v>
      </c>
      <c r="J3666" s="192">
        <v>0</v>
      </c>
    </row>
    <row r="3667" spans="1:10">
      <c r="A3667" s="1" t="s">
        <v>9065</v>
      </c>
      <c r="B3667" s="1" t="s">
        <v>9065</v>
      </c>
      <c r="C3667" s="1" t="s">
        <v>9066</v>
      </c>
      <c r="D3667" s="1" t="s">
        <v>9040</v>
      </c>
      <c r="E3667" s="1" t="s">
        <v>1406</v>
      </c>
      <c r="F3667" s="1" t="s">
        <v>57</v>
      </c>
      <c r="G3667" s="1" t="s">
        <v>9067</v>
      </c>
      <c r="H3667" s="191">
        <v>76654.5</v>
      </c>
      <c r="I3667" s="192">
        <v>0</v>
      </c>
      <c r="J3667" s="192">
        <v>0</v>
      </c>
    </row>
    <row r="3668" spans="1:10">
      <c r="A3668" s="1" t="s">
        <v>9068</v>
      </c>
      <c r="B3668" s="1" t="s">
        <v>9068</v>
      </c>
      <c r="C3668" s="1" t="s">
        <v>9069</v>
      </c>
      <c r="D3668" s="1" t="s">
        <v>9040</v>
      </c>
      <c r="E3668" s="1" t="s">
        <v>1406</v>
      </c>
      <c r="F3668" s="1" t="s">
        <v>430</v>
      </c>
      <c r="G3668" s="1" t="s">
        <v>9070</v>
      </c>
      <c r="H3668" s="191">
        <v>76236.5</v>
      </c>
      <c r="I3668" s="192">
        <v>1</v>
      </c>
      <c r="J3668" s="192">
        <v>1</v>
      </c>
    </row>
    <row r="3669" spans="1:10">
      <c r="A3669" s="1" t="s">
        <v>9071</v>
      </c>
      <c r="B3669" s="1" t="s">
        <v>9071</v>
      </c>
      <c r="C3669" s="1" t="s">
        <v>9072</v>
      </c>
      <c r="D3669" s="1" t="s">
        <v>9040</v>
      </c>
      <c r="E3669" s="1" t="s">
        <v>1406</v>
      </c>
      <c r="F3669" s="1" t="s">
        <v>57</v>
      </c>
      <c r="G3669" s="1" t="s">
        <v>9073</v>
      </c>
      <c r="H3669" s="191">
        <v>74521.5</v>
      </c>
      <c r="I3669" s="192">
        <v>0</v>
      </c>
      <c r="J3669" s="192">
        <v>0</v>
      </c>
    </row>
    <row r="3670" spans="1:10">
      <c r="A3670" s="1" t="s">
        <v>9074</v>
      </c>
      <c r="B3670" s="1" t="s">
        <v>9043</v>
      </c>
      <c r="C3670" s="1" t="s">
        <v>9043</v>
      </c>
      <c r="D3670" s="1" t="s">
        <v>9040</v>
      </c>
      <c r="E3670" s="1" t="s">
        <v>1406</v>
      </c>
      <c r="F3670" s="1" t="s">
        <v>448</v>
      </c>
      <c r="G3670" s="1" t="s">
        <v>9075</v>
      </c>
      <c r="H3670" s="191">
        <v>71875</v>
      </c>
      <c r="I3670" s="192">
        <v>1</v>
      </c>
      <c r="J3670" s="192">
        <v>1</v>
      </c>
    </row>
    <row r="3671" spans="1:10">
      <c r="A3671" s="1" t="s">
        <v>9076</v>
      </c>
      <c r="B3671" s="1" t="s">
        <v>9077</v>
      </c>
      <c r="C3671" s="1" t="s">
        <v>9077</v>
      </c>
      <c r="D3671" s="1" t="s">
        <v>9040</v>
      </c>
      <c r="E3671" s="1" t="s">
        <v>1406</v>
      </c>
      <c r="F3671" s="1" t="s">
        <v>48</v>
      </c>
      <c r="G3671" s="1" t="s">
        <v>9078</v>
      </c>
      <c r="H3671" s="191">
        <v>62149</v>
      </c>
      <c r="I3671" s="192">
        <v>1</v>
      </c>
      <c r="J3671" s="192">
        <v>1</v>
      </c>
    </row>
    <row r="3672" spans="1:10">
      <c r="A3672" s="1" t="s">
        <v>9079</v>
      </c>
      <c r="B3672" s="1" t="s">
        <v>9046</v>
      </c>
      <c r="C3672" s="1" t="s">
        <v>9046</v>
      </c>
      <c r="D3672" s="1" t="s">
        <v>9040</v>
      </c>
      <c r="E3672" s="1" t="s">
        <v>1406</v>
      </c>
      <c r="F3672" s="1" t="s">
        <v>48</v>
      </c>
      <c r="G3672" s="1" t="s">
        <v>9080</v>
      </c>
      <c r="H3672" s="191">
        <v>49930</v>
      </c>
      <c r="I3672" s="192">
        <v>0</v>
      </c>
      <c r="J3672" s="192">
        <v>1</v>
      </c>
    </row>
    <row r="3673" spans="1:10">
      <c r="A3673" s="1" t="s">
        <v>9081</v>
      </c>
      <c r="B3673" s="1" t="s">
        <v>9081</v>
      </c>
      <c r="C3673" s="1" t="s">
        <v>9082</v>
      </c>
      <c r="D3673" s="1" t="s">
        <v>9040</v>
      </c>
      <c r="E3673" s="1" t="s">
        <v>1406</v>
      </c>
      <c r="F3673" s="1" t="s">
        <v>57</v>
      </c>
      <c r="G3673" s="1" t="s">
        <v>9083</v>
      </c>
      <c r="H3673" s="191">
        <v>45726.5</v>
      </c>
      <c r="I3673" s="192">
        <v>0</v>
      </c>
      <c r="J3673" s="192">
        <v>1</v>
      </c>
    </row>
    <row r="3674" spans="1:10">
      <c r="A3674" s="1" t="s">
        <v>9084</v>
      </c>
      <c r="B3674" s="1" t="s">
        <v>9046</v>
      </c>
      <c r="C3674" s="1" t="s">
        <v>9046</v>
      </c>
      <c r="D3674" s="1" t="s">
        <v>9040</v>
      </c>
      <c r="E3674" s="1" t="s">
        <v>1406</v>
      </c>
      <c r="F3674" s="1" t="s">
        <v>48</v>
      </c>
      <c r="G3674" s="1" t="s">
        <v>9085</v>
      </c>
      <c r="H3674" s="191">
        <v>43787.25</v>
      </c>
      <c r="I3674" s="192">
        <v>0</v>
      </c>
      <c r="J3674" s="192">
        <v>0</v>
      </c>
    </row>
    <row r="3675" spans="1:10">
      <c r="A3675" s="1" t="s">
        <v>9086</v>
      </c>
      <c r="B3675" s="1" t="s">
        <v>9087</v>
      </c>
      <c r="C3675" s="1" t="s">
        <v>9087</v>
      </c>
      <c r="D3675" s="1" t="s">
        <v>9040</v>
      </c>
      <c r="E3675" s="1" t="s">
        <v>1406</v>
      </c>
      <c r="F3675" s="1" t="s">
        <v>48</v>
      </c>
      <c r="G3675" s="1" t="s">
        <v>9088</v>
      </c>
      <c r="H3675" s="191">
        <v>38088.5</v>
      </c>
      <c r="I3675" s="192">
        <v>0</v>
      </c>
      <c r="J3675" s="192">
        <v>1</v>
      </c>
    </row>
    <row r="3676" spans="1:10">
      <c r="A3676" s="1" t="s">
        <v>9089</v>
      </c>
      <c r="B3676" s="1" t="s">
        <v>9089</v>
      </c>
      <c r="C3676" s="1" t="s">
        <v>9090</v>
      </c>
      <c r="D3676" s="1" t="s">
        <v>9040</v>
      </c>
      <c r="E3676" s="1" t="s">
        <v>1406</v>
      </c>
      <c r="F3676" s="1" t="s">
        <v>57</v>
      </c>
      <c r="G3676" s="1" t="s">
        <v>9091</v>
      </c>
      <c r="H3676" s="191">
        <v>33850.5</v>
      </c>
      <c r="I3676" s="192">
        <v>0</v>
      </c>
      <c r="J3676" s="192">
        <v>0</v>
      </c>
    </row>
    <row r="3677" spans="1:10">
      <c r="A3677" s="1" t="s">
        <v>9092</v>
      </c>
      <c r="B3677" s="1" t="s">
        <v>9093</v>
      </c>
      <c r="C3677" s="1" t="s">
        <v>9093</v>
      </c>
      <c r="D3677" s="1" t="s">
        <v>9040</v>
      </c>
      <c r="E3677" s="1" t="s">
        <v>1406</v>
      </c>
      <c r="F3677" s="1" t="s">
        <v>48</v>
      </c>
      <c r="G3677" s="1" t="s">
        <v>9094</v>
      </c>
      <c r="H3677" s="191">
        <v>31977</v>
      </c>
      <c r="I3677" s="192">
        <v>1</v>
      </c>
      <c r="J3677" s="192">
        <v>1</v>
      </c>
    </row>
    <row r="3678" spans="1:10">
      <c r="A3678" s="1" t="s">
        <v>9095</v>
      </c>
      <c r="B3678" s="1" t="s">
        <v>9095</v>
      </c>
      <c r="C3678" s="1" t="s">
        <v>170</v>
      </c>
      <c r="D3678" s="1" t="s">
        <v>9040</v>
      </c>
      <c r="E3678" s="1" t="s">
        <v>1406</v>
      </c>
      <c r="F3678" s="1" t="s">
        <v>42</v>
      </c>
      <c r="G3678" s="1" t="s">
        <v>9096</v>
      </c>
      <c r="H3678" s="191">
        <v>31686</v>
      </c>
      <c r="I3678" s="192">
        <v>0</v>
      </c>
      <c r="J3678" s="192">
        <v>0</v>
      </c>
    </row>
    <row r="3679" spans="1:10">
      <c r="A3679" s="1" t="s">
        <v>9097</v>
      </c>
      <c r="B3679" s="1" t="s">
        <v>9097</v>
      </c>
      <c r="C3679" s="1" t="s">
        <v>9098</v>
      </c>
      <c r="D3679" s="1" t="s">
        <v>9040</v>
      </c>
      <c r="E3679" s="1" t="s">
        <v>1406</v>
      </c>
      <c r="F3679" s="1" t="s">
        <v>57</v>
      </c>
      <c r="G3679" s="1" t="s">
        <v>9099</v>
      </c>
      <c r="H3679" s="191">
        <v>27403</v>
      </c>
      <c r="I3679" s="192">
        <v>0</v>
      </c>
      <c r="J3679" s="192">
        <v>1</v>
      </c>
    </row>
    <row r="3680" spans="1:10">
      <c r="A3680" s="1" t="s">
        <v>9100</v>
      </c>
      <c r="B3680" s="1" t="s">
        <v>9100</v>
      </c>
      <c r="C3680" s="1" t="s">
        <v>2432</v>
      </c>
      <c r="D3680" s="1" t="s">
        <v>9040</v>
      </c>
      <c r="E3680" s="1" t="s">
        <v>1406</v>
      </c>
      <c r="F3680" s="1" t="s">
        <v>42</v>
      </c>
      <c r="G3680" s="1" t="s">
        <v>9101</v>
      </c>
      <c r="H3680" s="191">
        <v>25726.5</v>
      </c>
      <c r="I3680" s="192">
        <v>0</v>
      </c>
      <c r="J3680" s="192">
        <v>0</v>
      </c>
    </row>
    <row r="3681" spans="1:10">
      <c r="A3681" s="1" t="s">
        <v>9102</v>
      </c>
      <c r="B3681" s="1" t="s">
        <v>9102</v>
      </c>
      <c r="C3681" s="1" t="s">
        <v>9066</v>
      </c>
      <c r="D3681" s="1" t="s">
        <v>9040</v>
      </c>
      <c r="E3681" s="1" t="s">
        <v>1406</v>
      </c>
      <c r="F3681" s="1" t="s">
        <v>57</v>
      </c>
      <c r="G3681" s="1" t="s">
        <v>9103</v>
      </c>
      <c r="H3681" s="191">
        <v>23688.5</v>
      </c>
      <c r="I3681" s="192">
        <v>0</v>
      </c>
      <c r="J3681" s="192">
        <v>0</v>
      </c>
    </row>
    <row r="3682" spans="1:10">
      <c r="A3682" s="1" t="s">
        <v>9104</v>
      </c>
      <c r="B3682" s="1" t="s">
        <v>9052</v>
      </c>
      <c r="C3682" s="1" t="s">
        <v>9052</v>
      </c>
      <c r="D3682" s="1" t="s">
        <v>9040</v>
      </c>
      <c r="E3682" s="1" t="s">
        <v>1406</v>
      </c>
      <c r="F3682" s="1" t="s">
        <v>48</v>
      </c>
      <c r="G3682" s="1" t="s">
        <v>9105</v>
      </c>
      <c r="H3682" s="191">
        <v>23320.5</v>
      </c>
      <c r="I3682" s="192">
        <v>0</v>
      </c>
      <c r="J3682" s="192">
        <v>1</v>
      </c>
    </row>
    <row r="3683" spans="1:10">
      <c r="A3683" s="1" t="s">
        <v>9106</v>
      </c>
      <c r="B3683" s="1" t="s">
        <v>9049</v>
      </c>
      <c r="C3683" s="1" t="s">
        <v>9049</v>
      </c>
      <c r="D3683" s="1" t="s">
        <v>9040</v>
      </c>
      <c r="E3683" s="1" t="s">
        <v>1406</v>
      </c>
      <c r="F3683" s="1" t="s">
        <v>48</v>
      </c>
      <c r="G3683" s="1" t="s">
        <v>9107</v>
      </c>
      <c r="H3683" s="191">
        <v>22907</v>
      </c>
      <c r="I3683" s="192">
        <v>0</v>
      </c>
      <c r="J3683" s="192">
        <v>0</v>
      </c>
    </row>
    <row r="3684" spans="1:10">
      <c r="A3684" s="1" t="s">
        <v>9108</v>
      </c>
      <c r="B3684" s="1" t="s">
        <v>9043</v>
      </c>
      <c r="C3684" s="1" t="s">
        <v>9043</v>
      </c>
      <c r="D3684" s="1" t="s">
        <v>9040</v>
      </c>
      <c r="E3684" s="1" t="s">
        <v>1406</v>
      </c>
      <c r="F3684" s="1" t="s">
        <v>448</v>
      </c>
      <c r="G3684" s="1" t="s">
        <v>9109</v>
      </c>
      <c r="H3684" s="191">
        <v>22389</v>
      </c>
      <c r="I3684" s="192">
        <v>0</v>
      </c>
      <c r="J3684" s="192">
        <v>1</v>
      </c>
    </row>
    <row r="3685" spans="1:10">
      <c r="A3685" s="1" t="s">
        <v>9110</v>
      </c>
      <c r="B3685" s="1" t="s">
        <v>9110</v>
      </c>
      <c r="C3685" s="1" t="s">
        <v>9055</v>
      </c>
      <c r="D3685" s="1" t="s">
        <v>9040</v>
      </c>
      <c r="E3685" s="1" t="s">
        <v>1406</v>
      </c>
      <c r="F3685" s="1" t="s">
        <v>57</v>
      </c>
      <c r="G3685" s="1" t="s">
        <v>9111</v>
      </c>
      <c r="H3685" s="191">
        <v>21671.5</v>
      </c>
      <c r="I3685" s="192">
        <v>0</v>
      </c>
      <c r="J3685" s="192">
        <v>0</v>
      </c>
    </row>
    <row r="3686" spans="1:10">
      <c r="A3686" s="1" t="s">
        <v>9112</v>
      </c>
      <c r="B3686" s="1" t="s">
        <v>9112</v>
      </c>
      <c r="C3686" s="1" t="s">
        <v>9113</v>
      </c>
      <c r="D3686" s="1" t="s">
        <v>9040</v>
      </c>
      <c r="E3686" s="1" t="s">
        <v>1406</v>
      </c>
      <c r="F3686" s="1" t="s">
        <v>57</v>
      </c>
      <c r="G3686" s="1" t="s">
        <v>9114</v>
      </c>
      <c r="H3686" s="191">
        <v>19460</v>
      </c>
      <c r="I3686" s="192">
        <v>0</v>
      </c>
      <c r="J3686" s="192">
        <v>0</v>
      </c>
    </row>
    <row r="3687" spans="1:10">
      <c r="A3687" s="1" t="s">
        <v>9115</v>
      </c>
      <c r="B3687" s="1" t="s">
        <v>9115</v>
      </c>
      <c r="C3687" s="1" t="s">
        <v>9116</v>
      </c>
      <c r="D3687" s="1" t="s">
        <v>9040</v>
      </c>
      <c r="E3687" s="1" t="s">
        <v>1406</v>
      </c>
      <c r="F3687" s="1" t="s">
        <v>57</v>
      </c>
      <c r="G3687" s="1" t="s">
        <v>9117</v>
      </c>
      <c r="H3687" s="191">
        <v>18038</v>
      </c>
      <c r="I3687" s="192">
        <v>0</v>
      </c>
      <c r="J3687" s="192">
        <v>0</v>
      </c>
    </row>
    <row r="3688" spans="1:10">
      <c r="A3688" s="1" t="s">
        <v>9118</v>
      </c>
      <c r="B3688" s="1" t="s">
        <v>9118</v>
      </c>
      <c r="C3688" s="1" t="s">
        <v>9119</v>
      </c>
      <c r="D3688" s="1" t="s">
        <v>9040</v>
      </c>
      <c r="E3688" s="1" t="s">
        <v>1406</v>
      </c>
      <c r="F3688" s="1" t="s">
        <v>57</v>
      </c>
      <c r="G3688" s="1" t="s">
        <v>5844</v>
      </c>
      <c r="H3688" s="191">
        <v>16609.5</v>
      </c>
      <c r="I3688" s="192">
        <v>0</v>
      </c>
      <c r="J3688" s="192">
        <v>0</v>
      </c>
    </row>
    <row r="3689" spans="1:10">
      <c r="A3689" s="1" t="s">
        <v>9120</v>
      </c>
      <c r="B3689" s="1" t="s">
        <v>9120</v>
      </c>
      <c r="C3689" s="1" t="s">
        <v>9121</v>
      </c>
      <c r="D3689" s="1" t="s">
        <v>9040</v>
      </c>
      <c r="E3689" s="1" t="s">
        <v>1406</v>
      </c>
      <c r="F3689" s="1" t="s">
        <v>57</v>
      </c>
      <c r="G3689" s="1" t="s">
        <v>9122</v>
      </c>
      <c r="H3689" s="191">
        <v>16470</v>
      </c>
      <c r="I3689" s="192">
        <v>0</v>
      </c>
      <c r="J3689" s="192">
        <v>0</v>
      </c>
    </row>
    <row r="3690" spans="1:10">
      <c r="A3690" s="1" t="s">
        <v>9123</v>
      </c>
      <c r="B3690" s="1" t="s">
        <v>9124</v>
      </c>
      <c r="C3690" s="1" t="s">
        <v>9124</v>
      </c>
      <c r="D3690" s="1" t="s">
        <v>9040</v>
      </c>
      <c r="E3690" s="1" t="s">
        <v>1406</v>
      </c>
      <c r="F3690" s="1" t="s">
        <v>48</v>
      </c>
      <c r="G3690" s="1" t="s">
        <v>9125</v>
      </c>
      <c r="H3690" s="191">
        <v>15419.5</v>
      </c>
      <c r="I3690" s="192">
        <v>0</v>
      </c>
      <c r="J3690" s="192">
        <v>0</v>
      </c>
    </row>
    <row r="3691" spans="1:10">
      <c r="A3691" s="1" t="s">
        <v>9126</v>
      </c>
      <c r="B3691" s="1" t="s">
        <v>9126</v>
      </c>
      <c r="C3691" s="1" t="s">
        <v>516</v>
      </c>
      <c r="D3691" s="1" t="s">
        <v>9040</v>
      </c>
      <c r="E3691" s="1" t="s">
        <v>1406</v>
      </c>
      <c r="F3691" s="1" t="s">
        <v>57</v>
      </c>
      <c r="G3691" s="1" t="s">
        <v>9127</v>
      </c>
      <c r="H3691" s="191">
        <v>14054</v>
      </c>
      <c r="I3691" s="192">
        <v>0</v>
      </c>
      <c r="J3691" s="192">
        <v>0</v>
      </c>
    </row>
    <row r="3692" spans="1:10">
      <c r="A3692" s="1" t="s">
        <v>9128</v>
      </c>
      <c r="B3692" s="1" t="s">
        <v>9128</v>
      </c>
      <c r="C3692" s="1" t="s">
        <v>9129</v>
      </c>
      <c r="D3692" s="1" t="s">
        <v>9040</v>
      </c>
      <c r="E3692" s="1" t="s">
        <v>1406</v>
      </c>
      <c r="F3692" s="1" t="s">
        <v>57</v>
      </c>
      <c r="G3692" s="1" t="s">
        <v>9130</v>
      </c>
      <c r="H3692" s="191">
        <v>13199</v>
      </c>
      <c r="I3692" s="192">
        <v>0</v>
      </c>
      <c r="J3692" s="192">
        <v>0</v>
      </c>
    </row>
    <row r="3693" spans="1:10">
      <c r="A3693" s="1" t="s">
        <v>9131</v>
      </c>
      <c r="B3693" s="1" t="s">
        <v>9043</v>
      </c>
      <c r="C3693" s="1" t="s">
        <v>9043</v>
      </c>
      <c r="D3693" s="1" t="s">
        <v>9040</v>
      </c>
      <c r="E3693" s="1" t="s">
        <v>1406</v>
      </c>
      <c r="F3693" s="1" t="s">
        <v>448</v>
      </c>
      <c r="G3693" s="1" t="s">
        <v>9132</v>
      </c>
      <c r="H3693" s="191">
        <v>12576</v>
      </c>
      <c r="I3693" s="192">
        <v>0</v>
      </c>
      <c r="J3693" s="192">
        <v>0</v>
      </c>
    </row>
    <row r="3694" spans="1:10">
      <c r="A3694" s="1" t="s">
        <v>9133</v>
      </c>
      <c r="B3694" s="1" t="s">
        <v>9133</v>
      </c>
      <c r="C3694" s="1" t="s">
        <v>9134</v>
      </c>
      <c r="D3694" s="1" t="s">
        <v>9040</v>
      </c>
      <c r="E3694" s="1" t="s">
        <v>1406</v>
      </c>
      <c r="F3694" s="1" t="s">
        <v>57</v>
      </c>
      <c r="G3694" s="1" t="s">
        <v>9135</v>
      </c>
      <c r="H3694" s="191">
        <v>11484.5</v>
      </c>
      <c r="I3694" s="192">
        <v>0</v>
      </c>
      <c r="J3694" s="192">
        <v>0</v>
      </c>
    </row>
    <row r="3695" spans="1:10">
      <c r="A3695" s="1" t="s">
        <v>9136</v>
      </c>
      <c r="B3695" s="1" t="s">
        <v>9136</v>
      </c>
      <c r="C3695" s="1" t="s">
        <v>9137</v>
      </c>
      <c r="D3695" s="1" t="s">
        <v>9040</v>
      </c>
      <c r="E3695" s="1" t="s">
        <v>1406</v>
      </c>
      <c r="F3695" s="1" t="s">
        <v>57</v>
      </c>
      <c r="G3695" s="1" t="s">
        <v>9138</v>
      </c>
      <c r="H3695" s="191">
        <v>11277.5</v>
      </c>
      <c r="I3695" s="192">
        <v>0</v>
      </c>
      <c r="J3695" s="192">
        <v>0</v>
      </c>
    </row>
    <row r="3696" spans="1:10">
      <c r="A3696" s="1" t="s">
        <v>9139</v>
      </c>
      <c r="B3696" s="1" t="s">
        <v>9140</v>
      </c>
      <c r="C3696" s="1" t="s">
        <v>9140</v>
      </c>
      <c r="D3696" s="1" t="s">
        <v>9040</v>
      </c>
      <c r="E3696" s="1" t="s">
        <v>1406</v>
      </c>
      <c r="F3696" s="1" t="s">
        <v>48</v>
      </c>
      <c r="G3696" s="1" t="s">
        <v>9141</v>
      </c>
      <c r="H3696" s="191">
        <v>10784</v>
      </c>
      <c r="I3696" s="192">
        <v>0</v>
      </c>
      <c r="J3696" s="192">
        <v>1</v>
      </c>
    </row>
    <row r="3697" spans="1:10">
      <c r="A3697" s="1" t="s">
        <v>9142</v>
      </c>
      <c r="B3697" s="1" t="s">
        <v>9143</v>
      </c>
      <c r="C3697" s="1" t="s">
        <v>9143</v>
      </c>
      <c r="D3697" s="1" t="s">
        <v>9040</v>
      </c>
      <c r="E3697" s="1" t="s">
        <v>1406</v>
      </c>
      <c r="F3697" s="1" t="s">
        <v>48</v>
      </c>
      <c r="G3697" s="1" t="s">
        <v>9144</v>
      </c>
      <c r="H3697" s="191">
        <v>10558</v>
      </c>
      <c r="I3697" s="192">
        <v>0</v>
      </c>
      <c r="J3697" s="192">
        <v>1</v>
      </c>
    </row>
    <row r="3698" spans="1:10">
      <c r="A3698" s="1" t="s">
        <v>9145</v>
      </c>
      <c r="B3698" s="1" t="s">
        <v>9145</v>
      </c>
      <c r="C3698" s="1" t="s">
        <v>9146</v>
      </c>
      <c r="D3698" s="1" t="s">
        <v>9040</v>
      </c>
      <c r="E3698" s="1" t="s">
        <v>1406</v>
      </c>
      <c r="F3698" s="1" t="s">
        <v>57</v>
      </c>
      <c r="G3698" s="1" t="s">
        <v>9147</v>
      </c>
      <c r="H3698" s="191">
        <v>10045</v>
      </c>
      <c r="I3698" s="192">
        <v>0</v>
      </c>
      <c r="J3698" s="192">
        <v>0</v>
      </c>
    </row>
    <row r="3699" spans="1:10">
      <c r="A3699" s="1" t="s">
        <v>9148</v>
      </c>
      <c r="B3699" s="1" t="s">
        <v>9149</v>
      </c>
      <c r="C3699" s="1" t="s">
        <v>9149</v>
      </c>
      <c r="D3699" s="1" t="s">
        <v>9040</v>
      </c>
      <c r="E3699" s="1" t="s">
        <v>1406</v>
      </c>
      <c r="F3699" s="1" t="s">
        <v>48</v>
      </c>
      <c r="G3699" s="1" t="s">
        <v>9150</v>
      </c>
      <c r="H3699" s="191">
        <v>9565</v>
      </c>
      <c r="I3699" s="192">
        <v>1</v>
      </c>
      <c r="J3699" s="192">
        <v>0</v>
      </c>
    </row>
    <row r="3700" spans="1:10">
      <c r="A3700" s="1" t="s">
        <v>9151</v>
      </c>
      <c r="B3700" s="1" t="s">
        <v>9152</v>
      </c>
      <c r="C3700" s="1" t="s">
        <v>9152</v>
      </c>
      <c r="D3700" s="1" t="s">
        <v>9040</v>
      </c>
      <c r="E3700" s="1" t="s">
        <v>1406</v>
      </c>
      <c r="F3700" s="1" t="s">
        <v>48</v>
      </c>
      <c r="G3700" s="1" t="s">
        <v>9153</v>
      </c>
      <c r="H3700" s="191">
        <v>9543</v>
      </c>
      <c r="I3700" s="192">
        <v>0</v>
      </c>
      <c r="J3700" s="192">
        <v>0</v>
      </c>
    </row>
    <row r="3701" spans="1:10">
      <c r="A3701" s="1" t="s">
        <v>9154</v>
      </c>
      <c r="B3701" s="1" t="s">
        <v>9093</v>
      </c>
      <c r="C3701" s="1" t="s">
        <v>9093</v>
      </c>
      <c r="D3701" s="1" t="s">
        <v>9040</v>
      </c>
      <c r="E3701" s="1" t="s">
        <v>1406</v>
      </c>
      <c r="F3701" s="1" t="s">
        <v>48</v>
      </c>
      <c r="G3701" s="1" t="s">
        <v>9155</v>
      </c>
      <c r="H3701" s="191">
        <v>8969</v>
      </c>
      <c r="I3701" s="192">
        <v>0</v>
      </c>
      <c r="J3701" s="192">
        <v>0</v>
      </c>
    </row>
    <row r="3702" spans="1:10">
      <c r="A3702" s="1" t="s">
        <v>9156</v>
      </c>
      <c r="B3702" s="1" t="s">
        <v>9156</v>
      </c>
      <c r="C3702" s="1" t="s">
        <v>9157</v>
      </c>
      <c r="D3702" s="1" t="s">
        <v>9040</v>
      </c>
      <c r="E3702" s="1" t="s">
        <v>1406</v>
      </c>
      <c r="F3702" s="1" t="s">
        <v>57</v>
      </c>
      <c r="G3702" s="1" t="s">
        <v>498</v>
      </c>
      <c r="H3702" s="191">
        <v>8968</v>
      </c>
      <c r="I3702" s="192">
        <v>0</v>
      </c>
      <c r="J3702" s="192">
        <v>1</v>
      </c>
    </row>
    <row r="3703" spans="1:10">
      <c r="A3703" s="1" t="s">
        <v>9158</v>
      </c>
      <c r="B3703" s="1" t="s">
        <v>9159</v>
      </c>
      <c r="C3703" s="1" t="s">
        <v>9159</v>
      </c>
      <c r="D3703" s="1" t="s">
        <v>9040</v>
      </c>
      <c r="E3703" s="1" t="s">
        <v>1406</v>
      </c>
      <c r="F3703" s="1" t="s">
        <v>48</v>
      </c>
      <c r="G3703" s="1" t="s">
        <v>9160</v>
      </c>
      <c r="H3703" s="191">
        <v>8762</v>
      </c>
      <c r="I3703" s="192">
        <v>1</v>
      </c>
      <c r="J3703" s="192">
        <v>0</v>
      </c>
    </row>
    <row r="3704" spans="1:10">
      <c r="A3704" s="1" t="s">
        <v>9161</v>
      </c>
      <c r="B3704" s="1" t="s">
        <v>9060</v>
      </c>
      <c r="C3704" s="1" t="s">
        <v>9060</v>
      </c>
      <c r="D3704" s="1" t="s">
        <v>9040</v>
      </c>
      <c r="E3704" s="1" t="s">
        <v>1406</v>
      </c>
      <c r="F3704" s="1" t="s">
        <v>48</v>
      </c>
      <c r="G3704" s="1" t="s">
        <v>9162</v>
      </c>
      <c r="H3704" s="191">
        <v>7218.5</v>
      </c>
      <c r="I3704" s="192">
        <v>0</v>
      </c>
      <c r="J3704" s="192">
        <v>0</v>
      </c>
    </row>
    <row r="3705" spans="1:10">
      <c r="A3705" s="1" t="s">
        <v>9163</v>
      </c>
      <c r="B3705" s="1" t="s">
        <v>9077</v>
      </c>
      <c r="C3705" s="1" t="s">
        <v>9077</v>
      </c>
      <c r="D3705" s="1" t="s">
        <v>9040</v>
      </c>
      <c r="E3705" s="1" t="s">
        <v>1406</v>
      </c>
      <c r="F3705" s="1" t="s">
        <v>65</v>
      </c>
      <c r="G3705" s="1" t="s">
        <v>9164</v>
      </c>
      <c r="H3705" s="191">
        <v>7167</v>
      </c>
      <c r="I3705" s="192">
        <v>0</v>
      </c>
      <c r="J3705" s="192">
        <v>0</v>
      </c>
    </row>
    <row r="3706" spans="1:10">
      <c r="A3706" s="1" t="s">
        <v>9165</v>
      </c>
      <c r="B3706" s="1" t="s">
        <v>9165</v>
      </c>
      <c r="C3706" s="1" t="s">
        <v>2509</v>
      </c>
      <c r="D3706" s="1" t="s">
        <v>9040</v>
      </c>
      <c r="E3706" s="1" t="s">
        <v>1406</v>
      </c>
      <c r="F3706" s="1" t="s">
        <v>57</v>
      </c>
      <c r="G3706" s="1" t="s">
        <v>9166</v>
      </c>
      <c r="H3706" s="191">
        <v>7140.5</v>
      </c>
      <c r="I3706" s="192">
        <v>0</v>
      </c>
      <c r="J3706" s="192">
        <v>0</v>
      </c>
    </row>
    <row r="3707" spans="1:10">
      <c r="A3707" s="1" t="s">
        <v>9167</v>
      </c>
      <c r="B3707" s="1" t="s">
        <v>9046</v>
      </c>
      <c r="C3707" s="1" t="s">
        <v>9046</v>
      </c>
      <c r="D3707" s="1" t="s">
        <v>9040</v>
      </c>
      <c r="E3707" s="1" t="s">
        <v>1406</v>
      </c>
      <c r="F3707" s="1" t="s">
        <v>48</v>
      </c>
      <c r="G3707" s="1" t="s">
        <v>9168</v>
      </c>
      <c r="H3707" s="191">
        <v>5966.5</v>
      </c>
      <c r="I3707" s="192">
        <v>0</v>
      </c>
      <c r="J3707" s="192">
        <v>0</v>
      </c>
    </row>
    <row r="3708" spans="1:10">
      <c r="A3708" s="1" t="s">
        <v>9169</v>
      </c>
      <c r="B3708" s="1" t="s">
        <v>9169</v>
      </c>
      <c r="C3708" s="1" t="s">
        <v>3401</v>
      </c>
      <c r="D3708" s="1" t="s">
        <v>9040</v>
      </c>
      <c r="E3708" s="1" t="s">
        <v>1406</v>
      </c>
      <c r="F3708" s="1" t="s">
        <v>42</v>
      </c>
      <c r="G3708" s="1" t="s">
        <v>9170</v>
      </c>
      <c r="H3708" s="191">
        <v>5930</v>
      </c>
      <c r="I3708" s="192">
        <v>0</v>
      </c>
      <c r="J3708" s="192">
        <v>0</v>
      </c>
    </row>
    <row r="3709" spans="1:10">
      <c r="A3709" s="1" t="s">
        <v>9171</v>
      </c>
      <c r="B3709" s="1" t="s">
        <v>9171</v>
      </c>
      <c r="C3709" s="1" t="s">
        <v>9082</v>
      </c>
      <c r="D3709" s="1" t="s">
        <v>9040</v>
      </c>
      <c r="E3709" s="1" t="s">
        <v>1406</v>
      </c>
      <c r="F3709" s="1" t="s">
        <v>57</v>
      </c>
      <c r="G3709" s="1" t="s">
        <v>9172</v>
      </c>
      <c r="H3709" s="191">
        <v>5695.5</v>
      </c>
      <c r="I3709" s="192">
        <v>0</v>
      </c>
      <c r="J3709" s="192">
        <v>0</v>
      </c>
    </row>
    <row r="3710" spans="1:10">
      <c r="A3710" s="1" t="s">
        <v>9173</v>
      </c>
      <c r="B3710" s="1" t="s">
        <v>9174</v>
      </c>
      <c r="C3710" s="1" t="s">
        <v>9174</v>
      </c>
      <c r="D3710" s="1" t="s">
        <v>9040</v>
      </c>
      <c r="E3710" s="1" t="s">
        <v>1406</v>
      </c>
      <c r="F3710" s="1" t="s">
        <v>48</v>
      </c>
      <c r="G3710" s="1" t="s">
        <v>9175</v>
      </c>
      <c r="H3710" s="191">
        <v>5268.5</v>
      </c>
      <c r="I3710" s="192">
        <v>0</v>
      </c>
      <c r="J3710" s="192">
        <v>0</v>
      </c>
    </row>
    <row r="3711" spans="1:10">
      <c r="A3711" s="1" t="s">
        <v>9176</v>
      </c>
      <c r="B3711" s="1" t="s">
        <v>9176</v>
      </c>
      <c r="C3711" s="1" t="s">
        <v>9177</v>
      </c>
      <c r="D3711" s="1" t="s">
        <v>9040</v>
      </c>
      <c r="E3711" s="1" t="s">
        <v>1406</v>
      </c>
      <c r="F3711" s="1" t="s">
        <v>57</v>
      </c>
      <c r="G3711" s="1" t="s">
        <v>9178</v>
      </c>
      <c r="H3711" s="191">
        <v>4957</v>
      </c>
      <c r="I3711" s="192">
        <v>0</v>
      </c>
      <c r="J3711" s="192">
        <v>0</v>
      </c>
    </row>
    <row r="3712" spans="1:10">
      <c r="A3712" s="1" t="s">
        <v>9179</v>
      </c>
      <c r="B3712" s="1" t="s">
        <v>9179</v>
      </c>
      <c r="C3712" s="1" t="s">
        <v>147</v>
      </c>
      <c r="D3712" s="1" t="s">
        <v>9040</v>
      </c>
      <c r="E3712" s="1" t="s">
        <v>1406</v>
      </c>
      <c r="F3712" s="1" t="s">
        <v>42</v>
      </c>
      <c r="G3712" s="1" t="s">
        <v>9180</v>
      </c>
      <c r="H3712" s="191">
        <v>4639.75</v>
      </c>
      <c r="I3712" s="192">
        <v>0</v>
      </c>
      <c r="J3712" s="192">
        <v>0</v>
      </c>
    </row>
    <row r="3713" spans="1:10">
      <c r="A3713" s="1" t="s">
        <v>9181</v>
      </c>
      <c r="B3713" s="1" t="s">
        <v>9182</v>
      </c>
      <c r="C3713" s="1" t="s">
        <v>9182</v>
      </c>
      <c r="D3713" s="1" t="s">
        <v>9040</v>
      </c>
      <c r="E3713" s="1" t="s">
        <v>1406</v>
      </c>
      <c r="F3713" s="1" t="s">
        <v>48</v>
      </c>
      <c r="G3713" s="1" t="s">
        <v>9183</v>
      </c>
      <c r="H3713" s="191">
        <v>4505.5</v>
      </c>
      <c r="I3713" s="192">
        <v>1</v>
      </c>
      <c r="J3713" s="192">
        <v>0</v>
      </c>
    </row>
    <row r="3714" spans="1:10">
      <c r="A3714" s="1" t="s">
        <v>9184</v>
      </c>
      <c r="B3714" s="1" t="s">
        <v>9184</v>
      </c>
      <c r="C3714" s="1" t="s">
        <v>1490</v>
      </c>
      <c r="D3714" s="1" t="s">
        <v>9040</v>
      </c>
      <c r="E3714" s="1" t="s">
        <v>1406</v>
      </c>
      <c r="F3714" s="1" t="s">
        <v>42</v>
      </c>
      <c r="G3714" s="1" t="s">
        <v>9185</v>
      </c>
      <c r="H3714" s="191">
        <v>4254</v>
      </c>
      <c r="I3714" s="192">
        <v>0</v>
      </c>
      <c r="J3714" s="192">
        <v>0</v>
      </c>
    </row>
    <row r="3715" spans="1:10">
      <c r="A3715" s="1" t="s">
        <v>9186</v>
      </c>
      <c r="B3715" s="1" t="s">
        <v>9060</v>
      </c>
      <c r="C3715" s="1" t="s">
        <v>9060</v>
      </c>
      <c r="D3715" s="1" t="s">
        <v>9040</v>
      </c>
      <c r="E3715" s="1" t="s">
        <v>1406</v>
      </c>
      <c r="F3715" s="1" t="s">
        <v>48</v>
      </c>
      <c r="G3715" s="1" t="s">
        <v>9187</v>
      </c>
      <c r="H3715" s="191">
        <v>4103.75</v>
      </c>
      <c r="I3715" s="192">
        <v>0</v>
      </c>
      <c r="J3715" s="192">
        <v>0</v>
      </c>
    </row>
    <row r="3716" spans="1:10">
      <c r="A3716" s="1" t="s">
        <v>9188</v>
      </c>
      <c r="B3716" s="1" t="s">
        <v>9060</v>
      </c>
      <c r="C3716" s="1" t="s">
        <v>9060</v>
      </c>
      <c r="D3716" s="1" t="s">
        <v>9040</v>
      </c>
      <c r="E3716" s="1" t="s">
        <v>1406</v>
      </c>
      <c r="F3716" s="1" t="s">
        <v>48</v>
      </c>
      <c r="G3716" s="1" t="s">
        <v>9189</v>
      </c>
      <c r="H3716" s="191">
        <v>3591.5</v>
      </c>
      <c r="I3716" s="192">
        <v>0</v>
      </c>
      <c r="J3716" s="192">
        <v>0</v>
      </c>
    </row>
    <row r="3717" spans="1:10">
      <c r="A3717" s="1" t="s">
        <v>9190</v>
      </c>
      <c r="B3717" s="1" t="s">
        <v>9060</v>
      </c>
      <c r="C3717" s="1" t="s">
        <v>9060</v>
      </c>
      <c r="D3717" s="1" t="s">
        <v>9040</v>
      </c>
      <c r="E3717" s="1" t="s">
        <v>1406</v>
      </c>
      <c r="F3717" s="1" t="s">
        <v>48</v>
      </c>
      <c r="G3717" s="1" t="s">
        <v>9191</v>
      </c>
      <c r="H3717" s="191">
        <v>3371.75</v>
      </c>
      <c r="I3717" s="192">
        <v>0</v>
      </c>
      <c r="J3717" s="192">
        <v>0</v>
      </c>
    </row>
    <row r="3718" spans="1:10">
      <c r="A3718" s="1" t="s">
        <v>9192</v>
      </c>
      <c r="B3718" s="1" t="s">
        <v>9046</v>
      </c>
      <c r="C3718" s="1" t="s">
        <v>9046</v>
      </c>
      <c r="D3718" s="1" t="s">
        <v>9040</v>
      </c>
      <c r="E3718" s="1" t="s">
        <v>1406</v>
      </c>
      <c r="F3718" s="1" t="s">
        <v>48</v>
      </c>
      <c r="G3718" s="1" t="s">
        <v>9193</v>
      </c>
      <c r="H3718" s="191">
        <v>3181.5</v>
      </c>
      <c r="I3718" s="192">
        <v>0</v>
      </c>
      <c r="J3718" s="192">
        <v>0</v>
      </c>
    </row>
    <row r="3719" spans="1:10">
      <c r="A3719" s="1" t="s">
        <v>9194</v>
      </c>
      <c r="B3719" s="1" t="s">
        <v>9195</v>
      </c>
      <c r="C3719" s="1" t="s">
        <v>9195</v>
      </c>
      <c r="D3719" s="1" t="s">
        <v>9040</v>
      </c>
      <c r="E3719" s="1" t="s">
        <v>1406</v>
      </c>
      <c r="F3719" s="1" t="s">
        <v>48</v>
      </c>
      <c r="G3719" s="1" t="s">
        <v>9196</v>
      </c>
      <c r="H3719" s="191">
        <v>3074.5</v>
      </c>
      <c r="I3719" s="192">
        <v>0</v>
      </c>
      <c r="J3719" s="192">
        <v>0</v>
      </c>
    </row>
    <row r="3720" spans="1:10">
      <c r="A3720" s="1" t="s">
        <v>9197</v>
      </c>
      <c r="B3720" s="1" t="s">
        <v>9060</v>
      </c>
      <c r="C3720" s="1" t="s">
        <v>9060</v>
      </c>
      <c r="D3720" s="1" t="s">
        <v>9040</v>
      </c>
      <c r="E3720" s="1" t="s">
        <v>1406</v>
      </c>
      <c r="F3720" s="1" t="s">
        <v>48</v>
      </c>
      <c r="G3720" s="1" t="s">
        <v>9198</v>
      </c>
      <c r="H3720" s="191">
        <v>2954.5</v>
      </c>
      <c r="I3720" s="192">
        <v>0</v>
      </c>
      <c r="J3720" s="192">
        <v>0</v>
      </c>
    </row>
    <row r="3721" spans="1:10">
      <c r="A3721" s="1" t="s">
        <v>9199</v>
      </c>
      <c r="B3721" s="1" t="s">
        <v>9060</v>
      </c>
      <c r="C3721" s="1" t="s">
        <v>9060</v>
      </c>
      <c r="D3721" s="1" t="s">
        <v>9040</v>
      </c>
      <c r="E3721" s="1" t="s">
        <v>1406</v>
      </c>
      <c r="F3721" s="1" t="s">
        <v>48</v>
      </c>
      <c r="G3721" s="1" t="s">
        <v>9200</v>
      </c>
      <c r="H3721" s="191">
        <v>2028.5</v>
      </c>
      <c r="I3721" s="192">
        <v>0</v>
      </c>
      <c r="J3721" s="192">
        <v>0</v>
      </c>
    </row>
    <row r="3722" spans="1:10">
      <c r="A3722" s="1" t="s">
        <v>9201</v>
      </c>
      <c r="B3722" s="1" t="s">
        <v>9060</v>
      </c>
      <c r="C3722" s="1" t="s">
        <v>9060</v>
      </c>
      <c r="D3722" s="1" t="s">
        <v>9040</v>
      </c>
      <c r="E3722" s="1" t="s">
        <v>1406</v>
      </c>
      <c r="F3722" s="1" t="s">
        <v>48</v>
      </c>
      <c r="G3722" s="1" t="s">
        <v>9202</v>
      </c>
      <c r="H3722" s="191">
        <v>1853.5</v>
      </c>
      <c r="I3722" s="192">
        <v>0</v>
      </c>
      <c r="J3722" s="192">
        <v>0</v>
      </c>
    </row>
    <row r="3723" spans="1:10">
      <c r="A3723" s="1" t="s">
        <v>9203</v>
      </c>
      <c r="B3723" s="1" t="s">
        <v>9060</v>
      </c>
      <c r="C3723" s="1" t="s">
        <v>9060</v>
      </c>
      <c r="D3723" s="1" t="s">
        <v>9040</v>
      </c>
      <c r="E3723" s="1" t="s">
        <v>1406</v>
      </c>
      <c r="F3723" s="1" t="s">
        <v>48</v>
      </c>
      <c r="G3723" s="1" t="s">
        <v>9204</v>
      </c>
      <c r="H3723" s="191">
        <v>1774.5</v>
      </c>
      <c r="I3723" s="192">
        <v>0</v>
      </c>
      <c r="J3723" s="192">
        <v>0</v>
      </c>
    </row>
    <row r="3724" spans="1:10">
      <c r="A3724" s="1" t="s">
        <v>9205</v>
      </c>
      <c r="B3724" s="1" t="s">
        <v>9060</v>
      </c>
      <c r="C3724" s="1" t="s">
        <v>9060</v>
      </c>
      <c r="D3724" s="1" t="s">
        <v>9040</v>
      </c>
      <c r="E3724" s="1" t="s">
        <v>1406</v>
      </c>
      <c r="F3724" s="1" t="s">
        <v>48</v>
      </c>
      <c r="G3724" s="1" t="s">
        <v>9206</v>
      </c>
      <c r="H3724" s="191">
        <v>1772.5</v>
      </c>
      <c r="I3724" s="192">
        <v>0</v>
      </c>
      <c r="J3724" s="192">
        <v>0</v>
      </c>
    </row>
    <row r="3725" spans="1:10">
      <c r="A3725" s="1" t="s">
        <v>9207</v>
      </c>
      <c r="B3725" s="1" t="s">
        <v>9046</v>
      </c>
      <c r="C3725" s="1" t="s">
        <v>9046</v>
      </c>
      <c r="D3725" s="1" t="s">
        <v>9040</v>
      </c>
      <c r="E3725" s="1" t="s">
        <v>1406</v>
      </c>
      <c r="F3725" s="1" t="s">
        <v>48</v>
      </c>
      <c r="G3725" s="1" t="s">
        <v>9208</v>
      </c>
      <c r="H3725" s="191">
        <v>1624.75</v>
      </c>
      <c r="I3725" s="192">
        <v>0</v>
      </c>
      <c r="J3725" s="192">
        <v>0</v>
      </c>
    </row>
    <row r="3726" spans="1:10">
      <c r="A3726" s="1" t="s">
        <v>9209</v>
      </c>
      <c r="B3726" s="1" t="s">
        <v>9060</v>
      </c>
      <c r="C3726" s="1" t="s">
        <v>9060</v>
      </c>
      <c r="D3726" s="1" t="s">
        <v>9040</v>
      </c>
      <c r="E3726" s="1" t="s">
        <v>1406</v>
      </c>
      <c r="F3726" s="1" t="s">
        <v>48</v>
      </c>
      <c r="G3726" s="1" t="s">
        <v>9210</v>
      </c>
      <c r="H3726" s="191">
        <v>1502.5</v>
      </c>
      <c r="I3726" s="192">
        <v>0</v>
      </c>
      <c r="J3726" s="192">
        <v>0</v>
      </c>
    </row>
    <row r="3727" spans="1:10">
      <c r="A3727" s="1" t="s">
        <v>9211</v>
      </c>
      <c r="B3727" s="1" t="s">
        <v>9060</v>
      </c>
      <c r="C3727" s="1" t="s">
        <v>9060</v>
      </c>
      <c r="D3727" s="1" t="s">
        <v>9040</v>
      </c>
      <c r="E3727" s="1" t="s">
        <v>1406</v>
      </c>
      <c r="F3727" s="1" t="s">
        <v>48</v>
      </c>
      <c r="G3727" s="1" t="s">
        <v>9212</v>
      </c>
      <c r="H3727" s="191">
        <v>1292.5</v>
      </c>
      <c r="I3727" s="192">
        <v>0</v>
      </c>
      <c r="J3727" s="192">
        <v>0</v>
      </c>
    </row>
    <row r="3728" spans="1:10">
      <c r="A3728" s="1" t="s">
        <v>9213</v>
      </c>
      <c r="B3728" s="1" t="s">
        <v>9060</v>
      </c>
      <c r="C3728" s="1" t="s">
        <v>9060</v>
      </c>
      <c r="D3728" s="1" t="s">
        <v>9040</v>
      </c>
      <c r="E3728" s="1" t="s">
        <v>1406</v>
      </c>
      <c r="F3728" s="1" t="s">
        <v>48</v>
      </c>
      <c r="G3728" s="1" t="s">
        <v>9214</v>
      </c>
      <c r="H3728" s="191">
        <v>1253.5</v>
      </c>
      <c r="I3728" s="192">
        <v>0</v>
      </c>
      <c r="J3728" s="192">
        <v>0</v>
      </c>
    </row>
    <row r="3729" spans="1:10">
      <c r="A3729" s="1" t="s">
        <v>9215</v>
      </c>
      <c r="B3729" s="1" t="s">
        <v>9060</v>
      </c>
      <c r="C3729" s="1" t="s">
        <v>9060</v>
      </c>
      <c r="D3729" s="1" t="s">
        <v>9040</v>
      </c>
      <c r="E3729" s="1" t="s">
        <v>1406</v>
      </c>
      <c r="F3729" s="1" t="s">
        <v>48</v>
      </c>
      <c r="G3729" s="1" t="s">
        <v>9216</v>
      </c>
      <c r="H3729" s="191">
        <v>1214.5</v>
      </c>
      <c r="I3729" s="192">
        <v>0</v>
      </c>
      <c r="J3729" s="192">
        <v>0</v>
      </c>
    </row>
    <row r="3730" spans="1:10">
      <c r="A3730" s="1" t="s">
        <v>9217</v>
      </c>
      <c r="B3730" s="1" t="s">
        <v>9060</v>
      </c>
      <c r="C3730" s="1" t="s">
        <v>9060</v>
      </c>
      <c r="D3730" s="1" t="s">
        <v>9040</v>
      </c>
      <c r="E3730" s="1" t="s">
        <v>1406</v>
      </c>
      <c r="F3730" s="1" t="s">
        <v>48</v>
      </c>
      <c r="G3730" s="1" t="s">
        <v>9218</v>
      </c>
      <c r="H3730" s="191">
        <v>1190</v>
      </c>
      <c r="I3730" s="192">
        <v>0</v>
      </c>
      <c r="J3730" s="192">
        <v>0</v>
      </c>
    </row>
    <row r="3731" spans="1:10">
      <c r="A3731" s="1" t="s">
        <v>9219</v>
      </c>
      <c r="B3731" s="1" t="s">
        <v>9060</v>
      </c>
      <c r="C3731" s="1" t="s">
        <v>9060</v>
      </c>
      <c r="D3731" s="1" t="s">
        <v>9040</v>
      </c>
      <c r="E3731" s="1" t="s">
        <v>1406</v>
      </c>
      <c r="F3731" s="1" t="s">
        <v>48</v>
      </c>
      <c r="G3731" s="1" t="s">
        <v>9220</v>
      </c>
      <c r="H3731" s="191">
        <v>1168</v>
      </c>
      <c r="I3731" s="192">
        <v>0</v>
      </c>
      <c r="J3731" s="192">
        <v>0</v>
      </c>
    </row>
    <row r="3732" spans="1:10">
      <c r="A3732" s="1" t="s">
        <v>9221</v>
      </c>
      <c r="B3732" s="1" t="s">
        <v>9046</v>
      </c>
      <c r="C3732" s="1" t="s">
        <v>9046</v>
      </c>
      <c r="D3732" s="1" t="s">
        <v>9040</v>
      </c>
      <c r="E3732" s="1" t="s">
        <v>1406</v>
      </c>
      <c r="F3732" s="1" t="s">
        <v>48</v>
      </c>
      <c r="G3732" s="1" t="s">
        <v>9222</v>
      </c>
      <c r="H3732" s="191">
        <v>1117</v>
      </c>
      <c r="I3732" s="192">
        <v>0</v>
      </c>
      <c r="J3732" s="192">
        <v>0</v>
      </c>
    </row>
    <row r="3733" spans="1:10">
      <c r="A3733" s="1" t="s">
        <v>9223</v>
      </c>
      <c r="B3733" s="1" t="s">
        <v>9060</v>
      </c>
      <c r="C3733" s="1" t="s">
        <v>9060</v>
      </c>
      <c r="D3733" s="1" t="s">
        <v>9040</v>
      </c>
      <c r="E3733" s="1" t="s">
        <v>1406</v>
      </c>
      <c r="F3733" s="1" t="s">
        <v>48</v>
      </c>
      <c r="G3733" s="1" t="s">
        <v>9224</v>
      </c>
      <c r="H3733" s="191">
        <v>984.25</v>
      </c>
      <c r="I3733" s="192">
        <v>0</v>
      </c>
      <c r="J3733" s="192">
        <v>0</v>
      </c>
    </row>
    <row r="3734" spans="1:10">
      <c r="A3734" s="1" t="s">
        <v>9225</v>
      </c>
      <c r="B3734" s="1" t="s">
        <v>9046</v>
      </c>
      <c r="C3734" s="1" t="s">
        <v>9046</v>
      </c>
      <c r="D3734" s="1" t="s">
        <v>9040</v>
      </c>
      <c r="E3734" s="1" t="s">
        <v>1406</v>
      </c>
      <c r="F3734" s="1" t="s">
        <v>48</v>
      </c>
      <c r="G3734" s="1" t="s">
        <v>9226</v>
      </c>
      <c r="H3734" s="191">
        <v>952.5</v>
      </c>
      <c r="I3734" s="192">
        <v>0</v>
      </c>
      <c r="J3734" s="192">
        <v>0</v>
      </c>
    </row>
    <row r="3735" spans="1:10">
      <c r="A3735" s="1" t="s">
        <v>9227</v>
      </c>
      <c r="B3735" s="1" t="s">
        <v>9060</v>
      </c>
      <c r="C3735" s="1" t="s">
        <v>9060</v>
      </c>
      <c r="D3735" s="1" t="s">
        <v>9040</v>
      </c>
      <c r="E3735" s="1" t="s">
        <v>1406</v>
      </c>
      <c r="F3735" s="1" t="s">
        <v>48</v>
      </c>
      <c r="G3735" s="1" t="s">
        <v>9228</v>
      </c>
      <c r="H3735" s="191">
        <v>928.75</v>
      </c>
      <c r="I3735" s="192">
        <v>0</v>
      </c>
      <c r="J3735" s="192">
        <v>0</v>
      </c>
    </row>
    <row r="3736" spans="1:10">
      <c r="A3736" s="1" t="s">
        <v>9229</v>
      </c>
      <c r="B3736" s="1" t="s">
        <v>9060</v>
      </c>
      <c r="C3736" s="1" t="s">
        <v>9060</v>
      </c>
      <c r="D3736" s="1" t="s">
        <v>9040</v>
      </c>
      <c r="E3736" s="1" t="s">
        <v>1406</v>
      </c>
      <c r="F3736" s="1" t="s">
        <v>48</v>
      </c>
      <c r="G3736" s="1" t="s">
        <v>9230</v>
      </c>
      <c r="H3736" s="191">
        <v>913.75</v>
      </c>
      <c r="I3736" s="192">
        <v>0</v>
      </c>
      <c r="J3736" s="192">
        <v>0</v>
      </c>
    </row>
    <row r="3737" spans="1:10">
      <c r="A3737" s="1" t="s">
        <v>9231</v>
      </c>
      <c r="B3737" s="1" t="s">
        <v>9046</v>
      </c>
      <c r="C3737" s="1" t="s">
        <v>9046</v>
      </c>
      <c r="D3737" s="1" t="s">
        <v>9040</v>
      </c>
      <c r="E3737" s="1" t="s">
        <v>1406</v>
      </c>
      <c r="F3737" s="1" t="s">
        <v>48</v>
      </c>
      <c r="G3737" s="1" t="s">
        <v>9232</v>
      </c>
      <c r="H3737" s="191">
        <v>576</v>
      </c>
      <c r="I3737" s="192">
        <v>0</v>
      </c>
      <c r="J3737" s="192">
        <v>0</v>
      </c>
    </row>
    <row r="3738" spans="1:10">
      <c r="A3738" s="1" t="s">
        <v>9233</v>
      </c>
      <c r="B3738" s="1" t="s">
        <v>9046</v>
      </c>
      <c r="C3738" s="1" t="s">
        <v>9046</v>
      </c>
      <c r="D3738" s="1" t="s">
        <v>9040</v>
      </c>
      <c r="E3738" s="1" t="s">
        <v>1406</v>
      </c>
      <c r="F3738" s="1" t="s">
        <v>48</v>
      </c>
      <c r="G3738" s="1" t="s">
        <v>9234</v>
      </c>
      <c r="H3738" s="191">
        <v>453.25</v>
      </c>
      <c r="I3738" s="192">
        <v>0</v>
      </c>
      <c r="J3738" s="192">
        <v>0</v>
      </c>
    </row>
    <row r="3739" spans="1:10">
      <c r="A3739" s="1" t="s">
        <v>9235</v>
      </c>
      <c r="B3739" s="1" t="s">
        <v>9046</v>
      </c>
      <c r="C3739" s="1" t="s">
        <v>9046</v>
      </c>
      <c r="D3739" s="1" t="s">
        <v>9040</v>
      </c>
      <c r="E3739" s="1" t="s">
        <v>1406</v>
      </c>
      <c r="F3739" s="1" t="s">
        <v>48</v>
      </c>
      <c r="G3739" s="1" t="s">
        <v>9236</v>
      </c>
      <c r="H3739" s="191">
        <v>420</v>
      </c>
      <c r="I3739" s="192">
        <v>0</v>
      </c>
      <c r="J3739" s="192">
        <v>0</v>
      </c>
    </row>
    <row r="3740" spans="1:10">
      <c r="A3740" s="1" t="s">
        <v>9237</v>
      </c>
      <c r="B3740" s="1" t="s">
        <v>9237</v>
      </c>
      <c r="C3740" s="1" t="s">
        <v>2731</v>
      </c>
      <c r="D3740" s="1" t="s">
        <v>9040</v>
      </c>
      <c r="E3740" s="1" t="s">
        <v>1406</v>
      </c>
      <c r="F3740" s="1" t="s">
        <v>42</v>
      </c>
      <c r="G3740" s="1" t="s">
        <v>9238</v>
      </c>
      <c r="H3740" s="191">
        <v>350</v>
      </c>
      <c r="I3740" s="192">
        <v>0</v>
      </c>
      <c r="J3740" s="192">
        <v>0</v>
      </c>
    </row>
    <row r="3741" spans="1:10">
      <c r="A3741" s="1" t="s">
        <v>9239</v>
      </c>
      <c r="B3741" s="1" t="s">
        <v>9046</v>
      </c>
      <c r="C3741" s="1" t="s">
        <v>9046</v>
      </c>
      <c r="D3741" s="1" t="s">
        <v>9040</v>
      </c>
      <c r="E3741" s="1" t="s">
        <v>1406</v>
      </c>
      <c r="F3741" s="1" t="s">
        <v>48</v>
      </c>
      <c r="G3741" s="1" t="s">
        <v>9240</v>
      </c>
      <c r="H3741" s="191">
        <v>310.5</v>
      </c>
      <c r="I3741" s="192">
        <v>0</v>
      </c>
      <c r="J3741" s="192">
        <v>0</v>
      </c>
    </row>
    <row r="3742" spans="1:10">
      <c r="A3742" s="1" t="s">
        <v>9241</v>
      </c>
      <c r="B3742" s="1" t="s">
        <v>9046</v>
      </c>
      <c r="C3742" s="1" t="s">
        <v>9046</v>
      </c>
      <c r="D3742" s="1" t="s">
        <v>9040</v>
      </c>
      <c r="E3742" s="1" t="s">
        <v>1406</v>
      </c>
      <c r="F3742" s="1" t="s">
        <v>48</v>
      </c>
      <c r="G3742" s="1" t="s">
        <v>9242</v>
      </c>
      <c r="H3742" s="191">
        <v>296</v>
      </c>
      <c r="I3742" s="192">
        <v>0</v>
      </c>
      <c r="J3742" s="192">
        <v>0</v>
      </c>
    </row>
    <row r="3743" spans="1:10">
      <c r="A3743" s="1" t="s">
        <v>9243</v>
      </c>
      <c r="B3743" s="1" t="s">
        <v>9046</v>
      </c>
      <c r="C3743" s="1" t="s">
        <v>9046</v>
      </c>
      <c r="D3743" s="1" t="s">
        <v>9040</v>
      </c>
      <c r="E3743" s="1" t="s">
        <v>1406</v>
      </c>
      <c r="F3743" s="1" t="s">
        <v>48</v>
      </c>
      <c r="G3743" s="1" t="s">
        <v>9244</v>
      </c>
      <c r="H3743" s="191">
        <v>174.75</v>
      </c>
      <c r="I3743" s="192">
        <v>0</v>
      </c>
      <c r="J3743" s="192">
        <v>0</v>
      </c>
    </row>
    <row r="3744" spans="1:10">
      <c r="A3744" s="1" t="s">
        <v>9245</v>
      </c>
      <c r="B3744" s="1" t="s">
        <v>9046</v>
      </c>
      <c r="C3744" s="1" t="s">
        <v>9046</v>
      </c>
      <c r="D3744" s="1" t="s">
        <v>9040</v>
      </c>
      <c r="E3744" s="1" t="s">
        <v>1406</v>
      </c>
      <c r="F3744" s="1" t="s">
        <v>48</v>
      </c>
      <c r="G3744" s="1" t="s">
        <v>9246</v>
      </c>
      <c r="H3744" s="191">
        <v>120.75</v>
      </c>
      <c r="I3744" s="192">
        <v>0</v>
      </c>
      <c r="J3744" s="192">
        <v>0</v>
      </c>
    </row>
    <row r="3745" spans="1:10">
      <c r="A3745" s="1" t="s">
        <v>9247</v>
      </c>
      <c r="B3745" s="1" t="s">
        <v>9247</v>
      </c>
      <c r="C3745" s="1" t="s">
        <v>9248</v>
      </c>
      <c r="D3745" s="1" t="s">
        <v>9040</v>
      </c>
      <c r="E3745" s="1" t="s">
        <v>1406</v>
      </c>
      <c r="F3745" s="195" t="s">
        <v>42</v>
      </c>
      <c r="G3745" s="195" t="s">
        <v>9249</v>
      </c>
      <c r="H3745" s="196">
        <v>1</v>
      </c>
      <c r="I3745" s="192">
        <v>0</v>
      </c>
      <c r="J3745" s="192">
        <v>0</v>
      </c>
    </row>
    <row r="3746" spans="1:10">
      <c r="A3746" s="1" t="s">
        <v>9250</v>
      </c>
      <c r="B3746" s="1" t="s">
        <v>9251</v>
      </c>
      <c r="C3746" s="1" t="s">
        <v>9251</v>
      </c>
      <c r="D3746" s="1" t="s">
        <v>9252</v>
      </c>
      <c r="E3746" s="1" t="s">
        <v>47</v>
      </c>
      <c r="F3746" s="1" t="s">
        <v>48</v>
      </c>
      <c r="G3746" s="1" t="s">
        <v>9253</v>
      </c>
      <c r="H3746" s="191">
        <v>197008</v>
      </c>
      <c r="I3746" s="192">
        <v>1</v>
      </c>
      <c r="J3746" s="192">
        <v>1</v>
      </c>
    </row>
    <row r="3747" spans="1:10">
      <c r="A3747" s="1" t="s">
        <v>9254</v>
      </c>
      <c r="B3747" s="1" t="s">
        <v>9251</v>
      </c>
      <c r="C3747" s="1" t="s">
        <v>9251</v>
      </c>
      <c r="D3747" s="1" t="s">
        <v>9252</v>
      </c>
      <c r="E3747" s="1" t="s">
        <v>47</v>
      </c>
      <c r="F3747" s="1" t="s">
        <v>48</v>
      </c>
      <c r="G3747" s="1" t="s">
        <v>9255</v>
      </c>
      <c r="H3747" s="191">
        <v>193180</v>
      </c>
      <c r="I3747" s="192">
        <v>1</v>
      </c>
      <c r="J3747" s="192">
        <v>1</v>
      </c>
    </row>
    <row r="3748" spans="1:10">
      <c r="A3748" s="1" t="s">
        <v>9256</v>
      </c>
      <c r="B3748" s="1" t="s">
        <v>9257</v>
      </c>
      <c r="C3748" s="1" t="s">
        <v>9257</v>
      </c>
      <c r="D3748" s="1" t="s">
        <v>9252</v>
      </c>
      <c r="E3748" s="1" t="s">
        <v>47</v>
      </c>
      <c r="F3748" s="1" t="s">
        <v>48</v>
      </c>
      <c r="G3748" s="1" t="s">
        <v>9258</v>
      </c>
      <c r="H3748" s="191">
        <v>185248.75</v>
      </c>
      <c r="I3748" s="192">
        <v>1</v>
      </c>
      <c r="J3748" s="192">
        <v>0</v>
      </c>
    </row>
    <row r="3749" spans="1:10">
      <c r="A3749" s="1" t="s">
        <v>9259</v>
      </c>
      <c r="B3749" s="1" t="s">
        <v>9251</v>
      </c>
      <c r="C3749" s="1" t="s">
        <v>9251</v>
      </c>
      <c r="D3749" s="1" t="s">
        <v>9252</v>
      </c>
      <c r="E3749" s="1" t="s">
        <v>47</v>
      </c>
      <c r="F3749" s="1" t="s">
        <v>48</v>
      </c>
      <c r="G3749" s="1" t="s">
        <v>9260</v>
      </c>
      <c r="H3749" s="191">
        <v>93313.5</v>
      </c>
      <c r="I3749" s="192">
        <v>1</v>
      </c>
      <c r="J3749" s="192">
        <v>1</v>
      </c>
    </row>
    <row r="3750" spans="1:10">
      <c r="A3750" s="1" t="s">
        <v>9261</v>
      </c>
      <c r="B3750" s="1" t="s">
        <v>9262</v>
      </c>
      <c r="C3750" s="1" t="s">
        <v>9262</v>
      </c>
      <c r="D3750" s="1" t="s">
        <v>9252</v>
      </c>
      <c r="E3750" s="1" t="s">
        <v>47</v>
      </c>
      <c r="F3750" s="1" t="s">
        <v>48</v>
      </c>
      <c r="G3750" s="1" t="s">
        <v>9263</v>
      </c>
      <c r="H3750" s="191">
        <v>82755</v>
      </c>
      <c r="I3750" s="192">
        <v>1</v>
      </c>
      <c r="J3750" s="192">
        <v>1</v>
      </c>
    </row>
    <row r="3751" spans="1:10">
      <c r="A3751" s="1" t="s">
        <v>9264</v>
      </c>
      <c r="B3751" s="1" t="s">
        <v>9262</v>
      </c>
      <c r="C3751" s="1" t="s">
        <v>9262</v>
      </c>
      <c r="D3751" s="1" t="s">
        <v>9252</v>
      </c>
      <c r="E3751" s="1" t="s">
        <v>47</v>
      </c>
      <c r="F3751" s="1" t="s">
        <v>48</v>
      </c>
      <c r="G3751" s="1" t="s">
        <v>9265</v>
      </c>
      <c r="H3751" s="191">
        <v>82110</v>
      </c>
      <c r="I3751" s="192">
        <v>1</v>
      </c>
      <c r="J3751" s="192">
        <v>1</v>
      </c>
    </row>
    <row r="3752" spans="1:10">
      <c r="A3752" s="1" t="s">
        <v>9266</v>
      </c>
      <c r="B3752" s="1" t="s">
        <v>9267</v>
      </c>
      <c r="C3752" s="1" t="s">
        <v>9267</v>
      </c>
      <c r="D3752" s="1" t="s">
        <v>9252</v>
      </c>
      <c r="E3752" s="1" t="s">
        <v>47</v>
      </c>
      <c r="F3752" s="1" t="s">
        <v>48</v>
      </c>
      <c r="G3752" s="1" t="s">
        <v>9268</v>
      </c>
      <c r="H3752" s="191">
        <v>77964.75</v>
      </c>
      <c r="I3752" s="192">
        <v>1</v>
      </c>
      <c r="J3752" s="192">
        <v>1</v>
      </c>
    </row>
    <row r="3753" spans="1:10">
      <c r="A3753" s="1" t="s">
        <v>9269</v>
      </c>
      <c r="B3753" s="1" t="s">
        <v>9269</v>
      </c>
      <c r="C3753" s="1" t="s">
        <v>8793</v>
      </c>
      <c r="D3753" s="1" t="s">
        <v>9252</v>
      </c>
      <c r="E3753" s="1" t="s">
        <v>47</v>
      </c>
      <c r="F3753" s="1" t="s">
        <v>42</v>
      </c>
      <c r="G3753" s="1" t="s">
        <v>9270</v>
      </c>
      <c r="H3753" s="191">
        <v>64499</v>
      </c>
      <c r="I3753" s="192">
        <v>1</v>
      </c>
      <c r="J3753" s="192">
        <v>0</v>
      </c>
    </row>
    <row r="3754" spans="1:10">
      <c r="A3754" s="1" t="s">
        <v>9271</v>
      </c>
      <c r="B3754" s="1" t="s">
        <v>9262</v>
      </c>
      <c r="C3754" s="1" t="s">
        <v>9262</v>
      </c>
      <c r="D3754" s="1" t="s">
        <v>9252</v>
      </c>
      <c r="E3754" s="1" t="s">
        <v>47</v>
      </c>
      <c r="F3754" s="1" t="s">
        <v>48</v>
      </c>
      <c r="G3754" s="1" t="s">
        <v>9272</v>
      </c>
      <c r="H3754" s="191">
        <v>51485.5</v>
      </c>
      <c r="I3754" s="192">
        <v>1</v>
      </c>
      <c r="J3754" s="192">
        <v>1</v>
      </c>
    </row>
    <row r="3755" spans="1:10">
      <c r="A3755" s="1" t="s">
        <v>9273</v>
      </c>
      <c r="B3755" s="1" t="s">
        <v>9273</v>
      </c>
      <c r="C3755" s="1" t="s">
        <v>9274</v>
      </c>
      <c r="D3755" s="1" t="s">
        <v>9252</v>
      </c>
      <c r="E3755" s="1" t="s">
        <v>47</v>
      </c>
      <c r="F3755" s="1" t="s">
        <v>42</v>
      </c>
      <c r="G3755" s="1" t="s">
        <v>9275</v>
      </c>
      <c r="H3755" s="191">
        <v>49097.5</v>
      </c>
      <c r="I3755" s="192">
        <v>0</v>
      </c>
      <c r="J3755" s="192">
        <v>1</v>
      </c>
    </row>
    <row r="3756" spans="1:10">
      <c r="A3756" s="1" t="s">
        <v>9276</v>
      </c>
      <c r="B3756" s="1" t="s">
        <v>9276</v>
      </c>
      <c r="C3756" s="1" t="s">
        <v>9277</v>
      </c>
      <c r="D3756" s="1" t="s">
        <v>9252</v>
      </c>
      <c r="E3756" s="1" t="s">
        <v>47</v>
      </c>
      <c r="F3756" s="1" t="s">
        <v>57</v>
      </c>
      <c r="G3756" s="1" t="s">
        <v>9278</v>
      </c>
      <c r="H3756" s="191">
        <v>48181</v>
      </c>
      <c r="I3756" s="192">
        <v>0</v>
      </c>
      <c r="J3756" s="192">
        <v>1</v>
      </c>
    </row>
    <row r="3757" spans="1:10">
      <c r="A3757" s="1" t="s">
        <v>9279</v>
      </c>
      <c r="B3757" s="1" t="s">
        <v>9279</v>
      </c>
      <c r="C3757" s="1" t="s">
        <v>9280</v>
      </c>
      <c r="D3757" s="1" t="s">
        <v>9252</v>
      </c>
      <c r="E3757" s="1" t="s">
        <v>47</v>
      </c>
      <c r="F3757" s="1" t="s">
        <v>57</v>
      </c>
      <c r="G3757" s="1" t="s">
        <v>9281</v>
      </c>
      <c r="H3757" s="191">
        <v>39372</v>
      </c>
      <c r="I3757" s="192">
        <v>0</v>
      </c>
      <c r="J3757" s="192">
        <v>1</v>
      </c>
    </row>
    <row r="3758" spans="1:10">
      <c r="A3758" s="1" t="s">
        <v>9282</v>
      </c>
      <c r="B3758" s="1" t="s">
        <v>9282</v>
      </c>
      <c r="C3758" s="1" t="s">
        <v>9283</v>
      </c>
      <c r="D3758" s="1" t="s">
        <v>9252</v>
      </c>
      <c r="E3758" s="1" t="s">
        <v>47</v>
      </c>
      <c r="F3758" s="1" t="s">
        <v>57</v>
      </c>
      <c r="G3758" s="1" t="s">
        <v>9284</v>
      </c>
      <c r="H3758" s="191">
        <v>37751.5</v>
      </c>
      <c r="I3758" s="192">
        <v>0</v>
      </c>
      <c r="J3758" s="192">
        <v>1</v>
      </c>
    </row>
    <row r="3759" spans="1:10">
      <c r="A3759" s="1" t="s">
        <v>9285</v>
      </c>
      <c r="B3759" s="1" t="s">
        <v>9285</v>
      </c>
      <c r="C3759" s="1" t="s">
        <v>9286</v>
      </c>
      <c r="D3759" s="1" t="s">
        <v>9252</v>
      </c>
      <c r="E3759" s="1" t="s">
        <v>47</v>
      </c>
      <c r="F3759" s="1" t="s">
        <v>57</v>
      </c>
      <c r="G3759" s="1" t="s">
        <v>9287</v>
      </c>
      <c r="H3759" s="191">
        <v>37065.5</v>
      </c>
      <c r="I3759" s="192">
        <v>0</v>
      </c>
      <c r="J3759" s="192">
        <v>0</v>
      </c>
    </row>
    <row r="3760" spans="1:10">
      <c r="A3760" s="1" t="s">
        <v>9288</v>
      </c>
      <c r="B3760" s="1" t="s">
        <v>9288</v>
      </c>
      <c r="C3760" s="1" t="s">
        <v>9289</v>
      </c>
      <c r="D3760" s="1" t="s">
        <v>9252</v>
      </c>
      <c r="E3760" s="1" t="s">
        <v>47</v>
      </c>
      <c r="F3760" s="1" t="s">
        <v>57</v>
      </c>
      <c r="G3760" s="1" t="s">
        <v>9290</v>
      </c>
      <c r="H3760" s="191">
        <v>33673</v>
      </c>
      <c r="I3760" s="192">
        <v>0</v>
      </c>
      <c r="J3760" s="192">
        <v>1</v>
      </c>
    </row>
    <row r="3761" spans="1:10">
      <c r="A3761" s="1" t="s">
        <v>9291</v>
      </c>
      <c r="B3761" s="1" t="s">
        <v>9251</v>
      </c>
      <c r="C3761" s="1" t="s">
        <v>9251</v>
      </c>
      <c r="D3761" s="1" t="s">
        <v>9252</v>
      </c>
      <c r="E3761" s="1" t="s">
        <v>47</v>
      </c>
      <c r="F3761" s="1" t="s">
        <v>48</v>
      </c>
      <c r="G3761" s="1" t="s">
        <v>9292</v>
      </c>
      <c r="H3761" s="191">
        <v>28484.5</v>
      </c>
      <c r="I3761" s="192">
        <v>0</v>
      </c>
      <c r="J3761" s="192">
        <v>0</v>
      </c>
    </row>
    <row r="3762" spans="1:10">
      <c r="A3762" s="1" t="s">
        <v>9293</v>
      </c>
      <c r="B3762" s="1" t="s">
        <v>9293</v>
      </c>
      <c r="C3762" s="1" t="s">
        <v>9294</v>
      </c>
      <c r="D3762" s="1" t="s">
        <v>9252</v>
      </c>
      <c r="E3762" s="1" t="s">
        <v>47</v>
      </c>
      <c r="F3762" s="1" t="s">
        <v>57</v>
      </c>
      <c r="G3762" s="1" t="s">
        <v>9295</v>
      </c>
      <c r="H3762" s="191">
        <v>27026.75</v>
      </c>
      <c r="I3762" s="192">
        <v>0</v>
      </c>
      <c r="J3762" s="192">
        <v>0</v>
      </c>
    </row>
    <row r="3763" spans="1:10">
      <c r="A3763" s="1" t="s">
        <v>9296</v>
      </c>
      <c r="B3763" s="1" t="s">
        <v>9296</v>
      </c>
      <c r="C3763" s="1" t="s">
        <v>9297</v>
      </c>
      <c r="D3763" s="1" t="s">
        <v>9252</v>
      </c>
      <c r="E3763" s="1" t="s">
        <v>47</v>
      </c>
      <c r="F3763" s="1" t="s">
        <v>57</v>
      </c>
      <c r="G3763" s="1" t="s">
        <v>9298</v>
      </c>
      <c r="H3763" s="191">
        <v>21774.5</v>
      </c>
      <c r="I3763" s="192">
        <v>0</v>
      </c>
      <c r="J3763" s="192">
        <v>0</v>
      </c>
    </row>
    <row r="3764" spans="1:10">
      <c r="A3764" s="1" t="s">
        <v>9299</v>
      </c>
      <c r="B3764" s="1" t="s">
        <v>9299</v>
      </c>
      <c r="C3764" s="1" t="s">
        <v>9300</v>
      </c>
      <c r="D3764" s="1" t="s">
        <v>9252</v>
      </c>
      <c r="E3764" s="1" t="s">
        <v>47</v>
      </c>
      <c r="F3764" s="1" t="s">
        <v>57</v>
      </c>
      <c r="G3764" s="1" t="s">
        <v>9301</v>
      </c>
      <c r="H3764" s="191">
        <v>20125</v>
      </c>
      <c r="I3764" s="192">
        <v>0</v>
      </c>
      <c r="J3764" s="192">
        <v>0</v>
      </c>
    </row>
    <row r="3765" spans="1:10">
      <c r="A3765" s="1" t="s">
        <v>9302</v>
      </c>
      <c r="B3765" s="1" t="s">
        <v>9302</v>
      </c>
      <c r="C3765" s="1" t="s">
        <v>516</v>
      </c>
      <c r="D3765" s="1" t="s">
        <v>9252</v>
      </c>
      <c r="E3765" s="1" t="s">
        <v>47</v>
      </c>
      <c r="F3765" s="1" t="s">
        <v>57</v>
      </c>
      <c r="G3765" s="1" t="s">
        <v>9303</v>
      </c>
      <c r="H3765" s="191">
        <v>19661</v>
      </c>
      <c r="I3765" s="192">
        <v>0</v>
      </c>
      <c r="J3765" s="192">
        <v>0</v>
      </c>
    </row>
    <row r="3766" spans="1:10">
      <c r="A3766" s="1" t="s">
        <v>9304</v>
      </c>
      <c r="B3766" s="1" t="s">
        <v>9304</v>
      </c>
      <c r="C3766" s="1" t="s">
        <v>2509</v>
      </c>
      <c r="D3766" s="1" t="s">
        <v>9252</v>
      </c>
      <c r="E3766" s="1" t="s">
        <v>47</v>
      </c>
      <c r="F3766" s="1" t="s">
        <v>57</v>
      </c>
      <c r="G3766" s="1" t="s">
        <v>9305</v>
      </c>
      <c r="H3766" s="191">
        <v>19138</v>
      </c>
      <c r="I3766" s="192">
        <v>0</v>
      </c>
      <c r="J3766" s="192">
        <v>0</v>
      </c>
    </row>
    <row r="3767" spans="1:10">
      <c r="A3767" s="1" t="s">
        <v>9306</v>
      </c>
      <c r="B3767" s="1" t="s">
        <v>9306</v>
      </c>
      <c r="C3767" s="1" t="s">
        <v>9307</v>
      </c>
      <c r="D3767" s="1" t="s">
        <v>9252</v>
      </c>
      <c r="E3767" s="1" t="s">
        <v>47</v>
      </c>
      <c r="F3767" s="1" t="s">
        <v>57</v>
      </c>
      <c r="G3767" s="1" t="s">
        <v>9308</v>
      </c>
      <c r="H3767" s="191">
        <v>18724.5</v>
      </c>
      <c r="I3767" s="192">
        <v>0</v>
      </c>
      <c r="J3767" s="192">
        <v>0</v>
      </c>
    </row>
    <row r="3768" spans="1:10">
      <c r="A3768" s="1" t="s">
        <v>9309</v>
      </c>
      <c r="B3768" s="1" t="s">
        <v>9309</v>
      </c>
      <c r="C3768" s="1" t="s">
        <v>9310</v>
      </c>
      <c r="D3768" s="1" t="s">
        <v>9252</v>
      </c>
      <c r="E3768" s="1" t="s">
        <v>47</v>
      </c>
      <c r="F3768" s="1" t="s">
        <v>57</v>
      </c>
      <c r="G3768" s="1" t="s">
        <v>9311</v>
      </c>
      <c r="H3768" s="191">
        <v>18645.5</v>
      </c>
      <c r="I3768" s="192">
        <v>0</v>
      </c>
      <c r="J3768" s="192">
        <v>0</v>
      </c>
    </row>
    <row r="3769" spans="1:10">
      <c r="A3769" s="1" t="s">
        <v>9312</v>
      </c>
      <c r="B3769" s="1" t="s">
        <v>9312</v>
      </c>
      <c r="C3769" s="1" t="s">
        <v>9274</v>
      </c>
      <c r="D3769" s="1" t="s">
        <v>9252</v>
      </c>
      <c r="E3769" s="1" t="s">
        <v>47</v>
      </c>
      <c r="F3769" s="1" t="s">
        <v>42</v>
      </c>
      <c r="G3769" s="1" t="s">
        <v>9313</v>
      </c>
      <c r="H3769" s="191">
        <v>17337.5</v>
      </c>
      <c r="I3769" s="192">
        <v>0</v>
      </c>
      <c r="J3769" s="192">
        <v>0</v>
      </c>
    </row>
    <row r="3770" spans="1:10">
      <c r="A3770" s="1" t="s">
        <v>9314</v>
      </c>
      <c r="B3770" s="1" t="s">
        <v>9315</v>
      </c>
      <c r="C3770" s="1" t="s">
        <v>9315</v>
      </c>
      <c r="D3770" s="1" t="s">
        <v>9252</v>
      </c>
      <c r="E3770" s="1" t="s">
        <v>47</v>
      </c>
      <c r="F3770" s="1" t="s">
        <v>57</v>
      </c>
      <c r="G3770" s="1" t="s">
        <v>9316</v>
      </c>
      <c r="H3770" s="191">
        <v>17330</v>
      </c>
      <c r="I3770" s="192">
        <v>0</v>
      </c>
      <c r="J3770" s="192">
        <v>0</v>
      </c>
    </row>
    <row r="3771" spans="1:10">
      <c r="A3771" s="1" t="s">
        <v>9317</v>
      </c>
      <c r="B3771" s="1" t="s">
        <v>9317</v>
      </c>
      <c r="C3771" s="1" t="s">
        <v>542</v>
      </c>
      <c r="D3771" s="1" t="s">
        <v>9252</v>
      </c>
      <c r="E3771" s="1" t="s">
        <v>47</v>
      </c>
      <c r="F3771" s="1" t="s">
        <v>42</v>
      </c>
      <c r="G3771" s="1" t="s">
        <v>9318</v>
      </c>
      <c r="H3771" s="191">
        <v>16929.75</v>
      </c>
      <c r="I3771" s="192">
        <v>0</v>
      </c>
      <c r="J3771" s="192">
        <v>0</v>
      </c>
    </row>
    <row r="3772" spans="1:10">
      <c r="A3772" s="1" t="s">
        <v>9319</v>
      </c>
      <c r="B3772" s="1" t="s">
        <v>9319</v>
      </c>
      <c r="C3772" s="1" t="s">
        <v>9320</v>
      </c>
      <c r="D3772" s="1" t="s">
        <v>9252</v>
      </c>
      <c r="E3772" s="1" t="s">
        <v>47</v>
      </c>
      <c r="F3772" s="1" t="s">
        <v>57</v>
      </c>
      <c r="G3772" s="1" t="s">
        <v>9321</v>
      </c>
      <c r="H3772" s="191">
        <v>16143</v>
      </c>
      <c r="I3772" s="192">
        <v>0</v>
      </c>
      <c r="J3772" s="192">
        <v>1</v>
      </c>
    </row>
    <row r="3773" spans="1:10">
      <c r="A3773" s="1" t="s">
        <v>9322</v>
      </c>
      <c r="B3773" s="1" t="s">
        <v>9251</v>
      </c>
      <c r="C3773" s="1" t="s">
        <v>9251</v>
      </c>
      <c r="D3773" s="1" t="s">
        <v>9252</v>
      </c>
      <c r="E3773" s="1" t="s">
        <v>47</v>
      </c>
      <c r="F3773" s="1" t="s">
        <v>48</v>
      </c>
      <c r="G3773" s="1" t="s">
        <v>9323</v>
      </c>
      <c r="H3773" s="191">
        <v>15100</v>
      </c>
      <c r="I3773" s="192">
        <v>0</v>
      </c>
      <c r="J3773" s="192">
        <v>0</v>
      </c>
    </row>
    <row r="3774" spans="1:10">
      <c r="A3774" s="1" t="s">
        <v>9324</v>
      </c>
      <c r="B3774" s="1" t="s">
        <v>9257</v>
      </c>
      <c r="C3774" s="1" t="s">
        <v>9257</v>
      </c>
      <c r="D3774" s="1" t="s">
        <v>9252</v>
      </c>
      <c r="E3774" s="1" t="s">
        <v>47</v>
      </c>
      <c r="F3774" s="1" t="s">
        <v>48</v>
      </c>
      <c r="G3774" s="1" t="s">
        <v>9325</v>
      </c>
      <c r="H3774" s="191">
        <v>13119.5</v>
      </c>
      <c r="I3774" s="192">
        <v>0</v>
      </c>
      <c r="J3774" s="192">
        <v>0</v>
      </c>
    </row>
    <row r="3775" spans="1:10">
      <c r="A3775" s="1" t="s">
        <v>9326</v>
      </c>
      <c r="B3775" s="1" t="s">
        <v>9326</v>
      </c>
      <c r="C3775" s="1" t="s">
        <v>3401</v>
      </c>
      <c r="D3775" s="1" t="s">
        <v>9252</v>
      </c>
      <c r="E3775" s="1" t="s">
        <v>47</v>
      </c>
      <c r="F3775" s="1" t="s">
        <v>42</v>
      </c>
      <c r="G3775" s="1" t="s">
        <v>9327</v>
      </c>
      <c r="H3775" s="191">
        <v>11864.5</v>
      </c>
      <c r="I3775" s="192">
        <v>0</v>
      </c>
      <c r="J3775" s="192">
        <v>0</v>
      </c>
    </row>
    <row r="3776" spans="1:10">
      <c r="A3776" s="1" t="s">
        <v>9328</v>
      </c>
      <c r="B3776" s="1" t="s">
        <v>9328</v>
      </c>
      <c r="C3776" s="1" t="s">
        <v>9329</v>
      </c>
      <c r="D3776" s="1" t="s">
        <v>9252</v>
      </c>
      <c r="E3776" s="1" t="s">
        <v>47</v>
      </c>
      <c r="F3776" s="1" t="s">
        <v>57</v>
      </c>
      <c r="G3776" s="1" t="s">
        <v>9330</v>
      </c>
      <c r="H3776" s="191">
        <v>8175</v>
      </c>
      <c r="I3776" s="192">
        <v>0</v>
      </c>
      <c r="J3776" s="192">
        <v>0</v>
      </c>
    </row>
    <row r="3777" spans="1:10">
      <c r="A3777" s="1" t="s">
        <v>9331</v>
      </c>
      <c r="B3777" s="1" t="s">
        <v>9331</v>
      </c>
      <c r="C3777" s="1" t="s">
        <v>9332</v>
      </c>
      <c r="D3777" s="1" t="s">
        <v>9252</v>
      </c>
      <c r="E3777" s="1" t="s">
        <v>47</v>
      </c>
      <c r="F3777" s="1" t="s">
        <v>42</v>
      </c>
      <c r="G3777" s="1" t="s">
        <v>9333</v>
      </c>
      <c r="H3777" s="191">
        <v>8160.5</v>
      </c>
      <c r="I3777" s="192">
        <v>0</v>
      </c>
      <c r="J3777" s="192">
        <v>0</v>
      </c>
    </row>
    <row r="3778" spans="1:10">
      <c r="A3778" s="1" t="s">
        <v>9334</v>
      </c>
      <c r="B3778" s="1" t="s">
        <v>9334</v>
      </c>
      <c r="C3778" s="1" t="s">
        <v>9335</v>
      </c>
      <c r="D3778" s="1" t="s">
        <v>9252</v>
      </c>
      <c r="E3778" s="1" t="s">
        <v>47</v>
      </c>
      <c r="F3778" s="1" t="s">
        <v>42</v>
      </c>
      <c r="G3778" s="1" t="s">
        <v>9336</v>
      </c>
      <c r="H3778" s="191">
        <v>8059</v>
      </c>
      <c r="I3778" s="192">
        <v>0</v>
      </c>
      <c r="J3778" s="192">
        <v>1</v>
      </c>
    </row>
    <row r="3779" spans="1:10">
      <c r="A3779" s="1" t="s">
        <v>9337</v>
      </c>
      <c r="B3779" s="1" t="s">
        <v>9337</v>
      </c>
      <c r="C3779" s="1" t="s">
        <v>8926</v>
      </c>
      <c r="D3779" s="1" t="s">
        <v>9252</v>
      </c>
      <c r="E3779" s="1" t="s">
        <v>47</v>
      </c>
      <c r="F3779" s="1" t="s">
        <v>42</v>
      </c>
      <c r="G3779" s="1" t="s">
        <v>9338</v>
      </c>
      <c r="H3779" s="191">
        <v>7967</v>
      </c>
      <c r="I3779" s="192">
        <v>0</v>
      </c>
      <c r="J3779" s="192">
        <v>0</v>
      </c>
    </row>
    <row r="3780" spans="1:10">
      <c r="A3780" s="1" t="s">
        <v>9339</v>
      </c>
      <c r="B3780" s="1" t="s">
        <v>9339</v>
      </c>
      <c r="C3780" s="1" t="s">
        <v>2509</v>
      </c>
      <c r="D3780" s="1" t="s">
        <v>9252</v>
      </c>
      <c r="E3780" s="1" t="s">
        <v>47</v>
      </c>
      <c r="F3780" s="1" t="s">
        <v>57</v>
      </c>
      <c r="G3780" s="1" t="s">
        <v>9340</v>
      </c>
      <c r="H3780" s="191">
        <v>7684</v>
      </c>
      <c r="I3780" s="192">
        <v>0</v>
      </c>
      <c r="J3780" s="192">
        <v>0</v>
      </c>
    </row>
    <row r="3781" spans="1:10">
      <c r="A3781" s="1" t="s">
        <v>9341</v>
      </c>
      <c r="B3781" s="1" t="s">
        <v>9341</v>
      </c>
      <c r="C3781" s="1" t="s">
        <v>9342</v>
      </c>
      <c r="D3781" s="1" t="s">
        <v>9252</v>
      </c>
      <c r="E3781" s="1" t="s">
        <v>47</v>
      </c>
      <c r="F3781" s="1" t="s">
        <v>57</v>
      </c>
      <c r="G3781" s="1" t="s">
        <v>9343</v>
      </c>
      <c r="H3781" s="191">
        <v>6047.5</v>
      </c>
      <c r="I3781" s="192">
        <v>0</v>
      </c>
      <c r="J3781" s="192">
        <v>0</v>
      </c>
    </row>
    <row r="3782" spans="1:10">
      <c r="A3782" s="1" t="s">
        <v>9344</v>
      </c>
      <c r="B3782" s="1" t="s">
        <v>9345</v>
      </c>
      <c r="C3782" s="1" t="s">
        <v>9345</v>
      </c>
      <c r="D3782" s="1" t="s">
        <v>9252</v>
      </c>
      <c r="E3782" s="1" t="s">
        <v>47</v>
      </c>
      <c r="F3782" s="1" t="s">
        <v>57</v>
      </c>
      <c r="G3782" s="1" t="s">
        <v>9346</v>
      </c>
      <c r="H3782" s="191">
        <v>5847</v>
      </c>
      <c r="I3782" s="192">
        <v>0</v>
      </c>
      <c r="J3782" s="192">
        <v>0</v>
      </c>
    </row>
    <row r="3783" spans="1:10">
      <c r="A3783" s="1" t="s">
        <v>9347</v>
      </c>
      <c r="B3783" s="1" t="s">
        <v>9347</v>
      </c>
      <c r="C3783" s="1" t="s">
        <v>170</v>
      </c>
      <c r="D3783" s="1" t="s">
        <v>9252</v>
      </c>
      <c r="E3783" s="1" t="s">
        <v>47</v>
      </c>
      <c r="F3783" s="1" t="s">
        <v>42</v>
      </c>
      <c r="G3783" s="1" t="s">
        <v>9348</v>
      </c>
      <c r="H3783" s="191">
        <v>5266</v>
      </c>
      <c r="I3783" s="192">
        <v>0</v>
      </c>
      <c r="J3783" s="192">
        <v>0</v>
      </c>
    </row>
    <row r="3784" spans="1:10">
      <c r="A3784" s="1" t="s">
        <v>9349</v>
      </c>
      <c r="B3784" s="1" t="s">
        <v>9345</v>
      </c>
      <c r="C3784" s="1" t="s">
        <v>9345</v>
      </c>
      <c r="D3784" s="1" t="s">
        <v>9252</v>
      </c>
      <c r="E3784" s="1" t="s">
        <v>47</v>
      </c>
      <c r="F3784" s="195" t="s">
        <v>57</v>
      </c>
      <c r="G3784" s="195" t="s">
        <v>9350</v>
      </c>
      <c r="H3784" s="196">
        <v>2390</v>
      </c>
      <c r="I3784" s="192">
        <v>0</v>
      </c>
      <c r="J3784" s="192">
        <v>0</v>
      </c>
    </row>
    <row r="3785" spans="1:10">
      <c r="A3785" s="1" t="s">
        <v>9351</v>
      </c>
      <c r="B3785" s="1" t="s">
        <v>9352</v>
      </c>
      <c r="C3785" s="1" t="s">
        <v>9352</v>
      </c>
      <c r="D3785" s="1" t="s">
        <v>9252</v>
      </c>
      <c r="E3785" s="1" t="s">
        <v>47</v>
      </c>
      <c r="F3785" s="195" t="s">
        <v>42</v>
      </c>
      <c r="G3785" s="195" t="s">
        <v>8985</v>
      </c>
      <c r="H3785" s="196">
        <v>1834</v>
      </c>
      <c r="I3785" s="192">
        <v>0</v>
      </c>
      <c r="J3785" s="192">
        <v>0</v>
      </c>
    </row>
    <row r="3786" spans="1:10">
      <c r="A3786" s="1" t="s">
        <v>9353</v>
      </c>
      <c r="B3786" s="1" t="s">
        <v>9251</v>
      </c>
      <c r="C3786" s="1" t="s">
        <v>9251</v>
      </c>
      <c r="D3786" s="1" t="s">
        <v>9252</v>
      </c>
      <c r="E3786" s="1" t="s">
        <v>47</v>
      </c>
      <c r="F3786" s="1" t="s">
        <v>48</v>
      </c>
      <c r="G3786" s="1" t="s">
        <v>9354</v>
      </c>
      <c r="H3786" s="191">
        <v>1767.5</v>
      </c>
      <c r="I3786" s="192">
        <v>0</v>
      </c>
      <c r="J3786" s="192">
        <v>0</v>
      </c>
    </row>
    <row r="3787" spans="1:10">
      <c r="A3787" s="1" t="s">
        <v>9355</v>
      </c>
      <c r="B3787" s="1" t="s">
        <v>9251</v>
      </c>
      <c r="C3787" s="1" t="s">
        <v>9251</v>
      </c>
      <c r="D3787" s="1" t="s">
        <v>9252</v>
      </c>
      <c r="E3787" s="1" t="s">
        <v>47</v>
      </c>
      <c r="F3787" s="1" t="s">
        <v>48</v>
      </c>
      <c r="G3787" s="1" t="s">
        <v>9356</v>
      </c>
      <c r="H3787" s="191">
        <v>1673.5</v>
      </c>
      <c r="I3787" s="192">
        <v>0</v>
      </c>
      <c r="J3787" s="192">
        <v>0</v>
      </c>
    </row>
    <row r="3788" spans="1:10">
      <c r="A3788" s="1" t="s">
        <v>9357</v>
      </c>
      <c r="B3788" s="1" t="s">
        <v>9251</v>
      </c>
      <c r="C3788" s="1" t="s">
        <v>9251</v>
      </c>
      <c r="D3788" s="1" t="s">
        <v>9252</v>
      </c>
      <c r="E3788" s="1" t="s">
        <v>47</v>
      </c>
      <c r="F3788" s="1" t="s">
        <v>48</v>
      </c>
      <c r="G3788" s="1" t="s">
        <v>9358</v>
      </c>
      <c r="H3788" s="191">
        <v>1055</v>
      </c>
      <c r="I3788" s="192">
        <v>0</v>
      </c>
      <c r="J3788" s="192">
        <v>0</v>
      </c>
    </row>
    <row r="3789" spans="1:10">
      <c r="A3789" s="1" t="s">
        <v>9359</v>
      </c>
      <c r="B3789" s="1" t="s">
        <v>9251</v>
      </c>
      <c r="C3789" s="1" t="s">
        <v>9251</v>
      </c>
      <c r="D3789" s="1" t="s">
        <v>9252</v>
      </c>
      <c r="E3789" s="1" t="s">
        <v>47</v>
      </c>
      <c r="F3789" s="1" t="s">
        <v>48</v>
      </c>
      <c r="G3789" s="1" t="s">
        <v>9360</v>
      </c>
      <c r="H3789" s="191">
        <v>1044.5</v>
      </c>
      <c r="I3789" s="192">
        <v>0</v>
      </c>
      <c r="J3789" s="192">
        <v>0</v>
      </c>
    </row>
    <row r="3790" spans="1:10">
      <c r="A3790" s="1" t="s">
        <v>9361</v>
      </c>
      <c r="B3790" s="1" t="s">
        <v>9251</v>
      </c>
      <c r="C3790" s="1" t="s">
        <v>9251</v>
      </c>
      <c r="D3790" s="1" t="s">
        <v>9252</v>
      </c>
      <c r="E3790" s="1" t="s">
        <v>47</v>
      </c>
      <c r="F3790" s="1" t="s">
        <v>48</v>
      </c>
      <c r="G3790" s="1" t="s">
        <v>9362</v>
      </c>
      <c r="H3790" s="191">
        <v>994.5</v>
      </c>
      <c r="I3790" s="192">
        <v>0</v>
      </c>
      <c r="J3790" s="192">
        <v>0</v>
      </c>
    </row>
    <row r="3791" spans="1:10">
      <c r="A3791" s="1" t="s">
        <v>9363</v>
      </c>
      <c r="B3791" s="1" t="s">
        <v>9251</v>
      </c>
      <c r="C3791" s="1" t="s">
        <v>9251</v>
      </c>
      <c r="D3791" s="1" t="s">
        <v>9252</v>
      </c>
      <c r="E3791" s="1" t="s">
        <v>47</v>
      </c>
      <c r="F3791" s="1" t="s">
        <v>48</v>
      </c>
      <c r="G3791" s="1" t="s">
        <v>9364</v>
      </c>
      <c r="H3791" s="191">
        <v>802</v>
      </c>
      <c r="I3791" s="192">
        <v>0</v>
      </c>
      <c r="J3791" s="192">
        <v>0</v>
      </c>
    </row>
    <row r="3792" spans="1:10">
      <c r="A3792" s="1" t="s">
        <v>9365</v>
      </c>
      <c r="B3792" s="1" t="s">
        <v>9251</v>
      </c>
      <c r="C3792" s="1" t="s">
        <v>9251</v>
      </c>
      <c r="D3792" s="1" t="s">
        <v>9252</v>
      </c>
      <c r="E3792" s="1" t="s">
        <v>47</v>
      </c>
      <c r="F3792" s="1" t="s">
        <v>48</v>
      </c>
      <c r="G3792" s="1" t="s">
        <v>9366</v>
      </c>
      <c r="H3792" s="191">
        <v>678.5</v>
      </c>
      <c r="I3792" s="192">
        <v>0</v>
      </c>
      <c r="J3792" s="192">
        <v>0</v>
      </c>
    </row>
    <row r="3793" spans="1:10">
      <c r="A3793" s="1" t="s">
        <v>9367</v>
      </c>
      <c r="B3793" s="1" t="s">
        <v>9251</v>
      </c>
      <c r="C3793" s="1" t="s">
        <v>9251</v>
      </c>
      <c r="D3793" s="1" t="s">
        <v>9252</v>
      </c>
      <c r="E3793" s="1" t="s">
        <v>47</v>
      </c>
      <c r="F3793" s="1" t="s">
        <v>48</v>
      </c>
      <c r="G3793" s="1" t="s">
        <v>9368</v>
      </c>
      <c r="H3793" s="191">
        <v>612.75</v>
      </c>
      <c r="I3793" s="192">
        <v>0</v>
      </c>
      <c r="J3793" s="192">
        <v>0</v>
      </c>
    </row>
    <row r="3794" spans="1:10">
      <c r="A3794" s="1" t="s">
        <v>9369</v>
      </c>
      <c r="B3794" s="1" t="s">
        <v>9251</v>
      </c>
      <c r="C3794" s="1" t="s">
        <v>9251</v>
      </c>
      <c r="D3794" s="1" t="s">
        <v>9252</v>
      </c>
      <c r="E3794" s="1" t="s">
        <v>47</v>
      </c>
      <c r="F3794" s="1" t="s">
        <v>48</v>
      </c>
      <c r="G3794" s="1" t="s">
        <v>9370</v>
      </c>
      <c r="H3794" s="191">
        <v>448.75</v>
      </c>
      <c r="I3794" s="192">
        <v>0</v>
      </c>
      <c r="J3794" s="192">
        <v>0</v>
      </c>
    </row>
    <row r="3795" spans="1:10">
      <c r="A3795" s="1" t="s">
        <v>9371</v>
      </c>
      <c r="B3795" s="1" t="s">
        <v>9251</v>
      </c>
      <c r="C3795" s="1" t="s">
        <v>9251</v>
      </c>
      <c r="D3795" s="1" t="s">
        <v>9252</v>
      </c>
      <c r="E3795" s="1" t="s">
        <v>47</v>
      </c>
      <c r="F3795" s="1" t="s">
        <v>48</v>
      </c>
      <c r="G3795" s="1" t="s">
        <v>9372</v>
      </c>
      <c r="H3795" s="191">
        <v>361.5</v>
      </c>
      <c r="I3795" s="192">
        <v>0</v>
      </c>
      <c r="J3795" s="192">
        <v>0</v>
      </c>
    </row>
    <row r="3796" spans="1:10">
      <c r="A3796" s="1" t="s">
        <v>9373</v>
      </c>
      <c r="B3796" s="1" t="s">
        <v>9251</v>
      </c>
      <c r="C3796" s="1" t="s">
        <v>9251</v>
      </c>
      <c r="D3796" s="1" t="s">
        <v>9252</v>
      </c>
      <c r="E3796" s="1" t="s">
        <v>47</v>
      </c>
      <c r="F3796" s="1" t="s">
        <v>48</v>
      </c>
      <c r="G3796" s="1" t="s">
        <v>9374</v>
      </c>
      <c r="H3796" s="191">
        <v>323.5</v>
      </c>
      <c r="I3796" s="192">
        <v>0</v>
      </c>
      <c r="J3796" s="192">
        <v>0</v>
      </c>
    </row>
    <row r="3797" spans="1:10">
      <c r="A3797" s="1" t="s">
        <v>9375</v>
      </c>
      <c r="B3797" s="1" t="s">
        <v>9251</v>
      </c>
      <c r="C3797" s="1" t="s">
        <v>9251</v>
      </c>
      <c r="D3797" s="1" t="s">
        <v>9252</v>
      </c>
      <c r="E3797" s="1" t="s">
        <v>47</v>
      </c>
      <c r="F3797" s="1" t="s">
        <v>48</v>
      </c>
      <c r="G3797" s="1" t="s">
        <v>9376</v>
      </c>
      <c r="H3797" s="191">
        <v>4.25</v>
      </c>
      <c r="I3797" s="192">
        <v>0</v>
      </c>
      <c r="J3797" s="192">
        <v>0</v>
      </c>
    </row>
    <row r="3798" spans="1:10">
      <c r="A3798" s="1" t="s">
        <v>9377</v>
      </c>
      <c r="B3798" s="1" t="s">
        <v>9251</v>
      </c>
      <c r="C3798" s="1" t="s">
        <v>9251</v>
      </c>
      <c r="D3798" s="1" t="s">
        <v>9252</v>
      </c>
      <c r="E3798" s="1" t="s">
        <v>47</v>
      </c>
      <c r="F3798" s="1" t="s">
        <v>48</v>
      </c>
      <c r="G3798" s="1" t="s">
        <v>9378</v>
      </c>
      <c r="H3798" s="191">
        <v>1</v>
      </c>
      <c r="I3798" s="192">
        <v>0</v>
      </c>
      <c r="J3798" s="192">
        <v>0</v>
      </c>
    </row>
    <row r="3799" spans="1:10">
      <c r="A3799" s="1" t="s">
        <v>9379</v>
      </c>
      <c r="B3799" s="1" t="s">
        <v>9380</v>
      </c>
      <c r="C3799" s="1" t="s">
        <v>9380</v>
      </c>
      <c r="D3799" s="1" t="s">
        <v>8945</v>
      </c>
      <c r="E3799" s="1" t="s">
        <v>47</v>
      </c>
      <c r="F3799" s="1" t="s">
        <v>48</v>
      </c>
      <c r="G3799" s="1" t="s">
        <v>9381</v>
      </c>
      <c r="H3799" s="191">
        <v>228915.75</v>
      </c>
      <c r="I3799" s="192">
        <v>0</v>
      </c>
      <c r="J3799" s="192">
        <v>1</v>
      </c>
    </row>
    <row r="3800" spans="1:10">
      <c r="A3800" s="1" t="s">
        <v>9382</v>
      </c>
      <c r="B3800" s="1" t="s">
        <v>9383</v>
      </c>
      <c r="C3800" s="1" t="s">
        <v>9383</v>
      </c>
      <c r="D3800" s="1" t="s">
        <v>8945</v>
      </c>
      <c r="E3800" s="1" t="s">
        <v>47</v>
      </c>
      <c r="F3800" s="1" t="s">
        <v>48</v>
      </c>
      <c r="G3800" s="1" t="s">
        <v>9384</v>
      </c>
      <c r="H3800" s="191">
        <v>181542.5</v>
      </c>
      <c r="I3800" s="192">
        <v>1</v>
      </c>
      <c r="J3800" s="192">
        <v>1</v>
      </c>
    </row>
    <row r="3801" spans="1:10">
      <c r="A3801" s="1" t="s">
        <v>9385</v>
      </c>
      <c r="B3801" s="1" t="s">
        <v>9386</v>
      </c>
      <c r="C3801" s="1" t="s">
        <v>9386</v>
      </c>
      <c r="D3801" s="1" t="s">
        <v>8945</v>
      </c>
      <c r="E3801" s="1" t="s">
        <v>47</v>
      </c>
      <c r="F3801" s="1" t="s">
        <v>48</v>
      </c>
      <c r="G3801" s="1" t="s">
        <v>9387</v>
      </c>
      <c r="H3801" s="191">
        <v>154641</v>
      </c>
      <c r="I3801" s="192">
        <v>1</v>
      </c>
      <c r="J3801" s="192">
        <v>1</v>
      </c>
    </row>
    <row r="3802" spans="1:10">
      <c r="A3802" s="1" t="s">
        <v>9388</v>
      </c>
      <c r="B3802" s="1" t="s">
        <v>9388</v>
      </c>
      <c r="C3802" s="1" t="s">
        <v>9389</v>
      </c>
      <c r="D3802" s="1" t="s">
        <v>8945</v>
      </c>
      <c r="E3802" s="1" t="s">
        <v>47</v>
      </c>
      <c r="F3802" s="1" t="s">
        <v>57</v>
      </c>
      <c r="G3802" s="1" t="s">
        <v>9390</v>
      </c>
      <c r="H3802" s="191">
        <v>90586</v>
      </c>
      <c r="I3802" s="192">
        <v>0</v>
      </c>
      <c r="J3802" s="192">
        <v>1</v>
      </c>
    </row>
    <row r="3803" spans="1:10">
      <c r="A3803" s="1" t="s">
        <v>9391</v>
      </c>
      <c r="B3803" s="1" t="s">
        <v>9391</v>
      </c>
      <c r="C3803" s="1" t="s">
        <v>9392</v>
      </c>
      <c r="D3803" s="1" t="s">
        <v>8945</v>
      </c>
      <c r="E3803" s="1" t="s">
        <v>47</v>
      </c>
      <c r="F3803" s="1" t="s">
        <v>57</v>
      </c>
      <c r="G3803" s="1" t="s">
        <v>9393</v>
      </c>
      <c r="H3803" s="191">
        <v>78988</v>
      </c>
      <c r="I3803" s="192">
        <v>0</v>
      </c>
      <c r="J3803" s="192">
        <v>0</v>
      </c>
    </row>
    <row r="3804" spans="1:10">
      <c r="A3804" s="1" t="s">
        <v>9394</v>
      </c>
      <c r="B3804" s="1" t="s">
        <v>9395</v>
      </c>
      <c r="C3804" s="1" t="s">
        <v>9395</v>
      </c>
      <c r="D3804" s="1" t="s">
        <v>8945</v>
      </c>
      <c r="E3804" s="1" t="s">
        <v>47</v>
      </c>
      <c r="F3804" s="1" t="s">
        <v>48</v>
      </c>
      <c r="G3804" s="1" t="s">
        <v>9396</v>
      </c>
      <c r="H3804" s="191">
        <v>78898</v>
      </c>
      <c r="I3804" s="192">
        <v>1</v>
      </c>
      <c r="J3804" s="192">
        <v>1</v>
      </c>
    </row>
    <row r="3805" spans="1:10">
      <c r="A3805" s="1" t="s">
        <v>9397</v>
      </c>
      <c r="B3805" s="1" t="s">
        <v>9397</v>
      </c>
      <c r="C3805" s="1" t="s">
        <v>9398</v>
      </c>
      <c r="D3805" s="1" t="s">
        <v>8945</v>
      </c>
      <c r="E3805" s="1" t="s">
        <v>47</v>
      </c>
      <c r="F3805" s="1" t="s">
        <v>57</v>
      </c>
      <c r="G3805" s="1" t="s">
        <v>9399</v>
      </c>
      <c r="H3805" s="191">
        <v>68302</v>
      </c>
      <c r="I3805" s="192">
        <v>0</v>
      </c>
      <c r="J3805" s="192">
        <v>1</v>
      </c>
    </row>
    <row r="3806" spans="1:10">
      <c r="A3806" s="1" t="s">
        <v>9400</v>
      </c>
      <c r="B3806" s="1" t="s">
        <v>9383</v>
      </c>
      <c r="C3806" s="1" t="s">
        <v>9383</v>
      </c>
      <c r="D3806" s="1" t="s">
        <v>8945</v>
      </c>
      <c r="E3806" s="1" t="s">
        <v>47</v>
      </c>
      <c r="F3806" s="1" t="s">
        <v>48</v>
      </c>
      <c r="G3806" s="1" t="s">
        <v>9401</v>
      </c>
      <c r="H3806" s="191">
        <v>68129</v>
      </c>
      <c r="I3806" s="192">
        <v>0</v>
      </c>
      <c r="J3806" s="192">
        <v>1</v>
      </c>
    </row>
    <row r="3807" spans="1:10">
      <c r="A3807" s="1" t="s">
        <v>9402</v>
      </c>
      <c r="B3807" s="1" t="s">
        <v>9402</v>
      </c>
      <c r="C3807" s="1" t="s">
        <v>9403</v>
      </c>
      <c r="D3807" s="1" t="s">
        <v>8945</v>
      </c>
      <c r="E3807" s="1" t="s">
        <v>47</v>
      </c>
      <c r="F3807" s="1" t="s">
        <v>42</v>
      </c>
      <c r="G3807" s="1" t="s">
        <v>9404</v>
      </c>
      <c r="H3807" s="191">
        <v>66676.5</v>
      </c>
      <c r="I3807" s="192">
        <v>1</v>
      </c>
      <c r="J3807" s="192">
        <v>1</v>
      </c>
    </row>
    <row r="3808" spans="1:10">
      <c r="A3808" s="1" t="s">
        <v>9405</v>
      </c>
      <c r="B3808" s="1" t="s">
        <v>9406</v>
      </c>
      <c r="C3808" s="1" t="s">
        <v>9406</v>
      </c>
      <c r="D3808" s="1" t="s">
        <v>8945</v>
      </c>
      <c r="E3808" s="1" t="s">
        <v>47</v>
      </c>
      <c r="F3808" s="1" t="s">
        <v>48</v>
      </c>
      <c r="G3808" s="1" t="s">
        <v>9407</v>
      </c>
      <c r="H3808" s="191">
        <v>53609.5</v>
      </c>
      <c r="I3808" s="192">
        <v>1</v>
      </c>
      <c r="J3808" s="192">
        <v>1</v>
      </c>
    </row>
    <row r="3809" spans="1:10">
      <c r="A3809" s="1" t="s">
        <v>9408</v>
      </c>
      <c r="B3809" s="1" t="s">
        <v>9408</v>
      </c>
      <c r="C3809" s="1" t="s">
        <v>9409</v>
      </c>
      <c r="D3809" s="1" t="s">
        <v>8945</v>
      </c>
      <c r="E3809" s="1" t="s">
        <v>47</v>
      </c>
      <c r="F3809" s="1" t="s">
        <v>57</v>
      </c>
      <c r="G3809" s="1" t="s">
        <v>9410</v>
      </c>
      <c r="H3809" s="191">
        <v>49256</v>
      </c>
      <c r="I3809" s="192">
        <v>0</v>
      </c>
      <c r="J3809" s="192">
        <v>1</v>
      </c>
    </row>
    <row r="3810" spans="1:10">
      <c r="A3810" s="1" t="s">
        <v>9411</v>
      </c>
      <c r="B3810" s="1" t="s">
        <v>9411</v>
      </c>
      <c r="C3810" s="1" t="s">
        <v>147</v>
      </c>
      <c r="D3810" s="1" t="s">
        <v>8945</v>
      </c>
      <c r="E3810" s="1" t="s">
        <v>47</v>
      </c>
      <c r="F3810" s="1" t="s">
        <v>42</v>
      </c>
      <c r="G3810" s="1" t="s">
        <v>9412</v>
      </c>
      <c r="H3810" s="191">
        <v>45905</v>
      </c>
      <c r="I3810" s="192">
        <v>0</v>
      </c>
      <c r="J3810" s="192">
        <v>1</v>
      </c>
    </row>
    <row r="3811" spans="1:10">
      <c r="A3811" s="1" t="s">
        <v>9413</v>
      </c>
      <c r="B3811" s="1" t="s">
        <v>9414</v>
      </c>
      <c r="C3811" s="1" t="s">
        <v>9414</v>
      </c>
      <c r="D3811" s="1" t="s">
        <v>8945</v>
      </c>
      <c r="E3811" s="1" t="s">
        <v>47</v>
      </c>
      <c r="F3811" s="1" t="s">
        <v>48</v>
      </c>
      <c r="G3811" s="1" t="s">
        <v>9415</v>
      </c>
      <c r="H3811" s="191">
        <v>45858.25</v>
      </c>
      <c r="I3811" s="192">
        <v>1</v>
      </c>
      <c r="J3811" s="192">
        <v>1</v>
      </c>
    </row>
    <row r="3812" spans="1:10">
      <c r="A3812" s="1" t="s">
        <v>9416</v>
      </c>
      <c r="B3812" s="1" t="s">
        <v>9416</v>
      </c>
      <c r="C3812" s="1" t="s">
        <v>9417</v>
      </c>
      <c r="D3812" s="1" t="s">
        <v>8945</v>
      </c>
      <c r="E3812" s="1" t="s">
        <v>47</v>
      </c>
      <c r="F3812" s="1" t="s">
        <v>57</v>
      </c>
      <c r="G3812" s="1" t="s">
        <v>9418</v>
      </c>
      <c r="H3812" s="191">
        <v>38744</v>
      </c>
      <c r="I3812" s="192">
        <v>0</v>
      </c>
      <c r="J3812" s="192">
        <v>0</v>
      </c>
    </row>
    <row r="3813" spans="1:10">
      <c r="A3813" s="1" t="s">
        <v>9419</v>
      </c>
      <c r="B3813" s="1" t="s">
        <v>9419</v>
      </c>
      <c r="C3813" s="1" t="s">
        <v>9420</v>
      </c>
      <c r="D3813" s="1" t="s">
        <v>8945</v>
      </c>
      <c r="E3813" s="1" t="s">
        <v>47</v>
      </c>
      <c r="F3813" s="1" t="s">
        <v>57</v>
      </c>
      <c r="G3813" s="1" t="s">
        <v>9421</v>
      </c>
      <c r="H3813" s="191">
        <v>36298</v>
      </c>
      <c r="I3813" s="192">
        <v>0</v>
      </c>
      <c r="J3813" s="192">
        <v>1</v>
      </c>
    </row>
    <row r="3814" spans="1:10">
      <c r="A3814" s="1" t="s">
        <v>9422</v>
      </c>
      <c r="B3814" s="1" t="s">
        <v>9422</v>
      </c>
      <c r="C3814" s="1" t="s">
        <v>9423</v>
      </c>
      <c r="D3814" s="1" t="s">
        <v>8945</v>
      </c>
      <c r="E3814" s="1" t="s">
        <v>47</v>
      </c>
      <c r="F3814" s="1" t="s">
        <v>57</v>
      </c>
      <c r="G3814" s="1" t="s">
        <v>9424</v>
      </c>
      <c r="H3814" s="191">
        <v>36049.5</v>
      </c>
      <c r="I3814" s="192">
        <v>0</v>
      </c>
      <c r="J3814" s="192">
        <v>1</v>
      </c>
    </row>
    <row r="3815" spans="1:10">
      <c r="A3815" s="1" t="s">
        <v>9425</v>
      </c>
      <c r="B3815" s="1" t="s">
        <v>9426</v>
      </c>
      <c r="C3815" s="1" t="s">
        <v>9426</v>
      </c>
      <c r="D3815" s="1" t="s">
        <v>8945</v>
      </c>
      <c r="E3815" s="1" t="s">
        <v>47</v>
      </c>
      <c r="F3815" s="1" t="s">
        <v>48</v>
      </c>
      <c r="G3815" s="1" t="s">
        <v>9427</v>
      </c>
      <c r="H3815" s="191">
        <v>35260</v>
      </c>
      <c r="I3815" s="192">
        <v>0</v>
      </c>
      <c r="J3815" s="192">
        <v>1</v>
      </c>
    </row>
    <row r="3816" spans="1:10">
      <c r="A3816" s="1" t="s">
        <v>9428</v>
      </c>
      <c r="B3816" s="1" t="s">
        <v>9406</v>
      </c>
      <c r="C3816" s="1" t="s">
        <v>9406</v>
      </c>
      <c r="D3816" s="1" t="s">
        <v>8945</v>
      </c>
      <c r="E3816" s="1" t="s">
        <v>47</v>
      </c>
      <c r="F3816" s="1" t="s">
        <v>48</v>
      </c>
      <c r="G3816" s="1" t="s">
        <v>9429</v>
      </c>
      <c r="H3816" s="191">
        <v>31168</v>
      </c>
      <c r="I3816" s="192">
        <v>0</v>
      </c>
      <c r="J3816" s="192">
        <v>0</v>
      </c>
    </row>
    <row r="3817" spans="1:10">
      <c r="A3817" s="1" t="s">
        <v>9430</v>
      </c>
      <c r="B3817" s="1" t="s">
        <v>9430</v>
      </c>
      <c r="C3817" s="1" t="s">
        <v>516</v>
      </c>
      <c r="D3817" s="1" t="s">
        <v>8945</v>
      </c>
      <c r="E3817" s="1" t="s">
        <v>47</v>
      </c>
      <c r="F3817" s="1" t="s">
        <v>57</v>
      </c>
      <c r="G3817" s="1" t="s">
        <v>9431</v>
      </c>
      <c r="H3817" s="191">
        <v>30344.5</v>
      </c>
      <c r="I3817" s="192">
        <v>0</v>
      </c>
      <c r="J3817" s="192">
        <v>0</v>
      </c>
    </row>
    <row r="3818" spans="1:10">
      <c r="A3818" s="1" t="s">
        <v>9432</v>
      </c>
      <c r="B3818" s="1" t="s">
        <v>9432</v>
      </c>
      <c r="C3818" s="1" t="s">
        <v>9433</v>
      </c>
      <c r="D3818" s="1" t="s">
        <v>8945</v>
      </c>
      <c r="E3818" s="1" t="s">
        <v>47</v>
      </c>
      <c r="F3818" s="1" t="s">
        <v>57</v>
      </c>
      <c r="G3818" s="1" t="s">
        <v>9434</v>
      </c>
      <c r="H3818" s="191">
        <v>27166.25</v>
      </c>
      <c r="I3818" s="192">
        <v>0</v>
      </c>
      <c r="J3818" s="192">
        <v>0</v>
      </c>
    </row>
    <row r="3819" spans="1:10">
      <c r="A3819" s="1" t="s">
        <v>9435</v>
      </c>
      <c r="B3819" s="1" t="s">
        <v>9435</v>
      </c>
      <c r="C3819" s="1" t="s">
        <v>147</v>
      </c>
      <c r="D3819" s="1" t="s">
        <v>8945</v>
      </c>
      <c r="E3819" s="1" t="s">
        <v>47</v>
      </c>
      <c r="F3819" s="1" t="s">
        <v>42</v>
      </c>
      <c r="G3819" s="1" t="s">
        <v>9436</v>
      </c>
      <c r="H3819" s="191">
        <v>26805</v>
      </c>
      <c r="I3819" s="192">
        <v>0</v>
      </c>
      <c r="J3819" s="192">
        <v>1</v>
      </c>
    </row>
    <row r="3820" spans="1:10">
      <c r="A3820" s="1" t="s">
        <v>9437</v>
      </c>
      <c r="B3820" s="1" t="s">
        <v>9437</v>
      </c>
      <c r="C3820" s="1" t="s">
        <v>9438</v>
      </c>
      <c r="D3820" s="1" t="s">
        <v>8945</v>
      </c>
      <c r="E3820" s="1" t="s">
        <v>47</v>
      </c>
      <c r="F3820" s="1" t="s">
        <v>57</v>
      </c>
      <c r="G3820" s="1" t="s">
        <v>9439</v>
      </c>
      <c r="H3820" s="191">
        <v>25342</v>
      </c>
      <c r="I3820" s="192">
        <v>0</v>
      </c>
      <c r="J3820" s="192">
        <v>0</v>
      </c>
    </row>
    <row r="3821" spans="1:10">
      <c r="A3821" s="1" t="s">
        <v>9440</v>
      </c>
      <c r="B3821" s="1" t="s">
        <v>9440</v>
      </c>
      <c r="C3821" s="1" t="s">
        <v>9441</v>
      </c>
      <c r="D3821" s="1" t="s">
        <v>8945</v>
      </c>
      <c r="E3821" s="1" t="s">
        <v>47</v>
      </c>
      <c r="F3821" s="1" t="s">
        <v>57</v>
      </c>
      <c r="G3821" s="1" t="s">
        <v>9442</v>
      </c>
      <c r="H3821" s="191">
        <v>23865</v>
      </c>
      <c r="I3821" s="192">
        <v>0</v>
      </c>
      <c r="J3821" s="192">
        <v>0</v>
      </c>
    </row>
    <row r="3822" spans="1:10">
      <c r="A3822" s="1" t="s">
        <v>9443</v>
      </c>
      <c r="B3822" s="1" t="s">
        <v>9443</v>
      </c>
      <c r="C3822" s="1" t="s">
        <v>9444</v>
      </c>
      <c r="D3822" s="1" t="s">
        <v>8945</v>
      </c>
      <c r="E3822" s="1" t="s">
        <v>47</v>
      </c>
      <c r="F3822" s="1" t="s">
        <v>57</v>
      </c>
      <c r="G3822" s="1" t="s">
        <v>9445</v>
      </c>
      <c r="H3822" s="191">
        <v>22227.5</v>
      </c>
      <c r="I3822" s="192">
        <v>0</v>
      </c>
      <c r="J3822" s="192">
        <v>1</v>
      </c>
    </row>
    <row r="3823" spans="1:10">
      <c r="A3823" s="1" t="s">
        <v>9446</v>
      </c>
      <c r="B3823" s="1" t="s">
        <v>9446</v>
      </c>
      <c r="C3823" s="1" t="s">
        <v>9447</v>
      </c>
      <c r="D3823" s="1" t="s">
        <v>8945</v>
      </c>
      <c r="E3823" s="1" t="s">
        <v>47</v>
      </c>
      <c r="F3823" s="1" t="s">
        <v>57</v>
      </c>
      <c r="G3823" s="1" t="s">
        <v>9448</v>
      </c>
      <c r="H3823" s="191">
        <v>21757.5</v>
      </c>
      <c r="I3823" s="192">
        <v>0</v>
      </c>
      <c r="J3823" s="192">
        <v>0</v>
      </c>
    </row>
    <row r="3824" spans="1:10">
      <c r="A3824" s="1" t="s">
        <v>9449</v>
      </c>
      <c r="B3824" s="1" t="s">
        <v>9414</v>
      </c>
      <c r="C3824" s="1" t="s">
        <v>9414</v>
      </c>
      <c r="D3824" s="1" t="s">
        <v>8945</v>
      </c>
      <c r="E3824" s="1" t="s">
        <v>47</v>
      </c>
      <c r="F3824" s="1" t="s">
        <v>48</v>
      </c>
      <c r="G3824" s="1" t="s">
        <v>9450</v>
      </c>
      <c r="H3824" s="191">
        <v>20374.75</v>
      </c>
      <c r="I3824" s="192">
        <v>0</v>
      </c>
      <c r="J3824" s="192">
        <v>0</v>
      </c>
    </row>
    <row r="3825" spans="1:10">
      <c r="A3825" s="1" t="s">
        <v>9451</v>
      </c>
      <c r="B3825" s="1" t="s">
        <v>9452</v>
      </c>
      <c r="C3825" s="1" t="s">
        <v>9452</v>
      </c>
      <c r="D3825" s="1" t="s">
        <v>8945</v>
      </c>
      <c r="E3825" s="1" t="s">
        <v>47</v>
      </c>
      <c r="F3825" s="1" t="s">
        <v>48</v>
      </c>
      <c r="G3825" s="1" t="s">
        <v>9453</v>
      </c>
      <c r="H3825" s="191">
        <v>18509.75</v>
      </c>
      <c r="I3825" s="192">
        <v>0</v>
      </c>
      <c r="J3825" s="192">
        <v>0</v>
      </c>
    </row>
    <row r="3826" spans="1:10">
      <c r="A3826" s="1" t="s">
        <v>9454</v>
      </c>
      <c r="B3826" s="1" t="s">
        <v>9454</v>
      </c>
      <c r="C3826" s="1" t="s">
        <v>4086</v>
      </c>
      <c r="D3826" s="1" t="s">
        <v>8945</v>
      </c>
      <c r="E3826" s="1" t="s">
        <v>47</v>
      </c>
      <c r="F3826" s="1" t="s">
        <v>42</v>
      </c>
      <c r="G3826" s="1" t="s">
        <v>9455</v>
      </c>
      <c r="H3826" s="191">
        <v>16376.5</v>
      </c>
      <c r="I3826" s="192">
        <v>0</v>
      </c>
      <c r="J3826" s="192">
        <v>0</v>
      </c>
    </row>
    <row r="3827" spans="1:10">
      <c r="A3827" s="1" t="s">
        <v>9456</v>
      </c>
      <c r="B3827" s="1" t="s">
        <v>9457</v>
      </c>
      <c r="C3827" s="1" t="s">
        <v>9457</v>
      </c>
      <c r="D3827" s="1" t="s">
        <v>8945</v>
      </c>
      <c r="E3827" s="1" t="s">
        <v>47</v>
      </c>
      <c r="F3827" s="1" t="s">
        <v>48</v>
      </c>
      <c r="G3827" s="1" t="s">
        <v>9458</v>
      </c>
      <c r="H3827" s="191">
        <v>15344.5</v>
      </c>
      <c r="I3827" s="192">
        <v>0</v>
      </c>
      <c r="J3827" s="192">
        <v>1</v>
      </c>
    </row>
    <row r="3828" spans="1:10">
      <c r="A3828" s="1" t="s">
        <v>9459</v>
      </c>
      <c r="B3828" s="1" t="s">
        <v>9460</v>
      </c>
      <c r="C3828" s="1" t="s">
        <v>9460</v>
      </c>
      <c r="D3828" s="1" t="s">
        <v>8945</v>
      </c>
      <c r="E3828" s="1" t="s">
        <v>47</v>
      </c>
      <c r="F3828" s="1" t="s">
        <v>48</v>
      </c>
      <c r="G3828" s="1" t="s">
        <v>9461</v>
      </c>
      <c r="H3828" s="191">
        <v>13977.5</v>
      </c>
      <c r="I3828" s="192">
        <v>1</v>
      </c>
      <c r="J3828" s="192">
        <v>1</v>
      </c>
    </row>
    <row r="3829" spans="1:10">
      <c r="A3829" s="1" t="s">
        <v>9462</v>
      </c>
      <c r="B3829" s="1" t="s">
        <v>9383</v>
      </c>
      <c r="C3829" s="1" t="s">
        <v>9383</v>
      </c>
      <c r="D3829" s="1" t="s">
        <v>8945</v>
      </c>
      <c r="E3829" s="1" t="s">
        <v>47</v>
      </c>
      <c r="F3829" s="1" t="s">
        <v>48</v>
      </c>
      <c r="G3829" s="1" t="s">
        <v>9463</v>
      </c>
      <c r="H3829" s="191">
        <v>12886.5</v>
      </c>
      <c r="I3829" s="192">
        <v>0</v>
      </c>
      <c r="J3829" s="192">
        <v>0</v>
      </c>
    </row>
    <row r="3830" spans="1:10">
      <c r="A3830" s="1" t="s">
        <v>9464</v>
      </c>
      <c r="B3830" s="1" t="s">
        <v>9464</v>
      </c>
      <c r="C3830" s="1" t="s">
        <v>9465</v>
      </c>
      <c r="D3830" s="1" t="s">
        <v>8945</v>
      </c>
      <c r="E3830" s="1" t="s">
        <v>47</v>
      </c>
      <c r="F3830" s="1" t="s">
        <v>57</v>
      </c>
      <c r="G3830" s="1" t="s">
        <v>9466</v>
      </c>
      <c r="H3830" s="191">
        <v>12692.5</v>
      </c>
      <c r="I3830" s="192">
        <v>0</v>
      </c>
      <c r="J3830" s="192">
        <v>0</v>
      </c>
    </row>
    <row r="3831" spans="1:10">
      <c r="A3831" s="1" t="s">
        <v>9467</v>
      </c>
      <c r="B3831" s="1" t="s">
        <v>9467</v>
      </c>
      <c r="C3831" s="1" t="s">
        <v>9468</v>
      </c>
      <c r="D3831" s="1" t="s">
        <v>8945</v>
      </c>
      <c r="E3831" s="1" t="s">
        <v>47</v>
      </c>
      <c r="F3831" s="1" t="s">
        <v>42</v>
      </c>
      <c r="G3831" s="1" t="s">
        <v>9469</v>
      </c>
      <c r="H3831" s="191">
        <v>12580</v>
      </c>
      <c r="I3831" s="192">
        <v>0</v>
      </c>
      <c r="J3831" s="192">
        <v>0</v>
      </c>
    </row>
    <row r="3832" spans="1:10">
      <c r="A3832" s="1" t="s">
        <v>9470</v>
      </c>
      <c r="B3832" s="1" t="s">
        <v>9470</v>
      </c>
      <c r="C3832" s="1" t="s">
        <v>9392</v>
      </c>
      <c r="D3832" s="1" t="s">
        <v>8945</v>
      </c>
      <c r="E3832" s="1" t="s">
        <v>47</v>
      </c>
      <c r="F3832" s="1" t="s">
        <v>57</v>
      </c>
      <c r="G3832" s="1" t="s">
        <v>9471</v>
      </c>
      <c r="H3832" s="191">
        <v>12564.5</v>
      </c>
      <c r="I3832" s="192">
        <v>1</v>
      </c>
      <c r="J3832" s="192">
        <v>0</v>
      </c>
    </row>
    <row r="3833" spans="1:10">
      <c r="A3833" s="1" t="s">
        <v>9472</v>
      </c>
      <c r="B3833" s="1" t="s">
        <v>9472</v>
      </c>
      <c r="C3833" s="1" t="s">
        <v>516</v>
      </c>
      <c r="D3833" s="1" t="s">
        <v>8945</v>
      </c>
      <c r="E3833" s="1" t="s">
        <v>47</v>
      </c>
      <c r="F3833" s="1" t="s">
        <v>57</v>
      </c>
      <c r="G3833" s="1" t="s">
        <v>9473</v>
      </c>
      <c r="H3833" s="191">
        <v>12075</v>
      </c>
      <c r="I3833" s="192">
        <v>0</v>
      </c>
      <c r="J3833" s="192">
        <v>1</v>
      </c>
    </row>
    <row r="3834" spans="1:10">
      <c r="A3834" s="1" t="s">
        <v>9474</v>
      </c>
      <c r="B3834" s="1" t="s">
        <v>9474</v>
      </c>
      <c r="C3834" s="1" t="s">
        <v>9274</v>
      </c>
      <c r="D3834" s="1" t="s">
        <v>8945</v>
      </c>
      <c r="E3834" s="1" t="s">
        <v>47</v>
      </c>
      <c r="F3834" s="1" t="s">
        <v>42</v>
      </c>
      <c r="G3834" s="1" t="s">
        <v>9475</v>
      </c>
      <c r="H3834" s="191">
        <v>11802.5</v>
      </c>
      <c r="I3834" s="192">
        <v>0</v>
      </c>
      <c r="J3834" s="192">
        <v>0</v>
      </c>
    </row>
    <row r="3835" spans="1:10">
      <c r="A3835" s="1" t="s">
        <v>9476</v>
      </c>
      <c r="B3835" s="1" t="s">
        <v>9476</v>
      </c>
      <c r="C3835" s="1" t="s">
        <v>9477</v>
      </c>
      <c r="D3835" s="1" t="s">
        <v>8945</v>
      </c>
      <c r="E3835" s="1" t="s">
        <v>47</v>
      </c>
      <c r="F3835" s="1" t="s">
        <v>57</v>
      </c>
      <c r="G3835" s="1" t="s">
        <v>9478</v>
      </c>
      <c r="H3835" s="191">
        <v>11005.5</v>
      </c>
      <c r="I3835" s="192">
        <v>0</v>
      </c>
      <c r="J3835" s="192">
        <v>0</v>
      </c>
    </row>
    <row r="3836" spans="1:10">
      <c r="A3836" s="1" t="s">
        <v>9479</v>
      </c>
      <c r="B3836" s="1" t="s">
        <v>9479</v>
      </c>
      <c r="C3836" s="1" t="s">
        <v>516</v>
      </c>
      <c r="D3836" s="1" t="s">
        <v>8945</v>
      </c>
      <c r="E3836" s="1" t="s">
        <v>47</v>
      </c>
      <c r="F3836" s="1" t="s">
        <v>57</v>
      </c>
      <c r="G3836" s="1" t="s">
        <v>9480</v>
      </c>
      <c r="H3836" s="191">
        <v>10549.5</v>
      </c>
      <c r="I3836" s="192">
        <v>0</v>
      </c>
      <c r="J3836" s="192">
        <v>0</v>
      </c>
    </row>
    <row r="3837" spans="1:10">
      <c r="A3837" s="1" t="s">
        <v>9481</v>
      </c>
      <c r="B3837" s="1" t="s">
        <v>9380</v>
      </c>
      <c r="C3837" s="1" t="s">
        <v>9380</v>
      </c>
      <c r="D3837" s="1" t="s">
        <v>8945</v>
      </c>
      <c r="E3837" s="1" t="s">
        <v>47</v>
      </c>
      <c r="F3837" s="1" t="s">
        <v>48</v>
      </c>
      <c r="G3837" s="1" t="s">
        <v>9482</v>
      </c>
      <c r="H3837" s="191">
        <v>10257</v>
      </c>
      <c r="I3837" s="192">
        <v>1</v>
      </c>
      <c r="J3837" s="192">
        <v>0</v>
      </c>
    </row>
    <row r="3838" spans="1:10">
      <c r="A3838" s="1" t="s">
        <v>9483</v>
      </c>
      <c r="B3838" s="1" t="s">
        <v>9483</v>
      </c>
      <c r="C3838" s="1" t="s">
        <v>2932</v>
      </c>
      <c r="D3838" s="1" t="s">
        <v>8945</v>
      </c>
      <c r="E3838" s="1" t="s">
        <v>47</v>
      </c>
      <c r="F3838" s="1" t="s">
        <v>42</v>
      </c>
      <c r="G3838" s="1" t="s">
        <v>9484</v>
      </c>
      <c r="H3838" s="191">
        <v>10150.5</v>
      </c>
      <c r="I3838" s="192">
        <v>1</v>
      </c>
      <c r="J3838" s="192">
        <v>0</v>
      </c>
    </row>
    <row r="3839" spans="1:10">
      <c r="A3839" s="1" t="s">
        <v>9485</v>
      </c>
      <c r="B3839" s="1" t="s">
        <v>9485</v>
      </c>
      <c r="C3839" s="1" t="s">
        <v>9486</v>
      </c>
      <c r="D3839" s="1" t="s">
        <v>8945</v>
      </c>
      <c r="E3839" s="1" t="s">
        <v>47</v>
      </c>
      <c r="F3839" s="1" t="s">
        <v>42</v>
      </c>
      <c r="G3839" s="1" t="s">
        <v>9487</v>
      </c>
      <c r="H3839" s="191">
        <v>10011</v>
      </c>
      <c r="I3839" s="192">
        <v>1</v>
      </c>
      <c r="J3839" s="192">
        <v>1</v>
      </c>
    </row>
    <row r="3840" spans="1:10">
      <c r="A3840" s="1" t="s">
        <v>9488</v>
      </c>
      <c r="B3840" s="1" t="s">
        <v>9488</v>
      </c>
      <c r="C3840" s="1" t="s">
        <v>9489</v>
      </c>
      <c r="D3840" s="1" t="s">
        <v>8945</v>
      </c>
      <c r="E3840" s="1" t="s">
        <v>47</v>
      </c>
      <c r="F3840" s="1" t="s">
        <v>57</v>
      </c>
      <c r="G3840" s="1" t="s">
        <v>9490</v>
      </c>
      <c r="H3840" s="191">
        <v>8960</v>
      </c>
      <c r="I3840" s="192">
        <v>0</v>
      </c>
      <c r="J3840" s="192">
        <v>0</v>
      </c>
    </row>
    <row r="3841" spans="1:10">
      <c r="A3841" s="1" t="s">
        <v>9491</v>
      </c>
      <c r="B3841" s="1" t="s">
        <v>9491</v>
      </c>
      <c r="C3841" s="1" t="s">
        <v>9492</v>
      </c>
      <c r="D3841" s="1" t="s">
        <v>8945</v>
      </c>
      <c r="E3841" s="1" t="s">
        <v>47</v>
      </c>
      <c r="F3841" s="1" t="s">
        <v>57</v>
      </c>
      <c r="G3841" s="1" t="s">
        <v>9493</v>
      </c>
      <c r="H3841" s="191">
        <v>8912.5</v>
      </c>
      <c r="I3841" s="192">
        <v>0</v>
      </c>
      <c r="J3841" s="192">
        <v>0</v>
      </c>
    </row>
    <row r="3842" spans="1:10">
      <c r="A3842" s="1" t="s">
        <v>9494</v>
      </c>
      <c r="B3842" s="1" t="s">
        <v>9495</v>
      </c>
      <c r="C3842" s="1" t="s">
        <v>9495</v>
      </c>
      <c r="D3842" s="1" t="s">
        <v>8945</v>
      </c>
      <c r="E3842" s="1" t="s">
        <v>47</v>
      </c>
      <c r="F3842" s="1" t="s">
        <v>48</v>
      </c>
      <c r="G3842" s="1" t="s">
        <v>9496</v>
      </c>
      <c r="H3842" s="191">
        <v>8823</v>
      </c>
      <c r="I3842" s="192">
        <v>1</v>
      </c>
      <c r="J3842" s="192">
        <v>1</v>
      </c>
    </row>
    <row r="3843" spans="1:10">
      <c r="A3843" s="1" t="s">
        <v>9497</v>
      </c>
      <c r="B3843" s="1" t="s">
        <v>9498</v>
      </c>
      <c r="C3843" s="1" t="s">
        <v>9498</v>
      </c>
      <c r="D3843" s="1" t="s">
        <v>8945</v>
      </c>
      <c r="E3843" s="1" t="s">
        <v>47</v>
      </c>
      <c r="F3843" s="1" t="s">
        <v>65</v>
      </c>
      <c r="G3843" s="1" t="s">
        <v>9499</v>
      </c>
      <c r="H3843" s="191">
        <v>6799.5</v>
      </c>
      <c r="I3843" s="192">
        <v>0</v>
      </c>
      <c r="J3843" s="192">
        <v>0</v>
      </c>
    </row>
    <row r="3844" spans="1:10">
      <c r="A3844" s="1" t="s">
        <v>9500</v>
      </c>
      <c r="B3844" s="1" t="s">
        <v>9501</v>
      </c>
      <c r="C3844" s="195" t="s">
        <v>9441</v>
      </c>
      <c r="D3844" s="1" t="s">
        <v>8945</v>
      </c>
      <c r="E3844" s="1" t="s">
        <v>47</v>
      </c>
      <c r="F3844" s="195" t="s">
        <v>57</v>
      </c>
      <c r="G3844" s="195" t="s">
        <v>9502</v>
      </c>
      <c r="H3844" s="196">
        <v>6497</v>
      </c>
      <c r="I3844" s="192">
        <v>0</v>
      </c>
      <c r="J3844" s="192">
        <v>0</v>
      </c>
    </row>
    <row r="3845" spans="1:10">
      <c r="A3845" s="1" t="s">
        <v>9503</v>
      </c>
      <c r="B3845" s="1" t="s">
        <v>9386</v>
      </c>
      <c r="C3845" s="1" t="s">
        <v>9386</v>
      </c>
      <c r="D3845" s="1" t="s">
        <v>8945</v>
      </c>
      <c r="E3845" s="1" t="s">
        <v>47</v>
      </c>
      <c r="F3845" s="1" t="s">
        <v>48</v>
      </c>
      <c r="G3845" s="1" t="s">
        <v>9504</v>
      </c>
      <c r="H3845" s="191">
        <v>6271.5</v>
      </c>
      <c r="I3845" s="192">
        <v>0</v>
      </c>
      <c r="J3845" s="192">
        <v>0</v>
      </c>
    </row>
    <row r="3846" spans="1:10">
      <c r="A3846" s="1" t="s">
        <v>9505</v>
      </c>
      <c r="B3846" s="1" t="s">
        <v>9406</v>
      </c>
      <c r="C3846" s="1" t="s">
        <v>9406</v>
      </c>
      <c r="D3846" s="1" t="s">
        <v>8945</v>
      </c>
      <c r="E3846" s="1" t="s">
        <v>47</v>
      </c>
      <c r="F3846" s="1" t="s">
        <v>65</v>
      </c>
      <c r="G3846" s="1" t="s">
        <v>9506</v>
      </c>
      <c r="H3846" s="191">
        <v>5530</v>
      </c>
      <c r="I3846" s="192">
        <v>0</v>
      </c>
      <c r="J3846" s="192">
        <v>0</v>
      </c>
    </row>
    <row r="3847" spans="1:10">
      <c r="A3847" s="1" t="s">
        <v>9507</v>
      </c>
      <c r="B3847" s="1" t="s">
        <v>9414</v>
      </c>
      <c r="C3847" s="1" t="s">
        <v>9414</v>
      </c>
      <c r="D3847" s="1" t="s">
        <v>8945</v>
      </c>
      <c r="E3847" s="1" t="s">
        <v>47</v>
      </c>
      <c r="F3847" s="1" t="s">
        <v>48</v>
      </c>
      <c r="G3847" s="1" t="s">
        <v>9508</v>
      </c>
      <c r="H3847" s="191">
        <v>4968</v>
      </c>
      <c r="I3847" s="192">
        <v>0</v>
      </c>
      <c r="J3847" s="192">
        <v>0</v>
      </c>
    </row>
    <row r="3848" spans="1:10">
      <c r="A3848" s="1" t="s">
        <v>9509</v>
      </c>
      <c r="B3848" s="1" t="s">
        <v>9509</v>
      </c>
      <c r="C3848" s="1" t="s">
        <v>6782</v>
      </c>
      <c r="D3848" s="1" t="s">
        <v>8945</v>
      </c>
      <c r="E3848" s="1" t="s">
        <v>47</v>
      </c>
      <c r="F3848" s="1" t="s">
        <v>42</v>
      </c>
      <c r="G3848" s="1" t="s">
        <v>9510</v>
      </c>
      <c r="H3848" s="191">
        <v>4557.5</v>
      </c>
      <c r="I3848" s="192">
        <v>0</v>
      </c>
      <c r="J3848" s="192">
        <v>0</v>
      </c>
    </row>
    <row r="3849" spans="1:10">
      <c r="A3849" s="1" t="s">
        <v>9511</v>
      </c>
      <c r="B3849" s="1" t="s">
        <v>9386</v>
      </c>
      <c r="C3849" s="1" t="s">
        <v>9386</v>
      </c>
      <c r="D3849" s="1" t="s">
        <v>8945</v>
      </c>
      <c r="E3849" s="1" t="s">
        <v>47</v>
      </c>
      <c r="F3849" s="1" t="s">
        <v>48</v>
      </c>
      <c r="G3849" s="1" t="s">
        <v>9512</v>
      </c>
      <c r="H3849" s="191">
        <v>3864.5</v>
      </c>
      <c r="I3849" s="192">
        <v>0</v>
      </c>
      <c r="J3849" s="192">
        <v>0</v>
      </c>
    </row>
    <row r="3850" spans="1:10">
      <c r="A3850" s="1" t="s">
        <v>9513</v>
      </c>
      <c r="B3850" s="1" t="s">
        <v>9386</v>
      </c>
      <c r="C3850" s="1" t="s">
        <v>9386</v>
      </c>
      <c r="D3850" s="1" t="s">
        <v>8945</v>
      </c>
      <c r="E3850" s="1" t="s">
        <v>47</v>
      </c>
      <c r="F3850" s="1" t="s">
        <v>48</v>
      </c>
      <c r="G3850" s="1" t="s">
        <v>9514</v>
      </c>
      <c r="H3850" s="191">
        <v>3009</v>
      </c>
      <c r="I3850" s="192">
        <v>0</v>
      </c>
      <c r="J3850" s="192">
        <v>0</v>
      </c>
    </row>
    <row r="3851" spans="1:10">
      <c r="A3851" s="1" t="s">
        <v>9515</v>
      </c>
      <c r="B3851" s="1" t="s">
        <v>9515</v>
      </c>
      <c r="C3851" s="1" t="s">
        <v>9516</v>
      </c>
      <c r="D3851" s="1" t="s">
        <v>8945</v>
      </c>
      <c r="E3851" s="1" t="s">
        <v>47</v>
      </c>
      <c r="F3851" s="1" t="s">
        <v>42</v>
      </c>
      <c r="G3851" s="1" t="s">
        <v>9517</v>
      </c>
      <c r="H3851" s="191">
        <v>3003.5</v>
      </c>
      <c r="I3851" s="192">
        <v>0</v>
      </c>
      <c r="J3851" s="192">
        <v>0</v>
      </c>
    </row>
    <row r="3852" spans="1:10">
      <c r="A3852" s="1" t="s">
        <v>9518</v>
      </c>
      <c r="B3852" s="1" t="s">
        <v>9518</v>
      </c>
      <c r="C3852" s="1" t="s">
        <v>9519</v>
      </c>
      <c r="D3852" s="1" t="s">
        <v>8945</v>
      </c>
      <c r="E3852" s="1" t="s">
        <v>47</v>
      </c>
      <c r="F3852" s="1" t="s">
        <v>42</v>
      </c>
      <c r="G3852" s="1" t="s">
        <v>9520</v>
      </c>
      <c r="H3852" s="191">
        <v>2194</v>
      </c>
      <c r="I3852" s="192">
        <v>0</v>
      </c>
      <c r="J3852" s="192">
        <v>0</v>
      </c>
    </row>
    <row r="3853" spans="1:10">
      <c r="A3853" s="1" t="s">
        <v>9521</v>
      </c>
      <c r="B3853" s="1" t="s">
        <v>9414</v>
      </c>
      <c r="C3853" s="1" t="s">
        <v>9414</v>
      </c>
      <c r="D3853" s="1" t="s">
        <v>8945</v>
      </c>
      <c r="E3853" s="1" t="s">
        <v>47</v>
      </c>
      <c r="F3853" s="1" t="s">
        <v>48</v>
      </c>
      <c r="G3853" s="1" t="s">
        <v>9522</v>
      </c>
      <c r="H3853" s="191">
        <v>2104</v>
      </c>
      <c r="I3853" s="192">
        <v>0</v>
      </c>
      <c r="J3853" s="192">
        <v>0</v>
      </c>
    </row>
    <row r="3854" spans="1:10">
      <c r="A3854" s="1" t="s">
        <v>9523</v>
      </c>
      <c r="B3854" s="1" t="s">
        <v>9406</v>
      </c>
      <c r="C3854" s="1" t="s">
        <v>9406</v>
      </c>
      <c r="D3854" s="1" t="s">
        <v>8945</v>
      </c>
      <c r="E3854" s="1" t="s">
        <v>47</v>
      </c>
      <c r="F3854" s="1" t="s">
        <v>48</v>
      </c>
      <c r="G3854" s="1" t="s">
        <v>9524</v>
      </c>
      <c r="H3854" s="191">
        <v>1420.5</v>
      </c>
      <c r="I3854" s="192">
        <v>0</v>
      </c>
      <c r="J3854" s="192">
        <v>0</v>
      </c>
    </row>
    <row r="3855" spans="1:10">
      <c r="A3855" s="1" t="s">
        <v>9525</v>
      </c>
      <c r="B3855" s="1" t="s">
        <v>9414</v>
      </c>
      <c r="C3855" s="1" t="s">
        <v>9414</v>
      </c>
      <c r="D3855" s="1" t="s">
        <v>8945</v>
      </c>
      <c r="E3855" s="1" t="s">
        <v>47</v>
      </c>
      <c r="F3855" s="1" t="s">
        <v>48</v>
      </c>
      <c r="G3855" s="1" t="s">
        <v>9526</v>
      </c>
      <c r="H3855" s="191">
        <v>1307.25</v>
      </c>
      <c r="I3855" s="192">
        <v>0</v>
      </c>
      <c r="J3855" s="192">
        <v>0</v>
      </c>
    </row>
    <row r="3856" spans="1:10">
      <c r="A3856" s="1" t="s">
        <v>9527</v>
      </c>
      <c r="B3856" s="1" t="s">
        <v>9528</v>
      </c>
      <c r="C3856" s="1" t="s">
        <v>9528</v>
      </c>
      <c r="D3856" s="1" t="s">
        <v>8945</v>
      </c>
      <c r="E3856" s="1" t="s">
        <v>47</v>
      </c>
      <c r="F3856" s="195" t="s">
        <v>57</v>
      </c>
      <c r="G3856" s="195" t="s">
        <v>9529</v>
      </c>
      <c r="H3856" s="196">
        <v>1168</v>
      </c>
      <c r="I3856" s="192">
        <v>0</v>
      </c>
      <c r="J3856" s="192">
        <v>0</v>
      </c>
    </row>
    <row r="3857" spans="1:10">
      <c r="A3857" s="1" t="s">
        <v>9530</v>
      </c>
      <c r="B3857" s="1" t="s">
        <v>9452</v>
      </c>
      <c r="C3857" s="1" t="s">
        <v>9452</v>
      </c>
      <c r="D3857" s="1" t="s">
        <v>8945</v>
      </c>
      <c r="E3857" s="1" t="s">
        <v>47</v>
      </c>
      <c r="F3857" s="1" t="s">
        <v>48</v>
      </c>
      <c r="G3857" s="1" t="s">
        <v>9531</v>
      </c>
      <c r="H3857" s="191">
        <v>1061.5</v>
      </c>
      <c r="I3857" s="192">
        <v>0</v>
      </c>
      <c r="J3857" s="192">
        <v>0</v>
      </c>
    </row>
    <row r="3858" spans="1:10">
      <c r="A3858" s="1" t="s">
        <v>9532</v>
      </c>
      <c r="B3858" s="1" t="s">
        <v>9528</v>
      </c>
      <c r="C3858" s="1" t="s">
        <v>9528</v>
      </c>
      <c r="D3858" s="1" t="s">
        <v>8945</v>
      </c>
      <c r="E3858" s="1" t="s">
        <v>47</v>
      </c>
      <c r="F3858" s="195" t="s">
        <v>42</v>
      </c>
      <c r="G3858" s="195" t="s">
        <v>9533</v>
      </c>
      <c r="H3858" s="196">
        <v>982</v>
      </c>
      <c r="I3858" s="192">
        <v>0</v>
      </c>
      <c r="J3858" s="192">
        <v>0</v>
      </c>
    </row>
    <row r="3859" spans="1:10">
      <c r="A3859" s="1" t="s">
        <v>9534</v>
      </c>
      <c r="B3859" s="1" t="s">
        <v>9414</v>
      </c>
      <c r="C3859" s="1" t="s">
        <v>9414</v>
      </c>
      <c r="D3859" s="1" t="s">
        <v>8945</v>
      </c>
      <c r="E3859" s="1" t="s">
        <v>47</v>
      </c>
      <c r="F3859" s="1" t="s">
        <v>48</v>
      </c>
      <c r="G3859" s="1" t="s">
        <v>9535</v>
      </c>
      <c r="H3859" s="191">
        <v>927</v>
      </c>
      <c r="I3859" s="192">
        <v>0</v>
      </c>
      <c r="J3859" s="192">
        <v>0</v>
      </c>
    </row>
    <row r="3860" spans="1:10">
      <c r="A3860" s="1" t="s">
        <v>9536</v>
      </c>
      <c r="B3860" s="1" t="s">
        <v>9452</v>
      </c>
      <c r="C3860" s="1" t="s">
        <v>9452</v>
      </c>
      <c r="D3860" s="1" t="s">
        <v>8945</v>
      </c>
      <c r="E3860" s="1" t="s">
        <v>47</v>
      </c>
      <c r="F3860" s="1" t="s">
        <v>48</v>
      </c>
      <c r="G3860" s="1" t="s">
        <v>9537</v>
      </c>
      <c r="H3860" s="191">
        <v>857</v>
      </c>
      <c r="I3860" s="192">
        <v>0</v>
      </c>
      <c r="J3860" s="192">
        <v>0</v>
      </c>
    </row>
    <row r="3861" spans="1:10">
      <c r="A3861" s="1" t="s">
        <v>9538</v>
      </c>
      <c r="B3861" s="1" t="s">
        <v>9414</v>
      </c>
      <c r="C3861" s="1" t="s">
        <v>9414</v>
      </c>
      <c r="D3861" s="1" t="s">
        <v>8945</v>
      </c>
      <c r="E3861" s="1" t="s">
        <v>47</v>
      </c>
      <c r="F3861" s="1" t="s">
        <v>48</v>
      </c>
      <c r="G3861" s="1" t="s">
        <v>9539</v>
      </c>
      <c r="H3861" s="191">
        <v>848</v>
      </c>
      <c r="I3861" s="192">
        <v>0</v>
      </c>
      <c r="J3861" s="192">
        <v>0</v>
      </c>
    </row>
    <row r="3862" spans="1:10">
      <c r="A3862" s="1" t="s">
        <v>9540</v>
      </c>
      <c r="B3862" s="1" t="s">
        <v>9528</v>
      </c>
      <c r="C3862" s="1" t="s">
        <v>9528</v>
      </c>
      <c r="D3862" s="1" t="s">
        <v>8945</v>
      </c>
      <c r="E3862" s="1" t="s">
        <v>47</v>
      </c>
      <c r="F3862" s="195" t="s">
        <v>42</v>
      </c>
      <c r="G3862" s="195" t="s">
        <v>9541</v>
      </c>
      <c r="H3862" s="196">
        <v>831</v>
      </c>
      <c r="I3862" s="192">
        <v>0</v>
      </c>
      <c r="J3862" s="192">
        <v>0</v>
      </c>
    </row>
    <row r="3863" spans="1:10">
      <c r="A3863" s="1" t="s">
        <v>9542</v>
      </c>
      <c r="B3863" s="1" t="s">
        <v>9452</v>
      </c>
      <c r="C3863" s="1" t="s">
        <v>9452</v>
      </c>
      <c r="D3863" s="1" t="s">
        <v>8945</v>
      </c>
      <c r="E3863" s="1" t="s">
        <v>47</v>
      </c>
      <c r="F3863" s="1" t="s">
        <v>48</v>
      </c>
      <c r="G3863" s="1" t="s">
        <v>9543</v>
      </c>
      <c r="H3863" s="191">
        <v>826</v>
      </c>
      <c r="I3863" s="192">
        <v>0</v>
      </c>
      <c r="J3863" s="192">
        <v>0</v>
      </c>
    </row>
    <row r="3864" spans="1:10">
      <c r="A3864" s="1" t="s">
        <v>9544</v>
      </c>
      <c r="B3864" s="1" t="s">
        <v>9414</v>
      </c>
      <c r="C3864" s="1" t="s">
        <v>9414</v>
      </c>
      <c r="D3864" s="1" t="s">
        <v>8945</v>
      </c>
      <c r="E3864" s="1" t="s">
        <v>47</v>
      </c>
      <c r="F3864" s="1" t="s">
        <v>48</v>
      </c>
      <c r="G3864" s="1" t="s">
        <v>9545</v>
      </c>
      <c r="H3864" s="191">
        <v>813.5</v>
      </c>
      <c r="I3864" s="192">
        <v>0</v>
      </c>
      <c r="J3864" s="192">
        <v>0</v>
      </c>
    </row>
    <row r="3865" spans="1:10">
      <c r="A3865" s="1" t="s">
        <v>9546</v>
      </c>
      <c r="B3865" s="1" t="s">
        <v>9452</v>
      </c>
      <c r="C3865" s="1" t="s">
        <v>9452</v>
      </c>
      <c r="D3865" s="1" t="s">
        <v>8945</v>
      </c>
      <c r="E3865" s="1" t="s">
        <v>47</v>
      </c>
      <c r="F3865" s="1" t="s">
        <v>48</v>
      </c>
      <c r="G3865" s="1" t="s">
        <v>9547</v>
      </c>
      <c r="H3865" s="191">
        <v>806.5</v>
      </c>
      <c r="I3865" s="192">
        <v>0</v>
      </c>
      <c r="J3865" s="192">
        <v>0</v>
      </c>
    </row>
    <row r="3866" spans="1:10">
      <c r="A3866" s="1" t="s">
        <v>9548</v>
      </c>
      <c r="B3866" s="1" t="s">
        <v>9414</v>
      </c>
      <c r="C3866" s="1" t="s">
        <v>9414</v>
      </c>
      <c r="D3866" s="1" t="s">
        <v>8945</v>
      </c>
      <c r="E3866" s="1" t="s">
        <v>47</v>
      </c>
      <c r="F3866" s="1" t="s">
        <v>48</v>
      </c>
      <c r="G3866" s="1" t="s">
        <v>9549</v>
      </c>
      <c r="H3866" s="191">
        <v>790.75</v>
      </c>
      <c r="I3866" s="192">
        <v>0</v>
      </c>
      <c r="J3866" s="192">
        <v>0</v>
      </c>
    </row>
    <row r="3867" spans="1:10">
      <c r="A3867" s="1" t="s">
        <v>9550</v>
      </c>
      <c r="B3867" s="1" t="s">
        <v>9452</v>
      </c>
      <c r="C3867" s="1" t="s">
        <v>9452</v>
      </c>
      <c r="D3867" s="1" t="s">
        <v>8945</v>
      </c>
      <c r="E3867" s="1" t="s">
        <v>47</v>
      </c>
      <c r="F3867" s="1" t="s">
        <v>48</v>
      </c>
      <c r="G3867" s="1" t="s">
        <v>9551</v>
      </c>
      <c r="H3867" s="191">
        <v>695</v>
      </c>
      <c r="I3867" s="192">
        <v>0</v>
      </c>
      <c r="J3867" s="192">
        <v>0</v>
      </c>
    </row>
    <row r="3868" spans="1:10">
      <c r="A3868" s="1" t="s">
        <v>9552</v>
      </c>
      <c r="B3868" s="1" t="s">
        <v>9452</v>
      </c>
      <c r="C3868" s="1" t="s">
        <v>9452</v>
      </c>
      <c r="D3868" s="1" t="s">
        <v>8945</v>
      </c>
      <c r="E3868" s="1" t="s">
        <v>47</v>
      </c>
      <c r="F3868" s="1" t="s">
        <v>48</v>
      </c>
      <c r="G3868" s="1" t="s">
        <v>9553</v>
      </c>
      <c r="H3868" s="191">
        <v>690</v>
      </c>
      <c r="I3868" s="192">
        <v>0</v>
      </c>
      <c r="J3868" s="192">
        <v>0</v>
      </c>
    </row>
    <row r="3869" spans="1:10">
      <c r="A3869" s="1" t="s">
        <v>9554</v>
      </c>
      <c r="B3869" s="1" t="s">
        <v>9528</v>
      </c>
      <c r="C3869" s="1" t="s">
        <v>9528</v>
      </c>
      <c r="D3869" s="1" t="s">
        <v>8945</v>
      </c>
      <c r="E3869" s="1" t="s">
        <v>47</v>
      </c>
      <c r="F3869" s="195" t="s">
        <v>42</v>
      </c>
      <c r="G3869" s="195" t="s">
        <v>9555</v>
      </c>
      <c r="H3869" s="196">
        <v>670</v>
      </c>
      <c r="I3869" s="192">
        <v>0</v>
      </c>
      <c r="J3869" s="192">
        <v>0</v>
      </c>
    </row>
    <row r="3870" spans="1:10">
      <c r="A3870" s="1" t="s">
        <v>9556</v>
      </c>
      <c r="B3870" s="1" t="s">
        <v>9452</v>
      </c>
      <c r="C3870" s="1" t="s">
        <v>9452</v>
      </c>
      <c r="D3870" s="1" t="s">
        <v>8945</v>
      </c>
      <c r="E3870" s="1" t="s">
        <v>47</v>
      </c>
      <c r="F3870" s="1" t="s">
        <v>48</v>
      </c>
      <c r="G3870" s="1" t="s">
        <v>9557</v>
      </c>
      <c r="H3870" s="191">
        <v>614.75</v>
      </c>
      <c r="I3870" s="192">
        <v>0</v>
      </c>
      <c r="J3870" s="192">
        <v>0</v>
      </c>
    </row>
    <row r="3871" spans="1:10">
      <c r="A3871" s="1" t="s">
        <v>9558</v>
      </c>
      <c r="B3871" s="1" t="s">
        <v>9406</v>
      </c>
      <c r="C3871" s="1" t="s">
        <v>9406</v>
      </c>
      <c r="D3871" s="1" t="s">
        <v>8945</v>
      </c>
      <c r="E3871" s="1" t="s">
        <v>47</v>
      </c>
      <c r="F3871" s="1" t="s">
        <v>48</v>
      </c>
      <c r="G3871" s="1" t="s">
        <v>9559</v>
      </c>
      <c r="H3871" s="191">
        <v>555.5</v>
      </c>
      <c r="I3871" s="192">
        <v>0</v>
      </c>
      <c r="J3871" s="192">
        <v>0</v>
      </c>
    </row>
    <row r="3872" spans="1:10">
      <c r="A3872" s="1" t="s">
        <v>9560</v>
      </c>
      <c r="B3872" s="1" t="s">
        <v>9414</v>
      </c>
      <c r="C3872" s="1" t="s">
        <v>9414</v>
      </c>
      <c r="D3872" s="1" t="s">
        <v>8945</v>
      </c>
      <c r="E3872" s="1" t="s">
        <v>47</v>
      </c>
      <c r="F3872" s="1" t="s">
        <v>48</v>
      </c>
      <c r="G3872" s="1" t="s">
        <v>9561</v>
      </c>
      <c r="H3872" s="191">
        <v>539.75</v>
      </c>
      <c r="I3872" s="192">
        <v>0</v>
      </c>
      <c r="J3872" s="192">
        <v>0</v>
      </c>
    </row>
    <row r="3873" spans="1:10">
      <c r="A3873" s="1" t="s">
        <v>9562</v>
      </c>
      <c r="B3873" s="1" t="s">
        <v>9452</v>
      </c>
      <c r="C3873" s="1" t="s">
        <v>9452</v>
      </c>
      <c r="D3873" s="1" t="s">
        <v>8945</v>
      </c>
      <c r="E3873" s="1" t="s">
        <v>47</v>
      </c>
      <c r="F3873" s="1" t="s">
        <v>48</v>
      </c>
      <c r="G3873" s="1" t="s">
        <v>9563</v>
      </c>
      <c r="H3873" s="191">
        <v>524.5</v>
      </c>
      <c r="I3873" s="192">
        <v>0</v>
      </c>
      <c r="J3873" s="192">
        <v>0</v>
      </c>
    </row>
    <row r="3874" spans="1:10">
      <c r="A3874" s="1" t="s">
        <v>9564</v>
      </c>
      <c r="B3874" s="1" t="s">
        <v>9452</v>
      </c>
      <c r="C3874" s="1" t="s">
        <v>9452</v>
      </c>
      <c r="D3874" s="1" t="s">
        <v>8945</v>
      </c>
      <c r="E3874" s="1" t="s">
        <v>47</v>
      </c>
      <c r="F3874" s="1" t="s">
        <v>48</v>
      </c>
      <c r="G3874" s="1" t="s">
        <v>9565</v>
      </c>
      <c r="H3874" s="191">
        <v>498.75</v>
      </c>
      <c r="I3874" s="192">
        <v>0</v>
      </c>
      <c r="J3874" s="192">
        <v>0</v>
      </c>
    </row>
    <row r="3875" spans="1:10">
      <c r="A3875" s="1" t="s">
        <v>9566</v>
      </c>
      <c r="B3875" s="1" t="s">
        <v>9452</v>
      </c>
      <c r="C3875" s="1" t="s">
        <v>9452</v>
      </c>
      <c r="D3875" s="1" t="s">
        <v>8945</v>
      </c>
      <c r="E3875" s="1" t="s">
        <v>47</v>
      </c>
      <c r="F3875" s="1" t="s">
        <v>48</v>
      </c>
      <c r="G3875" s="1" t="s">
        <v>9567</v>
      </c>
      <c r="H3875" s="191">
        <v>471</v>
      </c>
      <c r="I3875" s="192">
        <v>0</v>
      </c>
      <c r="J3875" s="192">
        <v>0</v>
      </c>
    </row>
    <row r="3876" spans="1:10">
      <c r="A3876" s="1" t="s">
        <v>9568</v>
      </c>
      <c r="B3876" s="1" t="s">
        <v>9452</v>
      </c>
      <c r="C3876" s="1" t="s">
        <v>9452</v>
      </c>
      <c r="D3876" s="1" t="s">
        <v>8945</v>
      </c>
      <c r="E3876" s="1" t="s">
        <v>47</v>
      </c>
      <c r="F3876" s="1" t="s">
        <v>48</v>
      </c>
      <c r="G3876" s="1" t="s">
        <v>9569</v>
      </c>
      <c r="H3876" s="191">
        <v>392.75</v>
      </c>
      <c r="I3876" s="192">
        <v>0</v>
      </c>
      <c r="J3876" s="192">
        <v>0</v>
      </c>
    </row>
    <row r="3877" spans="1:10">
      <c r="A3877" s="1" t="s">
        <v>9570</v>
      </c>
      <c r="B3877" s="1" t="s">
        <v>9528</v>
      </c>
      <c r="C3877" s="1" t="s">
        <v>9528</v>
      </c>
      <c r="D3877" s="1" t="s">
        <v>8945</v>
      </c>
      <c r="E3877" s="1" t="s">
        <v>47</v>
      </c>
      <c r="F3877" s="195" t="s">
        <v>42</v>
      </c>
      <c r="G3877" s="195" t="s">
        <v>9571</v>
      </c>
      <c r="H3877" s="196">
        <v>384</v>
      </c>
      <c r="I3877" s="192">
        <v>0</v>
      </c>
      <c r="J3877" s="192">
        <v>0</v>
      </c>
    </row>
    <row r="3878" spans="1:10">
      <c r="A3878" s="1" t="s">
        <v>9572</v>
      </c>
      <c r="B3878" s="1" t="s">
        <v>9386</v>
      </c>
      <c r="C3878" s="1" t="s">
        <v>9386</v>
      </c>
      <c r="D3878" s="1" t="s">
        <v>8945</v>
      </c>
      <c r="E3878" s="1" t="s">
        <v>47</v>
      </c>
      <c r="F3878" s="1" t="s">
        <v>48</v>
      </c>
      <c r="G3878" s="1" t="s">
        <v>9573</v>
      </c>
      <c r="H3878" s="191">
        <v>180</v>
      </c>
      <c r="I3878" s="192">
        <v>0</v>
      </c>
      <c r="J3878" s="192">
        <v>0</v>
      </c>
    </row>
    <row r="3879" spans="1:10">
      <c r="A3879" s="1" t="s">
        <v>9574</v>
      </c>
      <c r="B3879" s="1" t="s">
        <v>9574</v>
      </c>
      <c r="C3879" s="1" t="s">
        <v>9575</v>
      </c>
      <c r="D3879" s="1" t="s">
        <v>8945</v>
      </c>
      <c r="E3879" s="1" t="s">
        <v>47</v>
      </c>
      <c r="F3879" s="1" t="s">
        <v>57</v>
      </c>
      <c r="G3879" s="1" t="s">
        <v>9576</v>
      </c>
      <c r="H3879" s="191">
        <v>95.75</v>
      </c>
      <c r="I3879" s="192">
        <v>0</v>
      </c>
      <c r="J3879" s="192">
        <v>0</v>
      </c>
    </row>
    <row r="3880" spans="1:10">
      <c r="A3880" s="1" t="s">
        <v>9577</v>
      </c>
      <c r="B3880" s="1" t="s">
        <v>9414</v>
      </c>
      <c r="C3880" s="1" t="s">
        <v>9414</v>
      </c>
      <c r="D3880" s="1" t="s">
        <v>8945</v>
      </c>
      <c r="E3880" s="1" t="s">
        <v>47</v>
      </c>
      <c r="F3880" s="1" t="s">
        <v>48</v>
      </c>
      <c r="G3880" s="1" t="s">
        <v>9578</v>
      </c>
      <c r="H3880" s="191">
        <v>1</v>
      </c>
      <c r="I3880" s="192">
        <v>0</v>
      </c>
      <c r="J3880" s="192">
        <v>0</v>
      </c>
    </row>
    <row r="3881" spans="1:10">
      <c r="A3881" s="1" t="s">
        <v>9579</v>
      </c>
      <c r="B3881" s="1" t="s">
        <v>9579</v>
      </c>
      <c r="C3881" s="1" t="s">
        <v>9580</v>
      </c>
      <c r="D3881" s="1" t="s">
        <v>8945</v>
      </c>
      <c r="E3881" s="1" t="s">
        <v>47</v>
      </c>
      <c r="F3881" s="195" t="s">
        <v>42</v>
      </c>
      <c r="G3881" s="195" t="s">
        <v>9581</v>
      </c>
      <c r="H3881" s="196">
        <v>1</v>
      </c>
      <c r="I3881" s="192">
        <v>0</v>
      </c>
      <c r="J3881" s="192">
        <v>0</v>
      </c>
    </row>
    <row r="3882" spans="1:10">
      <c r="A3882" s="1" t="s">
        <v>9582</v>
      </c>
      <c r="B3882" s="1" t="s">
        <v>9583</v>
      </c>
      <c r="C3882" s="1" t="s">
        <v>9583</v>
      </c>
      <c r="D3882" s="1" t="s">
        <v>9584</v>
      </c>
      <c r="E3882" s="1" t="s">
        <v>41</v>
      </c>
      <c r="F3882" s="1" t="s">
        <v>48</v>
      </c>
      <c r="G3882" s="1" t="s">
        <v>9585</v>
      </c>
      <c r="H3882" s="191">
        <v>287400</v>
      </c>
      <c r="I3882" s="192">
        <v>1</v>
      </c>
      <c r="J3882" s="192">
        <v>1</v>
      </c>
    </row>
    <row r="3883" spans="1:10">
      <c r="A3883" s="1" t="s">
        <v>9586</v>
      </c>
      <c r="B3883" s="1" t="s">
        <v>9587</v>
      </c>
      <c r="C3883" s="1" t="s">
        <v>9587</v>
      </c>
      <c r="D3883" s="1" t="s">
        <v>9584</v>
      </c>
      <c r="E3883" s="1" t="s">
        <v>41</v>
      </c>
      <c r="F3883" s="1" t="s">
        <v>48</v>
      </c>
      <c r="G3883" s="1" t="s">
        <v>9588</v>
      </c>
      <c r="H3883" s="191">
        <v>80996</v>
      </c>
      <c r="I3883" s="192">
        <v>1</v>
      </c>
      <c r="J3883" s="192">
        <v>1</v>
      </c>
    </row>
    <row r="3884" spans="1:10">
      <c r="A3884" s="1" t="s">
        <v>9589</v>
      </c>
      <c r="B3884" s="1" t="s">
        <v>9589</v>
      </c>
      <c r="C3884" s="1" t="s">
        <v>9590</v>
      </c>
      <c r="D3884" s="1" t="s">
        <v>9584</v>
      </c>
      <c r="E3884" s="1" t="s">
        <v>41</v>
      </c>
      <c r="F3884" s="1" t="s">
        <v>57</v>
      </c>
      <c r="G3884" s="1" t="s">
        <v>9591</v>
      </c>
      <c r="H3884" s="191">
        <v>49022</v>
      </c>
      <c r="I3884" s="192">
        <v>0</v>
      </c>
      <c r="J3884" s="192">
        <v>1</v>
      </c>
    </row>
    <row r="3885" spans="1:10">
      <c r="A3885" s="1" t="s">
        <v>9592</v>
      </c>
      <c r="B3885" s="1" t="s">
        <v>9593</v>
      </c>
      <c r="C3885" s="1" t="s">
        <v>9593</v>
      </c>
      <c r="D3885" s="1" t="s">
        <v>9584</v>
      </c>
      <c r="E3885" s="1" t="s">
        <v>41</v>
      </c>
      <c r="F3885" s="1" t="s">
        <v>48</v>
      </c>
      <c r="G3885" s="1" t="s">
        <v>9594</v>
      </c>
      <c r="H3885" s="191">
        <v>26648</v>
      </c>
      <c r="I3885" s="192">
        <v>0</v>
      </c>
      <c r="J3885" s="192">
        <v>0</v>
      </c>
    </row>
    <row r="3886" spans="1:10">
      <c r="A3886" s="1" t="s">
        <v>9595</v>
      </c>
      <c r="B3886" s="1" t="s">
        <v>9595</v>
      </c>
      <c r="C3886" s="1" t="s">
        <v>9596</v>
      </c>
      <c r="D3886" s="1" t="s">
        <v>9584</v>
      </c>
      <c r="E3886" s="1" t="s">
        <v>41</v>
      </c>
      <c r="F3886" s="1" t="s">
        <v>42</v>
      </c>
      <c r="G3886" s="1" t="s">
        <v>9597</v>
      </c>
      <c r="H3886" s="191">
        <v>19767.5</v>
      </c>
      <c r="I3886" s="192">
        <v>0</v>
      </c>
      <c r="J3886" s="192">
        <v>0</v>
      </c>
    </row>
    <row r="3887" spans="1:10">
      <c r="A3887" s="1" t="s">
        <v>9598</v>
      </c>
      <c r="B3887" s="1" t="s">
        <v>9587</v>
      </c>
      <c r="C3887" s="1" t="s">
        <v>9587</v>
      </c>
      <c r="D3887" s="1" t="s">
        <v>9584</v>
      </c>
      <c r="E3887" s="1" t="s">
        <v>41</v>
      </c>
      <c r="F3887" s="1" t="s">
        <v>48</v>
      </c>
      <c r="G3887" s="1" t="s">
        <v>9599</v>
      </c>
      <c r="H3887" s="191">
        <v>17764</v>
      </c>
      <c r="I3887" s="192">
        <v>1</v>
      </c>
      <c r="J3887" s="192">
        <v>0</v>
      </c>
    </row>
    <row r="3888" spans="1:10">
      <c r="A3888" s="1" t="s">
        <v>9600</v>
      </c>
      <c r="B3888" s="1" t="s">
        <v>9587</v>
      </c>
      <c r="C3888" s="1" t="s">
        <v>9587</v>
      </c>
      <c r="D3888" s="1" t="s">
        <v>9584</v>
      </c>
      <c r="E3888" s="1" t="s">
        <v>41</v>
      </c>
      <c r="F3888" s="1" t="s">
        <v>48</v>
      </c>
      <c r="G3888" s="1" t="s">
        <v>9601</v>
      </c>
      <c r="H3888" s="191">
        <v>16351.5</v>
      </c>
      <c r="I3888" s="192">
        <v>0</v>
      </c>
      <c r="J3888" s="192">
        <v>0</v>
      </c>
    </row>
    <row r="3889" spans="1:10">
      <c r="A3889" s="1" t="s">
        <v>9602</v>
      </c>
      <c r="B3889" s="1" t="s">
        <v>9602</v>
      </c>
      <c r="C3889" s="1" t="s">
        <v>9596</v>
      </c>
      <c r="D3889" s="1" t="s">
        <v>9584</v>
      </c>
      <c r="E3889" s="1" t="s">
        <v>41</v>
      </c>
      <c r="F3889" s="1" t="s">
        <v>42</v>
      </c>
      <c r="G3889" s="1" t="s">
        <v>9603</v>
      </c>
      <c r="H3889" s="191">
        <v>13444.5</v>
      </c>
      <c r="I3889" s="192">
        <v>0</v>
      </c>
      <c r="J3889" s="192">
        <v>0</v>
      </c>
    </row>
    <row r="3890" spans="1:10">
      <c r="A3890" s="1" t="s">
        <v>9604</v>
      </c>
      <c r="B3890" s="1" t="s">
        <v>9605</v>
      </c>
      <c r="C3890" s="1" t="s">
        <v>9605</v>
      </c>
      <c r="D3890" s="1" t="s">
        <v>9584</v>
      </c>
      <c r="E3890" s="1" t="s">
        <v>41</v>
      </c>
      <c r="F3890" s="1" t="s">
        <v>48</v>
      </c>
      <c r="G3890" s="1" t="s">
        <v>7400</v>
      </c>
      <c r="H3890" s="191">
        <v>11517.5</v>
      </c>
      <c r="I3890" s="192">
        <v>0</v>
      </c>
      <c r="J3890" s="192">
        <v>0</v>
      </c>
    </row>
    <row r="3891" spans="1:10">
      <c r="A3891" s="1" t="s">
        <v>9606</v>
      </c>
      <c r="B3891" s="1" t="s">
        <v>9606</v>
      </c>
      <c r="C3891" s="1" t="s">
        <v>9607</v>
      </c>
      <c r="D3891" s="1" t="s">
        <v>9584</v>
      </c>
      <c r="E3891" s="1" t="s">
        <v>41</v>
      </c>
      <c r="F3891" s="1" t="s">
        <v>57</v>
      </c>
      <c r="G3891" s="1" t="s">
        <v>9608</v>
      </c>
      <c r="H3891" s="191">
        <v>10860</v>
      </c>
      <c r="I3891" s="192">
        <v>0</v>
      </c>
      <c r="J3891" s="192">
        <v>0</v>
      </c>
    </row>
    <row r="3892" spans="1:10">
      <c r="A3892" s="1" t="s">
        <v>9609</v>
      </c>
      <c r="B3892" s="1" t="s">
        <v>9593</v>
      </c>
      <c r="C3892" s="1" t="s">
        <v>9593</v>
      </c>
      <c r="D3892" s="1" t="s">
        <v>9584</v>
      </c>
      <c r="E3892" s="1" t="s">
        <v>41</v>
      </c>
      <c r="F3892" s="1" t="s">
        <v>48</v>
      </c>
      <c r="G3892" s="1" t="s">
        <v>9610</v>
      </c>
      <c r="H3892" s="191">
        <v>8470</v>
      </c>
      <c r="I3892" s="192">
        <v>0</v>
      </c>
      <c r="J3892" s="192">
        <v>0</v>
      </c>
    </row>
    <row r="3893" spans="1:10">
      <c r="A3893" s="1" t="s">
        <v>9611</v>
      </c>
      <c r="B3893" s="1" t="s">
        <v>9611</v>
      </c>
      <c r="C3893" s="1" t="s">
        <v>9612</v>
      </c>
      <c r="D3893" s="1" t="s">
        <v>9584</v>
      </c>
      <c r="E3893" s="1" t="s">
        <v>41</v>
      </c>
      <c r="F3893" s="1" t="s">
        <v>57</v>
      </c>
      <c r="G3893" s="1" t="s">
        <v>9613</v>
      </c>
      <c r="H3893" s="191">
        <v>5137.5</v>
      </c>
      <c r="I3893" s="192">
        <v>0</v>
      </c>
      <c r="J3893" s="192">
        <v>0</v>
      </c>
    </row>
    <row r="3894" spans="1:10">
      <c r="A3894" s="1" t="s">
        <v>9614</v>
      </c>
      <c r="B3894" s="1" t="s">
        <v>9614</v>
      </c>
      <c r="C3894" s="1" t="s">
        <v>1580</v>
      </c>
      <c r="D3894" s="1" t="s">
        <v>9584</v>
      </c>
      <c r="E3894" s="1" t="s">
        <v>41</v>
      </c>
      <c r="F3894" s="1" t="s">
        <v>42</v>
      </c>
      <c r="G3894" s="1" t="s">
        <v>9615</v>
      </c>
      <c r="H3894" s="191">
        <v>3605.5</v>
      </c>
      <c r="I3894" s="192">
        <v>0</v>
      </c>
      <c r="J3894" s="192">
        <v>0</v>
      </c>
    </row>
    <row r="3895" spans="1:10">
      <c r="A3895" s="1" t="s">
        <v>9616</v>
      </c>
      <c r="B3895" s="1" t="s">
        <v>9587</v>
      </c>
      <c r="C3895" s="1" t="s">
        <v>9587</v>
      </c>
      <c r="D3895" s="1" t="s">
        <v>9584</v>
      </c>
      <c r="E3895" s="1" t="s">
        <v>41</v>
      </c>
      <c r="F3895" s="1" t="s">
        <v>48</v>
      </c>
      <c r="G3895" s="1" t="s">
        <v>9617</v>
      </c>
      <c r="H3895" s="191">
        <v>3291.25</v>
      </c>
      <c r="I3895" s="192">
        <v>0</v>
      </c>
      <c r="J3895" s="192">
        <v>0</v>
      </c>
    </row>
    <row r="3896" spans="1:10">
      <c r="A3896" s="1" t="s">
        <v>9618</v>
      </c>
      <c r="B3896" s="1" t="s">
        <v>9587</v>
      </c>
      <c r="C3896" s="1" t="s">
        <v>9587</v>
      </c>
      <c r="D3896" s="1" t="s">
        <v>9584</v>
      </c>
      <c r="E3896" s="1" t="s">
        <v>41</v>
      </c>
      <c r="F3896" s="1" t="s">
        <v>48</v>
      </c>
      <c r="G3896" s="1" t="s">
        <v>9619</v>
      </c>
      <c r="H3896" s="191">
        <v>2041</v>
      </c>
      <c r="I3896" s="192">
        <v>0</v>
      </c>
      <c r="J3896" s="192">
        <v>0</v>
      </c>
    </row>
    <row r="3897" spans="1:10">
      <c r="A3897" s="1" t="s">
        <v>9620</v>
      </c>
      <c r="B3897" s="1" t="s">
        <v>9583</v>
      </c>
      <c r="C3897" s="1" t="s">
        <v>9583</v>
      </c>
      <c r="D3897" s="1" t="s">
        <v>9584</v>
      </c>
      <c r="E3897" s="1" t="s">
        <v>41</v>
      </c>
      <c r="F3897" s="1" t="s">
        <v>48</v>
      </c>
      <c r="G3897" s="1" t="s">
        <v>9621</v>
      </c>
      <c r="H3897" s="191">
        <v>1520.5</v>
      </c>
      <c r="I3897" s="192">
        <v>0</v>
      </c>
      <c r="J3897" s="192">
        <v>0</v>
      </c>
    </row>
    <row r="3898" spans="1:10">
      <c r="A3898" s="1" t="s">
        <v>9622</v>
      </c>
      <c r="B3898" s="1" t="s">
        <v>9587</v>
      </c>
      <c r="C3898" s="1" t="s">
        <v>9587</v>
      </c>
      <c r="D3898" s="1" t="s">
        <v>9584</v>
      </c>
      <c r="E3898" s="1" t="s">
        <v>41</v>
      </c>
      <c r="F3898" s="1" t="s">
        <v>48</v>
      </c>
      <c r="G3898" s="1" t="s">
        <v>9623</v>
      </c>
      <c r="H3898" s="191">
        <v>1327.25</v>
      </c>
      <c r="I3898" s="192">
        <v>0</v>
      </c>
      <c r="J3898" s="192">
        <v>0</v>
      </c>
    </row>
    <row r="3899" spans="1:10">
      <c r="A3899" s="1" t="s">
        <v>9624</v>
      </c>
      <c r="B3899" s="1" t="s">
        <v>9587</v>
      </c>
      <c r="C3899" s="1" t="s">
        <v>9587</v>
      </c>
      <c r="D3899" s="1" t="s">
        <v>9584</v>
      </c>
      <c r="E3899" s="1" t="s">
        <v>41</v>
      </c>
      <c r="F3899" s="1" t="s">
        <v>48</v>
      </c>
      <c r="G3899" s="1" t="s">
        <v>9625</v>
      </c>
      <c r="H3899" s="191">
        <v>1191.25</v>
      </c>
      <c r="I3899" s="192">
        <v>0</v>
      </c>
      <c r="J3899" s="192">
        <v>0</v>
      </c>
    </row>
    <row r="3900" spans="1:10">
      <c r="A3900" s="1" t="s">
        <v>9626</v>
      </c>
      <c r="B3900" s="1" t="s">
        <v>9583</v>
      </c>
      <c r="C3900" s="1" t="s">
        <v>9583</v>
      </c>
      <c r="D3900" s="1" t="s">
        <v>9584</v>
      </c>
      <c r="E3900" s="1" t="s">
        <v>41</v>
      </c>
      <c r="F3900" s="1" t="s">
        <v>48</v>
      </c>
      <c r="G3900" s="1" t="s">
        <v>9627</v>
      </c>
      <c r="H3900" s="191">
        <v>482</v>
      </c>
      <c r="I3900" s="192">
        <v>0</v>
      </c>
      <c r="J3900" s="192">
        <v>0</v>
      </c>
    </row>
    <row r="3901" spans="1:10">
      <c r="A3901" s="1" t="s">
        <v>9628</v>
      </c>
      <c r="B3901" s="1" t="s">
        <v>9583</v>
      </c>
      <c r="C3901" s="1" t="s">
        <v>9583</v>
      </c>
      <c r="D3901" s="1" t="s">
        <v>9584</v>
      </c>
      <c r="E3901" s="1" t="s">
        <v>41</v>
      </c>
      <c r="F3901" s="1" t="s">
        <v>48</v>
      </c>
      <c r="G3901" s="1" t="s">
        <v>9629</v>
      </c>
      <c r="H3901" s="191">
        <v>218.75</v>
      </c>
      <c r="I3901" s="192">
        <v>0</v>
      </c>
      <c r="J3901" s="192">
        <v>0</v>
      </c>
    </row>
    <row r="3902" spans="1:10">
      <c r="A3902" s="1" t="s">
        <v>9630</v>
      </c>
      <c r="B3902" s="1" t="s">
        <v>9583</v>
      </c>
      <c r="C3902" s="1" t="s">
        <v>9583</v>
      </c>
      <c r="D3902" s="1" t="s">
        <v>9584</v>
      </c>
      <c r="E3902" s="1" t="s">
        <v>41</v>
      </c>
      <c r="F3902" s="1" t="s">
        <v>48</v>
      </c>
      <c r="G3902" s="1" t="s">
        <v>9631</v>
      </c>
      <c r="H3902" s="191">
        <v>192.5</v>
      </c>
      <c r="I3902" s="192">
        <v>0</v>
      </c>
      <c r="J3902" s="192">
        <v>0</v>
      </c>
    </row>
    <row r="3903" spans="1:10">
      <c r="A3903" s="1" t="s">
        <v>9632</v>
      </c>
      <c r="B3903" s="1" t="s">
        <v>9583</v>
      </c>
      <c r="C3903" s="1" t="s">
        <v>9583</v>
      </c>
      <c r="D3903" s="1" t="s">
        <v>9584</v>
      </c>
      <c r="E3903" s="1" t="s">
        <v>41</v>
      </c>
      <c r="F3903" s="1" t="s">
        <v>48</v>
      </c>
      <c r="G3903" s="1" t="s">
        <v>9633</v>
      </c>
      <c r="H3903" s="191">
        <v>101.75</v>
      </c>
      <c r="I3903" s="192">
        <v>0</v>
      </c>
      <c r="J3903" s="192">
        <v>0</v>
      </c>
    </row>
    <row r="3904" spans="1:10">
      <c r="A3904" s="1" t="s">
        <v>9634</v>
      </c>
      <c r="B3904" s="1" t="s">
        <v>9635</v>
      </c>
      <c r="C3904" s="1" t="s">
        <v>9635</v>
      </c>
      <c r="D3904" s="1" t="s">
        <v>9636</v>
      </c>
      <c r="E3904" s="1" t="s">
        <v>81</v>
      </c>
      <c r="F3904" s="1" t="s">
        <v>448</v>
      </c>
      <c r="G3904" s="1" t="s">
        <v>9637</v>
      </c>
      <c r="H3904" s="191">
        <v>385552</v>
      </c>
      <c r="I3904" s="192">
        <v>1</v>
      </c>
      <c r="J3904" s="192">
        <v>1</v>
      </c>
    </row>
    <row r="3905" spans="1:10">
      <c r="A3905" s="1" t="s">
        <v>9638</v>
      </c>
      <c r="B3905" s="1" t="s">
        <v>9639</v>
      </c>
      <c r="C3905" s="1" t="s">
        <v>9639</v>
      </c>
      <c r="D3905" s="1" t="s">
        <v>9636</v>
      </c>
      <c r="E3905" s="1" t="s">
        <v>81</v>
      </c>
      <c r="F3905" s="1" t="s">
        <v>48</v>
      </c>
      <c r="G3905" s="1" t="s">
        <v>9640</v>
      </c>
      <c r="H3905" s="191">
        <v>127113.75</v>
      </c>
      <c r="I3905" s="192">
        <v>1</v>
      </c>
      <c r="J3905" s="192">
        <v>1</v>
      </c>
    </row>
    <row r="3906" spans="1:10">
      <c r="A3906" s="1" t="s">
        <v>9641</v>
      </c>
      <c r="B3906" s="1" t="s">
        <v>9641</v>
      </c>
      <c r="C3906" s="1" t="s">
        <v>9642</v>
      </c>
      <c r="D3906" s="1" t="s">
        <v>9636</v>
      </c>
      <c r="E3906" s="1" t="s">
        <v>81</v>
      </c>
      <c r="F3906" s="1" t="s">
        <v>57</v>
      </c>
      <c r="G3906" s="1" t="s">
        <v>9643</v>
      </c>
      <c r="H3906" s="191">
        <v>93454.5</v>
      </c>
      <c r="I3906" s="192">
        <v>0</v>
      </c>
      <c r="J3906" s="192">
        <v>0</v>
      </c>
    </row>
    <row r="3907" spans="1:10">
      <c r="A3907" s="1" t="s">
        <v>9644</v>
      </c>
      <c r="B3907" s="1" t="s">
        <v>9635</v>
      </c>
      <c r="C3907" s="1" t="s">
        <v>9635</v>
      </c>
      <c r="D3907" s="1" t="s">
        <v>9636</v>
      </c>
      <c r="E3907" s="1" t="s">
        <v>81</v>
      </c>
      <c r="F3907" s="1" t="s">
        <v>448</v>
      </c>
      <c r="G3907" s="1" t="s">
        <v>9645</v>
      </c>
      <c r="H3907" s="191">
        <v>62426.5</v>
      </c>
      <c r="I3907" s="192">
        <v>0</v>
      </c>
      <c r="J3907" s="192">
        <v>1</v>
      </c>
    </row>
    <row r="3908" spans="1:10">
      <c r="A3908" s="1" t="s">
        <v>9646</v>
      </c>
      <c r="B3908" s="1" t="s">
        <v>9646</v>
      </c>
      <c r="C3908" s="1" t="s">
        <v>9647</v>
      </c>
      <c r="D3908" s="1" t="s">
        <v>9636</v>
      </c>
      <c r="E3908" s="1" t="s">
        <v>81</v>
      </c>
      <c r="F3908" s="1" t="s">
        <v>42</v>
      </c>
      <c r="G3908" s="1" t="s">
        <v>9648</v>
      </c>
      <c r="H3908" s="191">
        <v>42053</v>
      </c>
      <c r="I3908" s="192">
        <v>0</v>
      </c>
      <c r="J3908" s="192">
        <v>0</v>
      </c>
    </row>
    <row r="3909" spans="1:10">
      <c r="A3909" s="1" t="s">
        <v>9649</v>
      </c>
      <c r="B3909" s="1" t="s">
        <v>9650</v>
      </c>
      <c r="C3909" s="1" t="s">
        <v>9650</v>
      </c>
      <c r="D3909" s="1" t="s">
        <v>9636</v>
      </c>
      <c r="E3909" s="1" t="s">
        <v>81</v>
      </c>
      <c r="F3909" s="1" t="s">
        <v>48</v>
      </c>
      <c r="G3909" s="1" t="s">
        <v>9651</v>
      </c>
      <c r="H3909" s="191">
        <v>40068.5</v>
      </c>
      <c r="I3909" s="192">
        <v>0</v>
      </c>
      <c r="J3909" s="192">
        <v>1</v>
      </c>
    </row>
    <row r="3910" spans="1:10">
      <c r="A3910" s="1" t="s">
        <v>9652</v>
      </c>
      <c r="B3910" s="1" t="s">
        <v>9635</v>
      </c>
      <c r="C3910" s="1" t="s">
        <v>9635</v>
      </c>
      <c r="D3910" s="1" t="s">
        <v>9636</v>
      </c>
      <c r="E3910" s="1" t="s">
        <v>81</v>
      </c>
      <c r="F3910" s="1" t="s">
        <v>448</v>
      </c>
      <c r="G3910" s="1" t="s">
        <v>9653</v>
      </c>
      <c r="H3910" s="191">
        <v>38097</v>
      </c>
      <c r="I3910" s="192">
        <v>0</v>
      </c>
      <c r="J3910" s="192">
        <v>0</v>
      </c>
    </row>
    <row r="3911" spans="1:10">
      <c r="A3911" s="1" t="s">
        <v>9654</v>
      </c>
      <c r="B3911" s="1" t="s">
        <v>9655</v>
      </c>
      <c r="C3911" s="1" t="s">
        <v>9655</v>
      </c>
      <c r="D3911" s="1" t="s">
        <v>9636</v>
      </c>
      <c r="E3911" s="1" t="s">
        <v>81</v>
      </c>
      <c r="F3911" s="1" t="s">
        <v>48</v>
      </c>
      <c r="G3911" s="1" t="s">
        <v>9656</v>
      </c>
      <c r="H3911" s="191">
        <v>37017</v>
      </c>
      <c r="I3911" s="192">
        <v>0</v>
      </c>
      <c r="J3911" s="192">
        <v>0</v>
      </c>
    </row>
    <row r="3912" spans="1:10">
      <c r="A3912" s="1" t="s">
        <v>9657</v>
      </c>
      <c r="B3912" s="1" t="s">
        <v>9657</v>
      </c>
      <c r="C3912" s="1" t="s">
        <v>9658</v>
      </c>
      <c r="D3912" s="1" t="s">
        <v>9636</v>
      </c>
      <c r="E3912" s="1" t="s">
        <v>81</v>
      </c>
      <c r="F3912" s="1" t="s">
        <v>57</v>
      </c>
      <c r="G3912" s="1" t="s">
        <v>9659</v>
      </c>
      <c r="H3912" s="191">
        <v>35130</v>
      </c>
      <c r="I3912" s="192">
        <v>0</v>
      </c>
      <c r="J3912" s="192">
        <v>0</v>
      </c>
    </row>
    <row r="3913" spans="1:10">
      <c r="A3913" s="1" t="s">
        <v>9660</v>
      </c>
      <c r="B3913" s="1" t="s">
        <v>9661</v>
      </c>
      <c r="C3913" s="1" t="s">
        <v>9661</v>
      </c>
      <c r="D3913" s="1" t="s">
        <v>9636</v>
      </c>
      <c r="E3913" s="1" t="s">
        <v>81</v>
      </c>
      <c r="F3913" s="1" t="s">
        <v>48</v>
      </c>
      <c r="G3913" s="1" t="s">
        <v>9662</v>
      </c>
      <c r="H3913" s="191">
        <v>33812</v>
      </c>
      <c r="I3913" s="192">
        <v>1</v>
      </c>
      <c r="J3913" s="192">
        <v>1</v>
      </c>
    </row>
    <row r="3914" spans="1:10">
      <c r="A3914" s="1" t="s">
        <v>9663</v>
      </c>
      <c r="B3914" s="1" t="s">
        <v>9664</v>
      </c>
      <c r="C3914" s="1" t="s">
        <v>9664</v>
      </c>
      <c r="D3914" s="1" t="s">
        <v>9636</v>
      </c>
      <c r="E3914" s="1" t="s">
        <v>81</v>
      </c>
      <c r="F3914" s="1" t="s">
        <v>48</v>
      </c>
      <c r="G3914" s="1" t="s">
        <v>9665</v>
      </c>
      <c r="H3914" s="191">
        <v>32929</v>
      </c>
      <c r="I3914" s="192">
        <v>0</v>
      </c>
      <c r="J3914" s="192">
        <v>0</v>
      </c>
    </row>
    <row r="3915" spans="1:10">
      <c r="A3915" s="1" t="s">
        <v>9666</v>
      </c>
      <c r="B3915" s="1" t="s">
        <v>9666</v>
      </c>
      <c r="C3915" s="1" t="s">
        <v>9667</v>
      </c>
      <c r="D3915" s="1" t="s">
        <v>9636</v>
      </c>
      <c r="E3915" s="1" t="s">
        <v>81</v>
      </c>
      <c r="F3915" s="1" t="s">
        <v>57</v>
      </c>
      <c r="G3915" s="1" t="s">
        <v>9668</v>
      </c>
      <c r="H3915" s="191">
        <v>28905</v>
      </c>
      <c r="I3915" s="192">
        <v>0</v>
      </c>
      <c r="J3915" s="192">
        <v>0</v>
      </c>
    </row>
    <row r="3916" spans="1:10">
      <c r="A3916" s="1" t="s">
        <v>9669</v>
      </c>
      <c r="B3916" s="1" t="s">
        <v>9670</v>
      </c>
      <c r="C3916" s="1" t="s">
        <v>9670</v>
      </c>
      <c r="D3916" s="1" t="s">
        <v>9636</v>
      </c>
      <c r="E3916" s="1" t="s">
        <v>81</v>
      </c>
      <c r="F3916" s="1" t="s">
        <v>48</v>
      </c>
      <c r="G3916" s="1" t="s">
        <v>9671</v>
      </c>
      <c r="H3916" s="191">
        <v>26011.5</v>
      </c>
      <c r="I3916" s="192">
        <v>1</v>
      </c>
      <c r="J3916" s="192">
        <v>1</v>
      </c>
    </row>
    <row r="3917" spans="1:10">
      <c r="A3917" s="1" t="s">
        <v>9672</v>
      </c>
      <c r="B3917" s="1" t="s">
        <v>9673</v>
      </c>
      <c r="C3917" s="1" t="s">
        <v>9673</v>
      </c>
      <c r="D3917" s="1" t="s">
        <v>9636</v>
      </c>
      <c r="E3917" s="1" t="s">
        <v>81</v>
      </c>
      <c r="F3917" s="1" t="s">
        <v>48</v>
      </c>
      <c r="G3917" s="1" t="s">
        <v>9674</v>
      </c>
      <c r="H3917" s="191">
        <v>25241</v>
      </c>
      <c r="I3917" s="192">
        <v>0</v>
      </c>
      <c r="J3917" s="192">
        <v>0</v>
      </c>
    </row>
    <row r="3918" spans="1:10">
      <c r="A3918" s="1" t="s">
        <v>9675</v>
      </c>
      <c r="B3918" s="1" t="s">
        <v>9675</v>
      </c>
      <c r="C3918" s="1" t="s">
        <v>9676</v>
      </c>
      <c r="D3918" s="1" t="s">
        <v>9636</v>
      </c>
      <c r="E3918" s="1" t="s">
        <v>81</v>
      </c>
      <c r="F3918" s="1" t="s">
        <v>57</v>
      </c>
      <c r="G3918" s="1" t="s">
        <v>9677</v>
      </c>
      <c r="H3918" s="191">
        <v>21484.5</v>
      </c>
      <c r="I3918" s="192">
        <v>0</v>
      </c>
      <c r="J3918" s="192">
        <v>0</v>
      </c>
    </row>
    <row r="3919" spans="1:10">
      <c r="A3919" s="1" t="s">
        <v>9678</v>
      </c>
      <c r="B3919" s="1" t="s">
        <v>9678</v>
      </c>
      <c r="C3919" s="1" t="s">
        <v>9679</v>
      </c>
      <c r="D3919" s="1" t="s">
        <v>9636</v>
      </c>
      <c r="E3919" s="1" t="s">
        <v>81</v>
      </c>
      <c r="F3919" s="1" t="s">
        <v>57</v>
      </c>
      <c r="G3919" s="1" t="s">
        <v>9680</v>
      </c>
      <c r="H3919" s="191">
        <v>19183.5</v>
      </c>
      <c r="I3919" s="192">
        <v>0</v>
      </c>
      <c r="J3919" s="192">
        <v>0</v>
      </c>
    </row>
    <row r="3920" spans="1:10">
      <c r="A3920" s="1" t="s">
        <v>9681</v>
      </c>
      <c r="B3920" s="1" t="s">
        <v>9682</v>
      </c>
      <c r="C3920" s="1" t="s">
        <v>9682</v>
      </c>
      <c r="D3920" s="1" t="s">
        <v>9636</v>
      </c>
      <c r="E3920" s="1" t="s">
        <v>81</v>
      </c>
      <c r="F3920" s="1" t="s">
        <v>48</v>
      </c>
      <c r="G3920" s="1" t="s">
        <v>9683</v>
      </c>
      <c r="H3920" s="191">
        <v>18783.5</v>
      </c>
      <c r="I3920" s="192">
        <v>0</v>
      </c>
      <c r="J3920" s="192">
        <v>1</v>
      </c>
    </row>
    <row r="3921" spans="1:10">
      <c r="A3921" s="1" t="s">
        <v>9684</v>
      </c>
      <c r="B3921" s="1" t="s">
        <v>9684</v>
      </c>
      <c r="C3921" s="1" t="s">
        <v>9685</v>
      </c>
      <c r="D3921" s="1" t="s">
        <v>9636</v>
      </c>
      <c r="E3921" s="1" t="s">
        <v>81</v>
      </c>
      <c r="F3921" s="1" t="s">
        <v>57</v>
      </c>
      <c r="G3921" s="1" t="s">
        <v>9686</v>
      </c>
      <c r="H3921" s="191">
        <v>15219.25</v>
      </c>
      <c r="I3921" s="192">
        <v>0</v>
      </c>
      <c r="J3921" s="192">
        <v>0</v>
      </c>
    </row>
    <row r="3922" spans="1:10">
      <c r="A3922" s="1" t="s">
        <v>9687</v>
      </c>
      <c r="B3922" s="1" t="s">
        <v>9688</v>
      </c>
      <c r="C3922" s="1" t="s">
        <v>9688</v>
      </c>
      <c r="D3922" s="1" t="s">
        <v>9636</v>
      </c>
      <c r="E3922" s="1" t="s">
        <v>81</v>
      </c>
      <c r="F3922" s="1" t="s">
        <v>48</v>
      </c>
      <c r="G3922" s="1" t="s">
        <v>9689</v>
      </c>
      <c r="H3922" s="191">
        <v>11376.5</v>
      </c>
      <c r="I3922" s="192">
        <v>0</v>
      </c>
      <c r="J3922" s="192">
        <v>1</v>
      </c>
    </row>
    <row r="3923" spans="1:10">
      <c r="A3923" s="1" t="s">
        <v>9690</v>
      </c>
      <c r="B3923" s="1" t="s">
        <v>9690</v>
      </c>
      <c r="C3923" s="1" t="s">
        <v>9642</v>
      </c>
      <c r="D3923" s="1" t="s">
        <v>9636</v>
      </c>
      <c r="E3923" s="1" t="s">
        <v>81</v>
      </c>
      <c r="F3923" s="1" t="s">
        <v>57</v>
      </c>
      <c r="G3923" s="1" t="s">
        <v>9691</v>
      </c>
      <c r="H3923" s="191">
        <v>10425.5</v>
      </c>
      <c r="I3923" s="192">
        <v>0</v>
      </c>
      <c r="J3923" s="192">
        <v>0</v>
      </c>
    </row>
    <row r="3924" spans="1:10">
      <c r="A3924" s="1" t="s">
        <v>9692</v>
      </c>
      <c r="B3924" s="1" t="s">
        <v>9692</v>
      </c>
      <c r="C3924" s="1" t="s">
        <v>9693</v>
      </c>
      <c r="D3924" s="1" t="s">
        <v>9636</v>
      </c>
      <c r="E3924" s="1" t="s">
        <v>81</v>
      </c>
      <c r="F3924" s="1" t="s">
        <v>57</v>
      </c>
      <c r="G3924" s="1" t="s">
        <v>9694</v>
      </c>
      <c r="H3924" s="191">
        <v>9488.5</v>
      </c>
      <c r="I3924" s="192">
        <v>0</v>
      </c>
      <c r="J3924" s="192">
        <v>0</v>
      </c>
    </row>
    <row r="3925" spans="1:10">
      <c r="A3925" s="1" t="s">
        <v>9695</v>
      </c>
      <c r="B3925" s="1" t="s">
        <v>9639</v>
      </c>
      <c r="C3925" s="1" t="s">
        <v>9639</v>
      </c>
      <c r="D3925" s="1" t="s">
        <v>9636</v>
      </c>
      <c r="E3925" s="1" t="s">
        <v>81</v>
      </c>
      <c r="F3925" s="1" t="s">
        <v>48</v>
      </c>
      <c r="G3925" s="1" t="s">
        <v>9696</v>
      </c>
      <c r="H3925" s="191">
        <v>8128</v>
      </c>
      <c r="I3925" s="192">
        <v>0</v>
      </c>
      <c r="J3925" s="192">
        <v>0</v>
      </c>
    </row>
    <row r="3926" spans="1:10">
      <c r="A3926" s="1" t="s">
        <v>9697</v>
      </c>
      <c r="B3926" s="1" t="s">
        <v>9670</v>
      </c>
      <c r="C3926" s="1" t="s">
        <v>9670</v>
      </c>
      <c r="D3926" s="1" t="s">
        <v>9636</v>
      </c>
      <c r="E3926" s="1" t="s">
        <v>81</v>
      </c>
      <c r="F3926" s="1" t="s">
        <v>48</v>
      </c>
      <c r="G3926" s="1" t="s">
        <v>9698</v>
      </c>
      <c r="H3926" s="191">
        <v>7432.5</v>
      </c>
      <c r="I3926" s="192">
        <v>0</v>
      </c>
      <c r="J3926" s="192">
        <v>0</v>
      </c>
    </row>
    <row r="3927" spans="1:10">
      <c r="A3927" s="1" t="s">
        <v>9699</v>
      </c>
      <c r="B3927" s="1" t="s">
        <v>9670</v>
      </c>
      <c r="C3927" s="1" t="s">
        <v>9670</v>
      </c>
      <c r="D3927" s="1" t="s">
        <v>9636</v>
      </c>
      <c r="E3927" s="1" t="s">
        <v>81</v>
      </c>
      <c r="F3927" s="1" t="s">
        <v>48</v>
      </c>
      <c r="G3927" s="1" t="s">
        <v>9700</v>
      </c>
      <c r="H3927" s="191">
        <v>5829.5</v>
      </c>
      <c r="I3927" s="192">
        <v>0</v>
      </c>
      <c r="J3927" s="192">
        <v>0</v>
      </c>
    </row>
    <row r="3928" spans="1:10">
      <c r="A3928" s="1" t="s">
        <v>9701</v>
      </c>
      <c r="B3928" s="1" t="s">
        <v>9701</v>
      </c>
      <c r="C3928" s="1" t="s">
        <v>9658</v>
      </c>
      <c r="D3928" s="1" t="s">
        <v>9636</v>
      </c>
      <c r="E3928" s="1" t="s">
        <v>81</v>
      </c>
      <c r="F3928" s="1" t="s">
        <v>57</v>
      </c>
      <c r="G3928" s="1" t="s">
        <v>9702</v>
      </c>
      <c r="H3928" s="191">
        <v>5552.5</v>
      </c>
      <c r="I3928" s="192">
        <v>0</v>
      </c>
      <c r="J3928" s="192">
        <v>0</v>
      </c>
    </row>
    <row r="3929" spans="1:10">
      <c r="A3929" s="1" t="s">
        <v>9703</v>
      </c>
      <c r="B3929" s="1" t="s">
        <v>9703</v>
      </c>
      <c r="C3929" s="1" t="s">
        <v>9704</v>
      </c>
      <c r="D3929" s="1" t="s">
        <v>9636</v>
      </c>
      <c r="E3929" s="1" t="s">
        <v>81</v>
      </c>
      <c r="F3929" s="1" t="s">
        <v>57</v>
      </c>
      <c r="G3929" s="1" t="s">
        <v>9705</v>
      </c>
      <c r="H3929" s="191">
        <v>5456.5</v>
      </c>
      <c r="I3929" s="192">
        <v>0</v>
      </c>
      <c r="J3929" s="192">
        <v>0</v>
      </c>
    </row>
    <row r="3930" spans="1:10">
      <c r="A3930" s="1" t="s">
        <v>9706</v>
      </c>
      <c r="B3930" s="1" t="s">
        <v>9706</v>
      </c>
      <c r="C3930" s="1" t="s">
        <v>9642</v>
      </c>
      <c r="D3930" s="1" t="s">
        <v>9636</v>
      </c>
      <c r="E3930" s="1" t="s">
        <v>81</v>
      </c>
      <c r="F3930" s="1" t="s">
        <v>57</v>
      </c>
      <c r="G3930" s="1" t="s">
        <v>9707</v>
      </c>
      <c r="H3930" s="191">
        <v>5125</v>
      </c>
      <c r="I3930" s="192">
        <v>0</v>
      </c>
      <c r="J3930" s="192">
        <v>0</v>
      </c>
    </row>
    <row r="3931" spans="1:10">
      <c r="A3931" s="1" t="s">
        <v>9708</v>
      </c>
      <c r="B3931" s="1" t="s">
        <v>9639</v>
      </c>
      <c r="C3931" s="1" t="s">
        <v>9639</v>
      </c>
      <c r="D3931" s="1" t="s">
        <v>9636</v>
      </c>
      <c r="E3931" s="1" t="s">
        <v>81</v>
      </c>
      <c r="F3931" s="1" t="s">
        <v>48</v>
      </c>
      <c r="G3931" s="1" t="s">
        <v>9709</v>
      </c>
      <c r="H3931" s="191">
        <v>4732</v>
      </c>
      <c r="I3931" s="192">
        <v>0</v>
      </c>
      <c r="J3931" s="192">
        <v>0</v>
      </c>
    </row>
    <row r="3932" spans="1:10">
      <c r="A3932" s="1" t="s">
        <v>9710</v>
      </c>
      <c r="B3932" s="1" t="s">
        <v>9635</v>
      </c>
      <c r="C3932" s="1" t="s">
        <v>9635</v>
      </c>
      <c r="D3932" s="1" t="s">
        <v>9636</v>
      </c>
      <c r="E3932" s="1" t="s">
        <v>81</v>
      </c>
      <c r="F3932" s="1" t="s">
        <v>448</v>
      </c>
      <c r="G3932" s="1" t="s">
        <v>9711</v>
      </c>
      <c r="H3932" s="191">
        <v>4654</v>
      </c>
      <c r="I3932" s="192">
        <v>0</v>
      </c>
      <c r="J3932" s="192">
        <v>0</v>
      </c>
    </row>
    <row r="3933" spans="1:10">
      <c r="A3933" s="1" t="s">
        <v>9712</v>
      </c>
      <c r="B3933" s="1" t="s">
        <v>9661</v>
      </c>
      <c r="C3933" s="1" t="s">
        <v>9661</v>
      </c>
      <c r="D3933" s="1" t="s">
        <v>9636</v>
      </c>
      <c r="E3933" s="1" t="s">
        <v>81</v>
      </c>
      <c r="F3933" s="1" t="s">
        <v>48</v>
      </c>
      <c r="G3933" s="1" t="s">
        <v>9713</v>
      </c>
      <c r="H3933" s="191">
        <v>4638</v>
      </c>
      <c r="I3933" s="192">
        <v>0</v>
      </c>
      <c r="J3933" s="192">
        <v>0</v>
      </c>
    </row>
    <row r="3934" spans="1:10">
      <c r="A3934" s="1" t="s">
        <v>9714</v>
      </c>
      <c r="B3934" s="1" t="s">
        <v>9655</v>
      </c>
      <c r="C3934" s="1" t="s">
        <v>9655</v>
      </c>
      <c r="D3934" s="1" t="s">
        <v>9636</v>
      </c>
      <c r="E3934" s="1" t="s">
        <v>81</v>
      </c>
      <c r="F3934" s="1" t="s">
        <v>48</v>
      </c>
      <c r="G3934" s="1" t="s">
        <v>9715</v>
      </c>
      <c r="H3934" s="191">
        <v>3879.5</v>
      </c>
      <c r="I3934" s="192">
        <v>0</v>
      </c>
      <c r="J3934" s="192">
        <v>0</v>
      </c>
    </row>
    <row r="3935" spans="1:10">
      <c r="A3935" s="1" t="s">
        <v>9716</v>
      </c>
      <c r="B3935" s="1" t="s">
        <v>9688</v>
      </c>
      <c r="C3935" s="1" t="s">
        <v>9688</v>
      </c>
      <c r="D3935" s="1" t="s">
        <v>9636</v>
      </c>
      <c r="E3935" s="1" t="s">
        <v>81</v>
      </c>
      <c r="F3935" s="1" t="s">
        <v>48</v>
      </c>
      <c r="G3935" s="1" t="s">
        <v>9717</v>
      </c>
      <c r="H3935" s="191">
        <v>3270.5</v>
      </c>
      <c r="I3935" s="192">
        <v>0</v>
      </c>
      <c r="J3935" s="192">
        <v>0</v>
      </c>
    </row>
    <row r="3936" spans="1:10">
      <c r="A3936" s="1" t="s">
        <v>9718</v>
      </c>
      <c r="B3936" s="1" t="s">
        <v>9661</v>
      </c>
      <c r="C3936" s="1" t="s">
        <v>9661</v>
      </c>
      <c r="D3936" s="1" t="s">
        <v>9636</v>
      </c>
      <c r="E3936" s="1" t="s">
        <v>81</v>
      </c>
      <c r="F3936" s="1" t="s">
        <v>48</v>
      </c>
      <c r="G3936" s="1" t="s">
        <v>9719</v>
      </c>
      <c r="H3936" s="191">
        <v>3195</v>
      </c>
      <c r="I3936" s="192">
        <v>0</v>
      </c>
      <c r="J3936" s="192">
        <v>0</v>
      </c>
    </row>
    <row r="3937" spans="1:10">
      <c r="A3937" s="1" t="s">
        <v>9720</v>
      </c>
      <c r="B3937" s="1" t="s">
        <v>9635</v>
      </c>
      <c r="C3937" s="1" t="s">
        <v>9635</v>
      </c>
      <c r="D3937" s="1" t="s">
        <v>9636</v>
      </c>
      <c r="E3937" s="1" t="s">
        <v>81</v>
      </c>
      <c r="F3937" s="1" t="s">
        <v>448</v>
      </c>
      <c r="G3937" s="1" t="s">
        <v>9721</v>
      </c>
      <c r="H3937" s="191">
        <v>3045</v>
      </c>
      <c r="I3937" s="192">
        <v>0</v>
      </c>
      <c r="J3937" s="192">
        <v>0</v>
      </c>
    </row>
    <row r="3938" spans="1:10">
      <c r="A3938" s="1" t="s">
        <v>9722</v>
      </c>
      <c r="B3938" s="1" t="s">
        <v>9670</v>
      </c>
      <c r="C3938" s="1" t="s">
        <v>9670</v>
      </c>
      <c r="D3938" s="1" t="s">
        <v>9636</v>
      </c>
      <c r="E3938" s="1" t="s">
        <v>81</v>
      </c>
      <c r="F3938" s="1" t="s">
        <v>48</v>
      </c>
      <c r="G3938" s="1" t="s">
        <v>9723</v>
      </c>
      <c r="H3938" s="191">
        <v>2666.5</v>
      </c>
      <c r="I3938" s="192">
        <v>0</v>
      </c>
      <c r="J3938" s="192">
        <v>0</v>
      </c>
    </row>
    <row r="3939" spans="1:10">
      <c r="A3939" s="1" t="s">
        <v>9724</v>
      </c>
      <c r="B3939" s="1" t="s">
        <v>9724</v>
      </c>
      <c r="C3939" s="1" t="s">
        <v>9642</v>
      </c>
      <c r="D3939" s="1" t="s">
        <v>9636</v>
      </c>
      <c r="E3939" s="1" t="s">
        <v>81</v>
      </c>
      <c r="F3939" s="1" t="s">
        <v>57</v>
      </c>
      <c r="G3939" s="1" t="s">
        <v>9725</v>
      </c>
      <c r="H3939" s="191">
        <v>2658</v>
      </c>
      <c r="I3939" s="192">
        <v>0</v>
      </c>
      <c r="J3939" s="192">
        <v>0</v>
      </c>
    </row>
    <row r="3940" spans="1:10">
      <c r="A3940" s="1" t="s">
        <v>9726</v>
      </c>
      <c r="B3940" s="1" t="s">
        <v>9661</v>
      </c>
      <c r="C3940" s="1" t="s">
        <v>9661</v>
      </c>
      <c r="D3940" s="1" t="s">
        <v>9636</v>
      </c>
      <c r="E3940" s="1" t="s">
        <v>81</v>
      </c>
      <c r="F3940" s="1" t="s">
        <v>48</v>
      </c>
      <c r="G3940" s="1" t="s">
        <v>9727</v>
      </c>
      <c r="H3940" s="191">
        <v>2545</v>
      </c>
      <c r="I3940" s="192">
        <v>0</v>
      </c>
      <c r="J3940" s="192">
        <v>0</v>
      </c>
    </row>
    <row r="3941" spans="1:10">
      <c r="A3941" s="1" t="s">
        <v>9728</v>
      </c>
      <c r="B3941" s="1" t="s">
        <v>9655</v>
      </c>
      <c r="C3941" s="1" t="s">
        <v>9655</v>
      </c>
      <c r="D3941" s="1" t="s">
        <v>9636</v>
      </c>
      <c r="E3941" s="1" t="s">
        <v>81</v>
      </c>
      <c r="F3941" s="1" t="s">
        <v>48</v>
      </c>
      <c r="G3941" s="1" t="s">
        <v>9729</v>
      </c>
      <c r="H3941" s="191">
        <v>2429.75</v>
      </c>
      <c r="I3941" s="192">
        <v>0</v>
      </c>
      <c r="J3941" s="192">
        <v>0</v>
      </c>
    </row>
    <row r="3942" spans="1:10">
      <c r="A3942" s="1" t="s">
        <v>9730</v>
      </c>
      <c r="B3942" s="1" t="s">
        <v>9682</v>
      </c>
      <c r="C3942" s="1" t="s">
        <v>9682</v>
      </c>
      <c r="D3942" s="1" t="s">
        <v>9636</v>
      </c>
      <c r="E3942" s="1" t="s">
        <v>81</v>
      </c>
      <c r="F3942" s="1" t="s">
        <v>48</v>
      </c>
      <c r="G3942" s="1" t="s">
        <v>9731</v>
      </c>
      <c r="H3942" s="191">
        <v>2415</v>
      </c>
      <c r="I3942" s="192">
        <v>0</v>
      </c>
      <c r="J3942" s="192">
        <v>0</v>
      </c>
    </row>
    <row r="3943" spans="1:10">
      <c r="A3943" s="1" t="s">
        <v>9732</v>
      </c>
      <c r="B3943" s="1" t="s">
        <v>9655</v>
      </c>
      <c r="C3943" s="1" t="s">
        <v>9655</v>
      </c>
      <c r="D3943" s="1" t="s">
        <v>9636</v>
      </c>
      <c r="E3943" s="1" t="s">
        <v>81</v>
      </c>
      <c r="F3943" s="1" t="s">
        <v>48</v>
      </c>
      <c r="G3943" s="1" t="s">
        <v>9733</v>
      </c>
      <c r="H3943" s="191">
        <v>2020.25</v>
      </c>
      <c r="I3943" s="192">
        <v>0</v>
      </c>
      <c r="J3943" s="192">
        <v>0</v>
      </c>
    </row>
    <row r="3944" spans="1:10">
      <c r="A3944" s="1" t="s">
        <v>9734</v>
      </c>
      <c r="B3944" s="1" t="s">
        <v>9655</v>
      </c>
      <c r="C3944" s="1" t="s">
        <v>9655</v>
      </c>
      <c r="D3944" s="1" t="s">
        <v>9636</v>
      </c>
      <c r="E3944" s="1" t="s">
        <v>81</v>
      </c>
      <c r="F3944" s="1" t="s">
        <v>48</v>
      </c>
      <c r="G3944" s="1" t="s">
        <v>9735</v>
      </c>
      <c r="H3944" s="191">
        <v>1471</v>
      </c>
      <c r="I3944" s="192">
        <v>0</v>
      </c>
      <c r="J3944" s="192">
        <v>0</v>
      </c>
    </row>
    <row r="3945" spans="1:10">
      <c r="A3945" s="1" t="s">
        <v>9736</v>
      </c>
      <c r="B3945" s="1" t="s">
        <v>9655</v>
      </c>
      <c r="C3945" s="1" t="s">
        <v>9655</v>
      </c>
      <c r="D3945" s="1" t="s">
        <v>9636</v>
      </c>
      <c r="E3945" s="1" t="s">
        <v>81</v>
      </c>
      <c r="F3945" s="1" t="s">
        <v>48</v>
      </c>
      <c r="G3945" s="1" t="s">
        <v>9737</v>
      </c>
      <c r="H3945" s="191">
        <v>825.75</v>
      </c>
      <c r="I3945" s="192">
        <v>0</v>
      </c>
      <c r="J3945" s="192">
        <v>0</v>
      </c>
    </row>
    <row r="3946" spans="1:10">
      <c r="A3946" s="1" t="s">
        <v>9738</v>
      </c>
      <c r="B3946" s="1" t="s">
        <v>9655</v>
      </c>
      <c r="C3946" s="1" t="s">
        <v>9655</v>
      </c>
      <c r="D3946" s="1" t="s">
        <v>9636</v>
      </c>
      <c r="E3946" s="1" t="s">
        <v>81</v>
      </c>
      <c r="F3946" s="1" t="s">
        <v>48</v>
      </c>
      <c r="G3946" s="1" t="s">
        <v>9739</v>
      </c>
      <c r="H3946" s="191">
        <v>771.5</v>
      </c>
      <c r="I3946" s="192">
        <v>0</v>
      </c>
      <c r="J3946" s="192">
        <v>0</v>
      </c>
    </row>
    <row r="3947" spans="1:10">
      <c r="A3947" s="1" t="s">
        <v>9740</v>
      </c>
      <c r="B3947" s="1" t="s">
        <v>9655</v>
      </c>
      <c r="C3947" s="1" t="s">
        <v>9655</v>
      </c>
      <c r="D3947" s="1" t="s">
        <v>9636</v>
      </c>
      <c r="E3947" s="1" t="s">
        <v>81</v>
      </c>
      <c r="F3947" s="1" t="s">
        <v>48</v>
      </c>
      <c r="G3947" s="1" t="s">
        <v>9741</v>
      </c>
      <c r="H3947" s="191">
        <v>710</v>
      </c>
      <c r="I3947" s="192">
        <v>0</v>
      </c>
      <c r="J3947" s="192">
        <v>0</v>
      </c>
    </row>
    <row r="3948" spans="1:10">
      <c r="A3948" s="1" t="s">
        <v>9742</v>
      </c>
      <c r="B3948" s="1" t="s">
        <v>9655</v>
      </c>
      <c r="C3948" s="1" t="s">
        <v>9655</v>
      </c>
      <c r="D3948" s="1" t="s">
        <v>9636</v>
      </c>
      <c r="E3948" s="1" t="s">
        <v>81</v>
      </c>
      <c r="F3948" s="1" t="s">
        <v>48</v>
      </c>
      <c r="G3948" s="1" t="s">
        <v>9743</v>
      </c>
      <c r="H3948" s="191">
        <v>446.5</v>
      </c>
      <c r="I3948" s="192">
        <v>0</v>
      </c>
      <c r="J3948" s="192">
        <v>0</v>
      </c>
    </row>
    <row r="3949" spans="1:10">
      <c r="A3949" s="1" t="s">
        <v>9744</v>
      </c>
      <c r="B3949" s="1" t="s">
        <v>9655</v>
      </c>
      <c r="C3949" s="1" t="s">
        <v>9655</v>
      </c>
      <c r="D3949" s="1" t="s">
        <v>9636</v>
      </c>
      <c r="E3949" s="1" t="s">
        <v>81</v>
      </c>
      <c r="F3949" s="1" t="s">
        <v>48</v>
      </c>
      <c r="G3949" s="1" t="s">
        <v>9745</v>
      </c>
      <c r="H3949" s="191">
        <v>434.5</v>
      </c>
      <c r="I3949" s="192">
        <v>0</v>
      </c>
      <c r="J3949" s="192">
        <v>0</v>
      </c>
    </row>
    <row r="3950" spans="1:10">
      <c r="A3950" s="1" t="s">
        <v>9746</v>
      </c>
      <c r="B3950" s="1" t="s">
        <v>9747</v>
      </c>
      <c r="C3950" s="1" t="s">
        <v>9747</v>
      </c>
      <c r="D3950" s="1" t="s">
        <v>9748</v>
      </c>
      <c r="E3950" s="1" t="s">
        <v>761</v>
      </c>
      <c r="F3950" s="1" t="s">
        <v>48</v>
      </c>
      <c r="G3950" s="1" t="s">
        <v>9749</v>
      </c>
      <c r="H3950" s="191">
        <v>127516</v>
      </c>
      <c r="I3950" s="192">
        <v>1</v>
      </c>
      <c r="J3950" s="192">
        <v>1</v>
      </c>
    </row>
    <row r="3951" spans="1:10">
      <c r="A3951" s="1" t="s">
        <v>9750</v>
      </c>
      <c r="B3951" s="1" t="s">
        <v>9751</v>
      </c>
      <c r="C3951" s="1" t="s">
        <v>9751</v>
      </c>
      <c r="D3951" s="1" t="s">
        <v>9748</v>
      </c>
      <c r="E3951" s="1" t="s">
        <v>761</v>
      </c>
      <c r="F3951" s="1" t="s">
        <v>48</v>
      </c>
      <c r="G3951" s="1" t="s">
        <v>9752</v>
      </c>
      <c r="H3951" s="191">
        <v>107714</v>
      </c>
      <c r="I3951" s="192">
        <v>1</v>
      </c>
      <c r="J3951" s="192">
        <v>1</v>
      </c>
    </row>
    <row r="3952" spans="1:10">
      <c r="A3952" s="1" t="s">
        <v>9753</v>
      </c>
      <c r="B3952" s="1" t="s">
        <v>9753</v>
      </c>
      <c r="C3952" s="1" t="s">
        <v>9754</v>
      </c>
      <c r="D3952" s="1" t="s">
        <v>9748</v>
      </c>
      <c r="E3952" s="1" t="s">
        <v>761</v>
      </c>
      <c r="F3952" s="1" t="s">
        <v>57</v>
      </c>
      <c r="G3952" s="1" t="s">
        <v>9755</v>
      </c>
      <c r="H3952" s="191">
        <v>98154</v>
      </c>
      <c r="I3952" s="192">
        <v>0</v>
      </c>
      <c r="J3952" s="192">
        <v>1</v>
      </c>
    </row>
    <row r="3953" spans="1:10">
      <c r="A3953" s="1" t="s">
        <v>9756</v>
      </c>
      <c r="B3953" s="1" t="s">
        <v>9757</v>
      </c>
      <c r="C3953" s="1" t="s">
        <v>9757</v>
      </c>
      <c r="D3953" s="1" t="s">
        <v>9748</v>
      </c>
      <c r="E3953" s="1" t="s">
        <v>761</v>
      </c>
      <c r="F3953" s="1" t="s">
        <v>48</v>
      </c>
      <c r="G3953" s="1" t="s">
        <v>9758</v>
      </c>
      <c r="H3953" s="191">
        <v>44058</v>
      </c>
      <c r="I3953" s="192">
        <v>1</v>
      </c>
      <c r="J3953" s="192">
        <v>1</v>
      </c>
    </row>
    <row r="3954" spans="1:10">
      <c r="A3954" s="1" t="s">
        <v>9759</v>
      </c>
      <c r="B3954" s="1" t="s">
        <v>9759</v>
      </c>
      <c r="C3954" s="1" t="s">
        <v>9760</v>
      </c>
      <c r="D3954" s="1" t="s">
        <v>9748</v>
      </c>
      <c r="E3954" s="1" t="s">
        <v>761</v>
      </c>
      <c r="F3954" s="1" t="s">
        <v>57</v>
      </c>
      <c r="G3954" s="1" t="s">
        <v>9761</v>
      </c>
      <c r="H3954" s="191">
        <v>34726.5</v>
      </c>
      <c r="I3954" s="192">
        <v>0</v>
      </c>
      <c r="J3954" s="192">
        <v>0</v>
      </c>
    </row>
    <row r="3955" spans="1:10">
      <c r="A3955" s="1" t="s">
        <v>9762</v>
      </c>
      <c r="B3955" s="1" t="s">
        <v>9762</v>
      </c>
      <c r="C3955" s="1" t="s">
        <v>9763</v>
      </c>
      <c r="D3955" s="1" t="s">
        <v>9748</v>
      </c>
      <c r="E3955" s="1" t="s">
        <v>761</v>
      </c>
      <c r="F3955" s="1" t="s">
        <v>57</v>
      </c>
      <c r="G3955" s="1" t="s">
        <v>9764</v>
      </c>
      <c r="H3955" s="191">
        <v>32277</v>
      </c>
      <c r="I3955" s="192">
        <v>0</v>
      </c>
      <c r="J3955" s="192">
        <v>0</v>
      </c>
    </row>
    <row r="3956" spans="1:10">
      <c r="A3956" s="1" t="s">
        <v>9765</v>
      </c>
      <c r="B3956" s="1" t="s">
        <v>9766</v>
      </c>
      <c r="C3956" s="1" t="s">
        <v>9766</v>
      </c>
      <c r="D3956" s="1" t="s">
        <v>9748</v>
      </c>
      <c r="E3956" s="1" t="s">
        <v>761</v>
      </c>
      <c r="F3956" s="1" t="s">
        <v>42</v>
      </c>
      <c r="G3956" s="1" t="s">
        <v>9767</v>
      </c>
      <c r="H3956" s="191">
        <v>27391.25</v>
      </c>
      <c r="I3956" s="192">
        <v>0</v>
      </c>
      <c r="J3956" s="192">
        <v>0</v>
      </c>
    </row>
    <row r="3957" spans="1:10">
      <c r="A3957" s="1" t="s">
        <v>9768</v>
      </c>
      <c r="B3957" s="1" t="s">
        <v>9768</v>
      </c>
      <c r="C3957" s="1" t="s">
        <v>9769</v>
      </c>
      <c r="D3957" s="1" t="s">
        <v>9748</v>
      </c>
      <c r="E3957" s="1" t="s">
        <v>761</v>
      </c>
      <c r="F3957" s="1" t="s">
        <v>42</v>
      </c>
      <c r="G3957" s="1" t="s">
        <v>9770</v>
      </c>
      <c r="H3957" s="191">
        <v>19070</v>
      </c>
      <c r="I3957" s="192">
        <v>0</v>
      </c>
      <c r="J3957" s="192">
        <v>0</v>
      </c>
    </row>
    <row r="3958" spans="1:10">
      <c r="A3958" s="1" t="s">
        <v>9771</v>
      </c>
      <c r="B3958" s="1" t="s">
        <v>9772</v>
      </c>
      <c r="C3958" s="1" t="s">
        <v>9772</v>
      </c>
      <c r="D3958" s="1" t="s">
        <v>9748</v>
      </c>
      <c r="E3958" s="1" t="s">
        <v>761</v>
      </c>
      <c r="F3958" s="1" t="s">
        <v>48</v>
      </c>
      <c r="G3958" s="1" t="s">
        <v>9773</v>
      </c>
      <c r="H3958" s="191">
        <v>17297</v>
      </c>
      <c r="I3958" s="192">
        <v>0</v>
      </c>
      <c r="J3958" s="192">
        <v>1</v>
      </c>
    </row>
    <row r="3959" spans="1:10">
      <c r="A3959" s="1" t="s">
        <v>9774</v>
      </c>
      <c r="B3959" s="1" t="s">
        <v>9774</v>
      </c>
      <c r="C3959" s="1" t="s">
        <v>104</v>
      </c>
      <c r="D3959" s="1" t="s">
        <v>9748</v>
      </c>
      <c r="E3959" s="1" t="s">
        <v>761</v>
      </c>
      <c r="F3959" s="1" t="s">
        <v>57</v>
      </c>
      <c r="G3959" s="1" t="s">
        <v>9775</v>
      </c>
      <c r="H3959" s="191">
        <v>16508.5</v>
      </c>
      <c r="I3959" s="192">
        <v>0</v>
      </c>
      <c r="J3959" s="192">
        <v>0</v>
      </c>
    </row>
    <row r="3960" spans="1:10">
      <c r="A3960" s="1" t="s">
        <v>9776</v>
      </c>
      <c r="B3960" s="1" t="s">
        <v>9747</v>
      </c>
      <c r="C3960" s="1" t="s">
        <v>9747</v>
      </c>
      <c r="D3960" s="1" t="s">
        <v>9748</v>
      </c>
      <c r="E3960" s="1" t="s">
        <v>761</v>
      </c>
      <c r="F3960" s="1" t="s">
        <v>48</v>
      </c>
      <c r="G3960" s="1" t="s">
        <v>9777</v>
      </c>
      <c r="H3960" s="191">
        <v>15129</v>
      </c>
      <c r="I3960" s="192">
        <v>0</v>
      </c>
      <c r="J3960" s="192">
        <v>0</v>
      </c>
    </row>
    <row r="3961" spans="1:10">
      <c r="A3961" s="1" t="s">
        <v>9778</v>
      </c>
      <c r="B3961" s="1" t="s">
        <v>9757</v>
      </c>
      <c r="C3961" s="1" t="s">
        <v>9757</v>
      </c>
      <c r="D3961" s="1" t="s">
        <v>9748</v>
      </c>
      <c r="E3961" s="1" t="s">
        <v>761</v>
      </c>
      <c r="F3961" s="1" t="s">
        <v>48</v>
      </c>
      <c r="G3961" s="1" t="s">
        <v>9779</v>
      </c>
      <c r="H3961" s="191">
        <v>14443.5</v>
      </c>
      <c r="I3961" s="192">
        <v>0</v>
      </c>
      <c r="J3961" s="192">
        <v>0</v>
      </c>
    </row>
    <row r="3962" spans="1:10">
      <c r="A3962" s="1" t="s">
        <v>9780</v>
      </c>
      <c r="B3962" s="1" t="s">
        <v>9780</v>
      </c>
      <c r="C3962" s="1" t="s">
        <v>701</v>
      </c>
      <c r="D3962" s="1" t="s">
        <v>9748</v>
      </c>
      <c r="E3962" s="1" t="s">
        <v>761</v>
      </c>
      <c r="F3962" s="1" t="s">
        <v>42</v>
      </c>
      <c r="G3962" s="1" t="s">
        <v>9781</v>
      </c>
      <c r="H3962" s="191">
        <v>13668</v>
      </c>
      <c r="I3962" s="192">
        <v>0</v>
      </c>
      <c r="J3962" s="192">
        <v>1</v>
      </c>
    </row>
    <row r="3963" spans="1:10">
      <c r="A3963" s="1" t="s">
        <v>9782</v>
      </c>
      <c r="B3963" s="1" t="s">
        <v>9747</v>
      </c>
      <c r="C3963" s="1" t="s">
        <v>9747</v>
      </c>
      <c r="D3963" s="1" t="s">
        <v>9748</v>
      </c>
      <c r="E3963" s="1" t="s">
        <v>761</v>
      </c>
      <c r="F3963" s="1" t="s">
        <v>48</v>
      </c>
      <c r="G3963" s="1" t="s">
        <v>9783</v>
      </c>
      <c r="H3963" s="191">
        <v>12697</v>
      </c>
      <c r="I3963" s="192">
        <v>0</v>
      </c>
      <c r="J3963" s="192">
        <v>0</v>
      </c>
    </row>
    <row r="3964" spans="1:10">
      <c r="A3964" s="1" t="s">
        <v>9784</v>
      </c>
      <c r="B3964" s="1" t="s">
        <v>9784</v>
      </c>
      <c r="C3964" s="1" t="s">
        <v>9769</v>
      </c>
      <c r="D3964" s="1" t="s">
        <v>9748</v>
      </c>
      <c r="E3964" s="1" t="s">
        <v>761</v>
      </c>
      <c r="F3964" s="1" t="s">
        <v>42</v>
      </c>
      <c r="G3964" s="1" t="s">
        <v>9785</v>
      </c>
      <c r="H3964" s="191">
        <v>11891</v>
      </c>
      <c r="I3964" s="192">
        <v>0</v>
      </c>
      <c r="J3964" s="192">
        <v>0</v>
      </c>
    </row>
    <row r="3965" spans="1:10">
      <c r="A3965" s="1" t="s">
        <v>9786</v>
      </c>
      <c r="B3965" s="1" t="s">
        <v>9766</v>
      </c>
      <c r="C3965" s="1" t="s">
        <v>9766</v>
      </c>
      <c r="D3965" s="1" t="s">
        <v>9748</v>
      </c>
      <c r="E3965" s="1" t="s">
        <v>761</v>
      </c>
      <c r="F3965" s="1" t="s">
        <v>42</v>
      </c>
      <c r="G3965" s="1" t="s">
        <v>9787</v>
      </c>
      <c r="H3965" s="191">
        <v>8632.25</v>
      </c>
      <c r="I3965" s="192">
        <v>0</v>
      </c>
      <c r="J3965" s="192">
        <v>0</v>
      </c>
    </row>
    <row r="3966" spans="1:10">
      <c r="A3966" s="1" t="s">
        <v>9788</v>
      </c>
      <c r="B3966" s="1" t="s">
        <v>9789</v>
      </c>
      <c r="C3966" s="1" t="s">
        <v>9789</v>
      </c>
      <c r="D3966" s="1" t="s">
        <v>9748</v>
      </c>
      <c r="E3966" s="1" t="s">
        <v>761</v>
      </c>
      <c r="F3966" s="1" t="s">
        <v>48</v>
      </c>
      <c r="G3966" s="1" t="s">
        <v>9790</v>
      </c>
      <c r="H3966" s="191">
        <v>8202</v>
      </c>
      <c r="I3966" s="192">
        <v>0</v>
      </c>
      <c r="J3966" s="192">
        <v>0</v>
      </c>
    </row>
    <row r="3967" spans="1:10">
      <c r="A3967" s="1" t="s">
        <v>9791</v>
      </c>
      <c r="B3967" s="1" t="s">
        <v>9747</v>
      </c>
      <c r="C3967" s="1" t="s">
        <v>9747</v>
      </c>
      <c r="D3967" s="1" t="s">
        <v>9748</v>
      </c>
      <c r="E3967" s="1" t="s">
        <v>761</v>
      </c>
      <c r="F3967" s="1" t="s">
        <v>48</v>
      </c>
      <c r="G3967" s="1" t="s">
        <v>9792</v>
      </c>
      <c r="H3967" s="191">
        <v>7352</v>
      </c>
      <c r="I3967" s="192">
        <v>0</v>
      </c>
      <c r="J3967" s="192">
        <v>0</v>
      </c>
    </row>
    <row r="3968" spans="1:10">
      <c r="A3968" s="1" t="s">
        <v>9793</v>
      </c>
      <c r="B3968" s="1" t="s">
        <v>9766</v>
      </c>
      <c r="C3968" s="1" t="s">
        <v>9766</v>
      </c>
      <c r="D3968" s="1" t="s">
        <v>9748</v>
      </c>
      <c r="E3968" s="1" t="s">
        <v>761</v>
      </c>
      <c r="F3968" s="1" t="s">
        <v>42</v>
      </c>
      <c r="G3968" s="1" t="s">
        <v>9794</v>
      </c>
      <c r="H3968" s="191">
        <v>6591</v>
      </c>
      <c r="I3968" s="192">
        <v>0</v>
      </c>
      <c r="J3968" s="192">
        <v>0</v>
      </c>
    </row>
    <row r="3969" spans="1:10">
      <c r="A3969" s="1" t="s">
        <v>9795</v>
      </c>
      <c r="B3969" s="1" t="s">
        <v>9795</v>
      </c>
      <c r="C3969" s="1" t="s">
        <v>104</v>
      </c>
      <c r="D3969" s="1" t="s">
        <v>9748</v>
      </c>
      <c r="E3969" s="1" t="s">
        <v>761</v>
      </c>
      <c r="F3969" s="1" t="s">
        <v>57</v>
      </c>
      <c r="G3969" s="1" t="s">
        <v>9796</v>
      </c>
      <c r="H3969" s="191">
        <v>5422.5</v>
      </c>
      <c r="I3969" s="192">
        <v>0</v>
      </c>
      <c r="J3969" s="192">
        <v>0</v>
      </c>
    </row>
    <row r="3970" spans="1:10">
      <c r="A3970" s="1" t="s">
        <v>9797</v>
      </c>
      <c r="B3970" s="1" t="s">
        <v>9797</v>
      </c>
      <c r="C3970" s="1" t="s">
        <v>9798</v>
      </c>
      <c r="D3970" s="1" t="s">
        <v>9748</v>
      </c>
      <c r="E3970" s="1" t="s">
        <v>761</v>
      </c>
      <c r="F3970" s="1" t="s">
        <v>42</v>
      </c>
      <c r="G3970" s="1" t="s">
        <v>9799</v>
      </c>
      <c r="H3970" s="191">
        <v>5157.5</v>
      </c>
      <c r="I3970" s="192">
        <v>0</v>
      </c>
      <c r="J3970" s="192">
        <v>0</v>
      </c>
    </row>
    <row r="3971" spans="1:10">
      <c r="A3971" s="1" t="s">
        <v>9800</v>
      </c>
      <c r="B3971" s="1" t="s">
        <v>9757</v>
      </c>
      <c r="C3971" s="1" t="s">
        <v>9757</v>
      </c>
      <c r="D3971" s="1" t="s">
        <v>9748</v>
      </c>
      <c r="E3971" s="1" t="s">
        <v>761</v>
      </c>
      <c r="F3971" s="1" t="s">
        <v>48</v>
      </c>
      <c r="G3971" s="1" t="s">
        <v>9801</v>
      </c>
      <c r="H3971" s="191">
        <v>3988</v>
      </c>
      <c r="I3971" s="192">
        <v>0</v>
      </c>
      <c r="J3971" s="192">
        <v>0</v>
      </c>
    </row>
    <row r="3972" spans="1:10">
      <c r="A3972" s="1" t="s">
        <v>9802</v>
      </c>
      <c r="B3972" s="1" t="s">
        <v>9766</v>
      </c>
      <c r="C3972" s="1" t="s">
        <v>9766</v>
      </c>
      <c r="D3972" s="1" t="s">
        <v>9748</v>
      </c>
      <c r="E3972" s="1" t="s">
        <v>761</v>
      </c>
      <c r="F3972" s="1" t="s">
        <v>42</v>
      </c>
      <c r="G3972" s="1" t="s">
        <v>9803</v>
      </c>
      <c r="H3972" s="191">
        <v>3875.5</v>
      </c>
      <c r="I3972" s="192">
        <v>0</v>
      </c>
      <c r="J3972" s="192">
        <v>0</v>
      </c>
    </row>
    <row r="3973" spans="1:10">
      <c r="A3973" s="1" t="s">
        <v>9804</v>
      </c>
      <c r="B3973" s="1" t="s">
        <v>9757</v>
      </c>
      <c r="C3973" s="1" t="s">
        <v>9757</v>
      </c>
      <c r="D3973" s="1" t="s">
        <v>9748</v>
      </c>
      <c r="E3973" s="1" t="s">
        <v>761</v>
      </c>
      <c r="F3973" s="1" t="s">
        <v>48</v>
      </c>
      <c r="G3973" s="1" t="s">
        <v>9805</v>
      </c>
      <c r="H3973" s="191">
        <v>2531.25</v>
      </c>
      <c r="I3973" s="192">
        <v>0</v>
      </c>
      <c r="J3973" s="192">
        <v>0</v>
      </c>
    </row>
    <row r="3974" spans="1:10">
      <c r="A3974" s="1" t="s">
        <v>9806</v>
      </c>
      <c r="B3974" s="1" t="s">
        <v>9766</v>
      </c>
      <c r="C3974" s="1" t="s">
        <v>9766</v>
      </c>
      <c r="D3974" s="1" t="s">
        <v>9748</v>
      </c>
      <c r="E3974" s="1" t="s">
        <v>761</v>
      </c>
      <c r="F3974" s="1" t="s">
        <v>42</v>
      </c>
      <c r="G3974" s="1" t="s">
        <v>9807</v>
      </c>
      <c r="H3974" s="191">
        <v>1768.5</v>
      </c>
      <c r="I3974" s="192">
        <v>0</v>
      </c>
      <c r="J3974" s="192">
        <v>0</v>
      </c>
    </row>
    <row r="3975" spans="1:10">
      <c r="A3975" s="1" t="s">
        <v>9808</v>
      </c>
      <c r="B3975" s="1" t="s">
        <v>9757</v>
      </c>
      <c r="C3975" s="1" t="s">
        <v>9757</v>
      </c>
      <c r="D3975" s="1" t="s">
        <v>9748</v>
      </c>
      <c r="E3975" s="1" t="s">
        <v>761</v>
      </c>
      <c r="F3975" s="1" t="s">
        <v>48</v>
      </c>
      <c r="G3975" s="1" t="s">
        <v>9809</v>
      </c>
      <c r="H3975" s="191">
        <v>1766.5</v>
      </c>
      <c r="I3975" s="192">
        <v>0</v>
      </c>
      <c r="J3975" s="192">
        <v>0</v>
      </c>
    </row>
    <row r="3976" spans="1:10">
      <c r="A3976" s="1" t="s">
        <v>9810</v>
      </c>
      <c r="B3976" s="1" t="s">
        <v>9754</v>
      </c>
      <c r="C3976" s="1" t="s">
        <v>9754</v>
      </c>
      <c r="D3976" s="1" t="s">
        <v>9748</v>
      </c>
      <c r="E3976" s="1" t="s">
        <v>761</v>
      </c>
      <c r="F3976" s="195" t="s">
        <v>57</v>
      </c>
      <c r="G3976" s="195" t="s">
        <v>9811</v>
      </c>
      <c r="H3976" s="196">
        <v>1675</v>
      </c>
      <c r="I3976" s="192">
        <v>0</v>
      </c>
      <c r="J3976" s="192">
        <v>0</v>
      </c>
    </row>
    <row r="3977" spans="1:10">
      <c r="A3977" s="1" t="s">
        <v>9812</v>
      </c>
      <c r="B3977" s="1" t="s">
        <v>9754</v>
      </c>
      <c r="C3977" s="1" t="s">
        <v>9754</v>
      </c>
      <c r="D3977" s="1" t="s">
        <v>9748</v>
      </c>
      <c r="E3977" s="1" t="s">
        <v>761</v>
      </c>
      <c r="F3977" s="195" t="s">
        <v>57</v>
      </c>
      <c r="G3977" s="195" t="s">
        <v>9813</v>
      </c>
      <c r="H3977" s="196">
        <v>1543</v>
      </c>
      <c r="I3977" s="192">
        <v>0</v>
      </c>
      <c r="J3977" s="192">
        <v>0</v>
      </c>
    </row>
    <row r="3978" spans="1:10">
      <c r="A3978" s="1" t="s">
        <v>9814</v>
      </c>
      <c r="B3978" s="1" t="s">
        <v>9766</v>
      </c>
      <c r="C3978" s="1" t="s">
        <v>9766</v>
      </c>
      <c r="D3978" s="1" t="s">
        <v>9748</v>
      </c>
      <c r="E3978" s="1" t="s">
        <v>761</v>
      </c>
      <c r="F3978" s="1" t="s">
        <v>42</v>
      </c>
      <c r="G3978" s="1" t="s">
        <v>9815</v>
      </c>
      <c r="H3978" s="191">
        <v>1508.75</v>
      </c>
      <c r="I3978" s="192">
        <v>0</v>
      </c>
      <c r="J3978" s="192">
        <v>0</v>
      </c>
    </row>
    <row r="3979" spans="1:10">
      <c r="A3979" s="1" t="s">
        <v>9816</v>
      </c>
      <c r="B3979" s="1" t="s">
        <v>9757</v>
      </c>
      <c r="C3979" s="1" t="s">
        <v>9757</v>
      </c>
      <c r="D3979" s="1" t="s">
        <v>9748</v>
      </c>
      <c r="E3979" s="1" t="s">
        <v>761</v>
      </c>
      <c r="F3979" s="1" t="s">
        <v>48</v>
      </c>
      <c r="G3979" s="1" t="s">
        <v>9817</v>
      </c>
      <c r="H3979" s="191">
        <v>1440.25</v>
      </c>
      <c r="I3979" s="192">
        <v>0</v>
      </c>
      <c r="J3979" s="192">
        <v>0</v>
      </c>
    </row>
    <row r="3980" spans="1:10">
      <c r="A3980" s="1" t="s">
        <v>9818</v>
      </c>
      <c r="B3980" s="1" t="s">
        <v>9766</v>
      </c>
      <c r="C3980" s="1" t="s">
        <v>9766</v>
      </c>
      <c r="D3980" s="1" t="s">
        <v>9748</v>
      </c>
      <c r="E3980" s="1" t="s">
        <v>761</v>
      </c>
      <c r="F3980" s="1" t="s">
        <v>42</v>
      </c>
      <c r="G3980" s="1" t="s">
        <v>9819</v>
      </c>
      <c r="H3980" s="191">
        <v>1163</v>
      </c>
      <c r="I3980" s="192">
        <v>0</v>
      </c>
      <c r="J3980" s="192">
        <v>0</v>
      </c>
    </row>
    <row r="3981" spans="1:10">
      <c r="A3981" s="1" t="s">
        <v>9820</v>
      </c>
      <c r="B3981" s="1" t="s">
        <v>9757</v>
      </c>
      <c r="C3981" s="1" t="s">
        <v>9757</v>
      </c>
      <c r="D3981" s="1" t="s">
        <v>9748</v>
      </c>
      <c r="E3981" s="1" t="s">
        <v>761</v>
      </c>
      <c r="F3981" s="1" t="s">
        <v>48</v>
      </c>
      <c r="G3981" s="1" t="s">
        <v>9821</v>
      </c>
      <c r="H3981" s="191">
        <v>1143.75</v>
      </c>
      <c r="I3981" s="192">
        <v>0</v>
      </c>
      <c r="J3981" s="192">
        <v>0</v>
      </c>
    </row>
    <row r="3982" spans="1:10">
      <c r="A3982" s="1" t="s">
        <v>9822</v>
      </c>
      <c r="B3982" s="1" t="s">
        <v>9766</v>
      </c>
      <c r="C3982" s="1" t="s">
        <v>9766</v>
      </c>
      <c r="D3982" s="1" t="s">
        <v>9748</v>
      </c>
      <c r="E3982" s="1" t="s">
        <v>761</v>
      </c>
      <c r="F3982" s="1" t="s">
        <v>42</v>
      </c>
      <c r="G3982" s="1" t="s">
        <v>9823</v>
      </c>
      <c r="H3982" s="191">
        <v>1142</v>
      </c>
      <c r="I3982" s="192">
        <v>0</v>
      </c>
      <c r="J3982" s="192">
        <v>0</v>
      </c>
    </row>
    <row r="3983" spans="1:10">
      <c r="A3983" s="1" t="s">
        <v>9824</v>
      </c>
      <c r="B3983" s="1" t="s">
        <v>9766</v>
      </c>
      <c r="C3983" s="1" t="s">
        <v>9766</v>
      </c>
      <c r="D3983" s="1" t="s">
        <v>9748</v>
      </c>
      <c r="E3983" s="1" t="s">
        <v>761</v>
      </c>
      <c r="F3983" s="1" t="s">
        <v>42</v>
      </c>
      <c r="G3983" s="1" t="s">
        <v>9825</v>
      </c>
      <c r="H3983" s="191">
        <v>1121.75</v>
      </c>
      <c r="I3983" s="192">
        <v>0</v>
      </c>
      <c r="J3983" s="192">
        <v>0</v>
      </c>
    </row>
    <row r="3984" spans="1:10">
      <c r="A3984" s="1" t="s">
        <v>9826</v>
      </c>
      <c r="B3984" s="1" t="s">
        <v>9757</v>
      </c>
      <c r="C3984" s="1" t="s">
        <v>9757</v>
      </c>
      <c r="D3984" s="1" t="s">
        <v>9748</v>
      </c>
      <c r="E3984" s="1" t="s">
        <v>761</v>
      </c>
      <c r="F3984" s="1" t="s">
        <v>48</v>
      </c>
      <c r="G3984" s="1" t="s">
        <v>9827</v>
      </c>
      <c r="H3984" s="191">
        <v>1069.5</v>
      </c>
      <c r="I3984" s="192">
        <v>0</v>
      </c>
      <c r="J3984" s="192">
        <v>0</v>
      </c>
    </row>
    <row r="3985" spans="1:10">
      <c r="A3985" s="1" t="s">
        <v>9828</v>
      </c>
      <c r="B3985" s="1" t="s">
        <v>9766</v>
      </c>
      <c r="C3985" s="1" t="s">
        <v>9766</v>
      </c>
      <c r="D3985" s="1" t="s">
        <v>9748</v>
      </c>
      <c r="E3985" s="1" t="s">
        <v>761</v>
      </c>
      <c r="F3985" s="1" t="s">
        <v>42</v>
      </c>
      <c r="G3985" s="1" t="s">
        <v>9829</v>
      </c>
      <c r="H3985" s="191">
        <v>1017.75</v>
      </c>
      <c r="I3985" s="192">
        <v>0</v>
      </c>
      <c r="J3985" s="192">
        <v>0</v>
      </c>
    </row>
    <row r="3986" spans="1:10">
      <c r="A3986" s="1" t="s">
        <v>9830</v>
      </c>
      <c r="B3986" s="1" t="s">
        <v>9757</v>
      </c>
      <c r="C3986" s="1" t="s">
        <v>9757</v>
      </c>
      <c r="D3986" s="1" t="s">
        <v>9748</v>
      </c>
      <c r="E3986" s="1" t="s">
        <v>761</v>
      </c>
      <c r="F3986" s="1" t="s">
        <v>48</v>
      </c>
      <c r="G3986" s="1" t="s">
        <v>9831</v>
      </c>
      <c r="H3986" s="191">
        <v>926</v>
      </c>
      <c r="I3986" s="192">
        <v>0</v>
      </c>
      <c r="J3986" s="192">
        <v>0</v>
      </c>
    </row>
    <row r="3987" spans="1:10">
      <c r="A3987" s="1" t="s">
        <v>9832</v>
      </c>
      <c r="B3987" s="1" t="s">
        <v>9766</v>
      </c>
      <c r="C3987" s="1" t="s">
        <v>9766</v>
      </c>
      <c r="D3987" s="1" t="s">
        <v>9748</v>
      </c>
      <c r="E3987" s="1" t="s">
        <v>761</v>
      </c>
      <c r="F3987" s="1" t="s">
        <v>42</v>
      </c>
      <c r="G3987" s="1" t="s">
        <v>9833</v>
      </c>
      <c r="H3987" s="191">
        <v>758.25</v>
      </c>
      <c r="I3987" s="192">
        <v>0</v>
      </c>
      <c r="J3987" s="192">
        <v>0</v>
      </c>
    </row>
    <row r="3988" spans="1:10">
      <c r="A3988" s="1" t="s">
        <v>9834</v>
      </c>
      <c r="B3988" s="1" t="s">
        <v>9766</v>
      </c>
      <c r="C3988" s="1" t="s">
        <v>9766</v>
      </c>
      <c r="D3988" s="1" t="s">
        <v>9748</v>
      </c>
      <c r="E3988" s="1" t="s">
        <v>761</v>
      </c>
      <c r="F3988" s="1" t="s">
        <v>42</v>
      </c>
      <c r="G3988" s="1" t="s">
        <v>9835</v>
      </c>
      <c r="H3988" s="191">
        <v>372.75</v>
      </c>
      <c r="I3988" s="192">
        <v>0</v>
      </c>
      <c r="J3988" s="192">
        <v>0</v>
      </c>
    </row>
    <row r="3989" spans="1:10">
      <c r="A3989" s="1" t="s">
        <v>9836</v>
      </c>
      <c r="B3989" s="1" t="s">
        <v>9766</v>
      </c>
      <c r="C3989" s="1" t="s">
        <v>9766</v>
      </c>
      <c r="D3989" s="1" t="s">
        <v>9748</v>
      </c>
      <c r="E3989" s="1" t="s">
        <v>761</v>
      </c>
      <c r="F3989" s="1" t="s">
        <v>42</v>
      </c>
      <c r="G3989" s="1" t="s">
        <v>9837</v>
      </c>
      <c r="H3989" s="191">
        <v>282.75</v>
      </c>
      <c r="I3989" s="192">
        <v>0</v>
      </c>
      <c r="J3989" s="192">
        <v>0</v>
      </c>
    </row>
    <row r="3990" spans="1:10">
      <c r="A3990" s="1" t="s">
        <v>9838</v>
      </c>
      <c r="B3990" s="1" t="s">
        <v>9757</v>
      </c>
      <c r="C3990" s="1" t="s">
        <v>9757</v>
      </c>
      <c r="D3990" s="1" t="s">
        <v>9748</v>
      </c>
      <c r="E3990" s="1" t="s">
        <v>761</v>
      </c>
      <c r="F3990" s="1" t="s">
        <v>48</v>
      </c>
      <c r="G3990" s="1" t="s">
        <v>9839</v>
      </c>
      <c r="H3990" s="191">
        <v>279.5</v>
      </c>
      <c r="I3990" s="192">
        <v>0</v>
      </c>
      <c r="J3990" s="192">
        <v>0</v>
      </c>
    </row>
    <row r="3991" spans="1:10">
      <c r="A3991" s="1" t="s">
        <v>9840</v>
      </c>
      <c r="B3991" s="1" t="s">
        <v>9766</v>
      </c>
      <c r="C3991" s="1" t="s">
        <v>9766</v>
      </c>
      <c r="D3991" s="1" t="s">
        <v>9748</v>
      </c>
      <c r="E3991" s="1" t="s">
        <v>761</v>
      </c>
      <c r="F3991" s="1" t="s">
        <v>42</v>
      </c>
      <c r="G3991" s="1" t="s">
        <v>9841</v>
      </c>
      <c r="H3991" s="191">
        <v>193.25</v>
      </c>
      <c r="I3991" s="192">
        <v>0</v>
      </c>
      <c r="J3991" s="192">
        <v>0</v>
      </c>
    </row>
    <row r="3992" spans="1:10">
      <c r="A3992" s="1" t="s">
        <v>9842</v>
      </c>
      <c r="B3992" s="1" t="s">
        <v>9766</v>
      </c>
      <c r="C3992" s="1" t="s">
        <v>9766</v>
      </c>
      <c r="D3992" s="1" t="s">
        <v>9748</v>
      </c>
      <c r="E3992" s="1" t="s">
        <v>761</v>
      </c>
      <c r="F3992" s="1" t="s">
        <v>42</v>
      </c>
      <c r="G3992" s="1" t="s">
        <v>9843</v>
      </c>
      <c r="H3992" s="191">
        <v>136</v>
      </c>
      <c r="I3992" s="192">
        <v>0</v>
      </c>
      <c r="J3992" s="192">
        <v>0</v>
      </c>
    </row>
    <row r="3993" spans="1:10">
      <c r="A3993" s="1" t="s">
        <v>9844</v>
      </c>
      <c r="B3993" s="1" t="s">
        <v>9757</v>
      </c>
      <c r="C3993" s="1" t="s">
        <v>9757</v>
      </c>
      <c r="D3993" s="1" t="s">
        <v>9748</v>
      </c>
      <c r="E3993" s="1" t="s">
        <v>761</v>
      </c>
      <c r="F3993" s="1" t="s">
        <v>48</v>
      </c>
      <c r="G3993" s="1" t="s">
        <v>9845</v>
      </c>
      <c r="H3993" s="191">
        <v>24.5</v>
      </c>
      <c r="I3993" s="192">
        <v>0</v>
      </c>
      <c r="J3993" s="192">
        <v>0</v>
      </c>
    </row>
    <row r="3994" spans="1:10">
      <c r="A3994" s="1" t="s">
        <v>9846</v>
      </c>
      <c r="B3994" s="1" t="s">
        <v>9847</v>
      </c>
      <c r="C3994" s="1" t="s">
        <v>9847</v>
      </c>
      <c r="D3994" s="1" t="s">
        <v>9848</v>
      </c>
      <c r="E3994" s="1" t="s">
        <v>761</v>
      </c>
      <c r="F3994" s="1" t="s">
        <v>48</v>
      </c>
      <c r="G3994" s="1" t="s">
        <v>9849</v>
      </c>
      <c r="H3994" s="191">
        <v>145933.75</v>
      </c>
      <c r="I3994" s="192">
        <v>1</v>
      </c>
      <c r="J3994" s="192">
        <v>1</v>
      </c>
    </row>
    <row r="3995" spans="1:10">
      <c r="A3995" s="1" t="s">
        <v>9850</v>
      </c>
      <c r="B3995" s="1" t="s">
        <v>9850</v>
      </c>
      <c r="C3995" s="1" t="s">
        <v>9851</v>
      </c>
      <c r="D3995" s="1" t="s">
        <v>9848</v>
      </c>
      <c r="E3995" s="1" t="s">
        <v>761</v>
      </c>
      <c r="F3995" s="1" t="s">
        <v>57</v>
      </c>
      <c r="G3995" s="1" t="s">
        <v>9852</v>
      </c>
      <c r="H3995" s="191">
        <v>96764.5</v>
      </c>
      <c r="I3995" s="192">
        <v>0</v>
      </c>
      <c r="J3995" s="192">
        <v>1</v>
      </c>
    </row>
    <row r="3996" spans="1:10">
      <c r="A3996" s="1" t="s">
        <v>9853</v>
      </c>
      <c r="B3996" s="1" t="s">
        <v>9853</v>
      </c>
      <c r="C3996" s="1" t="s">
        <v>9854</v>
      </c>
      <c r="D3996" s="1" t="s">
        <v>9848</v>
      </c>
      <c r="E3996" s="1" t="s">
        <v>761</v>
      </c>
      <c r="F3996" s="1" t="s">
        <v>57</v>
      </c>
      <c r="G3996" s="1" t="s">
        <v>9855</v>
      </c>
      <c r="H3996" s="191">
        <v>36288</v>
      </c>
      <c r="I3996" s="192">
        <v>0</v>
      </c>
      <c r="J3996" s="192">
        <v>0</v>
      </c>
    </row>
    <row r="3997" spans="1:10">
      <c r="A3997" s="1" t="s">
        <v>9856</v>
      </c>
      <c r="B3997" s="1" t="s">
        <v>9857</v>
      </c>
      <c r="C3997" s="1" t="s">
        <v>9857</v>
      </c>
      <c r="D3997" s="1" t="s">
        <v>9848</v>
      </c>
      <c r="E3997" s="1" t="s">
        <v>761</v>
      </c>
      <c r="F3997" s="1" t="s">
        <v>48</v>
      </c>
      <c r="G3997" s="1" t="s">
        <v>9858</v>
      </c>
      <c r="H3997" s="191">
        <v>25675.5</v>
      </c>
      <c r="I3997" s="192">
        <v>1</v>
      </c>
      <c r="J3997" s="192">
        <v>1</v>
      </c>
    </row>
    <row r="3998" spans="1:10">
      <c r="A3998" s="1" t="s">
        <v>9859</v>
      </c>
      <c r="B3998" s="1" t="s">
        <v>9859</v>
      </c>
      <c r="C3998" s="1" t="s">
        <v>9860</v>
      </c>
      <c r="D3998" s="1" t="s">
        <v>9848</v>
      </c>
      <c r="E3998" s="1" t="s">
        <v>761</v>
      </c>
      <c r="F3998" s="1" t="s">
        <v>57</v>
      </c>
      <c r="G3998" s="1" t="s">
        <v>9861</v>
      </c>
      <c r="H3998" s="191">
        <v>20176.5</v>
      </c>
      <c r="I3998" s="192">
        <v>0</v>
      </c>
      <c r="J3998" s="192">
        <v>0</v>
      </c>
    </row>
    <row r="3999" spans="1:10">
      <c r="A3999" s="1" t="s">
        <v>9862</v>
      </c>
      <c r="B3999" s="1" t="s">
        <v>9847</v>
      </c>
      <c r="C3999" s="1" t="s">
        <v>9847</v>
      </c>
      <c r="D3999" s="1" t="s">
        <v>9848</v>
      </c>
      <c r="E3999" s="1" t="s">
        <v>761</v>
      </c>
      <c r="F3999" s="1" t="s">
        <v>48</v>
      </c>
      <c r="G3999" s="1" t="s">
        <v>9863</v>
      </c>
      <c r="H3999" s="191">
        <v>14145</v>
      </c>
      <c r="I3999" s="192">
        <v>0</v>
      </c>
      <c r="J3999" s="192">
        <v>0</v>
      </c>
    </row>
    <row r="4000" spans="1:10">
      <c r="A4000" s="1" t="s">
        <v>9864</v>
      </c>
      <c r="B4000" s="1" t="s">
        <v>9864</v>
      </c>
      <c r="C4000" s="1" t="s">
        <v>9865</v>
      </c>
      <c r="D4000" s="1" t="s">
        <v>9848</v>
      </c>
      <c r="E4000" s="1" t="s">
        <v>761</v>
      </c>
      <c r="F4000" s="1" t="s">
        <v>57</v>
      </c>
      <c r="G4000" s="1" t="s">
        <v>9866</v>
      </c>
      <c r="H4000" s="191">
        <v>14142.5</v>
      </c>
      <c r="I4000" s="192">
        <v>0</v>
      </c>
      <c r="J4000" s="192">
        <v>1</v>
      </c>
    </row>
    <row r="4001" spans="1:10">
      <c r="A4001" s="1" t="s">
        <v>9867</v>
      </c>
      <c r="B4001" s="1" t="s">
        <v>9867</v>
      </c>
      <c r="C4001" s="1" t="s">
        <v>9868</v>
      </c>
      <c r="D4001" s="1" t="s">
        <v>9848</v>
      </c>
      <c r="E4001" s="1" t="s">
        <v>761</v>
      </c>
      <c r="F4001" s="1" t="s">
        <v>57</v>
      </c>
      <c r="G4001" s="1" t="s">
        <v>9869</v>
      </c>
      <c r="H4001" s="191">
        <v>13740</v>
      </c>
      <c r="I4001" s="192">
        <v>0</v>
      </c>
      <c r="J4001" s="192">
        <v>0</v>
      </c>
    </row>
    <row r="4002" spans="1:10">
      <c r="A4002" s="1" t="s">
        <v>9870</v>
      </c>
      <c r="B4002" s="1" t="s">
        <v>9870</v>
      </c>
      <c r="C4002" s="1" t="s">
        <v>9871</v>
      </c>
      <c r="D4002" s="1" t="s">
        <v>9848</v>
      </c>
      <c r="E4002" s="1" t="s">
        <v>761</v>
      </c>
      <c r="F4002" s="1" t="s">
        <v>57</v>
      </c>
      <c r="G4002" s="1" t="s">
        <v>9872</v>
      </c>
      <c r="H4002" s="191">
        <v>9875</v>
      </c>
      <c r="I4002" s="192">
        <v>0</v>
      </c>
      <c r="J4002" s="192">
        <v>0</v>
      </c>
    </row>
    <row r="4003" spans="1:10">
      <c r="A4003" s="1" t="s">
        <v>9873</v>
      </c>
      <c r="B4003" s="1" t="s">
        <v>9874</v>
      </c>
      <c r="C4003" s="1" t="s">
        <v>9874</v>
      </c>
      <c r="D4003" s="1" t="s">
        <v>9848</v>
      </c>
      <c r="E4003" s="1" t="s">
        <v>761</v>
      </c>
      <c r="F4003" s="1" t="s">
        <v>48</v>
      </c>
      <c r="G4003" s="1" t="s">
        <v>9875</v>
      </c>
      <c r="H4003" s="191">
        <v>9856.5</v>
      </c>
      <c r="I4003" s="192">
        <v>0</v>
      </c>
      <c r="J4003" s="192">
        <v>0</v>
      </c>
    </row>
    <row r="4004" spans="1:10">
      <c r="A4004" s="1" t="s">
        <v>9876</v>
      </c>
      <c r="B4004" s="1" t="s">
        <v>9857</v>
      </c>
      <c r="C4004" s="1" t="s">
        <v>9857</v>
      </c>
      <c r="D4004" s="1" t="s">
        <v>9848</v>
      </c>
      <c r="E4004" s="1" t="s">
        <v>761</v>
      </c>
      <c r="F4004" s="1" t="s">
        <v>48</v>
      </c>
      <c r="G4004" s="1" t="s">
        <v>9877</v>
      </c>
      <c r="H4004" s="191">
        <v>6317.5</v>
      </c>
      <c r="I4004" s="192">
        <v>0</v>
      </c>
      <c r="J4004" s="192">
        <v>0</v>
      </c>
    </row>
    <row r="4005" spans="1:10">
      <c r="A4005" s="1" t="s">
        <v>9878</v>
      </c>
      <c r="B4005" s="1" t="s">
        <v>9879</v>
      </c>
      <c r="C4005" s="1" t="s">
        <v>9879</v>
      </c>
      <c r="D4005" s="1" t="s">
        <v>9848</v>
      </c>
      <c r="E4005" s="1" t="s">
        <v>761</v>
      </c>
      <c r="F4005" s="1" t="s">
        <v>48</v>
      </c>
      <c r="G4005" s="1" t="s">
        <v>9880</v>
      </c>
      <c r="H4005" s="191">
        <v>5627</v>
      </c>
      <c r="I4005" s="192">
        <v>0</v>
      </c>
      <c r="J4005" s="192">
        <v>0</v>
      </c>
    </row>
    <row r="4006" spans="1:10">
      <c r="A4006" s="1" t="s">
        <v>9881</v>
      </c>
      <c r="B4006" s="1" t="s">
        <v>9882</v>
      </c>
      <c r="C4006" s="1" t="s">
        <v>9882</v>
      </c>
      <c r="D4006" s="1" t="s">
        <v>9848</v>
      </c>
      <c r="E4006" s="1" t="s">
        <v>761</v>
      </c>
      <c r="F4006" s="1" t="s">
        <v>48</v>
      </c>
      <c r="G4006" s="1" t="s">
        <v>9883</v>
      </c>
      <c r="H4006" s="191">
        <v>5253</v>
      </c>
      <c r="I4006" s="192">
        <v>0</v>
      </c>
      <c r="J4006" s="192">
        <v>0</v>
      </c>
    </row>
    <row r="4007" spans="1:10">
      <c r="A4007" s="1" t="s">
        <v>9884</v>
      </c>
      <c r="B4007" s="1" t="s">
        <v>9857</v>
      </c>
      <c r="C4007" s="1" t="s">
        <v>9857</v>
      </c>
      <c r="D4007" s="1" t="s">
        <v>9848</v>
      </c>
      <c r="E4007" s="1" t="s">
        <v>761</v>
      </c>
      <c r="F4007" s="1" t="s">
        <v>65</v>
      </c>
      <c r="G4007" s="1" t="s">
        <v>9885</v>
      </c>
      <c r="H4007" s="191">
        <v>5203</v>
      </c>
      <c r="I4007" s="192">
        <v>0</v>
      </c>
      <c r="J4007" s="192">
        <v>0</v>
      </c>
    </row>
    <row r="4008" spans="1:10">
      <c r="A4008" s="1" t="s">
        <v>9886</v>
      </c>
      <c r="B4008" s="1" t="s">
        <v>9886</v>
      </c>
      <c r="C4008" s="1" t="s">
        <v>2178</v>
      </c>
      <c r="D4008" s="1" t="s">
        <v>9848</v>
      </c>
      <c r="E4008" s="1" t="s">
        <v>761</v>
      </c>
      <c r="F4008" s="1" t="s">
        <v>42</v>
      </c>
      <c r="G4008" s="1" t="s">
        <v>9887</v>
      </c>
      <c r="H4008" s="191">
        <v>4980.75</v>
      </c>
      <c r="I4008" s="192">
        <v>0</v>
      </c>
      <c r="J4008" s="192">
        <v>0</v>
      </c>
    </row>
    <row r="4009" spans="1:10">
      <c r="A4009" s="1" t="s">
        <v>9888</v>
      </c>
      <c r="B4009" s="1" t="s">
        <v>9847</v>
      </c>
      <c r="C4009" s="1" t="s">
        <v>9847</v>
      </c>
      <c r="D4009" s="1" t="s">
        <v>9848</v>
      </c>
      <c r="E4009" s="1" t="s">
        <v>761</v>
      </c>
      <c r="F4009" s="1" t="s">
        <v>48</v>
      </c>
      <c r="G4009" s="1" t="s">
        <v>9889</v>
      </c>
      <c r="H4009" s="191">
        <v>4481</v>
      </c>
      <c r="I4009" s="192">
        <v>0</v>
      </c>
      <c r="J4009" s="192">
        <v>0</v>
      </c>
    </row>
    <row r="4010" spans="1:10">
      <c r="A4010" s="1" t="s">
        <v>9890</v>
      </c>
      <c r="B4010" s="1" t="s">
        <v>9847</v>
      </c>
      <c r="C4010" s="1" t="s">
        <v>9847</v>
      </c>
      <c r="D4010" s="1" t="s">
        <v>9848</v>
      </c>
      <c r="E4010" s="1" t="s">
        <v>761</v>
      </c>
      <c r="F4010" s="1" t="s">
        <v>48</v>
      </c>
      <c r="G4010" s="1" t="s">
        <v>9891</v>
      </c>
      <c r="H4010" s="191">
        <v>764.75</v>
      </c>
      <c r="I4010" s="192">
        <v>0</v>
      </c>
      <c r="J4010" s="192">
        <v>0</v>
      </c>
    </row>
    <row r="4011" spans="1:10">
      <c r="A4011" s="1" t="s">
        <v>9892</v>
      </c>
      <c r="B4011" s="1" t="s">
        <v>9847</v>
      </c>
      <c r="C4011" s="1" t="s">
        <v>9847</v>
      </c>
      <c r="D4011" s="1" t="s">
        <v>9848</v>
      </c>
      <c r="E4011" s="1" t="s">
        <v>761</v>
      </c>
      <c r="F4011" s="1" t="s">
        <v>48</v>
      </c>
      <c r="G4011" s="1" t="s">
        <v>9893</v>
      </c>
      <c r="H4011" s="191">
        <v>739</v>
      </c>
      <c r="I4011" s="192">
        <v>0</v>
      </c>
      <c r="J4011" s="192">
        <v>0</v>
      </c>
    </row>
    <row r="4012" spans="1:10">
      <c r="A4012" s="1" t="s">
        <v>9894</v>
      </c>
      <c r="B4012" s="1" t="s">
        <v>9851</v>
      </c>
      <c r="C4012" s="1" t="s">
        <v>9851</v>
      </c>
      <c r="D4012" s="1" t="s">
        <v>9848</v>
      </c>
      <c r="E4012" s="1" t="s">
        <v>761</v>
      </c>
      <c r="F4012" s="195" t="s">
        <v>57</v>
      </c>
      <c r="G4012" s="195" t="s">
        <v>9895</v>
      </c>
      <c r="H4012" s="196">
        <v>719</v>
      </c>
      <c r="I4012" s="192">
        <v>0</v>
      </c>
      <c r="J4012" s="192">
        <v>0</v>
      </c>
    </row>
    <row r="4013" spans="1:10">
      <c r="A4013" s="1" t="s">
        <v>9896</v>
      </c>
      <c r="B4013" s="1" t="s">
        <v>9847</v>
      </c>
      <c r="C4013" s="1" t="s">
        <v>9847</v>
      </c>
      <c r="D4013" s="1" t="s">
        <v>9848</v>
      </c>
      <c r="E4013" s="1" t="s">
        <v>761</v>
      </c>
      <c r="F4013" s="1" t="s">
        <v>48</v>
      </c>
      <c r="G4013" s="1" t="s">
        <v>9897</v>
      </c>
      <c r="H4013" s="191">
        <v>593.5</v>
      </c>
      <c r="I4013" s="192">
        <v>0</v>
      </c>
      <c r="J4013" s="192">
        <v>0</v>
      </c>
    </row>
    <row r="4014" spans="1:10">
      <c r="A4014" s="1" t="s">
        <v>9898</v>
      </c>
      <c r="B4014" s="1" t="s">
        <v>9847</v>
      </c>
      <c r="C4014" s="1" t="s">
        <v>9847</v>
      </c>
      <c r="D4014" s="1" t="s">
        <v>9848</v>
      </c>
      <c r="E4014" s="1" t="s">
        <v>761</v>
      </c>
      <c r="F4014" s="1" t="s">
        <v>48</v>
      </c>
      <c r="G4014" s="1" t="s">
        <v>9899</v>
      </c>
      <c r="H4014" s="191">
        <v>497.25</v>
      </c>
      <c r="I4014" s="192">
        <v>0</v>
      </c>
      <c r="J4014" s="192">
        <v>0</v>
      </c>
    </row>
    <row r="4015" spans="1:10">
      <c r="A4015" s="1" t="s">
        <v>9900</v>
      </c>
      <c r="B4015" s="1" t="s">
        <v>9847</v>
      </c>
      <c r="C4015" s="1" t="s">
        <v>9847</v>
      </c>
      <c r="D4015" s="1" t="s">
        <v>9848</v>
      </c>
      <c r="E4015" s="1" t="s">
        <v>761</v>
      </c>
      <c r="F4015" s="1" t="s">
        <v>48</v>
      </c>
      <c r="G4015" s="1" t="s">
        <v>9901</v>
      </c>
      <c r="H4015" s="191">
        <v>470.75</v>
      </c>
      <c r="I4015" s="192">
        <v>0</v>
      </c>
      <c r="J4015" s="192">
        <v>0</v>
      </c>
    </row>
    <row r="4016" spans="1:10">
      <c r="A4016" s="1" t="s">
        <v>9902</v>
      </c>
      <c r="B4016" s="1" t="s">
        <v>9847</v>
      </c>
      <c r="C4016" s="1" t="s">
        <v>9847</v>
      </c>
      <c r="D4016" s="1" t="s">
        <v>9848</v>
      </c>
      <c r="E4016" s="1" t="s">
        <v>761</v>
      </c>
      <c r="F4016" s="1" t="s">
        <v>48</v>
      </c>
      <c r="G4016" s="1" t="s">
        <v>9903</v>
      </c>
      <c r="H4016" s="191">
        <v>356.5</v>
      </c>
      <c r="I4016" s="192">
        <v>0</v>
      </c>
      <c r="J4016" s="192">
        <v>0</v>
      </c>
    </row>
    <row r="4017" spans="1:10">
      <c r="A4017" s="1" t="s">
        <v>9904</v>
      </c>
      <c r="B4017" s="1" t="s">
        <v>9905</v>
      </c>
      <c r="C4017" s="1" t="s">
        <v>9905</v>
      </c>
      <c r="D4017" s="1" t="s">
        <v>9906</v>
      </c>
      <c r="E4017" s="1" t="s">
        <v>337</v>
      </c>
      <c r="F4017" s="1" t="s">
        <v>48</v>
      </c>
      <c r="G4017" s="1" t="s">
        <v>9907</v>
      </c>
      <c r="H4017" s="191">
        <v>260229.25</v>
      </c>
      <c r="I4017" s="192">
        <v>1</v>
      </c>
      <c r="J4017" s="192">
        <v>1</v>
      </c>
    </row>
    <row r="4018" spans="1:10">
      <c r="A4018" s="1" t="s">
        <v>9908</v>
      </c>
      <c r="B4018" s="1" t="s">
        <v>9909</v>
      </c>
      <c r="C4018" s="1" t="s">
        <v>9909</v>
      </c>
      <c r="D4018" s="1" t="s">
        <v>9906</v>
      </c>
      <c r="E4018" s="1" t="s">
        <v>337</v>
      </c>
      <c r="F4018" s="1" t="s">
        <v>48</v>
      </c>
      <c r="G4018" s="1" t="s">
        <v>9910</v>
      </c>
      <c r="H4018" s="191">
        <v>128759.25</v>
      </c>
      <c r="I4018" s="192">
        <v>1</v>
      </c>
      <c r="J4018" s="192">
        <v>1</v>
      </c>
    </row>
    <row r="4019" spans="1:10">
      <c r="A4019" s="1" t="s">
        <v>9911</v>
      </c>
      <c r="B4019" s="1" t="s">
        <v>9911</v>
      </c>
      <c r="C4019" s="1" t="s">
        <v>1052</v>
      </c>
      <c r="D4019" s="1" t="s">
        <v>9906</v>
      </c>
      <c r="E4019" s="1" t="s">
        <v>337</v>
      </c>
      <c r="F4019" s="1" t="s">
        <v>48</v>
      </c>
      <c r="G4019" s="1" t="s">
        <v>9912</v>
      </c>
      <c r="H4019" s="191">
        <v>104674.5</v>
      </c>
      <c r="I4019" s="192">
        <v>0</v>
      </c>
      <c r="J4019" s="192">
        <v>1</v>
      </c>
    </row>
    <row r="4020" spans="1:10">
      <c r="A4020" s="1" t="s">
        <v>9913</v>
      </c>
      <c r="B4020" s="1" t="s">
        <v>9914</v>
      </c>
      <c r="C4020" s="1" t="s">
        <v>9914</v>
      </c>
      <c r="D4020" s="1" t="s">
        <v>9906</v>
      </c>
      <c r="E4020" s="1" t="s">
        <v>337</v>
      </c>
      <c r="F4020" s="1" t="s">
        <v>48</v>
      </c>
      <c r="G4020" s="1" t="s">
        <v>9915</v>
      </c>
      <c r="H4020" s="191">
        <v>96726.25</v>
      </c>
      <c r="I4020" s="192">
        <v>1</v>
      </c>
      <c r="J4020" s="192">
        <v>1</v>
      </c>
    </row>
    <row r="4021" spans="1:10">
      <c r="A4021" s="1" t="s">
        <v>9916</v>
      </c>
      <c r="B4021" s="1" t="s">
        <v>9917</v>
      </c>
      <c r="C4021" s="1" t="s">
        <v>9917</v>
      </c>
      <c r="D4021" s="1" t="s">
        <v>9906</v>
      </c>
      <c r="E4021" s="1" t="s">
        <v>337</v>
      </c>
      <c r="F4021" s="1" t="s">
        <v>48</v>
      </c>
      <c r="G4021" s="1" t="s">
        <v>9918</v>
      </c>
      <c r="H4021" s="191">
        <v>78689.5</v>
      </c>
      <c r="I4021" s="192">
        <v>1</v>
      </c>
      <c r="J4021" s="192">
        <v>1</v>
      </c>
    </row>
    <row r="4022" spans="1:10">
      <c r="A4022" s="1" t="s">
        <v>9919</v>
      </c>
      <c r="B4022" s="1" t="s">
        <v>9919</v>
      </c>
      <c r="C4022" s="1" t="s">
        <v>9920</v>
      </c>
      <c r="D4022" s="1" t="s">
        <v>9906</v>
      </c>
      <c r="E4022" s="1" t="s">
        <v>337</v>
      </c>
      <c r="F4022" s="1" t="s">
        <v>57</v>
      </c>
      <c r="G4022" s="1" t="s">
        <v>9921</v>
      </c>
      <c r="H4022" s="191">
        <v>65796.5</v>
      </c>
      <c r="I4022" s="192">
        <v>0</v>
      </c>
      <c r="J4022" s="192">
        <v>0</v>
      </c>
    </row>
    <row r="4023" spans="1:10">
      <c r="A4023" s="1" t="s">
        <v>9922</v>
      </c>
      <c r="B4023" s="1" t="s">
        <v>9905</v>
      </c>
      <c r="C4023" s="1" t="s">
        <v>9905</v>
      </c>
      <c r="D4023" s="1" t="s">
        <v>9906</v>
      </c>
      <c r="E4023" s="1" t="s">
        <v>337</v>
      </c>
      <c r="F4023" s="1" t="s">
        <v>48</v>
      </c>
      <c r="G4023" s="1" t="s">
        <v>9923</v>
      </c>
      <c r="H4023" s="191">
        <v>64840.75</v>
      </c>
      <c r="I4023" s="192">
        <v>0</v>
      </c>
      <c r="J4023" s="192">
        <v>1</v>
      </c>
    </row>
    <row r="4024" spans="1:10">
      <c r="A4024" s="1" t="s">
        <v>9924</v>
      </c>
      <c r="B4024" s="1" t="s">
        <v>9924</v>
      </c>
      <c r="C4024" s="1" t="s">
        <v>9925</v>
      </c>
      <c r="D4024" s="1" t="s">
        <v>9906</v>
      </c>
      <c r="E4024" s="1" t="s">
        <v>337</v>
      </c>
      <c r="F4024" s="1" t="s">
        <v>57</v>
      </c>
      <c r="G4024" s="1" t="s">
        <v>9926</v>
      </c>
      <c r="H4024" s="191">
        <v>62270.5</v>
      </c>
      <c r="I4024" s="192">
        <v>0</v>
      </c>
      <c r="J4024" s="192">
        <v>1</v>
      </c>
    </row>
    <row r="4025" spans="1:10">
      <c r="A4025" s="1" t="s">
        <v>9927</v>
      </c>
      <c r="B4025" s="1" t="s">
        <v>9928</v>
      </c>
      <c r="C4025" s="1" t="s">
        <v>9928</v>
      </c>
      <c r="D4025" s="1" t="s">
        <v>9906</v>
      </c>
      <c r="E4025" s="1" t="s">
        <v>337</v>
      </c>
      <c r="F4025" s="1" t="s">
        <v>48</v>
      </c>
      <c r="G4025" s="1" t="s">
        <v>9929</v>
      </c>
      <c r="H4025" s="191">
        <v>66948</v>
      </c>
      <c r="I4025" s="192">
        <v>1</v>
      </c>
      <c r="J4025" s="192">
        <v>1</v>
      </c>
    </row>
    <row r="4026" spans="1:10">
      <c r="A4026" s="1" t="s">
        <v>9930</v>
      </c>
      <c r="B4026" s="1" t="s">
        <v>9930</v>
      </c>
      <c r="C4026" s="1" t="s">
        <v>9931</v>
      </c>
      <c r="D4026" s="1" t="s">
        <v>9906</v>
      </c>
      <c r="E4026" s="1" t="s">
        <v>337</v>
      </c>
      <c r="F4026" s="1" t="s">
        <v>57</v>
      </c>
      <c r="G4026" s="1" t="s">
        <v>9932</v>
      </c>
      <c r="H4026" s="191">
        <v>46030</v>
      </c>
      <c r="I4026" s="192">
        <v>0</v>
      </c>
      <c r="J4026" s="192">
        <v>0</v>
      </c>
    </row>
    <row r="4027" spans="1:10">
      <c r="A4027" s="1" t="s">
        <v>9933</v>
      </c>
      <c r="B4027" s="1" t="s">
        <v>9933</v>
      </c>
      <c r="C4027" s="1" t="s">
        <v>9934</v>
      </c>
      <c r="D4027" s="1" t="s">
        <v>9906</v>
      </c>
      <c r="E4027" s="1" t="s">
        <v>337</v>
      </c>
      <c r="F4027" s="1" t="s">
        <v>57</v>
      </c>
      <c r="G4027" s="1" t="s">
        <v>9935</v>
      </c>
      <c r="H4027" s="191">
        <v>45099</v>
      </c>
      <c r="I4027" s="192">
        <v>0</v>
      </c>
      <c r="J4027" s="192">
        <v>1</v>
      </c>
    </row>
    <row r="4028" spans="1:10">
      <c r="A4028" s="1" t="s">
        <v>9936</v>
      </c>
      <c r="B4028" s="1" t="s">
        <v>9936</v>
      </c>
      <c r="C4028" s="1" t="s">
        <v>9937</v>
      </c>
      <c r="D4028" s="1" t="s">
        <v>9906</v>
      </c>
      <c r="E4028" s="1" t="s">
        <v>337</v>
      </c>
      <c r="F4028" s="1" t="s">
        <v>57</v>
      </c>
      <c r="G4028" s="1" t="s">
        <v>9938</v>
      </c>
      <c r="H4028" s="191">
        <v>43301</v>
      </c>
      <c r="I4028" s="192">
        <v>0</v>
      </c>
      <c r="J4028" s="192">
        <v>1</v>
      </c>
    </row>
    <row r="4029" spans="1:10">
      <c r="A4029" s="1" t="s">
        <v>9939</v>
      </c>
      <c r="B4029" s="1" t="s">
        <v>9939</v>
      </c>
      <c r="C4029" s="1" t="s">
        <v>9940</v>
      </c>
      <c r="D4029" s="1" t="s">
        <v>9906</v>
      </c>
      <c r="E4029" s="1" t="s">
        <v>337</v>
      </c>
      <c r="F4029" s="1" t="s">
        <v>42</v>
      </c>
      <c r="G4029" s="1" t="s">
        <v>9941</v>
      </c>
      <c r="H4029" s="191">
        <v>42488</v>
      </c>
      <c r="I4029" s="192">
        <v>1</v>
      </c>
      <c r="J4029" s="192">
        <v>1</v>
      </c>
    </row>
    <row r="4030" spans="1:10">
      <c r="A4030" s="1" t="s">
        <v>9942</v>
      </c>
      <c r="B4030" s="1" t="s">
        <v>9942</v>
      </c>
      <c r="C4030" s="1" t="s">
        <v>9943</v>
      </c>
      <c r="D4030" s="1" t="s">
        <v>9906</v>
      </c>
      <c r="E4030" s="1" t="s">
        <v>337</v>
      </c>
      <c r="F4030" s="1" t="s">
        <v>57</v>
      </c>
      <c r="G4030" s="1" t="s">
        <v>9944</v>
      </c>
      <c r="H4030" s="191">
        <v>42426.5</v>
      </c>
      <c r="I4030" s="192">
        <v>0</v>
      </c>
      <c r="J4030" s="192">
        <v>1</v>
      </c>
    </row>
    <row r="4031" spans="1:10">
      <c r="A4031" s="1" t="s">
        <v>9945</v>
      </c>
      <c r="B4031" s="1" t="s">
        <v>9945</v>
      </c>
      <c r="C4031" s="1" t="s">
        <v>7941</v>
      </c>
      <c r="D4031" s="1" t="s">
        <v>9906</v>
      </c>
      <c r="E4031" s="1" t="s">
        <v>337</v>
      </c>
      <c r="F4031" s="1" t="s">
        <v>448</v>
      </c>
      <c r="G4031" s="1" t="s">
        <v>9946</v>
      </c>
      <c r="H4031" s="191">
        <v>36564.5</v>
      </c>
      <c r="I4031" s="192">
        <v>0</v>
      </c>
      <c r="J4031" s="192">
        <v>1</v>
      </c>
    </row>
    <row r="4032" spans="1:10">
      <c r="A4032" s="1" t="s">
        <v>9947</v>
      </c>
      <c r="B4032" s="1" t="s">
        <v>9947</v>
      </c>
      <c r="C4032" s="1" t="s">
        <v>2509</v>
      </c>
      <c r="D4032" s="1" t="s">
        <v>9906</v>
      </c>
      <c r="E4032" s="1" t="s">
        <v>337</v>
      </c>
      <c r="F4032" s="1" t="s">
        <v>57</v>
      </c>
      <c r="G4032" s="1" t="s">
        <v>9948</v>
      </c>
      <c r="H4032" s="191">
        <v>33202</v>
      </c>
      <c r="I4032" s="192">
        <v>0</v>
      </c>
      <c r="J4032" s="192">
        <v>0</v>
      </c>
    </row>
    <row r="4033" spans="1:10">
      <c r="A4033" s="1" t="s">
        <v>9949</v>
      </c>
      <c r="B4033" s="1" t="s">
        <v>9949</v>
      </c>
      <c r="C4033" s="1" t="s">
        <v>9950</v>
      </c>
      <c r="D4033" s="1" t="s">
        <v>9906</v>
      </c>
      <c r="E4033" s="1" t="s">
        <v>337</v>
      </c>
      <c r="F4033" s="1" t="s">
        <v>57</v>
      </c>
      <c r="G4033" s="1" t="s">
        <v>9951</v>
      </c>
      <c r="H4033" s="191">
        <v>31484</v>
      </c>
      <c r="I4033" s="192">
        <v>0</v>
      </c>
      <c r="J4033" s="192">
        <v>1</v>
      </c>
    </row>
    <row r="4034" spans="1:10">
      <c r="A4034" s="1" t="s">
        <v>9952</v>
      </c>
      <c r="B4034" s="1" t="s">
        <v>9952</v>
      </c>
      <c r="C4034" s="1" t="s">
        <v>147</v>
      </c>
      <c r="D4034" s="1" t="s">
        <v>9906</v>
      </c>
      <c r="E4034" s="1" t="s">
        <v>337</v>
      </c>
      <c r="F4034" s="1" t="s">
        <v>42</v>
      </c>
      <c r="G4034" s="1" t="s">
        <v>9953</v>
      </c>
      <c r="H4034" s="191">
        <v>31319</v>
      </c>
      <c r="I4034" s="192">
        <v>0</v>
      </c>
      <c r="J4034" s="192">
        <v>0</v>
      </c>
    </row>
    <row r="4035" spans="1:10">
      <c r="A4035" s="1" t="s">
        <v>9954</v>
      </c>
      <c r="B4035" s="1" t="s">
        <v>9954</v>
      </c>
      <c r="C4035" s="1" t="s">
        <v>9955</v>
      </c>
      <c r="D4035" s="1" t="s">
        <v>9906</v>
      </c>
      <c r="E4035" s="1" t="s">
        <v>337</v>
      </c>
      <c r="F4035" s="1" t="s">
        <v>57</v>
      </c>
      <c r="G4035" s="1" t="s">
        <v>7549</v>
      </c>
      <c r="H4035" s="191">
        <v>29794.5</v>
      </c>
      <c r="I4035" s="192">
        <v>0</v>
      </c>
      <c r="J4035" s="192">
        <v>1</v>
      </c>
    </row>
    <row r="4036" spans="1:10">
      <c r="A4036" s="1" t="s">
        <v>9956</v>
      </c>
      <c r="B4036" s="1" t="s">
        <v>9956</v>
      </c>
      <c r="C4036" s="1" t="s">
        <v>1363</v>
      </c>
      <c r="D4036" s="1" t="s">
        <v>9906</v>
      </c>
      <c r="E4036" s="1" t="s">
        <v>337</v>
      </c>
      <c r="F4036" s="1" t="s">
        <v>57</v>
      </c>
      <c r="G4036" s="1" t="s">
        <v>9957</v>
      </c>
      <c r="H4036" s="191">
        <v>29371.5</v>
      </c>
      <c r="I4036" s="192">
        <v>0</v>
      </c>
      <c r="J4036" s="192">
        <v>0</v>
      </c>
    </row>
    <row r="4037" spans="1:10">
      <c r="A4037" s="1" t="s">
        <v>9958</v>
      </c>
      <c r="B4037" s="1" t="s">
        <v>9958</v>
      </c>
      <c r="C4037" s="1" t="s">
        <v>516</v>
      </c>
      <c r="D4037" s="1" t="s">
        <v>9906</v>
      </c>
      <c r="E4037" s="1" t="s">
        <v>337</v>
      </c>
      <c r="F4037" s="1" t="s">
        <v>57</v>
      </c>
      <c r="G4037" s="1" t="s">
        <v>9959</v>
      </c>
      <c r="H4037" s="191">
        <v>29114</v>
      </c>
      <c r="I4037" s="192">
        <v>0</v>
      </c>
      <c r="J4037" s="192">
        <v>0</v>
      </c>
    </row>
    <row r="4038" spans="1:10">
      <c r="A4038" s="1" t="s">
        <v>9960</v>
      </c>
      <c r="B4038" s="1" t="s">
        <v>9961</v>
      </c>
      <c r="C4038" s="1" t="s">
        <v>9961</v>
      </c>
      <c r="D4038" s="1" t="s">
        <v>9906</v>
      </c>
      <c r="E4038" s="1" t="s">
        <v>337</v>
      </c>
      <c r="F4038" s="1" t="s">
        <v>48</v>
      </c>
      <c r="G4038" s="1" t="s">
        <v>9962</v>
      </c>
      <c r="H4038" s="191">
        <v>26209</v>
      </c>
      <c r="I4038" s="192">
        <v>0</v>
      </c>
      <c r="J4038" s="192">
        <v>1</v>
      </c>
    </row>
    <row r="4039" spans="1:10">
      <c r="A4039" s="1" t="s">
        <v>9963</v>
      </c>
      <c r="B4039" s="1" t="s">
        <v>9963</v>
      </c>
      <c r="C4039" s="1" t="s">
        <v>1921</v>
      </c>
      <c r="D4039" s="1" t="s">
        <v>9906</v>
      </c>
      <c r="E4039" s="1" t="s">
        <v>337</v>
      </c>
      <c r="F4039" s="1" t="s">
        <v>42</v>
      </c>
      <c r="G4039" s="1" t="s">
        <v>9964</v>
      </c>
      <c r="H4039" s="191">
        <v>26043</v>
      </c>
      <c r="I4039" s="192">
        <v>0</v>
      </c>
      <c r="J4039" s="192">
        <v>0</v>
      </c>
    </row>
    <row r="4040" spans="1:10">
      <c r="A4040" s="1" t="s">
        <v>9965</v>
      </c>
      <c r="B4040" s="1" t="s">
        <v>9966</v>
      </c>
      <c r="C4040" s="1" t="s">
        <v>9966</v>
      </c>
      <c r="D4040" s="1" t="s">
        <v>9906</v>
      </c>
      <c r="E4040" s="1" t="s">
        <v>337</v>
      </c>
      <c r="F4040" s="1" t="s">
        <v>48</v>
      </c>
      <c r="G4040" s="1" t="s">
        <v>9967</v>
      </c>
      <c r="H4040" s="191">
        <v>24633.25</v>
      </c>
      <c r="I4040" s="192">
        <v>0</v>
      </c>
      <c r="J4040" s="192">
        <v>0</v>
      </c>
    </row>
    <row r="4041" spans="1:10">
      <c r="A4041" s="1" t="s">
        <v>9968</v>
      </c>
      <c r="B4041" s="1" t="s">
        <v>9968</v>
      </c>
      <c r="C4041" s="1" t="s">
        <v>516</v>
      </c>
      <c r="D4041" s="1" t="s">
        <v>9906</v>
      </c>
      <c r="E4041" s="1" t="s">
        <v>337</v>
      </c>
      <c r="F4041" s="1" t="s">
        <v>57</v>
      </c>
      <c r="G4041" s="1" t="s">
        <v>9969</v>
      </c>
      <c r="H4041" s="191">
        <v>24221</v>
      </c>
      <c r="I4041" s="192">
        <v>0</v>
      </c>
      <c r="J4041" s="192">
        <v>0</v>
      </c>
    </row>
    <row r="4042" spans="1:10">
      <c r="A4042" s="1" t="s">
        <v>9970</v>
      </c>
      <c r="B4042" s="1" t="s">
        <v>9970</v>
      </c>
      <c r="C4042" s="1" t="s">
        <v>9970</v>
      </c>
      <c r="D4042" s="1" t="s">
        <v>9906</v>
      </c>
      <c r="E4042" s="1" t="s">
        <v>337</v>
      </c>
      <c r="F4042" s="195" t="s">
        <v>42</v>
      </c>
      <c r="G4042" s="195" t="s">
        <v>9971</v>
      </c>
      <c r="H4042" s="196">
        <v>22746</v>
      </c>
      <c r="I4042" s="192">
        <v>0</v>
      </c>
      <c r="J4042" s="192">
        <v>0</v>
      </c>
    </row>
    <row r="4043" spans="1:10">
      <c r="A4043" s="1" t="s">
        <v>9972</v>
      </c>
      <c r="B4043" s="1" t="s">
        <v>9972</v>
      </c>
      <c r="C4043" s="1" t="s">
        <v>6746</v>
      </c>
      <c r="D4043" s="1" t="s">
        <v>9906</v>
      </c>
      <c r="E4043" s="1" t="s">
        <v>337</v>
      </c>
      <c r="F4043" s="1" t="s">
        <v>448</v>
      </c>
      <c r="G4043" s="1" t="s">
        <v>9973</v>
      </c>
      <c r="H4043" s="191">
        <v>22141.5</v>
      </c>
      <c r="I4043" s="192">
        <v>1</v>
      </c>
      <c r="J4043" s="192">
        <v>1</v>
      </c>
    </row>
    <row r="4044" spans="1:10">
      <c r="A4044" s="1" t="s">
        <v>9974</v>
      </c>
      <c r="B4044" s="1" t="s">
        <v>9905</v>
      </c>
      <c r="C4044" s="1" t="s">
        <v>9905</v>
      </c>
      <c r="D4044" s="1" t="s">
        <v>9906</v>
      </c>
      <c r="E4044" s="1" t="s">
        <v>337</v>
      </c>
      <c r="F4044" s="1" t="s">
        <v>48</v>
      </c>
      <c r="G4044" s="1" t="s">
        <v>9975</v>
      </c>
      <c r="H4044" s="191">
        <v>20666</v>
      </c>
      <c r="I4044" s="192">
        <v>0</v>
      </c>
      <c r="J4044" s="192">
        <v>0</v>
      </c>
    </row>
    <row r="4045" spans="1:10">
      <c r="A4045" s="1" t="s">
        <v>9976</v>
      </c>
      <c r="B4045" s="1" t="s">
        <v>9976</v>
      </c>
      <c r="C4045" s="1" t="s">
        <v>516</v>
      </c>
      <c r="D4045" s="1" t="s">
        <v>9906</v>
      </c>
      <c r="E4045" s="1" t="s">
        <v>337</v>
      </c>
      <c r="F4045" s="1" t="s">
        <v>57</v>
      </c>
      <c r="G4045" s="1" t="s">
        <v>9977</v>
      </c>
      <c r="H4045" s="191">
        <v>19892</v>
      </c>
      <c r="I4045" s="192">
        <v>0</v>
      </c>
      <c r="J4045" s="192">
        <v>0</v>
      </c>
    </row>
    <row r="4046" spans="1:10">
      <c r="A4046" s="1" t="s">
        <v>9978</v>
      </c>
      <c r="B4046" s="1" t="s">
        <v>9978</v>
      </c>
      <c r="C4046" s="1" t="s">
        <v>9979</v>
      </c>
      <c r="D4046" s="1" t="s">
        <v>9906</v>
      </c>
      <c r="E4046" s="1" t="s">
        <v>337</v>
      </c>
      <c r="F4046" s="1" t="s">
        <v>57</v>
      </c>
      <c r="G4046" s="1" t="s">
        <v>9980</v>
      </c>
      <c r="H4046" s="191">
        <v>19524</v>
      </c>
      <c r="I4046" s="192">
        <v>0</v>
      </c>
      <c r="J4046" s="192">
        <v>0</v>
      </c>
    </row>
    <row r="4047" spans="1:10">
      <c r="A4047" s="1" t="s">
        <v>9981</v>
      </c>
      <c r="B4047" s="1" t="s">
        <v>9981</v>
      </c>
      <c r="C4047" s="1" t="s">
        <v>1338</v>
      </c>
      <c r="D4047" s="1" t="s">
        <v>9906</v>
      </c>
      <c r="E4047" s="1" t="s">
        <v>337</v>
      </c>
      <c r="F4047" s="1" t="s">
        <v>42</v>
      </c>
      <c r="G4047" s="1" t="s">
        <v>9982</v>
      </c>
      <c r="H4047" s="191">
        <v>19085.5</v>
      </c>
      <c r="I4047" s="192">
        <v>0</v>
      </c>
      <c r="J4047" s="192">
        <v>0</v>
      </c>
    </row>
    <row r="4048" spans="1:10">
      <c r="A4048" s="1" t="s">
        <v>9983</v>
      </c>
      <c r="B4048" s="1" t="s">
        <v>9983</v>
      </c>
      <c r="C4048" s="1" t="s">
        <v>9984</v>
      </c>
      <c r="D4048" s="1" t="s">
        <v>9906</v>
      </c>
      <c r="E4048" s="1" t="s">
        <v>337</v>
      </c>
      <c r="F4048" s="1" t="s">
        <v>57</v>
      </c>
      <c r="G4048" s="1" t="s">
        <v>9985</v>
      </c>
      <c r="H4048" s="191">
        <v>18256.25</v>
      </c>
      <c r="I4048" s="192">
        <v>0</v>
      </c>
      <c r="J4048" s="192">
        <v>0</v>
      </c>
    </row>
    <row r="4049" spans="1:10">
      <c r="A4049" s="1" t="s">
        <v>9986</v>
      </c>
      <c r="B4049" s="1" t="s">
        <v>9986</v>
      </c>
      <c r="C4049" s="1" t="s">
        <v>9987</v>
      </c>
      <c r="D4049" s="1" t="s">
        <v>9906</v>
      </c>
      <c r="E4049" s="1" t="s">
        <v>337</v>
      </c>
      <c r="F4049" s="1" t="s">
        <v>42</v>
      </c>
      <c r="G4049" s="1" t="s">
        <v>9988</v>
      </c>
      <c r="H4049" s="191">
        <v>17028</v>
      </c>
      <c r="I4049" s="192">
        <v>0</v>
      </c>
      <c r="J4049" s="192">
        <v>1</v>
      </c>
    </row>
    <row r="4050" spans="1:10">
      <c r="A4050" s="1" t="s">
        <v>9989</v>
      </c>
      <c r="B4050" s="1" t="s">
        <v>9989</v>
      </c>
      <c r="C4050" s="1" t="s">
        <v>9990</v>
      </c>
      <c r="D4050" s="1" t="s">
        <v>9906</v>
      </c>
      <c r="E4050" s="1" t="s">
        <v>337</v>
      </c>
      <c r="F4050" s="1" t="s">
        <v>57</v>
      </c>
      <c r="G4050" s="1" t="s">
        <v>9991</v>
      </c>
      <c r="H4050" s="191">
        <v>16315</v>
      </c>
      <c r="I4050" s="192">
        <v>0</v>
      </c>
      <c r="J4050" s="192">
        <v>0</v>
      </c>
    </row>
    <row r="4051" spans="1:10">
      <c r="A4051" s="1" t="s">
        <v>9992</v>
      </c>
      <c r="B4051" s="1" t="s">
        <v>9992</v>
      </c>
      <c r="C4051" s="1" t="s">
        <v>9993</v>
      </c>
      <c r="D4051" s="1" t="s">
        <v>9906</v>
      </c>
      <c r="E4051" s="1" t="s">
        <v>337</v>
      </c>
      <c r="F4051" s="1" t="s">
        <v>57</v>
      </c>
      <c r="G4051" s="1" t="s">
        <v>9994</v>
      </c>
      <c r="H4051" s="191">
        <v>16091.5</v>
      </c>
      <c r="I4051" s="192">
        <v>0</v>
      </c>
      <c r="J4051" s="192">
        <v>0</v>
      </c>
    </row>
    <row r="4052" spans="1:10">
      <c r="A4052" s="1" t="s">
        <v>9995</v>
      </c>
      <c r="B4052" s="1" t="s">
        <v>9995</v>
      </c>
      <c r="C4052" s="1" t="s">
        <v>104</v>
      </c>
      <c r="D4052" s="1" t="s">
        <v>9906</v>
      </c>
      <c r="E4052" s="1" t="s">
        <v>337</v>
      </c>
      <c r="F4052" s="1" t="s">
        <v>57</v>
      </c>
      <c r="G4052" s="1" t="s">
        <v>9996</v>
      </c>
      <c r="H4052" s="191">
        <v>15699.25</v>
      </c>
      <c r="I4052" s="192">
        <v>0</v>
      </c>
      <c r="J4052" s="192">
        <v>0</v>
      </c>
    </row>
    <row r="4053" spans="1:10">
      <c r="A4053" s="1" t="s">
        <v>9997</v>
      </c>
      <c r="B4053" s="1" t="s">
        <v>9997</v>
      </c>
      <c r="C4053" s="1" t="s">
        <v>9998</v>
      </c>
      <c r="D4053" s="1" t="s">
        <v>9906</v>
      </c>
      <c r="E4053" s="1" t="s">
        <v>337</v>
      </c>
      <c r="F4053" s="1" t="s">
        <v>57</v>
      </c>
      <c r="G4053" s="1" t="s">
        <v>9999</v>
      </c>
      <c r="H4053" s="191">
        <v>15510.5</v>
      </c>
      <c r="I4053" s="192">
        <v>0</v>
      </c>
      <c r="J4053" s="192">
        <v>0</v>
      </c>
    </row>
    <row r="4054" spans="1:10">
      <c r="A4054" s="1" t="s">
        <v>10000</v>
      </c>
      <c r="B4054" s="1" t="s">
        <v>10000</v>
      </c>
      <c r="C4054" s="1" t="s">
        <v>10001</v>
      </c>
      <c r="D4054" s="1" t="s">
        <v>9906</v>
      </c>
      <c r="E4054" s="1" t="s">
        <v>337</v>
      </c>
      <c r="F4054" s="1" t="s">
        <v>57</v>
      </c>
      <c r="G4054" s="1" t="s">
        <v>6363</v>
      </c>
      <c r="H4054" s="191">
        <v>15372</v>
      </c>
      <c r="I4054" s="192">
        <v>0</v>
      </c>
      <c r="J4054" s="192">
        <v>0</v>
      </c>
    </row>
    <row r="4055" spans="1:10">
      <c r="A4055" s="1" t="s">
        <v>10002</v>
      </c>
      <c r="B4055" s="1" t="s">
        <v>10002</v>
      </c>
      <c r="C4055" s="1" t="s">
        <v>10003</v>
      </c>
      <c r="D4055" s="1" t="s">
        <v>9906</v>
      </c>
      <c r="E4055" s="1" t="s">
        <v>337</v>
      </c>
      <c r="F4055" s="1" t="s">
        <v>57</v>
      </c>
      <c r="G4055" s="1" t="s">
        <v>10004</v>
      </c>
      <c r="H4055" s="191">
        <v>14845</v>
      </c>
      <c r="I4055" s="192">
        <v>0</v>
      </c>
      <c r="J4055" s="192">
        <v>0</v>
      </c>
    </row>
    <row r="4056" spans="1:10">
      <c r="A4056" s="1" t="s">
        <v>10005</v>
      </c>
      <c r="B4056" s="1" t="s">
        <v>10005</v>
      </c>
      <c r="C4056" s="1" t="s">
        <v>516</v>
      </c>
      <c r="D4056" s="1" t="s">
        <v>9906</v>
      </c>
      <c r="E4056" s="1" t="s">
        <v>337</v>
      </c>
      <c r="F4056" s="1" t="s">
        <v>57</v>
      </c>
      <c r="G4056" s="1" t="s">
        <v>10006</v>
      </c>
      <c r="H4056" s="191">
        <v>14534.5</v>
      </c>
      <c r="I4056" s="192">
        <v>0</v>
      </c>
      <c r="J4056" s="192">
        <v>0</v>
      </c>
    </row>
    <row r="4057" spans="1:10">
      <c r="A4057" s="1" t="s">
        <v>10007</v>
      </c>
      <c r="B4057" s="1" t="s">
        <v>10007</v>
      </c>
      <c r="C4057" s="1" t="s">
        <v>10008</v>
      </c>
      <c r="D4057" s="1" t="s">
        <v>9906</v>
      </c>
      <c r="E4057" s="1" t="s">
        <v>337</v>
      </c>
      <c r="F4057" s="1" t="s">
        <v>57</v>
      </c>
      <c r="G4057" s="1" t="s">
        <v>10009</v>
      </c>
      <c r="H4057" s="191">
        <v>14393.5</v>
      </c>
      <c r="I4057" s="192">
        <v>0</v>
      </c>
      <c r="J4057" s="192">
        <v>0</v>
      </c>
    </row>
    <row r="4058" spans="1:10">
      <c r="A4058" s="1" t="s">
        <v>10010</v>
      </c>
      <c r="B4058" s="1" t="s">
        <v>10010</v>
      </c>
      <c r="C4058" s="1" t="s">
        <v>5882</v>
      </c>
      <c r="D4058" s="1" t="s">
        <v>9906</v>
      </c>
      <c r="E4058" s="1" t="s">
        <v>337</v>
      </c>
      <c r="F4058" s="1" t="s">
        <v>42</v>
      </c>
      <c r="G4058" s="1" t="s">
        <v>10011</v>
      </c>
      <c r="H4058" s="191">
        <v>12992.5</v>
      </c>
      <c r="I4058" s="192">
        <v>0</v>
      </c>
      <c r="J4058" s="192">
        <v>0</v>
      </c>
    </row>
    <row r="4059" spans="1:10">
      <c r="A4059" s="1" t="s">
        <v>10012</v>
      </c>
      <c r="B4059" s="1" t="s">
        <v>10012</v>
      </c>
      <c r="C4059" s="1" t="s">
        <v>516</v>
      </c>
      <c r="D4059" s="1" t="s">
        <v>9906</v>
      </c>
      <c r="E4059" s="1" t="s">
        <v>337</v>
      </c>
      <c r="F4059" s="1" t="s">
        <v>57</v>
      </c>
      <c r="G4059" s="1" t="s">
        <v>909</v>
      </c>
      <c r="H4059" s="191">
        <v>11285</v>
      </c>
      <c r="I4059" s="192">
        <v>0</v>
      </c>
      <c r="J4059" s="192">
        <v>0</v>
      </c>
    </row>
    <row r="4060" spans="1:10">
      <c r="A4060" s="1" t="s">
        <v>10013</v>
      </c>
      <c r="B4060" s="1" t="s">
        <v>10014</v>
      </c>
      <c r="C4060" s="1" t="s">
        <v>10014</v>
      </c>
      <c r="D4060" s="1" t="s">
        <v>9906</v>
      </c>
      <c r="E4060" s="1" t="s">
        <v>337</v>
      </c>
      <c r="F4060" s="1" t="s">
        <v>57</v>
      </c>
      <c r="G4060" s="1" t="s">
        <v>10015</v>
      </c>
      <c r="H4060" s="191">
        <v>11003</v>
      </c>
      <c r="I4060" s="192">
        <v>0</v>
      </c>
      <c r="J4060" s="192">
        <v>0</v>
      </c>
    </row>
    <row r="4061" spans="1:10">
      <c r="A4061" s="1" t="s">
        <v>10016</v>
      </c>
      <c r="B4061" s="1" t="s">
        <v>10016</v>
      </c>
      <c r="C4061" s="1" t="s">
        <v>10017</v>
      </c>
      <c r="D4061" s="1" t="s">
        <v>9906</v>
      </c>
      <c r="E4061" s="1" t="s">
        <v>337</v>
      </c>
      <c r="F4061" s="1" t="s">
        <v>57</v>
      </c>
      <c r="G4061" s="1" t="s">
        <v>10018</v>
      </c>
      <c r="H4061" s="191">
        <v>10499</v>
      </c>
      <c r="I4061" s="192">
        <v>0</v>
      </c>
      <c r="J4061" s="192">
        <v>0</v>
      </c>
    </row>
    <row r="4062" spans="1:10">
      <c r="A4062" s="1" t="s">
        <v>10019</v>
      </c>
      <c r="B4062" s="1" t="s">
        <v>10019</v>
      </c>
      <c r="C4062" s="1" t="s">
        <v>10020</v>
      </c>
      <c r="D4062" s="1" t="s">
        <v>9906</v>
      </c>
      <c r="E4062" s="1" t="s">
        <v>337</v>
      </c>
      <c r="F4062" s="1" t="s">
        <v>42</v>
      </c>
      <c r="G4062" s="1" t="s">
        <v>10021</v>
      </c>
      <c r="H4062" s="191">
        <v>10375.5</v>
      </c>
      <c r="I4062" s="192">
        <v>0</v>
      </c>
      <c r="J4062" s="192">
        <v>1</v>
      </c>
    </row>
    <row r="4063" spans="1:10">
      <c r="A4063" s="1" t="s">
        <v>10022</v>
      </c>
      <c r="B4063" s="1" t="s">
        <v>10022</v>
      </c>
      <c r="C4063" s="1" t="s">
        <v>1118</v>
      </c>
      <c r="D4063" s="1" t="s">
        <v>9906</v>
      </c>
      <c r="E4063" s="1" t="s">
        <v>337</v>
      </c>
      <c r="F4063" s="1" t="s">
        <v>57</v>
      </c>
      <c r="G4063" s="1" t="s">
        <v>10023</v>
      </c>
      <c r="H4063" s="191">
        <v>10294</v>
      </c>
      <c r="I4063" s="192">
        <v>0</v>
      </c>
      <c r="J4063" s="192">
        <v>0</v>
      </c>
    </row>
    <row r="4064" spans="1:10">
      <c r="A4064" s="1" t="s">
        <v>10024</v>
      </c>
      <c r="B4064" s="1" t="s">
        <v>10025</v>
      </c>
      <c r="C4064" s="1" t="s">
        <v>10025</v>
      </c>
      <c r="D4064" s="1" t="s">
        <v>9906</v>
      </c>
      <c r="E4064" s="1" t="s">
        <v>337</v>
      </c>
      <c r="F4064" s="1" t="s">
        <v>57</v>
      </c>
      <c r="G4064" s="1" t="s">
        <v>10026</v>
      </c>
      <c r="H4064" s="191">
        <v>10010</v>
      </c>
      <c r="I4064" s="192">
        <v>0</v>
      </c>
      <c r="J4064" s="192">
        <v>0</v>
      </c>
    </row>
    <row r="4065" spans="1:10">
      <c r="A4065" s="1" t="s">
        <v>10027</v>
      </c>
      <c r="B4065" s="1" t="s">
        <v>9909</v>
      </c>
      <c r="C4065" s="1" t="s">
        <v>9909</v>
      </c>
      <c r="D4065" s="1" t="s">
        <v>9906</v>
      </c>
      <c r="E4065" s="1" t="s">
        <v>337</v>
      </c>
      <c r="F4065" s="1" t="s">
        <v>48</v>
      </c>
      <c r="G4065" s="1" t="s">
        <v>10028</v>
      </c>
      <c r="H4065" s="191">
        <v>9674.5</v>
      </c>
      <c r="I4065" s="192">
        <v>0</v>
      </c>
      <c r="J4065" s="192">
        <v>0</v>
      </c>
    </row>
    <row r="4066" spans="1:10">
      <c r="A4066" s="1" t="s">
        <v>10029</v>
      </c>
      <c r="B4066" s="1" t="s">
        <v>10029</v>
      </c>
      <c r="C4066" s="1" t="s">
        <v>9950</v>
      </c>
      <c r="D4066" s="1" t="s">
        <v>9906</v>
      </c>
      <c r="E4066" s="1" t="s">
        <v>337</v>
      </c>
      <c r="F4066" s="1" t="s">
        <v>57</v>
      </c>
      <c r="G4066" s="1" t="s">
        <v>10030</v>
      </c>
      <c r="H4066" s="191">
        <v>9577.5</v>
      </c>
      <c r="I4066" s="192">
        <v>0</v>
      </c>
      <c r="J4066" s="192">
        <v>0</v>
      </c>
    </row>
    <row r="4067" spans="1:10">
      <c r="A4067" s="1" t="s">
        <v>10031</v>
      </c>
      <c r="B4067" s="1" t="s">
        <v>9917</v>
      </c>
      <c r="C4067" s="1" t="s">
        <v>9917</v>
      </c>
      <c r="D4067" s="1" t="s">
        <v>9906</v>
      </c>
      <c r="E4067" s="1" t="s">
        <v>337</v>
      </c>
      <c r="F4067" s="1" t="s">
        <v>48</v>
      </c>
      <c r="G4067" s="1" t="s">
        <v>10032</v>
      </c>
      <c r="H4067" s="191">
        <v>8792</v>
      </c>
      <c r="I4067" s="192">
        <v>0</v>
      </c>
      <c r="J4067" s="192">
        <v>0</v>
      </c>
    </row>
    <row r="4068" spans="1:10">
      <c r="A4068" s="1" t="s">
        <v>10033</v>
      </c>
      <c r="B4068" s="1" t="s">
        <v>10033</v>
      </c>
      <c r="C4068" s="1" t="s">
        <v>1363</v>
      </c>
      <c r="D4068" s="1" t="s">
        <v>9906</v>
      </c>
      <c r="E4068" s="1" t="s">
        <v>337</v>
      </c>
      <c r="F4068" s="1" t="s">
        <v>57</v>
      </c>
      <c r="G4068" s="1" t="s">
        <v>10034</v>
      </c>
      <c r="H4068" s="191">
        <v>7953</v>
      </c>
      <c r="I4068" s="192">
        <v>0</v>
      </c>
      <c r="J4068" s="192">
        <v>0</v>
      </c>
    </row>
    <row r="4069" spans="1:10">
      <c r="A4069" s="1" t="s">
        <v>10035</v>
      </c>
      <c r="B4069" s="1" t="s">
        <v>10035</v>
      </c>
      <c r="C4069" s="1" t="s">
        <v>10036</v>
      </c>
      <c r="D4069" s="1" t="s">
        <v>9906</v>
      </c>
      <c r="E4069" s="1" t="s">
        <v>337</v>
      </c>
      <c r="F4069" s="1" t="s">
        <v>57</v>
      </c>
      <c r="G4069" s="1" t="s">
        <v>10037</v>
      </c>
      <c r="H4069" s="191">
        <v>7131</v>
      </c>
      <c r="I4069" s="192">
        <v>0</v>
      </c>
      <c r="J4069" s="192">
        <v>0</v>
      </c>
    </row>
    <row r="4070" spans="1:10">
      <c r="A4070" s="1" t="s">
        <v>10038</v>
      </c>
      <c r="B4070" s="1" t="s">
        <v>9914</v>
      </c>
      <c r="C4070" s="1" t="s">
        <v>9914</v>
      </c>
      <c r="D4070" s="1" t="s">
        <v>9906</v>
      </c>
      <c r="E4070" s="1" t="s">
        <v>337</v>
      </c>
      <c r="F4070" s="1" t="s">
        <v>48</v>
      </c>
      <c r="G4070" s="1" t="s">
        <v>10039</v>
      </c>
      <c r="H4070" s="191">
        <v>6305</v>
      </c>
      <c r="I4070" s="192">
        <v>0</v>
      </c>
      <c r="J4070" s="192">
        <v>0</v>
      </c>
    </row>
    <row r="4071" spans="1:10">
      <c r="A4071" s="1" t="s">
        <v>10040</v>
      </c>
      <c r="B4071" s="1" t="s">
        <v>10040</v>
      </c>
      <c r="C4071" s="1" t="s">
        <v>10041</v>
      </c>
      <c r="D4071" s="1" t="s">
        <v>9906</v>
      </c>
      <c r="E4071" s="1" t="s">
        <v>337</v>
      </c>
      <c r="F4071" s="1" t="s">
        <v>57</v>
      </c>
      <c r="G4071" s="1" t="s">
        <v>10042</v>
      </c>
      <c r="H4071" s="191">
        <v>6133.5</v>
      </c>
      <c r="I4071" s="192">
        <v>0</v>
      </c>
      <c r="J4071" s="192">
        <v>0</v>
      </c>
    </row>
    <row r="4072" spans="1:10">
      <c r="A4072" s="1" t="s">
        <v>10043</v>
      </c>
      <c r="B4072" s="1" t="s">
        <v>10043</v>
      </c>
      <c r="C4072" s="1" t="s">
        <v>1113</v>
      </c>
      <c r="D4072" s="1" t="s">
        <v>9906</v>
      </c>
      <c r="E4072" s="1" t="s">
        <v>337</v>
      </c>
      <c r="F4072" s="1" t="s">
        <v>57</v>
      </c>
      <c r="G4072" s="1" t="s">
        <v>10044</v>
      </c>
      <c r="H4072" s="191">
        <v>4634.5</v>
      </c>
      <c r="I4072" s="192">
        <v>0</v>
      </c>
      <c r="J4072" s="192">
        <v>0</v>
      </c>
    </row>
    <row r="4073" spans="1:10">
      <c r="A4073" s="1" t="s">
        <v>10045</v>
      </c>
      <c r="B4073" s="1" t="s">
        <v>10045</v>
      </c>
      <c r="C4073" s="1" t="s">
        <v>10046</v>
      </c>
      <c r="D4073" s="1" t="s">
        <v>9906</v>
      </c>
      <c r="E4073" s="1" t="s">
        <v>337</v>
      </c>
      <c r="F4073" s="1" t="s">
        <v>57</v>
      </c>
      <c r="G4073" s="1" t="s">
        <v>10047</v>
      </c>
      <c r="H4073" s="191">
        <v>4023.5</v>
      </c>
      <c r="I4073" s="192">
        <v>0</v>
      </c>
      <c r="J4073" s="192">
        <v>0</v>
      </c>
    </row>
    <row r="4074" spans="1:10">
      <c r="A4074" s="7" t="s">
        <v>10048</v>
      </c>
      <c r="B4074" s="7" t="s">
        <v>10048</v>
      </c>
      <c r="C4074" s="7" t="s">
        <v>2178</v>
      </c>
      <c r="D4074" s="7" t="s">
        <v>64</v>
      </c>
      <c r="E4074" s="7" t="s">
        <v>41</v>
      </c>
      <c r="F4074" s="7" t="s">
        <v>57</v>
      </c>
      <c r="G4074" s="7" t="s">
        <v>10049</v>
      </c>
      <c r="H4074" s="191">
        <v>1</v>
      </c>
      <c r="I4074" s="202">
        <v>0</v>
      </c>
      <c r="J4074" s="202">
        <v>0</v>
      </c>
    </row>
    <row r="4075" spans="1:10">
      <c r="A4075" s="1" t="s">
        <v>10050</v>
      </c>
      <c r="B4075" s="1" t="s">
        <v>9928</v>
      </c>
      <c r="C4075" s="1" t="s">
        <v>9928</v>
      </c>
      <c r="D4075" s="1" t="s">
        <v>9906</v>
      </c>
      <c r="E4075" s="1" t="s">
        <v>337</v>
      </c>
      <c r="F4075" s="1" t="s">
        <v>48</v>
      </c>
      <c r="G4075" s="1" t="s">
        <v>10051</v>
      </c>
      <c r="H4075" s="191">
        <v>3676.5</v>
      </c>
      <c r="I4075" s="192">
        <v>0</v>
      </c>
      <c r="J4075" s="192">
        <v>0</v>
      </c>
    </row>
    <row r="4076" spans="1:10">
      <c r="A4076" s="1" t="s">
        <v>10052</v>
      </c>
      <c r="B4076" s="1" t="s">
        <v>9917</v>
      </c>
      <c r="C4076" s="1" t="s">
        <v>9917</v>
      </c>
      <c r="D4076" s="1" t="s">
        <v>9906</v>
      </c>
      <c r="E4076" s="1" t="s">
        <v>337</v>
      </c>
      <c r="F4076" s="1" t="s">
        <v>48</v>
      </c>
      <c r="G4076" s="1" t="s">
        <v>10053</v>
      </c>
      <c r="H4076" s="191">
        <v>3208.5</v>
      </c>
      <c r="I4076" s="192">
        <v>0</v>
      </c>
      <c r="J4076" s="192">
        <v>0</v>
      </c>
    </row>
    <row r="4077" spans="1:10">
      <c r="A4077" s="1" t="s">
        <v>10054</v>
      </c>
      <c r="B4077" s="1" t="s">
        <v>9966</v>
      </c>
      <c r="C4077" s="1" t="s">
        <v>9966</v>
      </c>
      <c r="D4077" s="1" t="s">
        <v>9906</v>
      </c>
      <c r="E4077" s="1" t="s">
        <v>337</v>
      </c>
      <c r="F4077" s="1" t="s">
        <v>48</v>
      </c>
      <c r="G4077" s="1" t="s">
        <v>10055</v>
      </c>
      <c r="H4077" s="191">
        <v>3103.5</v>
      </c>
      <c r="I4077" s="192">
        <v>0</v>
      </c>
      <c r="J4077" s="192">
        <v>0</v>
      </c>
    </row>
    <row r="4078" spans="1:10">
      <c r="A4078" s="1" t="s">
        <v>10056</v>
      </c>
      <c r="B4078" s="1" t="s">
        <v>10057</v>
      </c>
      <c r="C4078" s="1" t="s">
        <v>10057</v>
      </c>
      <c r="D4078" s="1" t="s">
        <v>9906</v>
      </c>
      <c r="E4078" s="1" t="s">
        <v>337</v>
      </c>
      <c r="F4078" s="195" t="s">
        <v>42</v>
      </c>
      <c r="G4078" s="195" t="s">
        <v>10058</v>
      </c>
      <c r="H4078" s="196">
        <v>2320</v>
      </c>
      <c r="I4078" s="192">
        <v>0</v>
      </c>
      <c r="J4078" s="192">
        <v>0</v>
      </c>
    </row>
    <row r="4079" spans="1:10">
      <c r="A4079" s="1" t="s">
        <v>10059</v>
      </c>
      <c r="B4079" s="1" t="s">
        <v>9966</v>
      </c>
      <c r="C4079" s="1" t="s">
        <v>9966</v>
      </c>
      <c r="D4079" s="1" t="s">
        <v>9906</v>
      </c>
      <c r="E4079" s="1" t="s">
        <v>337</v>
      </c>
      <c r="F4079" s="1" t="s">
        <v>48</v>
      </c>
      <c r="G4079" s="1" t="s">
        <v>4855</v>
      </c>
      <c r="H4079" s="191">
        <v>1986.25</v>
      </c>
      <c r="I4079" s="192">
        <v>0</v>
      </c>
      <c r="J4079" s="192">
        <v>0</v>
      </c>
    </row>
    <row r="4080" spans="1:10">
      <c r="A4080" s="1" t="s">
        <v>10060</v>
      </c>
      <c r="B4080" s="1" t="s">
        <v>9966</v>
      </c>
      <c r="C4080" s="1" t="s">
        <v>9966</v>
      </c>
      <c r="D4080" s="1" t="s">
        <v>9906</v>
      </c>
      <c r="E4080" s="1" t="s">
        <v>337</v>
      </c>
      <c r="F4080" s="1" t="s">
        <v>48</v>
      </c>
      <c r="G4080" s="1" t="s">
        <v>10061</v>
      </c>
      <c r="H4080" s="191">
        <v>1826</v>
      </c>
      <c r="I4080" s="192">
        <v>0</v>
      </c>
      <c r="J4080" s="192">
        <v>0</v>
      </c>
    </row>
    <row r="4081" spans="1:10">
      <c r="A4081" s="1" t="s">
        <v>10062</v>
      </c>
      <c r="B4081" s="1" t="s">
        <v>10057</v>
      </c>
      <c r="C4081" s="1" t="s">
        <v>10057</v>
      </c>
      <c r="D4081" s="1" t="s">
        <v>9906</v>
      </c>
      <c r="E4081" s="1" t="s">
        <v>337</v>
      </c>
      <c r="F4081" s="195" t="s">
        <v>42</v>
      </c>
      <c r="G4081" s="195" t="s">
        <v>10063</v>
      </c>
      <c r="H4081" s="196">
        <v>1524</v>
      </c>
      <c r="I4081" s="192">
        <v>0</v>
      </c>
      <c r="J4081" s="192">
        <v>0</v>
      </c>
    </row>
    <row r="4082" spans="1:10">
      <c r="A4082" s="1" t="s">
        <v>10064</v>
      </c>
      <c r="B4082" s="1" t="s">
        <v>10057</v>
      </c>
      <c r="C4082" s="1" t="s">
        <v>10057</v>
      </c>
      <c r="D4082" s="1" t="s">
        <v>9906</v>
      </c>
      <c r="E4082" s="1" t="s">
        <v>337</v>
      </c>
      <c r="F4082" s="195" t="s">
        <v>42</v>
      </c>
      <c r="G4082" s="195" t="s">
        <v>10065</v>
      </c>
      <c r="H4082" s="196">
        <v>1350</v>
      </c>
      <c r="I4082" s="192">
        <v>0</v>
      </c>
      <c r="J4082" s="192">
        <v>0</v>
      </c>
    </row>
    <row r="4083" spans="1:10">
      <c r="A4083" s="1" t="s">
        <v>10066</v>
      </c>
      <c r="B4083" s="1" t="s">
        <v>9966</v>
      </c>
      <c r="C4083" s="1" t="s">
        <v>9966</v>
      </c>
      <c r="D4083" s="1" t="s">
        <v>9906</v>
      </c>
      <c r="E4083" s="1" t="s">
        <v>337</v>
      </c>
      <c r="F4083" s="1" t="s">
        <v>48</v>
      </c>
      <c r="G4083" s="1" t="s">
        <v>4855</v>
      </c>
      <c r="H4083" s="191">
        <v>1036.75</v>
      </c>
      <c r="I4083" s="192">
        <v>0</v>
      </c>
      <c r="J4083" s="192">
        <v>0</v>
      </c>
    </row>
    <row r="4084" spans="1:10">
      <c r="A4084" s="1" t="s">
        <v>10067</v>
      </c>
      <c r="B4084" s="1" t="s">
        <v>9966</v>
      </c>
      <c r="C4084" s="1" t="s">
        <v>9966</v>
      </c>
      <c r="D4084" s="1" t="s">
        <v>9906</v>
      </c>
      <c r="E4084" s="1" t="s">
        <v>337</v>
      </c>
      <c r="F4084" s="1" t="s">
        <v>48</v>
      </c>
      <c r="G4084" s="1" t="s">
        <v>4855</v>
      </c>
      <c r="H4084" s="191">
        <v>1010.25</v>
      </c>
      <c r="I4084" s="192">
        <v>0</v>
      </c>
      <c r="J4084" s="192">
        <v>0</v>
      </c>
    </row>
    <row r="4085" spans="1:10">
      <c r="A4085" s="1" t="s">
        <v>10068</v>
      </c>
      <c r="B4085" s="1" t="s">
        <v>9966</v>
      </c>
      <c r="C4085" s="1" t="s">
        <v>9966</v>
      </c>
      <c r="D4085" s="1" t="s">
        <v>9906</v>
      </c>
      <c r="E4085" s="1" t="s">
        <v>337</v>
      </c>
      <c r="F4085" s="1" t="s">
        <v>48</v>
      </c>
      <c r="G4085" s="1" t="s">
        <v>10069</v>
      </c>
      <c r="H4085" s="191">
        <v>939</v>
      </c>
      <c r="I4085" s="192">
        <v>0</v>
      </c>
      <c r="J4085" s="192">
        <v>0</v>
      </c>
    </row>
    <row r="4086" spans="1:10">
      <c r="A4086" s="1" t="s">
        <v>10070</v>
      </c>
      <c r="B4086" s="1" t="s">
        <v>9966</v>
      </c>
      <c r="C4086" s="1" t="s">
        <v>9966</v>
      </c>
      <c r="D4086" s="1" t="s">
        <v>9906</v>
      </c>
      <c r="E4086" s="1" t="s">
        <v>337</v>
      </c>
      <c r="F4086" s="1" t="s">
        <v>48</v>
      </c>
      <c r="G4086" s="1" t="s">
        <v>10071</v>
      </c>
      <c r="H4086" s="191">
        <v>838</v>
      </c>
      <c r="I4086" s="192">
        <v>0</v>
      </c>
      <c r="J4086" s="192">
        <v>0</v>
      </c>
    </row>
    <row r="4087" spans="1:10">
      <c r="A4087" s="1" t="s">
        <v>10072</v>
      </c>
      <c r="B4087" s="1" t="s">
        <v>9966</v>
      </c>
      <c r="C4087" s="1" t="s">
        <v>9966</v>
      </c>
      <c r="D4087" s="1" t="s">
        <v>9906</v>
      </c>
      <c r="E4087" s="1" t="s">
        <v>337</v>
      </c>
      <c r="F4087" s="1" t="s">
        <v>48</v>
      </c>
      <c r="G4087" s="1" t="s">
        <v>10073</v>
      </c>
      <c r="H4087" s="191">
        <v>818.75</v>
      </c>
      <c r="I4087" s="192">
        <v>0</v>
      </c>
      <c r="J4087" s="192">
        <v>0</v>
      </c>
    </row>
    <row r="4088" spans="1:10">
      <c r="A4088" s="1" t="s">
        <v>10074</v>
      </c>
      <c r="B4088" s="1" t="s">
        <v>9966</v>
      </c>
      <c r="C4088" s="1" t="s">
        <v>9966</v>
      </c>
      <c r="D4088" s="1" t="s">
        <v>9906</v>
      </c>
      <c r="E4088" s="1" t="s">
        <v>337</v>
      </c>
      <c r="F4088" s="1" t="s">
        <v>48</v>
      </c>
      <c r="G4088" s="1" t="s">
        <v>10075</v>
      </c>
      <c r="H4088" s="191">
        <v>764</v>
      </c>
      <c r="I4088" s="192">
        <v>0</v>
      </c>
      <c r="J4088" s="192">
        <v>0</v>
      </c>
    </row>
    <row r="4089" spans="1:10">
      <c r="A4089" s="1" t="s">
        <v>10076</v>
      </c>
      <c r="B4089" s="1" t="s">
        <v>9909</v>
      </c>
      <c r="C4089" s="1" t="s">
        <v>9909</v>
      </c>
      <c r="D4089" s="1" t="s">
        <v>9906</v>
      </c>
      <c r="E4089" s="1" t="s">
        <v>337</v>
      </c>
      <c r="F4089" s="1" t="s">
        <v>48</v>
      </c>
      <c r="G4089" s="1" t="s">
        <v>10077</v>
      </c>
      <c r="H4089" s="191">
        <v>674.5</v>
      </c>
      <c r="I4089" s="192">
        <v>0</v>
      </c>
      <c r="J4089" s="192">
        <v>0</v>
      </c>
    </row>
    <row r="4090" spans="1:10">
      <c r="A4090" s="1" t="s">
        <v>10078</v>
      </c>
      <c r="B4090" s="1" t="s">
        <v>9909</v>
      </c>
      <c r="C4090" s="1" t="s">
        <v>9909</v>
      </c>
      <c r="D4090" s="1" t="s">
        <v>9906</v>
      </c>
      <c r="E4090" s="1" t="s">
        <v>337</v>
      </c>
      <c r="F4090" s="1" t="s">
        <v>48</v>
      </c>
      <c r="G4090" s="1" t="s">
        <v>10079</v>
      </c>
      <c r="H4090" s="191">
        <v>547</v>
      </c>
      <c r="I4090" s="192">
        <v>0</v>
      </c>
      <c r="J4090" s="192">
        <v>0</v>
      </c>
    </row>
    <row r="4091" spans="1:10">
      <c r="A4091" s="1" t="s">
        <v>10080</v>
      </c>
      <c r="B4091" s="1" t="s">
        <v>9909</v>
      </c>
      <c r="C4091" s="1" t="s">
        <v>9909</v>
      </c>
      <c r="D4091" s="1" t="s">
        <v>9906</v>
      </c>
      <c r="E4091" s="1" t="s">
        <v>337</v>
      </c>
      <c r="F4091" s="1" t="s">
        <v>48</v>
      </c>
      <c r="G4091" s="1" t="s">
        <v>10081</v>
      </c>
      <c r="H4091" s="191">
        <v>530.75</v>
      </c>
      <c r="I4091" s="192">
        <v>0</v>
      </c>
      <c r="J4091" s="192">
        <v>0</v>
      </c>
    </row>
    <row r="4092" spans="1:10">
      <c r="A4092" s="1" t="s">
        <v>10082</v>
      </c>
      <c r="B4092" s="1" t="s">
        <v>9966</v>
      </c>
      <c r="C4092" s="1" t="s">
        <v>9966</v>
      </c>
      <c r="D4092" s="1" t="s">
        <v>9906</v>
      </c>
      <c r="E4092" s="1" t="s">
        <v>337</v>
      </c>
      <c r="F4092" s="1" t="s">
        <v>48</v>
      </c>
      <c r="G4092" s="1" t="s">
        <v>10083</v>
      </c>
      <c r="H4092" s="191">
        <v>447.25</v>
      </c>
      <c r="I4092" s="192">
        <v>0</v>
      </c>
      <c r="J4092" s="192">
        <v>0</v>
      </c>
    </row>
    <row r="4093" spans="1:10">
      <c r="A4093" s="1" t="s">
        <v>10084</v>
      </c>
      <c r="B4093" s="1" t="s">
        <v>10057</v>
      </c>
      <c r="C4093" s="1" t="s">
        <v>10057</v>
      </c>
      <c r="D4093" s="1" t="s">
        <v>9906</v>
      </c>
      <c r="E4093" s="1" t="s">
        <v>337</v>
      </c>
      <c r="F4093" s="195" t="s">
        <v>42</v>
      </c>
      <c r="G4093" s="195" t="s">
        <v>10085</v>
      </c>
      <c r="H4093" s="196">
        <v>1</v>
      </c>
      <c r="I4093" s="192">
        <v>0</v>
      </c>
      <c r="J4093" s="192">
        <v>0</v>
      </c>
    </row>
    <row r="4094" spans="1:10">
      <c r="A4094" s="1" t="s">
        <v>10086</v>
      </c>
      <c r="B4094" s="1" t="s">
        <v>10087</v>
      </c>
      <c r="C4094" s="1" t="s">
        <v>10087</v>
      </c>
      <c r="D4094" s="1" t="s">
        <v>10088</v>
      </c>
      <c r="E4094" s="1" t="s">
        <v>337</v>
      </c>
      <c r="F4094" s="1" t="s">
        <v>48</v>
      </c>
      <c r="G4094" s="1" t="s">
        <v>10089</v>
      </c>
      <c r="H4094" s="191">
        <v>307701.5</v>
      </c>
      <c r="I4094" s="192">
        <v>1</v>
      </c>
      <c r="J4094" s="192">
        <v>1</v>
      </c>
    </row>
    <row r="4095" spans="1:10">
      <c r="A4095" s="1" t="s">
        <v>10090</v>
      </c>
      <c r="B4095" s="1" t="s">
        <v>10091</v>
      </c>
      <c r="C4095" s="1" t="s">
        <v>10091</v>
      </c>
      <c r="D4095" s="1" t="s">
        <v>10088</v>
      </c>
      <c r="E4095" s="1" t="s">
        <v>337</v>
      </c>
      <c r="F4095" s="1" t="s">
        <v>48</v>
      </c>
      <c r="G4095" s="1" t="s">
        <v>10092</v>
      </c>
      <c r="H4095" s="191">
        <v>77304.5</v>
      </c>
      <c r="I4095" s="192">
        <v>1</v>
      </c>
      <c r="J4095" s="192">
        <v>1</v>
      </c>
    </row>
    <row r="4096" spans="1:10">
      <c r="A4096" s="1" t="s">
        <v>10093</v>
      </c>
      <c r="B4096" s="1" t="s">
        <v>10094</v>
      </c>
      <c r="C4096" s="1" t="s">
        <v>10094</v>
      </c>
      <c r="D4096" s="1" t="s">
        <v>10088</v>
      </c>
      <c r="E4096" s="1" t="s">
        <v>337</v>
      </c>
      <c r="F4096" s="1" t="s">
        <v>48</v>
      </c>
      <c r="G4096" s="1" t="s">
        <v>10095</v>
      </c>
      <c r="H4096" s="191">
        <v>67026.75</v>
      </c>
      <c r="I4096" s="192">
        <v>0</v>
      </c>
      <c r="J4096" s="192">
        <v>1</v>
      </c>
    </row>
    <row r="4097" spans="1:10">
      <c r="A4097" s="1" t="s">
        <v>10096</v>
      </c>
      <c r="B4097" s="1" t="s">
        <v>10096</v>
      </c>
      <c r="C4097" s="1" t="s">
        <v>10097</v>
      </c>
      <c r="D4097" s="1" t="s">
        <v>10088</v>
      </c>
      <c r="E4097" s="1" t="s">
        <v>337</v>
      </c>
      <c r="F4097" s="1" t="s">
        <v>42</v>
      </c>
      <c r="G4097" s="1" t="s">
        <v>10098</v>
      </c>
      <c r="H4097" s="191">
        <v>63951.5</v>
      </c>
      <c r="I4097" s="192">
        <v>0</v>
      </c>
      <c r="J4097" s="192">
        <v>1</v>
      </c>
    </row>
    <row r="4098" spans="1:10">
      <c r="A4098" s="1" t="s">
        <v>10099</v>
      </c>
      <c r="B4098" s="1" t="s">
        <v>10100</v>
      </c>
      <c r="C4098" s="1" t="s">
        <v>10100</v>
      </c>
      <c r="D4098" s="1" t="s">
        <v>10088</v>
      </c>
      <c r="E4098" s="1" t="s">
        <v>337</v>
      </c>
      <c r="F4098" s="1" t="s">
        <v>48</v>
      </c>
      <c r="G4098" s="1" t="s">
        <v>10101</v>
      </c>
      <c r="H4098" s="191">
        <v>53496.5</v>
      </c>
      <c r="I4098" s="192">
        <v>0</v>
      </c>
      <c r="J4098" s="192">
        <v>0</v>
      </c>
    </row>
    <row r="4099" spans="1:10">
      <c r="A4099" s="1" t="s">
        <v>10102</v>
      </c>
      <c r="B4099" s="1" t="s">
        <v>10103</v>
      </c>
      <c r="C4099" s="1" t="s">
        <v>10103</v>
      </c>
      <c r="D4099" s="1" t="s">
        <v>10088</v>
      </c>
      <c r="E4099" s="1" t="s">
        <v>337</v>
      </c>
      <c r="F4099" s="1" t="s">
        <v>48</v>
      </c>
      <c r="G4099" s="1" t="s">
        <v>10104</v>
      </c>
      <c r="H4099" s="191">
        <v>45672</v>
      </c>
      <c r="I4099" s="192">
        <v>0</v>
      </c>
      <c r="J4099" s="192">
        <v>1</v>
      </c>
    </row>
    <row r="4100" spans="1:10">
      <c r="A4100" s="1" t="s">
        <v>10105</v>
      </c>
      <c r="B4100" s="1" t="s">
        <v>10105</v>
      </c>
      <c r="C4100" s="1" t="s">
        <v>10106</v>
      </c>
      <c r="D4100" s="1" t="s">
        <v>10088</v>
      </c>
      <c r="E4100" s="1" t="s">
        <v>337</v>
      </c>
      <c r="F4100" s="1" t="s">
        <v>57</v>
      </c>
      <c r="G4100" s="1" t="s">
        <v>10107</v>
      </c>
      <c r="H4100" s="191">
        <v>38889</v>
      </c>
      <c r="I4100" s="192">
        <v>0</v>
      </c>
      <c r="J4100" s="192">
        <v>1</v>
      </c>
    </row>
    <row r="4101" spans="1:10">
      <c r="A4101" s="1" t="s">
        <v>10108</v>
      </c>
      <c r="B4101" s="1" t="s">
        <v>10108</v>
      </c>
      <c r="C4101" s="1" t="s">
        <v>10109</v>
      </c>
      <c r="D4101" s="1" t="s">
        <v>10088</v>
      </c>
      <c r="E4101" s="1" t="s">
        <v>337</v>
      </c>
      <c r="F4101" s="1" t="s">
        <v>57</v>
      </c>
      <c r="G4101" s="1" t="s">
        <v>10110</v>
      </c>
      <c r="H4101" s="191">
        <v>30854</v>
      </c>
      <c r="I4101" s="192">
        <v>0</v>
      </c>
      <c r="J4101" s="192">
        <v>1</v>
      </c>
    </row>
    <row r="4102" spans="1:10">
      <c r="A4102" s="1" t="s">
        <v>10111</v>
      </c>
      <c r="B4102" s="1" t="s">
        <v>10111</v>
      </c>
      <c r="C4102" s="1" t="s">
        <v>10112</v>
      </c>
      <c r="D4102" s="1" t="s">
        <v>10088</v>
      </c>
      <c r="E4102" s="1" t="s">
        <v>337</v>
      </c>
      <c r="F4102" s="1" t="s">
        <v>57</v>
      </c>
      <c r="G4102" s="1" t="s">
        <v>10113</v>
      </c>
      <c r="H4102" s="191">
        <v>29979.5</v>
      </c>
      <c r="I4102" s="192">
        <v>0</v>
      </c>
      <c r="J4102" s="192">
        <v>0</v>
      </c>
    </row>
    <row r="4103" spans="1:10">
      <c r="A4103" s="1" t="s">
        <v>10114</v>
      </c>
      <c r="B4103" s="1" t="s">
        <v>10114</v>
      </c>
      <c r="C4103" s="1" t="s">
        <v>104</v>
      </c>
      <c r="D4103" s="1" t="s">
        <v>10088</v>
      </c>
      <c r="E4103" s="1" t="s">
        <v>337</v>
      </c>
      <c r="F4103" s="1" t="s">
        <v>57</v>
      </c>
      <c r="G4103" s="1" t="s">
        <v>10115</v>
      </c>
      <c r="H4103" s="191">
        <v>27019.5</v>
      </c>
      <c r="I4103" s="192">
        <v>0</v>
      </c>
      <c r="J4103" s="192">
        <v>0</v>
      </c>
    </row>
    <row r="4104" spans="1:10">
      <c r="A4104" s="1" t="s">
        <v>10116</v>
      </c>
      <c r="B4104" s="1" t="s">
        <v>10116</v>
      </c>
      <c r="C4104" s="1" t="s">
        <v>10117</v>
      </c>
      <c r="D4104" s="1" t="s">
        <v>10088</v>
      </c>
      <c r="E4104" s="1" t="s">
        <v>337</v>
      </c>
      <c r="F4104" s="1" t="s">
        <v>57</v>
      </c>
      <c r="G4104" s="1" t="s">
        <v>10118</v>
      </c>
      <c r="H4104" s="191">
        <v>24574.5</v>
      </c>
      <c r="I4104" s="192">
        <v>0</v>
      </c>
      <c r="J4104" s="192">
        <v>0</v>
      </c>
    </row>
    <row r="4105" spans="1:10">
      <c r="A4105" s="1" t="s">
        <v>10119</v>
      </c>
      <c r="B4105" s="1" t="s">
        <v>10120</v>
      </c>
      <c r="C4105" s="1" t="s">
        <v>10120</v>
      </c>
      <c r="D4105" s="1" t="s">
        <v>10088</v>
      </c>
      <c r="E4105" s="1" t="s">
        <v>337</v>
      </c>
      <c r="F4105" s="1" t="s">
        <v>48</v>
      </c>
      <c r="G4105" s="1" t="s">
        <v>10121</v>
      </c>
      <c r="H4105" s="191">
        <v>21756</v>
      </c>
      <c r="I4105" s="192">
        <v>0</v>
      </c>
      <c r="J4105" s="192">
        <v>1</v>
      </c>
    </row>
    <row r="4106" spans="1:10">
      <c r="A4106" s="1" t="s">
        <v>10122</v>
      </c>
      <c r="B4106" s="1" t="s">
        <v>10122</v>
      </c>
      <c r="C4106" s="1" t="s">
        <v>10123</v>
      </c>
      <c r="D4106" s="1" t="s">
        <v>10088</v>
      </c>
      <c r="E4106" s="1" t="s">
        <v>337</v>
      </c>
      <c r="F4106" s="1" t="s">
        <v>42</v>
      </c>
      <c r="G4106" s="1" t="s">
        <v>10124</v>
      </c>
      <c r="H4106" s="191">
        <v>19119</v>
      </c>
      <c r="I4106" s="192">
        <v>0</v>
      </c>
      <c r="J4106" s="192">
        <v>0</v>
      </c>
    </row>
    <row r="4107" spans="1:10">
      <c r="A4107" s="1" t="s">
        <v>10125</v>
      </c>
      <c r="B4107" s="1" t="s">
        <v>10125</v>
      </c>
      <c r="C4107" s="1" t="s">
        <v>10126</v>
      </c>
      <c r="D4107" s="1" t="s">
        <v>10088</v>
      </c>
      <c r="E4107" s="1" t="s">
        <v>337</v>
      </c>
      <c r="F4107" s="1" t="s">
        <v>57</v>
      </c>
      <c r="G4107" s="1" t="s">
        <v>5259</v>
      </c>
      <c r="H4107" s="191">
        <v>19095</v>
      </c>
      <c r="I4107" s="192">
        <v>0</v>
      </c>
      <c r="J4107" s="192">
        <v>0</v>
      </c>
    </row>
    <row r="4108" spans="1:10">
      <c r="A4108" s="1" t="s">
        <v>10127</v>
      </c>
      <c r="B4108" s="1" t="s">
        <v>10127</v>
      </c>
      <c r="C4108" s="1" t="s">
        <v>516</v>
      </c>
      <c r="D4108" s="1" t="s">
        <v>10088</v>
      </c>
      <c r="E4108" s="1" t="s">
        <v>337</v>
      </c>
      <c r="F4108" s="1" t="s">
        <v>57</v>
      </c>
      <c r="G4108" s="1" t="s">
        <v>10128</v>
      </c>
      <c r="H4108" s="191">
        <v>18730.5</v>
      </c>
      <c r="I4108" s="192">
        <v>0</v>
      </c>
      <c r="J4108" s="192">
        <v>0</v>
      </c>
    </row>
    <row r="4109" spans="1:10">
      <c r="A4109" s="1" t="s">
        <v>10129</v>
      </c>
      <c r="B4109" s="1" t="s">
        <v>10130</v>
      </c>
      <c r="C4109" s="1" t="s">
        <v>10130</v>
      </c>
      <c r="D4109" s="1" t="s">
        <v>10088</v>
      </c>
      <c r="E4109" s="1" t="s">
        <v>337</v>
      </c>
      <c r="F4109" s="1" t="s">
        <v>48</v>
      </c>
      <c r="G4109" s="1" t="s">
        <v>10131</v>
      </c>
      <c r="H4109" s="191">
        <v>17534</v>
      </c>
      <c r="I4109" s="192">
        <v>0</v>
      </c>
      <c r="J4109" s="192">
        <v>1</v>
      </c>
    </row>
    <row r="4110" spans="1:10">
      <c r="A4110" s="1" t="s">
        <v>10132</v>
      </c>
      <c r="B4110" s="1" t="s">
        <v>10132</v>
      </c>
      <c r="C4110" s="1" t="s">
        <v>10133</v>
      </c>
      <c r="D4110" s="1" t="s">
        <v>10088</v>
      </c>
      <c r="E4110" s="1" t="s">
        <v>337</v>
      </c>
      <c r="F4110" s="1" t="s">
        <v>57</v>
      </c>
      <c r="G4110" s="1" t="s">
        <v>10134</v>
      </c>
      <c r="H4110" s="191">
        <v>16915.5</v>
      </c>
      <c r="I4110" s="192">
        <v>0</v>
      </c>
      <c r="J4110" s="192">
        <v>0</v>
      </c>
    </row>
    <row r="4111" spans="1:10">
      <c r="A4111" s="1" t="s">
        <v>10135</v>
      </c>
      <c r="B4111" s="1" t="s">
        <v>10135</v>
      </c>
      <c r="C4111" s="1" t="s">
        <v>10136</v>
      </c>
      <c r="D4111" s="1" t="s">
        <v>10088</v>
      </c>
      <c r="E4111" s="1" t="s">
        <v>337</v>
      </c>
      <c r="F4111" s="1" t="s">
        <v>57</v>
      </c>
      <c r="G4111" s="1" t="s">
        <v>10137</v>
      </c>
      <c r="H4111" s="191">
        <v>16755.5</v>
      </c>
      <c r="I4111" s="192">
        <v>0</v>
      </c>
      <c r="J4111" s="192">
        <v>0</v>
      </c>
    </row>
    <row r="4112" spans="1:10">
      <c r="A4112" s="1" t="s">
        <v>10138</v>
      </c>
      <c r="B4112" s="1" t="s">
        <v>10138</v>
      </c>
      <c r="C4112" s="1" t="s">
        <v>10139</v>
      </c>
      <c r="D4112" s="1" t="s">
        <v>10088</v>
      </c>
      <c r="E4112" s="1" t="s">
        <v>337</v>
      </c>
      <c r="F4112" s="1" t="s">
        <v>57</v>
      </c>
      <c r="G4112" s="1" t="s">
        <v>10140</v>
      </c>
      <c r="H4112" s="191">
        <v>16700.5</v>
      </c>
      <c r="I4112" s="192">
        <v>0</v>
      </c>
      <c r="J4112" s="192">
        <v>0</v>
      </c>
    </row>
    <row r="4113" spans="1:10">
      <c r="A4113" s="1" t="s">
        <v>10141</v>
      </c>
      <c r="B4113" s="1" t="s">
        <v>10142</v>
      </c>
      <c r="C4113" s="1" t="s">
        <v>10142</v>
      </c>
      <c r="D4113" s="1" t="s">
        <v>10088</v>
      </c>
      <c r="E4113" s="1" t="s">
        <v>337</v>
      </c>
      <c r="F4113" s="1" t="s">
        <v>57</v>
      </c>
      <c r="G4113" s="1" t="s">
        <v>10143</v>
      </c>
      <c r="H4113" s="191">
        <v>15418</v>
      </c>
      <c r="I4113" s="192">
        <v>0</v>
      </c>
      <c r="J4113" s="192">
        <v>0</v>
      </c>
    </row>
    <row r="4114" spans="1:10">
      <c r="A4114" s="1" t="s">
        <v>10144</v>
      </c>
      <c r="B4114" s="1" t="s">
        <v>10145</v>
      </c>
      <c r="C4114" s="1" t="s">
        <v>10145</v>
      </c>
      <c r="D4114" s="1" t="s">
        <v>10088</v>
      </c>
      <c r="E4114" s="1" t="s">
        <v>337</v>
      </c>
      <c r="F4114" s="1" t="s">
        <v>48</v>
      </c>
      <c r="G4114" s="1" t="s">
        <v>10146</v>
      </c>
      <c r="H4114" s="191">
        <v>13657</v>
      </c>
      <c r="I4114" s="192">
        <v>0</v>
      </c>
      <c r="J4114" s="192">
        <v>1</v>
      </c>
    </row>
    <row r="4115" spans="1:10">
      <c r="A4115" s="1" t="s">
        <v>10147</v>
      </c>
      <c r="B4115" s="1" t="s">
        <v>10147</v>
      </c>
      <c r="C4115" s="1" t="s">
        <v>354</v>
      </c>
      <c r="D4115" s="1" t="s">
        <v>10088</v>
      </c>
      <c r="E4115" s="1" t="s">
        <v>337</v>
      </c>
      <c r="F4115" s="1" t="s">
        <v>42</v>
      </c>
      <c r="G4115" s="1" t="s">
        <v>10148</v>
      </c>
      <c r="H4115" s="191">
        <v>10261.5</v>
      </c>
      <c r="I4115" s="192">
        <v>0</v>
      </c>
      <c r="J4115" s="192">
        <v>0</v>
      </c>
    </row>
    <row r="4116" spans="1:10">
      <c r="A4116" s="1" t="s">
        <v>10149</v>
      </c>
      <c r="B4116" s="1" t="s">
        <v>10149</v>
      </c>
      <c r="C4116" s="1" t="s">
        <v>10150</v>
      </c>
      <c r="D4116" s="1" t="s">
        <v>10088</v>
      </c>
      <c r="E4116" s="1" t="s">
        <v>337</v>
      </c>
      <c r="F4116" s="1" t="s">
        <v>57</v>
      </c>
      <c r="G4116" s="1" t="s">
        <v>10151</v>
      </c>
      <c r="H4116" s="191">
        <v>9793.5</v>
      </c>
      <c r="I4116" s="192">
        <v>0</v>
      </c>
      <c r="J4116" s="192">
        <v>1</v>
      </c>
    </row>
    <row r="4117" spans="1:10">
      <c r="A4117" s="1" t="s">
        <v>10152</v>
      </c>
      <c r="B4117" s="1" t="s">
        <v>10142</v>
      </c>
      <c r="C4117" s="1" t="s">
        <v>10142</v>
      </c>
      <c r="D4117" s="1" t="s">
        <v>10088</v>
      </c>
      <c r="E4117" s="1" t="s">
        <v>337</v>
      </c>
      <c r="F4117" s="1" t="s">
        <v>57</v>
      </c>
      <c r="G4117" s="1" t="s">
        <v>10153</v>
      </c>
      <c r="H4117" s="191">
        <v>9176</v>
      </c>
      <c r="I4117" s="192">
        <v>0</v>
      </c>
      <c r="J4117" s="192">
        <v>0</v>
      </c>
    </row>
    <row r="4118" spans="1:10">
      <c r="A4118" s="1" t="s">
        <v>10154</v>
      </c>
      <c r="B4118" s="1" t="s">
        <v>10103</v>
      </c>
      <c r="C4118" s="1" t="s">
        <v>10103</v>
      </c>
      <c r="D4118" s="1" t="s">
        <v>10088</v>
      </c>
      <c r="E4118" s="1" t="s">
        <v>337</v>
      </c>
      <c r="F4118" s="1" t="s">
        <v>48</v>
      </c>
      <c r="G4118" s="1" t="s">
        <v>10155</v>
      </c>
      <c r="H4118" s="191">
        <v>9058.5</v>
      </c>
      <c r="I4118" s="192">
        <v>0</v>
      </c>
      <c r="J4118" s="192">
        <v>1</v>
      </c>
    </row>
    <row r="4119" spans="1:10">
      <c r="A4119" s="1" t="s">
        <v>10156</v>
      </c>
      <c r="B4119" s="1" t="s">
        <v>10142</v>
      </c>
      <c r="C4119" s="1" t="s">
        <v>10142</v>
      </c>
      <c r="D4119" s="1" t="s">
        <v>10088</v>
      </c>
      <c r="E4119" s="1" t="s">
        <v>337</v>
      </c>
      <c r="F4119" s="1" t="s">
        <v>57</v>
      </c>
      <c r="G4119" s="1" t="s">
        <v>10157</v>
      </c>
      <c r="H4119" s="191">
        <v>8134</v>
      </c>
      <c r="I4119" s="192">
        <v>0</v>
      </c>
      <c r="J4119" s="192">
        <v>0</v>
      </c>
    </row>
    <row r="4120" spans="1:10">
      <c r="A4120" s="1" t="s">
        <v>10158</v>
      </c>
      <c r="B4120" s="1" t="s">
        <v>10094</v>
      </c>
      <c r="C4120" s="1" t="s">
        <v>10094</v>
      </c>
      <c r="D4120" s="1" t="s">
        <v>10088</v>
      </c>
      <c r="E4120" s="1" t="s">
        <v>337</v>
      </c>
      <c r="F4120" s="1" t="s">
        <v>48</v>
      </c>
      <c r="G4120" s="1" t="s">
        <v>10159</v>
      </c>
      <c r="H4120" s="191">
        <v>7604.25</v>
      </c>
      <c r="I4120" s="192">
        <v>0</v>
      </c>
      <c r="J4120" s="192">
        <v>0</v>
      </c>
    </row>
    <row r="4121" spans="1:10">
      <c r="A4121" s="1" t="s">
        <v>10160</v>
      </c>
      <c r="B4121" s="1" t="s">
        <v>10120</v>
      </c>
      <c r="C4121" s="1" t="s">
        <v>10120</v>
      </c>
      <c r="D4121" s="1" t="s">
        <v>10088</v>
      </c>
      <c r="E4121" s="1" t="s">
        <v>337</v>
      </c>
      <c r="F4121" s="1" t="s">
        <v>65</v>
      </c>
      <c r="G4121" s="1" t="s">
        <v>10161</v>
      </c>
      <c r="H4121" s="191">
        <v>6971</v>
      </c>
      <c r="I4121" s="192">
        <v>0</v>
      </c>
      <c r="J4121" s="192">
        <v>0</v>
      </c>
    </row>
    <row r="4122" spans="1:10">
      <c r="A4122" s="1" t="s">
        <v>10162</v>
      </c>
      <c r="B4122" s="1" t="s">
        <v>10163</v>
      </c>
      <c r="C4122" s="1" t="s">
        <v>10163</v>
      </c>
      <c r="D4122" s="1" t="s">
        <v>10088</v>
      </c>
      <c r="E4122" s="1" t="s">
        <v>337</v>
      </c>
      <c r="F4122" s="1" t="s">
        <v>48</v>
      </c>
      <c r="G4122" s="1" t="s">
        <v>10164</v>
      </c>
      <c r="H4122" s="191">
        <v>5805</v>
      </c>
      <c r="I4122" s="192">
        <v>0</v>
      </c>
      <c r="J4122" s="192">
        <v>0</v>
      </c>
    </row>
    <row r="4123" spans="1:10">
      <c r="A4123" s="1" t="s">
        <v>10165</v>
      </c>
      <c r="B4123" s="1" t="s">
        <v>10166</v>
      </c>
      <c r="C4123" s="1" t="s">
        <v>10166</v>
      </c>
      <c r="D4123" s="1" t="s">
        <v>10088</v>
      </c>
      <c r="E4123" s="1" t="s">
        <v>337</v>
      </c>
      <c r="F4123" s="1" t="s">
        <v>48</v>
      </c>
      <c r="G4123" s="1" t="s">
        <v>10167</v>
      </c>
      <c r="H4123" s="191">
        <v>4507</v>
      </c>
      <c r="I4123" s="192">
        <v>0</v>
      </c>
      <c r="J4123" s="192">
        <v>0</v>
      </c>
    </row>
    <row r="4124" spans="1:10">
      <c r="A4124" s="1" t="s">
        <v>10168</v>
      </c>
      <c r="B4124" s="1" t="s">
        <v>10087</v>
      </c>
      <c r="C4124" s="1" t="s">
        <v>10087</v>
      </c>
      <c r="D4124" s="1" t="s">
        <v>10088</v>
      </c>
      <c r="E4124" s="1" t="s">
        <v>337</v>
      </c>
      <c r="F4124" s="1" t="s">
        <v>48</v>
      </c>
      <c r="G4124" s="1" t="s">
        <v>10169</v>
      </c>
      <c r="H4124" s="191">
        <v>3608.5</v>
      </c>
      <c r="I4124" s="192">
        <v>0</v>
      </c>
      <c r="J4124" s="192">
        <v>0</v>
      </c>
    </row>
    <row r="4125" spans="1:10">
      <c r="A4125" s="1" t="s">
        <v>10170</v>
      </c>
      <c r="B4125" s="1" t="s">
        <v>10171</v>
      </c>
      <c r="C4125" s="1" t="s">
        <v>10171</v>
      </c>
      <c r="D4125" s="1" t="s">
        <v>10088</v>
      </c>
      <c r="E4125" s="1" t="s">
        <v>337</v>
      </c>
      <c r="F4125" s="1" t="s">
        <v>48</v>
      </c>
      <c r="G4125" s="1" t="s">
        <v>10172</v>
      </c>
      <c r="H4125" s="191">
        <v>3334</v>
      </c>
      <c r="I4125" s="192">
        <v>0</v>
      </c>
      <c r="J4125" s="192">
        <v>0</v>
      </c>
    </row>
    <row r="4126" spans="1:10">
      <c r="A4126" s="1" t="s">
        <v>10173</v>
      </c>
      <c r="B4126" s="1" t="s">
        <v>10142</v>
      </c>
      <c r="C4126" s="1" t="s">
        <v>10142</v>
      </c>
      <c r="D4126" s="1" t="s">
        <v>10088</v>
      </c>
      <c r="E4126" s="1" t="s">
        <v>337</v>
      </c>
      <c r="F4126" s="1" t="s">
        <v>57</v>
      </c>
      <c r="G4126" s="1" t="s">
        <v>10174</v>
      </c>
      <c r="H4126" s="191">
        <v>3285.5</v>
      </c>
      <c r="I4126" s="192">
        <v>0</v>
      </c>
      <c r="J4126" s="192">
        <v>0</v>
      </c>
    </row>
    <row r="4127" spans="1:10">
      <c r="A4127" s="1" t="s">
        <v>10175</v>
      </c>
      <c r="B4127" s="1" t="s">
        <v>10094</v>
      </c>
      <c r="C4127" s="1" t="s">
        <v>10094</v>
      </c>
      <c r="D4127" s="1" t="s">
        <v>10088</v>
      </c>
      <c r="E4127" s="1" t="s">
        <v>337</v>
      </c>
      <c r="F4127" s="1" t="s">
        <v>48</v>
      </c>
      <c r="G4127" s="1" t="s">
        <v>10176</v>
      </c>
      <c r="H4127" s="191">
        <v>1795</v>
      </c>
      <c r="I4127" s="192">
        <v>0</v>
      </c>
      <c r="J4127" s="192">
        <v>0</v>
      </c>
    </row>
    <row r="4128" spans="1:10">
      <c r="A4128" s="1" t="s">
        <v>10177</v>
      </c>
      <c r="B4128" s="1" t="s">
        <v>10094</v>
      </c>
      <c r="C4128" s="1" t="s">
        <v>10094</v>
      </c>
      <c r="D4128" s="1" t="s">
        <v>10088</v>
      </c>
      <c r="E4128" s="1" t="s">
        <v>337</v>
      </c>
      <c r="F4128" s="1" t="s">
        <v>48</v>
      </c>
      <c r="G4128" s="1" t="s">
        <v>10178</v>
      </c>
      <c r="H4128" s="191">
        <v>1658</v>
      </c>
      <c r="I4128" s="192">
        <v>0</v>
      </c>
      <c r="J4128" s="192">
        <v>0</v>
      </c>
    </row>
    <row r="4129" spans="1:10">
      <c r="A4129" s="1" t="s">
        <v>10179</v>
      </c>
      <c r="B4129" s="1" t="s">
        <v>10180</v>
      </c>
      <c r="C4129" s="1" t="s">
        <v>10180</v>
      </c>
      <c r="D4129" s="1" t="s">
        <v>10088</v>
      </c>
      <c r="E4129" s="1" t="s">
        <v>337</v>
      </c>
      <c r="F4129" s="1" t="s">
        <v>48</v>
      </c>
      <c r="G4129" s="1" t="s">
        <v>10181</v>
      </c>
      <c r="H4129" s="191">
        <v>1169.5</v>
      </c>
      <c r="I4129" s="192">
        <v>0</v>
      </c>
      <c r="J4129" s="192">
        <v>0</v>
      </c>
    </row>
    <row r="4130" spans="1:10">
      <c r="A4130" s="1" t="s">
        <v>10182</v>
      </c>
      <c r="B4130" s="1" t="s">
        <v>10094</v>
      </c>
      <c r="C4130" s="1" t="s">
        <v>10094</v>
      </c>
      <c r="D4130" s="1" t="s">
        <v>10088</v>
      </c>
      <c r="E4130" s="1" t="s">
        <v>337</v>
      </c>
      <c r="F4130" s="1" t="s">
        <v>48</v>
      </c>
      <c r="G4130" s="1" t="s">
        <v>10183</v>
      </c>
      <c r="H4130" s="191">
        <v>1143</v>
      </c>
      <c r="I4130" s="192">
        <v>0</v>
      </c>
      <c r="J4130" s="192">
        <v>0</v>
      </c>
    </row>
    <row r="4131" spans="1:10">
      <c r="A4131" s="1" t="s">
        <v>10184</v>
      </c>
      <c r="B4131" s="1" t="s">
        <v>10094</v>
      </c>
      <c r="C4131" s="1" t="s">
        <v>10094</v>
      </c>
      <c r="D4131" s="1" t="s">
        <v>10088</v>
      </c>
      <c r="E4131" s="1" t="s">
        <v>337</v>
      </c>
      <c r="F4131" s="1" t="s">
        <v>48</v>
      </c>
      <c r="G4131" s="1" t="s">
        <v>10185</v>
      </c>
      <c r="H4131" s="191">
        <v>1095</v>
      </c>
      <c r="I4131" s="192">
        <v>0</v>
      </c>
      <c r="J4131" s="192">
        <v>0</v>
      </c>
    </row>
    <row r="4132" spans="1:10">
      <c r="A4132" s="1" t="s">
        <v>10186</v>
      </c>
      <c r="B4132" s="1" t="s">
        <v>10094</v>
      </c>
      <c r="C4132" s="1" t="s">
        <v>10094</v>
      </c>
      <c r="D4132" s="1" t="s">
        <v>10088</v>
      </c>
      <c r="E4132" s="1" t="s">
        <v>337</v>
      </c>
      <c r="F4132" s="1" t="s">
        <v>48</v>
      </c>
      <c r="G4132" s="1" t="s">
        <v>10187</v>
      </c>
      <c r="H4132" s="191">
        <v>962</v>
      </c>
      <c r="I4132" s="192">
        <v>0</v>
      </c>
      <c r="J4132" s="192">
        <v>0</v>
      </c>
    </row>
    <row r="4133" spans="1:10">
      <c r="A4133" s="1" t="s">
        <v>10188</v>
      </c>
      <c r="B4133" s="1" t="s">
        <v>10094</v>
      </c>
      <c r="C4133" s="1" t="s">
        <v>10094</v>
      </c>
      <c r="D4133" s="1" t="s">
        <v>10088</v>
      </c>
      <c r="E4133" s="1" t="s">
        <v>337</v>
      </c>
      <c r="F4133" s="1" t="s">
        <v>48</v>
      </c>
      <c r="G4133" s="1" t="s">
        <v>10189</v>
      </c>
      <c r="H4133" s="191">
        <v>913</v>
      </c>
      <c r="I4133" s="192">
        <v>0</v>
      </c>
      <c r="J4133" s="192">
        <v>0</v>
      </c>
    </row>
    <row r="4134" spans="1:10">
      <c r="A4134" s="195" t="s">
        <v>10190</v>
      </c>
      <c r="B4134" s="195" t="s">
        <v>10191</v>
      </c>
      <c r="C4134" s="195" t="s">
        <v>10191</v>
      </c>
      <c r="D4134" s="195" t="s">
        <v>2762</v>
      </c>
      <c r="E4134" s="195" t="s">
        <v>2763</v>
      </c>
      <c r="F4134" s="195" t="s">
        <v>42</v>
      </c>
      <c r="G4134" s="195" t="s">
        <v>10192</v>
      </c>
      <c r="H4134" s="191">
        <v>2230</v>
      </c>
      <c r="I4134" s="200">
        <v>0</v>
      </c>
      <c r="J4134" s="200">
        <v>0</v>
      </c>
    </row>
    <row r="4135" spans="1:10">
      <c r="A4135" s="195" t="s">
        <v>10193</v>
      </c>
      <c r="B4135" s="195" t="s">
        <v>10194</v>
      </c>
      <c r="C4135" s="195" t="s">
        <v>10194</v>
      </c>
      <c r="D4135" s="195" t="s">
        <v>2799</v>
      </c>
      <c r="E4135" s="195" t="s">
        <v>2763</v>
      </c>
      <c r="F4135" s="195" t="s">
        <v>42</v>
      </c>
      <c r="G4135" s="195" t="s">
        <v>10195</v>
      </c>
      <c r="H4135" s="191">
        <v>1635.5</v>
      </c>
      <c r="I4135" s="200">
        <v>0</v>
      </c>
      <c r="J4135" s="200">
        <v>0</v>
      </c>
    </row>
    <row r="4136" spans="1:10">
      <c r="A4136" s="195" t="s">
        <v>10196</v>
      </c>
      <c r="B4136" s="195" t="s">
        <v>10196</v>
      </c>
      <c r="C4136" s="195" t="s">
        <v>10197</v>
      </c>
      <c r="D4136" s="195" t="s">
        <v>5666</v>
      </c>
      <c r="E4136" s="195" t="s">
        <v>86</v>
      </c>
      <c r="F4136" s="195" t="s">
        <v>57</v>
      </c>
      <c r="G4136" s="195" t="s">
        <v>10198</v>
      </c>
      <c r="H4136" s="191">
        <v>1</v>
      </c>
      <c r="I4136" s="200">
        <v>0</v>
      </c>
      <c r="J4136" s="200">
        <v>0</v>
      </c>
    </row>
    <row r="4137" spans="1:10">
      <c r="A4137" s="1" t="s">
        <v>10199</v>
      </c>
      <c r="B4137" s="1" t="s">
        <v>10094</v>
      </c>
      <c r="C4137" s="1" t="s">
        <v>10094</v>
      </c>
      <c r="D4137" s="1" t="s">
        <v>10088</v>
      </c>
      <c r="E4137" s="1" t="s">
        <v>337</v>
      </c>
      <c r="F4137" s="1" t="s">
        <v>48</v>
      </c>
      <c r="G4137" s="1" t="s">
        <v>10200</v>
      </c>
      <c r="H4137" s="191">
        <v>906</v>
      </c>
      <c r="I4137" s="192">
        <v>0</v>
      </c>
      <c r="J4137" s="192">
        <v>0</v>
      </c>
    </row>
    <row r="4138" spans="1:10">
      <c r="A4138" s="1" t="s">
        <v>10201</v>
      </c>
      <c r="B4138" s="1" t="s">
        <v>10094</v>
      </c>
      <c r="C4138" s="1" t="s">
        <v>10094</v>
      </c>
      <c r="D4138" s="1" t="s">
        <v>10088</v>
      </c>
      <c r="E4138" s="1" t="s">
        <v>337</v>
      </c>
      <c r="F4138" s="1" t="s">
        <v>48</v>
      </c>
      <c r="G4138" s="1" t="s">
        <v>10202</v>
      </c>
      <c r="H4138" s="191">
        <v>797.5</v>
      </c>
      <c r="I4138" s="192">
        <v>0</v>
      </c>
      <c r="J4138" s="192">
        <v>0</v>
      </c>
    </row>
    <row r="4139" spans="1:10">
      <c r="A4139" s="1" t="s">
        <v>10203</v>
      </c>
      <c r="B4139" s="1" t="s">
        <v>10094</v>
      </c>
      <c r="C4139" s="1" t="s">
        <v>10094</v>
      </c>
      <c r="D4139" s="1" t="s">
        <v>10088</v>
      </c>
      <c r="E4139" s="1" t="s">
        <v>337</v>
      </c>
      <c r="F4139" s="1" t="s">
        <v>48</v>
      </c>
      <c r="G4139" s="1" t="s">
        <v>10204</v>
      </c>
      <c r="H4139" s="191">
        <v>644.25</v>
      </c>
      <c r="I4139" s="192">
        <v>0</v>
      </c>
      <c r="J4139" s="192">
        <v>0</v>
      </c>
    </row>
    <row r="4140" spans="1:10">
      <c r="A4140" s="1" t="s">
        <v>10205</v>
      </c>
      <c r="B4140" s="1" t="s">
        <v>10094</v>
      </c>
      <c r="C4140" s="1" t="s">
        <v>10094</v>
      </c>
      <c r="D4140" s="1" t="s">
        <v>10088</v>
      </c>
      <c r="E4140" s="1" t="s">
        <v>337</v>
      </c>
      <c r="F4140" s="1" t="s">
        <v>48</v>
      </c>
      <c r="G4140" s="1" t="s">
        <v>10206</v>
      </c>
      <c r="H4140" s="191">
        <v>618</v>
      </c>
      <c r="I4140" s="192">
        <v>0</v>
      </c>
      <c r="J4140" s="192">
        <v>0</v>
      </c>
    </row>
    <row r="4141" spans="1:10">
      <c r="A4141" s="1" t="s">
        <v>10207</v>
      </c>
      <c r="B4141" s="1" t="s">
        <v>10094</v>
      </c>
      <c r="C4141" s="1" t="s">
        <v>10094</v>
      </c>
      <c r="D4141" s="1" t="s">
        <v>10088</v>
      </c>
      <c r="E4141" s="1" t="s">
        <v>337</v>
      </c>
      <c r="F4141" s="1" t="s">
        <v>48</v>
      </c>
      <c r="G4141" s="1" t="s">
        <v>10208</v>
      </c>
      <c r="H4141" s="191">
        <v>603</v>
      </c>
      <c r="I4141" s="192">
        <v>0</v>
      </c>
      <c r="J4141" s="192">
        <v>0</v>
      </c>
    </row>
    <row r="4142" spans="1:10">
      <c r="A4142" s="1" t="s">
        <v>10209</v>
      </c>
      <c r="B4142" s="1" t="s">
        <v>10094</v>
      </c>
      <c r="C4142" s="1" t="s">
        <v>10094</v>
      </c>
      <c r="D4142" s="1" t="s">
        <v>10088</v>
      </c>
      <c r="E4142" s="1" t="s">
        <v>337</v>
      </c>
      <c r="F4142" s="1" t="s">
        <v>48</v>
      </c>
      <c r="G4142" s="1" t="s">
        <v>10210</v>
      </c>
      <c r="H4142" s="191">
        <v>555</v>
      </c>
      <c r="I4142" s="192">
        <v>0</v>
      </c>
      <c r="J4142" s="192">
        <v>0</v>
      </c>
    </row>
    <row r="4143" spans="1:10">
      <c r="A4143" s="1" t="s">
        <v>10211</v>
      </c>
      <c r="B4143" s="1" t="s">
        <v>10094</v>
      </c>
      <c r="C4143" s="1" t="s">
        <v>10094</v>
      </c>
      <c r="D4143" s="1" t="s">
        <v>10088</v>
      </c>
      <c r="E4143" s="1" t="s">
        <v>337</v>
      </c>
      <c r="F4143" s="1" t="s">
        <v>48</v>
      </c>
      <c r="G4143" s="1" t="s">
        <v>10212</v>
      </c>
      <c r="H4143" s="191">
        <v>471.5</v>
      </c>
      <c r="I4143" s="192">
        <v>0</v>
      </c>
      <c r="J4143" s="192">
        <v>0</v>
      </c>
    </row>
    <row r="4144" spans="1:10">
      <c r="A4144" s="1" t="s">
        <v>10213</v>
      </c>
      <c r="B4144" s="1" t="s">
        <v>10094</v>
      </c>
      <c r="C4144" s="1" t="s">
        <v>10094</v>
      </c>
      <c r="D4144" s="1" t="s">
        <v>10088</v>
      </c>
      <c r="E4144" s="1" t="s">
        <v>337</v>
      </c>
      <c r="F4144" s="1" t="s">
        <v>48</v>
      </c>
      <c r="G4144" s="1" t="s">
        <v>10214</v>
      </c>
      <c r="H4144" s="191">
        <v>467.5</v>
      </c>
      <c r="I4144" s="192">
        <v>0</v>
      </c>
      <c r="J4144" s="192">
        <v>0</v>
      </c>
    </row>
    <row r="4145" spans="1:10">
      <c r="A4145" s="1" t="s">
        <v>10215</v>
      </c>
      <c r="B4145" s="1" t="s">
        <v>10094</v>
      </c>
      <c r="C4145" s="1" t="s">
        <v>10094</v>
      </c>
      <c r="D4145" s="1" t="s">
        <v>10088</v>
      </c>
      <c r="E4145" s="1" t="s">
        <v>337</v>
      </c>
      <c r="F4145" s="1" t="s">
        <v>48</v>
      </c>
      <c r="G4145" s="1" t="s">
        <v>10216</v>
      </c>
      <c r="H4145" s="191">
        <v>417.25</v>
      </c>
      <c r="I4145" s="192">
        <v>0</v>
      </c>
      <c r="J4145" s="192">
        <v>0</v>
      </c>
    </row>
    <row r="4146" spans="1:10">
      <c r="A4146" s="1" t="s">
        <v>10217</v>
      </c>
      <c r="B4146" s="1" t="s">
        <v>10218</v>
      </c>
      <c r="C4146" s="1" t="s">
        <v>10218</v>
      </c>
      <c r="D4146" s="1" t="s">
        <v>10088</v>
      </c>
      <c r="E4146" s="1" t="s">
        <v>337</v>
      </c>
      <c r="F4146" s="1" t="s">
        <v>42</v>
      </c>
      <c r="G4146" s="1" t="s">
        <v>10219</v>
      </c>
      <c r="H4146" s="191">
        <v>272.5</v>
      </c>
      <c r="I4146" s="192">
        <v>0</v>
      </c>
      <c r="J4146" s="192">
        <v>0</v>
      </c>
    </row>
    <row r="4147" spans="1:10">
      <c r="A4147" s="1" t="s">
        <v>10220</v>
      </c>
      <c r="B4147" s="1" t="s">
        <v>10094</v>
      </c>
      <c r="C4147" s="1" t="s">
        <v>10094</v>
      </c>
      <c r="D4147" s="1" t="s">
        <v>10088</v>
      </c>
      <c r="E4147" s="1" t="s">
        <v>337</v>
      </c>
      <c r="F4147" s="1" t="s">
        <v>48</v>
      </c>
      <c r="G4147" s="1" t="s">
        <v>10221</v>
      </c>
      <c r="H4147" s="191">
        <v>122.75</v>
      </c>
      <c r="I4147" s="192">
        <v>0</v>
      </c>
      <c r="J4147" s="192">
        <v>0</v>
      </c>
    </row>
    <row r="4148" spans="1:10">
      <c r="A4148" s="1" t="s">
        <v>10222</v>
      </c>
      <c r="B4148" s="1" t="s">
        <v>10142</v>
      </c>
      <c r="C4148" s="1" t="s">
        <v>10142</v>
      </c>
      <c r="D4148" s="1" t="s">
        <v>10088</v>
      </c>
      <c r="E4148" s="1" t="s">
        <v>337</v>
      </c>
      <c r="F4148" s="1" t="s">
        <v>57</v>
      </c>
      <c r="G4148" s="1" t="s">
        <v>10223</v>
      </c>
      <c r="H4148" s="191">
        <v>103</v>
      </c>
      <c r="I4148" s="192">
        <v>0</v>
      </c>
      <c r="J4148" s="192">
        <v>0</v>
      </c>
    </row>
    <row r="4149" spans="1:10">
      <c r="A4149" s="1" t="s">
        <v>10224</v>
      </c>
      <c r="B4149" s="1" t="s">
        <v>10225</v>
      </c>
      <c r="C4149" s="1" t="s">
        <v>10225</v>
      </c>
      <c r="D4149" s="1" t="s">
        <v>10226</v>
      </c>
      <c r="E4149" s="1" t="s">
        <v>73</v>
      </c>
      <c r="F4149" s="1" t="s">
        <v>48</v>
      </c>
      <c r="G4149" s="1" t="s">
        <v>10227</v>
      </c>
      <c r="H4149" s="191">
        <v>310296</v>
      </c>
      <c r="I4149" s="192">
        <v>1</v>
      </c>
      <c r="J4149" s="192">
        <v>1</v>
      </c>
    </row>
    <row r="4150" spans="1:10">
      <c r="A4150" s="1" t="s">
        <v>10228</v>
      </c>
      <c r="B4150" s="1" t="s">
        <v>10229</v>
      </c>
      <c r="C4150" s="1" t="s">
        <v>10229</v>
      </c>
      <c r="D4150" s="1" t="s">
        <v>10226</v>
      </c>
      <c r="E4150" s="1" t="s">
        <v>73</v>
      </c>
      <c r="F4150" s="1" t="s">
        <v>48</v>
      </c>
      <c r="G4150" s="1" t="s">
        <v>10230</v>
      </c>
      <c r="H4150" s="191">
        <v>83552.5</v>
      </c>
      <c r="I4150" s="192">
        <v>0</v>
      </c>
      <c r="J4150" s="192">
        <v>1</v>
      </c>
    </row>
    <row r="4151" spans="1:10">
      <c r="A4151" s="1" t="s">
        <v>10231</v>
      </c>
      <c r="B4151" s="1" t="s">
        <v>10232</v>
      </c>
      <c r="C4151" s="1" t="s">
        <v>10232</v>
      </c>
      <c r="D4151" s="1" t="s">
        <v>10226</v>
      </c>
      <c r="E4151" s="1" t="s">
        <v>73</v>
      </c>
      <c r="F4151" s="1" t="s">
        <v>48</v>
      </c>
      <c r="G4151" s="1" t="s">
        <v>10233</v>
      </c>
      <c r="H4151" s="191">
        <v>82338.5</v>
      </c>
      <c r="I4151" s="192">
        <v>0</v>
      </c>
      <c r="J4151" s="192">
        <v>1</v>
      </c>
    </row>
    <row r="4152" spans="1:10">
      <c r="A4152" s="1" t="s">
        <v>10234</v>
      </c>
      <c r="B4152" s="1" t="s">
        <v>10235</v>
      </c>
      <c r="C4152" s="1" t="s">
        <v>10235</v>
      </c>
      <c r="D4152" s="1" t="s">
        <v>10226</v>
      </c>
      <c r="E4152" s="1" t="s">
        <v>73</v>
      </c>
      <c r="F4152" s="1" t="s">
        <v>48</v>
      </c>
      <c r="G4152" s="1" t="s">
        <v>10236</v>
      </c>
      <c r="H4152" s="191">
        <v>59836.75</v>
      </c>
      <c r="I4152" s="192">
        <v>0</v>
      </c>
      <c r="J4152" s="192">
        <v>1</v>
      </c>
    </row>
    <row r="4153" spans="1:10">
      <c r="A4153" s="1" t="s">
        <v>10237</v>
      </c>
      <c r="B4153" s="1" t="s">
        <v>10237</v>
      </c>
      <c r="C4153" s="1" t="s">
        <v>10238</v>
      </c>
      <c r="D4153" s="1" t="s">
        <v>10226</v>
      </c>
      <c r="E4153" s="1" t="s">
        <v>73</v>
      </c>
      <c r="F4153" s="1" t="s">
        <v>57</v>
      </c>
      <c r="G4153" s="1" t="s">
        <v>10239</v>
      </c>
      <c r="H4153" s="191">
        <v>57787.5</v>
      </c>
      <c r="I4153" s="192">
        <v>0</v>
      </c>
      <c r="J4153" s="192">
        <v>0</v>
      </c>
    </row>
    <row r="4154" spans="1:10">
      <c r="A4154" s="1" t="s">
        <v>10240</v>
      </c>
      <c r="B4154" s="1" t="s">
        <v>10225</v>
      </c>
      <c r="C4154" s="1" t="s">
        <v>10225</v>
      </c>
      <c r="D4154" s="1" t="s">
        <v>10226</v>
      </c>
      <c r="E4154" s="1" t="s">
        <v>73</v>
      </c>
      <c r="F4154" s="1" t="s">
        <v>48</v>
      </c>
      <c r="G4154" s="1" t="s">
        <v>10241</v>
      </c>
      <c r="H4154" s="191">
        <v>51469</v>
      </c>
      <c r="I4154" s="192">
        <v>0</v>
      </c>
      <c r="J4154" s="192">
        <v>1</v>
      </c>
    </row>
    <row r="4155" spans="1:10">
      <c r="A4155" s="1" t="s">
        <v>10242</v>
      </c>
      <c r="B4155" s="1" t="s">
        <v>10243</v>
      </c>
      <c r="C4155" s="1" t="s">
        <v>10243</v>
      </c>
      <c r="D4155" s="1" t="s">
        <v>10226</v>
      </c>
      <c r="E4155" s="1" t="s">
        <v>73</v>
      </c>
      <c r="F4155" s="1" t="s">
        <v>48</v>
      </c>
      <c r="G4155" s="1" t="s">
        <v>10244</v>
      </c>
      <c r="H4155" s="191">
        <v>44978.5</v>
      </c>
      <c r="I4155" s="192">
        <v>0</v>
      </c>
      <c r="J4155" s="192">
        <v>0</v>
      </c>
    </row>
    <row r="4156" spans="1:10">
      <c r="A4156" s="1" t="s">
        <v>10245</v>
      </c>
      <c r="B4156" s="1" t="s">
        <v>10245</v>
      </c>
      <c r="C4156" s="1" t="s">
        <v>10246</v>
      </c>
      <c r="D4156" s="1" t="s">
        <v>10226</v>
      </c>
      <c r="E4156" s="1" t="s">
        <v>73</v>
      </c>
      <c r="F4156" s="1" t="s">
        <v>57</v>
      </c>
      <c r="G4156" s="1" t="s">
        <v>10247</v>
      </c>
      <c r="H4156" s="191">
        <v>34745.5</v>
      </c>
      <c r="I4156" s="192">
        <v>0</v>
      </c>
      <c r="J4156" s="192">
        <v>0</v>
      </c>
    </row>
    <row r="4157" spans="1:10">
      <c r="A4157" s="1" t="s">
        <v>10248</v>
      </c>
      <c r="B4157" s="1" t="s">
        <v>10229</v>
      </c>
      <c r="C4157" s="1" t="s">
        <v>10229</v>
      </c>
      <c r="D4157" s="1" t="s">
        <v>10226</v>
      </c>
      <c r="E4157" s="1" t="s">
        <v>73</v>
      </c>
      <c r="F4157" s="1" t="s">
        <v>48</v>
      </c>
      <c r="G4157" s="1" t="s">
        <v>10249</v>
      </c>
      <c r="H4157" s="191">
        <v>29426.5</v>
      </c>
      <c r="I4157" s="192">
        <v>0</v>
      </c>
      <c r="J4157" s="192">
        <v>1</v>
      </c>
    </row>
    <row r="4158" spans="1:10">
      <c r="A4158" s="1" t="s">
        <v>10250</v>
      </c>
      <c r="B4158" s="1" t="s">
        <v>10225</v>
      </c>
      <c r="C4158" s="1" t="s">
        <v>10225</v>
      </c>
      <c r="D4158" s="1" t="s">
        <v>10226</v>
      </c>
      <c r="E4158" s="1" t="s">
        <v>73</v>
      </c>
      <c r="F4158" s="1" t="s">
        <v>48</v>
      </c>
      <c r="G4158" s="1" t="s">
        <v>10251</v>
      </c>
      <c r="H4158" s="191">
        <v>28396</v>
      </c>
      <c r="I4158" s="192">
        <v>0</v>
      </c>
      <c r="J4158" s="192">
        <v>1</v>
      </c>
    </row>
    <row r="4159" spans="1:10">
      <c r="A4159" s="1" t="s">
        <v>10252</v>
      </c>
      <c r="B4159" s="1" t="s">
        <v>10252</v>
      </c>
      <c r="C4159" s="1" t="s">
        <v>10253</v>
      </c>
      <c r="D4159" s="1" t="s">
        <v>10226</v>
      </c>
      <c r="E4159" s="1" t="s">
        <v>73</v>
      </c>
      <c r="F4159" s="1" t="s">
        <v>57</v>
      </c>
      <c r="G4159" s="1" t="s">
        <v>10254</v>
      </c>
      <c r="H4159" s="191">
        <v>27835.5</v>
      </c>
      <c r="I4159" s="192">
        <v>0</v>
      </c>
      <c r="J4159" s="192">
        <v>0</v>
      </c>
    </row>
    <row r="4160" spans="1:10">
      <c r="A4160" s="1" t="s">
        <v>10255</v>
      </c>
      <c r="B4160" s="1" t="s">
        <v>10256</v>
      </c>
      <c r="C4160" s="1" t="s">
        <v>10256</v>
      </c>
      <c r="D4160" s="1" t="s">
        <v>10226</v>
      </c>
      <c r="E4160" s="1" t="s">
        <v>73</v>
      </c>
      <c r="F4160" s="1" t="s">
        <v>48</v>
      </c>
      <c r="G4160" s="1" t="s">
        <v>10257</v>
      </c>
      <c r="H4160" s="191">
        <v>21007.5</v>
      </c>
      <c r="I4160" s="192">
        <v>0</v>
      </c>
      <c r="J4160" s="192">
        <v>1</v>
      </c>
    </row>
    <row r="4161" spans="1:10">
      <c r="A4161" s="1" t="s">
        <v>10258</v>
      </c>
      <c r="B4161" s="1" t="s">
        <v>10258</v>
      </c>
      <c r="C4161" s="1" t="s">
        <v>10259</v>
      </c>
      <c r="D4161" s="1" t="s">
        <v>10226</v>
      </c>
      <c r="E4161" s="1" t="s">
        <v>73</v>
      </c>
      <c r="F4161" s="1" t="s">
        <v>57</v>
      </c>
      <c r="G4161" s="1" t="s">
        <v>10260</v>
      </c>
      <c r="H4161" s="191">
        <v>18988.5</v>
      </c>
      <c r="I4161" s="192">
        <v>0</v>
      </c>
      <c r="J4161" s="192">
        <v>0</v>
      </c>
    </row>
    <row r="4162" spans="1:10">
      <c r="A4162" s="1" t="s">
        <v>10261</v>
      </c>
      <c r="B4162" s="1" t="s">
        <v>10261</v>
      </c>
      <c r="C4162" s="1" t="s">
        <v>147</v>
      </c>
      <c r="D4162" s="1" t="s">
        <v>10226</v>
      </c>
      <c r="E4162" s="1" t="s">
        <v>73</v>
      </c>
      <c r="F4162" s="1" t="s">
        <v>42</v>
      </c>
      <c r="G4162" s="1" t="s">
        <v>10262</v>
      </c>
      <c r="H4162" s="191">
        <v>17385.5</v>
      </c>
      <c r="I4162" s="192">
        <v>0</v>
      </c>
      <c r="J4162" s="192">
        <v>0</v>
      </c>
    </row>
    <row r="4163" spans="1:10">
      <c r="A4163" s="1" t="s">
        <v>10263</v>
      </c>
      <c r="B4163" s="1" t="s">
        <v>10263</v>
      </c>
      <c r="C4163" s="1" t="s">
        <v>170</v>
      </c>
      <c r="D4163" s="1" t="s">
        <v>10226</v>
      </c>
      <c r="E4163" s="1" t="s">
        <v>73</v>
      </c>
      <c r="F4163" s="1" t="s">
        <v>42</v>
      </c>
      <c r="G4163" s="1" t="s">
        <v>10264</v>
      </c>
      <c r="H4163" s="191">
        <v>14544.5</v>
      </c>
      <c r="I4163" s="192">
        <v>0</v>
      </c>
      <c r="J4163" s="192">
        <v>0</v>
      </c>
    </row>
    <row r="4164" spans="1:10">
      <c r="A4164" s="1" t="s">
        <v>10265</v>
      </c>
      <c r="B4164" s="1" t="s">
        <v>10265</v>
      </c>
      <c r="C4164" s="1" t="s">
        <v>10266</v>
      </c>
      <c r="D4164" s="1" t="s">
        <v>10226</v>
      </c>
      <c r="E4164" s="1" t="s">
        <v>73</v>
      </c>
      <c r="F4164" s="1" t="s">
        <v>42</v>
      </c>
      <c r="G4164" s="1" t="s">
        <v>10267</v>
      </c>
      <c r="H4164" s="191">
        <v>13467</v>
      </c>
      <c r="I4164" s="192">
        <v>0</v>
      </c>
      <c r="J4164" s="192">
        <v>0</v>
      </c>
    </row>
    <row r="4165" spans="1:10">
      <c r="A4165" s="1" t="s">
        <v>10268</v>
      </c>
      <c r="B4165" s="1" t="s">
        <v>10229</v>
      </c>
      <c r="C4165" s="1" t="s">
        <v>10229</v>
      </c>
      <c r="D4165" s="1" t="s">
        <v>10226</v>
      </c>
      <c r="E4165" s="1" t="s">
        <v>73</v>
      </c>
      <c r="F4165" s="1" t="s">
        <v>48</v>
      </c>
      <c r="G4165" s="1" t="s">
        <v>10269</v>
      </c>
      <c r="H4165" s="191">
        <v>12270.5</v>
      </c>
      <c r="I4165" s="192">
        <v>0</v>
      </c>
      <c r="J4165" s="192">
        <v>0</v>
      </c>
    </row>
    <row r="4166" spans="1:10">
      <c r="A4166" s="1" t="s">
        <v>10270</v>
      </c>
      <c r="B4166" s="1" t="s">
        <v>10232</v>
      </c>
      <c r="C4166" s="1" t="s">
        <v>10232</v>
      </c>
      <c r="D4166" s="1" t="s">
        <v>10226</v>
      </c>
      <c r="E4166" s="1" t="s">
        <v>73</v>
      </c>
      <c r="F4166" s="1" t="s">
        <v>65</v>
      </c>
      <c r="G4166" s="1" t="s">
        <v>10271</v>
      </c>
      <c r="H4166" s="191">
        <v>10400</v>
      </c>
      <c r="I4166" s="192">
        <v>0</v>
      </c>
      <c r="J4166" s="192">
        <v>0</v>
      </c>
    </row>
    <row r="4167" spans="1:10">
      <c r="A4167" s="1" t="s">
        <v>10272</v>
      </c>
      <c r="B4167" s="1" t="s">
        <v>10272</v>
      </c>
      <c r="C4167" s="1" t="s">
        <v>10238</v>
      </c>
      <c r="D4167" s="1" t="s">
        <v>10226</v>
      </c>
      <c r="E4167" s="1" t="s">
        <v>73</v>
      </c>
      <c r="F4167" s="1" t="s">
        <v>57</v>
      </c>
      <c r="G4167" s="1" t="s">
        <v>10273</v>
      </c>
      <c r="H4167" s="191">
        <v>7406.5</v>
      </c>
      <c r="I4167" s="192">
        <v>0</v>
      </c>
      <c r="J4167" s="192">
        <v>0</v>
      </c>
    </row>
    <row r="4168" spans="1:10">
      <c r="A4168" s="1" t="s">
        <v>10274</v>
      </c>
      <c r="B4168" s="1" t="s">
        <v>10243</v>
      </c>
      <c r="C4168" s="1" t="s">
        <v>10243</v>
      </c>
      <c r="D4168" s="1" t="s">
        <v>10226</v>
      </c>
      <c r="E4168" s="1" t="s">
        <v>73</v>
      </c>
      <c r="F4168" s="1" t="s">
        <v>48</v>
      </c>
      <c r="G4168" s="1" t="s">
        <v>10275</v>
      </c>
      <c r="H4168" s="191">
        <v>6253.5</v>
      </c>
      <c r="I4168" s="192">
        <v>1</v>
      </c>
      <c r="J4168" s="192">
        <v>0</v>
      </c>
    </row>
    <row r="4169" spans="1:10">
      <c r="A4169" s="1" t="s">
        <v>10276</v>
      </c>
      <c r="B4169" s="1" t="s">
        <v>10277</v>
      </c>
      <c r="C4169" s="1" t="s">
        <v>10277</v>
      </c>
      <c r="D4169" s="1" t="s">
        <v>10226</v>
      </c>
      <c r="E4169" s="1" t="s">
        <v>73</v>
      </c>
      <c r="F4169" s="1" t="s">
        <v>48</v>
      </c>
      <c r="G4169" s="1" t="s">
        <v>10278</v>
      </c>
      <c r="H4169" s="191">
        <v>5455.5</v>
      </c>
      <c r="I4169" s="192">
        <v>0</v>
      </c>
      <c r="J4169" s="192">
        <v>0</v>
      </c>
    </row>
    <row r="4170" spans="1:10">
      <c r="A4170" s="1" t="s">
        <v>10279</v>
      </c>
      <c r="B4170" s="1" t="s">
        <v>10229</v>
      </c>
      <c r="C4170" s="1" t="s">
        <v>10229</v>
      </c>
      <c r="D4170" s="1" t="s">
        <v>10226</v>
      </c>
      <c r="E4170" s="1" t="s">
        <v>73</v>
      </c>
      <c r="F4170" s="1" t="s">
        <v>48</v>
      </c>
      <c r="G4170" s="1" t="s">
        <v>10280</v>
      </c>
      <c r="H4170" s="191">
        <v>5365.5</v>
      </c>
      <c r="I4170" s="192">
        <v>0</v>
      </c>
      <c r="J4170" s="192">
        <v>0</v>
      </c>
    </row>
    <row r="4171" spans="1:10">
      <c r="A4171" s="1" t="s">
        <v>10281</v>
      </c>
      <c r="B4171" s="1" t="s">
        <v>10229</v>
      </c>
      <c r="C4171" s="1" t="s">
        <v>10229</v>
      </c>
      <c r="D4171" s="1" t="s">
        <v>10226</v>
      </c>
      <c r="E4171" s="1" t="s">
        <v>73</v>
      </c>
      <c r="F4171" s="1" t="s">
        <v>48</v>
      </c>
      <c r="G4171" s="1" t="s">
        <v>10282</v>
      </c>
      <c r="H4171" s="191">
        <v>4825.5</v>
      </c>
      <c r="I4171" s="192">
        <v>0</v>
      </c>
      <c r="J4171" s="192">
        <v>0</v>
      </c>
    </row>
    <row r="4172" spans="1:10">
      <c r="A4172" s="1" t="s">
        <v>10283</v>
      </c>
      <c r="B4172" s="1" t="s">
        <v>10235</v>
      </c>
      <c r="C4172" s="1" t="s">
        <v>10235</v>
      </c>
      <c r="D4172" s="1" t="s">
        <v>10226</v>
      </c>
      <c r="E4172" s="1" t="s">
        <v>73</v>
      </c>
      <c r="F4172" s="1" t="s">
        <v>65</v>
      </c>
      <c r="G4172" s="1" t="s">
        <v>10284</v>
      </c>
      <c r="H4172" s="191">
        <v>4439</v>
      </c>
      <c r="I4172" s="192">
        <v>0</v>
      </c>
      <c r="J4172" s="192">
        <v>0</v>
      </c>
    </row>
    <row r="4173" spans="1:10">
      <c r="A4173" s="1" t="s">
        <v>10285</v>
      </c>
      <c r="B4173" s="1" t="s">
        <v>10285</v>
      </c>
      <c r="C4173" s="1" t="s">
        <v>10286</v>
      </c>
      <c r="D4173" s="1" t="s">
        <v>10226</v>
      </c>
      <c r="E4173" s="1" t="s">
        <v>73</v>
      </c>
      <c r="F4173" s="1" t="s">
        <v>42</v>
      </c>
      <c r="G4173" s="1" t="s">
        <v>10287</v>
      </c>
      <c r="H4173" s="191">
        <v>3523.5</v>
      </c>
      <c r="I4173" s="192">
        <v>0</v>
      </c>
      <c r="J4173" s="192">
        <v>0</v>
      </c>
    </row>
    <row r="4174" spans="1:10">
      <c r="A4174" s="1" t="s">
        <v>10288</v>
      </c>
      <c r="B4174" s="1" t="s">
        <v>10289</v>
      </c>
      <c r="C4174" s="1" t="s">
        <v>10289</v>
      </c>
      <c r="D4174" s="1" t="s">
        <v>10226</v>
      </c>
      <c r="E4174" s="1" t="s">
        <v>73</v>
      </c>
      <c r="F4174" s="1" t="s">
        <v>48</v>
      </c>
      <c r="G4174" s="1" t="s">
        <v>10290</v>
      </c>
      <c r="H4174" s="191">
        <v>3086</v>
      </c>
      <c r="I4174" s="192">
        <v>0</v>
      </c>
      <c r="J4174" s="192">
        <v>1</v>
      </c>
    </row>
    <row r="4175" spans="1:10">
      <c r="A4175" s="1" t="s">
        <v>10291</v>
      </c>
      <c r="B4175" s="1" t="s">
        <v>10235</v>
      </c>
      <c r="C4175" s="1" t="s">
        <v>10235</v>
      </c>
      <c r="D4175" s="1" t="s">
        <v>10226</v>
      </c>
      <c r="E4175" s="1" t="s">
        <v>73</v>
      </c>
      <c r="F4175" s="1" t="s">
        <v>48</v>
      </c>
      <c r="G4175" s="1" t="s">
        <v>10292</v>
      </c>
      <c r="H4175" s="191">
        <v>1347</v>
      </c>
      <c r="I4175" s="192">
        <v>0</v>
      </c>
      <c r="J4175" s="192">
        <v>0</v>
      </c>
    </row>
    <row r="4176" spans="1:10">
      <c r="A4176" s="1" t="s">
        <v>10293</v>
      </c>
      <c r="B4176" s="1" t="s">
        <v>10235</v>
      </c>
      <c r="C4176" s="1" t="s">
        <v>10235</v>
      </c>
      <c r="D4176" s="1" t="s">
        <v>10226</v>
      </c>
      <c r="E4176" s="1" t="s">
        <v>73</v>
      </c>
      <c r="F4176" s="1" t="s">
        <v>48</v>
      </c>
      <c r="G4176" s="1" t="s">
        <v>10294</v>
      </c>
      <c r="H4176" s="191">
        <v>1234.25</v>
      </c>
      <c r="I4176" s="192">
        <v>0</v>
      </c>
      <c r="J4176" s="192">
        <v>0</v>
      </c>
    </row>
    <row r="4177" spans="1:10">
      <c r="A4177" s="1" t="s">
        <v>10295</v>
      </c>
      <c r="B4177" s="1" t="s">
        <v>10235</v>
      </c>
      <c r="C4177" s="1" t="s">
        <v>10235</v>
      </c>
      <c r="D4177" s="1" t="s">
        <v>10226</v>
      </c>
      <c r="E4177" s="1" t="s">
        <v>73</v>
      </c>
      <c r="F4177" s="1" t="s">
        <v>48</v>
      </c>
      <c r="G4177" s="1" t="s">
        <v>10296</v>
      </c>
      <c r="H4177" s="191">
        <v>1175.75</v>
      </c>
      <c r="I4177" s="192">
        <v>0</v>
      </c>
      <c r="J4177" s="192">
        <v>0</v>
      </c>
    </row>
    <row r="4178" spans="1:10">
      <c r="A4178" s="1" t="s">
        <v>10297</v>
      </c>
      <c r="B4178" s="1" t="s">
        <v>10297</v>
      </c>
      <c r="C4178" s="1" t="s">
        <v>10286</v>
      </c>
      <c r="D4178" s="1" t="s">
        <v>10226</v>
      </c>
      <c r="E4178" s="1" t="s">
        <v>73</v>
      </c>
      <c r="F4178" s="1" t="s">
        <v>42</v>
      </c>
      <c r="G4178" s="1" t="s">
        <v>10298</v>
      </c>
      <c r="H4178" s="191">
        <v>1167</v>
      </c>
      <c r="I4178" s="192">
        <v>0</v>
      </c>
      <c r="J4178" s="192">
        <v>0</v>
      </c>
    </row>
    <row r="4179" spans="1:10">
      <c r="A4179" s="1" t="s">
        <v>10299</v>
      </c>
      <c r="B4179" s="1" t="s">
        <v>10235</v>
      </c>
      <c r="C4179" s="1" t="s">
        <v>10235</v>
      </c>
      <c r="D4179" s="1" t="s">
        <v>10226</v>
      </c>
      <c r="E4179" s="1" t="s">
        <v>73</v>
      </c>
      <c r="F4179" s="1" t="s">
        <v>48</v>
      </c>
      <c r="G4179" s="1" t="s">
        <v>10300</v>
      </c>
      <c r="H4179" s="191">
        <v>1023.5</v>
      </c>
      <c r="I4179" s="192">
        <v>0</v>
      </c>
      <c r="J4179" s="192">
        <v>0</v>
      </c>
    </row>
    <row r="4180" spans="1:10">
      <c r="A4180" s="1" t="s">
        <v>10301</v>
      </c>
      <c r="B4180" s="1" t="s">
        <v>10235</v>
      </c>
      <c r="C4180" s="1" t="s">
        <v>10235</v>
      </c>
      <c r="D4180" s="1" t="s">
        <v>10226</v>
      </c>
      <c r="E4180" s="1" t="s">
        <v>73</v>
      </c>
      <c r="F4180" s="1" t="s">
        <v>48</v>
      </c>
      <c r="G4180" s="1" t="s">
        <v>10302</v>
      </c>
      <c r="H4180" s="191">
        <v>943.5</v>
      </c>
      <c r="I4180" s="192">
        <v>0</v>
      </c>
      <c r="J4180" s="192">
        <v>0</v>
      </c>
    </row>
    <row r="4181" spans="1:10">
      <c r="A4181" s="1" t="s">
        <v>10303</v>
      </c>
      <c r="B4181" s="1" t="s">
        <v>10235</v>
      </c>
      <c r="C4181" s="1" t="s">
        <v>10235</v>
      </c>
      <c r="D4181" s="1" t="s">
        <v>10226</v>
      </c>
      <c r="E4181" s="1" t="s">
        <v>73</v>
      </c>
      <c r="F4181" s="1" t="s">
        <v>48</v>
      </c>
      <c r="G4181" s="1" t="s">
        <v>10304</v>
      </c>
      <c r="H4181" s="191">
        <v>726</v>
      </c>
      <c r="I4181" s="192">
        <v>0</v>
      </c>
      <c r="J4181" s="192">
        <v>0</v>
      </c>
    </row>
    <row r="4182" spans="1:10">
      <c r="A4182" s="1" t="s">
        <v>10305</v>
      </c>
      <c r="B4182" s="1" t="s">
        <v>10235</v>
      </c>
      <c r="C4182" s="1" t="s">
        <v>10235</v>
      </c>
      <c r="D4182" s="1" t="s">
        <v>10226</v>
      </c>
      <c r="E4182" s="1" t="s">
        <v>73</v>
      </c>
      <c r="F4182" s="1" t="s">
        <v>48</v>
      </c>
      <c r="G4182" s="1" t="s">
        <v>10306</v>
      </c>
      <c r="H4182" s="191">
        <v>705</v>
      </c>
      <c r="I4182" s="192">
        <v>0</v>
      </c>
      <c r="J4182" s="192">
        <v>0</v>
      </c>
    </row>
    <row r="4183" spans="1:10">
      <c r="A4183" s="1" t="s">
        <v>10307</v>
      </c>
      <c r="B4183" s="1" t="s">
        <v>10235</v>
      </c>
      <c r="C4183" s="1" t="s">
        <v>10235</v>
      </c>
      <c r="D4183" s="1" t="s">
        <v>10226</v>
      </c>
      <c r="E4183" s="1" t="s">
        <v>73</v>
      </c>
      <c r="F4183" s="1" t="s">
        <v>48</v>
      </c>
      <c r="G4183" s="1" t="s">
        <v>10308</v>
      </c>
      <c r="H4183" s="191">
        <v>588.75</v>
      </c>
      <c r="I4183" s="192">
        <v>0</v>
      </c>
      <c r="J4183" s="192">
        <v>0</v>
      </c>
    </row>
    <row r="4184" spans="1:10">
      <c r="A4184" s="1" t="s">
        <v>10309</v>
      </c>
      <c r="B4184" s="1" t="s">
        <v>10235</v>
      </c>
      <c r="C4184" s="1" t="s">
        <v>10235</v>
      </c>
      <c r="D4184" s="1" t="s">
        <v>10226</v>
      </c>
      <c r="E4184" s="1" t="s">
        <v>73</v>
      </c>
      <c r="F4184" s="1" t="s">
        <v>48</v>
      </c>
      <c r="G4184" s="1" t="s">
        <v>10310</v>
      </c>
      <c r="H4184" s="191">
        <v>556.25</v>
      </c>
      <c r="I4184" s="192">
        <v>0</v>
      </c>
      <c r="J4184" s="192">
        <v>0</v>
      </c>
    </row>
    <row r="4185" spans="1:10">
      <c r="A4185" s="1" t="s">
        <v>10311</v>
      </c>
      <c r="B4185" s="1" t="s">
        <v>10235</v>
      </c>
      <c r="C4185" s="1" t="s">
        <v>10235</v>
      </c>
      <c r="D4185" s="1" t="s">
        <v>10226</v>
      </c>
      <c r="E4185" s="1" t="s">
        <v>73</v>
      </c>
      <c r="F4185" s="1" t="s">
        <v>48</v>
      </c>
      <c r="G4185" s="1" t="s">
        <v>10312</v>
      </c>
      <c r="H4185" s="191">
        <v>554.75</v>
      </c>
      <c r="I4185" s="192">
        <v>0</v>
      </c>
      <c r="J4185" s="192">
        <v>0</v>
      </c>
    </row>
    <row r="4186" spans="1:10">
      <c r="A4186" s="1" t="s">
        <v>10313</v>
      </c>
      <c r="B4186" s="1" t="s">
        <v>10235</v>
      </c>
      <c r="C4186" s="1" t="s">
        <v>10235</v>
      </c>
      <c r="D4186" s="1" t="s">
        <v>10226</v>
      </c>
      <c r="E4186" s="1" t="s">
        <v>73</v>
      </c>
      <c r="F4186" s="1" t="s">
        <v>48</v>
      </c>
      <c r="G4186" s="1" t="s">
        <v>10314</v>
      </c>
      <c r="H4186" s="191">
        <v>351.25</v>
      </c>
      <c r="I4186" s="192">
        <v>0</v>
      </c>
      <c r="J4186" s="192">
        <v>0</v>
      </c>
    </row>
    <row r="4187" spans="1:10">
      <c r="A4187" s="1" t="s">
        <v>10315</v>
      </c>
      <c r="B4187" s="1" t="s">
        <v>10235</v>
      </c>
      <c r="C4187" s="1" t="s">
        <v>10235</v>
      </c>
      <c r="D4187" s="1" t="s">
        <v>10226</v>
      </c>
      <c r="E4187" s="1" t="s">
        <v>73</v>
      </c>
      <c r="F4187" s="1" t="s">
        <v>48</v>
      </c>
      <c r="G4187" s="1" t="s">
        <v>10316</v>
      </c>
      <c r="H4187" s="191">
        <v>67.75</v>
      </c>
      <c r="I4187" s="192">
        <v>0</v>
      </c>
      <c r="J4187" s="192">
        <v>0</v>
      </c>
    </row>
    <row r="4188" spans="1:10">
      <c r="A4188" s="1" t="s">
        <v>10317</v>
      </c>
      <c r="B4188" s="1" t="s">
        <v>10235</v>
      </c>
      <c r="C4188" s="1" t="s">
        <v>10235</v>
      </c>
      <c r="D4188" s="1" t="s">
        <v>10226</v>
      </c>
      <c r="E4188" s="1" t="s">
        <v>73</v>
      </c>
      <c r="F4188" s="1" t="s">
        <v>48</v>
      </c>
      <c r="G4188" s="1" t="s">
        <v>10318</v>
      </c>
      <c r="H4188" s="191">
        <v>16</v>
      </c>
      <c r="I4188" s="192">
        <v>0</v>
      </c>
      <c r="J4188" s="192">
        <v>0</v>
      </c>
    </row>
    <row r="4189" spans="1:10">
      <c r="A4189" s="1" t="s">
        <v>10319</v>
      </c>
      <c r="B4189" s="1" t="s">
        <v>10235</v>
      </c>
      <c r="C4189" s="1" t="s">
        <v>10235</v>
      </c>
      <c r="D4189" s="1" t="s">
        <v>10226</v>
      </c>
      <c r="E4189" s="1" t="s">
        <v>73</v>
      </c>
      <c r="F4189" s="1" t="s">
        <v>48</v>
      </c>
      <c r="G4189" s="1" t="s">
        <v>10320</v>
      </c>
      <c r="H4189" s="191">
        <v>14</v>
      </c>
      <c r="I4189" s="192">
        <v>0</v>
      </c>
      <c r="J4189" s="192">
        <v>0</v>
      </c>
    </row>
    <row r="4190" spans="1:10">
      <c r="A4190" s="1" t="s">
        <v>10321</v>
      </c>
      <c r="B4190" s="1" t="s">
        <v>10322</v>
      </c>
      <c r="C4190" s="1" t="s">
        <v>10322</v>
      </c>
      <c r="D4190" s="1" t="s">
        <v>10323</v>
      </c>
      <c r="E4190" s="1" t="s">
        <v>41</v>
      </c>
      <c r="F4190" s="1" t="s">
        <v>448</v>
      </c>
      <c r="G4190" s="1" t="s">
        <v>10324</v>
      </c>
      <c r="H4190" s="191">
        <v>488946</v>
      </c>
      <c r="I4190" s="192">
        <v>1</v>
      </c>
      <c r="J4190" s="192">
        <v>1</v>
      </c>
    </row>
    <row r="4191" spans="1:10">
      <c r="A4191" s="7" t="s">
        <v>10325</v>
      </c>
      <c r="B4191" s="7" t="s">
        <v>10322</v>
      </c>
      <c r="C4191" s="7" t="s">
        <v>10322</v>
      </c>
      <c r="D4191" s="1" t="s">
        <v>10323</v>
      </c>
      <c r="E4191" s="1" t="s">
        <v>41</v>
      </c>
      <c r="F4191" s="1" t="s">
        <v>48</v>
      </c>
      <c r="G4191" s="1" t="s">
        <v>10326</v>
      </c>
      <c r="H4191" s="191">
        <v>91800</v>
      </c>
      <c r="I4191" s="192">
        <v>0</v>
      </c>
      <c r="J4191" s="192">
        <v>1</v>
      </c>
    </row>
    <row r="4192" spans="1:10">
      <c r="A4192" s="1" t="s">
        <v>10327</v>
      </c>
      <c r="B4192" s="1" t="s">
        <v>10328</v>
      </c>
      <c r="C4192" s="1" t="s">
        <v>10328</v>
      </c>
      <c r="D4192" s="1" t="s">
        <v>10323</v>
      </c>
      <c r="E4192" s="1" t="s">
        <v>41</v>
      </c>
      <c r="F4192" s="1" t="s">
        <v>48</v>
      </c>
      <c r="G4192" s="1" t="s">
        <v>10329</v>
      </c>
      <c r="H4192" s="191">
        <v>79828.5</v>
      </c>
      <c r="I4192" s="192">
        <v>0</v>
      </c>
      <c r="J4192" s="192">
        <v>1</v>
      </c>
    </row>
    <row r="4193" spans="1:10">
      <c r="A4193" s="1" t="s">
        <v>10330</v>
      </c>
      <c r="B4193" s="1" t="s">
        <v>10330</v>
      </c>
      <c r="C4193" s="1" t="s">
        <v>10331</v>
      </c>
      <c r="D4193" s="1" t="s">
        <v>10323</v>
      </c>
      <c r="E4193" s="1" t="s">
        <v>41</v>
      </c>
      <c r="F4193" s="1" t="s">
        <v>57</v>
      </c>
      <c r="G4193" s="1" t="s">
        <v>10332</v>
      </c>
      <c r="H4193" s="191">
        <v>57514.5</v>
      </c>
      <c r="I4193" s="192">
        <v>0</v>
      </c>
      <c r="J4193" s="192">
        <v>1</v>
      </c>
    </row>
    <row r="4194" spans="1:10">
      <c r="A4194" s="1" t="s">
        <v>10333</v>
      </c>
      <c r="B4194" s="1" t="s">
        <v>10322</v>
      </c>
      <c r="C4194" s="1" t="s">
        <v>10322</v>
      </c>
      <c r="D4194" s="1" t="s">
        <v>10323</v>
      </c>
      <c r="E4194" s="1" t="s">
        <v>41</v>
      </c>
      <c r="F4194" s="1" t="s">
        <v>448</v>
      </c>
      <c r="G4194" s="1" t="s">
        <v>10334</v>
      </c>
      <c r="H4194" s="191">
        <v>27785.5</v>
      </c>
      <c r="I4194" s="192">
        <v>1</v>
      </c>
      <c r="J4194" s="192">
        <v>1</v>
      </c>
    </row>
    <row r="4195" spans="1:10">
      <c r="A4195" s="1" t="s">
        <v>10335</v>
      </c>
      <c r="B4195" s="1" t="s">
        <v>10335</v>
      </c>
      <c r="C4195" s="1" t="s">
        <v>10336</v>
      </c>
      <c r="D4195" s="1" t="s">
        <v>10323</v>
      </c>
      <c r="E4195" s="1" t="s">
        <v>41</v>
      </c>
      <c r="F4195" s="1" t="s">
        <v>57</v>
      </c>
      <c r="G4195" s="1" t="s">
        <v>10337</v>
      </c>
      <c r="H4195" s="191">
        <v>21880</v>
      </c>
      <c r="I4195" s="192">
        <v>0</v>
      </c>
      <c r="J4195" s="192">
        <v>0</v>
      </c>
    </row>
    <row r="4196" spans="1:10">
      <c r="A4196" s="7" t="s">
        <v>10338</v>
      </c>
      <c r="B4196" s="7" t="s">
        <v>10322</v>
      </c>
      <c r="C4196" s="7" t="s">
        <v>10322</v>
      </c>
      <c r="D4196" s="1" t="s">
        <v>10323</v>
      </c>
      <c r="E4196" s="1" t="s">
        <v>41</v>
      </c>
      <c r="F4196" s="1" t="s">
        <v>48</v>
      </c>
      <c r="G4196" s="1" t="s">
        <v>10339</v>
      </c>
      <c r="H4196" s="191">
        <v>19080</v>
      </c>
      <c r="I4196" s="192">
        <v>0</v>
      </c>
      <c r="J4196" s="192">
        <v>1</v>
      </c>
    </row>
    <row r="4197" spans="1:10">
      <c r="A4197" s="1" t="s">
        <v>10340</v>
      </c>
      <c r="B4197" s="1" t="s">
        <v>10340</v>
      </c>
      <c r="C4197" s="1" t="s">
        <v>10341</v>
      </c>
      <c r="D4197" s="1" t="s">
        <v>10323</v>
      </c>
      <c r="E4197" s="1" t="s">
        <v>41</v>
      </c>
      <c r="F4197" s="1" t="s">
        <v>57</v>
      </c>
      <c r="G4197" s="1" t="s">
        <v>10342</v>
      </c>
      <c r="H4197" s="191">
        <v>17189</v>
      </c>
      <c r="I4197" s="192">
        <v>0</v>
      </c>
      <c r="J4197" s="192">
        <v>0</v>
      </c>
    </row>
    <row r="4198" spans="1:10">
      <c r="A4198" s="1" t="s">
        <v>10343</v>
      </c>
      <c r="B4198" s="1" t="s">
        <v>10343</v>
      </c>
      <c r="C4198" s="1" t="s">
        <v>10344</v>
      </c>
      <c r="D4198" s="1" t="s">
        <v>10323</v>
      </c>
      <c r="E4198" s="1" t="s">
        <v>41</v>
      </c>
      <c r="F4198" s="1" t="s">
        <v>57</v>
      </c>
      <c r="G4198" s="1" t="s">
        <v>10345</v>
      </c>
      <c r="H4198" s="191">
        <v>15761.5</v>
      </c>
      <c r="I4198" s="192">
        <v>0</v>
      </c>
      <c r="J4198" s="192">
        <v>0</v>
      </c>
    </row>
    <row r="4199" spans="1:10">
      <c r="A4199" s="1" t="s">
        <v>10346</v>
      </c>
      <c r="B4199" s="1" t="s">
        <v>10346</v>
      </c>
      <c r="C4199" s="1" t="s">
        <v>10347</v>
      </c>
      <c r="D4199" s="1" t="s">
        <v>10323</v>
      </c>
      <c r="E4199" s="1" t="s">
        <v>41</v>
      </c>
      <c r="F4199" s="1" t="s">
        <v>57</v>
      </c>
      <c r="G4199" s="1" t="s">
        <v>10348</v>
      </c>
      <c r="H4199" s="191">
        <v>14434</v>
      </c>
      <c r="I4199" s="192">
        <v>0</v>
      </c>
      <c r="J4199" s="192">
        <v>0</v>
      </c>
    </row>
    <row r="4200" spans="1:10">
      <c r="A4200" s="1" t="s">
        <v>10349</v>
      </c>
      <c r="B4200" s="1" t="s">
        <v>10350</v>
      </c>
      <c r="C4200" s="1" t="s">
        <v>10350</v>
      </c>
      <c r="D4200" s="1" t="s">
        <v>10323</v>
      </c>
      <c r="E4200" s="1" t="s">
        <v>41</v>
      </c>
      <c r="F4200" s="195" t="s">
        <v>42</v>
      </c>
      <c r="G4200" s="195" t="s">
        <v>10351</v>
      </c>
      <c r="H4200" s="196">
        <v>12127</v>
      </c>
      <c r="I4200" s="192">
        <v>0</v>
      </c>
      <c r="J4200" s="192">
        <v>0</v>
      </c>
    </row>
    <row r="4201" spans="1:10">
      <c r="A4201" s="1" t="s">
        <v>10352</v>
      </c>
      <c r="B4201" s="1" t="s">
        <v>10352</v>
      </c>
      <c r="C4201" s="1" t="s">
        <v>10353</v>
      </c>
      <c r="D4201" s="1" t="s">
        <v>10323</v>
      </c>
      <c r="E4201" s="1" t="s">
        <v>41</v>
      </c>
      <c r="F4201" s="1" t="s">
        <v>57</v>
      </c>
      <c r="G4201" s="1" t="s">
        <v>10354</v>
      </c>
      <c r="H4201" s="191">
        <v>12022</v>
      </c>
      <c r="I4201" s="192">
        <v>0</v>
      </c>
      <c r="J4201" s="192">
        <v>0</v>
      </c>
    </row>
    <row r="4202" spans="1:10">
      <c r="A4202" s="1" t="s">
        <v>10355</v>
      </c>
      <c r="B4202" s="1" t="s">
        <v>10355</v>
      </c>
      <c r="C4202" s="1" t="s">
        <v>10356</v>
      </c>
      <c r="D4202" s="1" t="s">
        <v>10323</v>
      </c>
      <c r="E4202" s="1" t="s">
        <v>41</v>
      </c>
      <c r="F4202" s="1" t="s">
        <v>57</v>
      </c>
      <c r="G4202" s="1" t="s">
        <v>10357</v>
      </c>
      <c r="H4202" s="191">
        <v>11726</v>
      </c>
      <c r="I4202" s="192">
        <v>0</v>
      </c>
      <c r="J4202" s="192">
        <v>0</v>
      </c>
    </row>
    <row r="4203" spans="1:10">
      <c r="A4203" s="1" t="s">
        <v>10358</v>
      </c>
      <c r="B4203" s="1" t="s">
        <v>10358</v>
      </c>
      <c r="C4203" s="1" t="s">
        <v>10359</v>
      </c>
      <c r="D4203" s="1" t="s">
        <v>10323</v>
      </c>
      <c r="E4203" s="1" t="s">
        <v>41</v>
      </c>
      <c r="F4203" s="1" t="s">
        <v>42</v>
      </c>
      <c r="G4203" s="1" t="s">
        <v>10360</v>
      </c>
      <c r="H4203" s="191">
        <v>11497</v>
      </c>
      <c r="I4203" s="192">
        <v>0</v>
      </c>
      <c r="J4203" s="192">
        <v>0</v>
      </c>
    </row>
    <row r="4204" spans="1:10">
      <c r="A4204" s="1" t="s">
        <v>10361</v>
      </c>
      <c r="B4204" s="1" t="s">
        <v>10322</v>
      </c>
      <c r="C4204" s="1" t="s">
        <v>10322</v>
      </c>
      <c r="D4204" s="1" t="s">
        <v>10323</v>
      </c>
      <c r="E4204" s="1" t="s">
        <v>41</v>
      </c>
      <c r="F4204" s="1" t="s">
        <v>448</v>
      </c>
      <c r="G4204" s="1" t="s">
        <v>10362</v>
      </c>
      <c r="H4204" s="191">
        <v>11336</v>
      </c>
      <c r="I4204" s="192">
        <v>0</v>
      </c>
      <c r="J4204" s="192">
        <v>0</v>
      </c>
    </row>
    <row r="4205" spans="1:10">
      <c r="A4205" s="1" t="s">
        <v>10363</v>
      </c>
      <c r="B4205" s="1" t="s">
        <v>10363</v>
      </c>
      <c r="C4205" s="1" t="s">
        <v>1580</v>
      </c>
      <c r="D4205" s="1" t="s">
        <v>10323</v>
      </c>
      <c r="E4205" s="1" t="s">
        <v>41</v>
      </c>
      <c r="F4205" s="1" t="s">
        <v>42</v>
      </c>
      <c r="G4205" s="1" t="s">
        <v>10364</v>
      </c>
      <c r="H4205" s="191">
        <v>11189</v>
      </c>
      <c r="I4205" s="192">
        <v>0</v>
      </c>
      <c r="J4205" s="192">
        <v>0</v>
      </c>
    </row>
    <row r="4206" spans="1:10">
      <c r="A4206" s="1" t="s">
        <v>10365</v>
      </c>
      <c r="B4206" s="1" t="s">
        <v>10350</v>
      </c>
      <c r="C4206" s="1" t="s">
        <v>10350</v>
      </c>
      <c r="D4206" s="1" t="s">
        <v>10323</v>
      </c>
      <c r="E4206" s="1" t="s">
        <v>41</v>
      </c>
      <c r="F4206" s="195" t="s">
        <v>42</v>
      </c>
      <c r="G4206" s="195" t="s">
        <v>10366</v>
      </c>
      <c r="H4206" s="196">
        <v>4604</v>
      </c>
      <c r="I4206" s="192">
        <v>0</v>
      </c>
      <c r="J4206" s="192">
        <v>0</v>
      </c>
    </row>
    <row r="4207" spans="1:10">
      <c r="A4207" s="1" t="s">
        <v>10367</v>
      </c>
      <c r="B4207" s="1" t="s">
        <v>10350</v>
      </c>
      <c r="C4207" s="1" t="s">
        <v>10350</v>
      </c>
      <c r="D4207" s="1" t="s">
        <v>10323</v>
      </c>
      <c r="E4207" s="1" t="s">
        <v>41</v>
      </c>
      <c r="F4207" s="195" t="s">
        <v>42</v>
      </c>
      <c r="G4207" s="195" t="s">
        <v>10368</v>
      </c>
      <c r="H4207" s="196">
        <v>2894</v>
      </c>
      <c r="I4207" s="192">
        <v>0</v>
      </c>
      <c r="J4207" s="192">
        <v>0</v>
      </c>
    </row>
    <row r="4208" spans="1:10">
      <c r="A4208" s="1" t="s">
        <v>10369</v>
      </c>
      <c r="B4208" s="1" t="s">
        <v>10350</v>
      </c>
      <c r="C4208" s="1" t="s">
        <v>10350</v>
      </c>
      <c r="D4208" s="1" t="s">
        <v>10323</v>
      </c>
      <c r="E4208" s="1" t="s">
        <v>41</v>
      </c>
      <c r="F4208" s="195" t="s">
        <v>42</v>
      </c>
      <c r="G4208" s="195" t="s">
        <v>10370</v>
      </c>
      <c r="H4208" s="196">
        <v>1785</v>
      </c>
      <c r="I4208" s="192">
        <v>0</v>
      </c>
      <c r="J4208" s="192">
        <v>0</v>
      </c>
    </row>
    <row r="4209" spans="1:10">
      <c r="A4209" s="1" t="s">
        <v>10371</v>
      </c>
      <c r="B4209" s="1" t="s">
        <v>10371</v>
      </c>
      <c r="C4209" s="1" t="s">
        <v>1646</v>
      </c>
      <c r="D4209" s="1" t="s">
        <v>10323</v>
      </c>
      <c r="E4209" s="1" t="s">
        <v>41</v>
      </c>
      <c r="F4209" s="1" t="s">
        <v>57</v>
      </c>
      <c r="G4209" s="1" t="s">
        <v>10372</v>
      </c>
      <c r="H4209" s="191">
        <v>1540</v>
      </c>
      <c r="I4209" s="192">
        <v>0</v>
      </c>
      <c r="J4209" s="192">
        <v>0</v>
      </c>
    </row>
    <row r="4210" spans="1:10">
      <c r="A4210" s="1" t="s">
        <v>10373</v>
      </c>
      <c r="B4210" s="1" t="s">
        <v>10350</v>
      </c>
      <c r="C4210" s="1" t="s">
        <v>10350</v>
      </c>
      <c r="D4210" s="1" t="s">
        <v>10323</v>
      </c>
      <c r="E4210" s="1" t="s">
        <v>41</v>
      </c>
      <c r="F4210" s="195" t="s">
        <v>42</v>
      </c>
      <c r="G4210" s="195" t="s">
        <v>10374</v>
      </c>
      <c r="H4210" s="196">
        <v>845</v>
      </c>
      <c r="I4210" s="192">
        <v>0</v>
      </c>
      <c r="J4210" s="192">
        <v>0</v>
      </c>
    </row>
    <row r="4211" spans="1:10">
      <c r="A4211" s="1" t="s">
        <v>10375</v>
      </c>
      <c r="B4211" s="1" t="s">
        <v>10350</v>
      </c>
      <c r="C4211" s="1" t="s">
        <v>10350</v>
      </c>
      <c r="D4211" s="1" t="s">
        <v>10323</v>
      </c>
      <c r="E4211" s="1" t="s">
        <v>41</v>
      </c>
      <c r="F4211" s="195" t="s">
        <v>42</v>
      </c>
      <c r="G4211" s="195" t="s">
        <v>10376</v>
      </c>
      <c r="H4211" s="196">
        <v>795</v>
      </c>
      <c r="I4211" s="192">
        <v>0</v>
      </c>
      <c r="J4211" s="192">
        <v>0</v>
      </c>
    </row>
    <row r="4212" spans="1:10">
      <c r="A4212" s="1" t="s">
        <v>10377</v>
      </c>
      <c r="B4212" s="1" t="s">
        <v>10378</v>
      </c>
      <c r="C4212" s="1" t="s">
        <v>10378</v>
      </c>
      <c r="D4212" s="1" t="s">
        <v>10379</v>
      </c>
      <c r="E4212" s="1" t="s">
        <v>41</v>
      </c>
      <c r="F4212" s="1" t="s">
        <v>448</v>
      </c>
      <c r="G4212" s="1" t="s">
        <v>10380</v>
      </c>
      <c r="H4212" s="191">
        <v>301843.5</v>
      </c>
      <c r="I4212" s="192">
        <v>1</v>
      </c>
      <c r="J4212" s="192">
        <v>1</v>
      </c>
    </row>
    <row r="4213" spans="1:10">
      <c r="A4213" s="1" t="s">
        <v>10381</v>
      </c>
      <c r="B4213" s="1" t="s">
        <v>10381</v>
      </c>
      <c r="C4213" s="1" t="s">
        <v>10382</v>
      </c>
      <c r="D4213" s="1" t="s">
        <v>10379</v>
      </c>
      <c r="E4213" s="1" t="s">
        <v>41</v>
      </c>
      <c r="F4213" s="1" t="s">
        <v>57</v>
      </c>
      <c r="G4213" s="1" t="s">
        <v>10383</v>
      </c>
      <c r="H4213" s="191">
        <v>139132.5</v>
      </c>
      <c r="I4213" s="192">
        <v>0</v>
      </c>
      <c r="J4213" s="192">
        <v>1</v>
      </c>
    </row>
    <row r="4214" spans="1:10">
      <c r="A4214" s="1" t="s">
        <v>10384</v>
      </c>
      <c r="B4214" s="1" t="s">
        <v>10385</v>
      </c>
      <c r="C4214" s="1" t="s">
        <v>10385</v>
      </c>
      <c r="D4214" s="1" t="s">
        <v>10379</v>
      </c>
      <c r="E4214" s="1" t="s">
        <v>41</v>
      </c>
      <c r="F4214" s="1" t="s">
        <v>48</v>
      </c>
      <c r="G4214" s="1" t="s">
        <v>10386</v>
      </c>
      <c r="H4214" s="191">
        <v>66165.5</v>
      </c>
      <c r="I4214" s="192">
        <v>0</v>
      </c>
      <c r="J4214" s="192">
        <v>1</v>
      </c>
    </row>
    <row r="4215" spans="1:10">
      <c r="A4215" s="1" t="s">
        <v>10387</v>
      </c>
      <c r="B4215" s="1" t="s">
        <v>10378</v>
      </c>
      <c r="C4215" s="1" t="s">
        <v>10378</v>
      </c>
      <c r="D4215" s="1" t="s">
        <v>10379</v>
      </c>
      <c r="E4215" s="1" t="s">
        <v>41</v>
      </c>
      <c r="F4215" s="1" t="s">
        <v>448</v>
      </c>
      <c r="G4215" s="1" t="s">
        <v>10388</v>
      </c>
      <c r="H4215" s="191">
        <v>64138.5</v>
      </c>
      <c r="I4215" s="192">
        <v>0</v>
      </c>
      <c r="J4215" s="192">
        <v>1</v>
      </c>
    </row>
    <row r="4216" spans="1:10">
      <c r="A4216" s="1" t="s">
        <v>10389</v>
      </c>
      <c r="B4216" s="1" t="s">
        <v>10378</v>
      </c>
      <c r="C4216" s="1" t="s">
        <v>10378</v>
      </c>
      <c r="D4216" s="1" t="s">
        <v>10379</v>
      </c>
      <c r="E4216" s="1" t="s">
        <v>41</v>
      </c>
      <c r="F4216" s="1" t="s">
        <v>448</v>
      </c>
      <c r="G4216" s="1" t="s">
        <v>10390</v>
      </c>
      <c r="H4216" s="191">
        <v>58089</v>
      </c>
      <c r="I4216" s="192">
        <v>0</v>
      </c>
      <c r="J4216" s="192">
        <v>1</v>
      </c>
    </row>
    <row r="4217" spans="1:10">
      <c r="A4217" s="1" t="s">
        <v>10391</v>
      </c>
      <c r="B4217" s="1" t="s">
        <v>10391</v>
      </c>
      <c r="C4217" s="1" t="s">
        <v>10382</v>
      </c>
      <c r="D4217" s="1" t="s">
        <v>10379</v>
      </c>
      <c r="E4217" s="1" t="s">
        <v>41</v>
      </c>
      <c r="F4217" s="1" t="s">
        <v>57</v>
      </c>
      <c r="G4217" s="1" t="s">
        <v>10392</v>
      </c>
      <c r="H4217" s="191">
        <v>39367</v>
      </c>
      <c r="I4217" s="192">
        <v>0</v>
      </c>
      <c r="J4217" s="192">
        <v>1</v>
      </c>
    </row>
    <row r="4218" spans="1:10">
      <c r="A4218" s="1" t="s">
        <v>10393</v>
      </c>
      <c r="B4218" s="1" t="s">
        <v>10394</v>
      </c>
      <c r="C4218" s="1" t="s">
        <v>10394</v>
      </c>
      <c r="D4218" s="1" t="s">
        <v>10379</v>
      </c>
      <c r="E4218" s="1" t="s">
        <v>41</v>
      </c>
      <c r="F4218" s="1" t="s">
        <v>48</v>
      </c>
      <c r="G4218" s="1" t="s">
        <v>10395</v>
      </c>
      <c r="H4218" s="191">
        <v>36773.5</v>
      </c>
      <c r="I4218" s="192">
        <v>0</v>
      </c>
      <c r="J4218" s="192">
        <v>1</v>
      </c>
    </row>
    <row r="4219" spans="1:10">
      <c r="A4219" s="1" t="s">
        <v>10396</v>
      </c>
      <c r="B4219" s="1" t="s">
        <v>10397</v>
      </c>
      <c r="C4219" s="1" t="s">
        <v>10397</v>
      </c>
      <c r="D4219" s="1" t="s">
        <v>10379</v>
      </c>
      <c r="E4219" s="1" t="s">
        <v>41</v>
      </c>
      <c r="F4219" s="1" t="s">
        <v>48</v>
      </c>
      <c r="G4219" s="1" t="s">
        <v>10398</v>
      </c>
      <c r="H4219" s="191">
        <v>35995.5</v>
      </c>
      <c r="I4219" s="192">
        <v>0</v>
      </c>
      <c r="J4219" s="192">
        <v>1</v>
      </c>
    </row>
    <row r="4220" spans="1:10">
      <c r="A4220" s="1" t="s">
        <v>10399</v>
      </c>
      <c r="B4220" s="1" t="s">
        <v>10378</v>
      </c>
      <c r="C4220" s="1" t="s">
        <v>10378</v>
      </c>
      <c r="D4220" s="1" t="s">
        <v>10379</v>
      </c>
      <c r="E4220" s="1" t="s">
        <v>41</v>
      </c>
      <c r="F4220" s="1" t="s">
        <v>448</v>
      </c>
      <c r="G4220" s="1" t="s">
        <v>10400</v>
      </c>
      <c r="H4220" s="191">
        <v>30400</v>
      </c>
      <c r="I4220" s="192">
        <v>0</v>
      </c>
      <c r="J4220" s="192">
        <v>0</v>
      </c>
    </row>
    <row r="4221" spans="1:10">
      <c r="A4221" s="1" t="s">
        <v>10401</v>
      </c>
      <c r="B4221" s="1" t="s">
        <v>10401</v>
      </c>
      <c r="C4221" s="1" t="s">
        <v>10401</v>
      </c>
      <c r="D4221" s="1" t="s">
        <v>10379</v>
      </c>
      <c r="E4221" s="1" t="s">
        <v>41</v>
      </c>
      <c r="F4221" s="195" t="s">
        <v>42</v>
      </c>
      <c r="G4221" s="195" t="s">
        <v>10402</v>
      </c>
      <c r="H4221" s="196">
        <v>22397</v>
      </c>
      <c r="I4221" s="192">
        <v>0</v>
      </c>
      <c r="J4221" s="192">
        <v>0</v>
      </c>
    </row>
    <row r="4222" spans="1:10">
      <c r="A4222" s="1" t="s">
        <v>10403</v>
      </c>
      <c r="B4222" s="1" t="s">
        <v>10404</v>
      </c>
      <c r="C4222" s="1" t="s">
        <v>10404</v>
      </c>
      <c r="D4222" s="1" t="s">
        <v>10379</v>
      </c>
      <c r="E4222" s="1" t="s">
        <v>41</v>
      </c>
      <c r="F4222" s="1" t="s">
        <v>48</v>
      </c>
      <c r="G4222" s="1" t="s">
        <v>10405</v>
      </c>
      <c r="H4222" s="191">
        <v>15957.5</v>
      </c>
      <c r="I4222" s="192">
        <v>0</v>
      </c>
      <c r="J4222" s="192">
        <v>0</v>
      </c>
    </row>
    <row r="4223" spans="1:10">
      <c r="A4223" s="1" t="s">
        <v>10406</v>
      </c>
      <c r="B4223" s="1" t="s">
        <v>10404</v>
      </c>
      <c r="C4223" s="1" t="s">
        <v>10404</v>
      </c>
      <c r="D4223" s="1" t="s">
        <v>10379</v>
      </c>
      <c r="E4223" s="1" t="s">
        <v>41</v>
      </c>
      <c r="F4223" s="1" t="s">
        <v>48</v>
      </c>
      <c r="G4223" s="1" t="s">
        <v>10405</v>
      </c>
      <c r="H4223" s="191">
        <v>15501</v>
      </c>
      <c r="I4223" s="192">
        <v>0</v>
      </c>
      <c r="J4223" s="192">
        <v>0</v>
      </c>
    </row>
    <row r="4224" spans="1:10">
      <c r="A4224" s="1" t="s">
        <v>10407</v>
      </c>
      <c r="B4224" s="1" t="s">
        <v>10408</v>
      </c>
      <c r="C4224" s="1" t="s">
        <v>10408</v>
      </c>
      <c r="D4224" s="1" t="s">
        <v>10379</v>
      </c>
      <c r="E4224" s="1" t="s">
        <v>41</v>
      </c>
      <c r="F4224" s="1" t="s">
        <v>48</v>
      </c>
      <c r="G4224" s="1" t="s">
        <v>10409</v>
      </c>
      <c r="H4224" s="191">
        <v>15421</v>
      </c>
      <c r="I4224" s="192">
        <v>0</v>
      </c>
      <c r="J4224" s="192">
        <v>1</v>
      </c>
    </row>
    <row r="4225" spans="1:10">
      <c r="A4225" s="1" t="s">
        <v>10410</v>
      </c>
      <c r="B4225" s="1" t="s">
        <v>10410</v>
      </c>
      <c r="C4225" s="1" t="s">
        <v>1580</v>
      </c>
      <c r="D4225" s="1" t="s">
        <v>10379</v>
      </c>
      <c r="E4225" s="1" t="s">
        <v>41</v>
      </c>
      <c r="F4225" s="1" t="s">
        <v>42</v>
      </c>
      <c r="G4225" s="1" t="s">
        <v>10411</v>
      </c>
      <c r="H4225" s="191">
        <v>14585</v>
      </c>
      <c r="I4225" s="192">
        <v>0</v>
      </c>
      <c r="J4225" s="192">
        <v>0</v>
      </c>
    </row>
    <row r="4226" spans="1:10">
      <c r="A4226" s="1" t="s">
        <v>10412</v>
      </c>
      <c r="B4226" s="1" t="s">
        <v>10412</v>
      </c>
      <c r="C4226" s="1" t="s">
        <v>10413</v>
      </c>
      <c r="D4226" s="1" t="s">
        <v>10379</v>
      </c>
      <c r="E4226" s="1" t="s">
        <v>41</v>
      </c>
      <c r="F4226" s="1" t="s">
        <v>42</v>
      </c>
      <c r="G4226" s="1" t="s">
        <v>10414</v>
      </c>
      <c r="H4226" s="191">
        <v>11260</v>
      </c>
      <c r="I4226" s="192">
        <v>0</v>
      </c>
      <c r="J4226" s="192">
        <v>0</v>
      </c>
    </row>
    <row r="4227" spans="1:10">
      <c r="A4227" s="1" t="s">
        <v>10415</v>
      </c>
      <c r="B4227" s="1" t="s">
        <v>10397</v>
      </c>
      <c r="C4227" s="1" t="s">
        <v>10397</v>
      </c>
      <c r="D4227" s="1" t="s">
        <v>10379</v>
      </c>
      <c r="E4227" s="1" t="s">
        <v>41</v>
      </c>
      <c r="F4227" s="1" t="s">
        <v>65</v>
      </c>
      <c r="G4227" s="1" t="s">
        <v>10416</v>
      </c>
      <c r="H4227" s="191">
        <v>10510</v>
      </c>
      <c r="I4227" s="192">
        <v>0</v>
      </c>
      <c r="J4227" s="192">
        <v>0</v>
      </c>
    </row>
    <row r="4228" spans="1:10">
      <c r="A4228" s="1" t="s">
        <v>10417</v>
      </c>
      <c r="B4228" s="1" t="s">
        <v>10397</v>
      </c>
      <c r="C4228" s="1" t="s">
        <v>10397</v>
      </c>
      <c r="D4228" s="1" t="s">
        <v>10379</v>
      </c>
      <c r="E4228" s="1" t="s">
        <v>41</v>
      </c>
      <c r="F4228" s="1" t="s">
        <v>48</v>
      </c>
      <c r="G4228" s="1" t="s">
        <v>10418</v>
      </c>
      <c r="H4228" s="191">
        <v>9814</v>
      </c>
      <c r="I4228" s="192">
        <v>0</v>
      </c>
      <c r="J4228" s="192">
        <v>0</v>
      </c>
    </row>
    <row r="4229" spans="1:10">
      <c r="A4229" s="1" t="s">
        <v>10419</v>
      </c>
      <c r="B4229" s="1" t="s">
        <v>10419</v>
      </c>
      <c r="C4229" s="1" t="s">
        <v>10420</v>
      </c>
      <c r="D4229" s="1" t="s">
        <v>10379</v>
      </c>
      <c r="E4229" s="1" t="s">
        <v>41</v>
      </c>
      <c r="F4229" s="1" t="s">
        <v>57</v>
      </c>
      <c r="G4229" s="1" t="s">
        <v>10421</v>
      </c>
      <c r="H4229" s="191">
        <v>9439.5</v>
      </c>
      <c r="I4229" s="192">
        <v>0</v>
      </c>
      <c r="J4229" s="192">
        <v>0</v>
      </c>
    </row>
    <row r="4230" spans="1:10">
      <c r="A4230" s="1" t="s">
        <v>10422</v>
      </c>
      <c r="B4230" s="1" t="s">
        <v>10422</v>
      </c>
      <c r="C4230" s="1" t="s">
        <v>10420</v>
      </c>
      <c r="D4230" s="1" t="s">
        <v>10379</v>
      </c>
      <c r="E4230" s="1" t="s">
        <v>41</v>
      </c>
      <c r="F4230" s="1" t="s">
        <v>57</v>
      </c>
      <c r="G4230" s="1" t="s">
        <v>10423</v>
      </c>
      <c r="H4230" s="191">
        <v>7953.5</v>
      </c>
      <c r="I4230" s="192">
        <v>0</v>
      </c>
      <c r="J4230" s="192">
        <v>0</v>
      </c>
    </row>
    <row r="4231" spans="1:10">
      <c r="A4231" s="1" t="s">
        <v>10424</v>
      </c>
      <c r="B4231" s="1" t="s">
        <v>10424</v>
      </c>
      <c r="C4231" s="1" t="s">
        <v>10425</v>
      </c>
      <c r="D4231" s="1" t="s">
        <v>10379</v>
      </c>
      <c r="E4231" s="1" t="s">
        <v>41</v>
      </c>
      <c r="F4231" s="1" t="s">
        <v>57</v>
      </c>
      <c r="G4231" s="1" t="s">
        <v>10426</v>
      </c>
      <c r="H4231" s="191">
        <v>6996.25</v>
      </c>
      <c r="I4231" s="192">
        <v>0</v>
      </c>
      <c r="J4231" s="192">
        <v>0</v>
      </c>
    </row>
    <row r="4232" spans="1:10">
      <c r="A4232" s="1" t="s">
        <v>10427</v>
      </c>
      <c r="B4232" s="1" t="s">
        <v>10404</v>
      </c>
      <c r="C4232" s="1" t="s">
        <v>10404</v>
      </c>
      <c r="D4232" s="1" t="s">
        <v>10379</v>
      </c>
      <c r="E4232" s="1" t="s">
        <v>41</v>
      </c>
      <c r="F4232" s="1" t="s">
        <v>48</v>
      </c>
      <c r="G4232" s="1" t="s">
        <v>10405</v>
      </c>
      <c r="H4232" s="191">
        <v>6739</v>
      </c>
      <c r="I4232" s="192">
        <v>0</v>
      </c>
      <c r="J4232" s="192">
        <v>0</v>
      </c>
    </row>
    <row r="4233" spans="1:10">
      <c r="A4233" s="1" t="s">
        <v>10428</v>
      </c>
      <c r="B4233" s="1" t="s">
        <v>10401</v>
      </c>
      <c r="C4233" s="1" t="s">
        <v>10401</v>
      </c>
      <c r="D4233" s="1" t="s">
        <v>10379</v>
      </c>
      <c r="E4233" s="1" t="s">
        <v>41</v>
      </c>
      <c r="F4233" s="1" t="s">
        <v>57</v>
      </c>
      <c r="G4233" s="1" t="s">
        <v>10429</v>
      </c>
      <c r="H4233" s="191">
        <v>6603.5</v>
      </c>
      <c r="I4233" s="192">
        <v>0</v>
      </c>
      <c r="J4233" s="192">
        <v>0</v>
      </c>
    </row>
    <row r="4234" spans="1:10">
      <c r="A4234" s="1" t="s">
        <v>10430</v>
      </c>
      <c r="B4234" s="1" t="s">
        <v>10401</v>
      </c>
      <c r="C4234" s="1" t="s">
        <v>10401</v>
      </c>
      <c r="D4234" s="1" t="s">
        <v>10379</v>
      </c>
      <c r="E4234" s="1" t="s">
        <v>41</v>
      </c>
      <c r="F4234" s="1" t="s">
        <v>57</v>
      </c>
      <c r="G4234" s="1" t="s">
        <v>10431</v>
      </c>
      <c r="H4234" s="191">
        <v>6186</v>
      </c>
      <c r="I4234" s="192">
        <v>0</v>
      </c>
      <c r="J4234" s="192">
        <v>0</v>
      </c>
    </row>
    <row r="4235" spans="1:10">
      <c r="A4235" s="1" t="s">
        <v>10432</v>
      </c>
      <c r="B4235" s="1" t="s">
        <v>10385</v>
      </c>
      <c r="C4235" s="1" t="s">
        <v>10385</v>
      </c>
      <c r="D4235" s="1" t="s">
        <v>10379</v>
      </c>
      <c r="E4235" s="1" t="s">
        <v>41</v>
      </c>
      <c r="F4235" s="1" t="s">
        <v>48</v>
      </c>
      <c r="G4235" s="1" t="s">
        <v>10433</v>
      </c>
      <c r="H4235" s="191">
        <v>6125.25</v>
      </c>
      <c r="I4235" s="192">
        <v>0</v>
      </c>
      <c r="J4235" s="192">
        <v>0</v>
      </c>
    </row>
    <row r="4236" spans="1:10">
      <c r="A4236" s="1" t="s">
        <v>10434</v>
      </c>
      <c r="B4236" s="1" t="s">
        <v>10385</v>
      </c>
      <c r="C4236" s="1" t="s">
        <v>10385</v>
      </c>
      <c r="D4236" s="1" t="s">
        <v>10379</v>
      </c>
      <c r="E4236" s="1" t="s">
        <v>41</v>
      </c>
      <c r="F4236" s="1" t="s">
        <v>48</v>
      </c>
      <c r="G4236" s="1" t="s">
        <v>10435</v>
      </c>
      <c r="H4236" s="191">
        <v>4196.5</v>
      </c>
      <c r="I4236" s="192">
        <v>0</v>
      </c>
      <c r="J4236" s="192">
        <v>0</v>
      </c>
    </row>
    <row r="4237" spans="1:10">
      <c r="A4237" s="1" t="s">
        <v>10436</v>
      </c>
      <c r="B4237" s="1" t="s">
        <v>10385</v>
      </c>
      <c r="C4237" s="1" t="s">
        <v>10385</v>
      </c>
      <c r="D4237" s="1" t="s">
        <v>10379</v>
      </c>
      <c r="E4237" s="1" t="s">
        <v>41</v>
      </c>
      <c r="F4237" s="1" t="s">
        <v>48</v>
      </c>
      <c r="G4237" s="1" t="s">
        <v>10437</v>
      </c>
      <c r="H4237" s="191">
        <v>1524</v>
      </c>
      <c r="I4237" s="192">
        <v>0</v>
      </c>
      <c r="J4237" s="192">
        <v>0</v>
      </c>
    </row>
    <row r="4238" spans="1:10">
      <c r="A4238" s="1" t="s">
        <v>10438</v>
      </c>
      <c r="B4238" s="1" t="s">
        <v>10385</v>
      </c>
      <c r="C4238" s="1" t="s">
        <v>10385</v>
      </c>
      <c r="D4238" s="1" t="s">
        <v>10379</v>
      </c>
      <c r="E4238" s="1" t="s">
        <v>41</v>
      </c>
      <c r="F4238" s="1" t="s">
        <v>48</v>
      </c>
      <c r="G4238" s="1" t="s">
        <v>10439</v>
      </c>
      <c r="H4238" s="191">
        <v>1489.25</v>
      </c>
      <c r="I4238" s="192">
        <v>0</v>
      </c>
      <c r="J4238" s="192">
        <v>0</v>
      </c>
    </row>
    <row r="4239" spans="1:10">
      <c r="A4239" s="1" t="s">
        <v>10440</v>
      </c>
      <c r="B4239" s="1" t="s">
        <v>10385</v>
      </c>
      <c r="C4239" s="1" t="s">
        <v>10385</v>
      </c>
      <c r="D4239" s="1" t="s">
        <v>10379</v>
      </c>
      <c r="E4239" s="1" t="s">
        <v>41</v>
      </c>
      <c r="F4239" s="1" t="s">
        <v>48</v>
      </c>
      <c r="G4239" s="1" t="s">
        <v>10441</v>
      </c>
      <c r="H4239" s="191">
        <v>1370.5</v>
      </c>
      <c r="I4239" s="192">
        <v>0</v>
      </c>
      <c r="J4239" s="192">
        <v>0</v>
      </c>
    </row>
    <row r="4240" spans="1:10">
      <c r="A4240" s="1" t="s">
        <v>10442</v>
      </c>
      <c r="B4240" s="1" t="s">
        <v>10385</v>
      </c>
      <c r="C4240" s="1" t="s">
        <v>10385</v>
      </c>
      <c r="D4240" s="1" t="s">
        <v>10379</v>
      </c>
      <c r="E4240" s="1" t="s">
        <v>41</v>
      </c>
      <c r="F4240" s="1" t="s">
        <v>48</v>
      </c>
      <c r="G4240" s="1" t="s">
        <v>10443</v>
      </c>
      <c r="H4240" s="191">
        <v>1101.5</v>
      </c>
      <c r="I4240" s="192">
        <v>0</v>
      </c>
      <c r="J4240" s="192">
        <v>0</v>
      </c>
    </row>
    <row r="4241" spans="1:10">
      <c r="A4241" s="1" t="s">
        <v>10444</v>
      </c>
      <c r="B4241" s="1" t="s">
        <v>10385</v>
      </c>
      <c r="C4241" s="1" t="s">
        <v>10385</v>
      </c>
      <c r="D4241" s="1" t="s">
        <v>10379</v>
      </c>
      <c r="E4241" s="1" t="s">
        <v>41</v>
      </c>
      <c r="F4241" s="1" t="s">
        <v>48</v>
      </c>
      <c r="G4241" s="1" t="s">
        <v>10445</v>
      </c>
      <c r="H4241" s="191">
        <v>413.75</v>
      </c>
      <c r="I4241" s="192">
        <v>0</v>
      </c>
      <c r="J4241" s="192">
        <v>0</v>
      </c>
    </row>
    <row r="4242" spans="1:10">
      <c r="A4242" s="1" t="s">
        <v>10446</v>
      </c>
      <c r="B4242" s="1" t="s">
        <v>10385</v>
      </c>
      <c r="C4242" s="1" t="s">
        <v>10385</v>
      </c>
      <c r="D4242" s="1" t="s">
        <v>10379</v>
      </c>
      <c r="E4242" s="1" t="s">
        <v>41</v>
      </c>
      <c r="F4242" s="1" t="s">
        <v>48</v>
      </c>
      <c r="G4242" s="1" t="s">
        <v>10447</v>
      </c>
      <c r="H4242" s="191">
        <v>173</v>
      </c>
      <c r="I4242" s="192">
        <v>0</v>
      </c>
      <c r="J4242" s="192">
        <v>0</v>
      </c>
    </row>
    <row r="4243" spans="1:10">
      <c r="A4243" s="1" t="s">
        <v>10448</v>
      </c>
      <c r="B4243" s="1" t="s">
        <v>10449</v>
      </c>
      <c r="C4243" s="1" t="s">
        <v>10449</v>
      </c>
      <c r="D4243" s="1" t="s">
        <v>10450</v>
      </c>
      <c r="E4243" s="1" t="s">
        <v>86</v>
      </c>
      <c r="F4243" s="1" t="s">
        <v>48</v>
      </c>
      <c r="G4243" s="1" t="s">
        <v>10451</v>
      </c>
      <c r="H4243" s="191">
        <v>117805.5</v>
      </c>
      <c r="I4243" s="192">
        <v>1</v>
      </c>
      <c r="J4243" s="192">
        <v>1</v>
      </c>
    </row>
    <row r="4244" spans="1:10">
      <c r="A4244" s="1" t="s">
        <v>10452</v>
      </c>
      <c r="B4244" s="1" t="s">
        <v>10453</v>
      </c>
      <c r="C4244" s="1" t="s">
        <v>10453</v>
      </c>
      <c r="D4244" s="1" t="s">
        <v>10450</v>
      </c>
      <c r="E4244" s="1" t="s">
        <v>86</v>
      </c>
      <c r="F4244" s="1" t="s">
        <v>48</v>
      </c>
      <c r="G4244" s="1" t="s">
        <v>10454</v>
      </c>
      <c r="H4244" s="191">
        <v>80864.5</v>
      </c>
      <c r="I4244" s="192">
        <v>0</v>
      </c>
      <c r="J4244" s="192">
        <v>1</v>
      </c>
    </row>
    <row r="4245" spans="1:10">
      <c r="A4245" s="1" t="s">
        <v>10455</v>
      </c>
      <c r="B4245" s="1" t="s">
        <v>10456</v>
      </c>
      <c r="C4245" s="1" t="s">
        <v>10456</v>
      </c>
      <c r="D4245" s="1" t="s">
        <v>10450</v>
      </c>
      <c r="E4245" s="1" t="s">
        <v>86</v>
      </c>
      <c r="F4245" s="1" t="s">
        <v>48</v>
      </c>
      <c r="G4245" s="1" t="s">
        <v>10457</v>
      </c>
      <c r="H4245" s="191">
        <v>76171</v>
      </c>
      <c r="I4245" s="192">
        <v>1</v>
      </c>
      <c r="J4245" s="192">
        <v>1</v>
      </c>
    </row>
    <row r="4246" spans="1:10">
      <c r="A4246" s="1" t="s">
        <v>10458</v>
      </c>
      <c r="B4246" s="1" t="s">
        <v>10458</v>
      </c>
      <c r="C4246" s="1" t="s">
        <v>10459</v>
      </c>
      <c r="D4246" s="1" t="s">
        <v>10450</v>
      </c>
      <c r="E4246" s="1" t="s">
        <v>86</v>
      </c>
      <c r="F4246" s="1" t="s">
        <v>57</v>
      </c>
      <c r="G4246" s="1" t="s">
        <v>10460</v>
      </c>
      <c r="H4246" s="191">
        <v>66400</v>
      </c>
      <c r="I4246" s="192">
        <v>0</v>
      </c>
      <c r="J4246" s="192">
        <v>1</v>
      </c>
    </row>
    <row r="4247" spans="1:10">
      <c r="A4247" s="1" t="s">
        <v>10461</v>
      </c>
      <c r="B4247" s="1" t="s">
        <v>10462</v>
      </c>
      <c r="C4247" s="1" t="s">
        <v>10462</v>
      </c>
      <c r="D4247" s="1" t="s">
        <v>10450</v>
      </c>
      <c r="E4247" s="1" t="s">
        <v>86</v>
      </c>
      <c r="F4247" s="1" t="s">
        <v>48</v>
      </c>
      <c r="G4247" s="1" t="s">
        <v>10463</v>
      </c>
      <c r="H4247" s="191">
        <v>57828</v>
      </c>
      <c r="I4247" s="192">
        <v>1</v>
      </c>
      <c r="J4247" s="192">
        <v>1</v>
      </c>
    </row>
    <row r="4248" spans="1:10">
      <c r="A4248" s="1" t="s">
        <v>10464</v>
      </c>
      <c r="B4248" s="1" t="s">
        <v>10462</v>
      </c>
      <c r="C4248" s="1" t="s">
        <v>10462</v>
      </c>
      <c r="D4248" s="1" t="s">
        <v>10450</v>
      </c>
      <c r="E4248" s="1" t="s">
        <v>86</v>
      </c>
      <c r="F4248" s="1" t="s">
        <v>48</v>
      </c>
      <c r="G4248" s="1" t="s">
        <v>10465</v>
      </c>
      <c r="H4248" s="191">
        <v>36853.25</v>
      </c>
      <c r="I4248" s="192">
        <v>0</v>
      </c>
      <c r="J4248" s="192">
        <v>0</v>
      </c>
    </row>
    <row r="4249" spans="1:10">
      <c r="A4249" s="1" t="s">
        <v>10464</v>
      </c>
      <c r="B4249" s="1" t="s">
        <v>10462</v>
      </c>
      <c r="C4249" s="1" t="s">
        <v>10462</v>
      </c>
      <c r="D4249" s="1" t="s">
        <v>10450</v>
      </c>
      <c r="E4249" s="1" t="s">
        <v>86</v>
      </c>
      <c r="F4249" s="1" t="s">
        <v>48</v>
      </c>
      <c r="G4249" s="1" t="s">
        <v>10466</v>
      </c>
      <c r="H4249" s="191">
        <v>29947.5</v>
      </c>
      <c r="I4249" s="192">
        <v>0</v>
      </c>
      <c r="J4249" s="192">
        <v>1</v>
      </c>
    </row>
    <row r="4250" spans="1:10">
      <c r="A4250" s="1" t="s">
        <v>10467</v>
      </c>
      <c r="B4250" s="1" t="s">
        <v>10456</v>
      </c>
      <c r="C4250" s="1" t="s">
        <v>10456</v>
      </c>
      <c r="D4250" s="1" t="s">
        <v>10450</v>
      </c>
      <c r="E4250" s="1" t="s">
        <v>86</v>
      </c>
      <c r="F4250" s="1" t="s">
        <v>48</v>
      </c>
      <c r="G4250" s="1" t="s">
        <v>10468</v>
      </c>
      <c r="H4250" s="191">
        <v>28421</v>
      </c>
      <c r="I4250" s="192">
        <v>0</v>
      </c>
      <c r="J4250" s="192">
        <v>0</v>
      </c>
    </row>
    <row r="4251" spans="1:10">
      <c r="A4251" s="1" t="s">
        <v>10469</v>
      </c>
      <c r="B4251" s="1" t="s">
        <v>10456</v>
      </c>
      <c r="C4251" s="1" t="s">
        <v>10456</v>
      </c>
      <c r="D4251" s="1" t="s">
        <v>10450</v>
      </c>
      <c r="E4251" s="1" t="s">
        <v>86</v>
      </c>
      <c r="F4251" s="1" t="s">
        <v>48</v>
      </c>
      <c r="G4251" s="1" t="s">
        <v>10470</v>
      </c>
      <c r="H4251" s="191">
        <v>19228.5</v>
      </c>
      <c r="I4251" s="192">
        <v>0</v>
      </c>
      <c r="J4251" s="192">
        <v>1</v>
      </c>
    </row>
    <row r="4252" spans="1:10">
      <c r="A4252" s="1" t="s">
        <v>10471</v>
      </c>
      <c r="B4252" s="1" t="s">
        <v>10471</v>
      </c>
      <c r="C4252" s="1" t="s">
        <v>10472</v>
      </c>
      <c r="D4252" s="1" t="s">
        <v>10450</v>
      </c>
      <c r="E4252" s="1" t="s">
        <v>86</v>
      </c>
      <c r="F4252" s="1" t="s">
        <v>57</v>
      </c>
      <c r="G4252" s="1" t="s">
        <v>10473</v>
      </c>
      <c r="H4252" s="191">
        <v>13581</v>
      </c>
      <c r="I4252" s="192">
        <v>0</v>
      </c>
      <c r="J4252" s="192">
        <v>0</v>
      </c>
    </row>
    <row r="4253" spans="1:10">
      <c r="A4253" s="1" t="s">
        <v>10474</v>
      </c>
      <c r="B4253" s="1" t="s">
        <v>10475</v>
      </c>
      <c r="C4253" s="1" t="s">
        <v>10475</v>
      </c>
      <c r="D4253" s="1" t="s">
        <v>10450</v>
      </c>
      <c r="E4253" s="1" t="s">
        <v>86</v>
      </c>
      <c r="F4253" s="1" t="s">
        <v>48</v>
      </c>
      <c r="G4253" s="1" t="s">
        <v>10476</v>
      </c>
      <c r="H4253" s="191">
        <v>10142</v>
      </c>
      <c r="I4253" s="192">
        <v>0</v>
      </c>
      <c r="J4253" s="192">
        <v>0</v>
      </c>
    </row>
    <row r="4254" spans="1:10">
      <c r="A4254" s="1" t="s">
        <v>10477</v>
      </c>
      <c r="B4254" s="1" t="s">
        <v>10478</v>
      </c>
      <c r="C4254" s="1" t="s">
        <v>10478</v>
      </c>
      <c r="D4254" s="1" t="s">
        <v>10450</v>
      </c>
      <c r="E4254" s="1" t="s">
        <v>86</v>
      </c>
      <c r="F4254" s="1" t="s">
        <v>48</v>
      </c>
      <c r="G4254" s="1" t="s">
        <v>10479</v>
      </c>
      <c r="H4254" s="191">
        <v>9768.5</v>
      </c>
      <c r="I4254" s="192">
        <v>0</v>
      </c>
      <c r="J4254" s="192">
        <v>0</v>
      </c>
    </row>
    <row r="4255" spans="1:10">
      <c r="A4255" s="1" t="s">
        <v>10480</v>
      </c>
      <c r="B4255" s="1" t="s">
        <v>10480</v>
      </c>
      <c r="C4255" s="1" t="s">
        <v>104</v>
      </c>
      <c r="D4255" s="1" t="s">
        <v>10450</v>
      </c>
      <c r="E4255" s="1" t="s">
        <v>86</v>
      </c>
      <c r="F4255" s="1" t="s">
        <v>57</v>
      </c>
      <c r="G4255" s="1" t="s">
        <v>10481</v>
      </c>
      <c r="H4255" s="191">
        <v>6126.5</v>
      </c>
      <c r="I4255" s="192">
        <v>0</v>
      </c>
      <c r="J4255" s="192">
        <v>0</v>
      </c>
    </row>
    <row r="4256" spans="1:10">
      <c r="A4256" s="1" t="s">
        <v>10482</v>
      </c>
      <c r="B4256" s="1" t="s">
        <v>10482</v>
      </c>
      <c r="C4256" s="1" t="s">
        <v>738</v>
      </c>
      <c r="D4256" s="1" t="s">
        <v>10450</v>
      </c>
      <c r="E4256" s="1" t="s">
        <v>86</v>
      </c>
      <c r="F4256" s="1" t="s">
        <v>42</v>
      </c>
      <c r="G4256" s="1" t="s">
        <v>10483</v>
      </c>
      <c r="H4256" s="191">
        <v>4899.5</v>
      </c>
      <c r="I4256" s="192">
        <v>0</v>
      </c>
      <c r="J4256" s="192">
        <v>0</v>
      </c>
    </row>
    <row r="4257" spans="1:10">
      <c r="A4257" s="1" t="s">
        <v>10484</v>
      </c>
      <c r="B4257" s="1" t="s">
        <v>10456</v>
      </c>
      <c r="C4257" s="1" t="s">
        <v>10456</v>
      </c>
      <c r="D4257" s="1" t="s">
        <v>10450</v>
      </c>
      <c r="E4257" s="1" t="s">
        <v>86</v>
      </c>
      <c r="F4257" s="1" t="s">
        <v>65</v>
      </c>
      <c r="G4257" s="1" t="s">
        <v>10485</v>
      </c>
      <c r="H4257" s="191">
        <v>4773.5</v>
      </c>
      <c r="I4257" s="192">
        <v>0</v>
      </c>
      <c r="J4257" s="192">
        <v>0</v>
      </c>
    </row>
    <row r="4258" spans="1:10">
      <c r="A4258" s="1" t="s">
        <v>10486</v>
      </c>
      <c r="B4258" s="1" t="s">
        <v>10456</v>
      </c>
      <c r="C4258" s="1" t="s">
        <v>10456</v>
      </c>
      <c r="D4258" s="1" t="s">
        <v>10450</v>
      </c>
      <c r="E4258" s="1" t="s">
        <v>86</v>
      </c>
      <c r="F4258" s="1" t="s">
        <v>48</v>
      </c>
      <c r="G4258" s="1" t="s">
        <v>10487</v>
      </c>
      <c r="H4258" s="191">
        <v>4549.5</v>
      </c>
      <c r="I4258" s="192">
        <v>0</v>
      </c>
      <c r="J4258" s="192">
        <v>0</v>
      </c>
    </row>
    <row r="4259" spans="1:10">
      <c r="A4259" s="1" t="s">
        <v>10488</v>
      </c>
      <c r="B4259" s="1" t="s">
        <v>10489</v>
      </c>
      <c r="C4259" s="1" t="s">
        <v>10489</v>
      </c>
      <c r="D4259" s="1" t="s">
        <v>10450</v>
      </c>
      <c r="E4259" s="1" t="s">
        <v>86</v>
      </c>
      <c r="F4259" s="1" t="s">
        <v>48</v>
      </c>
      <c r="G4259" s="1" t="s">
        <v>10490</v>
      </c>
      <c r="H4259" s="191">
        <v>4436.5</v>
      </c>
      <c r="I4259" s="192">
        <v>0</v>
      </c>
      <c r="J4259" s="192">
        <v>0</v>
      </c>
    </row>
    <row r="4260" spans="1:10">
      <c r="A4260" s="1" t="s">
        <v>10491</v>
      </c>
      <c r="B4260" s="1" t="s">
        <v>10491</v>
      </c>
      <c r="C4260" s="1" t="s">
        <v>104</v>
      </c>
      <c r="D4260" s="1" t="s">
        <v>10450</v>
      </c>
      <c r="E4260" s="1" t="s">
        <v>86</v>
      </c>
      <c r="F4260" s="1" t="s">
        <v>57</v>
      </c>
      <c r="G4260" s="1" t="s">
        <v>10492</v>
      </c>
      <c r="H4260" s="191">
        <v>4295</v>
      </c>
      <c r="I4260" s="192">
        <v>0</v>
      </c>
      <c r="J4260" s="192">
        <v>0</v>
      </c>
    </row>
    <row r="4261" spans="1:10">
      <c r="A4261" s="1" t="s">
        <v>10493</v>
      </c>
      <c r="B4261" s="1" t="s">
        <v>10494</v>
      </c>
      <c r="C4261" s="1" t="s">
        <v>10494</v>
      </c>
      <c r="D4261" s="1" t="s">
        <v>10450</v>
      </c>
      <c r="E4261" s="1" t="s">
        <v>86</v>
      </c>
      <c r="F4261" s="1" t="s">
        <v>48</v>
      </c>
      <c r="G4261" s="1" t="s">
        <v>10495</v>
      </c>
      <c r="H4261" s="191">
        <v>4195.5</v>
      </c>
      <c r="I4261" s="192">
        <v>0</v>
      </c>
      <c r="J4261" s="192">
        <v>0</v>
      </c>
    </row>
    <row r="4262" spans="1:10">
      <c r="A4262" s="1" t="s">
        <v>10496</v>
      </c>
      <c r="B4262" s="1" t="s">
        <v>10456</v>
      </c>
      <c r="C4262" s="1" t="s">
        <v>10456</v>
      </c>
      <c r="D4262" s="1" t="s">
        <v>10450</v>
      </c>
      <c r="E4262" s="1" t="s">
        <v>86</v>
      </c>
      <c r="F4262" s="1" t="s">
        <v>65</v>
      </c>
      <c r="G4262" s="1" t="s">
        <v>10497</v>
      </c>
      <c r="H4262" s="191">
        <v>4166</v>
      </c>
      <c r="I4262" s="192">
        <v>0</v>
      </c>
      <c r="J4262" s="192">
        <v>0</v>
      </c>
    </row>
    <row r="4263" spans="1:10">
      <c r="A4263" s="1" t="s">
        <v>10498</v>
      </c>
      <c r="B4263" s="1" t="s">
        <v>10456</v>
      </c>
      <c r="C4263" s="1" t="s">
        <v>10456</v>
      </c>
      <c r="D4263" s="1" t="s">
        <v>10450</v>
      </c>
      <c r="E4263" s="1" t="s">
        <v>86</v>
      </c>
      <c r="F4263" s="1" t="s">
        <v>48</v>
      </c>
      <c r="G4263" s="1" t="s">
        <v>10499</v>
      </c>
      <c r="H4263" s="191">
        <v>3151.5</v>
      </c>
      <c r="I4263" s="192">
        <v>0</v>
      </c>
      <c r="J4263" s="192">
        <v>0</v>
      </c>
    </row>
    <row r="4264" spans="1:10">
      <c r="A4264" s="1" t="s">
        <v>10500</v>
      </c>
      <c r="B4264" s="1" t="s">
        <v>10456</v>
      </c>
      <c r="C4264" s="1" t="s">
        <v>10456</v>
      </c>
      <c r="D4264" s="1" t="s">
        <v>10450</v>
      </c>
      <c r="E4264" s="1" t="s">
        <v>86</v>
      </c>
      <c r="F4264" s="1" t="s">
        <v>48</v>
      </c>
      <c r="G4264" s="1" t="s">
        <v>10501</v>
      </c>
      <c r="H4264" s="191">
        <v>2631</v>
      </c>
      <c r="I4264" s="192">
        <v>0</v>
      </c>
      <c r="J4264" s="192">
        <v>0</v>
      </c>
    </row>
    <row r="4265" spans="1:10">
      <c r="A4265" s="1" t="s">
        <v>10502</v>
      </c>
      <c r="B4265" s="1" t="s">
        <v>10456</v>
      </c>
      <c r="C4265" s="1" t="s">
        <v>10456</v>
      </c>
      <c r="D4265" s="1" t="s">
        <v>10450</v>
      </c>
      <c r="E4265" s="1" t="s">
        <v>86</v>
      </c>
      <c r="F4265" s="1" t="s">
        <v>48</v>
      </c>
      <c r="G4265" s="1" t="s">
        <v>10503</v>
      </c>
      <c r="H4265" s="191">
        <v>2398</v>
      </c>
      <c r="I4265" s="192">
        <v>0</v>
      </c>
      <c r="J4265" s="192">
        <v>0</v>
      </c>
    </row>
    <row r="4266" spans="1:10">
      <c r="A4266" s="1" t="s">
        <v>10504</v>
      </c>
      <c r="B4266" s="1" t="s">
        <v>10505</v>
      </c>
      <c r="C4266" s="1" t="s">
        <v>10505</v>
      </c>
      <c r="D4266" s="1" t="s">
        <v>10450</v>
      </c>
      <c r="E4266" s="1" t="s">
        <v>86</v>
      </c>
      <c r="F4266" s="1" t="s">
        <v>48</v>
      </c>
      <c r="G4266" s="1" t="s">
        <v>10506</v>
      </c>
      <c r="H4266" s="191">
        <v>2134</v>
      </c>
      <c r="I4266" s="192">
        <v>0</v>
      </c>
      <c r="J4266" s="192">
        <v>0</v>
      </c>
    </row>
    <row r="4267" spans="1:10">
      <c r="A4267" s="1" t="s">
        <v>10507</v>
      </c>
      <c r="B4267" s="1" t="s">
        <v>10505</v>
      </c>
      <c r="C4267" s="1" t="s">
        <v>10505</v>
      </c>
      <c r="D4267" s="1" t="s">
        <v>10450</v>
      </c>
      <c r="E4267" s="1" t="s">
        <v>86</v>
      </c>
      <c r="F4267" s="1" t="s">
        <v>48</v>
      </c>
      <c r="G4267" s="1" t="s">
        <v>10508</v>
      </c>
      <c r="H4267" s="191">
        <v>2123</v>
      </c>
      <c r="I4267" s="192">
        <v>0</v>
      </c>
      <c r="J4267" s="192">
        <v>0</v>
      </c>
    </row>
    <row r="4268" spans="1:10">
      <c r="A4268" s="1" t="s">
        <v>10509</v>
      </c>
      <c r="B4268" s="1" t="s">
        <v>10505</v>
      </c>
      <c r="C4268" s="1" t="s">
        <v>10505</v>
      </c>
      <c r="D4268" s="1" t="s">
        <v>10450</v>
      </c>
      <c r="E4268" s="1" t="s">
        <v>86</v>
      </c>
      <c r="F4268" s="1" t="s">
        <v>48</v>
      </c>
      <c r="G4268" s="1" t="s">
        <v>10510</v>
      </c>
      <c r="H4268" s="191">
        <v>2015.75</v>
      </c>
      <c r="I4268" s="192">
        <v>0</v>
      </c>
      <c r="J4268" s="192">
        <v>0</v>
      </c>
    </row>
    <row r="4269" spans="1:10">
      <c r="A4269" s="1" t="s">
        <v>10511</v>
      </c>
      <c r="B4269" s="1" t="s">
        <v>10505</v>
      </c>
      <c r="C4269" s="1" t="s">
        <v>10505</v>
      </c>
      <c r="D4269" s="1" t="s">
        <v>10450</v>
      </c>
      <c r="E4269" s="1" t="s">
        <v>86</v>
      </c>
      <c r="F4269" s="1" t="s">
        <v>48</v>
      </c>
      <c r="G4269" s="1" t="s">
        <v>10512</v>
      </c>
      <c r="H4269" s="191">
        <v>1593.5</v>
      </c>
      <c r="I4269" s="192">
        <v>0</v>
      </c>
      <c r="J4269" s="192">
        <v>0</v>
      </c>
    </row>
    <row r="4270" spans="1:10">
      <c r="A4270" s="1" t="s">
        <v>10513</v>
      </c>
      <c r="B4270" s="1" t="s">
        <v>10505</v>
      </c>
      <c r="C4270" s="1" t="s">
        <v>10505</v>
      </c>
      <c r="D4270" s="1" t="s">
        <v>10450</v>
      </c>
      <c r="E4270" s="1" t="s">
        <v>86</v>
      </c>
      <c r="F4270" s="1" t="s">
        <v>48</v>
      </c>
      <c r="G4270" s="1" t="s">
        <v>10514</v>
      </c>
      <c r="H4270" s="191">
        <v>1243</v>
      </c>
      <c r="I4270" s="192">
        <v>0</v>
      </c>
      <c r="J4270" s="192">
        <v>0</v>
      </c>
    </row>
    <row r="4271" spans="1:10">
      <c r="A4271" s="1" t="s">
        <v>10515</v>
      </c>
      <c r="B4271" s="1" t="s">
        <v>10449</v>
      </c>
      <c r="C4271" s="1" t="s">
        <v>10449</v>
      </c>
      <c r="D4271" s="1" t="s">
        <v>10450</v>
      </c>
      <c r="E4271" s="1" t="s">
        <v>86</v>
      </c>
      <c r="F4271" s="1" t="s">
        <v>48</v>
      </c>
      <c r="G4271" s="1" t="s">
        <v>10516</v>
      </c>
      <c r="H4271" s="191">
        <v>1128</v>
      </c>
      <c r="I4271" s="192">
        <v>0</v>
      </c>
      <c r="J4271" s="192">
        <v>0</v>
      </c>
    </row>
    <row r="4272" spans="1:10">
      <c r="A4272" s="1" t="s">
        <v>10517</v>
      </c>
      <c r="B4272" s="1" t="s">
        <v>10505</v>
      </c>
      <c r="C4272" s="1" t="s">
        <v>10505</v>
      </c>
      <c r="D4272" s="1" t="s">
        <v>10450</v>
      </c>
      <c r="E4272" s="1" t="s">
        <v>86</v>
      </c>
      <c r="F4272" s="1" t="s">
        <v>48</v>
      </c>
      <c r="G4272" s="1" t="s">
        <v>10518</v>
      </c>
      <c r="H4272" s="191">
        <v>810.75</v>
      </c>
      <c r="I4272" s="192">
        <v>0</v>
      </c>
      <c r="J4272" s="192">
        <v>0</v>
      </c>
    </row>
    <row r="4273" spans="1:10">
      <c r="A4273" s="1" t="s">
        <v>10519</v>
      </c>
      <c r="B4273" s="1" t="s">
        <v>10505</v>
      </c>
      <c r="C4273" s="1" t="s">
        <v>10505</v>
      </c>
      <c r="D4273" s="1" t="s">
        <v>10450</v>
      </c>
      <c r="E4273" s="1" t="s">
        <v>86</v>
      </c>
      <c r="F4273" s="1" t="s">
        <v>48</v>
      </c>
      <c r="G4273" s="1" t="s">
        <v>10520</v>
      </c>
      <c r="H4273" s="191">
        <v>785.75</v>
      </c>
      <c r="I4273" s="192">
        <v>0</v>
      </c>
      <c r="J4273" s="192">
        <v>0</v>
      </c>
    </row>
    <row r="4274" spans="1:10">
      <c r="A4274" s="1" t="s">
        <v>10521</v>
      </c>
      <c r="B4274" s="1" t="s">
        <v>10505</v>
      </c>
      <c r="C4274" s="1" t="s">
        <v>10505</v>
      </c>
      <c r="D4274" s="1" t="s">
        <v>10450</v>
      </c>
      <c r="E4274" s="1" t="s">
        <v>86</v>
      </c>
      <c r="F4274" s="1" t="s">
        <v>48</v>
      </c>
      <c r="G4274" s="1" t="s">
        <v>10522</v>
      </c>
      <c r="H4274" s="191">
        <v>777</v>
      </c>
      <c r="I4274" s="192">
        <v>0</v>
      </c>
      <c r="J4274" s="192">
        <v>0</v>
      </c>
    </row>
    <row r="4275" spans="1:10">
      <c r="A4275" s="1" t="s">
        <v>10523</v>
      </c>
      <c r="B4275" s="1" t="s">
        <v>10505</v>
      </c>
      <c r="C4275" s="1" t="s">
        <v>10505</v>
      </c>
      <c r="D4275" s="1" t="s">
        <v>10450</v>
      </c>
      <c r="E4275" s="1" t="s">
        <v>86</v>
      </c>
      <c r="F4275" s="1" t="s">
        <v>48</v>
      </c>
      <c r="G4275" s="1" t="s">
        <v>10524</v>
      </c>
      <c r="H4275" s="191">
        <v>647.5</v>
      </c>
      <c r="I4275" s="192">
        <v>0</v>
      </c>
      <c r="J4275" s="192">
        <v>0</v>
      </c>
    </row>
    <row r="4276" spans="1:10">
      <c r="A4276" s="1" t="s">
        <v>10525</v>
      </c>
      <c r="B4276" s="1" t="s">
        <v>10505</v>
      </c>
      <c r="C4276" s="1" t="s">
        <v>10505</v>
      </c>
      <c r="D4276" s="1" t="s">
        <v>10450</v>
      </c>
      <c r="E4276" s="1" t="s">
        <v>86</v>
      </c>
      <c r="F4276" s="1" t="s">
        <v>48</v>
      </c>
      <c r="G4276" s="1" t="s">
        <v>10526</v>
      </c>
      <c r="H4276" s="191">
        <v>639.5</v>
      </c>
      <c r="I4276" s="192">
        <v>0</v>
      </c>
      <c r="J4276" s="192">
        <v>0</v>
      </c>
    </row>
    <row r="4277" spans="1:10">
      <c r="A4277" s="1" t="s">
        <v>10527</v>
      </c>
      <c r="B4277" s="1" t="s">
        <v>10505</v>
      </c>
      <c r="C4277" s="1" t="s">
        <v>10505</v>
      </c>
      <c r="D4277" s="1" t="s">
        <v>10450</v>
      </c>
      <c r="E4277" s="1" t="s">
        <v>86</v>
      </c>
      <c r="F4277" s="1" t="s">
        <v>48</v>
      </c>
      <c r="G4277" s="1" t="s">
        <v>10528</v>
      </c>
      <c r="H4277" s="191">
        <v>630.5</v>
      </c>
      <c r="I4277" s="192">
        <v>0</v>
      </c>
      <c r="J4277" s="192">
        <v>0</v>
      </c>
    </row>
    <row r="4278" spans="1:10">
      <c r="A4278" s="1" t="s">
        <v>10529</v>
      </c>
      <c r="B4278" s="1" t="s">
        <v>10529</v>
      </c>
      <c r="C4278" s="1" t="s">
        <v>10530</v>
      </c>
      <c r="D4278" s="1" t="s">
        <v>10450</v>
      </c>
      <c r="E4278" s="1" t="s">
        <v>86</v>
      </c>
      <c r="F4278" s="1" t="s">
        <v>57</v>
      </c>
      <c r="G4278" s="1" t="s">
        <v>10531</v>
      </c>
      <c r="H4278" s="191">
        <v>272.75</v>
      </c>
      <c r="I4278" s="192">
        <v>0</v>
      </c>
      <c r="J4278" s="192">
        <v>0</v>
      </c>
    </row>
    <row r="4279" spans="1:10">
      <c r="A4279" s="1" t="s">
        <v>10532</v>
      </c>
      <c r="B4279" s="1" t="s">
        <v>10505</v>
      </c>
      <c r="C4279" s="1" t="s">
        <v>10505</v>
      </c>
      <c r="D4279" s="1" t="s">
        <v>10450</v>
      </c>
      <c r="E4279" s="1" t="s">
        <v>86</v>
      </c>
      <c r="F4279" s="1" t="s">
        <v>48</v>
      </c>
      <c r="G4279" s="1" t="s">
        <v>10533</v>
      </c>
      <c r="H4279" s="191">
        <v>87</v>
      </c>
      <c r="I4279" s="192">
        <v>0</v>
      </c>
      <c r="J4279" s="192">
        <v>0</v>
      </c>
    </row>
    <row r="4280" spans="1:10">
      <c r="A4280" s="1" t="s">
        <v>10534</v>
      </c>
      <c r="B4280" s="1" t="s">
        <v>10535</v>
      </c>
      <c r="C4280" s="1" t="s">
        <v>10535</v>
      </c>
      <c r="D4280" s="1" t="s">
        <v>10450</v>
      </c>
      <c r="E4280" s="1" t="s">
        <v>86</v>
      </c>
      <c r="F4280" s="1" t="s">
        <v>48</v>
      </c>
      <c r="G4280" s="1" t="s">
        <v>10536</v>
      </c>
      <c r="H4280" s="191">
        <v>1.5</v>
      </c>
      <c r="I4280" s="192">
        <v>0</v>
      </c>
      <c r="J4280" s="192">
        <v>0</v>
      </c>
    </row>
    <row r="4281" spans="1:10">
      <c r="A4281" s="1" t="s">
        <v>10537</v>
      </c>
      <c r="B4281" s="1" t="s">
        <v>10538</v>
      </c>
      <c r="C4281" s="1" t="s">
        <v>10538</v>
      </c>
      <c r="D4281" s="1" t="s">
        <v>10539</v>
      </c>
      <c r="E4281" s="1" t="s">
        <v>1887</v>
      </c>
      <c r="F4281" s="1" t="s">
        <v>48</v>
      </c>
      <c r="G4281" s="1" t="s">
        <v>10540</v>
      </c>
      <c r="H4281" s="191">
        <v>176109.5</v>
      </c>
      <c r="I4281" s="192">
        <v>1</v>
      </c>
      <c r="J4281" s="192">
        <v>1</v>
      </c>
    </row>
    <row r="4282" spans="1:10">
      <c r="A4282" s="1" t="s">
        <v>10541</v>
      </c>
      <c r="B4282" s="1" t="s">
        <v>10542</v>
      </c>
      <c r="C4282" s="1" t="s">
        <v>10542</v>
      </c>
      <c r="D4282" s="1" t="s">
        <v>10539</v>
      </c>
      <c r="E4282" s="1" t="s">
        <v>1887</v>
      </c>
      <c r="F4282" s="1" t="s">
        <v>48</v>
      </c>
      <c r="G4282" s="1" t="s">
        <v>10543</v>
      </c>
      <c r="H4282" s="191">
        <v>121334</v>
      </c>
      <c r="I4282" s="192">
        <v>1</v>
      </c>
      <c r="J4282" s="192">
        <v>1</v>
      </c>
    </row>
    <row r="4283" spans="1:10">
      <c r="A4283" s="1" t="s">
        <v>10544</v>
      </c>
      <c r="B4283" s="1" t="s">
        <v>10545</v>
      </c>
      <c r="C4283" s="1" t="s">
        <v>10545</v>
      </c>
      <c r="D4283" s="1" t="s">
        <v>10539</v>
      </c>
      <c r="E4283" s="1" t="s">
        <v>1887</v>
      </c>
      <c r="F4283" s="1" t="s">
        <v>48</v>
      </c>
      <c r="G4283" s="1" t="s">
        <v>10546</v>
      </c>
      <c r="H4283" s="191">
        <v>37488</v>
      </c>
      <c r="I4283" s="192">
        <v>1</v>
      </c>
      <c r="J4283" s="192">
        <v>1</v>
      </c>
    </row>
    <row r="4284" spans="1:10">
      <c r="A4284" s="1" t="s">
        <v>10547</v>
      </c>
      <c r="B4284" s="1" t="s">
        <v>10547</v>
      </c>
      <c r="C4284" s="1" t="s">
        <v>10548</v>
      </c>
      <c r="D4284" s="1" t="s">
        <v>10539</v>
      </c>
      <c r="E4284" s="1" t="s">
        <v>1887</v>
      </c>
      <c r="F4284" s="1" t="s">
        <v>57</v>
      </c>
      <c r="G4284" s="1" t="s">
        <v>10549</v>
      </c>
      <c r="H4284" s="191">
        <v>34698.5</v>
      </c>
      <c r="I4284" s="192">
        <v>0</v>
      </c>
      <c r="J4284" s="192">
        <v>0</v>
      </c>
    </row>
    <row r="4285" spans="1:10">
      <c r="A4285" s="1" t="s">
        <v>10550</v>
      </c>
      <c r="B4285" s="1" t="s">
        <v>10551</v>
      </c>
      <c r="C4285" s="1" t="s">
        <v>10551</v>
      </c>
      <c r="D4285" s="1" t="s">
        <v>10539</v>
      </c>
      <c r="E4285" s="1" t="s">
        <v>1887</v>
      </c>
      <c r="F4285" s="1" t="s">
        <v>48</v>
      </c>
      <c r="G4285" s="1" t="s">
        <v>10552</v>
      </c>
      <c r="H4285" s="191">
        <v>34265.25</v>
      </c>
      <c r="I4285" s="192">
        <v>0</v>
      </c>
      <c r="J4285" s="192">
        <v>0</v>
      </c>
    </row>
    <row r="4286" spans="1:10">
      <c r="A4286" s="1" t="s">
        <v>10553</v>
      </c>
      <c r="B4286" s="1" t="s">
        <v>10553</v>
      </c>
      <c r="C4286" s="1" t="s">
        <v>10554</v>
      </c>
      <c r="D4286" s="1" t="s">
        <v>10539</v>
      </c>
      <c r="E4286" s="1" t="s">
        <v>1887</v>
      </c>
      <c r="F4286" s="1" t="s">
        <v>57</v>
      </c>
      <c r="G4286" s="1" t="s">
        <v>10555</v>
      </c>
      <c r="H4286" s="191">
        <v>30331</v>
      </c>
      <c r="I4286" s="192">
        <v>0</v>
      </c>
      <c r="J4286" s="192">
        <v>0</v>
      </c>
    </row>
    <row r="4287" spans="1:10">
      <c r="A4287" s="1" t="s">
        <v>10556</v>
      </c>
      <c r="B4287" s="1" t="s">
        <v>10556</v>
      </c>
      <c r="C4287" s="1" t="s">
        <v>10557</v>
      </c>
      <c r="D4287" s="1" t="s">
        <v>10539</v>
      </c>
      <c r="E4287" s="1" t="s">
        <v>1887</v>
      </c>
      <c r="F4287" s="1" t="s">
        <v>57</v>
      </c>
      <c r="G4287" s="1" t="s">
        <v>10558</v>
      </c>
      <c r="H4287" s="191">
        <v>29309</v>
      </c>
      <c r="I4287" s="192">
        <v>0</v>
      </c>
      <c r="J4287" s="192">
        <v>0</v>
      </c>
    </row>
    <row r="4288" spans="1:10">
      <c r="A4288" s="1" t="s">
        <v>10559</v>
      </c>
      <c r="B4288" s="1" t="s">
        <v>10560</v>
      </c>
      <c r="C4288" s="1" t="s">
        <v>10560</v>
      </c>
      <c r="D4288" s="1" t="s">
        <v>10539</v>
      </c>
      <c r="E4288" s="1" t="s">
        <v>1887</v>
      </c>
      <c r="F4288" s="1" t="s">
        <v>48</v>
      </c>
      <c r="G4288" s="1" t="s">
        <v>10561</v>
      </c>
      <c r="H4288" s="191">
        <v>26404.5</v>
      </c>
      <c r="I4288" s="192">
        <v>1</v>
      </c>
      <c r="J4288" s="192">
        <v>1</v>
      </c>
    </row>
    <row r="4289" spans="1:10">
      <c r="A4289" s="1" t="s">
        <v>10562</v>
      </c>
      <c r="B4289" s="1" t="s">
        <v>10563</v>
      </c>
      <c r="C4289" s="1" t="s">
        <v>10563</v>
      </c>
      <c r="D4289" s="1" t="s">
        <v>10539</v>
      </c>
      <c r="E4289" s="1" t="s">
        <v>1887</v>
      </c>
      <c r="F4289" s="1" t="s">
        <v>48</v>
      </c>
      <c r="G4289" s="1" t="s">
        <v>10564</v>
      </c>
      <c r="H4289" s="191">
        <v>24135.5</v>
      </c>
      <c r="I4289" s="192">
        <v>0</v>
      </c>
      <c r="J4289" s="192">
        <v>1</v>
      </c>
    </row>
    <row r="4290" spans="1:10">
      <c r="A4290" s="1" t="s">
        <v>10565</v>
      </c>
      <c r="B4290" s="1" t="s">
        <v>10565</v>
      </c>
      <c r="C4290" s="1" t="s">
        <v>516</v>
      </c>
      <c r="D4290" s="1" t="s">
        <v>10539</v>
      </c>
      <c r="E4290" s="1" t="s">
        <v>1887</v>
      </c>
      <c r="F4290" s="1" t="s">
        <v>57</v>
      </c>
      <c r="G4290" s="1" t="s">
        <v>10566</v>
      </c>
      <c r="H4290" s="191">
        <v>17989</v>
      </c>
      <c r="I4290" s="192">
        <v>0</v>
      </c>
      <c r="J4290" s="192">
        <v>0</v>
      </c>
    </row>
    <row r="4291" spans="1:10">
      <c r="A4291" s="1" t="s">
        <v>10567</v>
      </c>
      <c r="B4291" s="1" t="s">
        <v>10567</v>
      </c>
      <c r="C4291" s="1" t="s">
        <v>10568</v>
      </c>
      <c r="D4291" s="1" t="s">
        <v>10539</v>
      </c>
      <c r="E4291" s="1" t="s">
        <v>1887</v>
      </c>
      <c r="F4291" s="1" t="s">
        <v>57</v>
      </c>
      <c r="G4291" s="1" t="s">
        <v>10569</v>
      </c>
      <c r="H4291" s="191">
        <v>16650.75</v>
      </c>
      <c r="I4291" s="192">
        <v>0</v>
      </c>
      <c r="J4291" s="192">
        <v>0</v>
      </c>
    </row>
    <row r="4292" spans="1:10">
      <c r="A4292" s="1" t="s">
        <v>10570</v>
      </c>
      <c r="B4292" s="1" t="s">
        <v>10545</v>
      </c>
      <c r="C4292" s="1" t="s">
        <v>10545</v>
      </c>
      <c r="D4292" s="1" t="s">
        <v>10539</v>
      </c>
      <c r="E4292" s="1" t="s">
        <v>1887</v>
      </c>
      <c r="F4292" s="1" t="s">
        <v>48</v>
      </c>
      <c r="G4292" s="1" t="s">
        <v>10571</v>
      </c>
      <c r="H4292" s="191">
        <v>10631</v>
      </c>
      <c r="I4292" s="192">
        <v>0</v>
      </c>
      <c r="J4292" s="192">
        <v>0</v>
      </c>
    </row>
    <row r="4293" spans="1:10">
      <c r="A4293" s="1" t="s">
        <v>10572</v>
      </c>
      <c r="B4293" s="1" t="s">
        <v>10572</v>
      </c>
      <c r="C4293" s="1" t="s">
        <v>10573</v>
      </c>
      <c r="D4293" s="1" t="s">
        <v>10539</v>
      </c>
      <c r="E4293" s="1" t="s">
        <v>1887</v>
      </c>
      <c r="F4293" s="1" t="s">
        <v>57</v>
      </c>
      <c r="G4293" s="1" t="s">
        <v>10574</v>
      </c>
      <c r="H4293" s="191">
        <v>9525.5</v>
      </c>
      <c r="I4293" s="192">
        <v>0</v>
      </c>
      <c r="J4293" s="192">
        <v>0</v>
      </c>
    </row>
    <row r="4294" spans="1:10">
      <c r="A4294" s="1" t="s">
        <v>10575</v>
      </c>
      <c r="B4294" s="1" t="s">
        <v>10542</v>
      </c>
      <c r="C4294" s="1" t="s">
        <v>10542</v>
      </c>
      <c r="D4294" s="1" t="s">
        <v>10539</v>
      </c>
      <c r="E4294" s="1" t="s">
        <v>1887</v>
      </c>
      <c r="F4294" s="1" t="s">
        <v>48</v>
      </c>
      <c r="G4294" s="1" t="s">
        <v>10576</v>
      </c>
      <c r="H4294" s="191">
        <v>8515</v>
      </c>
      <c r="I4294" s="192">
        <v>0</v>
      </c>
      <c r="J4294" s="192">
        <v>0</v>
      </c>
    </row>
    <row r="4295" spans="1:10">
      <c r="A4295" s="1" t="s">
        <v>10577</v>
      </c>
      <c r="B4295" s="1" t="s">
        <v>10577</v>
      </c>
      <c r="C4295" s="1" t="s">
        <v>10578</v>
      </c>
      <c r="D4295" s="1" t="s">
        <v>10539</v>
      </c>
      <c r="E4295" s="1" t="s">
        <v>1887</v>
      </c>
      <c r="F4295" s="1" t="s">
        <v>42</v>
      </c>
      <c r="G4295" s="1" t="s">
        <v>10579</v>
      </c>
      <c r="H4295" s="191">
        <v>6901</v>
      </c>
      <c r="I4295" s="192">
        <v>0</v>
      </c>
      <c r="J4295" s="192">
        <v>0</v>
      </c>
    </row>
    <row r="4296" spans="1:10">
      <c r="A4296" s="1" t="s">
        <v>10580</v>
      </c>
      <c r="B4296" s="1" t="s">
        <v>10551</v>
      </c>
      <c r="C4296" s="1" t="s">
        <v>10551</v>
      </c>
      <c r="D4296" s="1" t="s">
        <v>10539</v>
      </c>
      <c r="E4296" s="1" t="s">
        <v>1887</v>
      </c>
      <c r="F4296" s="1" t="s">
        <v>48</v>
      </c>
      <c r="G4296" s="1" t="s">
        <v>10581</v>
      </c>
      <c r="H4296" s="191">
        <v>6238.5</v>
      </c>
      <c r="I4296" s="192">
        <v>0</v>
      </c>
      <c r="J4296" s="192">
        <v>0</v>
      </c>
    </row>
    <row r="4297" spans="1:10">
      <c r="A4297" s="1" t="s">
        <v>10582</v>
      </c>
      <c r="B4297" s="1" t="s">
        <v>10582</v>
      </c>
      <c r="C4297" s="1" t="s">
        <v>2443</v>
      </c>
      <c r="D4297" s="1" t="s">
        <v>10539</v>
      </c>
      <c r="E4297" s="1" t="s">
        <v>1887</v>
      </c>
      <c r="F4297" s="1" t="s">
        <v>57</v>
      </c>
      <c r="G4297" s="1" t="s">
        <v>10583</v>
      </c>
      <c r="H4297" s="191">
        <v>5785</v>
      </c>
      <c r="I4297" s="192">
        <v>0</v>
      </c>
      <c r="J4297" s="192">
        <v>0</v>
      </c>
    </row>
    <row r="4298" spans="1:10">
      <c r="A4298" s="1" t="s">
        <v>10584</v>
      </c>
      <c r="B4298" s="1" t="s">
        <v>10585</v>
      </c>
      <c r="C4298" s="1" t="s">
        <v>10585</v>
      </c>
      <c r="D4298" s="1" t="s">
        <v>10539</v>
      </c>
      <c r="E4298" s="1" t="s">
        <v>1887</v>
      </c>
      <c r="F4298" s="1" t="s">
        <v>48</v>
      </c>
      <c r="G4298" s="1" t="s">
        <v>10586</v>
      </c>
      <c r="H4298" s="191">
        <v>4329</v>
      </c>
      <c r="I4298" s="192">
        <v>0</v>
      </c>
      <c r="J4298" s="192">
        <v>0</v>
      </c>
    </row>
    <row r="4299" spans="1:10">
      <c r="A4299" s="1" t="s">
        <v>10587</v>
      </c>
      <c r="B4299" s="1" t="s">
        <v>10551</v>
      </c>
      <c r="C4299" s="1" t="s">
        <v>10551</v>
      </c>
      <c r="D4299" s="1" t="s">
        <v>10539</v>
      </c>
      <c r="E4299" s="1" t="s">
        <v>1887</v>
      </c>
      <c r="F4299" s="1" t="s">
        <v>48</v>
      </c>
      <c r="G4299" s="1" t="s">
        <v>10588</v>
      </c>
      <c r="H4299" s="191">
        <v>4127</v>
      </c>
      <c r="I4299" s="192">
        <v>0</v>
      </c>
      <c r="J4299" s="192">
        <v>0</v>
      </c>
    </row>
    <row r="4300" spans="1:10">
      <c r="A4300" s="1" t="s">
        <v>10589</v>
      </c>
      <c r="B4300" s="1" t="s">
        <v>10590</v>
      </c>
      <c r="C4300" s="1" t="s">
        <v>10590</v>
      </c>
      <c r="D4300" s="1" t="s">
        <v>10539</v>
      </c>
      <c r="E4300" s="1" t="s">
        <v>1887</v>
      </c>
      <c r="F4300" s="1" t="s">
        <v>42</v>
      </c>
      <c r="G4300" s="1" t="s">
        <v>10591</v>
      </c>
      <c r="H4300" s="191">
        <v>4010.5</v>
      </c>
      <c r="I4300" s="192">
        <v>0</v>
      </c>
      <c r="J4300" s="192">
        <v>0</v>
      </c>
    </row>
    <row r="4301" spans="1:10">
      <c r="A4301" s="1" t="s">
        <v>10592</v>
      </c>
      <c r="B4301" s="1" t="s">
        <v>10592</v>
      </c>
      <c r="C4301" s="1" t="s">
        <v>170</v>
      </c>
      <c r="D4301" s="1" t="s">
        <v>10539</v>
      </c>
      <c r="E4301" s="1" t="s">
        <v>1887</v>
      </c>
      <c r="F4301" s="1" t="s">
        <v>42</v>
      </c>
      <c r="G4301" s="1" t="s">
        <v>10593</v>
      </c>
      <c r="H4301" s="191">
        <v>3774.5</v>
      </c>
      <c r="I4301" s="192">
        <v>0</v>
      </c>
      <c r="J4301" s="192">
        <v>0</v>
      </c>
    </row>
    <row r="4302" spans="1:10">
      <c r="A4302" s="1" t="s">
        <v>10594</v>
      </c>
      <c r="B4302" s="1" t="s">
        <v>10551</v>
      </c>
      <c r="C4302" s="1" t="s">
        <v>10551</v>
      </c>
      <c r="D4302" s="1" t="s">
        <v>10539</v>
      </c>
      <c r="E4302" s="1" t="s">
        <v>1887</v>
      </c>
      <c r="F4302" s="1" t="s">
        <v>48</v>
      </c>
      <c r="G4302" s="1" t="s">
        <v>10595</v>
      </c>
      <c r="H4302" s="191">
        <v>2569</v>
      </c>
      <c r="I4302" s="192">
        <v>0</v>
      </c>
      <c r="J4302" s="192">
        <v>0</v>
      </c>
    </row>
    <row r="4303" spans="1:10">
      <c r="A4303" s="1" t="s">
        <v>10596</v>
      </c>
      <c r="B4303" s="1" t="s">
        <v>10551</v>
      </c>
      <c r="C4303" s="1" t="s">
        <v>10551</v>
      </c>
      <c r="D4303" s="1" t="s">
        <v>10539</v>
      </c>
      <c r="E4303" s="1" t="s">
        <v>1887</v>
      </c>
      <c r="F4303" s="1" t="s">
        <v>48</v>
      </c>
      <c r="G4303" s="1" t="s">
        <v>1871</v>
      </c>
      <c r="H4303" s="191">
        <v>1481.5</v>
      </c>
      <c r="I4303" s="192">
        <v>0</v>
      </c>
      <c r="J4303" s="192">
        <v>0</v>
      </c>
    </row>
    <row r="4304" spans="1:10">
      <c r="A4304" s="1" t="s">
        <v>10597</v>
      </c>
      <c r="B4304" s="1" t="s">
        <v>10551</v>
      </c>
      <c r="C4304" s="1" t="s">
        <v>10551</v>
      </c>
      <c r="D4304" s="1" t="s">
        <v>10539</v>
      </c>
      <c r="E4304" s="1" t="s">
        <v>1887</v>
      </c>
      <c r="F4304" s="1" t="s">
        <v>48</v>
      </c>
      <c r="G4304" s="1" t="s">
        <v>10598</v>
      </c>
      <c r="H4304" s="191">
        <v>1065</v>
      </c>
      <c r="I4304" s="192">
        <v>0</v>
      </c>
      <c r="J4304" s="192">
        <v>0</v>
      </c>
    </row>
    <row r="4305" spans="1:10">
      <c r="A4305" s="1" t="s">
        <v>10599</v>
      </c>
      <c r="B4305" s="1" t="s">
        <v>10551</v>
      </c>
      <c r="C4305" s="1" t="s">
        <v>10551</v>
      </c>
      <c r="D4305" s="1" t="s">
        <v>10539</v>
      </c>
      <c r="E4305" s="1" t="s">
        <v>1887</v>
      </c>
      <c r="F4305" s="1" t="s">
        <v>48</v>
      </c>
      <c r="G4305" s="1" t="s">
        <v>10600</v>
      </c>
      <c r="H4305" s="191">
        <v>740</v>
      </c>
      <c r="I4305" s="192">
        <v>0</v>
      </c>
      <c r="J4305" s="192">
        <v>0</v>
      </c>
    </row>
    <row r="4306" spans="1:10">
      <c r="A4306" s="1" t="s">
        <v>10601</v>
      </c>
      <c r="B4306" s="1" t="s">
        <v>10602</v>
      </c>
      <c r="C4306" s="1" t="s">
        <v>10602</v>
      </c>
      <c r="D4306" s="1" t="s">
        <v>10603</v>
      </c>
      <c r="E4306" s="1" t="s">
        <v>1887</v>
      </c>
      <c r="F4306" s="1" t="s">
        <v>48</v>
      </c>
      <c r="G4306" s="1" t="s">
        <v>10604</v>
      </c>
      <c r="H4306" s="191">
        <v>316380</v>
      </c>
      <c r="I4306" s="192">
        <v>1</v>
      </c>
      <c r="J4306" s="192">
        <v>1</v>
      </c>
    </row>
    <row r="4307" spans="1:10">
      <c r="A4307" s="1" t="s">
        <v>10605</v>
      </c>
      <c r="B4307" s="1" t="s">
        <v>10602</v>
      </c>
      <c r="C4307" s="1" t="s">
        <v>10602</v>
      </c>
      <c r="D4307" s="1" t="s">
        <v>10603</v>
      </c>
      <c r="E4307" s="1" t="s">
        <v>1887</v>
      </c>
      <c r="F4307" s="1" t="s">
        <v>48</v>
      </c>
      <c r="G4307" s="1" t="s">
        <v>10606</v>
      </c>
      <c r="H4307" s="191">
        <v>54433</v>
      </c>
      <c r="I4307" s="192">
        <v>0</v>
      </c>
      <c r="J4307" s="192">
        <v>1</v>
      </c>
    </row>
    <row r="4308" spans="1:10">
      <c r="A4308" s="1" t="s">
        <v>10607</v>
      </c>
      <c r="B4308" s="1" t="s">
        <v>10607</v>
      </c>
      <c r="C4308" s="1" t="s">
        <v>10608</v>
      </c>
      <c r="D4308" s="1" t="s">
        <v>10603</v>
      </c>
      <c r="E4308" s="1" t="s">
        <v>1887</v>
      </c>
      <c r="F4308" s="1" t="s">
        <v>57</v>
      </c>
      <c r="G4308" s="1" t="s">
        <v>10609</v>
      </c>
      <c r="H4308" s="191">
        <v>25300</v>
      </c>
      <c r="I4308" s="192">
        <v>0</v>
      </c>
      <c r="J4308" s="192">
        <v>0</v>
      </c>
    </row>
    <row r="4309" spans="1:10">
      <c r="A4309" s="1" t="s">
        <v>10610</v>
      </c>
      <c r="B4309" s="1" t="s">
        <v>10611</v>
      </c>
      <c r="C4309" s="1" t="s">
        <v>10611</v>
      </c>
      <c r="D4309" s="1" t="s">
        <v>10603</v>
      </c>
      <c r="E4309" s="1" t="s">
        <v>1887</v>
      </c>
      <c r="F4309" s="1" t="s">
        <v>65</v>
      </c>
      <c r="G4309" s="1" t="s">
        <v>10612</v>
      </c>
      <c r="H4309" s="191">
        <v>21954</v>
      </c>
      <c r="I4309" s="192">
        <v>0</v>
      </c>
      <c r="J4309" s="192">
        <v>0</v>
      </c>
    </row>
    <row r="4310" spans="1:10">
      <c r="A4310" s="1" t="s">
        <v>10613</v>
      </c>
      <c r="B4310" s="1" t="s">
        <v>10602</v>
      </c>
      <c r="C4310" s="1" t="s">
        <v>10602</v>
      </c>
      <c r="D4310" s="1" t="s">
        <v>10603</v>
      </c>
      <c r="E4310" s="1" t="s">
        <v>1887</v>
      </c>
      <c r="F4310" s="1" t="s">
        <v>48</v>
      </c>
      <c r="G4310" s="1" t="s">
        <v>10614</v>
      </c>
      <c r="H4310" s="191">
        <v>13231</v>
      </c>
      <c r="I4310" s="192">
        <v>0</v>
      </c>
      <c r="J4310" s="192">
        <v>0</v>
      </c>
    </row>
    <row r="4311" spans="1:10">
      <c r="A4311" s="1" t="s">
        <v>10615</v>
      </c>
      <c r="B4311" s="1" t="s">
        <v>10616</v>
      </c>
      <c r="C4311" s="1" t="s">
        <v>10616</v>
      </c>
      <c r="D4311" s="1" t="s">
        <v>10617</v>
      </c>
      <c r="E4311" s="1" t="s">
        <v>47</v>
      </c>
      <c r="F4311" s="1" t="s">
        <v>48</v>
      </c>
      <c r="G4311" s="1" t="s">
        <v>10618</v>
      </c>
      <c r="H4311" s="191">
        <v>320371</v>
      </c>
      <c r="I4311" s="192">
        <v>0</v>
      </c>
      <c r="J4311" s="192">
        <v>1</v>
      </c>
    </row>
    <row r="4312" spans="1:10">
      <c r="A4312" s="1" t="s">
        <v>10619</v>
      </c>
      <c r="B4312" s="1" t="s">
        <v>10620</v>
      </c>
      <c r="C4312" s="1" t="s">
        <v>10620</v>
      </c>
      <c r="D4312" s="1" t="s">
        <v>10617</v>
      </c>
      <c r="E4312" s="1" t="s">
        <v>47</v>
      </c>
      <c r="F4312" s="1" t="s">
        <v>48</v>
      </c>
      <c r="G4312" s="1" t="s">
        <v>10621</v>
      </c>
      <c r="H4312" s="191">
        <v>127373.5</v>
      </c>
      <c r="I4312" s="192">
        <v>1</v>
      </c>
      <c r="J4312" s="192">
        <v>1</v>
      </c>
    </row>
    <row r="4313" spans="1:10">
      <c r="A4313" s="1" t="s">
        <v>10622</v>
      </c>
      <c r="B4313" s="1" t="s">
        <v>10622</v>
      </c>
      <c r="C4313" s="1" t="s">
        <v>10623</v>
      </c>
      <c r="D4313" s="1" t="s">
        <v>10617</v>
      </c>
      <c r="E4313" s="1" t="s">
        <v>47</v>
      </c>
      <c r="F4313" s="1" t="s">
        <v>57</v>
      </c>
      <c r="G4313" s="1" t="s">
        <v>10624</v>
      </c>
      <c r="H4313" s="191">
        <v>96664.5</v>
      </c>
      <c r="I4313" s="192">
        <v>0</v>
      </c>
      <c r="J4313" s="192">
        <v>1</v>
      </c>
    </row>
    <row r="4314" spans="1:10">
      <c r="A4314" s="1" t="s">
        <v>10625</v>
      </c>
      <c r="B4314" s="1" t="s">
        <v>10625</v>
      </c>
      <c r="C4314" s="1" t="s">
        <v>10626</v>
      </c>
      <c r="D4314" s="1" t="s">
        <v>10617</v>
      </c>
      <c r="E4314" s="1" t="s">
        <v>47</v>
      </c>
      <c r="F4314" s="1" t="s">
        <v>57</v>
      </c>
      <c r="G4314" s="1" t="s">
        <v>10627</v>
      </c>
      <c r="H4314" s="191">
        <v>95938.5</v>
      </c>
      <c r="I4314" s="192">
        <v>0</v>
      </c>
      <c r="J4314" s="192">
        <v>1</v>
      </c>
    </row>
    <row r="4315" spans="1:10">
      <c r="A4315" s="1" t="s">
        <v>10628</v>
      </c>
      <c r="B4315" s="1" t="s">
        <v>10629</v>
      </c>
      <c r="C4315" s="1" t="s">
        <v>10629</v>
      </c>
      <c r="D4315" s="1" t="s">
        <v>10617</v>
      </c>
      <c r="E4315" s="1" t="s">
        <v>47</v>
      </c>
      <c r="F4315" s="1" t="s">
        <v>48</v>
      </c>
      <c r="G4315" s="1" t="s">
        <v>10630</v>
      </c>
      <c r="H4315" s="191">
        <v>84029</v>
      </c>
      <c r="I4315" s="192">
        <v>1</v>
      </c>
      <c r="J4315" s="192">
        <v>1</v>
      </c>
    </row>
    <row r="4316" spans="1:10">
      <c r="A4316" s="1" t="s">
        <v>10631</v>
      </c>
      <c r="B4316" s="1" t="s">
        <v>10631</v>
      </c>
      <c r="C4316" s="1" t="s">
        <v>10632</v>
      </c>
      <c r="D4316" s="1" t="s">
        <v>10617</v>
      </c>
      <c r="E4316" s="1" t="s">
        <v>47</v>
      </c>
      <c r="F4316" s="1" t="s">
        <v>42</v>
      </c>
      <c r="G4316" s="1" t="s">
        <v>10633</v>
      </c>
      <c r="H4316" s="191">
        <v>74089</v>
      </c>
      <c r="I4316" s="192">
        <v>1</v>
      </c>
      <c r="J4316" s="192">
        <v>1</v>
      </c>
    </row>
    <row r="4317" spans="1:10">
      <c r="A4317" s="1" t="s">
        <v>10634</v>
      </c>
      <c r="B4317" s="1" t="s">
        <v>10635</v>
      </c>
      <c r="C4317" s="1" t="s">
        <v>10635</v>
      </c>
      <c r="D4317" s="1" t="s">
        <v>10617</v>
      </c>
      <c r="E4317" s="1" t="s">
        <v>47</v>
      </c>
      <c r="F4317" s="1" t="s">
        <v>48</v>
      </c>
      <c r="G4317" s="1" t="s">
        <v>10636</v>
      </c>
      <c r="H4317" s="191">
        <v>65804.5</v>
      </c>
      <c r="I4317" s="192">
        <v>1</v>
      </c>
      <c r="J4317" s="192">
        <v>1</v>
      </c>
    </row>
    <row r="4318" spans="1:10">
      <c r="A4318" s="1" t="s">
        <v>10637</v>
      </c>
      <c r="B4318" s="1" t="s">
        <v>10620</v>
      </c>
      <c r="C4318" s="1" t="s">
        <v>10620</v>
      </c>
      <c r="D4318" s="1" t="s">
        <v>10617</v>
      </c>
      <c r="E4318" s="1" t="s">
        <v>47</v>
      </c>
      <c r="F4318" s="1" t="s">
        <v>48</v>
      </c>
      <c r="G4318" s="1" t="s">
        <v>10638</v>
      </c>
      <c r="H4318" s="191">
        <v>65475.5</v>
      </c>
      <c r="I4318" s="192">
        <v>1</v>
      </c>
      <c r="J4318" s="192">
        <v>1</v>
      </c>
    </row>
    <row r="4319" spans="1:10">
      <c r="A4319" s="1" t="s">
        <v>10639</v>
      </c>
      <c r="B4319" s="1" t="s">
        <v>10639</v>
      </c>
      <c r="C4319" s="1" t="s">
        <v>10640</v>
      </c>
      <c r="D4319" s="1" t="s">
        <v>10617</v>
      </c>
      <c r="E4319" s="1" t="s">
        <v>47</v>
      </c>
      <c r="F4319" s="1" t="s">
        <v>57</v>
      </c>
      <c r="G4319" s="1" t="s">
        <v>10641</v>
      </c>
      <c r="H4319" s="191">
        <v>63910</v>
      </c>
      <c r="I4319" s="192">
        <v>0</v>
      </c>
      <c r="J4319" s="192">
        <v>1</v>
      </c>
    </row>
    <row r="4320" spans="1:10">
      <c r="A4320" s="1" t="s">
        <v>10642</v>
      </c>
      <c r="B4320" s="1" t="s">
        <v>10642</v>
      </c>
      <c r="C4320" s="1" t="s">
        <v>10643</v>
      </c>
      <c r="D4320" s="1" t="s">
        <v>10617</v>
      </c>
      <c r="E4320" s="1" t="s">
        <v>47</v>
      </c>
      <c r="F4320" s="1" t="s">
        <v>42</v>
      </c>
      <c r="G4320" s="1" t="s">
        <v>10644</v>
      </c>
      <c r="H4320" s="191">
        <v>56202</v>
      </c>
      <c r="I4320" s="192">
        <v>1</v>
      </c>
      <c r="J4320" s="192">
        <v>1</v>
      </c>
    </row>
    <row r="4321" spans="1:10">
      <c r="A4321" s="1" t="s">
        <v>10645</v>
      </c>
      <c r="B4321" s="1" t="s">
        <v>10645</v>
      </c>
      <c r="C4321" s="1" t="s">
        <v>10646</v>
      </c>
      <c r="D4321" s="1" t="s">
        <v>10617</v>
      </c>
      <c r="E4321" s="1" t="s">
        <v>47</v>
      </c>
      <c r="F4321" s="1" t="s">
        <v>57</v>
      </c>
      <c r="G4321" s="1" t="s">
        <v>10647</v>
      </c>
      <c r="H4321" s="191">
        <v>42123.5</v>
      </c>
      <c r="I4321" s="192">
        <v>0</v>
      </c>
      <c r="J4321" s="192">
        <v>1</v>
      </c>
    </row>
    <row r="4322" spans="1:10">
      <c r="A4322" s="1" t="s">
        <v>10648</v>
      </c>
      <c r="B4322" s="1" t="s">
        <v>10648</v>
      </c>
      <c r="C4322" s="1" t="s">
        <v>10649</v>
      </c>
      <c r="D4322" s="1" t="s">
        <v>10617</v>
      </c>
      <c r="E4322" s="1" t="s">
        <v>47</v>
      </c>
      <c r="F4322" s="1" t="s">
        <v>57</v>
      </c>
      <c r="G4322" s="1" t="s">
        <v>10650</v>
      </c>
      <c r="H4322" s="191">
        <v>39764.5</v>
      </c>
      <c r="I4322" s="192">
        <v>0</v>
      </c>
      <c r="J4322" s="192">
        <v>1</v>
      </c>
    </row>
    <row r="4323" spans="1:10">
      <c r="A4323" s="1" t="s">
        <v>10651</v>
      </c>
      <c r="B4323" s="1" t="s">
        <v>10651</v>
      </c>
      <c r="C4323" s="1" t="s">
        <v>10652</v>
      </c>
      <c r="D4323" s="1" t="s">
        <v>10617</v>
      </c>
      <c r="E4323" s="1" t="s">
        <v>47</v>
      </c>
      <c r="F4323" s="1" t="s">
        <v>57</v>
      </c>
      <c r="G4323" s="1" t="s">
        <v>10653</v>
      </c>
      <c r="H4323" s="191">
        <v>36982</v>
      </c>
      <c r="I4323" s="192">
        <v>0</v>
      </c>
      <c r="J4323" s="192">
        <v>1</v>
      </c>
    </row>
    <row r="4324" spans="1:10">
      <c r="A4324" s="1" t="s">
        <v>10654</v>
      </c>
      <c r="B4324" s="1" t="s">
        <v>10655</v>
      </c>
      <c r="C4324" s="1" t="s">
        <v>10655</v>
      </c>
      <c r="D4324" s="1" t="s">
        <v>10617</v>
      </c>
      <c r="E4324" s="1" t="s">
        <v>47</v>
      </c>
      <c r="F4324" s="1" t="s">
        <v>48</v>
      </c>
      <c r="G4324" s="1" t="s">
        <v>10656</v>
      </c>
      <c r="H4324" s="191">
        <v>35066.25</v>
      </c>
      <c r="I4324" s="192">
        <v>0</v>
      </c>
      <c r="J4324" s="192">
        <v>0</v>
      </c>
    </row>
    <row r="4325" spans="1:10">
      <c r="A4325" s="1" t="s">
        <v>10657</v>
      </c>
      <c r="B4325" s="1" t="s">
        <v>10657</v>
      </c>
      <c r="C4325" s="1" t="s">
        <v>516</v>
      </c>
      <c r="D4325" s="1" t="s">
        <v>10617</v>
      </c>
      <c r="E4325" s="1" t="s">
        <v>47</v>
      </c>
      <c r="F4325" s="1" t="s">
        <v>57</v>
      </c>
      <c r="G4325" s="1" t="s">
        <v>10658</v>
      </c>
      <c r="H4325" s="191">
        <v>33965</v>
      </c>
      <c r="I4325" s="192">
        <v>0</v>
      </c>
      <c r="J4325" s="192">
        <v>1</v>
      </c>
    </row>
    <row r="4326" spans="1:10">
      <c r="A4326" s="1" t="s">
        <v>10659</v>
      </c>
      <c r="B4326" s="1" t="s">
        <v>10659</v>
      </c>
      <c r="C4326" s="1" t="s">
        <v>10660</v>
      </c>
      <c r="D4326" s="1" t="s">
        <v>10617</v>
      </c>
      <c r="E4326" s="1" t="s">
        <v>47</v>
      </c>
      <c r="F4326" s="195" t="s">
        <v>57</v>
      </c>
      <c r="G4326" s="195" t="s">
        <v>10661</v>
      </c>
      <c r="H4326" s="196">
        <v>28086.5</v>
      </c>
      <c r="I4326" s="192">
        <v>0</v>
      </c>
      <c r="J4326" s="192">
        <v>1</v>
      </c>
    </row>
    <row r="4327" spans="1:10">
      <c r="A4327" s="1" t="s">
        <v>10662</v>
      </c>
      <c r="B4327" s="1" t="s">
        <v>10662</v>
      </c>
      <c r="C4327" s="1" t="s">
        <v>10663</v>
      </c>
      <c r="D4327" s="1" t="s">
        <v>10617</v>
      </c>
      <c r="E4327" s="1" t="s">
        <v>47</v>
      </c>
      <c r="F4327" s="1" t="s">
        <v>57</v>
      </c>
      <c r="G4327" s="1" t="s">
        <v>10664</v>
      </c>
      <c r="H4327" s="191">
        <v>27884</v>
      </c>
      <c r="I4327" s="192">
        <v>0</v>
      </c>
      <c r="J4327" s="192">
        <v>1</v>
      </c>
    </row>
    <row r="4328" spans="1:10">
      <c r="A4328" s="1" t="s">
        <v>10665</v>
      </c>
      <c r="B4328" s="1" t="s">
        <v>10635</v>
      </c>
      <c r="C4328" s="1" t="s">
        <v>10635</v>
      </c>
      <c r="D4328" s="1" t="s">
        <v>10617</v>
      </c>
      <c r="E4328" s="1" t="s">
        <v>47</v>
      </c>
      <c r="F4328" s="1" t="s">
        <v>48</v>
      </c>
      <c r="G4328" s="1" t="s">
        <v>10666</v>
      </c>
      <c r="H4328" s="191">
        <v>27860.5</v>
      </c>
      <c r="I4328" s="192">
        <v>1</v>
      </c>
      <c r="J4328" s="192">
        <v>1</v>
      </c>
    </row>
    <row r="4329" spans="1:10">
      <c r="A4329" s="1" t="s">
        <v>10667</v>
      </c>
      <c r="B4329" s="1" t="s">
        <v>10655</v>
      </c>
      <c r="C4329" s="1" t="s">
        <v>10655</v>
      </c>
      <c r="D4329" s="1" t="s">
        <v>10617</v>
      </c>
      <c r="E4329" s="1" t="s">
        <v>47</v>
      </c>
      <c r="F4329" s="1" t="s">
        <v>48</v>
      </c>
      <c r="G4329" s="1" t="s">
        <v>10668</v>
      </c>
      <c r="H4329" s="191">
        <v>26020.75</v>
      </c>
      <c r="I4329" s="192">
        <v>0</v>
      </c>
      <c r="J4329" s="192">
        <v>0</v>
      </c>
    </row>
    <row r="4330" spans="1:10">
      <c r="A4330" s="1" t="s">
        <v>10669</v>
      </c>
      <c r="B4330" s="1" t="s">
        <v>10669</v>
      </c>
      <c r="C4330" s="1" t="s">
        <v>10670</v>
      </c>
      <c r="D4330" s="1" t="s">
        <v>10617</v>
      </c>
      <c r="E4330" s="1" t="s">
        <v>47</v>
      </c>
      <c r="F4330" s="1" t="s">
        <v>57</v>
      </c>
      <c r="G4330" s="1" t="s">
        <v>10671</v>
      </c>
      <c r="H4330" s="191">
        <v>24442</v>
      </c>
      <c r="I4330" s="192">
        <v>0</v>
      </c>
      <c r="J4330" s="192">
        <v>0</v>
      </c>
    </row>
    <row r="4331" spans="1:10">
      <c r="A4331" s="1" t="s">
        <v>10672</v>
      </c>
      <c r="B4331" s="1" t="s">
        <v>10620</v>
      </c>
      <c r="C4331" s="1" t="s">
        <v>10620</v>
      </c>
      <c r="D4331" s="1" t="s">
        <v>10617</v>
      </c>
      <c r="E4331" s="1" t="s">
        <v>47</v>
      </c>
      <c r="F4331" s="1" t="s">
        <v>48</v>
      </c>
      <c r="G4331" s="1" t="s">
        <v>10673</v>
      </c>
      <c r="H4331" s="191">
        <v>22145.5</v>
      </c>
      <c r="I4331" s="192">
        <v>0</v>
      </c>
      <c r="J4331" s="192">
        <v>1</v>
      </c>
    </row>
    <row r="4332" spans="1:10">
      <c r="A4332" s="1" t="s">
        <v>10674</v>
      </c>
      <c r="B4332" s="1" t="s">
        <v>10674</v>
      </c>
      <c r="C4332" s="1" t="s">
        <v>516</v>
      </c>
      <c r="D4332" s="1" t="s">
        <v>10617</v>
      </c>
      <c r="E4332" s="1" t="s">
        <v>47</v>
      </c>
      <c r="F4332" s="1" t="s">
        <v>57</v>
      </c>
      <c r="G4332" s="1" t="s">
        <v>10675</v>
      </c>
      <c r="H4332" s="191">
        <v>21072</v>
      </c>
      <c r="I4332" s="192">
        <v>0</v>
      </c>
      <c r="J4332" s="192">
        <v>0</v>
      </c>
    </row>
    <row r="4333" spans="1:10">
      <c r="A4333" s="1" t="s">
        <v>10676</v>
      </c>
      <c r="B4333" s="1" t="s">
        <v>10620</v>
      </c>
      <c r="C4333" s="1" t="s">
        <v>10620</v>
      </c>
      <c r="D4333" s="1" t="s">
        <v>10617</v>
      </c>
      <c r="E4333" s="1" t="s">
        <v>47</v>
      </c>
      <c r="F4333" s="1" t="s">
        <v>48</v>
      </c>
      <c r="G4333" s="1" t="s">
        <v>10677</v>
      </c>
      <c r="H4333" s="191">
        <v>21042.5</v>
      </c>
      <c r="I4333" s="192">
        <v>0</v>
      </c>
      <c r="J4333" s="192">
        <v>0</v>
      </c>
    </row>
    <row r="4334" spans="1:10">
      <c r="A4334" s="1" t="s">
        <v>10678</v>
      </c>
      <c r="B4334" s="1" t="s">
        <v>10678</v>
      </c>
      <c r="C4334" s="1" t="s">
        <v>516</v>
      </c>
      <c r="D4334" s="1" t="s">
        <v>10617</v>
      </c>
      <c r="E4334" s="1" t="s">
        <v>47</v>
      </c>
      <c r="F4334" s="1" t="s">
        <v>57</v>
      </c>
      <c r="G4334" s="1" t="s">
        <v>10679</v>
      </c>
      <c r="H4334" s="191">
        <v>19551</v>
      </c>
      <c r="I4334" s="192">
        <v>0</v>
      </c>
      <c r="J4334" s="192">
        <v>0</v>
      </c>
    </row>
    <row r="4335" spans="1:10">
      <c r="A4335" s="1" t="s">
        <v>10680</v>
      </c>
      <c r="B4335" s="1" t="s">
        <v>10680</v>
      </c>
      <c r="C4335" s="195" t="s">
        <v>10681</v>
      </c>
      <c r="D4335" s="1" t="s">
        <v>10617</v>
      </c>
      <c r="E4335" s="1" t="s">
        <v>47</v>
      </c>
      <c r="F4335" s="1" t="s">
        <v>57</v>
      </c>
      <c r="G4335" s="1" t="s">
        <v>10682</v>
      </c>
      <c r="H4335" s="191">
        <v>19284</v>
      </c>
      <c r="I4335" s="192">
        <v>0</v>
      </c>
      <c r="J4335" s="192">
        <v>0</v>
      </c>
    </row>
    <row r="4336" spans="1:10">
      <c r="A4336" s="1" t="s">
        <v>10683</v>
      </c>
      <c r="B4336" s="1" t="s">
        <v>10683</v>
      </c>
      <c r="C4336" s="1" t="s">
        <v>10684</v>
      </c>
      <c r="D4336" s="1" t="s">
        <v>10617</v>
      </c>
      <c r="E4336" s="1" t="s">
        <v>47</v>
      </c>
      <c r="F4336" s="1" t="s">
        <v>57</v>
      </c>
      <c r="G4336" s="1" t="s">
        <v>10685</v>
      </c>
      <c r="H4336" s="191">
        <v>18534</v>
      </c>
      <c r="I4336" s="192">
        <v>0</v>
      </c>
      <c r="J4336" s="192">
        <v>0</v>
      </c>
    </row>
    <row r="4337" spans="1:10">
      <c r="A4337" s="1" t="s">
        <v>10686</v>
      </c>
      <c r="B4337" s="1" t="s">
        <v>10686</v>
      </c>
      <c r="C4337" s="1" t="s">
        <v>10687</v>
      </c>
      <c r="D4337" s="1" t="s">
        <v>10617</v>
      </c>
      <c r="E4337" s="1" t="s">
        <v>47</v>
      </c>
      <c r="F4337" s="1" t="s">
        <v>42</v>
      </c>
      <c r="G4337" s="1" t="s">
        <v>10688</v>
      </c>
      <c r="H4337" s="191">
        <v>17502.5</v>
      </c>
      <c r="I4337" s="192">
        <v>1</v>
      </c>
      <c r="J4337" s="192">
        <v>0</v>
      </c>
    </row>
    <row r="4338" spans="1:10">
      <c r="A4338" s="1" t="s">
        <v>10689</v>
      </c>
      <c r="B4338" s="1" t="s">
        <v>10689</v>
      </c>
      <c r="C4338" s="1" t="s">
        <v>10690</v>
      </c>
      <c r="D4338" s="1" t="s">
        <v>10617</v>
      </c>
      <c r="E4338" s="1" t="s">
        <v>47</v>
      </c>
      <c r="F4338" s="1" t="s">
        <v>57</v>
      </c>
      <c r="G4338" s="1" t="s">
        <v>10691</v>
      </c>
      <c r="H4338" s="191">
        <v>17165.5</v>
      </c>
      <c r="I4338" s="192">
        <v>0</v>
      </c>
      <c r="J4338" s="192">
        <v>0</v>
      </c>
    </row>
    <row r="4339" spans="1:10">
      <c r="A4339" s="1" t="s">
        <v>10692</v>
      </c>
      <c r="B4339" s="1" t="s">
        <v>10692</v>
      </c>
      <c r="C4339" s="1" t="s">
        <v>10693</v>
      </c>
      <c r="D4339" s="1" t="s">
        <v>10617</v>
      </c>
      <c r="E4339" s="1" t="s">
        <v>47</v>
      </c>
      <c r="F4339" s="1" t="s">
        <v>57</v>
      </c>
      <c r="G4339" s="1" t="s">
        <v>654</v>
      </c>
      <c r="H4339" s="191">
        <v>16628</v>
      </c>
      <c r="I4339" s="192">
        <v>0</v>
      </c>
      <c r="J4339" s="192">
        <v>0</v>
      </c>
    </row>
    <row r="4340" spans="1:10">
      <c r="A4340" s="1" t="s">
        <v>10694</v>
      </c>
      <c r="B4340" s="1" t="s">
        <v>10694</v>
      </c>
      <c r="C4340" s="1" t="s">
        <v>516</v>
      </c>
      <c r="D4340" s="1" t="s">
        <v>10617</v>
      </c>
      <c r="E4340" s="1" t="s">
        <v>47</v>
      </c>
      <c r="F4340" s="1" t="s">
        <v>57</v>
      </c>
      <c r="G4340" s="1" t="s">
        <v>10695</v>
      </c>
      <c r="H4340" s="191">
        <v>16459.5</v>
      </c>
      <c r="I4340" s="192">
        <v>0</v>
      </c>
      <c r="J4340" s="192">
        <v>0</v>
      </c>
    </row>
    <row r="4341" spans="1:10">
      <c r="A4341" s="1" t="s">
        <v>10696</v>
      </c>
      <c r="B4341" s="1" t="s">
        <v>10696</v>
      </c>
      <c r="C4341" s="1" t="s">
        <v>10697</v>
      </c>
      <c r="D4341" s="1" t="s">
        <v>10617</v>
      </c>
      <c r="E4341" s="1" t="s">
        <v>47</v>
      </c>
      <c r="F4341" s="1" t="s">
        <v>57</v>
      </c>
      <c r="G4341" s="1" t="s">
        <v>10698</v>
      </c>
      <c r="H4341" s="191">
        <v>15145</v>
      </c>
      <c r="I4341" s="192">
        <v>0</v>
      </c>
      <c r="J4341" s="192">
        <v>0</v>
      </c>
    </row>
    <row r="4342" spans="1:10">
      <c r="A4342" s="1" t="s">
        <v>10699</v>
      </c>
      <c r="B4342" s="1" t="s">
        <v>10699</v>
      </c>
      <c r="C4342" s="1" t="s">
        <v>10700</v>
      </c>
      <c r="D4342" s="1" t="s">
        <v>10617</v>
      </c>
      <c r="E4342" s="1" t="s">
        <v>47</v>
      </c>
      <c r="F4342" s="1" t="s">
        <v>42</v>
      </c>
      <c r="G4342" s="1" t="s">
        <v>10701</v>
      </c>
      <c r="H4342" s="191">
        <v>14614.5</v>
      </c>
      <c r="I4342" s="192">
        <v>1</v>
      </c>
      <c r="J4342" s="192">
        <v>0</v>
      </c>
    </row>
    <row r="4343" spans="1:10">
      <c r="A4343" s="1" t="s">
        <v>10702</v>
      </c>
      <c r="B4343" s="1" t="s">
        <v>10702</v>
      </c>
      <c r="C4343" s="1" t="s">
        <v>516</v>
      </c>
      <c r="D4343" s="1" t="s">
        <v>10617</v>
      </c>
      <c r="E4343" s="1" t="s">
        <v>47</v>
      </c>
      <c r="F4343" s="1" t="s">
        <v>57</v>
      </c>
      <c r="G4343" s="1" t="s">
        <v>10703</v>
      </c>
      <c r="H4343" s="191">
        <v>13729.5</v>
      </c>
      <c r="I4343" s="192">
        <v>0</v>
      </c>
      <c r="J4343" s="192">
        <v>1</v>
      </c>
    </row>
    <row r="4344" spans="1:10">
      <c r="A4344" s="1" t="s">
        <v>10704</v>
      </c>
      <c r="B4344" s="1" t="s">
        <v>10704</v>
      </c>
      <c r="C4344" s="1" t="s">
        <v>516</v>
      </c>
      <c r="D4344" s="1" t="s">
        <v>10617</v>
      </c>
      <c r="E4344" s="1" t="s">
        <v>47</v>
      </c>
      <c r="F4344" s="1" t="s">
        <v>57</v>
      </c>
      <c r="G4344" s="1" t="s">
        <v>10705</v>
      </c>
      <c r="H4344" s="191">
        <v>13669</v>
      </c>
      <c r="I4344" s="192">
        <v>0</v>
      </c>
      <c r="J4344" s="192">
        <v>0</v>
      </c>
    </row>
    <row r="4345" spans="1:10">
      <c r="A4345" s="1" t="s">
        <v>10706</v>
      </c>
      <c r="B4345" s="1" t="s">
        <v>10706</v>
      </c>
      <c r="C4345" s="1" t="s">
        <v>5882</v>
      </c>
      <c r="D4345" s="1" t="s">
        <v>10617</v>
      </c>
      <c r="E4345" s="1" t="s">
        <v>47</v>
      </c>
      <c r="F4345" s="1" t="s">
        <v>42</v>
      </c>
      <c r="G4345" s="1" t="s">
        <v>10707</v>
      </c>
      <c r="H4345" s="191">
        <v>12798</v>
      </c>
      <c r="I4345" s="192">
        <v>0</v>
      </c>
      <c r="J4345" s="192">
        <v>0</v>
      </c>
    </row>
    <row r="4346" spans="1:10">
      <c r="A4346" s="1" t="s">
        <v>10708</v>
      </c>
      <c r="B4346" s="1" t="s">
        <v>10708</v>
      </c>
      <c r="C4346" s="1" t="s">
        <v>10700</v>
      </c>
      <c r="D4346" s="1" t="s">
        <v>10617</v>
      </c>
      <c r="E4346" s="1" t="s">
        <v>47</v>
      </c>
      <c r="F4346" s="1" t="s">
        <v>42</v>
      </c>
      <c r="G4346" s="1" t="s">
        <v>10709</v>
      </c>
      <c r="H4346" s="191">
        <v>12466</v>
      </c>
      <c r="I4346" s="192">
        <v>0</v>
      </c>
      <c r="J4346" s="192">
        <v>0</v>
      </c>
    </row>
    <row r="4347" spans="1:10">
      <c r="A4347" s="1" t="s">
        <v>10710</v>
      </c>
      <c r="B4347" s="1" t="s">
        <v>10710</v>
      </c>
      <c r="C4347" s="1" t="s">
        <v>8710</v>
      </c>
      <c r="D4347" s="1" t="s">
        <v>10617</v>
      </c>
      <c r="E4347" s="1" t="s">
        <v>47</v>
      </c>
      <c r="F4347" s="1" t="s">
        <v>430</v>
      </c>
      <c r="G4347" s="1" t="s">
        <v>10711</v>
      </c>
      <c r="H4347" s="191">
        <v>9050.5</v>
      </c>
      <c r="I4347" s="192">
        <v>1</v>
      </c>
      <c r="J4347" s="192">
        <v>0</v>
      </c>
    </row>
    <row r="4348" spans="1:10">
      <c r="A4348" s="1" t="s">
        <v>10712</v>
      </c>
      <c r="B4348" s="1" t="s">
        <v>10660</v>
      </c>
      <c r="C4348" s="1" t="s">
        <v>10660</v>
      </c>
      <c r="D4348" s="1" t="s">
        <v>10617</v>
      </c>
      <c r="E4348" s="1" t="s">
        <v>47</v>
      </c>
      <c r="F4348" s="1" t="s">
        <v>57</v>
      </c>
      <c r="G4348" s="1" t="s">
        <v>10713</v>
      </c>
      <c r="H4348" s="191">
        <v>6002</v>
      </c>
      <c r="I4348" s="192">
        <v>0</v>
      </c>
      <c r="J4348" s="192">
        <v>0</v>
      </c>
    </row>
    <row r="4349" spans="1:10">
      <c r="A4349" s="1" t="s">
        <v>10714</v>
      </c>
      <c r="B4349" s="1" t="s">
        <v>10714</v>
      </c>
      <c r="C4349" s="1" t="s">
        <v>542</v>
      </c>
      <c r="D4349" s="1" t="s">
        <v>10617</v>
      </c>
      <c r="E4349" s="1" t="s">
        <v>47</v>
      </c>
      <c r="F4349" s="1" t="s">
        <v>42</v>
      </c>
      <c r="G4349" s="1" t="s">
        <v>10715</v>
      </c>
      <c r="H4349" s="191">
        <v>5748.5</v>
      </c>
      <c r="I4349" s="192">
        <v>0</v>
      </c>
      <c r="J4349" s="192">
        <v>0</v>
      </c>
    </row>
    <row r="4350" spans="1:10">
      <c r="A4350" s="1" t="s">
        <v>10716</v>
      </c>
      <c r="B4350" s="1" t="s">
        <v>10620</v>
      </c>
      <c r="C4350" s="1" t="s">
        <v>10620</v>
      </c>
      <c r="D4350" s="1" t="s">
        <v>10617</v>
      </c>
      <c r="E4350" s="1" t="s">
        <v>47</v>
      </c>
      <c r="F4350" s="1" t="s">
        <v>48</v>
      </c>
      <c r="G4350" s="1" t="s">
        <v>10717</v>
      </c>
      <c r="H4350" s="191">
        <v>5123.5</v>
      </c>
      <c r="I4350" s="192">
        <v>0</v>
      </c>
      <c r="J4350" s="192">
        <v>0</v>
      </c>
    </row>
    <row r="4351" spans="1:10">
      <c r="A4351" s="1" t="s">
        <v>10718</v>
      </c>
      <c r="B4351" s="1" t="s">
        <v>10616</v>
      </c>
      <c r="C4351" s="1" t="s">
        <v>10616</v>
      </c>
      <c r="D4351" s="1" t="s">
        <v>10617</v>
      </c>
      <c r="E4351" s="1" t="s">
        <v>47</v>
      </c>
      <c r="F4351" s="1" t="s">
        <v>48</v>
      </c>
      <c r="G4351" s="1" t="s">
        <v>10719</v>
      </c>
      <c r="H4351" s="191">
        <v>4298.25</v>
      </c>
      <c r="I4351" s="192">
        <v>0</v>
      </c>
      <c r="J4351" s="192">
        <v>0</v>
      </c>
    </row>
    <row r="4352" spans="1:10">
      <c r="A4352" s="1" t="s">
        <v>10720</v>
      </c>
      <c r="B4352" s="1" t="s">
        <v>10720</v>
      </c>
      <c r="C4352" s="1" t="s">
        <v>516</v>
      </c>
      <c r="D4352" s="1" t="s">
        <v>10617</v>
      </c>
      <c r="E4352" s="1" t="s">
        <v>47</v>
      </c>
      <c r="F4352" s="1" t="s">
        <v>57</v>
      </c>
      <c r="G4352" s="1" t="s">
        <v>10721</v>
      </c>
      <c r="H4352" s="191">
        <v>2355.75</v>
      </c>
      <c r="I4352" s="192">
        <v>0</v>
      </c>
      <c r="J4352" s="192">
        <v>0</v>
      </c>
    </row>
    <row r="4353" spans="1:10">
      <c r="A4353" s="1" t="s">
        <v>10722</v>
      </c>
      <c r="B4353" s="1" t="s">
        <v>10655</v>
      </c>
      <c r="C4353" s="1" t="s">
        <v>10655</v>
      </c>
      <c r="D4353" s="1" t="s">
        <v>10617</v>
      </c>
      <c r="E4353" s="1" t="s">
        <v>47</v>
      </c>
      <c r="F4353" s="1" t="s">
        <v>48</v>
      </c>
      <c r="G4353" s="1" t="s">
        <v>10723</v>
      </c>
      <c r="H4353" s="191">
        <v>2054.75</v>
      </c>
      <c r="I4353" s="192">
        <v>0</v>
      </c>
      <c r="J4353" s="192">
        <v>0</v>
      </c>
    </row>
    <row r="4354" spans="1:10">
      <c r="A4354" s="1" t="s">
        <v>10724</v>
      </c>
      <c r="B4354" s="1" t="s">
        <v>10655</v>
      </c>
      <c r="C4354" s="1" t="s">
        <v>10655</v>
      </c>
      <c r="D4354" s="1" t="s">
        <v>10617</v>
      </c>
      <c r="E4354" s="1" t="s">
        <v>47</v>
      </c>
      <c r="F4354" s="1" t="s">
        <v>48</v>
      </c>
      <c r="G4354" s="1" t="s">
        <v>10725</v>
      </c>
      <c r="H4354" s="191">
        <v>1740</v>
      </c>
      <c r="I4354" s="192">
        <v>0</v>
      </c>
      <c r="J4354" s="192">
        <v>0</v>
      </c>
    </row>
    <row r="4355" spans="1:10">
      <c r="A4355" s="1" t="s">
        <v>10726</v>
      </c>
      <c r="B4355" s="1" t="s">
        <v>10655</v>
      </c>
      <c r="C4355" s="1" t="s">
        <v>10655</v>
      </c>
      <c r="D4355" s="1" t="s">
        <v>10617</v>
      </c>
      <c r="E4355" s="1" t="s">
        <v>47</v>
      </c>
      <c r="F4355" s="1" t="s">
        <v>48</v>
      </c>
      <c r="G4355" s="1" t="s">
        <v>10727</v>
      </c>
      <c r="H4355" s="191">
        <v>992.75</v>
      </c>
      <c r="I4355" s="192">
        <v>0</v>
      </c>
      <c r="J4355" s="192">
        <v>0</v>
      </c>
    </row>
    <row r="4356" spans="1:10">
      <c r="A4356" s="1" t="s">
        <v>10728</v>
      </c>
      <c r="B4356" s="1" t="s">
        <v>10616</v>
      </c>
      <c r="C4356" s="1" t="s">
        <v>10616</v>
      </c>
      <c r="D4356" s="1" t="s">
        <v>10617</v>
      </c>
      <c r="E4356" s="1" t="s">
        <v>47</v>
      </c>
      <c r="F4356" s="1" t="s">
        <v>48</v>
      </c>
      <c r="G4356" s="1" t="s">
        <v>10729</v>
      </c>
      <c r="H4356" s="191">
        <v>928.25</v>
      </c>
      <c r="I4356" s="192">
        <v>0</v>
      </c>
      <c r="J4356" s="192">
        <v>0</v>
      </c>
    </row>
    <row r="4357" spans="1:10">
      <c r="A4357" s="1" t="s">
        <v>10730</v>
      </c>
      <c r="B4357" s="1" t="s">
        <v>10655</v>
      </c>
      <c r="C4357" s="1" t="s">
        <v>10655</v>
      </c>
      <c r="D4357" s="1" t="s">
        <v>10617</v>
      </c>
      <c r="E4357" s="1" t="s">
        <v>47</v>
      </c>
      <c r="F4357" s="1" t="s">
        <v>48</v>
      </c>
      <c r="G4357" s="1" t="s">
        <v>10731</v>
      </c>
      <c r="H4357" s="191">
        <v>745.25</v>
      </c>
      <c r="I4357" s="192">
        <v>0</v>
      </c>
      <c r="J4357" s="192">
        <v>0</v>
      </c>
    </row>
    <row r="4358" spans="1:10">
      <c r="A4358" s="1" t="s">
        <v>10732</v>
      </c>
      <c r="B4358" s="1" t="s">
        <v>10655</v>
      </c>
      <c r="C4358" s="1" t="s">
        <v>10655</v>
      </c>
      <c r="D4358" s="1" t="s">
        <v>10617</v>
      </c>
      <c r="E4358" s="1" t="s">
        <v>47</v>
      </c>
      <c r="F4358" s="1" t="s">
        <v>48</v>
      </c>
      <c r="G4358" s="1" t="s">
        <v>10733</v>
      </c>
      <c r="H4358" s="191">
        <v>520.5</v>
      </c>
      <c r="I4358" s="192">
        <v>0</v>
      </c>
      <c r="J4358" s="192">
        <v>0</v>
      </c>
    </row>
    <row r="4359" spans="1:10">
      <c r="A4359" s="1" t="s">
        <v>10734</v>
      </c>
      <c r="B4359" s="1" t="s">
        <v>10655</v>
      </c>
      <c r="C4359" s="1" t="s">
        <v>10655</v>
      </c>
      <c r="D4359" s="1" t="s">
        <v>10617</v>
      </c>
      <c r="E4359" s="1" t="s">
        <v>47</v>
      </c>
      <c r="F4359" s="1" t="s">
        <v>48</v>
      </c>
      <c r="G4359" s="1" t="s">
        <v>10735</v>
      </c>
      <c r="H4359" s="191">
        <v>460.75</v>
      </c>
      <c r="I4359" s="192">
        <v>0</v>
      </c>
      <c r="J4359" s="192">
        <v>0</v>
      </c>
    </row>
    <row r="4360" spans="1:10">
      <c r="A4360" s="1" t="s">
        <v>10736</v>
      </c>
      <c r="B4360" s="1" t="s">
        <v>10655</v>
      </c>
      <c r="C4360" s="1" t="s">
        <v>10655</v>
      </c>
      <c r="D4360" s="1" t="s">
        <v>10617</v>
      </c>
      <c r="E4360" s="1" t="s">
        <v>47</v>
      </c>
      <c r="F4360" s="1" t="s">
        <v>48</v>
      </c>
      <c r="G4360" s="1" t="s">
        <v>10737</v>
      </c>
      <c r="H4360" s="191">
        <v>323</v>
      </c>
      <c r="I4360" s="192">
        <v>0</v>
      </c>
      <c r="J4360" s="192">
        <v>0</v>
      </c>
    </row>
    <row r="4361" spans="1:10">
      <c r="A4361" s="1" t="s">
        <v>10738</v>
      </c>
      <c r="B4361" s="1" t="s">
        <v>10616</v>
      </c>
      <c r="C4361" s="1" t="s">
        <v>10616</v>
      </c>
      <c r="D4361" s="1" t="s">
        <v>10617</v>
      </c>
      <c r="E4361" s="1" t="s">
        <v>47</v>
      </c>
      <c r="F4361" s="1" t="s">
        <v>48</v>
      </c>
      <c r="G4361" s="1" t="s">
        <v>10739</v>
      </c>
      <c r="H4361" s="191">
        <v>97</v>
      </c>
      <c r="I4361" s="192">
        <v>0</v>
      </c>
      <c r="J4361" s="192">
        <v>0</v>
      </c>
    </row>
    <row r="4362" spans="1:10">
      <c r="A4362" s="1" t="s">
        <v>10740</v>
      </c>
      <c r="B4362" s="1" t="s">
        <v>10655</v>
      </c>
      <c r="C4362" s="1" t="s">
        <v>10655</v>
      </c>
      <c r="D4362" s="1" t="s">
        <v>10617</v>
      </c>
      <c r="E4362" s="1" t="s">
        <v>47</v>
      </c>
      <c r="F4362" s="1" t="s">
        <v>48</v>
      </c>
      <c r="G4362" s="1" t="s">
        <v>10741</v>
      </c>
      <c r="H4362" s="191">
        <v>55.25</v>
      </c>
      <c r="I4362" s="192">
        <v>0</v>
      </c>
      <c r="J4362" s="192">
        <v>0</v>
      </c>
    </row>
    <row r="4363" spans="1:10">
      <c r="A4363" s="1" t="s">
        <v>10742</v>
      </c>
      <c r="B4363" s="1" t="s">
        <v>10616</v>
      </c>
      <c r="C4363" s="1" t="s">
        <v>10616</v>
      </c>
      <c r="D4363" s="1" t="s">
        <v>10617</v>
      </c>
      <c r="E4363" s="1" t="s">
        <v>47</v>
      </c>
      <c r="F4363" s="1" t="s">
        <v>48</v>
      </c>
      <c r="G4363" s="1" t="s">
        <v>10743</v>
      </c>
      <c r="H4363" s="191">
        <v>50.5</v>
      </c>
      <c r="I4363" s="192">
        <v>0</v>
      </c>
      <c r="J4363" s="192">
        <v>0</v>
      </c>
    </row>
    <row r="4364" spans="1:10">
      <c r="A4364" s="1" t="s">
        <v>10744</v>
      </c>
      <c r="B4364" s="1" t="s">
        <v>10744</v>
      </c>
      <c r="C4364" s="1" t="s">
        <v>10745</v>
      </c>
      <c r="D4364" s="1" t="s">
        <v>2534</v>
      </c>
      <c r="E4364" s="1" t="s">
        <v>47</v>
      </c>
      <c r="F4364" s="1" t="s">
        <v>42</v>
      </c>
      <c r="G4364" s="1" t="s">
        <v>10746</v>
      </c>
      <c r="H4364" s="191">
        <v>311262</v>
      </c>
      <c r="I4364" s="192">
        <v>0</v>
      </c>
      <c r="J4364" s="192">
        <v>0</v>
      </c>
    </row>
    <row r="4365" spans="1:10">
      <c r="A4365" s="1" t="s">
        <v>10747</v>
      </c>
      <c r="B4365" s="1" t="s">
        <v>10747</v>
      </c>
      <c r="C4365" s="1" t="s">
        <v>10748</v>
      </c>
      <c r="D4365" s="1" t="s">
        <v>2534</v>
      </c>
      <c r="E4365" s="1" t="s">
        <v>47</v>
      </c>
      <c r="F4365" s="1" t="s">
        <v>42</v>
      </c>
      <c r="G4365" s="1" t="s">
        <v>10749</v>
      </c>
      <c r="H4365" s="191">
        <v>218856.5</v>
      </c>
      <c r="I4365" s="192">
        <v>1</v>
      </c>
      <c r="J4365" s="192">
        <v>1</v>
      </c>
    </row>
    <row r="4366" spans="1:10">
      <c r="A4366" s="1" t="s">
        <v>10750</v>
      </c>
      <c r="B4366" s="1" t="s">
        <v>10750</v>
      </c>
      <c r="C4366" s="1" t="s">
        <v>10751</v>
      </c>
      <c r="D4366" s="1" t="s">
        <v>2534</v>
      </c>
      <c r="E4366" s="1" t="s">
        <v>47</v>
      </c>
      <c r="F4366" s="1" t="s">
        <v>57</v>
      </c>
      <c r="G4366" s="1" t="s">
        <v>10752</v>
      </c>
      <c r="H4366" s="191">
        <v>172254.5</v>
      </c>
      <c r="I4366" s="192">
        <v>0</v>
      </c>
      <c r="J4366" s="192">
        <v>1</v>
      </c>
    </row>
    <row r="4367" spans="1:10">
      <c r="A4367" s="1" t="s">
        <v>10753</v>
      </c>
      <c r="B4367" s="1" t="s">
        <v>10754</v>
      </c>
      <c r="C4367" s="1" t="s">
        <v>10754</v>
      </c>
      <c r="D4367" s="1" t="s">
        <v>2534</v>
      </c>
      <c r="E4367" s="1" t="s">
        <v>47</v>
      </c>
      <c r="F4367" s="1" t="s">
        <v>48</v>
      </c>
      <c r="G4367" s="1" t="s">
        <v>10755</v>
      </c>
      <c r="H4367" s="191">
        <v>95156.5</v>
      </c>
      <c r="I4367" s="192">
        <v>1</v>
      </c>
      <c r="J4367" s="192">
        <v>1</v>
      </c>
    </row>
    <row r="4368" spans="1:10">
      <c r="A4368" s="1" t="s">
        <v>10756</v>
      </c>
      <c r="B4368" s="1" t="s">
        <v>10756</v>
      </c>
      <c r="C4368" s="1" t="s">
        <v>1052</v>
      </c>
      <c r="D4368" s="1" t="s">
        <v>2534</v>
      </c>
      <c r="E4368" s="1" t="s">
        <v>47</v>
      </c>
      <c r="F4368" s="1" t="s">
        <v>48</v>
      </c>
      <c r="G4368" s="1" t="s">
        <v>10757</v>
      </c>
      <c r="H4368" s="191">
        <v>94913.25</v>
      </c>
      <c r="I4368" s="192">
        <v>0</v>
      </c>
      <c r="J4368" s="192">
        <v>1</v>
      </c>
    </row>
    <row r="4369" spans="1:10">
      <c r="A4369" s="1" t="s">
        <v>10758</v>
      </c>
      <c r="B4369" s="1" t="s">
        <v>10758</v>
      </c>
      <c r="C4369" s="195" t="s">
        <v>8793</v>
      </c>
      <c r="D4369" s="1" t="s">
        <v>2534</v>
      </c>
      <c r="E4369" s="1" t="s">
        <v>47</v>
      </c>
      <c r="F4369" s="1" t="s">
        <v>42</v>
      </c>
      <c r="G4369" s="1" t="s">
        <v>10759</v>
      </c>
      <c r="H4369" s="191">
        <v>81002.5</v>
      </c>
      <c r="I4369" s="192">
        <v>1</v>
      </c>
      <c r="J4369" s="192">
        <v>0</v>
      </c>
    </row>
    <row r="4370" spans="1:10">
      <c r="A4370" s="1" t="s">
        <v>10760</v>
      </c>
      <c r="B4370" s="1" t="s">
        <v>10761</v>
      </c>
      <c r="C4370" s="1" t="s">
        <v>10761</v>
      </c>
      <c r="D4370" s="1" t="s">
        <v>2534</v>
      </c>
      <c r="E4370" s="1" t="s">
        <v>47</v>
      </c>
      <c r="F4370" s="1" t="s">
        <v>48</v>
      </c>
      <c r="G4370" s="1" t="s">
        <v>10762</v>
      </c>
      <c r="H4370" s="191">
        <v>76832</v>
      </c>
      <c r="I4370" s="192">
        <v>1</v>
      </c>
      <c r="J4370" s="192">
        <v>0</v>
      </c>
    </row>
    <row r="4371" spans="1:10">
      <c r="A4371" s="1" t="s">
        <v>10763</v>
      </c>
      <c r="B4371" s="1" t="s">
        <v>10763</v>
      </c>
      <c r="C4371" s="1" t="s">
        <v>10764</v>
      </c>
      <c r="D4371" s="1" t="s">
        <v>2534</v>
      </c>
      <c r="E4371" s="1" t="s">
        <v>47</v>
      </c>
      <c r="F4371" s="1" t="s">
        <v>57</v>
      </c>
      <c r="G4371" s="1" t="s">
        <v>10765</v>
      </c>
      <c r="H4371" s="191">
        <v>76713.5</v>
      </c>
      <c r="I4371" s="192">
        <v>0</v>
      </c>
      <c r="J4371" s="192">
        <v>1</v>
      </c>
    </row>
    <row r="4372" spans="1:10">
      <c r="A4372" s="1" t="s">
        <v>10766</v>
      </c>
      <c r="B4372" s="1" t="s">
        <v>10766</v>
      </c>
      <c r="C4372" s="1" t="s">
        <v>8680</v>
      </c>
      <c r="D4372" s="1" t="s">
        <v>2534</v>
      </c>
      <c r="E4372" s="1" t="s">
        <v>47</v>
      </c>
      <c r="F4372" s="1" t="s">
        <v>42</v>
      </c>
      <c r="G4372" s="1" t="s">
        <v>10767</v>
      </c>
      <c r="H4372" s="191">
        <v>65074.5</v>
      </c>
      <c r="I4372" s="192">
        <v>1</v>
      </c>
      <c r="J4372" s="192">
        <v>1</v>
      </c>
    </row>
    <row r="4373" spans="1:10">
      <c r="A4373" s="1" t="s">
        <v>10768</v>
      </c>
      <c r="B4373" s="1" t="s">
        <v>10769</v>
      </c>
      <c r="C4373" s="1" t="s">
        <v>10769</v>
      </c>
      <c r="D4373" s="1" t="s">
        <v>2534</v>
      </c>
      <c r="E4373" s="1" t="s">
        <v>47</v>
      </c>
      <c r="F4373" s="1" t="s">
        <v>48</v>
      </c>
      <c r="G4373" s="1" t="s">
        <v>10770</v>
      </c>
      <c r="H4373" s="191">
        <v>64263</v>
      </c>
      <c r="I4373" s="192">
        <v>1</v>
      </c>
      <c r="J4373" s="192">
        <v>1</v>
      </c>
    </row>
    <row r="4374" spans="1:10">
      <c r="A4374" s="1" t="s">
        <v>10771</v>
      </c>
      <c r="B4374" s="1" t="s">
        <v>10771</v>
      </c>
      <c r="C4374" s="1" t="s">
        <v>8710</v>
      </c>
      <c r="D4374" s="1" t="s">
        <v>2534</v>
      </c>
      <c r="E4374" s="1" t="s">
        <v>47</v>
      </c>
      <c r="F4374" s="1" t="s">
        <v>430</v>
      </c>
      <c r="G4374" s="1" t="s">
        <v>10772</v>
      </c>
      <c r="H4374" s="191">
        <v>58888</v>
      </c>
      <c r="I4374" s="192">
        <v>1</v>
      </c>
      <c r="J4374" s="192">
        <v>1</v>
      </c>
    </row>
    <row r="4375" spans="1:10">
      <c r="A4375" s="1" t="s">
        <v>10773</v>
      </c>
      <c r="B4375" s="1" t="s">
        <v>10773</v>
      </c>
      <c r="C4375" s="1" t="s">
        <v>10774</v>
      </c>
      <c r="D4375" s="1" t="s">
        <v>2534</v>
      </c>
      <c r="E4375" s="1" t="s">
        <v>47</v>
      </c>
      <c r="F4375" s="1" t="s">
        <v>57</v>
      </c>
      <c r="G4375" s="1" t="s">
        <v>10775</v>
      </c>
      <c r="H4375" s="191">
        <v>50791.5</v>
      </c>
      <c r="I4375" s="192">
        <v>1</v>
      </c>
      <c r="J4375" s="192">
        <v>1</v>
      </c>
    </row>
    <row r="4376" spans="1:10">
      <c r="A4376" s="1" t="s">
        <v>10776</v>
      </c>
      <c r="B4376" s="1" t="s">
        <v>10776</v>
      </c>
      <c r="C4376" s="1" t="s">
        <v>10777</v>
      </c>
      <c r="D4376" s="1" t="s">
        <v>2534</v>
      </c>
      <c r="E4376" s="1" t="s">
        <v>47</v>
      </c>
      <c r="F4376" s="1" t="s">
        <v>57</v>
      </c>
      <c r="G4376" s="1" t="s">
        <v>10778</v>
      </c>
      <c r="H4376" s="191">
        <v>43007.5</v>
      </c>
      <c r="I4376" s="192">
        <v>0</v>
      </c>
      <c r="J4376" s="192">
        <v>1</v>
      </c>
    </row>
    <row r="4377" spans="1:10">
      <c r="A4377" s="1" t="s">
        <v>10779</v>
      </c>
      <c r="B4377" s="1" t="s">
        <v>10761</v>
      </c>
      <c r="C4377" s="1" t="s">
        <v>10761</v>
      </c>
      <c r="D4377" s="1" t="s">
        <v>2534</v>
      </c>
      <c r="E4377" s="1" t="s">
        <v>47</v>
      </c>
      <c r="F4377" s="1" t="s">
        <v>48</v>
      </c>
      <c r="G4377" s="1" t="s">
        <v>10780</v>
      </c>
      <c r="H4377" s="191">
        <v>41272.5</v>
      </c>
      <c r="I4377" s="192">
        <v>1</v>
      </c>
      <c r="J4377" s="192">
        <v>0</v>
      </c>
    </row>
    <row r="4378" spans="1:10">
      <c r="A4378" s="1" t="s">
        <v>10781</v>
      </c>
      <c r="B4378" s="1" t="s">
        <v>10782</v>
      </c>
      <c r="C4378" s="1" t="s">
        <v>10782</v>
      </c>
      <c r="D4378" s="1" t="s">
        <v>2534</v>
      </c>
      <c r="E4378" s="1" t="s">
        <v>47</v>
      </c>
      <c r="F4378" s="1" t="s">
        <v>48</v>
      </c>
      <c r="G4378" s="1" t="s">
        <v>10783</v>
      </c>
      <c r="H4378" s="191">
        <v>38359.5</v>
      </c>
      <c r="I4378" s="192">
        <v>1</v>
      </c>
      <c r="J4378" s="192">
        <v>1</v>
      </c>
    </row>
    <row r="4379" spans="1:10">
      <c r="A4379" s="1" t="s">
        <v>10784</v>
      </c>
      <c r="B4379" s="1" t="s">
        <v>10784</v>
      </c>
      <c r="C4379" s="1" t="s">
        <v>10785</v>
      </c>
      <c r="D4379" s="1" t="s">
        <v>2534</v>
      </c>
      <c r="E4379" s="1" t="s">
        <v>47</v>
      </c>
      <c r="F4379" s="1" t="s">
        <v>57</v>
      </c>
      <c r="G4379" s="1" t="s">
        <v>10786</v>
      </c>
      <c r="H4379" s="191">
        <v>37718.5</v>
      </c>
      <c r="I4379" s="192">
        <v>0</v>
      </c>
      <c r="J4379" s="192">
        <v>1</v>
      </c>
    </row>
    <row r="4380" spans="1:10">
      <c r="A4380" s="1" t="s">
        <v>10787</v>
      </c>
      <c r="B4380" s="1" t="s">
        <v>10787</v>
      </c>
      <c r="C4380" s="1" t="s">
        <v>10788</v>
      </c>
      <c r="D4380" s="1" t="s">
        <v>2534</v>
      </c>
      <c r="E4380" s="1" t="s">
        <v>47</v>
      </c>
      <c r="F4380" s="1" t="s">
        <v>57</v>
      </c>
      <c r="G4380" s="1" t="s">
        <v>10789</v>
      </c>
      <c r="H4380" s="191">
        <v>36428.5</v>
      </c>
      <c r="I4380" s="192">
        <v>0</v>
      </c>
      <c r="J4380" s="192">
        <v>0</v>
      </c>
    </row>
    <row r="4381" spans="1:10">
      <c r="A4381" s="1" t="s">
        <v>10790</v>
      </c>
      <c r="B4381" s="1" t="s">
        <v>10769</v>
      </c>
      <c r="C4381" s="1" t="s">
        <v>10769</v>
      </c>
      <c r="D4381" s="1" t="s">
        <v>2534</v>
      </c>
      <c r="E4381" s="1" t="s">
        <v>47</v>
      </c>
      <c r="F4381" s="1" t="s">
        <v>48</v>
      </c>
      <c r="G4381" s="1" t="s">
        <v>10791</v>
      </c>
      <c r="H4381" s="191">
        <v>34763</v>
      </c>
      <c r="I4381" s="192">
        <v>0</v>
      </c>
      <c r="J4381" s="192">
        <v>1</v>
      </c>
    </row>
    <row r="4382" spans="1:10">
      <c r="A4382" s="1" t="s">
        <v>10792</v>
      </c>
      <c r="B4382" s="1" t="s">
        <v>10792</v>
      </c>
      <c r="C4382" s="1" t="s">
        <v>10793</v>
      </c>
      <c r="D4382" s="1" t="s">
        <v>2534</v>
      </c>
      <c r="E4382" s="1" t="s">
        <v>47</v>
      </c>
      <c r="F4382" s="1" t="s">
        <v>57</v>
      </c>
      <c r="G4382" s="1" t="s">
        <v>10794</v>
      </c>
      <c r="H4382" s="191">
        <v>28403.5</v>
      </c>
      <c r="I4382" s="192">
        <v>0</v>
      </c>
      <c r="J4382" s="192">
        <v>1</v>
      </c>
    </row>
    <row r="4383" spans="1:10">
      <c r="A4383" s="1" t="s">
        <v>10795</v>
      </c>
      <c r="B4383" s="1" t="s">
        <v>10796</v>
      </c>
      <c r="C4383" s="1" t="s">
        <v>10796</v>
      </c>
      <c r="D4383" s="1" t="s">
        <v>2534</v>
      </c>
      <c r="E4383" s="1" t="s">
        <v>47</v>
      </c>
      <c r="F4383" s="1" t="s">
        <v>48</v>
      </c>
      <c r="G4383" s="1" t="s">
        <v>10797</v>
      </c>
      <c r="H4383" s="191">
        <v>26971</v>
      </c>
      <c r="I4383" s="192">
        <v>0</v>
      </c>
      <c r="J4383" s="192">
        <v>1</v>
      </c>
    </row>
    <row r="4384" spans="1:10">
      <c r="A4384" s="1" t="s">
        <v>10798</v>
      </c>
      <c r="B4384" s="1" t="s">
        <v>10799</v>
      </c>
      <c r="C4384" s="1" t="s">
        <v>10799</v>
      </c>
      <c r="D4384" s="1" t="s">
        <v>2534</v>
      </c>
      <c r="E4384" s="1" t="s">
        <v>47</v>
      </c>
      <c r="F4384" s="1" t="s">
        <v>48</v>
      </c>
      <c r="G4384" s="1" t="s">
        <v>10800</v>
      </c>
      <c r="H4384" s="191">
        <v>26628.5</v>
      </c>
      <c r="I4384" s="192">
        <v>0</v>
      </c>
      <c r="J4384" s="192">
        <v>0</v>
      </c>
    </row>
    <row r="4385" spans="1:10">
      <c r="A4385" s="1" t="s">
        <v>10801</v>
      </c>
      <c r="B4385" s="1" t="s">
        <v>10801</v>
      </c>
      <c r="C4385" s="1" t="s">
        <v>10802</v>
      </c>
      <c r="D4385" s="1" t="s">
        <v>2534</v>
      </c>
      <c r="E4385" s="1" t="s">
        <v>47</v>
      </c>
      <c r="F4385" s="1" t="s">
        <v>57</v>
      </c>
      <c r="G4385" s="1" t="s">
        <v>10803</v>
      </c>
      <c r="H4385" s="191">
        <v>25886.5</v>
      </c>
      <c r="I4385" s="192">
        <v>0</v>
      </c>
      <c r="J4385" s="192">
        <v>0</v>
      </c>
    </row>
    <row r="4386" spans="1:10">
      <c r="A4386" s="1" t="s">
        <v>10804</v>
      </c>
      <c r="B4386" s="1" t="s">
        <v>10804</v>
      </c>
      <c r="C4386" s="1" t="s">
        <v>10805</v>
      </c>
      <c r="D4386" s="1" t="s">
        <v>2534</v>
      </c>
      <c r="E4386" s="1" t="s">
        <v>47</v>
      </c>
      <c r="F4386" s="1" t="s">
        <v>42</v>
      </c>
      <c r="G4386" s="1" t="s">
        <v>10806</v>
      </c>
      <c r="H4386" s="191">
        <v>25147</v>
      </c>
      <c r="I4386" s="192">
        <v>1</v>
      </c>
      <c r="J4386" s="192">
        <v>1</v>
      </c>
    </row>
    <row r="4387" spans="1:10">
      <c r="A4387" s="1" t="s">
        <v>10807</v>
      </c>
      <c r="B4387" s="1" t="s">
        <v>10807</v>
      </c>
      <c r="C4387" s="1" t="s">
        <v>516</v>
      </c>
      <c r="D4387" s="1" t="s">
        <v>2534</v>
      </c>
      <c r="E4387" s="1" t="s">
        <v>47</v>
      </c>
      <c r="F4387" s="1" t="s">
        <v>57</v>
      </c>
      <c r="G4387" s="1" t="s">
        <v>10808</v>
      </c>
      <c r="H4387" s="191">
        <v>23501.5</v>
      </c>
      <c r="I4387" s="192">
        <v>0</v>
      </c>
      <c r="J4387" s="192">
        <v>0</v>
      </c>
    </row>
    <row r="4388" spans="1:10">
      <c r="A4388" s="1" t="s">
        <v>10809</v>
      </c>
      <c r="B4388" s="1" t="s">
        <v>10809</v>
      </c>
      <c r="C4388" s="1" t="s">
        <v>10810</v>
      </c>
      <c r="D4388" s="1" t="s">
        <v>2534</v>
      </c>
      <c r="E4388" s="1" t="s">
        <v>47</v>
      </c>
      <c r="F4388" s="1" t="s">
        <v>57</v>
      </c>
      <c r="G4388" s="1" t="s">
        <v>10811</v>
      </c>
      <c r="H4388" s="191">
        <v>22671.5</v>
      </c>
      <c r="I4388" s="192">
        <v>0</v>
      </c>
      <c r="J4388" s="192">
        <v>0</v>
      </c>
    </row>
    <row r="4389" spans="1:10">
      <c r="A4389" s="1" t="s">
        <v>10812</v>
      </c>
      <c r="B4389" s="1" t="s">
        <v>10813</v>
      </c>
      <c r="C4389" s="1" t="s">
        <v>10813</v>
      </c>
      <c r="D4389" s="1" t="s">
        <v>2534</v>
      </c>
      <c r="E4389" s="1" t="s">
        <v>47</v>
      </c>
      <c r="F4389" s="1" t="s">
        <v>48</v>
      </c>
      <c r="G4389" s="1" t="s">
        <v>10814</v>
      </c>
      <c r="H4389" s="191">
        <v>22337.25</v>
      </c>
      <c r="I4389" s="192">
        <v>0</v>
      </c>
      <c r="J4389" s="192">
        <v>0</v>
      </c>
    </row>
    <row r="4390" spans="1:10">
      <c r="A4390" s="1" t="s">
        <v>10815</v>
      </c>
      <c r="B4390" s="1" t="s">
        <v>10815</v>
      </c>
      <c r="C4390" s="1" t="s">
        <v>516</v>
      </c>
      <c r="D4390" s="1" t="s">
        <v>2534</v>
      </c>
      <c r="E4390" s="1" t="s">
        <v>47</v>
      </c>
      <c r="F4390" s="1" t="s">
        <v>57</v>
      </c>
      <c r="G4390" s="1" t="s">
        <v>10816</v>
      </c>
      <c r="H4390" s="191">
        <v>21481.5</v>
      </c>
      <c r="I4390" s="192">
        <v>0</v>
      </c>
      <c r="J4390" s="192">
        <v>0</v>
      </c>
    </row>
    <row r="4391" spans="1:10">
      <c r="A4391" s="1" t="s">
        <v>10817</v>
      </c>
      <c r="B4391" s="1" t="s">
        <v>10817</v>
      </c>
      <c r="C4391" s="1" t="s">
        <v>10777</v>
      </c>
      <c r="D4391" s="1" t="s">
        <v>2534</v>
      </c>
      <c r="E4391" s="1" t="s">
        <v>47</v>
      </c>
      <c r="F4391" s="1" t="s">
        <v>57</v>
      </c>
      <c r="G4391" s="1" t="s">
        <v>10818</v>
      </c>
      <c r="H4391" s="191">
        <v>21100</v>
      </c>
      <c r="I4391" s="192">
        <v>0</v>
      </c>
      <c r="J4391" s="192">
        <v>1</v>
      </c>
    </row>
    <row r="4392" spans="1:10">
      <c r="A4392" s="1" t="s">
        <v>10819</v>
      </c>
      <c r="B4392" s="1" t="s">
        <v>10819</v>
      </c>
      <c r="C4392" s="1" t="s">
        <v>10820</v>
      </c>
      <c r="D4392" s="1" t="s">
        <v>2534</v>
      </c>
      <c r="E4392" s="1" t="s">
        <v>47</v>
      </c>
      <c r="F4392" s="1" t="s">
        <v>57</v>
      </c>
      <c r="G4392" s="1" t="s">
        <v>10821</v>
      </c>
      <c r="H4392" s="191">
        <v>19293.5</v>
      </c>
      <c r="I4392" s="192">
        <v>0</v>
      </c>
      <c r="J4392" s="192">
        <v>1</v>
      </c>
    </row>
    <row r="4393" spans="1:10">
      <c r="A4393" s="1" t="s">
        <v>10822</v>
      </c>
      <c r="B4393" s="1" t="s">
        <v>10822</v>
      </c>
      <c r="C4393" s="1" t="s">
        <v>516</v>
      </c>
      <c r="D4393" s="1" t="s">
        <v>2534</v>
      </c>
      <c r="E4393" s="1" t="s">
        <v>47</v>
      </c>
      <c r="F4393" s="1" t="s">
        <v>57</v>
      </c>
      <c r="G4393" s="1" t="s">
        <v>10823</v>
      </c>
      <c r="H4393" s="191">
        <v>19167</v>
      </c>
      <c r="I4393" s="192">
        <v>0</v>
      </c>
      <c r="J4393" s="192">
        <v>0</v>
      </c>
    </row>
    <row r="4394" spans="1:10">
      <c r="A4394" s="1" t="s">
        <v>10824</v>
      </c>
      <c r="B4394" s="1" t="s">
        <v>10769</v>
      </c>
      <c r="C4394" s="1" t="s">
        <v>10769</v>
      </c>
      <c r="D4394" s="1" t="s">
        <v>2534</v>
      </c>
      <c r="E4394" s="1" t="s">
        <v>47</v>
      </c>
      <c r="F4394" s="1" t="s">
        <v>48</v>
      </c>
      <c r="G4394" s="1" t="s">
        <v>10825</v>
      </c>
      <c r="H4394" s="191">
        <v>18440</v>
      </c>
      <c r="I4394" s="192">
        <v>0</v>
      </c>
      <c r="J4394" s="192">
        <v>0</v>
      </c>
    </row>
    <row r="4395" spans="1:10">
      <c r="A4395" s="1" t="s">
        <v>10826</v>
      </c>
      <c r="B4395" s="1" t="s">
        <v>10826</v>
      </c>
      <c r="C4395" s="1" t="s">
        <v>10827</v>
      </c>
      <c r="D4395" s="1" t="s">
        <v>2534</v>
      </c>
      <c r="E4395" s="1" t="s">
        <v>47</v>
      </c>
      <c r="F4395" s="1" t="s">
        <v>57</v>
      </c>
      <c r="G4395" s="1" t="s">
        <v>10828</v>
      </c>
      <c r="H4395" s="191">
        <v>17841.5</v>
      </c>
      <c r="I4395" s="192">
        <v>0</v>
      </c>
      <c r="J4395" s="192">
        <v>1</v>
      </c>
    </row>
    <row r="4396" spans="1:10">
      <c r="A4396" s="1" t="s">
        <v>10829</v>
      </c>
      <c r="B4396" s="1" t="s">
        <v>10829</v>
      </c>
      <c r="C4396" s="1" t="s">
        <v>10830</v>
      </c>
      <c r="D4396" s="1" t="s">
        <v>2534</v>
      </c>
      <c r="E4396" s="1" t="s">
        <v>47</v>
      </c>
      <c r="F4396" s="1" t="s">
        <v>57</v>
      </c>
      <c r="G4396" s="1" t="s">
        <v>108</v>
      </c>
      <c r="H4396" s="191">
        <v>17593</v>
      </c>
      <c r="I4396" s="192">
        <v>0</v>
      </c>
      <c r="J4396" s="192">
        <v>0</v>
      </c>
    </row>
    <row r="4397" spans="1:10">
      <c r="A4397" s="1" t="s">
        <v>10831</v>
      </c>
      <c r="B4397" s="1" t="s">
        <v>10831</v>
      </c>
      <c r="C4397" s="1" t="s">
        <v>2932</v>
      </c>
      <c r="D4397" s="1" t="s">
        <v>2534</v>
      </c>
      <c r="E4397" s="1" t="s">
        <v>47</v>
      </c>
      <c r="F4397" s="1" t="s">
        <v>42</v>
      </c>
      <c r="G4397" s="1" t="s">
        <v>10832</v>
      </c>
      <c r="H4397" s="191">
        <v>17003.5</v>
      </c>
      <c r="I4397" s="192">
        <v>0</v>
      </c>
      <c r="J4397" s="192">
        <v>0</v>
      </c>
    </row>
    <row r="4398" spans="1:10">
      <c r="A4398" s="1" t="s">
        <v>10833</v>
      </c>
      <c r="B4398" s="1" t="s">
        <v>10833</v>
      </c>
      <c r="C4398" s="1" t="s">
        <v>516</v>
      </c>
      <c r="D4398" s="1" t="s">
        <v>2534</v>
      </c>
      <c r="E4398" s="1" t="s">
        <v>47</v>
      </c>
      <c r="F4398" s="1" t="s">
        <v>57</v>
      </c>
      <c r="G4398" s="1" t="s">
        <v>10834</v>
      </c>
      <c r="H4398" s="191">
        <v>16989.5</v>
      </c>
      <c r="I4398" s="192">
        <v>0</v>
      </c>
      <c r="J4398" s="192">
        <v>0</v>
      </c>
    </row>
    <row r="4399" spans="1:10">
      <c r="A4399" s="1" t="s">
        <v>10835</v>
      </c>
      <c r="B4399" s="1" t="s">
        <v>10835</v>
      </c>
      <c r="C4399" s="1" t="s">
        <v>10836</v>
      </c>
      <c r="D4399" s="1" t="s">
        <v>2534</v>
      </c>
      <c r="E4399" s="1" t="s">
        <v>47</v>
      </c>
      <c r="F4399" s="1" t="s">
        <v>57</v>
      </c>
      <c r="G4399" s="1" t="s">
        <v>10837</v>
      </c>
      <c r="H4399" s="191">
        <v>16693.5</v>
      </c>
      <c r="I4399" s="192">
        <v>0</v>
      </c>
      <c r="J4399" s="192">
        <v>1</v>
      </c>
    </row>
    <row r="4400" spans="1:10">
      <c r="A4400" s="1" t="s">
        <v>10838</v>
      </c>
      <c r="B4400" s="1" t="s">
        <v>10838</v>
      </c>
      <c r="C4400" s="1" t="s">
        <v>10764</v>
      </c>
      <c r="D4400" s="1" t="s">
        <v>2534</v>
      </c>
      <c r="E4400" s="1" t="s">
        <v>47</v>
      </c>
      <c r="F4400" s="1" t="s">
        <v>57</v>
      </c>
      <c r="G4400" s="1" t="s">
        <v>10839</v>
      </c>
      <c r="H4400" s="191">
        <v>16256</v>
      </c>
      <c r="I4400" s="192">
        <v>0</v>
      </c>
      <c r="J4400" s="192">
        <v>0</v>
      </c>
    </row>
    <row r="4401" spans="1:10">
      <c r="A4401" s="1" t="s">
        <v>10840</v>
      </c>
      <c r="B4401" s="1" t="s">
        <v>10840</v>
      </c>
      <c r="C4401" s="1" t="s">
        <v>10841</v>
      </c>
      <c r="D4401" s="1" t="s">
        <v>2534</v>
      </c>
      <c r="E4401" s="1" t="s">
        <v>47</v>
      </c>
      <c r="F4401" s="1" t="s">
        <v>57</v>
      </c>
      <c r="G4401" s="1" t="s">
        <v>10842</v>
      </c>
      <c r="H4401" s="191">
        <v>15541</v>
      </c>
      <c r="I4401" s="192">
        <v>0</v>
      </c>
      <c r="J4401" s="192">
        <v>0</v>
      </c>
    </row>
    <row r="4402" spans="1:10">
      <c r="A4402" s="1" t="s">
        <v>10843</v>
      </c>
      <c r="B4402" s="1" t="s">
        <v>10843</v>
      </c>
      <c r="C4402" s="1" t="s">
        <v>10844</v>
      </c>
      <c r="D4402" s="1" t="s">
        <v>2534</v>
      </c>
      <c r="E4402" s="1" t="s">
        <v>47</v>
      </c>
      <c r="F4402" s="1" t="s">
        <v>57</v>
      </c>
      <c r="G4402" s="1" t="s">
        <v>10845</v>
      </c>
      <c r="H4402" s="191">
        <v>15493.5</v>
      </c>
      <c r="I4402" s="192">
        <v>0</v>
      </c>
      <c r="J4402" s="192">
        <v>0</v>
      </c>
    </row>
    <row r="4403" spans="1:10">
      <c r="A4403" s="1" t="s">
        <v>10846</v>
      </c>
      <c r="B4403" s="1" t="s">
        <v>10846</v>
      </c>
      <c r="C4403" s="1" t="s">
        <v>542</v>
      </c>
      <c r="D4403" s="1" t="s">
        <v>2534</v>
      </c>
      <c r="E4403" s="1" t="s">
        <v>47</v>
      </c>
      <c r="F4403" s="1" t="s">
        <v>42</v>
      </c>
      <c r="G4403" s="1" t="s">
        <v>10847</v>
      </c>
      <c r="H4403" s="191">
        <v>15182.5</v>
      </c>
      <c r="I4403" s="192">
        <v>0</v>
      </c>
      <c r="J4403" s="192">
        <v>0</v>
      </c>
    </row>
    <row r="4404" spans="1:10">
      <c r="A4404" s="1" t="s">
        <v>10848</v>
      </c>
      <c r="B4404" s="1" t="s">
        <v>10848</v>
      </c>
      <c r="C4404" s="1" t="s">
        <v>10849</v>
      </c>
      <c r="D4404" s="1" t="s">
        <v>2534</v>
      </c>
      <c r="E4404" s="1" t="s">
        <v>47</v>
      </c>
      <c r="F4404" s="1" t="s">
        <v>57</v>
      </c>
      <c r="G4404" s="1" t="s">
        <v>10850</v>
      </c>
      <c r="H4404" s="191">
        <v>14560</v>
      </c>
      <c r="I4404" s="192">
        <v>0</v>
      </c>
      <c r="J4404" s="192">
        <v>0</v>
      </c>
    </row>
    <row r="4405" spans="1:10">
      <c r="A4405" s="1" t="s">
        <v>10851</v>
      </c>
      <c r="B4405" s="1" t="s">
        <v>10851</v>
      </c>
      <c r="C4405" s="1" t="s">
        <v>10687</v>
      </c>
      <c r="D4405" s="1" t="s">
        <v>2534</v>
      </c>
      <c r="E4405" s="1" t="s">
        <v>47</v>
      </c>
      <c r="F4405" s="1" t="s">
        <v>42</v>
      </c>
      <c r="G4405" s="1" t="s">
        <v>10852</v>
      </c>
      <c r="H4405" s="191">
        <v>14463.5</v>
      </c>
      <c r="I4405" s="192">
        <v>0</v>
      </c>
      <c r="J4405" s="192">
        <v>1</v>
      </c>
    </row>
    <row r="4406" spans="1:10">
      <c r="A4406" s="1" t="s">
        <v>10853</v>
      </c>
      <c r="B4406" s="1" t="s">
        <v>10853</v>
      </c>
      <c r="C4406" s="1" t="s">
        <v>1490</v>
      </c>
      <c r="D4406" s="1" t="s">
        <v>2534</v>
      </c>
      <c r="E4406" s="1" t="s">
        <v>47</v>
      </c>
      <c r="F4406" s="1" t="s">
        <v>42</v>
      </c>
      <c r="G4406" s="1" t="s">
        <v>10854</v>
      </c>
      <c r="H4406" s="191">
        <v>14147</v>
      </c>
      <c r="I4406" s="192">
        <v>0</v>
      </c>
      <c r="J4406" s="192">
        <v>0</v>
      </c>
    </row>
    <row r="4407" spans="1:10">
      <c r="A4407" s="1" t="s">
        <v>10855</v>
      </c>
      <c r="B4407" s="1" t="s">
        <v>10855</v>
      </c>
      <c r="C4407" s="1" t="s">
        <v>147</v>
      </c>
      <c r="D4407" s="1" t="s">
        <v>2534</v>
      </c>
      <c r="E4407" s="1" t="s">
        <v>47</v>
      </c>
      <c r="F4407" s="1" t="s">
        <v>42</v>
      </c>
      <c r="G4407" s="1" t="s">
        <v>10856</v>
      </c>
      <c r="H4407" s="191">
        <v>13407.75</v>
      </c>
      <c r="I4407" s="192">
        <v>0</v>
      </c>
      <c r="J4407" s="192">
        <v>0</v>
      </c>
    </row>
    <row r="4408" spans="1:10">
      <c r="A4408" s="1" t="s">
        <v>10857</v>
      </c>
      <c r="B4408" s="1" t="s">
        <v>10857</v>
      </c>
      <c r="C4408" s="1" t="s">
        <v>10858</v>
      </c>
      <c r="D4408" s="1" t="s">
        <v>2534</v>
      </c>
      <c r="E4408" s="1" t="s">
        <v>47</v>
      </c>
      <c r="F4408" s="1" t="s">
        <v>57</v>
      </c>
      <c r="G4408" s="1" t="s">
        <v>10859</v>
      </c>
      <c r="H4408" s="191">
        <v>13322.5</v>
      </c>
      <c r="I4408" s="192">
        <v>0</v>
      </c>
      <c r="J4408" s="192">
        <v>0</v>
      </c>
    </row>
    <row r="4409" spans="1:10">
      <c r="A4409" s="1" t="s">
        <v>10860</v>
      </c>
      <c r="B4409" s="1" t="s">
        <v>10861</v>
      </c>
      <c r="C4409" s="1" t="s">
        <v>10861</v>
      </c>
      <c r="D4409" s="1" t="s">
        <v>2534</v>
      </c>
      <c r="E4409" s="1" t="s">
        <v>47</v>
      </c>
      <c r="F4409" s="1" t="s">
        <v>57</v>
      </c>
      <c r="G4409" s="1" t="s">
        <v>10862</v>
      </c>
      <c r="H4409" s="191">
        <v>12642</v>
      </c>
      <c r="I4409" s="192">
        <v>0</v>
      </c>
      <c r="J4409" s="192">
        <v>0</v>
      </c>
    </row>
    <row r="4410" spans="1:10">
      <c r="A4410" s="1" t="s">
        <v>10863</v>
      </c>
      <c r="B4410" s="1" t="s">
        <v>10863</v>
      </c>
      <c r="C4410" s="1" t="s">
        <v>10864</v>
      </c>
      <c r="D4410" s="1" t="s">
        <v>2534</v>
      </c>
      <c r="E4410" s="1" t="s">
        <v>47</v>
      </c>
      <c r="F4410" s="1" t="s">
        <v>57</v>
      </c>
      <c r="G4410" s="1" t="s">
        <v>10865</v>
      </c>
      <c r="H4410" s="191">
        <v>12240.5</v>
      </c>
      <c r="I4410" s="192">
        <v>0</v>
      </c>
      <c r="J4410" s="192">
        <v>0</v>
      </c>
    </row>
    <row r="4411" spans="1:10">
      <c r="A4411" s="1" t="s">
        <v>10866</v>
      </c>
      <c r="B4411" s="1" t="s">
        <v>10866</v>
      </c>
      <c r="C4411" s="1" t="s">
        <v>10867</v>
      </c>
      <c r="D4411" s="1" t="s">
        <v>2534</v>
      </c>
      <c r="E4411" s="1" t="s">
        <v>47</v>
      </c>
      <c r="F4411" s="1" t="s">
        <v>57</v>
      </c>
      <c r="G4411" s="1" t="s">
        <v>10868</v>
      </c>
      <c r="H4411" s="191">
        <v>11453</v>
      </c>
      <c r="I4411" s="192">
        <v>0</v>
      </c>
      <c r="J4411" s="192">
        <v>0</v>
      </c>
    </row>
    <row r="4412" spans="1:10">
      <c r="A4412" s="1" t="s">
        <v>10869</v>
      </c>
      <c r="B4412" s="1" t="s">
        <v>10869</v>
      </c>
      <c r="C4412" s="1" t="s">
        <v>10870</v>
      </c>
      <c r="D4412" s="1" t="s">
        <v>2534</v>
      </c>
      <c r="E4412" s="1" t="s">
        <v>47</v>
      </c>
      <c r="F4412" s="1" t="s">
        <v>42</v>
      </c>
      <c r="G4412" s="1" t="s">
        <v>10871</v>
      </c>
      <c r="H4412" s="191">
        <v>11263</v>
      </c>
      <c r="I4412" s="192">
        <v>0</v>
      </c>
      <c r="J4412" s="192">
        <v>0</v>
      </c>
    </row>
    <row r="4413" spans="1:10">
      <c r="A4413" s="1" t="s">
        <v>10872</v>
      </c>
      <c r="B4413" s="1" t="s">
        <v>10872</v>
      </c>
      <c r="C4413" s="1" t="s">
        <v>10873</v>
      </c>
      <c r="D4413" s="1" t="s">
        <v>2534</v>
      </c>
      <c r="E4413" s="1" t="s">
        <v>47</v>
      </c>
      <c r="F4413" s="1" t="s">
        <v>57</v>
      </c>
      <c r="G4413" s="1" t="s">
        <v>10874</v>
      </c>
      <c r="H4413" s="191">
        <v>10914</v>
      </c>
      <c r="I4413" s="192">
        <v>0</v>
      </c>
      <c r="J4413" s="192">
        <v>0</v>
      </c>
    </row>
    <row r="4414" spans="1:10">
      <c r="A4414" s="1" t="s">
        <v>10875</v>
      </c>
      <c r="B4414" s="1" t="s">
        <v>10875</v>
      </c>
      <c r="C4414" s="1" t="s">
        <v>4086</v>
      </c>
      <c r="D4414" s="1" t="s">
        <v>2534</v>
      </c>
      <c r="E4414" s="1" t="s">
        <v>47</v>
      </c>
      <c r="F4414" s="1" t="s">
        <v>42</v>
      </c>
      <c r="G4414" s="1" t="s">
        <v>10876</v>
      </c>
      <c r="H4414" s="191">
        <v>9517.5</v>
      </c>
      <c r="I4414" s="192">
        <v>0</v>
      </c>
      <c r="J4414" s="192">
        <v>0</v>
      </c>
    </row>
    <row r="4415" spans="1:10">
      <c r="A4415" s="1" t="s">
        <v>10877</v>
      </c>
      <c r="B4415" s="1" t="s">
        <v>10878</v>
      </c>
      <c r="C4415" s="1" t="s">
        <v>10878</v>
      </c>
      <c r="D4415" s="1" t="s">
        <v>2534</v>
      </c>
      <c r="E4415" s="1" t="s">
        <v>47</v>
      </c>
      <c r="F4415" s="1" t="s">
        <v>57</v>
      </c>
      <c r="G4415" s="1" t="s">
        <v>10879</v>
      </c>
      <c r="H4415" s="191">
        <v>9298</v>
      </c>
      <c r="I4415" s="192">
        <v>0</v>
      </c>
      <c r="J4415" s="192">
        <v>0</v>
      </c>
    </row>
    <row r="4416" spans="1:10">
      <c r="A4416" s="1" t="s">
        <v>10880</v>
      </c>
      <c r="B4416" s="1" t="s">
        <v>10880</v>
      </c>
      <c r="C4416" s="195" t="s">
        <v>516</v>
      </c>
      <c r="D4416" s="1" t="s">
        <v>2534</v>
      </c>
      <c r="E4416" s="1" t="s">
        <v>47</v>
      </c>
      <c r="F4416" s="1" t="s">
        <v>57</v>
      </c>
      <c r="G4416" s="1" t="s">
        <v>10881</v>
      </c>
      <c r="H4416" s="191">
        <v>9280.5</v>
      </c>
      <c r="I4416" s="192">
        <v>0</v>
      </c>
      <c r="J4416" s="192">
        <v>0</v>
      </c>
    </row>
    <row r="4417" spans="1:10">
      <c r="A4417" s="1" t="s">
        <v>10882</v>
      </c>
      <c r="B4417" s="1" t="s">
        <v>10882</v>
      </c>
      <c r="C4417" s="1" t="s">
        <v>10883</v>
      </c>
      <c r="D4417" s="1" t="s">
        <v>2534</v>
      </c>
      <c r="E4417" s="1" t="s">
        <v>47</v>
      </c>
      <c r="F4417" s="1" t="s">
        <v>57</v>
      </c>
      <c r="G4417" s="1" t="s">
        <v>10884</v>
      </c>
      <c r="H4417" s="191">
        <v>9278.5</v>
      </c>
      <c r="I4417" s="192">
        <v>0</v>
      </c>
      <c r="J4417" s="192">
        <v>0</v>
      </c>
    </row>
    <row r="4418" spans="1:10">
      <c r="A4418" s="1" t="s">
        <v>10885</v>
      </c>
      <c r="B4418" s="1" t="s">
        <v>10885</v>
      </c>
      <c r="C4418" s="1" t="s">
        <v>2932</v>
      </c>
      <c r="D4418" s="1" t="s">
        <v>2534</v>
      </c>
      <c r="E4418" s="1" t="s">
        <v>47</v>
      </c>
      <c r="F4418" s="1" t="s">
        <v>42</v>
      </c>
      <c r="G4418" s="1" t="s">
        <v>10886</v>
      </c>
      <c r="H4418" s="191">
        <v>8375.5</v>
      </c>
      <c r="I4418" s="192">
        <v>1</v>
      </c>
      <c r="J4418" s="192">
        <v>0</v>
      </c>
    </row>
    <row r="4419" spans="1:10">
      <c r="A4419" s="1" t="s">
        <v>10887</v>
      </c>
      <c r="B4419" s="1" t="s">
        <v>10887</v>
      </c>
      <c r="C4419" s="1" t="s">
        <v>10888</v>
      </c>
      <c r="D4419" s="1" t="s">
        <v>2534</v>
      </c>
      <c r="E4419" s="1" t="s">
        <v>47</v>
      </c>
      <c r="F4419" s="1" t="s">
        <v>42</v>
      </c>
      <c r="G4419" s="1" t="s">
        <v>10889</v>
      </c>
      <c r="H4419" s="191">
        <v>7503</v>
      </c>
      <c r="I4419" s="192">
        <v>0</v>
      </c>
      <c r="J4419" s="192">
        <v>0</v>
      </c>
    </row>
    <row r="4420" spans="1:10">
      <c r="A4420" s="1" t="s">
        <v>10890</v>
      </c>
      <c r="B4420" s="1" t="s">
        <v>10890</v>
      </c>
      <c r="C4420" s="1" t="s">
        <v>10891</v>
      </c>
      <c r="D4420" s="1" t="s">
        <v>2534</v>
      </c>
      <c r="E4420" s="1" t="s">
        <v>47</v>
      </c>
      <c r="F4420" s="1" t="s">
        <v>57</v>
      </c>
      <c r="G4420" s="1" t="s">
        <v>10892</v>
      </c>
      <c r="H4420" s="191">
        <v>6450</v>
      </c>
      <c r="I4420" s="192">
        <v>0</v>
      </c>
      <c r="J4420" s="192">
        <v>0</v>
      </c>
    </row>
    <row r="4421" spans="1:10">
      <c r="A4421" s="1" t="s">
        <v>10893</v>
      </c>
      <c r="B4421" s="1" t="s">
        <v>10894</v>
      </c>
      <c r="C4421" s="1" t="s">
        <v>10894</v>
      </c>
      <c r="D4421" s="1" t="s">
        <v>2534</v>
      </c>
      <c r="E4421" s="1" t="s">
        <v>47</v>
      </c>
      <c r="F4421" s="1" t="s">
        <v>57</v>
      </c>
      <c r="G4421" s="1" t="s">
        <v>10895</v>
      </c>
      <c r="H4421" s="191">
        <v>6428</v>
      </c>
      <c r="I4421" s="192">
        <v>0</v>
      </c>
      <c r="J4421" s="192">
        <v>0</v>
      </c>
    </row>
    <row r="4422" spans="1:10">
      <c r="A4422" s="1" t="s">
        <v>10896</v>
      </c>
      <c r="B4422" s="1" t="s">
        <v>10896</v>
      </c>
      <c r="C4422" s="1" t="s">
        <v>9335</v>
      </c>
      <c r="D4422" s="1" t="s">
        <v>2534</v>
      </c>
      <c r="E4422" s="1" t="s">
        <v>47</v>
      </c>
      <c r="F4422" s="1" t="s">
        <v>42</v>
      </c>
      <c r="G4422" s="1" t="s">
        <v>10897</v>
      </c>
      <c r="H4422" s="191">
        <v>6181.5</v>
      </c>
      <c r="I4422" s="192">
        <v>0</v>
      </c>
      <c r="J4422" s="192">
        <v>0</v>
      </c>
    </row>
    <row r="4423" spans="1:10">
      <c r="A4423" s="1" t="s">
        <v>10898</v>
      </c>
      <c r="B4423" s="1" t="s">
        <v>10898</v>
      </c>
      <c r="C4423" s="1" t="s">
        <v>10774</v>
      </c>
      <c r="D4423" s="1" t="s">
        <v>2534</v>
      </c>
      <c r="E4423" s="1" t="s">
        <v>47</v>
      </c>
      <c r="F4423" s="1" t="s">
        <v>57</v>
      </c>
      <c r="G4423" s="1" t="s">
        <v>10899</v>
      </c>
      <c r="H4423" s="191">
        <v>5176.5</v>
      </c>
      <c r="I4423" s="192">
        <v>0</v>
      </c>
      <c r="J4423" s="192">
        <v>0</v>
      </c>
    </row>
    <row r="4424" spans="1:10">
      <c r="A4424" s="1" t="s">
        <v>10900</v>
      </c>
      <c r="B4424" s="1" t="s">
        <v>10900</v>
      </c>
      <c r="C4424" s="1" t="s">
        <v>10901</v>
      </c>
      <c r="D4424" s="1" t="s">
        <v>2534</v>
      </c>
      <c r="E4424" s="1" t="s">
        <v>47</v>
      </c>
      <c r="F4424" s="1" t="s">
        <v>42</v>
      </c>
      <c r="G4424" s="1" t="s">
        <v>10902</v>
      </c>
      <c r="H4424" s="191">
        <v>4646</v>
      </c>
      <c r="I4424" s="192">
        <v>0</v>
      </c>
      <c r="J4424" s="192">
        <v>0</v>
      </c>
    </row>
    <row r="4425" spans="1:10">
      <c r="A4425" s="1" t="s">
        <v>10903</v>
      </c>
      <c r="B4425" s="1" t="s">
        <v>10904</v>
      </c>
      <c r="C4425" s="1" t="s">
        <v>10904</v>
      </c>
      <c r="D4425" s="1" t="s">
        <v>2534</v>
      </c>
      <c r="E4425" s="1" t="s">
        <v>47</v>
      </c>
      <c r="F4425" s="195" t="s">
        <v>57</v>
      </c>
      <c r="G4425" s="195" t="s">
        <v>10905</v>
      </c>
      <c r="H4425" s="196">
        <v>4572</v>
      </c>
      <c r="I4425" s="192">
        <v>0</v>
      </c>
      <c r="J4425" s="192">
        <v>0</v>
      </c>
    </row>
    <row r="4426" spans="1:10">
      <c r="A4426" s="1" t="s">
        <v>10906</v>
      </c>
      <c r="B4426" s="1" t="s">
        <v>10906</v>
      </c>
      <c r="C4426" s="1" t="s">
        <v>10907</v>
      </c>
      <c r="D4426" s="1" t="s">
        <v>2534</v>
      </c>
      <c r="E4426" s="1" t="s">
        <v>47</v>
      </c>
      <c r="F4426" s="1" t="s">
        <v>57</v>
      </c>
      <c r="G4426" s="1" t="s">
        <v>10908</v>
      </c>
      <c r="H4426" s="191">
        <v>4291.5</v>
      </c>
      <c r="I4426" s="192">
        <v>0</v>
      </c>
      <c r="J4426" s="192">
        <v>0</v>
      </c>
    </row>
    <row r="4427" spans="1:10">
      <c r="A4427" s="1" t="s">
        <v>10909</v>
      </c>
      <c r="B4427" s="1" t="s">
        <v>10909</v>
      </c>
      <c r="C4427" s="1" t="s">
        <v>10910</v>
      </c>
      <c r="D4427" s="1" t="s">
        <v>2534</v>
      </c>
      <c r="E4427" s="1" t="s">
        <v>47</v>
      </c>
      <c r="F4427" s="1" t="s">
        <v>42</v>
      </c>
      <c r="G4427" s="1" t="s">
        <v>10911</v>
      </c>
      <c r="H4427" s="191">
        <v>3766.5</v>
      </c>
      <c r="I4427" s="192">
        <v>0</v>
      </c>
      <c r="J4427" s="192">
        <v>0</v>
      </c>
    </row>
    <row r="4428" spans="1:10">
      <c r="A4428" s="1" t="s">
        <v>10912</v>
      </c>
      <c r="B4428" s="1" t="s">
        <v>4971</v>
      </c>
      <c r="C4428" s="1" t="s">
        <v>4971</v>
      </c>
      <c r="D4428" s="1" t="s">
        <v>2534</v>
      </c>
      <c r="E4428" s="1" t="s">
        <v>47</v>
      </c>
      <c r="F4428" s="1" t="s">
        <v>57</v>
      </c>
      <c r="G4428" s="1" t="s">
        <v>10913</v>
      </c>
      <c r="H4428" s="191">
        <v>2076</v>
      </c>
      <c r="I4428" s="192">
        <v>0</v>
      </c>
      <c r="J4428" s="192">
        <v>0</v>
      </c>
    </row>
    <row r="4429" spans="1:10">
      <c r="A4429" s="1" t="s">
        <v>10914</v>
      </c>
      <c r="B4429" s="1" t="s">
        <v>10813</v>
      </c>
      <c r="C4429" s="1" t="s">
        <v>10813</v>
      </c>
      <c r="D4429" s="1" t="s">
        <v>2534</v>
      </c>
      <c r="E4429" s="1" t="s">
        <v>47</v>
      </c>
      <c r="F4429" s="1" t="s">
        <v>48</v>
      </c>
      <c r="G4429" s="1" t="s">
        <v>10915</v>
      </c>
      <c r="H4429" s="191">
        <v>1706</v>
      </c>
      <c r="I4429" s="192">
        <v>0</v>
      </c>
      <c r="J4429" s="192">
        <v>0</v>
      </c>
    </row>
    <row r="4430" spans="1:10">
      <c r="A4430" s="1" t="s">
        <v>10916</v>
      </c>
      <c r="B4430" s="1" t="s">
        <v>10813</v>
      </c>
      <c r="C4430" s="1" t="s">
        <v>10813</v>
      </c>
      <c r="D4430" s="1" t="s">
        <v>2534</v>
      </c>
      <c r="E4430" s="1" t="s">
        <v>47</v>
      </c>
      <c r="F4430" s="1" t="s">
        <v>48</v>
      </c>
      <c r="G4430" s="1" t="s">
        <v>10917</v>
      </c>
      <c r="H4430" s="191">
        <v>1633.75</v>
      </c>
      <c r="I4430" s="192">
        <v>0</v>
      </c>
      <c r="J4430" s="192">
        <v>0</v>
      </c>
    </row>
    <row r="4431" spans="1:10">
      <c r="A4431" s="1" t="s">
        <v>10918</v>
      </c>
      <c r="B4431" s="1" t="s">
        <v>10919</v>
      </c>
      <c r="C4431" s="1" t="s">
        <v>10919</v>
      </c>
      <c r="D4431" s="1" t="s">
        <v>2534</v>
      </c>
      <c r="E4431" s="1" t="s">
        <v>47</v>
      </c>
      <c r="F4431" s="195" t="s">
        <v>57</v>
      </c>
      <c r="G4431" s="195" t="s">
        <v>10920</v>
      </c>
      <c r="H4431" s="196">
        <v>1512</v>
      </c>
      <c r="I4431" s="192">
        <v>0</v>
      </c>
      <c r="J4431" s="192">
        <v>0</v>
      </c>
    </row>
    <row r="4432" spans="1:10">
      <c r="A4432" s="1" t="s">
        <v>10921</v>
      </c>
      <c r="B4432" s="1" t="s">
        <v>10922</v>
      </c>
      <c r="C4432" s="1" t="s">
        <v>10922</v>
      </c>
      <c r="D4432" s="1" t="s">
        <v>2534</v>
      </c>
      <c r="E4432" s="1" t="s">
        <v>47</v>
      </c>
      <c r="F4432" s="195" t="s">
        <v>57</v>
      </c>
      <c r="G4432" s="195" t="s">
        <v>10923</v>
      </c>
      <c r="H4432" s="196">
        <v>1494</v>
      </c>
      <c r="I4432" s="192">
        <v>0</v>
      </c>
      <c r="J4432" s="192">
        <v>0</v>
      </c>
    </row>
    <row r="4433" spans="1:10">
      <c r="A4433" s="1" t="s">
        <v>10924</v>
      </c>
      <c r="B4433" s="1" t="s">
        <v>10924</v>
      </c>
      <c r="C4433" s="1" t="s">
        <v>10844</v>
      </c>
      <c r="D4433" s="1" t="s">
        <v>2534</v>
      </c>
      <c r="E4433" s="1" t="s">
        <v>47</v>
      </c>
      <c r="F4433" s="1" t="s">
        <v>57</v>
      </c>
      <c r="G4433" s="1" t="s">
        <v>10925</v>
      </c>
      <c r="H4433" s="191">
        <v>1369.5</v>
      </c>
      <c r="I4433" s="192">
        <v>0</v>
      </c>
      <c r="J4433" s="192">
        <v>0</v>
      </c>
    </row>
    <row r="4434" spans="1:10">
      <c r="A4434" s="1" t="s">
        <v>10926</v>
      </c>
      <c r="B4434" s="1" t="s">
        <v>10813</v>
      </c>
      <c r="C4434" s="1" t="s">
        <v>10813</v>
      </c>
      <c r="D4434" s="1" t="s">
        <v>2534</v>
      </c>
      <c r="E4434" s="1" t="s">
        <v>47</v>
      </c>
      <c r="F4434" s="1" t="s">
        <v>48</v>
      </c>
      <c r="G4434" s="1" t="s">
        <v>10927</v>
      </c>
      <c r="H4434" s="191">
        <v>1274</v>
      </c>
      <c r="I4434" s="192">
        <v>0</v>
      </c>
      <c r="J4434" s="192">
        <v>0</v>
      </c>
    </row>
    <row r="4435" spans="1:10">
      <c r="A4435" s="1" t="s">
        <v>10928</v>
      </c>
      <c r="B4435" s="1" t="s">
        <v>10861</v>
      </c>
      <c r="C4435" s="1" t="s">
        <v>10861</v>
      </c>
      <c r="D4435" s="1" t="s">
        <v>2534</v>
      </c>
      <c r="E4435" s="1" t="s">
        <v>47</v>
      </c>
      <c r="F4435" s="195" t="s">
        <v>57</v>
      </c>
      <c r="G4435" s="195" t="s">
        <v>10929</v>
      </c>
      <c r="H4435" s="196">
        <v>1199</v>
      </c>
      <c r="I4435" s="192">
        <v>0</v>
      </c>
      <c r="J4435" s="192">
        <v>0</v>
      </c>
    </row>
    <row r="4436" spans="1:10">
      <c r="A4436" s="1" t="s">
        <v>10930</v>
      </c>
      <c r="B4436" s="1" t="s">
        <v>10813</v>
      </c>
      <c r="C4436" s="1" t="s">
        <v>10813</v>
      </c>
      <c r="D4436" s="1" t="s">
        <v>2534</v>
      </c>
      <c r="E4436" s="1" t="s">
        <v>47</v>
      </c>
      <c r="F4436" s="1" t="s">
        <v>48</v>
      </c>
      <c r="G4436" s="1" t="s">
        <v>10931</v>
      </c>
      <c r="H4436" s="191">
        <v>630.5</v>
      </c>
      <c r="I4436" s="192">
        <v>0</v>
      </c>
      <c r="J4436" s="192">
        <v>0</v>
      </c>
    </row>
    <row r="4437" spans="1:10">
      <c r="A4437" s="1" t="s">
        <v>10932</v>
      </c>
      <c r="B4437" s="1" t="s">
        <v>10878</v>
      </c>
      <c r="C4437" s="1" t="s">
        <v>10878</v>
      </c>
      <c r="D4437" s="1" t="s">
        <v>2534</v>
      </c>
      <c r="E4437" s="1" t="s">
        <v>47</v>
      </c>
      <c r="F4437" s="195" t="s">
        <v>57</v>
      </c>
      <c r="G4437" s="195" t="s">
        <v>10933</v>
      </c>
      <c r="H4437" s="196">
        <v>539</v>
      </c>
      <c r="I4437" s="192">
        <v>0</v>
      </c>
      <c r="J4437" s="192">
        <v>0</v>
      </c>
    </row>
    <row r="4438" spans="1:10">
      <c r="A4438" s="1" t="s">
        <v>10934</v>
      </c>
      <c r="B4438" s="1" t="s">
        <v>10878</v>
      </c>
      <c r="C4438" s="1" t="s">
        <v>10878</v>
      </c>
      <c r="D4438" s="1" t="s">
        <v>2534</v>
      </c>
      <c r="E4438" s="1" t="s">
        <v>47</v>
      </c>
      <c r="F4438" s="195" t="s">
        <v>57</v>
      </c>
      <c r="G4438" s="195" t="s">
        <v>10935</v>
      </c>
      <c r="H4438" s="196">
        <v>510</v>
      </c>
      <c r="I4438" s="192">
        <v>0</v>
      </c>
      <c r="J4438" s="192">
        <v>0</v>
      </c>
    </row>
    <row r="4439" spans="1:10">
      <c r="A4439" s="1" t="s">
        <v>10936</v>
      </c>
      <c r="B4439" s="1" t="s">
        <v>10813</v>
      </c>
      <c r="C4439" s="1" t="s">
        <v>10813</v>
      </c>
      <c r="D4439" s="1" t="s">
        <v>2534</v>
      </c>
      <c r="E4439" s="1" t="s">
        <v>47</v>
      </c>
      <c r="F4439" s="1" t="s">
        <v>48</v>
      </c>
      <c r="G4439" s="1" t="s">
        <v>10937</v>
      </c>
      <c r="H4439" s="191">
        <v>491</v>
      </c>
      <c r="I4439" s="192">
        <v>0</v>
      </c>
      <c r="J4439" s="192">
        <v>0</v>
      </c>
    </row>
    <row r="4440" spans="1:10">
      <c r="A4440" s="1" t="s">
        <v>10938</v>
      </c>
      <c r="B4440" s="1" t="s">
        <v>3412</v>
      </c>
      <c r="C4440" s="1" t="s">
        <v>3412</v>
      </c>
      <c r="D4440" s="1" t="s">
        <v>2534</v>
      </c>
      <c r="E4440" s="1" t="s">
        <v>47</v>
      </c>
      <c r="F4440" s="195" t="s">
        <v>57</v>
      </c>
      <c r="G4440" s="195" t="s">
        <v>10939</v>
      </c>
      <c r="H4440" s="196">
        <v>2428</v>
      </c>
      <c r="I4440" s="192">
        <v>0</v>
      </c>
      <c r="J4440" s="192">
        <v>0</v>
      </c>
    </row>
    <row r="4441" spans="1:10">
      <c r="A4441" s="1" t="s">
        <v>10940</v>
      </c>
      <c r="B4441" s="1" t="s">
        <v>10940</v>
      </c>
      <c r="C4441" s="1" t="s">
        <v>10941</v>
      </c>
      <c r="D4441" s="1" t="s">
        <v>2534</v>
      </c>
      <c r="E4441" s="1" t="s">
        <v>47</v>
      </c>
      <c r="F4441" s="195" t="s">
        <v>42</v>
      </c>
      <c r="G4441" s="195" t="s">
        <v>10942</v>
      </c>
      <c r="H4441" s="196">
        <v>1</v>
      </c>
      <c r="I4441" s="192">
        <v>0</v>
      </c>
      <c r="J4441" s="192">
        <v>0</v>
      </c>
    </row>
    <row r="4442" spans="1:10">
      <c r="A4442" s="1" t="s">
        <v>10943</v>
      </c>
      <c r="B4442" s="1" t="s">
        <v>10944</v>
      </c>
      <c r="C4442" s="1" t="s">
        <v>10944</v>
      </c>
      <c r="D4442" s="1" t="s">
        <v>10945</v>
      </c>
      <c r="E4442" s="1" t="s">
        <v>47</v>
      </c>
      <c r="F4442" s="1" t="s">
        <v>48</v>
      </c>
      <c r="G4442" s="1" t="s">
        <v>10946</v>
      </c>
      <c r="H4442" s="191">
        <v>230032.75</v>
      </c>
      <c r="I4442" s="192">
        <v>1</v>
      </c>
      <c r="J4442" s="192">
        <v>1</v>
      </c>
    </row>
    <row r="4443" spans="1:10">
      <c r="A4443" s="1" t="s">
        <v>10947</v>
      </c>
      <c r="B4443" s="1" t="s">
        <v>10948</v>
      </c>
      <c r="C4443" s="1" t="s">
        <v>10948</v>
      </c>
      <c r="D4443" s="1" t="s">
        <v>10945</v>
      </c>
      <c r="E4443" s="1" t="s">
        <v>47</v>
      </c>
      <c r="F4443" s="1" t="s">
        <v>48</v>
      </c>
      <c r="G4443" s="1" t="s">
        <v>10949</v>
      </c>
      <c r="H4443" s="191">
        <v>189916</v>
      </c>
      <c r="I4443" s="192">
        <v>1</v>
      </c>
      <c r="J4443" s="192">
        <v>1</v>
      </c>
    </row>
    <row r="4444" spans="1:10">
      <c r="A4444" s="1" t="s">
        <v>10950</v>
      </c>
      <c r="B4444" s="1" t="s">
        <v>10950</v>
      </c>
      <c r="C4444" s="1" t="s">
        <v>6746</v>
      </c>
      <c r="D4444" s="1" t="s">
        <v>10945</v>
      </c>
      <c r="E4444" s="1" t="s">
        <v>47</v>
      </c>
      <c r="F4444" s="1" t="s">
        <v>448</v>
      </c>
      <c r="G4444" s="1" t="s">
        <v>10951</v>
      </c>
      <c r="H4444" s="191">
        <v>189021</v>
      </c>
      <c r="I4444" s="192">
        <v>1</v>
      </c>
      <c r="J4444" s="192">
        <v>1</v>
      </c>
    </row>
    <row r="4445" spans="1:10">
      <c r="A4445" s="1" t="s">
        <v>10952</v>
      </c>
      <c r="B4445" s="1" t="s">
        <v>10953</v>
      </c>
      <c r="C4445" s="1" t="s">
        <v>10953</v>
      </c>
      <c r="D4445" s="1" t="s">
        <v>10945</v>
      </c>
      <c r="E4445" s="1" t="s">
        <v>47</v>
      </c>
      <c r="F4445" s="1" t="s">
        <v>48</v>
      </c>
      <c r="G4445" s="1" t="s">
        <v>10954</v>
      </c>
      <c r="H4445" s="191">
        <v>155014</v>
      </c>
      <c r="I4445" s="192">
        <v>1</v>
      </c>
      <c r="J4445" s="192">
        <v>1</v>
      </c>
    </row>
    <row r="4446" spans="1:10">
      <c r="A4446" s="1" t="s">
        <v>10955</v>
      </c>
      <c r="B4446" s="1" t="s">
        <v>10956</v>
      </c>
      <c r="C4446" s="1" t="s">
        <v>10956</v>
      </c>
      <c r="D4446" s="1" t="s">
        <v>10945</v>
      </c>
      <c r="E4446" s="1" t="s">
        <v>47</v>
      </c>
      <c r="F4446" s="1" t="s">
        <v>48</v>
      </c>
      <c r="G4446" s="1" t="s">
        <v>10957</v>
      </c>
      <c r="H4446" s="191">
        <v>149480.5</v>
      </c>
      <c r="I4446" s="192">
        <v>1</v>
      </c>
      <c r="J4446" s="192">
        <v>1</v>
      </c>
    </row>
    <row r="4447" spans="1:10">
      <c r="A4447" s="1" t="s">
        <v>10958</v>
      </c>
      <c r="B4447" s="1" t="s">
        <v>10958</v>
      </c>
      <c r="C4447" s="1" t="s">
        <v>10959</v>
      </c>
      <c r="D4447" s="1" t="s">
        <v>10945</v>
      </c>
      <c r="E4447" s="1" t="s">
        <v>47</v>
      </c>
      <c r="F4447" s="1" t="s">
        <v>57</v>
      </c>
      <c r="G4447" s="1" t="s">
        <v>10960</v>
      </c>
      <c r="H4447" s="191">
        <v>93428.5</v>
      </c>
      <c r="I4447" s="192">
        <v>0</v>
      </c>
      <c r="J4447" s="192">
        <v>1</v>
      </c>
    </row>
    <row r="4448" spans="1:10">
      <c r="A4448" s="1" t="s">
        <v>10961</v>
      </c>
      <c r="B4448" s="1" t="s">
        <v>10950</v>
      </c>
      <c r="C4448" s="1" t="s">
        <v>6746</v>
      </c>
      <c r="D4448" s="1" t="s">
        <v>10945</v>
      </c>
      <c r="E4448" s="1" t="s">
        <v>47</v>
      </c>
      <c r="F4448" s="1" t="s">
        <v>448</v>
      </c>
      <c r="G4448" s="1" t="s">
        <v>10962</v>
      </c>
      <c r="H4448" s="191">
        <v>80833</v>
      </c>
      <c r="I4448" s="192">
        <v>1</v>
      </c>
      <c r="J4448" s="192">
        <v>1</v>
      </c>
    </row>
    <row r="4449" spans="1:10">
      <c r="A4449" s="1" t="s">
        <v>10963</v>
      </c>
      <c r="B4449" s="1" t="s">
        <v>10963</v>
      </c>
      <c r="C4449" s="1" t="s">
        <v>10964</v>
      </c>
      <c r="D4449" s="1" t="s">
        <v>10945</v>
      </c>
      <c r="E4449" s="1" t="s">
        <v>47</v>
      </c>
      <c r="F4449" s="1" t="s">
        <v>57</v>
      </c>
      <c r="G4449" s="1" t="s">
        <v>10965</v>
      </c>
      <c r="H4449" s="191">
        <v>77193</v>
      </c>
      <c r="I4449" s="192">
        <v>0</v>
      </c>
      <c r="J4449" s="192">
        <v>0</v>
      </c>
    </row>
    <row r="4450" spans="1:10">
      <c r="A4450" s="1" t="s">
        <v>10966</v>
      </c>
      <c r="B4450" s="1" t="s">
        <v>10950</v>
      </c>
      <c r="C4450" s="1" t="s">
        <v>6746</v>
      </c>
      <c r="D4450" s="1" t="s">
        <v>10945</v>
      </c>
      <c r="E4450" s="1" t="s">
        <v>47</v>
      </c>
      <c r="F4450" s="1" t="s">
        <v>448</v>
      </c>
      <c r="G4450" s="1" t="s">
        <v>10967</v>
      </c>
      <c r="H4450" s="191">
        <v>75642</v>
      </c>
      <c r="I4450" s="192">
        <v>1</v>
      </c>
      <c r="J4450" s="192">
        <v>1</v>
      </c>
    </row>
    <row r="4451" spans="1:10">
      <c r="A4451" s="1" t="s">
        <v>10968</v>
      </c>
      <c r="B4451" s="1" t="s">
        <v>10968</v>
      </c>
      <c r="C4451" s="1" t="s">
        <v>10969</v>
      </c>
      <c r="D4451" s="1" t="s">
        <v>10945</v>
      </c>
      <c r="E4451" s="1" t="s">
        <v>47</v>
      </c>
      <c r="F4451" s="1" t="s">
        <v>57</v>
      </c>
      <c r="G4451" s="1" t="s">
        <v>10970</v>
      </c>
      <c r="H4451" s="191">
        <v>73905.5</v>
      </c>
      <c r="I4451" s="192">
        <v>0</v>
      </c>
      <c r="J4451" s="192">
        <v>1</v>
      </c>
    </row>
    <row r="4452" spans="1:10">
      <c r="A4452" s="1" t="s">
        <v>10971</v>
      </c>
      <c r="B4452" s="1" t="s">
        <v>10971</v>
      </c>
      <c r="C4452" s="1" t="s">
        <v>10972</v>
      </c>
      <c r="D4452" s="1" t="s">
        <v>10945</v>
      </c>
      <c r="E4452" s="1" t="s">
        <v>47</v>
      </c>
      <c r="F4452" s="1" t="s">
        <v>57</v>
      </c>
      <c r="G4452" s="1" t="s">
        <v>10973</v>
      </c>
      <c r="H4452" s="191">
        <v>70858.5</v>
      </c>
      <c r="I4452" s="192">
        <v>0</v>
      </c>
      <c r="J4452" s="192">
        <v>0</v>
      </c>
    </row>
    <row r="4453" spans="1:10">
      <c r="A4453" s="1" t="s">
        <v>10974</v>
      </c>
      <c r="B4453" s="1" t="s">
        <v>10974</v>
      </c>
      <c r="C4453" s="1" t="s">
        <v>10975</v>
      </c>
      <c r="D4453" s="1" t="s">
        <v>10945</v>
      </c>
      <c r="E4453" s="1" t="s">
        <v>47</v>
      </c>
      <c r="F4453" s="1" t="s">
        <v>57</v>
      </c>
      <c r="G4453" s="1" t="s">
        <v>10976</v>
      </c>
      <c r="H4453" s="191">
        <v>59733</v>
      </c>
      <c r="I4453" s="192">
        <v>0</v>
      </c>
      <c r="J4453" s="192">
        <v>1</v>
      </c>
    </row>
    <row r="4454" spans="1:10">
      <c r="A4454" s="1" t="s">
        <v>10977</v>
      </c>
      <c r="B4454" s="1" t="s">
        <v>10977</v>
      </c>
      <c r="C4454" s="1" t="s">
        <v>10978</v>
      </c>
      <c r="D4454" s="1" t="s">
        <v>10945</v>
      </c>
      <c r="E4454" s="1" t="s">
        <v>47</v>
      </c>
      <c r="F4454" s="1" t="s">
        <v>57</v>
      </c>
      <c r="G4454" s="1" t="s">
        <v>10979</v>
      </c>
      <c r="H4454" s="191">
        <v>52469.5</v>
      </c>
      <c r="I4454" s="192">
        <v>0</v>
      </c>
      <c r="J4454" s="192">
        <v>1</v>
      </c>
    </row>
    <row r="4455" spans="1:10">
      <c r="A4455" s="1" t="s">
        <v>10980</v>
      </c>
      <c r="B4455" s="1" t="s">
        <v>10981</v>
      </c>
      <c r="C4455" s="1" t="s">
        <v>10981</v>
      </c>
      <c r="D4455" s="1" t="s">
        <v>10945</v>
      </c>
      <c r="E4455" s="1" t="s">
        <v>47</v>
      </c>
      <c r="F4455" s="1" t="s">
        <v>48</v>
      </c>
      <c r="G4455" s="1" t="s">
        <v>10982</v>
      </c>
      <c r="H4455" s="191">
        <v>48999</v>
      </c>
      <c r="I4455" s="192">
        <v>0</v>
      </c>
      <c r="J4455" s="192">
        <v>0</v>
      </c>
    </row>
    <row r="4456" spans="1:10">
      <c r="A4456" s="1" t="s">
        <v>10983</v>
      </c>
      <c r="B4456" s="1" t="s">
        <v>10983</v>
      </c>
      <c r="C4456" s="1" t="s">
        <v>10984</v>
      </c>
      <c r="D4456" s="1" t="s">
        <v>10945</v>
      </c>
      <c r="E4456" s="1" t="s">
        <v>47</v>
      </c>
      <c r="F4456" s="1" t="s">
        <v>57</v>
      </c>
      <c r="G4456" s="1" t="s">
        <v>10985</v>
      </c>
      <c r="H4456" s="191">
        <v>45268.5</v>
      </c>
      <c r="I4456" s="192">
        <v>0</v>
      </c>
      <c r="J4456" s="192">
        <v>1</v>
      </c>
    </row>
    <row r="4457" spans="1:10">
      <c r="A4457" s="1" t="s">
        <v>10986</v>
      </c>
      <c r="B4457" s="1" t="s">
        <v>10986</v>
      </c>
      <c r="C4457" s="1" t="s">
        <v>1921</v>
      </c>
      <c r="D4457" s="1" t="s">
        <v>10945</v>
      </c>
      <c r="E4457" s="1" t="s">
        <v>47</v>
      </c>
      <c r="F4457" s="1" t="s">
        <v>57</v>
      </c>
      <c r="G4457" s="1" t="s">
        <v>10987</v>
      </c>
      <c r="H4457" s="191">
        <v>37740.5</v>
      </c>
      <c r="I4457" s="192">
        <v>0</v>
      </c>
      <c r="J4457" s="192">
        <v>0</v>
      </c>
    </row>
    <row r="4458" spans="1:10">
      <c r="A4458" s="1" t="s">
        <v>10988</v>
      </c>
      <c r="B4458" s="1" t="s">
        <v>10988</v>
      </c>
      <c r="C4458" s="1" t="s">
        <v>2509</v>
      </c>
      <c r="D4458" s="1" t="s">
        <v>10945</v>
      </c>
      <c r="E4458" s="1" t="s">
        <v>47</v>
      </c>
      <c r="F4458" s="1" t="s">
        <v>57</v>
      </c>
      <c r="G4458" s="1" t="s">
        <v>10989</v>
      </c>
      <c r="H4458" s="191">
        <v>36402.25</v>
      </c>
      <c r="I4458" s="192">
        <v>0</v>
      </c>
      <c r="J4458" s="192">
        <v>0</v>
      </c>
    </row>
    <row r="4459" spans="1:10">
      <c r="A4459" s="1" t="s">
        <v>10990</v>
      </c>
      <c r="B4459" s="1" t="s">
        <v>10990</v>
      </c>
      <c r="C4459" s="1" t="s">
        <v>2509</v>
      </c>
      <c r="D4459" s="1" t="s">
        <v>10945</v>
      </c>
      <c r="E4459" s="1" t="s">
        <v>47</v>
      </c>
      <c r="F4459" s="1" t="s">
        <v>57</v>
      </c>
      <c r="G4459" s="1" t="s">
        <v>10991</v>
      </c>
      <c r="H4459" s="191">
        <v>35109.5</v>
      </c>
      <c r="I4459" s="192">
        <v>0</v>
      </c>
      <c r="J4459" s="192">
        <v>0</v>
      </c>
    </row>
    <row r="4460" spans="1:10">
      <c r="A4460" s="1" t="s">
        <v>10992</v>
      </c>
      <c r="B4460" s="1" t="s">
        <v>10992</v>
      </c>
      <c r="C4460" s="1" t="s">
        <v>516</v>
      </c>
      <c r="D4460" s="1" t="s">
        <v>10945</v>
      </c>
      <c r="E4460" s="1" t="s">
        <v>47</v>
      </c>
      <c r="F4460" s="1" t="s">
        <v>57</v>
      </c>
      <c r="G4460" s="1" t="s">
        <v>10993</v>
      </c>
      <c r="H4460" s="191">
        <v>31917</v>
      </c>
      <c r="I4460" s="192">
        <v>0</v>
      </c>
      <c r="J4460" s="192">
        <v>1</v>
      </c>
    </row>
    <row r="4461" spans="1:10">
      <c r="A4461" s="1" t="s">
        <v>10994</v>
      </c>
      <c r="B4461" s="1" t="s">
        <v>10948</v>
      </c>
      <c r="C4461" s="1" t="s">
        <v>10948</v>
      </c>
      <c r="D4461" s="1" t="s">
        <v>10945</v>
      </c>
      <c r="E4461" s="1" t="s">
        <v>47</v>
      </c>
      <c r="F4461" s="1" t="s">
        <v>48</v>
      </c>
      <c r="G4461" s="1" t="s">
        <v>10995</v>
      </c>
      <c r="H4461" s="191">
        <v>31595.5</v>
      </c>
      <c r="I4461" s="192">
        <v>0</v>
      </c>
      <c r="J4461" s="192">
        <v>0</v>
      </c>
    </row>
    <row r="4462" spans="1:10">
      <c r="A4462" s="1" t="s">
        <v>10996</v>
      </c>
      <c r="B4462" s="1" t="s">
        <v>10996</v>
      </c>
      <c r="C4462" s="1" t="s">
        <v>10997</v>
      </c>
      <c r="D4462" s="1" t="s">
        <v>10945</v>
      </c>
      <c r="E4462" s="1" t="s">
        <v>47</v>
      </c>
      <c r="F4462" s="1" t="s">
        <v>57</v>
      </c>
      <c r="G4462" s="1" t="s">
        <v>10998</v>
      </c>
      <c r="H4462" s="191">
        <v>30382.5</v>
      </c>
      <c r="I4462" s="192">
        <v>0</v>
      </c>
      <c r="J4462" s="192">
        <v>0</v>
      </c>
    </row>
    <row r="4463" spans="1:10">
      <c r="A4463" s="1" t="s">
        <v>10999</v>
      </c>
      <c r="B4463" s="1" t="s">
        <v>10999</v>
      </c>
      <c r="C4463" s="1" t="s">
        <v>11000</v>
      </c>
      <c r="D4463" s="1" t="s">
        <v>10945</v>
      </c>
      <c r="E4463" s="1" t="s">
        <v>47</v>
      </c>
      <c r="F4463" s="1" t="s">
        <v>57</v>
      </c>
      <c r="G4463" s="1" t="s">
        <v>6293</v>
      </c>
      <c r="H4463" s="191">
        <v>28684.5</v>
      </c>
      <c r="I4463" s="192">
        <v>0</v>
      </c>
      <c r="J4463" s="192">
        <v>0</v>
      </c>
    </row>
    <row r="4464" spans="1:10">
      <c r="A4464" s="1" t="s">
        <v>11001</v>
      </c>
      <c r="B4464" s="1" t="s">
        <v>10953</v>
      </c>
      <c r="C4464" s="1" t="s">
        <v>10953</v>
      </c>
      <c r="D4464" s="1" t="s">
        <v>10945</v>
      </c>
      <c r="E4464" s="1" t="s">
        <v>47</v>
      </c>
      <c r="F4464" s="1" t="s">
        <v>48</v>
      </c>
      <c r="G4464" s="1" t="s">
        <v>11002</v>
      </c>
      <c r="H4464" s="191">
        <v>25718</v>
      </c>
      <c r="I4464" s="192">
        <v>0</v>
      </c>
      <c r="J4464" s="192">
        <v>0</v>
      </c>
    </row>
    <row r="4465" spans="1:10">
      <c r="A4465" s="1" t="s">
        <v>11003</v>
      </c>
      <c r="B4465" s="1" t="s">
        <v>11003</v>
      </c>
      <c r="C4465" s="1" t="s">
        <v>11004</v>
      </c>
      <c r="D4465" s="1" t="s">
        <v>10945</v>
      </c>
      <c r="E4465" s="1" t="s">
        <v>47</v>
      </c>
      <c r="F4465" s="1" t="s">
        <v>57</v>
      </c>
      <c r="G4465" s="1" t="s">
        <v>11005</v>
      </c>
      <c r="H4465" s="191">
        <v>25184.5</v>
      </c>
      <c r="I4465" s="192">
        <v>0</v>
      </c>
      <c r="J4465" s="192">
        <v>0</v>
      </c>
    </row>
    <row r="4466" spans="1:10">
      <c r="A4466" s="1" t="s">
        <v>11006</v>
      </c>
      <c r="B4466" s="1" t="s">
        <v>11006</v>
      </c>
      <c r="C4466" s="1" t="s">
        <v>11007</v>
      </c>
      <c r="D4466" s="1" t="s">
        <v>10945</v>
      </c>
      <c r="E4466" s="1" t="s">
        <v>47</v>
      </c>
      <c r="F4466" s="1" t="s">
        <v>57</v>
      </c>
      <c r="G4466" s="1" t="s">
        <v>11008</v>
      </c>
      <c r="H4466" s="191">
        <v>22914</v>
      </c>
      <c r="I4466" s="192">
        <v>0</v>
      </c>
      <c r="J4466" s="192">
        <v>0</v>
      </c>
    </row>
    <row r="4467" spans="1:10">
      <c r="A4467" s="1" t="s">
        <v>11009</v>
      </c>
      <c r="B4467" s="1" t="s">
        <v>11009</v>
      </c>
      <c r="C4467" s="1" t="s">
        <v>11010</v>
      </c>
      <c r="D4467" s="1" t="s">
        <v>10945</v>
      </c>
      <c r="E4467" s="1" t="s">
        <v>47</v>
      </c>
      <c r="F4467" s="1" t="s">
        <v>57</v>
      </c>
      <c r="G4467" s="1" t="s">
        <v>11011</v>
      </c>
      <c r="H4467" s="191">
        <v>21909.5</v>
      </c>
      <c r="I4467" s="192">
        <v>0</v>
      </c>
      <c r="J4467" s="192">
        <v>1</v>
      </c>
    </row>
    <row r="4468" spans="1:10">
      <c r="A4468" s="1" t="s">
        <v>11012</v>
      </c>
      <c r="B4468" s="1" t="s">
        <v>11012</v>
      </c>
      <c r="C4468" s="1" t="s">
        <v>516</v>
      </c>
      <c r="D4468" s="1" t="s">
        <v>10945</v>
      </c>
      <c r="E4468" s="1" t="s">
        <v>47</v>
      </c>
      <c r="F4468" s="1" t="s">
        <v>57</v>
      </c>
      <c r="G4468" s="1" t="s">
        <v>11013</v>
      </c>
      <c r="H4468" s="191">
        <v>20646.25</v>
      </c>
      <c r="I4468" s="192">
        <v>0</v>
      </c>
      <c r="J4468" s="192">
        <v>0</v>
      </c>
    </row>
    <row r="4469" spans="1:10">
      <c r="A4469" s="1" t="s">
        <v>11014</v>
      </c>
      <c r="B4469" s="1" t="s">
        <v>11014</v>
      </c>
      <c r="C4469" s="1" t="s">
        <v>11015</v>
      </c>
      <c r="D4469" s="1" t="s">
        <v>10945</v>
      </c>
      <c r="E4469" s="1" t="s">
        <v>47</v>
      </c>
      <c r="F4469" s="1" t="s">
        <v>57</v>
      </c>
      <c r="G4469" s="1" t="s">
        <v>11016</v>
      </c>
      <c r="H4469" s="191">
        <v>18250.5</v>
      </c>
      <c r="I4469" s="192">
        <v>0</v>
      </c>
      <c r="J4469" s="192">
        <v>1</v>
      </c>
    </row>
    <row r="4470" spans="1:10">
      <c r="A4470" s="1" t="s">
        <v>11017</v>
      </c>
      <c r="B4470" s="1" t="s">
        <v>8896</v>
      </c>
      <c r="C4470" s="1" t="s">
        <v>8896</v>
      </c>
      <c r="D4470" s="1" t="s">
        <v>90</v>
      </c>
      <c r="E4470" s="1" t="s">
        <v>53</v>
      </c>
      <c r="F4470" s="1" t="s">
        <v>57</v>
      </c>
      <c r="G4470" s="1" t="s">
        <v>11018</v>
      </c>
      <c r="H4470" s="191">
        <v>17301</v>
      </c>
      <c r="I4470" s="192">
        <v>0</v>
      </c>
      <c r="J4470" s="192">
        <v>0</v>
      </c>
    </row>
    <row r="4471" spans="1:10">
      <c r="A4471" s="1" t="s">
        <v>11019</v>
      </c>
      <c r="B4471" s="1" t="s">
        <v>11019</v>
      </c>
      <c r="C4471" s="1" t="s">
        <v>1266</v>
      </c>
      <c r="D4471" s="1" t="s">
        <v>10945</v>
      </c>
      <c r="E4471" s="1" t="s">
        <v>47</v>
      </c>
      <c r="F4471" s="1" t="s">
        <v>42</v>
      </c>
      <c r="G4471" s="1" t="s">
        <v>11020</v>
      </c>
      <c r="H4471" s="191">
        <v>16757.5</v>
      </c>
      <c r="I4471" s="192">
        <v>0</v>
      </c>
      <c r="J4471" s="192">
        <v>0</v>
      </c>
    </row>
    <row r="4472" spans="1:10">
      <c r="A4472" s="1" t="s">
        <v>11021</v>
      </c>
      <c r="B4472" s="1" t="s">
        <v>11021</v>
      </c>
      <c r="C4472" s="195" t="s">
        <v>890</v>
      </c>
      <c r="D4472" s="1" t="s">
        <v>10945</v>
      </c>
      <c r="E4472" s="1" t="s">
        <v>47</v>
      </c>
      <c r="F4472" s="1" t="s">
        <v>57</v>
      </c>
      <c r="G4472" s="1" t="s">
        <v>11022</v>
      </c>
      <c r="H4472" s="191">
        <v>16537</v>
      </c>
      <c r="I4472" s="192">
        <v>0</v>
      </c>
      <c r="J4472" s="192">
        <v>0</v>
      </c>
    </row>
    <row r="4473" spans="1:10">
      <c r="A4473" s="1" t="s">
        <v>11023</v>
      </c>
      <c r="B4473" s="1" t="s">
        <v>11023</v>
      </c>
      <c r="C4473" s="1" t="s">
        <v>11024</v>
      </c>
      <c r="D4473" s="1" t="s">
        <v>10945</v>
      </c>
      <c r="E4473" s="1" t="s">
        <v>47</v>
      </c>
      <c r="F4473" s="1" t="s">
        <v>42</v>
      </c>
      <c r="G4473" s="1" t="s">
        <v>11025</v>
      </c>
      <c r="H4473" s="191">
        <v>14795</v>
      </c>
      <c r="I4473" s="192">
        <v>1</v>
      </c>
      <c r="J4473" s="192">
        <v>0</v>
      </c>
    </row>
    <row r="4474" spans="1:10">
      <c r="A4474" s="1" t="s">
        <v>11026</v>
      </c>
      <c r="B4474" s="1" t="s">
        <v>11026</v>
      </c>
      <c r="C4474" s="1" t="s">
        <v>3401</v>
      </c>
      <c r="D4474" s="1" t="s">
        <v>10945</v>
      </c>
      <c r="E4474" s="1" t="s">
        <v>47</v>
      </c>
      <c r="F4474" s="1" t="s">
        <v>42</v>
      </c>
      <c r="G4474" s="1" t="s">
        <v>11027</v>
      </c>
      <c r="H4474" s="191">
        <v>14284</v>
      </c>
      <c r="I4474" s="192">
        <v>0</v>
      </c>
      <c r="J4474" s="192">
        <v>0</v>
      </c>
    </row>
    <row r="4475" spans="1:10">
      <c r="A4475" s="1" t="s">
        <v>11028</v>
      </c>
      <c r="B4475" s="1" t="s">
        <v>11028</v>
      </c>
      <c r="C4475" s="1" t="s">
        <v>516</v>
      </c>
      <c r="D4475" s="1" t="s">
        <v>10945</v>
      </c>
      <c r="E4475" s="1" t="s">
        <v>47</v>
      </c>
      <c r="F4475" s="1" t="s">
        <v>57</v>
      </c>
      <c r="G4475" s="1" t="s">
        <v>11029</v>
      </c>
      <c r="H4475" s="191">
        <v>13787</v>
      </c>
      <c r="I4475" s="192">
        <v>0</v>
      </c>
      <c r="J4475" s="192">
        <v>0</v>
      </c>
    </row>
    <row r="4476" spans="1:10">
      <c r="A4476" s="1" t="s">
        <v>11030</v>
      </c>
      <c r="B4476" s="1" t="s">
        <v>11030</v>
      </c>
      <c r="C4476" s="1" t="s">
        <v>11031</v>
      </c>
      <c r="D4476" s="1" t="s">
        <v>10945</v>
      </c>
      <c r="E4476" s="1" t="s">
        <v>47</v>
      </c>
      <c r="F4476" s="1" t="s">
        <v>57</v>
      </c>
      <c r="G4476" s="1" t="s">
        <v>11032</v>
      </c>
      <c r="H4476" s="191">
        <v>13704</v>
      </c>
      <c r="I4476" s="192">
        <v>0</v>
      </c>
      <c r="J4476" s="192">
        <v>0</v>
      </c>
    </row>
    <row r="4477" spans="1:10">
      <c r="A4477" s="1" t="s">
        <v>11033</v>
      </c>
      <c r="B4477" s="1" t="s">
        <v>11033</v>
      </c>
      <c r="C4477" s="1" t="s">
        <v>11034</v>
      </c>
      <c r="D4477" s="1" t="s">
        <v>10945</v>
      </c>
      <c r="E4477" s="1" t="s">
        <v>47</v>
      </c>
      <c r="F4477" s="1" t="s">
        <v>57</v>
      </c>
      <c r="G4477" s="1" t="s">
        <v>11035</v>
      </c>
      <c r="H4477" s="191">
        <v>13095</v>
      </c>
      <c r="I4477" s="192">
        <v>0</v>
      </c>
      <c r="J4477" s="192">
        <v>0</v>
      </c>
    </row>
    <row r="4478" spans="1:10">
      <c r="A4478" s="1" t="s">
        <v>11036</v>
      </c>
      <c r="B4478" s="1" t="s">
        <v>11036</v>
      </c>
      <c r="C4478" s="1" t="s">
        <v>11037</v>
      </c>
      <c r="D4478" s="1" t="s">
        <v>10945</v>
      </c>
      <c r="E4478" s="1" t="s">
        <v>47</v>
      </c>
      <c r="F4478" s="1" t="s">
        <v>57</v>
      </c>
      <c r="G4478" s="1" t="s">
        <v>11038</v>
      </c>
      <c r="H4478" s="191">
        <v>27929</v>
      </c>
      <c r="I4478" s="192">
        <v>0</v>
      </c>
      <c r="J4478" s="192">
        <v>0</v>
      </c>
    </row>
    <row r="4479" spans="1:10">
      <c r="A4479" s="1" t="s">
        <v>11039</v>
      </c>
      <c r="B4479" s="1" t="s">
        <v>10981</v>
      </c>
      <c r="C4479" s="1" t="s">
        <v>10981</v>
      </c>
      <c r="D4479" s="1" t="s">
        <v>10945</v>
      </c>
      <c r="E4479" s="1" t="s">
        <v>47</v>
      </c>
      <c r="F4479" s="1" t="s">
        <v>48</v>
      </c>
      <c r="G4479" s="1" t="s">
        <v>11040</v>
      </c>
      <c r="H4479" s="191">
        <v>12735.25</v>
      </c>
      <c r="I4479" s="192">
        <v>0</v>
      </c>
      <c r="J4479" s="192">
        <v>0</v>
      </c>
    </row>
    <row r="4480" spans="1:10">
      <c r="A4480" s="1" t="s">
        <v>11041</v>
      </c>
      <c r="B4480" s="1" t="s">
        <v>11041</v>
      </c>
      <c r="C4480" s="1" t="s">
        <v>9274</v>
      </c>
      <c r="D4480" s="1" t="s">
        <v>10945</v>
      </c>
      <c r="E4480" s="1" t="s">
        <v>47</v>
      </c>
      <c r="F4480" s="1" t="s">
        <v>42</v>
      </c>
      <c r="G4480" s="1" t="s">
        <v>11042</v>
      </c>
      <c r="H4480" s="191">
        <v>12128</v>
      </c>
      <c r="I4480" s="192">
        <v>0</v>
      </c>
      <c r="J4480" s="192">
        <v>0</v>
      </c>
    </row>
    <row r="4481" spans="1:10">
      <c r="A4481" s="1" t="s">
        <v>11043</v>
      </c>
      <c r="B4481" s="1" t="s">
        <v>10981</v>
      </c>
      <c r="C4481" s="1" t="s">
        <v>10981</v>
      </c>
      <c r="D4481" s="1" t="s">
        <v>10945</v>
      </c>
      <c r="E4481" s="1" t="s">
        <v>47</v>
      </c>
      <c r="F4481" s="1" t="s">
        <v>48</v>
      </c>
      <c r="G4481" s="1" t="s">
        <v>11044</v>
      </c>
      <c r="H4481" s="191">
        <v>9930.75</v>
      </c>
      <c r="I4481" s="192">
        <v>0</v>
      </c>
      <c r="J4481" s="192">
        <v>0</v>
      </c>
    </row>
    <row r="4482" spans="1:10">
      <c r="A4482" s="1" t="s">
        <v>11045</v>
      </c>
      <c r="B4482" s="1" t="s">
        <v>11045</v>
      </c>
      <c r="C4482" s="1" t="s">
        <v>11046</v>
      </c>
      <c r="D4482" s="1" t="s">
        <v>10945</v>
      </c>
      <c r="E4482" s="1" t="s">
        <v>47</v>
      </c>
      <c r="F4482" s="1" t="s">
        <v>57</v>
      </c>
      <c r="G4482" s="1" t="s">
        <v>11047</v>
      </c>
      <c r="H4482" s="191">
        <v>7547</v>
      </c>
      <c r="I4482" s="192">
        <v>0</v>
      </c>
      <c r="J4482" s="192">
        <v>1</v>
      </c>
    </row>
    <row r="4483" spans="1:10">
      <c r="A4483" s="1" t="s">
        <v>11048</v>
      </c>
      <c r="B4483" s="1" t="s">
        <v>11048</v>
      </c>
      <c r="C4483" s="1" t="s">
        <v>8760</v>
      </c>
      <c r="D4483" s="1" t="s">
        <v>10945</v>
      </c>
      <c r="E4483" s="1" t="s">
        <v>47</v>
      </c>
      <c r="F4483" s="1" t="s">
        <v>42</v>
      </c>
      <c r="G4483" s="1" t="s">
        <v>11049</v>
      </c>
      <c r="H4483" s="191">
        <v>7461</v>
      </c>
      <c r="I4483" s="192">
        <v>0</v>
      </c>
      <c r="J4483" s="192">
        <v>0</v>
      </c>
    </row>
    <row r="4484" spans="1:10">
      <c r="A4484" s="1" t="s">
        <v>11050</v>
      </c>
      <c r="B4484" s="1" t="s">
        <v>10981</v>
      </c>
      <c r="C4484" s="1" t="s">
        <v>10981</v>
      </c>
      <c r="D4484" s="1" t="s">
        <v>10945</v>
      </c>
      <c r="E4484" s="1" t="s">
        <v>47</v>
      </c>
      <c r="F4484" s="1" t="s">
        <v>48</v>
      </c>
      <c r="G4484" s="1" t="s">
        <v>11051</v>
      </c>
      <c r="H4484" s="191">
        <v>7108.75</v>
      </c>
      <c r="I4484" s="192">
        <v>0</v>
      </c>
      <c r="J4484" s="192">
        <v>0</v>
      </c>
    </row>
    <row r="4485" spans="1:10">
      <c r="A4485" s="1" t="s">
        <v>11052</v>
      </c>
      <c r="B4485" s="1" t="s">
        <v>11053</v>
      </c>
      <c r="C4485" s="1" t="s">
        <v>11053</v>
      </c>
      <c r="D4485" s="1" t="s">
        <v>10945</v>
      </c>
      <c r="E4485" s="1" t="s">
        <v>47</v>
      </c>
      <c r="F4485" s="1" t="s">
        <v>57</v>
      </c>
      <c r="G4485" s="1" t="s">
        <v>11054</v>
      </c>
      <c r="H4485" s="191">
        <v>5541</v>
      </c>
      <c r="I4485" s="192">
        <v>0</v>
      </c>
      <c r="J4485" s="192">
        <v>0</v>
      </c>
    </row>
    <row r="4486" spans="1:10">
      <c r="A4486" s="1" t="s">
        <v>11055</v>
      </c>
      <c r="B4486" s="1" t="s">
        <v>10981</v>
      </c>
      <c r="C4486" s="1" t="s">
        <v>10981</v>
      </c>
      <c r="D4486" s="1" t="s">
        <v>10945</v>
      </c>
      <c r="E4486" s="1" t="s">
        <v>47</v>
      </c>
      <c r="F4486" s="1" t="s">
        <v>48</v>
      </c>
      <c r="G4486" s="1" t="s">
        <v>11056</v>
      </c>
      <c r="H4486" s="191">
        <v>5478</v>
      </c>
      <c r="I4486" s="192">
        <v>0</v>
      </c>
      <c r="J4486" s="192">
        <v>0</v>
      </c>
    </row>
    <row r="4487" spans="1:10">
      <c r="A4487" s="1" t="s">
        <v>11057</v>
      </c>
      <c r="B4487" s="1" t="s">
        <v>11057</v>
      </c>
      <c r="C4487" s="1" t="s">
        <v>11058</v>
      </c>
      <c r="D4487" s="1" t="s">
        <v>10945</v>
      </c>
      <c r="E4487" s="1" t="s">
        <v>47</v>
      </c>
      <c r="F4487" s="1" t="s">
        <v>42</v>
      </c>
      <c r="G4487" s="1" t="s">
        <v>11059</v>
      </c>
      <c r="H4487" s="191">
        <v>3626</v>
      </c>
      <c r="I4487" s="192">
        <v>0</v>
      </c>
      <c r="J4487" s="192">
        <v>0</v>
      </c>
    </row>
    <row r="4488" spans="1:10">
      <c r="A4488" s="1" t="s">
        <v>11060</v>
      </c>
      <c r="B4488" s="1" t="s">
        <v>8896</v>
      </c>
      <c r="C4488" s="1" t="s">
        <v>8896</v>
      </c>
      <c r="D4488" s="1" t="s">
        <v>90</v>
      </c>
      <c r="E4488" s="1" t="s">
        <v>53</v>
      </c>
      <c r="F4488" s="195" t="s">
        <v>57</v>
      </c>
      <c r="G4488" s="195" t="s">
        <v>11061</v>
      </c>
      <c r="H4488" s="196">
        <v>3007</v>
      </c>
      <c r="I4488" s="192">
        <v>0</v>
      </c>
      <c r="J4488" s="192">
        <v>0</v>
      </c>
    </row>
    <row r="4489" spans="1:10">
      <c r="A4489" s="1" t="s">
        <v>11062</v>
      </c>
      <c r="B4489" s="1" t="s">
        <v>8896</v>
      </c>
      <c r="C4489" s="1" t="s">
        <v>8896</v>
      </c>
      <c r="D4489" s="1" t="s">
        <v>90</v>
      </c>
      <c r="E4489" s="1" t="s">
        <v>53</v>
      </c>
      <c r="F4489" s="195" t="s">
        <v>57</v>
      </c>
      <c r="G4489" s="195" t="s">
        <v>8985</v>
      </c>
      <c r="H4489" s="196">
        <v>2814</v>
      </c>
      <c r="I4489" s="192">
        <v>0</v>
      </c>
      <c r="J4489" s="192">
        <v>0</v>
      </c>
    </row>
    <row r="4490" spans="1:10">
      <c r="A4490" s="1" t="s">
        <v>11063</v>
      </c>
      <c r="B4490" s="1" t="s">
        <v>11063</v>
      </c>
      <c r="C4490" s="1" t="s">
        <v>8929</v>
      </c>
      <c r="D4490" s="1" t="s">
        <v>10945</v>
      </c>
      <c r="E4490" s="1" t="s">
        <v>47</v>
      </c>
      <c r="F4490" s="1" t="s">
        <v>42</v>
      </c>
      <c r="G4490" s="1" t="s">
        <v>11064</v>
      </c>
      <c r="H4490" s="191">
        <v>2373.25</v>
      </c>
      <c r="I4490" s="192">
        <v>0</v>
      </c>
      <c r="J4490" s="192">
        <v>0</v>
      </c>
    </row>
    <row r="4491" spans="1:10">
      <c r="A4491" s="1" t="s">
        <v>11065</v>
      </c>
      <c r="B4491" s="1" t="s">
        <v>10981</v>
      </c>
      <c r="C4491" s="1" t="s">
        <v>10981</v>
      </c>
      <c r="D4491" s="1" t="s">
        <v>10945</v>
      </c>
      <c r="E4491" s="1" t="s">
        <v>47</v>
      </c>
      <c r="F4491" s="1" t="s">
        <v>48</v>
      </c>
      <c r="G4491" s="1" t="s">
        <v>11066</v>
      </c>
      <c r="H4491" s="191">
        <v>1742.5</v>
      </c>
      <c r="I4491" s="192">
        <v>0</v>
      </c>
      <c r="J4491" s="192">
        <v>0</v>
      </c>
    </row>
    <row r="4492" spans="1:10">
      <c r="A4492" s="1" t="s">
        <v>11067</v>
      </c>
      <c r="B4492" s="1" t="s">
        <v>10981</v>
      </c>
      <c r="C4492" s="1" t="s">
        <v>10981</v>
      </c>
      <c r="D4492" s="1" t="s">
        <v>10945</v>
      </c>
      <c r="E4492" s="1" t="s">
        <v>47</v>
      </c>
      <c r="F4492" s="1" t="s">
        <v>48</v>
      </c>
      <c r="G4492" s="1" t="s">
        <v>11068</v>
      </c>
      <c r="H4492" s="191">
        <v>1357.25</v>
      </c>
      <c r="I4492" s="192">
        <v>0</v>
      </c>
      <c r="J4492" s="192">
        <v>0</v>
      </c>
    </row>
    <row r="4493" spans="1:10">
      <c r="A4493" s="1" t="s">
        <v>11069</v>
      </c>
      <c r="B4493" s="1" t="s">
        <v>10981</v>
      </c>
      <c r="C4493" s="1" t="s">
        <v>10981</v>
      </c>
      <c r="D4493" s="1" t="s">
        <v>10945</v>
      </c>
      <c r="E4493" s="1" t="s">
        <v>47</v>
      </c>
      <c r="F4493" s="1" t="s">
        <v>48</v>
      </c>
      <c r="G4493" s="1" t="s">
        <v>11070</v>
      </c>
      <c r="H4493" s="191">
        <v>1306</v>
      </c>
      <c r="I4493" s="192">
        <v>0</v>
      </c>
      <c r="J4493" s="192">
        <v>0</v>
      </c>
    </row>
    <row r="4494" spans="1:10">
      <c r="A4494" s="1" t="s">
        <v>11071</v>
      </c>
      <c r="B4494" s="1" t="s">
        <v>10981</v>
      </c>
      <c r="C4494" s="1" t="s">
        <v>10981</v>
      </c>
      <c r="D4494" s="1" t="s">
        <v>10945</v>
      </c>
      <c r="E4494" s="1" t="s">
        <v>47</v>
      </c>
      <c r="F4494" s="1" t="s">
        <v>48</v>
      </c>
      <c r="G4494" s="1" t="s">
        <v>11072</v>
      </c>
      <c r="H4494" s="191">
        <v>1268</v>
      </c>
      <c r="I4494" s="192">
        <v>0</v>
      </c>
      <c r="J4494" s="192">
        <v>0</v>
      </c>
    </row>
    <row r="4495" spans="1:10">
      <c r="A4495" s="1" t="s">
        <v>11073</v>
      </c>
      <c r="B4495" s="1" t="s">
        <v>10981</v>
      </c>
      <c r="C4495" s="1" t="s">
        <v>10981</v>
      </c>
      <c r="D4495" s="1" t="s">
        <v>10945</v>
      </c>
      <c r="E4495" s="1" t="s">
        <v>47</v>
      </c>
      <c r="F4495" s="1" t="s">
        <v>48</v>
      </c>
      <c r="G4495" s="1" t="s">
        <v>11074</v>
      </c>
      <c r="H4495" s="191">
        <v>1245.25</v>
      </c>
      <c r="I4495" s="192">
        <v>0</v>
      </c>
      <c r="J4495" s="192">
        <v>0</v>
      </c>
    </row>
    <row r="4496" spans="1:10">
      <c r="A4496" s="1" t="s">
        <v>11075</v>
      </c>
      <c r="B4496" s="1" t="s">
        <v>10981</v>
      </c>
      <c r="C4496" s="1" t="s">
        <v>10981</v>
      </c>
      <c r="D4496" s="1" t="s">
        <v>10945</v>
      </c>
      <c r="E4496" s="1" t="s">
        <v>47</v>
      </c>
      <c r="F4496" s="1" t="s">
        <v>48</v>
      </c>
      <c r="G4496" s="1" t="s">
        <v>11076</v>
      </c>
      <c r="H4496" s="191">
        <v>1131.75</v>
      </c>
      <c r="I4496" s="192">
        <v>0</v>
      </c>
      <c r="J4496" s="192">
        <v>0</v>
      </c>
    </row>
    <row r="4497" spans="1:10">
      <c r="A4497" s="1" t="s">
        <v>11077</v>
      </c>
      <c r="B4497" s="1" t="s">
        <v>10981</v>
      </c>
      <c r="C4497" s="1" t="s">
        <v>10981</v>
      </c>
      <c r="D4497" s="1" t="s">
        <v>10945</v>
      </c>
      <c r="E4497" s="1" t="s">
        <v>47</v>
      </c>
      <c r="F4497" s="1" t="s">
        <v>48</v>
      </c>
      <c r="G4497" s="1" t="s">
        <v>11078</v>
      </c>
      <c r="H4497" s="191">
        <v>1067.5</v>
      </c>
      <c r="I4497" s="192">
        <v>0</v>
      </c>
      <c r="J4497" s="192">
        <v>0</v>
      </c>
    </row>
    <row r="4498" spans="1:10">
      <c r="A4498" s="1" t="s">
        <v>11079</v>
      </c>
      <c r="B4498" s="1" t="s">
        <v>10981</v>
      </c>
      <c r="C4498" s="1" t="s">
        <v>10981</v>
      </c>
      <c r="D4498" s="1" t="s">
        <v>10945</v>
      </c>
      <c r="E4498" s="1" t="s">
        <v>47</v>
      </c>
      <c r="F4498" s="1" t="s">
        <v>48</v>
      </c>
      <c r="G4498" s="1" t="s">
        <v>11080</v>
      </c>
      <c r="H4498" s="191">
        <v>1022.25</v>
      </c>
      <c r="I4498" s="192">
        <v>0</v>
      </c>
      <c r="J4498" s="192">
        <v>0</v>
      </c>
    </row>
    <row r="4499" spans="1:10">
      <c r="A4499" s="1" t="s">
        <v>11081</v>
      </c>
      <c r="B4499" s="1" t="s">
        <v>10981</v>
      </c>
      <c r="C4499" s="1" t="s">
        <v>10981</v>
      </c>
      <c r="D4499" s="1" t="s">
        <v>10945</v>
      </c>
      <c r="E4499" s="1" t="s">
        <v>47</v>
      </c>
      <c r="F4499" s="1" t="s">
        <v>48</v>
      </c>
      <c r="G4499" s="1" t="s">
        <v>11082</v>
      </c>
      <c r="H4499" s="191">
        <v>960</v>
      </c>
      <c r="I4499" s="192">
        <v>0</v>
      </c>
      <c r="J4499" s="192">
        <v>0</v>
      </c>
    </row>
    <row r="4500" spans="1:10">
      <c r="A4500" s="1" t="s">
        <v>11083</v>
      </c>
      <c r="B4500" s="1" t="s">
        <v>10981</v>
      </c>
      <c r="C4500" s="1" t="s">
        <v>10981</v>
      </c>
      <c r="D4500" s="1" t="s">
        <v>10945</v>
      </c>
      <c r="E4500" s="1" t="s">
        <v>47</v>
      </c>
      <c r="F4500" s="1" t="s">
        <v>48</v>
      </c>
      <c r="G4500" s="1" t="s">
        <v>11084</v>
      </c>
      <c r="H4500" s="191">
        <v>897.25</v>
      </c>
      <c r="I4500" s="192">
        <v>0</v>
      </c>
      <c r="J4500" s="192">
        <v>0</v>
      </c>
    </row>
    <row r="4501" spans="1:10">
      <c r="A4501" s="1" t="s">
        <v>11085</v>
      </c>
      <c r="B4501" s="1" t="s">
        <v>10981</v>
      </c>
      <c r="C4501" s="1" t="s">
        <v>10981</v>
      </c>
      <c r="D4501" s="1" t="s">
        <v>10945</v>
      </c>
      <c r="E4501" s="1" t="s">
        <v>47</v>
      </c>
      <c r="F4501" s="1" t="s">
        <v>48</v>
      </c>
      <c r="G4501" s="1" t="s">
        <v>11086</v>
      </c>
      <c r="H4501" s="191">
        <v>883.5</v>
      </c>
      <c r="I4501" s="192">
        <v>0</v>
      </c>
      <c r="J4501" s="192">
        <v>0</v>
      </c>
    </row>
    <row r="4502" spans="1:10">
      <c r="A4502" s="1" t="s">
        <v>11087</v>
      </c>
      <c r="B4502" s="1" t="s">
        <v>10981</v>
      </c>
      <c r="C4502" s="1" t="s">
        <v>10981</v>
      </c>
      <c r="D4502" s="1" t="s">
        <v>10945</v>
      </c>
      <c r="E4502" s="1" t="s">
        <v>47</v>
      </c>
      <c r="F4502" s="1" t="s">
        <v>48</v>
      </c>
      <c r="G4502" s="1" t="s">
        <v>11088</v>
      </c>
      <c r="H4502" s="191">
        <v>818</v>
      </c>
      <c r="I4502" s="192">
        <v>0</v>
      </c>
      <c r="J4502" s="192">
        <v>0</v>
      </c>
    </row>
    <row r="4503" spans="1:10">
      <c r="A4503" s="1" t="s">
        <v>11089</v>
      </c>
      <c r="B4503" s="1" t="s">
        <v>10981</v>
      </c>
      <c r="C4503" s="1" t="s">
        <v>10981</v>
      </c>
      <c r="D4503" s="1" t="s">
        <v>10945</v>
      </c>
      <c r="E4503" s="1" t="s">
        <v>47</v>
      </c>
      <c r="F4503" s="1" t="s">
        <v>48</v>
      </c>
      <c r="G4503" s="1" t="s">
        <v>11090</v>
      </c>
      <c r="H4503" s="191">
        <v>787.5</v>
      </c>
      <c r="I4503" s="192">
        <v>0</v>
      </c>
      <c r="J4503" s="192">
        <v>0</v>
      </c>
    </row>
    <row r="4504" spans="1:10">
      <c r="A4504" s="1" t="s">
        <v>11091</v>
      </c>
      <c r="B4504" s="1" t="s">
        <v>10981</v>
      </c>
      <c r="C4504" s="1" t="s">
        <v>10981</v>
      </c>
      <c r="D4504" s="1" t="s">
        <v>10945</v>
      </c>
      <c r="E4504" s="1" t="s">
        <v>47</v>
      </c>
      <c r="F4504" s="1" t="s">
        <v>48</v>
      </c>
      <c r="G4504" s="1" t="s">
        <v>11092</v>
      </c>
      <c r="H4504" s="191">
        <v>777</v>
      </c>
      <c r="I4504" s="192">
        <v>0</v>
      </c>
      <c r="J4504" s="192">
        <v>0</v>
      </c>
    </row>
    <row r="4505" spans="1:10">
      <c r="A4505" s="1" t="s">
        <v>11093</v>
      </c>
      <c r="B4505" s="1" t="s">
        <v>10981</v>
      </c>
      <c r="C4505" s="1" t="s">
        <v>10981</v>
      </c>
      <c r="D4505" s="1" t="s">
        <v>10945</v>
      </c>
      <c r="E4505" s="1" t="s">
        <v>47</v>
      </c>
      <c r="F4505" s="1" t="s">
        <v>48</v>
      </c>
      <c r="G4505" s="1" t="s">
        <v>11094</v>
      </c>
      <c r="H4505" s="191">
        <v>525.75</v>
      </c>
      <c r="I4505" s="192">
        <v>0</v>
      </c>
      <c r="J4505" s="192">
        <v>0</v>
      </c>
    </row>
    <row r="4506" spans="1:10">
      <c r="A4506" s="1" t="s">
        <v>11095</v>
      </c>
      <c r="B4506" s="1" t="s">
        <v>10981</v>
      </c>
      <c r="C4506" s="1" t="s">
        <v>10981</v>
      </c>
      <c r="D4506" s="1" t="s">
        <v>10945</v>
      </c>
      <c r="E4506" s="1" t="s">
        <v>47</v>
      </c>
      <c r="F4506" s="1" t="s">
        <v>48</v>
      </c>
      <c r="G4506" s="1" t="s">
        <v>11096</v>
      </c>
      <c r="H4506" s="191">
        <v>506.5</v>
      </c>
      <c r="I4506" s="192">
        <v>0</v>
      </c>
      <c r="J4506" s="192">
        <v>0</v>
      </c>
    </row>
    <row r="4507" spans="1:10">
      <c r="A4507" s="1" t="s">
        <v>11097</v>
      </c>
      <c r="B4507" s="1" t="s">
        <v>10981</v>
      </c>
      <c r="C4507" s="1" t="s">
        <v>10981</v>
      </c>
      <c r="D4507" s="1" t="s">
        <v>10945</v>
      </c>
      <c r="E4507" s="1" t="s">
        <v>47</v>
      </c>
      <c r="F4507" s="1" t="s">
        <v>48</v>
      </c>
      <c r="G4507" s="1" t="s">
        <v>11098</v>
      </c>
      <c r="H4507" s="191">
        <v>429</v>
      </c>
      <c r="I4507" s="192">
        <v>0</v>
      </c>
      <c r="J4507" s="192">
        <v>0</v>
      </c>
    </row>
    <row r="4508" spans="1:10">
      <c r="A4508" s="1" t="s">
        <v>11099</v>
      </c>
      <c r="B4508" s="1" t="s">
        <v>10981</v>
      </c>
      <c r="C4508" s="1" t="s">
        <v>10981</v>
      </c>
      <c r="D4508" s="1" t="s">
        <v>10945</v>
      </c>
      <c r="E4508" s="1" t="s">
        <v>47</v>
      </c>
      <c r="F4508" s="1" t="s">
        <v>48</v>
      </c>
      <c r="G4508" s="1" t="s">
        <v>11100</v>
      </c>
      <c r="H4508" s="191">
        <v>257.75</v>
      </c>
      <c r="I4508" s="192">
        <v>0</v>
      </c>
      <c r="J4508" s="192">
        <v>0</v>
      </c>
    </row>
    <row r="4509" spans="1:10">
      <c r="A4509" s="1" t="s">
        <v>11101</v>
      </c>
      <c r="B4509" s="1" t="s">
        <v>10981</v>
      </c>
      <c r="C4509" s="1" t="s">
        <v>10981</v>
      </c>
      <c r="D4509" s="1" t="s">
        <v>10945</v>
      </c>
      <c r="E4509" s="1" t="s">
        <v>47</v>
      </c>
      <c r="F4509" s="1" t="s">
        <v>48</v>
      </c>
      <c r="G4509" s="1" t="s">
        <v>11102</v>
      </c>
      <c r="H4509" s="191">
        <v>124</v>
      </c>
      <c r="I4509" s="192">
        <v>0</v>
      </c>
      <c r="J4509" s="192">
        <v>0</v>
      </c>
    </row>
    <row r="4510" spans="1:10">
      <c r="A4510" s="1" t="s">
        <v>11103</v>
      </c>
      <c r="B4510" s="1" t="s">
        <v>11103</v>
      </c>
      <c r="C4510" s="1" t="s">
        <v>11104</v>
      </c>
      <c r="D4510" s="1" t="s">
        <v>10945</v>
      </c>
      <c r="E4510" s="1" t="s">
        <v>47</v>
      </c>
      <c r="F4510" s="1" t="s">
        <v>57</v>
      </c>
      <c r="G4510" s="1" t="s">
        <v>11105</v>
      </c>
      <c r="H4510" s="191">
        <v>107.75</v>
      </c>
      <c r="I4510" s="192">
        <v>0</v>
      </c>
      <c r="J4510" s="192">
        <v>0</v>
      </c>
    </row>
    <row r="4511" spans="1:10">
      <c r="A4511" s="1" t="s">
        <v>11106</v>
      </c>
      <c r="B4511" s="1" t="s">
        <v>11106</v>
      </c>
      <c r="C4511" s="1" t="s">
        <v>6746</v>
      </c>
      <c r="D4511" s="1" t="s">
        <v>8853</v>
      </c>
      <c r="E4511" s="1" t="s">
        <v>47</v>
      </c>
      <c r="F4511" s="1" t="s">
        <v>448</v>
      </c>
      <c r="G4511" s="1" t="s">
        <v>11107</v>
      </c>
      <c r="H4511" s="191">
        <v>347848.75</v>
      </c>
      <c r="I4511" s="192">
        <v>1</v>
      </c>
      <c r="J4511" s="192">
        <v>1</v>
      </c>
    </row>
    <row r="4512" spans="1:10">
      <c r="A4512" s="1" t="s">
        <v>11108</v>
      </c>
      <c r="B4512" s="1" t="s">
        <v>11108</v>
      </c>
      <c r="C4512" s="1" t="s">
        <v>6746</v>
      </c>
      <c r="D4512" s="1" t="s">
        <v>8853</v>
      </c>
      <c r="E4512" s="1" t="s">
        <v>47</v>
      </c>
      <c r="F4512" s="1" t="s">
        <v>448</v>
      </c>
      <c r="G4512" s="1" t="s">
        <v>11109</v>
      </c>
      <c r="H4512" s="191">
        <v>339953</v>
      </c>
      <c r="I4512" s="192">
        <v>1</v>
      </c>
      <c r="J4512" s="192">
        <v>1</v>
      </c>
    </row>
    <row r="4513" spans="1:10">
      <c r="A4513" s="1" t="s">
        <v>11110</v>
      </c>
      <c r="B4513" s="1" t="s">
        <v>11111</v>
      </c>
      <c r="C4513" s="1" t="s">
        <v>11111</v>
      </c>
      <c r="D4513" s="1" t="s">
        <v>8853</v>
      </c>
      <c r="E4513" s="1" t="s">
        <v>47</v>
      </c>
      <c r="F4513" s="1" t="s">
        <v>48</v>
      </c>
      <c r="G4513" s="1" t="s">
        <v>11112</v>
      </c>
      <c r="H4513" s="191">
        <v>201750.5</v>
      </c>
      <c r="I4513" s="192">
        <v>1</v>
      </c>
      <c r="J4513" s="192">
        <v>1</v>
      </c>
    </row>
    <row r="4514" spans="1:10">
      <c r="A4514" s="1" t="s">
        <v>11113</v>
      </c>
      <c r="B4514" s="1" t="s">
        <v>11113</v>
      </c>
      <c r="C4514" s="1" t="s">
        <v>11114</v>
      </c>
      <c r="D4514" s="1" t="s">
        <v>8853</v>
      </c>
      <c r="E4514" s="1" t="s">
        <v>47</v>
      </c>
      <c r="F4514" s="1" t="s">
        <v>430</v>
      </c>
      <c r="G4514" s="1" t="s">
        <v>11115</v>
      </c>
      <c r="H4514" s="191">
        <v>194065.5</v>
      </c>
      <c r="I4514" s="192">
        <v>1</v>
      </c>
      <c r="J4514" s="192">
        <v>1</v>
      </c>
    </row>
    <row r="4515" spans="1:10">
      <c r="A4515" s="1" t="s">
        <v>11116</v>
      </c>
      <c r="B4515" s="1" t="s">
        <v>11117</v>
      </c>
      <c r="C4515" s="1" t="s">
        <v>11117</v>
      </c>
      <c r="D4515" s="1" t="s">
        <v>8853</v>
      </c>
      <c r="E4515" s="1" t="s">
        <v>47</v>
      </c>
      <c r="F4515" s="1" t="s">
        <v>48</v>
      </c>
      <c r="G4515" s="1" t="s">
        <v>11118</v>
      </c>
      <c r="H4515" s="191">
        <v>169564.5</v>
      </c>
      <c r="I4515" s="192">
        <v>1</v>
      </c>
      <c r="J4515" s="192">
        <v>1</v>
      </c>
    </row>
    <row r="4516" spans="1:10">
      <c r="A4516" s="1" t="s">
        <v>11119</v>
      </c>
      <c r="B4516" s="1" t="s">
        <v>11108</v>
      </c>
      <c r="C4516" s="1" t="s">
        <v>6746</v>
      </c>
      <c r="D4516" s="1" t="s">
        <v>8853</v>
      </c>
      <c r="E4516" s="1" t="s">
        <v>47</v>
      </c>
      <c r="F4516" s="1" t="s">
        <v>448</v>
      </c>
      <c r="G4516" s="1" t="s">
        <v>11120</v>
      </c>
      <c r="H4516" s="191">
        <v>160166</v>
      </c>
      <c r="I4516" s="192">
        <v>1</v>
      </c>
      <c r="J4516" s="192">
        <v>1</v>
      </c>
    </row>
    <row r="4517" spans="1:10">
      <c r="A4517" s="1" t="s">
        <v>11121</v>
      </c>
      <c r="B4517" s="1" t="s">
        <v>11108</v>
      </c>
      <c r="C4517" s="1" t="s">
        <v>6746</v>
      </c>
      <c r="D4517" s="1" t="s">
        <v>8853</v>
      </c>
      <c r="E4517" s="1" t="s">
        <v>47</v>
      </c>
      <c r="F4517" s="1" t="s">
        <v>448</v>
      </c>
      <c r="G4517" s="1" t="s">
        <v>11122</v>
      </c>
      <c r="H4517" s="191">
        <v>154142.5</v>
      </c>
      <c r="I4517" s="192">
        <v>1</v>
      </c>
      <c r="J4517" s="192">
        <v>1</v>
      </c>
    </row>
    <row r="4518" spans="1:10">
      <c r="A4518" s="1" t="s">
        <v>11123</v>
      </c>
      <c r="B4518" s="1" t="s">
        <v>11124</v>
      </c>
      <c r="C4518" s="1" t="s">
        <v>11124</v>
      </c>
      <c r="D4518" s="1" t="s">
        <v>8853</v>
      </c>
      <c r="E4518" s="1" t="s">
        <v>47</v>
      </c>
      <c r="F4518" s="1" t="s">
        <v>48</v>
      </c>
      <c r="G4518" s="1" t="s">
        <v>11125</v>
      </c>
      <c r="H4518" s="191">
        <v>146709.5</v>
      </c>
      <c r="I4518" s="192">
        <v>1</v>
      </c>
      <c r="J4518" s="192">
        <v>1</v>
      </c>
    </row>
    <row r="4519" spans="1:10">
      <c r="A4519" s="1" t="s">
        <v>11126</v>
      </c>
      <c r="B4519" s="1" t="s">
        <v>11108</v>
      </c>
      <c r="C4519" s="1" t="s">
        <v>6746</v>
      </c>
      <c r="D4519" s="1" t="s">
        <v>8853</v>
      </c>
      <c r="E4519" s="1" t="s">
        <v>47</v>
      </c>
      <c r="F4519" s="1" t="s">
        <v>448</v>
      </c>
      <c r="G4519" s="1" t="s">
        <v>11127</v>
      </c>
      <c r="H4519" s="191">
        <v>139773.5</v>
      </c>
      <c r="I4519" s="192">
        <v>1</v>
      </c>
      <c r="J4519" s="192">
        <v>1</v>
      </c>
    </row>
    <row r="4520" spans="1:10">
      <c r="A4520" s="1" t="s">
        <v>11128</v>
      </c>
      <c r="B4520" s="1" t="s">
        <v>11106</v>
      </c>
      <c r="C4520" s="1" t="s">
        <v>6746</v>
      </c>
      <c r="D4520" s="1" t="s">
        <v>8853</v>
      </c>
      <c r="E4520" s="1" t="s">
        <v>47</v>
      </c>
      <c r="F4520" s="1" t="s">
        <v>448</v>
      </c>
      <c r="G4520" s="1" t="s">
        <v>11129</v>
      </c>
      <c r="H4520" s="191">
        <v>136884</v>
      </c>
      <c r="I4520" s="192">
        <v>1</v>
      </c>
      <c r="J4520" s="192">
        <v>1</v>
      </c>
    </row>
    <row r="4521" spans="1:10">
      <c r="A4521" s="1" t="s">
        <v>11130</v>
      </c>
      <c r="B4521" s="1" t="s">
        <v>11130</v>
      </c>
      <c r="C4521" s="1" t="s">
        <v>11131</v>
      </c>
      <c r="D4521" s="1" t="s">
        <v>8853</v>
      </c>
      <c r="E4521" s="1" t="s">
        <v>47</v>
      </c>
      <c r="F4521" s="1" t="s">
        <v>42</v>
      </c>
      <c r="G4521" s="1" t="s">
        <v>11132</v>
      </c>
      <c r="H4521" s="191">
        <v>103975</v>
      </c>
      <c r="I4521" s="192">
        <v>1</v>
      </c>
      <c r="J4521" s="192">
        <v>1</v>
      </c>
    </row>
    <row r="4522" spans="1:10">
      <c r="A4522" s="1" t="s">
        <v>11133</v>
      </c>
      <c r="B4522" s="1" t="s">
        <v>11133</v>
      </c>
      <c r="C4522" s="1" t="s">
        <v>1052</v>
      </c>
      <c r="D4522" s="1" t="s">
        <v>8853</v>
      </c>
      <c r="E4522" s="1" t="s">
        <v>47</v>
      </c>
      <c r="F4522" s="1" t="s">
        <v>48</v>
      </c>
      <c r="G4522" s="1" t="s">
        <v>11134</v>
      </c>
      <c r="H4522" s="191">
        <v>82957.5</v>
      </c>
      <c r="I4522" s="192">
        <v>0</v>
      </c>
      <c r="J4522" s="192">
        <v>1</v>
      </c>
    </row>
    <row r="4523" spans="1:10">
      <c r="A4523" s="1" t="s">
        <v>11135</v>
      </c>
      <c r="B4523" s="1" t="s">
        <v>11108</v>
      </c>
      <c r="C4523" s="1" t="s">
        <v>6746</v>
      </c>
      <c r="D4523" s="1" t="s">
        <v>8853</v>
      </c>
      <c r="E4523" s="1" t="s">
        <v>47</v>
      </c>
      <c r="F4523" s="1" t="s">
        <v>448</v>
      </c>
      <c r="G4523" s="1" t="s">
        <v>11136</v>
      </c>
      <c r="H4523" s="191">
        <v>81959.5</v>
      </c>
      <c r="I4523" s="192">
        <v>1</v>
      </c>
      <c r="J4523" s="192">
        <v>1</v>
      </c>
    </row>
    <row r="4524" spans="1:10">
      <c r="A4524" s="1" t="s">
        <v>11137</v>
      </c>
      <c r="B4524" s="1" t="s">
        <v>11138</v>
      </c>
      <c r="C4524" s="1" t="s">
        <v>11138</v>
      </c>
      <c r="D4524" s="1" t="s">
        <v>8853</v>
      </c>
      <c r="E4524" s="1" t="s">
        <v>47</v>
      </c>
      <c r="F4524" s="1" t="s">
        <v>48</v>
      </c>
      <c r="G4524" s="1" t="s">
        <v>11139</v>
      </c>
      <c r="H4524" s="191">
        <v>77677.75</v>
      </c>
      <c r="I4524" s="192">
        <v>0</v>
      </c>
      <c r="J4524" s="192">
        <v>0</v>
      </c>
    </row>
    <row r="4525" spans="1:10">
      <c r="A4525" s="1" t="s">
        <v>11140</v>
      </c>
      <c r="B4525" s="1" t="s">
        <v>11140</v>
      </c>
      <c r="C4525" s="1" t="s">
        <v>11141</v>
      </c>
      <c r="D4525" s="1" t="s">
        <v>8853</v>
      </c>
      <c r="E4525" s="1" t="s">
        <v>47</v>
      </c>
      <c r="F4525" s="1" t="s">
        <v>57</v>
      </c>
      <c r="G4525" s="1" t="s">
        <v>11142</v>
      </c>
      <c r="H4525" s="191">
        <v>72663.5</v>
      </c>
      <c r="I4525" s="192">
        <v>0</v>
      </c>
      <c r="J4525" s="192">
        <v>1</v>
      </c>
    </row>
    <row r="4526" spans="1:10">
      <c r="A4526" s="1" t="s">
        <v>11143</v>
      </c>
      <c r="B4526" s="1" t="s">
        <v>11143</v>
      </c>
      <c r="C4526" s="1" t="s">
        <v>11144</v>
      </c>
      <c r="D4526" s="1" t="s">
        <v>8853</v>
      </c>
      <c r="E4526" s="1" t="s">
        <v>47</v>
      </c>
      <c r="F4526" s="1" t="s">
        <v>57</v>
      </c>
      <c r="G4526" s="1" t="s">
        <v>11145</v>
      </c>
      <c r="H4526" s="191">
        <v>71044.5</v>
      </c>
      <c r="I4526" s="192">
        <v>0</v>
      </c>
      <c r="J4526" s="192">
        <v>1</v>
      </c>
    </row>
    <row r="4527" spans="1:10">
      <c r="A4527" s="1" t="s">
        <v>11146</v>
      </c>
      <c r="B4527" s="1" t="s">
        <v>11106</v>
      </c>
      <c r="C4527" s="1" t="s">
        <v>6746</v>
      </c>
      <c r="D4527" s="1" t="s">
        <v>8853</v>
      </c>
      <c r="E4527" s="1" t="s">
        <v>47</v>
      </c>
      <c r="F4527" s="1" t="s">
        <v>448</v>
      </c>
      <c r="G4527" s="1" t="s">
        <v>11147</v>
      </c>
      <c r="H4527" s="191">
        <v>70826</v>
      </c>
      <c r="I4527" s="192">
        <v>0</v>
      </c>
      <c r="J4527" s="192">
        <v>0</v>
      </c>
    </row>
    <row r="4528" spans="1:10">
      <c r="A4528" s="1" t="s">
        <v>11148</v>
      </c>
      <c r="B4528" s="1" t="s">
        <v>11108</v>
      </c>
      <c r="C4528" s="1" t="s">
        <v>6746</v>
      </c>
      <c r="D4528" s="1" t="s">
        <v>8853</v>
      </c>
      <c r="E4528" s="1" t="s">
        <v>47</v>
      </c>
      <c r="F4528" s="1" t="s">
        <v>448</v>
      </c>
      <c r="G4528" s="1" t="s">
        <v>11149</v>
      </c>
      <c r="H4528" s="191">
        <v>70372</v>
      </c>
      <c r="I4528" s="192">
        <v>1</v>
      </c>
      <c r="J4528" s="192">
        <v>1</v>
      </c>
    </row>
    <row r="4529" spans="1:10">
      <c r="A4529" s="1" t="s">
        <v>11150</v>
      </c>
      <c r="B4529" s="1" t="s">
        <v>11106</v>
      </c>
      <c r="C4529" s="1" t="s">
        <v>6746</v>
      </c>
      <c r="D4529" s="1" t="s">
        <v>8853</v>
      </c>
      <c r="E4529" s="1" t="s">
        <v>47</v>
      </c>
      <c r="F4529" s="1" t="s">
        <v>448</v>
      </c>
      <c r="G4529" s="1" t="s">
        <v>11151</v>
      </c>
      <c r="H4529" s="191">
        <v>56390</v>
      </c>
      <c r="I4529" s="192">
        <v>1</v>
      </c>
      <c r="J4529" s="192">
        <v>1</v>
      </c>
    </row>
    <row r="4530" spans="1:10">
      <c r="A4530" s="1" t="s">
        <v>11152</v>
      </c>
      <c r="B4530" s="1" t="s">
        <v>11152</v>
      </c>
      <c r="C4530" s="1" t="s">
        <v>11153</v>
      </c>
      <c r="D4530" s="1" t="s">
        <v>8853</v>
      </c>
      <c r="E4530" s="1" t="s">
        <v>47</v>
      </c>
      <c r="F4530" s="1" t="s">
        <v>57</v>
      </c>
      <c r="G4530" s="1" t="s">
        <v>11154</v>
      </c>
      <c r="H4530" s="191">
        <v>52690.5</v>
      </c>
      <c r="I4530" s="192">
        <v>0</v>
      </c>
      <c r="J4530" s="192">
        <v>0</v>
      </c>
    </row>
    <row r="4531" spans="1:10">
      <c r="A4531" s="1" t="s">
        <v>11155</v>
      </c>
      <c r="B4531" s="1" t="s">
        <v>11156</v>
      </c>
      <c r="C4531" s="1" t="s">
        <v>11156</v>
      </c>
      <c r="D4531" s="1" t="s">
        <v>8853</v>
      </c>
      <c r="E4531" s="1" t="s">
        <v>47</v>
      </c>
      <c r="F4531" s="1" t="s">
        <v>48</v>
      </c>
      <c r="G4531" s="1" t="s">
        <v>11157</v>
      </c>
      <c r="H4531" s="191">
        <v>44640.75</v>
      </c>
      <c r="I4531" s="192">
        <v>0</v>
      </c>
      <c r="J4531" s="192">
        <v>0</v>
      </c>
    </row>
    <row r="4532" spans="1:10">
      <c r="A4532" s="1" t="s">
        <v>11158</v>
      </c>
      <c r="B4532" s="1" t="s">
        <v>11106</v>
      </c>
      <c r="C4532" s="1" t="s">
        <v>6746</v>
      </c>
      <c r="D4532" s="1" t="s">
        <v>8853</v>
      </c>
      <c r="E4532" s="1" t="s">
        <v>47</v>
      </c>
      <c r="F4532" s="1" t="s">
        <v>448</v>
      </c>
      <c r="G4532" s="1" t="s">
        <v>11159</v>
      </c>
      <c r="H4532" s="191">
        <v>40916</v>
      </c>
      <c r="I4532" s="192">
        <v>1</v>
      </c>
      <c r="J4532" s="192">
        <v>0</v>
      </c>
    </row>
    <row r="4533" spans="1:10">
      <c r="A4533" s="1" t="s">
        <v>11160</v>
      </c>
      <c r="B4533" s="1" t="s">
        <v>11160</v>
      </c>
      <c r="C4533" s="1" t="s">
        <v>11161</v>
      </c>
      <c r="D4533" s="1" t="s">
        <v>8853</v>
      </c>
      <c r="E4533" s="1" t="s">
        <v>47</v>
      </c>
      <c r="F4533" s="1" t="s">
        <v>57</v>
      </c>
      <c r="G4533" s="1" t="s">
        <v>11162</v>
      </c>
      <c r="H4533" s="191">
        <v>39764</v>
      </c>
      <c r="I4533" s="192">
        <v>0</v>
      </c>
      <c r="J4533" s="192">
        <v>0</v>
      </c>
    </row>
    <row r="4534" spans="1:10">
      <c r="A4534" s="1" t="s">
        <v>11163</v>
      </c>
      <c r="B4534" s="1" t="s">
        <v>11163</v>
      </c>
      <c r="C4534" s="1" t="s">
        <v>11164</v>
      </c>
      <c r="D4534" s="1" t="s">
        <v>8853</v>
      </c>
      <c r="E4534" s="1" t="s">
        <v>47</v>
      </c>
      <c r="F4534" s="1" t="s">
        <v>57</v>
      </c>
      <c r="G4534" s="1" t="s">
        <v>11165</v>
      </c>
      <c r="H4534" s="191">
        <v>37146</v>
      </c>
      <c r="I4534" s="192">
        <v>0</v>
      </c>
      <c r="J4534" s="192">
        <v>0</v>
      </c>
    </row>
    <row r="4535" spans="1:10">
      <c r="A4535" s="1" t="s">
        <v>11166</v>
      </c>
      <c r="B4535" s="1" t="s">
        <v>11166</v>
      </c>
      <c r="C4535" s="1" t="s">
        <v>11167</v>
      </c>
      <c r="D4535" s="1" t="s">
        <v>8853</v>
      </c>
      <c r="E4535" s="1" t="s">
        <v>47</v>
      </c>
      <c r="F4535" s="1" t="s">
        <v>57</v>
      </c>
      <c r="G4535" s="1" t="s">
        <v>11168</v>
      </c>
      <c r="H4535" s="191">
        <v>32815.5</v>
      </c>
      <c r="I4535" s="192">
        <v>0</v>
      </c>
      <c r="J4535" s="192">
        <v>0</v>
      </c>
    </row>
    <row r="4536" spans="1:10">
      <c r="A4536" s="1" t="s">
        <v>11169</v>
      </c>
      <c r="B4536" s="1" t="s">
        <v>11169</v>
      </c>
      <c r="C4536" s="1" t="s">
        <v>11170</v>
      </c>
      <c r="D4536" s="1" t="s">
        <v>8853</v>
      </c>
      <c r="E4536" s="1" t="s">
        <v>47</v>
      </c>
      <c r="F4536" s="1" t="s">
        <v>57</v>
      </c>
      <c r="G4536" s="1" t="s">
        <v>11171</v>
      </c>
      <c r="H4536" s="191">
        <v>32794</v>
      </c>
      <c r="I4536" s="192">
        <v>0</v>
      </c>
      <c r="J4536" s="192">
        <v>0</v>
      </c>
    </row>
    <row r="4537" spans="1:10">
      <c r="A4537" s="1" t="s">
        <v>11172</v>
      </c>
      <c r="B4537" s="1" t="s">
        <v>11108</v>
      </c>
      <c r="C4537" s="1" t="s">
        <v>6746</v>
      </c>
      <c r="D4537" s="1" t="s">
        <v>8853</v>
      </c>
      <c r="E4537" s="1" t="s">
        <v>47</v>
      </c>
      <c r="F4537" s="1" t="s">
        <v>448</v>
      </c>
      <c r="G4537" s="1" t="s">
        <v>11173</v>
      </c>
      <c r="H4537" s="191">
        <v>32605.5</v>
      </c>
      <c r="I4537" s="192">
        <v>1</v>
      </c>
      <c r="J4537" s="192">
        <v>0</v>
      </c>
    </row>
    <row r="4538" spans="1:10">
      <c r="A4538" s="1" t="s">
        <v>11174</v>
      </c>
      <c r="B4538" s="1" t="s">
        <v>11174</v>
      </c>
      <c r="C4538" s="1" t="s">
        <v>11175</v>
      </c>
      <c r="D4538" s="1" t="s">
        <v>8853</v>
      </c>
      <c r="E4538" s="1" t="s">
        <v>47</v>
      </c>
      <c r="F4538" s="1" t="s">
        <v>42</v>
      </c>
      <c r="G4538" s="1" t="s">
        <v>11176</v>
      </c>
      <c r="H4538" s="191">
        <v>30997</v>
      </c>
      <c r="I4538" s="192">
        <v>0</v>
      </c>
      <c r="J4538" s="192">
        <v>1</v>
      </c>
    </row>
    <row r="4539" spans="1:10">
      <c r="A4539" s="1" t="s">
        <v>11177</v>
      </c>
      <c r="B4539" s="1" t="s">
        <v>11177</v>
      </c>
      <c r="C4539" s="1" t="s">
        <v>516</v>
      </c>
      <c r="D4539" s="1" t="s">
        <v>8853</v>
      </c>
      <c r="E4539" s="1" t="s">
        <v>47</v>
      </c>
      <c r="F4539" s="1" t="s">
        <v>57</v>
      </c>
      <c r="G4539" s="1" t="s">
        <v>11178</v>
      </c>
      <c r="H4539" s="191">
        <v>27625</v>
      </c>
      <c r="I4539" s="192">
        <v>0</v>
      </c>
      <c r="J4539" s="192">
        <v>1</v>
      </c>
    </row>
    <row r="4540" spans="1:10">
      <c r="A4540" s="1" t="s">
        <v>11179</v>
      </c>
      <c r="B4540" s="1" t="s">
        <v>11124</v>
      </c>
      <c r="C4540" s="1" t="s">
        <v>11124</v>
      </c>
      <c r="D4540" s="1" t="s">
        <v>8853</v>
      </c>
      <c r="E4540" s="1" t="s">
        <v>47</v>
      </c>
      <c r="F4540" s="1" t="s">
        <v>48</v>
      </c>
      <c r="G4540" s="1" t="s">
        <v>11180</v>
      </c>
      <c r="H4540" s="191">
        <v>27353.5</v>
      </c>
      <c r="I4540" s="192">
        <v>0</v>
      </c>
      <c r="J4540" s="192">
        <v>0</v>
      </c>
    </row>
    <row r="4541" spans="1:10">
      <c r="A4541" s="1" t="s">
        <v>11181</v>
      </c>
      <c r="B4541" s="1" t="s">
        <v>11181</v>
      </c>
      <c r="C4541" s="1" t="s">
        <v>11182</v>
      </c>
      <c r="D4541" s="1" t="s">
        <v>8853</v>
      </c>
      <c r="E4541" s="1" t="s">
        <v>47</v>
      </c>
      <c r="F4541" s="1" t="s">
        <v>57</v>
      </c>
      <c r="G4541" s="1" t="s">
        <v>11183</v>
      </c>
      <c r="H4541" s="191">
        <v>26070</v>
      </c>
      <c r="I4541" s="192">
        <v>0</v>
      </c>
      <c r="J4541" s="192">
        <v>0</v>
      </c>
    </row>
    <row r="4542" spans="1:10">
      <c r="A4542" s="1" t="s">
        <v>11184</v>
      </c>
      <c r="B4542" s="1" t="s">
        <v>11138</v>
      </c>
      <c r="C4542" s="1" t="s">
        <v>11138</v>
      </c>
      <c r="D4542" s="1" t="s">
        <v>8853</v>
      </c>
      <c r="E4542" s="1" t="s">
        <v>47</v>
      </c>
      <c r="F4542" s="1" t="s">
        <v>48</v>
      </c>
      <c r="G4542" s="1" t="s">
        <v>11185</v>
      </c>
      <c r="H4542" s="191">
        <v>25912</v>
      </c>
      <c r="I4542" s="192">
        <v>1</v>
      </c>
      <c r="J4542" s="192">
        <v>0</v>
      </c>
    </row>
    <row r="4543" spans="1:10">
      <c r="A4543" s="1" t="s">
        <v>11186</v>
      </c>
      <c r="B4543" s="1" t="s">
        <v>11186</v>
      </c>
      <c r="C4543" s="1" t="s">
        <v>11187</v>
      </c>
      <c r="D4543" s="1" t="s">
        <v>8853</v>
      </c>
      <c r="E4543" s="1" t="s">
        <v>47</v>
      </c>
      <c r="F4543" s="1" t="s">
        <v>57</v>
      </c>
      <c r="G4543" s="1" t="s">
        <v>11188</v>
      </c>
      <c r="H4543" s="191">
        <v>23325</v>
      </c>
      <c r="I4543" s="192">
        <v>0</v>
      </c>
      <c r="J4543" s="192">
        <v>1</v>
      </c>
    </row>
    <row r="4544" spans="1:10">
      <c r="A4544" s="1" t="s">
        <v>11189</v>
      </c>
      <c r="B4544" s="1" t="s">
        <v>11189</v>
      </c>
      <c r="C4544" s="1" t="s">
        <v>11190</v>
      </c>
      <c r="D4544" s="1" t="s">
        <v>8853</v>
      </c>
      <c r="E4544" s="1" t="s">
        <v>47</v>
      </c>
      <c r="F4544" s="1" t="s">
        <v>57</v>
      </c>
      <c r="G4544" s="1" t="s">
        <v>11191</v>
      </c>
      <c r="H4544" s="191">
        <v>22877</v>
      </c>
      <c r="I4544" s="192">
        <v>0</v>
      </c>
      <c r="J4544" s="192">
        <v>0</v>
      </c>
    </row>
    <row r="4545" spans="1:10">
      <c r="A4545" s="1" t="s">
        <v>11192</v>
      </c>
      <c r="B4545" s="1" t="s">
        <v>11192</v>
      </c>
      <c r="C4545" s="1" t="s">
        <v>11114</v>
      </c>
      <c r="D4545" s="1" t="s">
        <v>8853</v>
      </c>
      <c r="E4545" s="1" t="s">
        <v>47</v>
      </c>
      <c r="F4545" s="1" t="s">
        <v>430</v>
      </c>
      <c r="G4545" s="1" t="s">
        <v>11193</v>
      </c>
      <c r="H4545" s="191">
        <v>22464.5</v>
      </c>
      <c r="I4545" s="192">
        <v>1</v>
      </c>
      <c r="J4545" s="192">
        <v>0</v>
      </c>
    </row>
    <row r="4546" spans="1:10">
      <c r="A4546" s="1" t="s">
        <v>11194</v>
      </c>
      <c r="B4546" s="1" t="s">
        <v>11194</v>
      </c>
      <c r="C4546" s="1" t="s">
        <v>11195</v>
      </c>
      <c r="D4546" s="1" t="s">
        <v>8853</v>
      </c>
      <c r="E4546" s="1" t="s">
        <v>47</v>
      </c>
      <c r="F4546" s="1" t="s">
        <v>57</v>
      </c>
      <c r="G4546" s="1" t="s">
        <v>11196</v>
      </c>
      <c r="H4546" s="191">
        <v>22097.25</v>
      </c>
      <c r="I4546" s="192">
        <v>0</v>
      </c>
      <c r="J4546" s="192">
        <v>0</v>
      </c>
    </row>
    <row r="4547" spans="1:10">
      <c r="A4547" s="1" t="s">
        <v>11197</v>
      </c>
      <c r="B4547" s="1" t="s">
        <v>11197</v>
      </c>
      <c r="C4547" s="1" t="s">
        <v>11167</v>
      </c>
      <c r="D4547" s="1" t="s">
        <v>8853</v>
      </c>
      <c r="E4547" s="1" t="s">
        <v>47</v>
      </c>
      <c r="F4547" s="1" t="s">
        <v>57</v>
      </c>
      <c r="G4547" s="1" t="s">
        <v>11198</v>
      </c>
      <c r="H4547" s="191">
        <v>18242</v>
      </c>
      <c r="I4547" s="192">
        <v>0</v>
      </c>
      <c r="J4547" s="192">
        <v>0</v>
      </c>
    </row>
    <row r="4548" spans="1:10">
      <c r="A4548" s="1" t="s">
        <v>11199</v>
      </c>
      <c r="B4548" s="1" t="s">
        <v>11199</v>
      </c>
      <c r="C4548" s="1" t="s">
        <v>516</v>
      </c>
      <c r="D4548" s="1" t="s">
        <v>8853</v>
      </c>
      <c r="E4548" s="1" t="s">
        <v>47</v>
      </c>
      <c r="F4548" s="1" t="s">
        <v>57</v>
      </c>
      <c r="G4548" s="1" t="s">
        <v>11200</v>
      </c>
      <c r="H4548" s="191">
        <v>18137.5</v>
      </c>
      <c r="I4548" s="192">
        <v>0</v>
      </c>
      <c r="J4548" s="192">
        <v>0</v>
      </c>
    </row>
    <row r="4549" spans="1:10">
      <c r="A4549" s="1" t="s">
        <v>11201</v>
      </c>
      <c r="B4549" s="1" t="s">
        <v>11201</v>
      </c>
      <c r="C4549" s="1" t="s">
        <v>11202</v>
      </c>
      <c r="D4549" s="1" t="s">
        <v>8853</v>
      </c>
      <c r="E4549" s="1" t="s">
        <v>47</v>
      </c>
      <c r="F4549" s="1" t="s">
        <v>57</v>
      </c>
      <c r="G4549" s="1" t="s">
        <v>11203</v>
      </c>
      <c r="H4549" s="191">
        <v>17173</v>
      </c>
      <c r="I4549" s="192">
        <v>0</v>
      </c>
      <c r="J4549" s="192">
        <v>1</v>
      </c>
    </row>
    <row r="4550" spans="1:10">
      <c r="A4550" s="1" t="s">
        <v>11204</v>
      </c>
      <c r="B4550" s="1" t="s">
        <v>11204</v>
      </c>
      <c r="C4550" s="1" t="s">
        <v>11205</v>
      </c>
      <c r="D4550" s="1" t="s">
        <v>8853</v>
      </c>
      <c r="E4550" s="1" t="s">
        <v>47</v>
      </c>
      <c r="F4550" s="1" t="s">
        <v>57</v>
      </c>
      <c r="G4550" s="1" t="s">
        <v>11206</v>
      </c>
      <c r="H4550" s="191">
        <v>16293</v>
      </c>
      <c r="I4550" s="192">
        <v>0</v>
      </c>
      <c r="J4550" s="192">
        <v>0</v>
      </c>
    </row>
    <row r="4551" spans="1:10">
      <c r="A4551" s="1" t="s">
        <v>11207</v>
      </c>
      <c r="B4551" s="1" t="s">
        <v>11208</v>
      </c>
      <c r="C4551" s="1" t="s">
        <v>11208</v>
      </c>
      <c r="D4551" s="1" t="s">
        <v>8853</v>
      </c>
      <c r="E4551" s="1" t="s">
        <v>47</v>
      </c>
      <c r="F4551" s="1" t="s">
        <v>57</v>
      </c>
      <c r="G4551" s="1" t="s">
        <v>11209</v>
      </c>
      <c r="H4551" s="191">
        <v>15556.5</v>
      </c>
      <c r="I4551" s="192">
        <v>0</v>
      </c>
      <c r="J4551" s="192">
        <v>0</v>
      </c>
    </row>
    <row r="4552" spans="1:10">
      <c r="A4552" s="1" t="s">
        <v>11210</v>
      </c>
      <c r="B4552" s="1" t="s">
        <v>11210</v>
      </c>
      <c r="C4552" s="1" t="s">
        <v>5677</v>
      </c>
      <c r="D4552" s="1" t="s">
        <v>8853</v>
      </c>
      <c r="E4552" s="1" t="s">
        <v>47</v>
      </c>
      <c r="F4552" s="1" t="s">
        <v>42</v>
      </c>
      <c r="G4552" s="1" t="s">
        <v>11211</v>
      </c>
      <c r="H4552" s="191">
        <v>15214</v>
      </c>
      <c r="I4552" s="192">
        <v>0</v>
      </c>
      <c r="J4552" s="192">
        <v>1</v>
      </c>
    </row>
    <row r="4553" spans="1:10">
      <c r="A4553" s="1" t="s">
        <v>11212</v>
      </c>
      <c r="B4553" s="1" t="s">
        <v>11213</v>
      </c>
      <c r="C4553" s="1" t="s">
        <v>11213</v>
      </c>
      <c r="D4553" s="1" t="s">
        <v>8853</v>
      </c>
      <c r="E4553" s="1" t="s">
        <v>47</v>
      </c>
      <c r="F4553" s="1" t="s">
        <v>57</v>
      </c>
      <c r="G4553" s="1" t="s">
        <v>11214</v>
      </c>
      <c r="H4553" s="191">
        <v>15192.5</v>
      </c>
      <c r="I4553" s="192">
        <v>0</v>
      </c>
      <c r="J4553" s="192">
        <v>0</v>
      </c>
    </row>
    <row r="4554" spans="1:10">
      <c r="A4554" s="1" t="s">
        <v>11215</v>
      </c>
      <c r="B4554" s="1" t="s">
        <v>11215</v>
      </c>
      <c r="C4554" s="1" t="s">
        <v>11216</v>
      </c>
      <c r="D4554" s="1" t="s">
        <v>8853</v>
      </c>
      <c r="E4554" s="1" t="s">
        <v>47</v>
      </c>
      <c r="F4554" s="1" t="s">
        <v>57</v>
      </c>
      <c r="G4554" s="1" t="s">
        <v>11217</v>
      </c>
      <c r="H4554" s="191">
        <v>12600</v>
      </c>
      <c r="I4554" s="192">
        <v>0</v>
      </c>
      <c r="J4554" s="192">
        <v>0</v>
      </c>
    </row>
    <row r="4555" spans="1:10">
      <c r="A4555" s="1" t="s">
        <v>11218</v>
      </c>
      <c r="B4555" s="1" t="s">
        <v>11218</v>
      </c>
      <c r="C4555" s="1" t="s">
        <v>11219</v>
      </c>
      <c r="D4555" s="1" t="s">
        <v>8853</v>
      </c>
      <c r="E4555" s="1" t="s">
        <v>47</v>
      </c>
      <c r="F4555" s="1" t="s">
        <v>57</v>
      </c>
      <c r="G4555" s="1" t="s">
        <v>11220</v>
      </c>
      <c r="H4555" s="191">
        <v>10993</v>
      </c>
      <c r="I4555" s="192">
        <v>0</v>
      </c>
      <c r="J4555" s="192">
        <v>0</v>
      </c>
    </row>
    <row r="4556" spans="1:10">
      <c r="A4556" s="1" t="s">
        <v>11221</v>
      </c>
      <c r="B4556" s="1" t="s">
        <v>11222</v>
      </c>
      <c r="C4556" s="1" t="s">
        <v>11222</v>
      </c>
      <c r="D4556" s="1" t="s">
        <v>8853</v>
      </c>
      <c r="E4556" s="1" t="s">
        <v>47</v>
      </c>
      <c r="F4556" s="1" t="s">
        <v>57</v>
      </c>
      <c r="G4556" s="1" t="s">
        <v>11223</v>
      </c>
      <c r="H4556" s="191">
        <v>10538.5</v>
      </c>
      <c r="I4556" s="192">
        <v>0</v>
      </c>
      <c r="J4556" s="192">
        <v>0</v>
      </c>
    </row>
    <row r="4557" spans="1:10">
      <c r="A4557" s="1" t="s">
        <v>11224</v>
      </c>
      <c r="B4557" s="1" t="s">
        <v>11225</v>
      </c>
      <c r="C4557" s="1" t="s">
        <v>11225</v>
      </c>
      <c r="D4557" s="1" t="s">
        <v>8853</v>
      </c>
      <c r="E4557" s="1" t="s">
        <v>47</v>
      </c>
      <c r="F4557" s="1" t="s">
        <v>48</v>
      </c>
      <c r="G4557" s="1" t="s">
        <v>11226</v>
      </c>
      <c r="H4557" s="191">
        <v>9689.5</v>
      </c>
      <c r="I4557" s="192">
        <v>0</v>
      </c>
      <c r="J4557" s="192">
        <v>0</v>
      </c>
    </row>
    <row r="4558" spans="1:10">
      <c r="A4558" s="1" t="s">
        <v>11227</v>
      </c>
      <c r="B4558" s="1" t="s">
        <v>11228</v>
      </c>
      <c r="C4558" s="1" t="s">
        <v>11228</v>
      </c>
      <c r="D4558" s="1" t="s">
        <v>8853</v>
      </c>
      <c r="E4558" s="1" t="s">
        <v>47</v>
      </c>
      <c r="F4558" s="1" t="s">
        <v>57</v>
      </c>
      <c r="G4558" s="1" t="s">
        <v>11229</v>
      </c>
      <c r="H4558" s="191">
        <v>8230.5</v>
      </c>
      <c r="I4558" s="192">
        <v>0</v>
      </c>
      <c r="J4558" s="192">
        <v>0</v>
      </c>
    </row>
    <row r="4559" spans="1:10">
      <c r="A4559" s="1" t="s">
        <v>11230</v>
      </c>
      <c r="B4559" s="1" t="s">
        <v>11117</v>
      </c>
      <c r="C4559" s="1" t="s">
        <v>11117</v>
      </c>
      <c r="D4559" s="1" t="s">
        <v>8853</v>
      </c>
      <c r="E4559" s="1" t="s">
        <v>47</v>
      </c>
      <c r="F4559" s="1" t="s">
        <v>65</v>
      </c>
      <c r="G4559" s="1" t="s">
        <v>11231</v>
      </c>
      <c r="H4559" s="191">
        <v>7882.5</v>
      </c>
      <c r="I4559" s="192">
        <v>0</v>
      </c>
      <c r="J4559" s="192">
        <v>0</v>
      </c>
    </row>
    <row r="4560" spans="1:10">
      <c r="A4560" s="1" t="s">
        <v>11232</v>
      </c>
      <c r="B4560" s="1" t="s">
        <v>11228</v>
      </c>
      <c r="C4560" s="1" t="s">
        <v>11228</v>
      </c>
      <c r="D4560" s="1" t="s">
        <v>8853</v>
      </c>
      <c r="E4560" s="1" t="s">
        <v>47</v>
      </c>
      <c r="F4560" s="1" t="s">
        <v>57</v>
      </c>
      <c r="G4560" s="1" t="s">
        <v>11233</v>
      </c>
      <c r="H4560" s="191">
        <v>7411</v>
      </c>
      <c r="I4560" s="192">
        <v>0</v>
      </c>
      <c r="J4560" s="192">
        <v>0</v>
      </c>
    </row>
    <row r="4561" spans="1:10">
      <c r="A4561" s="1" t="s">
        <v>11234</v>
      </c>
      <c r="B4561" s="1" t="s">
        <v>11228</v>
      </c>
      <c r="C4561" s="1" t="s">
        <v>11228</v>
      </c>
      <c r="D4561" s="1" t="s">
        <v>8853</v>
      </c>
      <c r="E4561" s="1" t="s">
        <v>47</v>
      </c>
      <c r="F4561" s="1" t="s">
        <v>57</v>
      </c>
      <c r="G4561" s="1" t="s">
        <v>11235</v>
      </c>
      <c r="H4561" s="191">
        <v>6939.5</v>
      </c>
      <c r="I4561" s="192">
        <v>0</v>
      </c>
      <c r="J4561" s="192">
        <v>0</v>
      </c>
    </row>
    <row r="4562" spans="1:10">
      <c r="A4562" s="1" t="s">
        <v>11236</v>
      </c>
      <c r="B4562" s="1" t="s">
        <v>11138</v>
      </c>
      <c r="C4562" s="1" t="s">
        <v>11138</v>
      </c>
      <c r="D4562" s="1" t="s">
        <v>8853</v>
      </c>
      <c r="E4562" s="1" t="s">
        <v>47</v>
      </c>
      <c r="F4562" s="1" t="s">
        <v>48</v>
      </c>
      <c r="G4562" s="1" t="s">
        <v>11237</v>
      </c>
      <c r="H4562" s="191">
        <v>6510.5</v>
      </c>
      <c r="I4562" s="192">
        <v>0</v>
      </c>
      <c r="J4562" s="192">
        <v>0</v>
      </c>
    </row>
    <row r="4563" spans="1:10">
      <c r="A4563" s="1" t="s">
        <v>11238</v>
      </c>
      <c r="B4563" s="1" t="s">
        <v>11238</v>
      </c>
      <c r="C4563" s="1" t="s">
        <v>6782</v>
      </c>
      <c r="D4563" s="1" t="s">
        <v>8853</v>
      </c>
      <c r="E4563" s="1" t="s">
        <v>47</v>
      </c>
      <c r="F4563" s="1" t="s">
        <v>42</v>
      </c>
      <c r="G4563" s="1" t="s">
        <v>11239</v>
      </c>
      <c r="H4563" s="191">
        <v>5720</v>
      </c>
      <c r="I4563" s="192">
        <v>0</v>
      </c>
      <c r="J4563" s="192">
        <v>0</v>
      </c>
    </row>
    <row r="4564" spans="1:10">
      <c r="A4564" s="1" t="s">
        <v>11240</v>
      </c>
      <c r="B4564" s="1" t="s">
        <v>11138</v>
      </c>
      <c r="C4564" s="1" t="s">
        <v>11138</v>
      </c>
      <c r="D4564" s="1" t="s">
        <v>8853</v>
      </c>
      <c r="E4564" s="1" t="s">
        <v>47</v>
      </c>
      <c r="F4564" s="1" t="s">
        <v>48</v>
      </c>
      <c r="G4564" s="1" t="s">
        <v>11241</v>
      </c>
      <c r="H4564" s="191">
        <v>5333.5</v>
      </c>
      <c r="I4564" s="192">
        <v>0</v>
      </c>
      <c r="J4564" s="192">
        <v>0</v>
      </c>
    </row>
    <row r="4565" spans="1:10">
      <c r="A4565" s="1" t="s">
        <v>11242</v>
      </c>
      <c r="B4565" s="1" t="s">
        <v>11228</v>
      </c>
      <c r="C4565" s="1" t="s">
        <v>11228</v>
      </c>
      <c r="D4565" s="1" t="s">
        <v>8853</v>
      </c>
      <c r="E4565" s="1" t="s">
        <v>47</v>
      </c>
      <c r="F4565" s="1" t="s">
        <v>57</v>
      </c>
      <c r="G4565" s="1" t="s">
        <v>11243</v>
      </c>
      <c r="H4565" s="191">
        <v>5199</v>
      </c>
      <c r="I4565" s="192">
        <v>0</v>
      </c>
      <c r="J4565" s="192">
        <v>0</v>
      </c>
    </row>
    <row r="4566" spans="1:10">
      <c r="A4566" s="1" t="s">
        <v>11244</v>
      </c>
      <c r="B4566" s="1" t="s">
        <v>11228</v>
      </c>
      <c r="C4566" s="1" t="s">
        <v>11228</v>
      </c>
      <c r="D4566" s="1" t="s">
        <v>8853</v>
      </c>
      <c r="E4566" s="1" t="s">
        <v>47</v>
      </c>
      <c r="F4566" s="195" t="s">
        <v>57</v>
      </c>
      <c r="G4566" s="195" t="s">
        <v>11245</v>
      </c>
      <c r="H4566" s="196">
        <v>5131</v>
      </c>
      <c r="I4566" s="192">
        <v>0</v>
      </c>
      <c r="J4566" s="192">
        <v>0</v>
      </c>
    </row>
    <row r="4567" spans="1:10">
      <c r="A4567" s="1" t="s">
        <v>11246</v>
      </c>
      <c r="B4567" s="1" t="s">
        <v>11228</v>
      </c>
      <c r="C4567" s="1" t="s">
        <v>11228</v>
      </c>
      <c r="D4567" s="1" t="s">
        <v>8853</v>
      </c>
      <c r="E4567" s="1" t="s">
        <v>47</v>
      </c>
      <c r="F4567" s="1" t="s">
        <v>57</v>
      </c>
      <c r="G4567" s="1" t="s">
        <v>11247</v>
      </c>
      <c r="H4567" s="191">
        <v>4202</v>
      </c>
      <c r="I4567" s="192">
        <v>0</v>
      </c>
      <c r="J4567" s="192">
        <v>0</v>
      </c>
    </row>
    <row r="4568" spans="1:10">
      <c r="A4568" s="1" t="s">
        <v>11248</v>
      </c>
      <c r="B4568" s="1" t="s">
        <v>11228</v>
      </c>
      <c r="C4568" s="1" t="s">
        <v>11228</v>
      </c>
      <c r="D4568" s="1" t="s">
        <v>8853</v>
      </c>
      <c r="E4568" s="1" t="s">
        <v>47</v>
      </c>
      <c r="F4568" s="1" t="s">
        <v>57</v>
      </c>
      <c r="G4568" s="1" t="s">
        <v>11249</v>
      </c>
      <c r="H4568" s="191">
        <v>4125.5</v>
      </c>
      <c r="I4568" s="192">
        <v>0</v>
      </c>
      <c r="J4568" s="192">
        <v>0</v>
      </c>
    </row>
    <row r="4569" spans="1:10">
      <c r="A4569" s="1" t="s">
        <v>11250</v>
      </c>
      <c r="B4569" s="1" t="s">
        <v>11250</v>
      </c>
      <c r="C4569" s="1" t="s">
        <v>4086</v>
      </c>
      <c r="D4569" s="1" t="s">
        <v>8853</v>
      </c>
      <c r="E4569" s="1" t="s">
        <v>47</v>
      </c>
      <c r="F4569" s="1" t="s">
        <v>42</v>
      </c>
      <c r="G4569" s="1" t="s">
        <v>11251</v>
      </c>
      <c r="H4569" s="191">
        <v>4124</v>
      </c>
      <c r="I4569" s="192">
        <v>0</v>
      </c>
      <c r="J4569" s="192">
        <v>0</v>
      </c>
    </row>
    <row r="4570" spans="1:10">
      <c r="A4570" s="1" t="s">
        <v>11252</v>
      </c>
      <c r="B4570" s="1" t="s">
        <v>11253</v>
      </c>
      <c r="C4570" s="1" t="s">
        <v>11253</v>
      </c>
      <c r="D4570" s="1" t="s">
        <v>8853</v>
      </c>
      <c r="E4570" s="1" t="s">
        <v>47</v>
      </c>
      <c r="F4570" s="195" t="s">
        <v>42</v>
      </c>
      <c r="G4570" s="195" t="s">
        <v>11254</v>
      </c>
      <c r="H4570" s="196">
        <v>3576</v>
      </c>
      <c r="I4570" s="192">
        <v>0</v>
      </c>
      <c r="J4570" s="192">
        <v>0</v>
      </c>
    </row>
    <row r="4571" spans="1:10">
      <c r="A4571" s="1" t="s">
        <v>11255</v>
      </c>
      <c r="B4571" s="1" t="s">
        <v>11138</v>
      </c>
      <c r="C4571" s="1" t="s">
        <v>11138</v>
      </c>
      <c r="D4571" s="1" t="s">
        <v>8853</v>
      </c>
      <c r="E4571" s="1" t="s">
        <v>47</v>
      </c>
      <c r="F4571" s="1" t="s">
        <v>48</v>
      </c>
      <c r="G4571" s="1" t="s">
        <v>11256</v>
      </c>
      <c r="H4571" s="191">
        <v>3370.5</v>
      </c>
      <c r="I4571" s="192">
        <v>0</v>
      </c>
      <c r="J4571" s="192">
        <v>0</v>
      </c>
    </row>
    <row r="4572" spans="1:10">
      <c r="A4572" s="1" t="s">
        <v>11257</v>
      </c>
      <c r="B4572" s="1" t="s">
        <v>11258</v>
      </c>
      <c r="C4572" s="1" t="s">
        <v>11258</v>
      </c>
      <c r="D4572" s="1" t="s">
        <v>8853</v>
      </c>
      <c r="E4572" s="1" t="s">
        <v>47</v>
      </c>
      <c r="F4572" s="1" t="s">
        <v>57</v>
      </c>
      <c r="G4572" s="1" t="s">
        <v>11259</v>
      </c>
      <c r="H4572" s="191">
        <v>3167</v>
      </c>
      <c r="I4572" s="192">
        <v>0</v>
      </c>
      <c r="J4572" s="192">
        <v>0</v>
      </c>
    </row>
    <row r="4573" spans="1:10">
      <c r="A4573" s="1" t="s">
        <v>11260</v>
      </c>
      <c r="B4573" s="1" t="s">
        <v>11228</v>
      </c>
      <c r="C4573" s="1" t="s">
        <v>11228</v>
      </c>
      <c r="D4573" s="1" t="s">
        <v>8853</v>
      </c>
      <c r="E4573" s="1" t="s">
        <v>47</v>
      </c>
      <c r="F4573" s="195" t="s">
        <v>57</v>
      </c>
      <c r="G4573" s="195" t="s">
        <v>11261</v>
      </c>
      <c r="H4573" s="196">
        <v>2912</v>
      </c>
      <c r="I4573" s="192">
        <v>0</v>
      </c>
      <c r="J4573" s="192">
        <v>0</v>
      </c>
    </row>
    <row r="4574" spans="1:10">
      <c r="A4574" s="1" t="s">
        <v>11262</v>
      </c>
      <c r="B4574" s="1" t="s">
        <v>11156</v>
      </c>
      <c r="C4574" s="1" t="s">
        <v>11156</v>
      </c>
      <c r="D4574" s="1" t="s">
        <v>8853</v>
      </c>
      <c r="E4574" s="1" t="s">
        <v>47</v>
      </c>
      <c r="F4574" s="1" t="s">
        <v>48</v>
      </c>
      <c r="G4574" s="1" t="s">
        <v>11263</v>
      </c>
      <c r="H4574" s="191">
        <v>2821.5</v>
      </c>
      <c r="I4574" s="192">
        <v>0</v>
      </c>
      <c r="J4574" s="192">
        <v>0</v>
      </c>
    </row>
    <row r="4575" spans="1:10">
      <c r="A4575" s="1" t="s">
        <v>11264</v>
      </c>
      <c r="B4575" s="1" t="s">
        <v>11253</v>
      </c>
      <c r="C4575" s="1" t="s">
        <v>11253</v>
      </c>
      <c r="D4575" s="1" t="s">
        <v>8853</v>
      </c>
      <c r="E4575" s="1" t="s">
        <v>47</v>
      </c>
      <c r="F4575" s="195" t="s">
        <v>42</v>
      </c>
      <c r="G4575" s="195" t="s">
        <v>11265</v>
      </c>
      <c r="H4575" s="196">
        <v>2621</v>
      </c>
      <c r="I4575" s="192">
        <v>0</v>
      </c>
      <c r="J4575" s="192">
        <v>0</v>
      </c>
    </row>
    <row r="4576" spans="1:10">
      <c r="A4576" s="1" t="s">
        <v>11266</v>
      </c>
      <c r="B4576" s="1" t="s">
        <v>11266</v>
      </c>
      <c r="C4576" s="1" t="s">
        <v>11267</v>
      </c>
      <c r="D4576" s="1" t="s">
        <v>8853</v>
      </c>
      <c r="E4576" s="1" t="s">
        <v>47</v>
      </c>
      <c r="F4576" s="1" t="s">
        <v>42</v>
      </c>
      <c r="G4576" s="1" t="s">
        <v>11268</v>
      </c>
      <c r="H4576" s="191">
        <v>2604</v>
      </c>
      <c r="I4576" s="192">
        <v>0</v>
      </c>
      <c r="J4576" s="192">
        <v>0</v>
      </c>
    </row>
    <row r="4577" spans="1:10">
      <c r="A4577" s="1" t="s">
        <v>11269</v>
      </c>
      <c r="B4577" s="1" t="s">
        <v>11269</v>
      </c>
      <c r="C4577" s="1" t="s">
        <v>11270</v>
      </c>
      <c r="D4577" s="1" t="s">
        <v>8853</v>
      </c>
      <c r="E4577" s="1" t="s">
        <v>47</v>
      </c>
      <c r="F4577" s="1" t="s">
        <v>42</v>
      </c>
      <c r="G4577" s="1" t="s">
        <v>11271</v>
      </c>
      <c r="H4577" s="191">
        <v>2602.5</v>
      </c>
      <c r="I4577" s="192">
        <v>0</v>
      </c>
      <c r="J4577" s="192">
        <v>0</v>
      </c>
    </row>
    <row r="4578" spans="1:10">
      <c r="A4578" s="1" t="s">
        <v>11272</v>
      </c>
      <c r="B4578" s="1" t="s">
        <v>11222</v>
      </c>
      <c r="C4578" s="1" t="s">
        <v>11222</v>
      </c>
      <c r="D4578" s="1" t="s">
        <v>8853</v>
      </c>
      <c r="E4578" s="1" t="s">
        <v>47</v>
      </c>
      <c r="F4578" s="1" t="s">
        <v>57</v>
      </c>
      <c r="G4578" s="1" t="s">
        <v>11273</v>
      </c>
      <c r="H4578" s="191">
        <v>2507.5</v>
      </c>
      <c r="I4578" s="192">
        <v>0</v>
      </c>
      <c r="J4578" s="192">
        <v>0</v>
      </c>
    </row>
    <row r="4579" spans="1:10">
      <c r="A4579" s="1" t="s">
        <v>11274</v>
      </c>
      <c r="B4579" s="1" t="s">
        <v>11138</v>
      </c>
      <c r="C4579" s="1" t="s">
        <v>11138</v>
      </c>
      <c r="D4579" s="1" t="s">
        <v>8853</v>
      </c>
      <c r="E4579" s="1" t="s">
        <v>47</v>
      </c>
      <c r="F4579" s="1" t="s">
        <v>48</v>
      </c>
      <c r="G4579" s="1" t="s">
        <v>11275</v>
      </c>
      <c r="H4579" s="191">
        <v>2390</v>
      </c>
      <c r="I4579" s="192">
        <v>0</v>
      </c>
      <c r="J4579" s="192">
        <v>0</v>
      </c>
    </row>
    <row r="4580" spans="1:10">
      <c r="A4580" s="1" t="s">
        <v>11276</v>
      </c>
      <c r="B4580" s="1" t="s">
        <v>11156</v>
      </c>
      <c r="C4580" s="1" t="s">
        <v>11156</v>
      </c>
      <c r="D4580" s="1" t="s">
        <v>8853</v>
      </c>
      <c r="E4580" s="1" t="s">
        <v>47</v>
      </c>
      <c r="F4580" s="1" t="s">
        <v>48</v>
      </c>
      <c r="G4580" s="1" t="s">
        <v>11277</v>
      </c>
      <c r="H4580" s="191">
        <v>2045.75</v>
      </c>
      <c r="I4580" s="192">
        <v>0</v>
      </c>
      <c r="J4580" s="192">
        <v>0</v>
      </c>
    </row>
    <row r="4581" spans="1:10">
      <c r="A4581" s="1" t="s">
        <v>11278</v>
      </c>
      <c r="B4581" s="1" t="s">
        <v>11138</v>
      </c>
      <c r="C4581" s="1" t="s">
        <v>11138</v>
      </c>
      <c r="D4581" s="1" t="s">
        <v>8853</v>
      </c>
      <c r="E4581" s="1" t="s">
        <v>47</v>
      </c>
      <c r="F4581" s="1" t="s">
        <v>48</v>
      </c>
      <c r="G4581" s="1" t="s">
        <v>11279</v>
      </c>
      <c r="H4581" s="191">
        <v>1979.5</v>
      </c>
      <c r="I4581" s="192">
        <v>0</v>
      </c>
      <c r="J4581" s="192">
        <v>0</v>
      </c>
    </row>
    <row r="4582" spans="1:10">
      <c r="A4582" s="1" t="s">
        <v>11280</v>
      </c>
      <c r="B4582" s="1" t="s">
        <v>11156</v>
      </c>
      <c r="C4582" s="1" t="s">
        <v>11156</v>
      </c>
      <c r="D4582" s="1" t="s">
        <v>8853</v>
      </c>
      <c r="E4582" s="1" t="s">
        <v>47</v>
      </c>
      <c r="F4582" s="1" t="s">
        <v>48</v>
      </c>
      <c r="G4582" s="1" t="s">
        <v>11281</v>
      </c>
      <c r="H4582" s="191">
        <v>1825.25</v>
      </c>
      <c r="I4582" s="192">
        <v>0</v>
      </c>
      <c r="J4582" s="192">
        <v>0</v>
      </c>
    </row>
    <row r="4583" spans="1:10">
      <c r="A4583" s="1" t="s">
        <v>11282</v>
      </c>
      <c r="B4583" s="1" t="s">
        <v>11138</v>
      </c>
      <c r="C4583" s="1" t="s">
        <v>11138</v>
      </c>
      <c r="D4583" s="1" t="s">
        <v>8853</v>
      </c>
      <c r="E4583" s="1" t="s">
        <v>47</v>
      </c>
      <c r="F4583" s="1" t="s">
        <v>48</v>
      </c>
      <c r="G4583" s="1" t="s">
        <v>11283</v>
      </c>
      <c r="H4583" s="191">
        <v>1821</v>
      </c>
      <c r="I4583" s="192">
        <v>0</v>
      </c>
      <c r="J4583" s="192">
        <v>0</v>
      </c>
    </row>
    <row r="4584" spans="1:10">
      <c r="A4584" s="1" t="s">
        <v>11284</v>
      </c>
      <c r="B4584" s="1" t="s">
        <v>11228</v>
      </c>
      <c r="C4584" s="1" t="s">
        <v>11228</v>
      </c>
      <c r="D4584" s="1" t="s">
        <v>8853</v>
      </c>
      <c r="E4584" s="1" t="s">
        <v>47</v>
      </c>
      <c r="F4584" s="195" t="s">
        <v>57</v>
      </c>
      <c r="G4584" s="195" t="s">
        <v>11285</v>
      </c>
      <c r="H4584" s="196">
        <v>1670</v>
      </c>
      <c r="I4584" s="192">
        <v>0</v>
      </c>
      <c r="J4584" s="192">
        <v>0</v>
      </c>
    </row>
    <row r="4585" spans="1:10">
      <c r="A4585" s="1" t="s">
        <v>11286</v>
      </c>
      <c r="B4585" s="1" t="s">
        <v>11138</v>
      </c>
      <c r="C4585" s="1" t="s">
        <v>11138</v>
      </c>
      <c r="D4585" s="1" t="s">
        <v>8853</v>
      </c>
      <c r="E4585" s="1" t="s">
        <v>47</v>
      </c>
      <c r="F4585" s="1" t="s">
        <v>48</v>
      </c>
      <c r="G4585" s="1" t="s">
        <v>11287</v>
      </c>
      <c r="H4585" s="191">
        <v>1507.5</v>
      </c>
      <c r="I4585" s="192">
        <v>0</v>
      </c>
      <c r="J4585" s="192">
        <v>0</v>
      </c>
    </row>
    <row r="4586" spans="1:10">
      <c r="A4586" s="1" t="s">
        <v>11288</v>
      </c>
      <c r="B4586" s="1" t="s">
        <v>11156</v>
      </c>
      <c r="C4586" s="1" t="s">
        <v>11156</v>
      </c>
      <c r="D4586" s="1" t="s">
        <v>8853</v>
      </c>
      <c r="E4586" s="1" t="s">
        <v>47</v>
      </c>
      <c r="F4586" s="1" t="s">
        <v>48</v>
      </c>
      <c r="G4586" s="1" t="s">
        <v>11289</v>
      </c>
      <c r="H4586" s="191">
        <v>1420.25</v>
      </c>
      <c r="I4586" s="192">
        <v>0</v>
      </c>
      <c r="J4586" s="192">
        <v>0</v>
      </c>
    </row>
    <row r="4587" spans="1:10">
      <c r="A4587" s="1" t="s">
        <v>11290</v>
      </c>
      <c r="B4587" s="1" t="s">
        <v>11156</v>
      </c>
      <c r="C4587" s="1" t="s">
        <v>11156</v>
      </c>
      <c r="D4587" s="1" t="s">
        <v>8853</v>
      </c>
      <c r="E4587" s="1" t="s">
        <v>47</v>
      </c>
      <c r="F4587" s="1" t="s">
        <v>48</v>
      </c>
      <c r="G4587" s="1" t="s">
        <v>11291</v>
      </c>
      <c r="H4587" s="191">
        <v>1407.5</v>
      </c>
      <c r="I4587" s="192">
        <v>0</v>
      </c>
      <c r="J4587" s="192">
        <v>0</v>
      </c>
    </row>
    <row r="4588" spans="1:10">
      <c r="A4588" s="1" t="s">
        <v>11292</v>
      </c>
      <c r="B4588" s="1" t="s">
        <v>11258</v>
      </c>
      <c r="C4588" s="1" t="s">
        <v>11258</v>
      </c>
      <c r="D4588" s="1" t="s">
        <v>8853</v>
      </c>
      <c r="E4588" s="1" t="s">
        <v>47</v>
      </c>
      <c r="F4588" s="195" t="s">
        <v>57</v>
      </c>
      <c r="G4588" s="195" t="s">
        <v>11293</v>
      </c>
      <c r="H4588" s="196">
        <v>1385</v>
      </c>
      <c r="I4588" s="192">
        <v>0</v>
      </c>
      <c r="J4588" s="192">
        <v>0</v>
      </c>
    </row>
    <row r="4589" spans="1:10">
      <c r="A4589" s="1" t="s">
        <v>11294</v>
      </c>
      <c r="B4589" s="1" t="s">
        <v>11228</v>
      </c>
      <c r="C4589" s="1" t="s">
        <v>11228</v>
      </c>
      <c r="D4589" s="1" t="s">
        <v>8853</v>
      </c>
      <c r="E4589" s="1" t="s">
        <v>47</v>
      </c>
      <c r="F4589" s="1" t="s">
        <v>57</v>
      </c>
      <c r="G4589" s="1" t="s">
        <v>11295</v>
      </c>
      <c r="H4589" s="191">
        <v>1383.5</v>
      </c>
      <c r="I4589" s="192">
        <v>0</v>
      </c>
      <c r="J4589" s="192">
        <v>0</v>
      </c>
    </row>
    <row r="4590" spans="1:10">
      <c r="A4590" s="1" t="s">
        <v>11296</v>
      </c>
      <c r="B4590" s="1" t="s">
        <v>11138</v>
      </c>
      <c r="C4590" s="1" t="s">
        <v>11138</v>
      </c>
      <c r="D4590" s="1" t="s">
        <v>8853</v>
      </c>
      <c r="E4590" s="1" t="s">
        <v>47</v>
      </c>
      <c r="F4590" s="1" t="s">
        <v>48</v>
      </c>
      <c r="G4590" s="1" t="s">
        <v>11297</v>
      </c>
      <c r="H4590" s="191">
        <v>1373.5</v>
      </c>
      <c r="I4590" s="192">
        <v>0</v>
      </c>
      <c r="J4590" s="192">
        <v>0</v>
      </c>
    </row>
    <row r="4591" spans="1:10">
      <c r="A4591" s="1" t="s">
        <v>11298</v>
      </c>
      <c r="B4591" s="1" t="s">
        <v>11225</v>
      </c>
      <c r="C4591" s="1" t="s">
        <v>11225</v>
      </c>
      <c r="D4591" s="1" t="s">
        <v>8853</v>
      </c>
      <c r="E4591" s="1" t="s">
        <v>47</v>
      </c>
      <c r="F4591" s="1" t="s">
        <v>48</v>
      </c>
      <c r="G4591" s="1" t="s">
        <v>11299</v>
      </c>
      <c r="H4591" s="191">
        <v>1127</v>
      </c>
      <c r="I4591" s="192">
        <v>0</v>
      </c>
      <c r="J4591" s="192">
        <v>0</v>
      </c>
    </row>
    <row r="4592" spans="1:10">
      <c r="A4592" s="1" t="s">
        <v>11300</v>
      </c>
      <c r="B4592" s="1" t="s">
        <v>11228</v>
      </c>
      <c r="C4592" s="1" t="s">
        <v>11228</v>
      </c>
      <c r="D4592" s="1" t="s">
        <v>8853</v>
      </c>
      <c r="E4592" s="1" t="s">
        <v>47</v>
      </c>
      <c r="F4592" s="195" t="s">
        <v>57</v>
      </c>
      <c r="G4592" s="195" t="s">
        <v>11301</v>
      </c>
      <c r="H4592" s="196">
        <v>1065</v>
      </c>
      <c r="I4592" s="192">
        <v>0</v>
      </c>
      <c r="J4592" s="192">
        <v>0</v>
      </c>
    </row>
    <row r="4593" spans="1:10">
      <c r="A4593" s="1" t="s">
        <v>11302</v>
      </c>
      <c r="B4593" s="1" t="s">
        <v>11228</v>
      </c>
      <c r="C4593" s="1" t="s">
        <v>11228</v>
      </c>
      <c r="D4593" s="1" t="s">
        <v>8853</v>
      </c>
      <c r="E4593" s="1" t="s">
        <v>47</v>
      </c>
      <c r="F4593" s="195" t="s">
        <v>57</v>
      </c>
      <c r="G4593" s="195" t="s">
        <v>11303</v>
      </c>
      <c r="H4593" s="196">
        <v>1040</v>
      </c>
      <c r="I4593" s="192">
        <v>0</v>
      </c>
      <c r="J4593" s="192">
        <v>0</v>
      </c>
    </row>
    <row r="4594" spans="1:10">
      <c r="A4594" s="1" t="s">
        <v>11304</v>
      </c>
      <c r="B4594" s="1" t="s">
        <v>11156</v>
      </c>
      <c r="C4594" s="1" t="s">
        <v>11156</v>
      </c>
      <c r="D4594" s="1" t="s">
        <v>8853</v>
      </c>
      <c r="E4594" s="1" t="s">
        <v>47</v>
      </c>
      <c r="F4594" s="1" t="s">
        <v>48</v>
      </c>
      <c r="G4594" s="1" t="s">
        <v>11305</v>
      </c>
      <c r="H4594" s="191">
        <v>1021</v>
      </c>
      <c r="I4594" s="192">
        <v>0</v>
      </c>
      <c r="J4594" s="192">
        <v>0</v>
      </c>
    </row>
    <row r="4595" spans="1:10">
      <c r="A4595" s="1" t="s">
        <v>11306</v>
      </c>
      <c r="B4595" s="1" t="s">
        <v>11253</v>
      </c>
      <c r="C4595" s="1" t="s">
        <v>11253</v>
      </c>
      <c r="D4595" s="1" t="s">
        <v>8853</v>
      </c>
      <c r="E4595" s="1" t="s">
        <v>47</v>
      </c>
      <c r="F4595" s="195" t="s">
        <v>42</v>
      </c>
      <c r="G4595" s="195" t="s">
        <v>11307</v>
      </c>
      <c r="H4595" s="196">
        <v>975</v>
      </c>
      <c r="I4595" s="192">
        <v>0</v>
      </c>
      <c r="J4595" s="192">
        <v>0</v>
      </c>
    </row>
    <row r="4596" spans="1:10">
      <c r="A4596" s="1" t="s">
        <v>11308</v>
      </c>
      <c r="B4596" s="1" t="s">
        <v>11156</v>
      </c>
      <c r="C4596" s="1" t="s">
        <v>11156</v>
      </c>
      <c r="D4596" s="1" t="s">
        <v>8853</v>
      </c>
      <c r="E4596" s="1" t="s">
        <v>47</v>
      </c>
      <c r="F4596" s="1" t="s">
        <v>48</v>
      </c>
      <c r="G4596" s="1" t="s">
        <v>11309</v>
      </c>
      <c r="H4596" s="191">
        <v>941</v>
      </c>
      <c r="I4596" s="192">
        <v>0</v>
      </c>
      <c r="J4596" s="192">
        <v>0</v>
      </c>
    </row>
    <row r="4597" spans="1:10">
      <c r="A4597" s="1" t="s">
        <v>11310</v>
      </c>
      <c r="B4597" s="1" t="s">
        <v>11228</v>
      </c>
      <c r="C4597" s="1" t="s">
        <v>11228</v>
      </c>
      <c r="D4597" s="1" t="s">
        <v>8853</v>
      </c>
      <c r="E4597" s="1" t="s">
        <v>47</v>
      </c>
      <c r="F4597" s="195" t="s">
        <v>57</v>
      </c>
      <c r="G4597" s="195" t="s">
        <v>11311</v>
      </c>
      <c r="H4597" s="196">
        <v>768</v>
      </c>
      <c r="I4597" s="192">
        <v>0</v>
      </c>
      <c r="J4597" s="192">
        <v>0</v>
      </c>
    </row>
    <row r="4598" spans="1:10">
      <c r="A4598" s="1" t="s">
        <v>11312</v>
      </c>
      <c r="B4598" s="1" t="s">
        <v>11156</v>
      </c>
      <c r="C4598" s="1" t="s">
        <v>11156</v>
      </c>
      <c r="D4598" s="1" t="s">
        <v>8853</v>
      </c>
      <c r="E4598" s="1" t="s">
        <v>47</v>
      </c>
      <c r="F4598" s="1" t="s">
        <v>48</v>
      </c>
      <c r="G4598" s="1" t="s">
        <v>11313</v>
      </c>
      <c r="H4598" s="191">
        <v>730</v>
      </c>
      <c r="I4598" s="192">
        <v>0</v>
      </c>
      <c r="J4598" s="192">
        <v>0</v>
      </c>
    </row>
    <row r="4599" spans="1:10">
      <c r="A4599" s="1" t="s">
        <v>11314</v>
      </c>
      <c r="B4599" s="1" t="s">
        <v>11225</v>
      </c>
      <c r="C4599" s="1" t="s">
        <v>11225</v>
      </c>
      <c r="D4599" s="1" t="s">
        <v>8853</v>
      </c>
      <c r="E4599" s="1" t="s">
        <v>47</v>
      </c>
      <c r="F4599" s="1" t="s">
        <v>48</v>
      </c>
      <c r="G4599" s="1" t="s">
        <v>11315</v>
      </c>
      <c r="H4599" s="191">
        <v>722.5</v>
      </c>
      <c r="I4599" s="192">
        <v>0</v>
      </c>
      <c r="J4599" s="192">
        <v>0</v>
      </c>
    </row>
    <row r="4600" spans="1:10">
      <c r="A4600" s="1" t="s">
        <v>11316</v>
      </c>
      <c r="B4600" s="1" t="s">
        <v>11156</v>
      </c>
      <c r="C4600" s="1" t="s">
        <v>11156</v>
      </c>
      <c r="D4600" s="1" t="s">
        <v>8853</v>
      </c>
      <c r="E4600" s="1" t="s">
        <v>47</v>
      </c>
      <c r="F4600" s="1" t="s">
        <v>48</v>
      </c>
      <c r="G4600" s="1" t="s">
        <v>11317</v>
      </c>
      <c r="H4600" s="191">
        <v>610.75</v>
      </c>
      <c r="I4600" s="192">
        <v>0</v>
      </c>
      <c r="J4600" s="192">
        <v>0</v>
      </c>
    </row>
    <row r="4601" spans="1:10">
      <c r="A4601" s="1" t="s">
        <v>11318</v>
      </c>
      <c r="B4601" s="1" t="s">
        <v>11225</v>
      </c>
      <c r="C4601" s="1" t="s">
        <v>11225</v>
      </c>
      <c r="D4601" s="1" t="s">
        <v>8853</v>
      </c>
      <c r="E4601" s="1" t="s">
        <v>47</v>
      </c>
      <c r="F4601" s="1" t="s">
        <v>48</v>
      </c>
      <c r="G4601" s="1" t="s">
        <v>11319</v>
      </c>
      <c r="H4601" s="191">
        <v>552</v>
      </c>
      <c r="I4601" s="192">
        <v>0</v>
      </c>
      <c r="J4601" s="192">
        <v>0</v>
      </c>
    </row>
    <row r="4602" spans="1:10">
      <c r="A4602" s="1" t="s">
        <v>11320</v>
      </c>
      <c r="B4602" s="1" t="s">
        <v>11156</v>
      </c>
      <c r="C4602" s="1" t="s">
        <v>11156</v>
      </c>
      <c r="D4602" s="1" t="s">
        <v>8853</v>
      </c>
      <c r="E4602" s="1" t="s">
        <v>47</v>
      </c>
      <c r="F4602" s="1" t="s">
        <v>48</v>
      </c>
      <c r="G4602" s="1" t="s">
        <v>11321</v>
      </c>
      <c r="H4602" s="191">
        <v>514</v>
      </c>
      <c r="I4602" s="192">
        <v>0</v>
      </c>
      <c r="J4602" s="192">
        <v>0</v>
      </c>
    </row>
    <row r="4603" spans="1:10">
      <c r="A4603" s="1" t="s">
        <v>11322</v>
      </c>
      <c r="B4603" s="1" t="s">
        <v>11323</v>
      </c>
      <c r="C4603" s="1" t="s">
        <v>11323</v>
      </c>
      <c r="D4603" s="1" t="s">
        <v>11324</v>
      </c>
      <c r="E4603" s="1" t="s">
        <v>47</v>
      </c>
      <c r="F4603" s="1" t="s">
        <v>48</v>
      </c>
      <c r="G4603" s="1" t="s">
        <v>11325</v>
      </c>
      <c r="H4603" s="191">
        <v>254152.5</v>
      </c>
      <c r="I4603" s="192">
        <v>1</v>
      </c>
      <c r="J4603" s="192">
        <v>1</v>
      </c>
    </row>
    <row r="4604" spans="1:10">
      <c r="A4604" s="1" t="s">
        <v>11326</v>
      </c>
      <c r="B4604" s="1" t="s">
        <v>11327</v>
      </c>
      <c r="C4604" s="1" t="s">
        <v>11327</v>
      </c>
      <c r="D4604" s="1" t="s">
        <v>11324</v>
      </c>
      <c r="E4604" s="1" t="s">
        <v>47</v>
      </c>
      <c r="F4604" s="1" t="s">
        <v>48</v>
      </c>
      <c r="G4604" s="1" t="s">
        <v>11328</v>
      </c>
      <c r="H4604" s="191">
        <v>235762.75</v>
      </c>
      <c r="I4604" s="192">
        <v>1</v>
      </c>
      <c r="J4604" s="192">
        <v>1</v>
      </c>
    </row>
    <row r="4605" spans="1:10">
      <c r="A4605" s="1" t="s">
        <v>11329</v>
      </c>
      <c r="B4605" s="1" t="s">
        <v>11330</v>
      </c>
      <c r="C4605" s="1" t="s">
        <v>11330</v>
      </c>
      <c r="D4605" s="1" t="s">
        <v>11324</v>
      </c>
      <c r="E4605" s="1" t="s">
        <v>47</v>
      </c>
      <c r="F4605" s="1" t="s">
        <v>48</v>
      </c>
      <c r="G4605" s="1" t="s">
        <v>11331</v>
      </c>
      <c r="H4605" s="191">
        <v>230855</v>
      </c>
      <c r="I4605" s="192">
        <v>1</v>
      </c>
      <c r="J4605" s="192">
        <v>1</v>
      </c>
    </row>
    <row r="4606" spans="1:10">
      <c r="A4606" s="1" t="s">
        <v>11332</v>
      </c>
      <c r="B4606" s="1" t="s">
        <v>11333</v>
      </c>
      <c r="C4606" s="1" t="s">
        <v>11333</v>
      </c>
      <c r="D4606" s="1" t="s">
        <v>11324</v>
      </c>
      <c r="E4606" s="1" t="s">
        <v>47</v>
      </c>
      <c r="F4606" s="1" t="s">
        <v>48</v>
      </c>
      <c r="G4606" s="1" t="s">
        <v>11334</v>
      </c>
      <c r="H4606" s="191">
        <v>195441.5</v>
      </c>
      <c r="I4606" s="192">
        <v>1</v>
      </c>
      <c r="J4606" s="192">
        <v>1</v>
      </c>
    </row>
    <row r="4607" spans="1:10">
      <c r="A4607" s="1" t="s">
        <v>11335</v>
      </c>
      <c r="B4607" s="1" t="s">
        <v>11335</v>
      </c>
      <c r="C4607" s="1" t="s">
        <v>11336</v>
      </c>
      <c r="D4607" s="1" t="s">
        <v>11324</v>
      </c>
      <c r="E4607" s="1" t="s">
        <v>47</v>
      </c>
      <c r="F4607" s="1" t="s">
        <v>57</v>
      </c>
      <c r="G4607" s="1" t="s">
        <v>11337</v>
      </c>
      <c r="H4607" s="191">
        <v>81956</v>
      </c>
      <c r="I4607" s="192">
        <v>0</v>
      </c>
      <c r="J4607" s="192">
        <v>1</v>
      </c>
    </row>
    <row r="4608" spans="1:10">
      <c r="A4608" s="1" t="s">
        <v>11338</v>
      </c>
      <c r="B4608" s="1" t="s">
        <v>11338</v>
      </c>
      <c r="C4608" s="1" t="s">
        <v>11339</v>
      </c>
      <c r="D4608" s="1" t="s">
        <v>11324</v>
      </c>
      <c r="E4608" s="1" t="s">
        <v>47</v>
      </c>
      <c r="F4608" s="1" t="s">
        <v>57</v>
      </c>
      <c r="G4608" s="1" t="s">
        <v>11340</v>
      </c>
      <c r="H4608" s="191">
        <v>73086.5</v>
      </c>
      <c r="I4608" s="192">
        <v>0</v>
      </c>
      <c r="J4608" s="192">
        <v>0</v>
      </c>
    </row>
    <row r="4609" spans="1:10">
      <c r="A4609" s="1" t="s">
        <v>11341</v>
      </c>
      <c r="B4609" s="1" t="s">
        <v>11341</v>
      </c>
      <c r="C4609" s="1" t="s">
        <v>11342</v>
      </c>
      <c r="D4609" s="1" t="s">
        <v>11324</v>
      </c>
      <c r="E4609" s="1" t="s">
        <v>47</v>
      </c>
      <c r="F4609" s="1" t="s">
        <v>57</v>
      </c>
      <c r="G4609" s="1" t="s">
        <v>11343</v>
      </c>
      <c r="H4609" s="191">
        <v>58238</v>
      </c>
      <c r="I4609" s="192">
        <v>0</v>
      </c>
      <c r="J4609" s="192">
        <v>0</v>
      </c>
    </row>
    <row r="4610" spans="1:10">
      <c r="A4610" s="1" t="s">
        <v>11344</v>
      </c>
      <c r="B4610" s="1" t="s">
        <v>11345</v>
      </c>
      <c r="C4610" s="1" t="s">
        <v>11345</v>
      </c>
      <c r="D4610" s="1" t="s">
        <v>11324</v>
      </c>
      <c r="E4610" s="1" t="s">
        <v>47</v>
      </c>
      <c r="F4610" s="1" t="s">
        <v>48</v>
      </c>
      <c r="G4610" s="1" t="s">
        <v>11346</v>
      </c>
      <c r="H4610" s="191">
        <v>54837</v>
      </c>
      <c r="I4610" s="192">
        <v>1</v>
      </c>
      <c r="J4610" s="192">
        <v>1</v>
      </c>
    </row>
    <row r="4611" spans="1:10">
      <c r="A4611" s="1" t="s">
        <v>11347</v>
      </c>
      <c r="B4611" s="1" t="s">
        <v>11347</v>
      </c>
      <c r="C4611" s="1" t="s">
        <v>11348</v>
      </c>
      <c r="D4611" s="1" t="s">
        <v>11324</v>
      </c>
      <c r="E4611" s="1" t="s">
        <v>47</v>
      </c>
      <c r="F4611" s="1" t="s">
        <v>57</v>
      </c>
      <c r="G4611" s="1" t="s">
        <v>11349</v>
      </c>
      <c r="H4611" s="191">
        <v>38505</v>
      </c>
      <c r="I4611" s="192">
        <v>0</v>
      </c>
      <c r="J4611" s="192">
        <v>0</v>
      </c>
    </row>
    <row r="4612" spans="1:10">
      <c r="A4612" s="1" t="s">
        <v>11350</v>
      </c>
      <c r="B4612" s="1" t="s">
        <v>11350</v>
      </c>
      <c r="C4612" s="1" t="s">
        <v>11351</v>
      </c>
      <c r="D4612" s="1" t="s">
        <v>11324</v>
      </c>
      <c r="E4612" s="1" t="s">
        <v>47</v>
      </c>
      <c r="F4612" s="1" t="s">
        <v>57</v>
      </c>
      <c r="G4612" s="1" t="s">
        <v>11352</v>
      </c>
      <c r="H4612" s="191">
        <v>30873.5</v>
      </c>
      <c r="I4612" s="192">
        <v>0</v>
      </c>
      <c r="J4612" s="192">
        <v>0</v>
      </c>
    </row>
    <row r="4613" spans="1:10">
      <c r="A4613" s="1" t="s">
        <v>11353</v>
      </c>
      <c r="B4613" s="1" t="s">
        <v>11354</v>
      </c>
      <c r="C4613" s="1" t="s">
        <v>11354</v>
      </c>
      <c r="D4613" s="1" t="s">
        <v>11324</v>
      </c>
      <c r="E4613" s="1" t="s">
        <v>47</v>
      </c>
      <c r="F4613" s="1" t="s">
        <v>48</v>
      </c>
      <c r="G4613" s="1" t="s">
        <v>11355</v>
      </c>
      <c r="H4613" s="191">
        <v>26450</v>
      </c>
      <c r="I4613" s="192">
        <v>0</v>
      </c>
      <c r="J4613" s="192">
        <v>1</v>
      </c>
    </row>
    <row r="4614" spans="1:10">
      <c r="A4614" s="1" t="s">
        <v>11356</v>
      </c>
      <c r="B4614" s="1" t="s">
        <v>11356</v>
      </c>
      <c r="C4614" s="1" t="s">
        <v>516</v>
      </c>
      <c r="D4614" s="1" t="s">
        <v>11324</v>
      </c>
      <c r="E4614" s="1" t="s">
        <v>47</v>
      </c>
      <c r="F4614" s="1" t="s">
        <v>57</v>
      </c>
      <c r="G4614" s="1" t="s">
        <v>11357</v>
      </c>
      <c r="H4614" s="191">
        <v>24600</v>
      </c>
      <c r="I4614" s="192">
        <v>0</v>
      </c>
      <c r="J4614" s="192">
        <v>0</v>
      </c>
    </row>
    <row r="4615" spans="1:10">
      <c r="A4615" s="1" t="s">
        <v>11358</v>
      </c>
      <c r="B4615" s="1" t="s">
        <v>11358</v>
      </c>
      <c r="C4615" s="1" t="s">
        <v>11359</v>
      </c>
      <c r="D4615" s="1" t="s">
        <v>11324</v>
      </c>
      <c r="E4615" s="1" t="s">
        <v>47</v>
      </c>
      <c r="F4615" s="1" t="s">
        <v>57</v>
      </c>
      <c r="G4615" s="1" t="s">
        <v>11360</v>
      </c>
      <c r="H4615" s="191">
        <v>23798</v>
      </c>
      <c r="I4615" s="192">
        <v>0</v>
      </c>
      <c r="J4615" s="192">
        <v>0</v>
      </c>
    </row>
    <row r="4616" spans="1:10">
      <c r="A4616" s="1" t="s">
        <v>11361</v>
      </c>
      <c r="B4616" s="1" t="s">
        <v>11361</v>
      </c>
      <c r="C4616" s="1" t="s">
        <v>11362</v>
      </c>
      <c r="D4616" s="1" t="s">
        <v>11324</v>
      </c>
      <c r="E4616" s="1" t="s">
        <v>47</v>
      </c>
      <c r="F4616" s="1" t="s">
        <v>57</v>
      </c>
      <c r="G4616" s="1" t="s">
        <v>11363</v>
      </c>
      <c r="H4616" s="191">
        <v>22508.5</v>
      </c>
      <c r="I4616" s="192">
        <v>0</v>
      </c>
      <c r="J4616" s="192">
        <v>0</v>
      </c>
    </row>
    <row r="4617" spans="1:10">
      <c r="A4617" s="1" t="s">
        <v>11364</v>
      </c>
      <c r="B4617" s="1" t="s">
        <v>11345</v>
      </c>
      <c r="C4617" s="1" t="s">
        <v>11345</v>
      </c>
      <c r="D4617" s="1" t="s">
        <v>11324</v>
      </c>
      <c r="E4617" s="1" t="s">
        <v>47</v>
      </c>
      <c r="F4617" s="1" t="s">
        <v>48</v>
      </c>
      <c r="G4617" s="1" t="s">
        <v>11365</v>
      </c>
      <c r="H4617" s="191">
        <v>21832.25</v>
      </c>
      <c r="I4617" s="192">
        <v>0</v>
      </c>
      <c r="J4617" s="192">
        <v>0</v>
      </c>
    </row>
    <row r="4618" spans="1:10">
      <c r="A4618" s="1" t="s">
        <v>11366</v>
      </c>
      <c r="B4618" s="1" t="s">
        <v>11345</v>
      </c>
      <c r="C4618" s="1" t="s">
        <v>11345</v>
      </c>
      <c r="D4618" s="1" t="s">
        <v>11324</v>
      </c>
      <c r="E4618" s="1" t="s">
        <v>47</v>
      </c>
      <c r="F4618" s="1" t="s">
        <v>48</v>
      </c>
      <c r="G4618" s="1" t="s">
        <v>11367</v>
      </c>
      <c r="H4618" s="191">
        <v>21099</v>
      </c>
      <c r="I4618" s="192">
        <v>0</v>
      </c>
      <c r="J4618" s="192">
        <v>0</v>
      </c>
    </row>
    <row r="4619" spans="1:10">
      <c r="A4619" s="1" t="s">
        <v>11368</v>
      </c>
      <c r="B4619" s="1" t="s">
        <v>11368</v>
      </c>
      <c r="C4619" s="1" t="s">
        <v>516</v>
      </c>
      <c r="D4619" s="1" t="s">
        <v>11324</v>
      </c>
      <c r="E4619" s="1" t="s">
        <v>47</v>
      </c>
      <c r="F4619" s="1" t="s">
        <v>57</v>
      </c>
      <c r="G4619" s="1" t="s">
        <v>11369</v>
      </c>
      <c r="H4619" s="191">
        <v>20916</v>
      </c>
      <c r="I4619" s="192">
        <v>0</v>
      </c>
      <c r="J4619" s="192">
        <v>0</v>
      </c>
    </row>
    <row r="4620" spans="1:10">
      <c r="A4620" s="1" t="s">
        <v>11370</v>
      </c>
      <c r="B4620" s="1" t="s">
        <v>11370</v>
      </c>
      <c r="C4620" s="1" t="s">
        <v>516</v>
      </c>
      <c r="D4620" s="1" t="s">
        <v>11324</v>
      </c>
      <c r="E4620" s="1" t="s">
        <v>47</v>
      </c>
      <c r="F4620" s="1" t="s">
        <v>57</v>
      </c>
      <c r="G4620" s="1" t="s">
        <v>11371</v>
      </c>
      <c r="H4620" s="191">
        <v>20665.5</v>
      </c>
      <c r="I4620" s="192">
        <v>0</v>
      </c>
      <c r="J4620" s="192">
        <v>0</v>
      </c>
    </row>
    <row r="4621" spans="1:10">
      <c r="A4621" s="1" t="s">
        <v>11372</v>
      </c>
      <c r="B4621" s="1" t="s">
        <v>11373</v>
      </c>
      <c r="C4621" s="1" t="s">
        <v>11373</v>
      </c>
      <c r="D4621" s="1" t="s">
        <v>11324</v>
      </c>
      <c r="E4621" s="1" t="s">
        <v>47</v>
      </c>
      <c r="F4621" s="1" t="s">
        <v>48</v>
      </c>
      <c r="G4621" s="1" t="s">
        <v>11374</v>
      </c>
      <c r="H4621" s="191">
        <v>19664.5</v>
      </c>
      <c r="I4621" s="192">
        <v>0</v>
      </c>
      <c r="J4621" s="192">
        <v>1</v>
      </c>
    </row>
    <row r="4622" spans="1:10">
      <c r="A4622" s="1" t="s">
        <v>11375</v>
      </c>
      <c r="B4622" s="1" t="s">
        <v>11376</v>
      </c>
      <c r="C4622" s="1" t="s">
        <v>11376</v>
      </c>
      <c r="D4622" s="1" t="s">
        <v>11324</v>
      </c>
      <c r="E4622" s="1" t="s">
        <v>47</v>
      </c>
      <c r="F4622" s="1" t="s">
        <v>48</v>
      </c>
      <c r="G4622" s="1" t="s">
        <v>11377</v>
      </c>
      <c r="H4622" s="191">
        <v>19130</v>
      </c>
      <c r="I4622" s="192">
        <v>0</v>
      </c>
      <c r="J4622" s="192">
        <v>1</v>
      </c>
    </row>
    <row r="4623" spans="1:10">
      <c r="A4623" s="1" t="s">
        <v>11378</v>
      </c>
      <c r="B4623" s="1" t="s">
        <v>11378</v>
      </c>
      <c r="C4623" s="1" t="s">
        <v>516</v>
      </c>
      <c r="D4623" s="1" t="s">
        <v>11324</v>
      </c>
      <c r="E4623" s="1" t="s">
        <v>47</v>
      </c>
      <c r="F4623" s="1" t="s">
        <v>57</v>
      </c>
      <c r="G4623" s="1" t="s">
        <v>11379</v>
      </c>
      <c r="H4623" s="191">
        <v>19014.25</v>
      </c>
      <c r="I4623" s="192">
        <v>0</v>
      </c>
      <c r="J4623" s="192">
        <v>0</v>
      </c>
    </row>
    <row r="4624" spans="1:10">
      <c r="A4624" s="1" t="s">
        <v>11380</v>
      </c>
      <c r="B4624" s="1" t="s">
        <v>11380</v>
      </c>
      <c r="C4624" s="1" t="s">
        <v>542</v>
      </c>
      <c r="D4624" s="1" t="s">
        <v>11324</v>
      </c>
      <c r="E4624" s="1" t="s">
        <v>47</v>
      </c>
      <c r="F4624" s="1" t="s">
        <v>42</v>
      </c>
      <c r="G4624" s="1" t="s">
        <v>11381</v>
      </c>
      <c r="H4624" s="191">
        <v>19010</v>
      </c>
      <c r="I4624" s="192">
        <v>0</v>
      </c>
      <c r="J4624" s="192">
        <v>1</v>
      </c>
    </row>
    <row r="4625" spans="1:10">
      <c r="A4625" s="1" t="s">
        <v>11382</v>
      </c>
      <c r="B4625" s="1" t="s">
        <v>11382</v>
      </c>
      <c r="C4625" s="1" t="s">
        <v>11383</v>
      </c>
      <c r="D4625" s="1" t="s">
        <v>11324</v>
      </c>
      <c r="E4625" s="1" t="s">
        <v>47</v>
      </c>
      <c r="F4625" s="1" t="s">
        <v>42</v>
      </c>
      <c r="G4625" s="1" t="s">
        <v>11384</v>
      </c>
      <c r="H4625" s="191">
        <v>18601.5</v>
      </c>
      <c r="I4625" s="192">
        <v>1</v>
      </c>
      <c r="J4625" s="192">
        <v>1</v>
      </c>
    </row>
    <row r="4626" spans="1:10">
      <c r="A4626" s="1" t="s">
        <v>11385</v>
      </c>
      <c r="B4626" s="1" t="s">
        <v>11385</v>
      </c>
      <c r="C4626" s="1" t="s">
        <v>516</v>
      </c>
      <c r="D4626" s="1" t="s">
        <v>11324</v>
      </c>
      <c r="E4626" s="1" t="s">
        <v>47</v>
      </c>
      <c r="F4626" s="1" t="s">
        <v>57</v>
      </c>
      <c r="G4626" s="1" t="s">
        <v>11386</v>
      </c>
      <c r="H4626" s="191">
        <v>18470.5</v>
      </c>
      <c r="I4626" s="192">
        <v>0</v>
      </c>
      <c r="J4626" s="192">
        <v>0</v>
      </c>
    </row>
    <row r="4627" spans="1:10">
      <c r="A4627" s="1" t="s">
        <v>11387</v>
      </c>
      <c r="B4627" s="1" t="s">
        <v>11387</v>
      </c>
      <c r="C4627" s="1" t="s">
        <v>8850</v>
      </c>
      <c r="D4627" s="1" t="s">
        <v>11324</v>
      </c>
      <c r="E4627" s="1" t="s">
        <v>47</v>
      </c>
      <c r="F4627" s="1" t="s">
        <v>42</v>
      </c>
      <c r="G4627" s="1" t="s">
        <v>11388</v>
      </c>
      <c r="H4627" s="191">
        <v>18291</v>
      </c>
      <c r="I4627" s="192">
        <v>0</v>
      </c>
      <c r="J4627" s="192">
        <v>1</v>
      </c>
    </row>
    <row r="4628" spans="1:10">
      <c r="A4628" s="1" t="s">
        <v>11389</v>
      </c>
      <c r="B4628" s="1" t="s">
        <v>11389</v>
      </c>
      <c r="C4628" s="1" t="s">
        <v>516</v>
      </c>
      <c r="D4628" s="1" t="s">
        <v>11324</v>
      </c>
      <c r="E4628" s="1" t="s">
        <v>47</v>
      </c>
      <c r="F4628" s="1" t="s">
        <v>57</v>
      </c>
      <c r="G4628" s="1" t="s">
        <v>11390</v>
      </c>
      <c r="H4628" s="191">
        <v>17740</v>
      </c>
      <c r="I4628" s="192">
        <v>0</v>
      </c>
      <c r="J4628" s="192">
        <v>0</v>
      </c>
    </row>
    <row r="4629" spans="1:10">
      <c r="A4629" s="1" t="s">
        <v>11391</v>
      </c>
      <c r="B4629" s="1" t="s">
        <v>11391</v>
      </c>
      <c r="C4629" s="1" t="s">
        <v>516</v>
      </c>
      <c r="D4629" s="1" t="s">
        <v>11324</v>
      </c>
      <c r="E4629" s="1" t="s">
        <v>47</v>
      </c>
      <c r="F4629" s="1" t="s">
        <v>57</v>
      </c>
      <c r="G4629" s="1" t="s">
        <v>11392</v>
      </c>
      <c r="H4629" s="191">
        <v>16891.5</v>
      </c>
      <c r="I4629" s="192">
        <v>0</v>
      </c>
      <c r="J4629" s="192">
        <v>0</v>
      </c>
    </row>
    <row r="4630" spans="1:10">
      <c r="A4630" s="1" t="s">
        <v>11393</v>
      </c>
      <c r="B4630" s="1" t="s">
        <v>11373</v>
      </c>
      <c r="C4630" s="1" t="s">
        <v>11373</v>
      </c>
      <c r="D4630" s="1" t="s">
        <v>11324</v>
      </c>
      <c r="E4630" s="1" t="s">
        <v>47</v>
      </c>
      <c r="F4630" s="1" t="s">
        <v>48</v>
      </c>
      <c r="G4630" s="1" t="s">
        <v>11394</v>
      </c>
      <c r="H4630" s="191">
        <v>15860.5</v>
      </c>
      <c r="I4630" s="192">
        <v>0</v>
      </c>
      <c r="J4630" s="192">
        <v>0</v>
      </c>
    </row>
    <row r="4631" spans="1:10">
      <c r="A4631" s="1" t="s">
        <v>11395</v>
      </c>
      <c r="B4631" s="1" t="s">
        <v>11395</v>
      </c>
      <c r="C4631" s="1" t="s">
        <v>11396</v>
      </c>
      <c r="D4631" s="1" t="s">
        <v>11324</v>
      </c>
      <c r="E4631" s="1" t="s">
        <v>47</v>
      </c>
      <c r="F4631" s="1" t="s">
        <v>57</v>
      </c>
      <c r="G4631" s="1" t="s">
        <v>11397</v>
      </c>
      <c r="H4631" s="191">
        <v>15715.5</v>
      </c>
      <c r="I4631" s="192">
        <v>0</v>
      </c>
      <c r="J4631" s="192">
        <v>1</v>
      </c>
    </row>
    <row r="4632" spans="1:10">
      <c r="A4632" s="1" t="s">
        <v>11398</v>
      </c>
      <c r="B4632" s="1" t="s">
        <v>11398</v>
      </c>
      <c r="C4632" s="1" t="s">
        <v>11399</v>
      </c>
      <c r="D4632" s="1" t="s">
        <v>11324</v>
      </c>
      <c r="E4632" s="1" t="s">
        <v>47</v>
      </c>
      <c r="F4632" s="1" t="s">
        <v>57</v>
      </c>
      <c r="G4632" s="1" t="s">
        <v>11400</v>
      </c>
      <c r="H4632" s="191">
        <v>13198.5</v>
      </c>
      <c r="I4632" s="192">
        <v>0</v>
      </c>
      <c r="J4632" s="192">
        <v>0</v>
      </c>
    </row>
    <row r="4633" spans="1:10">
      <c r="A4633" s="1" t="s">
        <v>11401</v>
      </c>
      <c r="B4633" s="1" t="s">
        <v>11401</v>
      </c>
      <c r="C4633" s="1" t="s">
        <v>170</v>
      </c>
      <c r="D4633" s="1" t="s">
        <v>11324</v>
      </c>
      <c r="E4633" s="1" t="s">
        <v>47</v>
      </c>
      <c r="F4633" s="1" t="s">
        <v>42</v>
      </c>
      <c r="G4633" s="1" t="s">
        <v>11402</v>
      </c>
      <c r="H4633" s="191">
        <v>12903</v>
      </c>
      <c r="I4633" s="192">
        <v>1</v>
      </c>
      <c r="J4633" s="192">
        <v>0</v>
      </c>
    </row>
    <row r="4634" spans="1:10">
      <c r="A4634" s="1" t="s">
        <v>11403</v>
      </c>
      <c r="B4634" s="1" t="s">
        <v>11403</v>
      </c>
      <c r="C4634" s="1" t="s">
        <v>516</v>
      </c>
      <c r="D4634" s="1" t="s">
        <v>11324</v>
      </c>
      <c r="E4634" s="1" t="s">
        <v>47</v>
      </c>
      <c r="F4634" s="1" t="s">
        <v>57</v>
      </c>
      <c r="G4634" s="1" t="s">
        <v>11404</v>
      </c>
      <c r="H4634" s="191">
        <v>12650</v>
      </c>
      <c r="I4634" s="192">
        <v>0</v>
      </c>
      <c r="J4634" s="192">
        <v>0</v>
      </c>
    </row>
    <row r="4635" spans="1:10">
      <c r="A4635" s="1" t="s">
        <v>11405</v>
      </c>
      <c r="B4635" s="1" t="s">
        <v>11405</v>
      </c>
      <c r="C4635" s="1" t="s">
        <v>8926</v>
      </c>
      <c r="D4635" s="1" t="s">
        <v>11324</v>
      </c>
      <c r="E4635" s="1" t="s">
        <v>47</v>
      </c>
      <c r="F4635" s="1" t="s">
        <v>57</v>
      </c>
      <c r="G4635" s="1" t="s">
        <v>11406</v>
      </c>
      <c r="H4635" s="191">
        <v>11959</v>
      </c>
      <c r="I4635" s="192">
        <v>0</v>
      </c>
      <c r="J4635" s="192">
        <v>0</v>
      </c>
    </row>
    <row r="4636" spans="1:10">
      <c r="A4636" s="1" t="s">
        <v>11407</v>
      </c>
      <c r="B4636" s="1" t="s">
        <v>11407</v>
      </c>
      <c r="C4636" s="1" t="s">
        <v>11408</v>
      </c>
      <c r="D4636" s="1" t="s">
        <v>11324</v>
      </c>
      <c r="E4636" s="1" t="s">
        <v>47</v>
      </c>
      <c r="F4636" s="1" t="s">
        <v>57</v>
      </c>
      <c r="G4636" s="1" t="s">
        <v>11409</v>
      </c>
      <c r="H4636" s="191">
        <v>11373.5</v>
      </c>
      <c r="I4636" s="192">
        <v>0</v>
      </c>
      <c r="J4636" s="192">
        <v>0</v>
      </c>
    </row>
    <row r="4637" spans="1:10">
      <c r="A4637" s="1" t="s">
        <v>11410</v>
      </c>
      <c r="B4637" s="1" t="s">
        <v>11410</v>
      </c>
      <c r="C4637" s="1" t="s">
        <v>516</v>
      </c>
      <c r="D4637" s="1" t="s">
        <v>11324</v>
      </c>
      <c r="E4637" s="1" t="s">
        <v>47</v>
      </c>
      <c r="F4637" s="1" t="s">
        <v>57</v>
      </c>
      <c r="G4637" s="1" t="s">
        <v>11411</v>
      </c>
      <c r="H4637" s="191">
        <v>9251.5</v>
      </c>
      <c r="I4637" s="192">
        <v>0</v>
      </c>
      <c r="J4637" s="192">
        <v>0</v>
      </c>
    </row>
    <row r="4638" spans="1:10">
      <c r="A4638" s="1" t="s">
        <v>11412</v>
      </c>
      <c r="B4638" s="1" t="s">
        <v>11373</v>
      </c>
      <c r="C4638" s="1" t="s">
        <v>11373</v>
      </c>
      <c r="D4638" s="1" t="s">
        <v>11324</v>
      </c>
      <c r="E4638" s="1" t="s">
        <v>47</v>
      </c>
      <c r="F4638" s="1" t="s">
        <v>48</v>
      </c>
      <c r="G4638" s="1" t="s">
        <v>11413</v>
      </c>
      <c r="H4638" s="191">
        <v>9116</v>
      </c>
      <c r="I4638" s="192">
        <v>1</v>
      </c>
      <c r="J4638" s="192">
        <v>1</v>
      </c>
    </row>
    <row r="4639" spans="1:10">
      <c r="A4639" s="1" t="s">
        <v>11414</v>
      </c>
      <c r="B4639" s="1" t="s">
        <v>11354</v>
      </c>
      <c r="C4639" s="1" t="s">
        <v>11354</v>
      </c>
      <c r="D4639" s="1" t="s">
        <v>11324</v>
      </c>
      <c r="E4639" s="1" t="s">
        <v>47</v>
      </c>
      <c r="F4639" s="1" t="s">
        <v>48</v>
      </c>
      <c r="G4639" s="1" t="s">
        <v>11415</v>
      </c>
      <c r="H4639" s="191">
        <v>3223</v>
      </c>
      <c r="I4639" s="192">
        <v>0</v>
      </c>
      <c r="J4639" s="192">
        <v>0</v>
      </c>
    </row>
    <row r="4640" spans="1:10">
      <c r="A4640" s="1" t="s">
        <v>11416</v>
      </c>
      <c r="B4640" s="1" t="s">
        <v>11417</v>
      </c>
      <c r="C4640" s="1" t="s">
        <v>11417</v>
      </c>
      <c r="D4640" s="1" t="s">
        <v>11324</v>
      </c>
      <c r="E4640" s="1" t="s">
        <v>47</v>
      </c>
      <c r="F4640" s="195" t="s">
        <v>57</v>
      </c>
      <c r="G4640" s="195" t="s">
        <v>11418</v>
      </c>
      <c r="H4640" s="196">
        <v>3075</v>
      </c>
      <c r="I4640" s="192">
        <v>0</v>
      </c>
      <c r="J4640" s="192">
        <v>0</v>
      </c>
    </row>
    <row r="4641" spans="1:10">
      <c r="A4641" s="1" t="s">
        <v>11419</v>
      </c>
      <c r="B4641" s="1" t="s">
        <v>11354</v>
      </c>
      <c r="C4641" s="1" t="s">
        <v>11354</v>
      </c>
      <c r="D4641" s="1" t="s">
        <v>11324</v>
      </c>
      <c r="E4641" s="1" t="s">
        <v>47</v>
      </c>
      <c r="F4641" s="1" t="s">
        <v>48</v>
      </c>
      <c r="G4641" s="1" t="s">
        <v>11420</v>
      </c>
      <c r="H4641" s="191">
        <v>2710.25</v>
      </c>
      <c r="I4641" s="192">
        <v>0</v>
      </c>
      <c r="J4641" s="192">
        <v>0</v>
      </c>
    </row>
    <row r="4642" spans="1:10">
      <c r="A4642" s="1" t="s">
        <v>11421</v>
      </c>
      <c r="B4642" s="1" t="s">
        <v>11354</v>
      </c>
      <c r="C4642" s="1" t="s">
        <v>11354</v>
      </c>
      <c r="D4642" s="1" t="s">
        <v>11324</v>
      </c>
      <c r="E4642" s="1" t="s">
        <v>47</v>
      </c>
      <c r="F4642" s="1" t="s">
        <v>48</v>
      </c>
      <c r="G4642" s="1" t="s">
        <v>11422</v>
      </c>
      <c r="H4642" s="191">
        <v>2118</v>
      </c>
      <c r="I4642" s="192">
        <v>0</v>
      </c>
      <c r="J4642" s="192">
        <v>0</v>
      </c>
    </row>
    <row r="4643" spans="1:10">
      <c r="A4643" s="1" t="s">
        <v>11423</v>
      </c>
      <c r="B4643" s="1" t="s">
        <v>11354</v>
      </c>
      <c r="C4643" s="1" t="s">
        <v>11354</v>
      </c>
      <c r="D4643" s="1" t="s">
        <v>11324</v>
      </c>
      <c r="E4643" s="1" t="s">
        <v>47</v>
      </c>
      <c r="F4643" s="1" t="s">
        <v>48</v>
      </c>
      <c r="G4643" s="1" t="s">
        <v>11424</v>
      </c>
      <c r="H4643" s="191">
        <v>2107</v>
      </c>
      <c r="I4643" s="192">
        <v>0</v>
      </c>
      <c r="J4643" s="192">
        <v>0</v>
      </c>
    </row>
    <row r="4644" spans="1:10">
      <c r="A4644" s="1" t="s">
        <v>11425</v>
      </c>
      <c r="B4644" s="1" t="s">
        <v>11354</v>
      </c>
      <c r="C4644" s="1" t="s">
        <v>11354</v>
      </c>
      <c r="D4644" s="1" t="s">
        <v>11324</v>
      </c>
      <c r="E4644" s="1" t="s">
        <v>47</v>
      </c>
      <c r="F4644" s="1" t="s">
        <v>48</v>
      </c>
      <c r="G4644" s="1" t="s">
        <v>11426</v>
      </c>
      <c r="H4644" s="191">
        <v>1896.5</v>
      </c>
      <c r="I4644" s="192">
        <v>0</v>
      </c>
      <c r="J4644" s="192">
        <v>0</v>
      </c>
    </row>
    <row r="4645" spans="1:10">
      <c r="A4645" s="1" t="s">
        <v>11427</v>
      </c>
      <c r="B4645" s="1" t="s">
        <v>11354</v>
      </c>
      <c r="C4645" s="1" t="s">
        <v>11354</v>
      </c>
      <c r="D4645" s="1" t="s">
        <v>11324</v>
      </c>
      <c r="E4645" s="1" t="s">
        <v>47</v>
      </c>
      <c r="F4645" s="1" t="s">
        <v>48</v>
      </c>
      <c r="G4645" s="1" t="s">
        <v>11428</v>
      </c>
      <c r="H4645" s="191">
        <v>1859</v>
      </c>
      <c r="I4645" s="192">
        <v>0</v>
      </c>
      <c r="J4645" s="192">
        <v>0</v>
      </c>
    </row>
    <row r="4646" spans="1:10">
      <c r="A4646" s="1" t="s">
        <v>11429</v>
      </c>
      <c r="B4646" s="1" t="s">
        <v>11429</v>
      </c>
      <c r="C4646" s="1" t="s">
        <v>11430</v>
      </c>
      <c r="D4646" s="1" t="s">
        <v>11324</v>
      </c>
      <c r="E4646" s="1" t="s">
        <v>47</v>
      </c>
      <c r="F4646" s="1" t="s">
        <v>42</v>
      </c>
      <c r="G4646" s="1" t="s">
        <v>11431</v>
      </c>
      <c r="H4646" s="191">
        <v>1795.75</v>
      </c>
      <c r="I4646" s="192">
        <v>0</v>
      </c>
      <c r="J4646" s="192">
        <v>0</v>
      </c>
    </row>
    <row r="4647" spans="1:10">
      <c r="A4647" s="1" t="s">
        <v>11432</v>
      </c>
      <c r="B4647" s="1" t="s">
        <v>11354</v>
      </c>
      <c r="C4647" s="1" t="s">
        <v>11354</v>
      </c>
      <c r="D4647" s="1" t="s">
        <v>11324</v>
      </c>
      <c r="E4647" s="1" t="s">
        <v>47</v>
      </c>
      <c r="F4647" s="1" t="s">
        <v>48</v>
      </c>
      <c r="G4647" s="1" t="s">
        <v>11433</v>
      </c>
      <c r="H4647" s="191">
        <v>1213</v>
      </c>
      <c r="I4647" s="192">
        <v>0</v>
      </c>
      <c r="J4647" s="192">
        <v>0</v>
      </c>
    </row>
    <row r="4648" spans="1:10">
      <c r="A4648" s="1" t="s">
        <v>11434</v>
      </c>
      <c r="B4648" s="1" t="s">
        <v>11354</v>
      </c>
      <c r="C4648" s="1" t="s">
        <v>11354</v>
      </c>
      <c r="D4648" s="1" t="s">
        <v>11324</v>
      </c>
      <c r="E4648" s="1" t="s">
        <v>47</v>
      </c>
      <c r="F4648" s="1" t="s">
        <v>48</v>
      </c>
      <c r="G4648" s="1" t="s">
        <v>11435</v>
      </c>
      <c r="H4648" s="191">
        <v>952.5</v>
      </c>
      <c r="I4648" s="192">
        <v>0</v>
      </c>
      <c r="J4648" s="192">
        <v>0</v>
      </c>
    </row>
    <row r="4649" spans="1:10">
      <c r="A4649" s="1" t="s">
        <v>11436</v>
      </c>
      <c r="B4649" s="1" t="s">
        <v>11345</v>
      </c>
      <c r="C4649" s="1" t="s">
        <v>11345</v>
      </c>
      <c r="D4649" s="1" t="s">
        <v>11324</v>
      </c>
      <c r="E4649" s="1" t="s">
        <v>47</v>
      </c>
      <c r="F4649" s="1" t="s">
        <v>48</v>
      </c>
      <c r="G4649" s="1" t="s">
        <v>11437</v>
      </c>
      <c r="H4649" s="191">
        <v>468.5</v>
      </c>
      <c r="I4649" s="192">
        <v>0</v>
      </c>
      <c r="J4649" s="192">
        <v>0</v>
      </c>
    </row>
    <row r="4650" spans="1:10">
      <c r="A4650" s="1" t="s">
        <v>11438</v>
      </c>
      <c r="B4650" s="1" t="s">
        <v>11330</v>
      </c>
      <c r="C4650" s="1" t="s">
        <v>11330</v>
      </c>
      <c r="D4650" s="1" t="s">
        <v>11324</v>
      </c>
      <c r="E4650" s="1" t="s">
        <v>47</v>
      </c>
      <c r="F4650" s="1" t="s">
        <v>48</v>
      </c>
      <c r="G4650" s="1" t="s">
        <v>11439</v>
      </c>
      <c r="H4650" s="191">
        <v>457</v>
      </c>
      <c r="I4650" s="192">
        <v>0</v>
      </c>
      <c r="J4650" s="192">
        <v>0</v>
      </c>
    </row>
    <row r="4651" spans="1:10">
      <c r="A4651" s="1" t="s">
        <v>11440</v>
      </c>
      <c r="B4651" s="1" t="s">
        <v>11345</v>
      </c>
      <c r="C4651" s="1" t="s">
        <v>11345</v>
      </c>
      <c r="D4651" s="1" t="s">
        <v>11324</v>
      </c>
      <c r="E4651" s="1" t="s">
        <v>47</v>
      </c>
      <c r="F4651" s="1" t="s">
        <v>48</v>
      </c>
      <c r="G4651" s="1" t="s">
        <v>11441</v>
      </c>
      <c r="H4651" s="191">
        <v>184</v>
      </c>
      <c r="I4651" s="192">
        <v>0</v>
      </c>
      <c r="J4651" s="192">
        <v>0</v>
      </c>
    </row>
    <row r="4652" spans="1:10">
      <c r="A4652" s="1" t="s">
        <v>11442</v>
      </c>
      <c r="B4652" s="1" t="s">
        <v>11443</v>
      </c>
      <c r="C4652" s="1" t="s">
        <v>11443</v>
      </c>
      <c r="D4652" s="1" t="s">
        <v>11324</v>
      </c>
      <c r="E4652" s="1" t="s">
        <v>47</v>
      </c>
      <c r="F4652" s="195" t="s">
        <v>57</v>
      </c>
      <c r="G4652" s="195" t="s">
        <v>11444</v>
      </c>
      <c r="H4652" s="196">
        <v>1</v>
      </c>
      <c r="I4652" s="192">
        <v>0</v>
      </c>
      <c r="J4652" s="192">
        <v>0</v>
      </c>
    </row>
    <row r="4653" spans="1:10">
      <c r="A4653" s="1" t="s">
        <v>11445</v>
      </c>
      <c r="B4653" s="1" t="s">
        <v>11446</v>
      </c>
      <c r="C4653" s="1" t="s">
        <v>11446</v>
      </c>
      <c r="D4653" s="1" t="s">
        <v>151</v>
      </c>
      <c r="E4653" s="1" t="s">
        <v>152</v>
      </c>
      <c r="F4653" s="1" t="s">
        <v>448</v>
      </c>
      <c r="G4653" s="1" t="s">
        <v>11447</v>
      </c>
      <c r="H4653" s="191">
        <v>171332</v>
      </c>
      <c r="I4653" s="192">
        <v>1</v>
      </c>
      <c r="J4653" s="192">
        <v>1</v>
      </c>
    </row>
    <row r="4654" spans="1:10">
      <c r="A4654" s="1" t="s">
        <v>11448</v>
      </c>
      <c r="B4654" s="1" t="s">
        <v>11448</v>
      </c>
      <c r="C4654" s="1" t="s">
        <v>11449</v>
      </c>
      <c r="D4654" s="1">
        <v>9701</v>
      </c>
      <c r="E4654" s="1" t="s">
        <v>152</v>
      </c>
      <c r="F4654" s="1" t="s">
        <v>57</v>
      </c>
      <c r="G4654" s="1" t="s">
        <v>11450</v>
      </c>
      <c r="H4654" s="191">
        <v>65759.5</v>
      </c>
      <c r="I4654" s="192">
        <v>0</v>
      </c>
      <c r="J4654" s="192">
        <v>1</v>
      </c>
    </row>
    <row r="4655" spans="1:10">
      <c r="A4655" s="1" t="s">
        <v>11451</v>
      </c>
      <c r="B4655" s="1" t="s">
        <v>11452</v>
      </c>
      <c r="C4655" s="1" t="s">
        <v>11452</v>
      </c>
      <c r="D4655" s="1" t="s">
        <v>151</v>
      </c>
      <c r="E4655" s="1" t="s">
        <v>152</v>
      </c>
      <c r="F4655" s="1" t="s">
        <v>48</v>
      </c>
      <c r="G4655" s="1" t="s">
        <v>11453</v>
      </c>
      <c r="H4655" s="191">
        <v>64307.5</v>
      </c>
      <c r="I4655" s="192">
        <v>1</v>
      </c>
      <c r="J4655" s="192">
        <v>1</v>
      </c>
    </row>
    <row r="4656" spans="1:10">
      <c r="A4656" s="1" t="s">
        <v>11454</v>
      </c>
      <c r="B4656" s="1" t="s">
        <v>11454</v>
      </c>
      <c r="C4656" s="1" t="s">
        <v>150</v>
      </c>
      <c r="D4656" s="1" t="s">
        <v>151</v>
      </c>
      <c r="E4656" s="1" t="s">
        <v>152</v>
      </c>
      <c r="F4656" s="1" t="s">
        <v>57</v>
      </c>
      <c r="G4656" s="1" t="s">
        <v>11455</v>
      </c>
      <c r="H4656" s="191">
        <v>57161.5</v>
      </c>
      <c r="I4656" s="192">
        <v>0</v>
      </c>
      <c r="J4656" s="192">
        <v>1</v>
      </c>
    </row>
    <row r="4657" spans="1:10">
      <c r="A4657" s="1" t="s">
        <v>11456</v>
      </c>
      <c r="B4657" s="1" t="s">
        <v>11457</v>
      </c>
      <c r="C4657" s="1" t="s">
        <v>11457</v>
      </c>
      <c r="D4657" s="1" t="s">
        <v>151</v>
      </c>
      <c r="E4657" s="1" t="s">
        <v>152</v>
      </c>
      <c r="F4657" s="1" t="s">
        <v>48</v>
      </c>
      <c r="G4657" s="1" t="s">
        <v>11458</v>
      </c>
      <c r="H4657" s="191">
        <v>40784</v>
      </c>
      <c r="I4657" s="192">
        <v>0</v>
      </c>
      <c r="J4657" s="192">
        <v>0</v>
      </c>
    </row>
    <row r="4658" spans="1:10">
      <c r="A4658" s="1" t="s">
        <v>11459</v>
      </c>
      <c r="B4658" s="1" t="s">
        <v>11459</v>
      </c>
      <c r="C4658" s="1" t="s">
        <v>11460</v>
      </c>
      <c r="D4658" s="1" t="s">
        <v>151</v>
      </c>
      <c r="E4658" s="1" t="s">
        <v>152</v>
      </c>
      <c r="F4658" s="1" t="s">
        <v>57</v>
      </c>
      <c r="G4658" s="1" t="s">
        <v>11461</v>
      </c>
      <c r="H4658" s="191">
        <v>33383.5</v>
      </c>
      <c r="I4658" s="192">
        <v>0</v>
      </c>
      <c r="J4658" s="192">
        <v>1</v>
      </c>
    </row>
    <row r="4659" spans="1:10">
      <c r="A4659" s="1" t="s">
        <v>11462</v>
      </c>
      <c r="B4659" s="1" t="s">
        <v>11462</v>
      </c>
      <c r="C4659" s="1" t="s">
        <v>11463</v>
      </c>
      <c r="D4659" s="1" t="s">
        <v>151</v>
      </c>
      <c r="E4659" s="1" t="s">
        <v>152</v>
      </c>
      <c r="F4659" s="1" t="s">
        <v>57</v>
      </c>
      <c r="G4659" s="1" t="s">
        <v>11464</v>
      </c>
      <c r="H4659" s="191">
        <v>30887.5</v>
      </c>
      <c r="I4659" s="192">
        <v>0</v>
      </c>
      <c r="J4659" s="192">
        <v>1</v>
      </c>
    </row>
    <row r="4660" spans="1:10">
      <c r="A4660" s="1" t="s">
        <v>11465</v>
      </c>
      <c r="B4660" s="1" t="s">
        <v>11465</v>
      </c>
      <c r="C4660" s="1" t="s">
        <v>11466</v>
      </c>
      <c r="D4660" s="1" t="s">
        <v>151</v>
      </c>
      <c r="E4660" s="1" t="s">
        <v>152</v>
      </c>
      <c r="F4660" s="1" t="s">
        <v>57</v>
      </c>
      <c r="G4660" s="1" t="s">
        <v>11467</v>
      </c>
      <c r="H4660" s="191">
        <v>29140</v>
      </c>
      <c r="I4660" s="192">
        <v>0</v>
      </c>
      <c r="J4660" s="192">
        <v>1</v>
      </c>
    </row>
    <row r="4661" spans="1:10">
      <c r="A4661" s="1" t="s">
        <v>11468</v>
      </c>
      <c r="B4661" s="1" t="s">
        <v>11469</v>
      </c>
      <c r="C4661" s="1" t="s">
        <v>11469</v>
      </c>
      <c r="D4661" s="1" t="s">
        <v>151</v>
      </c>
      <c r="E4661" s="1" t="s">
        <v>152</v>
      </c>
      <c r="F4661" s="1" t="s">
        <v>48</v>
      </c>
      <c r="G4661" s="1" t="s">
        <v>11470</v>
      </c>
      <c r="H4661" s="191">
        <v>26694.5</v>
      </c>
      <c r="I4661" s="192">
        <v>1</v>
      </c>
      <c r="J4661" s="192">
        <v>1</v>
      </c>
    </row>
    <row r="4662" spans="1:10">
      <c r="A4662" s="1" t="s">
        <v>11471</v>
      </c>
      <c r="B4662" s="1" t="s">
        <v>11472</v>
      </c>
      <c r="C4662" s="1" t="s">
        <v>11472</v>
      </c>
      <c r="D4662" s="1" t="s">
        <v>151</v>
      </c>
      <c r="E4662" s="1" t="s">
        <v>152</v>
      </c>
      <c r="F4662" s="1" t="s">
        <v>48</v>
      </c>
      <c r="G4662" s="1" t="s">
        <v>11473</v>
      </c>
      <c r="H4662" s="191">
        <v>24873.5</v>
      </c>
      <c r="I4662" s="192">
        <v>0</v>
      </c>
      <c r="J4662" s="192">
        <v>0</v>
      </c>
    </row>
    <row r="4663" spans="1:10">
      <c r="A4663" s="1" t="s">
        <v>11474</v>
      </c>
      <c r="B4663" s="1" t="s">
        <v>11475</v>
      </c>
      <c r="C4663" s="1" t="s">
        <v>11475</v>
      </c>
      <c r="D4663" s="1" t="s">
        <v>151</v>
      </c>
      <c r="E4663" s="1" t="s">
        <v>152</v>
      </c>
      <c r="F4663" s="1" t="s">
        <v>48</v>
      </c>
      <c r="G4663" s="1" t="s">
        <v>11476</v>
      </c>
      <c r="H4663" s="191">
        <v>21172.5</v>
      </c>
      <c r="I4663" s="192">
        <v>0</v>
      </c>
      <c r="J4663" s="192">
        <v>0</v>
      </c>
    </row>
    <row r="4664" spans="1:10">
      <c r="A4664" s="1" t="s">
        <v>11477</v>
      </c>
      <c r="B4664" s="1" t="s">
        <v>11477</v>
      </c>
      <c r="C4664" s="1" t="s">
        <v>11478</v>
      </c>
      <c r="D4664" s="1" t="s">
        <v>151</v>
      </c>
      <c r="E4664" s="1" t="s">
        <v>152</v>
      </c>
      <c r="F4664" s="1" t="s">
        <v>57</v>
      </c>
      <c r="G4664" s="1" t="s">
        <v>11479</v>
      </c>
      <c r="H4664" s="191">
        <v>18504.5</v>
      </c>
      <c r="I4664" s="192">
        <v>0</v>
      </c>
      <c r="J4664" s="192">
        <v>0</v>
      </c>
    </row>
    <row r="4665" spans="1:10">
      <c r="A4665" s="1" t="s">
        <v>11480</v>
      </c>
      <c r="B4665" s="1" t="s">
        <v>11481</v>
      </c>
      <c r="C4665" s="1" t="s">
        <v>11481</v>
      </c>
      <c r="D4665" s="1" t="s">
        <v>151</v>
      </c>
      <c r="E4665" s="1" t="s">
        <v>152</v>
      </c>
      <c r="F4665" s="1" t="s">
        <v>57</v>
      </c>
      <c r="G4665" s="1" t="s">
        <v>11482</v>
      </c>
      <c r="H4665" s="191">
        <v>17235.5</v>
      </c>
      <c r="I4665" s="192">
        <v>0</v>
      </c>
      <c r="J4665" s="192">
        <v>0</v>
      </c>
    </row>
    <row r="4666" spans="1:10">
      <c r="A4666" s="1" t="s">
        <v>11483</v>
      </c>
      <c r="B4666" s="1" t="s">
        <v>11484</v>
      </c>
      <c r="C4666" s="1" t="s">
        <v>11484</v>
      </c>
      <c r="D4666" s="1" t="s">
        <v>151</v>
      </c>
      <c r="E4666" s="1" t="s">
        <v>152</v>
      </c>
      <c r="F4666" s="1" t="s">
        <v>48</v>
      </c>
      <c r="G4666" s="1" t="s">
        <v>11485</v>
      </c>
      <c r="H4666" s="191">
        <v>14014</v>
      </c>
      <c r="I4666" s="192">
        <v>1</v>
      </c>
      <c r="J4666" s="192">
        <v>1</v>
      </c>
    </row>
    <row r="4667" spans="1:10">
      <c r="A4667" s="1" t="s">
        <v>11486</v>
      </c>
      <c r="B4667" s="1" t="s">
        <v>11446</v>
      </c>
      <c r="C4667" s="1" t="s">
        <v>11446</v>
      </c>
      <c r="D4667" s="1" t="s">
        <v>151</v>
      </c>
      <c r="E4667" s="1" t="s">
        <v>152</v>
      </c>
      <c r="F4667" s="1" t="s">
        <v>448</v>
      </c>
      <c r="G4667" s="1" t="s">
        <v>11487</v>
      </c>
      <c r="H4667" s="191">
        <v>14000</v>
      </c>
      <c r="I4667" s="192">
        <v>0</v>
      </c>
      <c r="J4667" s="192">
        <v>0</v>
      </c>
    </row>
    <row r="4668" spans="1:10">
      <c r="A4668" s="1" t="s">
        <v>11488</v>
      </c>
      <c r="B4668" s="1" t="s">
        <v>11488</v>
      </c>
      <c r="C4668" s="1" t="s">
        <v>11489</v>
      </c>
      <c r="D4668" s="1" t="s">
        <v>151</v>
      </c>
      <c r="E4668" s="1" t="s">
        <v>152</v>
      </c>
      <c r="F4668" s="1" t="s">
        <v>57</v>
      </c>
      <c r="G4668" s="1" t="s">
        <v>11490</v>
      </c>
      <c r="H4668" s="191">
        <v>12877.5</v>
      </c>
      <c r="I4668" s="192">
        <v>0</v>
      </c>
      <c r="J4668" s="192">
        <v>0</v>
      </c>
    </row>
    <row r="4669" spans="1:10">
      <c r="A4669" s="1" t="s">
        <v>11491</v>
      </c>
      <c r="B4669" s="1" t="s">
        <v>11446</v>
      </c>
      <c r="C4669" s="1" t="s">
        <v>11446</v>
      </c>
      <c r="D4669" s="1" t="s">
        <v>151</v>
      </c>
      <c r="E4669" s="1" t="s">
        <v>152</v>
      </c>
      <c r="F4669" s="1" t="s">
        <v>448</v>
      </c>
      <c r="G4669" s="1" t="s">
        <v>11492</v>
      </c>
      <c r="H4669" s="191">
        <v>12675</v>
      </c>
      <c r="I4669" s="192">
        <v>0</v>
      </c>
      <c r="J4669" s="192">
        <v>0</v>
      </c>
    </row>
    <row r="4670" spans="1:10">
      <c r="A4670" s="1" t="s">
        <v>11493</v>
      </c>
      <c r="B4670" s="1" t="s">
        <v>11493</v>
      </c>
      <c r="C4670" s="1" t="s">
        <v>11494</v>
      </c>
      <c r="D4670" s="1" t="s">
        <v>151</v>
      </c>
      <c r="E4670" s="1" t="s">
        <v>152</v>
      </c>
      <c r="F4670" s="1" t="s">
        <v>57</v>
      </c>
      <c r="G4670" s="1" t="s">
        <v>11495</v>
      </c>
      <c r="H4670" s="191">
        <v>11795</v>
      </c>
      <c r="I4670" s="192">
        <v>0</v>
      </c>
      <c r="J4670" s="192">
        <v>0</v>
      </c>
    </row>
    <row r="4671" spans="1:10">
      <c r="A4671" s="1" t="s">
        <v>11496</v>
      </c>
      <c r="B4671" s="1" t="s">
        <v>11478</v>
      </c>
      <c r="C4671" s="1" t="s">
        <v>11478</v>
      </c>
      <c r="D4671" s="1" t="s">
        <v>151</v>
      </c>
      <c r="E4671" s="1" t="s">
        <v>152</v>
      </c>
      <c r="F4671" s="1" t="s">
        <v>57</v>
      </c>
      <c r="G4671" s="1" t="s">
        <v>11497</v>
      </c>
      <c r="H4671" s="191">
        <v>10421.5</v>
      </c>
      <c r="I4671" s="192">
        <v>0</v>
      </c>
      <c r="J4671" s="192">
        <v>0</v>
      </c>
    </row>
    <row r="4672" spans="1:10">
      <c r="A4672" s="1" t="s">
        <v>11498</v>
      </c>
      <c r="B4672" s="1" t="s">
        <v>11498</v>
      </c>
      <c r="C4672" s="1" t="s">
        <v>150</v>
      </c>
      <c r="D4672" s="1" t="s">
        <v>151</v>
      </c>
      <c r="E4672" s="1" t="s">
        <v>152</v>
      </c>
      <c r="F4672" s="1" t="s">
        <v>57</v>
      </c>
      <c r="G4672" s="1" t="s">
        <v>11499</v>
      </c>
      <c r="H4672" s="191">
        <v>10128</v>
      </c>
      <c r="I4672" s="192">
        <v>0</v>
      </c>
      <c r="J4672" s="192">
        <v>0</v>
      </c>
    </row>
    <row r="4673" spans="1:10">
      <c r="A4673" s="1" t="s">
        <v>11500</v>
      </c>
      <c r="B4673" s="1" t="s">
        <v>11500</v>
      </c>
      <c r="C4673" s="1" t="s">
        <v>11501</v>
      </c>
      <c r="D4673" s="1" t="s">
        <v>151</v>
      </c>
      <c r="E4673" s="1" t="s">
        <v>152</v>
      </c>
      <c r="F4673" s="1" t="s">
        <v>57</v>
      </c>
      <c r="G4673" s="1" t="s">
        <v>11502</v>
      </c>
      <c r="H4673" s="191">
        <v>9664</v>
      </c>
      <c r="I4673" s="192">
        <v>0</v>
      </c>
      <c r="J4673" s="192">
        <v>0</v>
      </c>
    </row>
    <row r="4674" spans="1:10">
      <c r="A4674" s="1" t="s">
        <v>11503</v>
      </c>
      <c r="B4674" s="1" t="s">
        <v>11503</v>
      </c>
      <c r="C4674" s="1" t="s">
        <v>11504</v>
      </c>
      <c r="D4674" s="1" t="s">
        <v>151</v>
      </c>
      <c r="E4674" s="1" t="s">
        <v>152</v>
      </c>
      <c r="F4674" s="1" t="s">
        <v>57</v>
      </c>
      <c r="G4674" s="1" t="s">
        <v>11505</v>
      </c>
      <c r="H4674" s="191">
        <v>8607</v>
      </c>
      <c r="I4674" s="192">
        <v>0</v>
      </c>
      <c r="J4674" s="192">
        <v>0</v>
      </c>
    </row>
    <row r="4675" spans="1:10">
      <c r="A4675" s="1" t="s">
        <v>11506</v>
      </c>
      <c r="B4675" s="1" t="s">
        <v>11506</v>
      </c>
      <c r="C4675" s="1" t="s">
        <v>11507</v>
      </c>
      <c r="D4675" s="1" t="s">
        <v>151</v>
      </c>
      <c r="E4675" s="1" t="s">
        <v>152</v>
      </c>
      <c r="F4675" s="1" t="s">
        <v>57</v>
      </c>
      <c r="G4675" s="1" t="s">
        <v>11508</v>
      </c>
      <c r="H4675" s="191">
        <v>8449.5</v>
      </c>
      <c r="I4675" s="192">
        <v>0</v>
      </c>
      <c r="J4675" s="192">
        <v>0</v>
      </c>
    </row>
    <row r="4676" spans="1:10">
      <c r="A4676" s="1" t="s">
        <v>11509</v>
      </c>
      <c r="B4676" s="1" t="s">
        <v>11510</v>
      </c>
      <c r="C4676" s="1" t="s">
        <v>11510</v>
      </c>
      <c r="D4676" s="1" t="s">
        <v>151</v>
      </c>
      <c r="E4676" s="1" t="s">
        <v>152</v>
      </c>
      <c r="F4676" s="1" t="s">
        <v>48</v>
      </c>
      <c r="G4676" s="1" t="s">
        <v>11511</v>
      </c>
      <c r="H4676" s="191">
        <v>8393.5</v>
      </c>
      <c r="I4676" s="192">
        <v>0</v>
      </c>
      <c r="J4676" s="192">
        <v>0</v>
      </c>
    </row>
    <row r="4677" spans="1:10">
      <c r="A4677" s="1" t="s">
        <v>11512</v>
      </c>
      <c r="B4677" s="1" t="s">
        <v>11513</v>
      </c>
      <c r="C4677" s="1" t="s">
        <v>11513</v>
      </c>
      <c r="D4677" s="1" t="s">
        <v>151</v>
      </c>
      <c r="E4677" s="1" t="s">
        <v>152</v>
      </c>
      <c r="F4677" s="1" t="s">
        <v>48</v>
      </c>
      <c r="G4677" s="1" t="s">
        <v>7168</v>
      </c>
      <c r="H4677" s="191">
        <v>7261.5</v>
      </c>
      <c r="I4677" s="192">
        <v>1</v>
      </c>
      <c r="J4677" s="192">
        <v>1</v>
      </c>
    </row>
    <row r="4678" spans="1:10">
      <c r="A4678" s="1" t="s">
        <v>11514</v>
      </c>
      <c r="B4678" s="1" t="s">
        <v>11514</v>
      </c>
      <c r="C4678" s="1" t="s">
        <v>11515</v>
      </c>
      <c r="D4678" s="1" t="s">
        <v>151</v>
      </c>
      <c r="E4678" s="1" t="s">
        <v>152</v>
      </c>
      <c r="F4678" s="1" t="s">
        <v>57</v>
      </c>
      <c r="G4678" s="1" t="s">
        <v>11516</v>
      </c>
      <c r="H4678" s="191">
        <v>6396</v>
      </c>
      <c r="I4678" s="192">
        <v>0</v>
      </c>
      <c r="J4678" s="192">
        <v>0</v>
      </c>
    </row>
    <row r="4679" spans="1:10">
      <c r="A4679" s="1" t="s">
        <v>11517</v>
      </c>
      <c r="B4679" s="1" t="s">
        <v>11446</v>
      </c>
      <c r="C4679" s="1" t="s">
        <v>11446</v>
      </c>
      <c r="D4679" s="1" t="s">
        <v>151</v>
      </c>
      <c r="E4679" s="1" t="s">
        <v>152</v>
      </c>
      <c r="F4679" s="1" t="s">
        <v>448</v>
      </c>
      <c r="G4679" s="1" t="s">
        <v>11518</v>
      </c>
      <c r="H4679" s="191">
        <v>5886</v>
      </c>
      <c r="I4679" s="192">
        <v>0</v>
      </c>
      <c r="J4679" s="192">
        <v>0</v>
      </c>
    </row>
    <row r="4680" spans="1:10">
      <c r="A4680" s="1" t="s">
        <v>11519</v>
      </c>
      <c r="B4680" s="1" t="s">
        <v>11519</v>
      </c>
      <c r="C4680" s="1" t="s">
        <v>11520</v>
      </c>
      <c r="D4680" s="1" t="s">
        <v>151</v>
      </c>
      <c r="E4680" s="1" t="s">
        <v>152</v>
      </c>
      <c r="F4680" s="1" t="s">
        <v>57</v>
      </c>
      <c r="G4680" s="1" t="s">
        <v>11521</v>
      </c>
      <c r="H4680" s="191">
        <v>3082.5</v>
      </c>
      <c r="I4680" s="192">
        <v>0</v>
      </c>
      <c r="J4680" s="192">
        <v>0</v>
      </c>
    </row>
    <row r="4681" spans="1:10">
      <c r="A4681" s="1" t="s">
        <v>11522</v>
      </c>
      <c r="B4681" s="1" t="s">
        <v>11523</v>
      </c>
      <c r="C4681" s="1" t="s">
        <v>11523</v>
      </c>
      <c r="D4681" s="1" t="s">
        <v>151</v>
      </c>
      <c r="E4681" s="1" t="s">
        <v>152</v>
      </c>
      <c r="F4681" s="1" t="s">
        <v>48</v>
      </c>
      <c r="G4681" s="1" t="s">
        <v>11524</v>
      </c>
      <c r="H4681" s="191">
        <v>2957.5</v>
      </c>
      <c r="I4681" s="192">
        <v>0</v>
      </c>
      <c r="J4681" s="192">
        <v>0</v>
      </c>
    </row>
    <row r="4682" spans="1:10">
      <c r="A4682" s="1" t="s">
        <v>11525</v>
      </c>
      <c r="B4682" s="1" t="s">
        <v>11525</v>
      </c>
      <c r="C4682" s="1" t="s">
        <v>11526</v>
      </c>
      <c r="D4682" s="1" t="s">
        <v>151</v>
      </c>
      <c r="E4682" s="1" t="s">
        <v>152</v>
      </c>
      <c r="F4682" s="1" t="s">
        <v>57</v>
      </c>
      <c r="G4682" s="1" t="s">
        <v>11527</v>
      </c>
      <c r="H4682" s="191">
        <v>2177.5</v>
      </c>
      <c r="I4682" s="192">
        <v>0</v>
      </c>
      <c r="J4682" s="192">
        <v>0</v>
      </c>
    </row>
    <row r="4683" spans="1:10">
      <c r="A4683" s="1" t="s">
        <v>11528</v>
      </c>
      <c r="B4683" s="1" t="s">
        <v>11528</v>
      </c>
      <c r="C4683" s="1" t="s">
        <v>11529</v>
      </c>
      <c r="D4683" s="1" t="s">
        <v>151</v>
      </c>
      <c r="E4683" s="1" t="s">
        <v>152</v>
      </c>
      <c r="F4683" s="1" t="s">
        <v>57</v>
      </c>
      <c r="G4683" s="1" t="s">
        <v>11530</v>
      </c>
      <c r="H4683" s="191">
        <v>661.5</v>
      </c>
      <c r="I4683" s="192">
        <v>0</v>
      </c>
      <c r="J4683" s="192">
        <v>0</v>
      </c>
    </row>
    <row r="4684" spans="1:10">
      <c r="A4684" s="1" t="s">
        <v>11531</v>
      </c>
      <c r="B4684" s="1" t="s">
        <v>11531</v>
      </c>
      <c r="C4684" s="1" t="s">
        <v>11526</v>
      </c>
      <c r="D4684" s="1" t="s">
        <v>151</v>
      </c>
      <c r="E4684" s="1" t="s">
        <v>152</v>
      </c>
      <c r="F4684" s="1" t="s">
        <v>57</v>
      </c>
      <c r="G4684" s="1" t="s">
        <v>11527</v>
      </c>
      <c r="H4684" s="191">
        <v>342</v>
      </c>
      <c r="I4684" s="192">
        <v>0</v>
      </c>
      <c r="J4684" s="192">
        <v>0</v>
      </c>
    </row>
    <row r="4685" spans="1:10">
      <c r="A4685" s="1" t="s">
        <v>11532</v>
      </c>
      <c r="B4685" s="1" t="s">
        <v>11533</v>
      </c>
      <c r="C4685" s="1" t="s">
        <v>11533</v>
      </c>
      <c r="D4685" s="1" t="s">
        <v>11534</v>
      </c>
      <c r="E4685" s="1" t="s">
        <v>11535</v>
      </c>
      <c r="F4685" s="1" t="s">
        <v>448</v>
      </c>
      <c r="G4685" s="1" t="s">
        <v>11536</v>
      </c>
      <c r="H4685" s="191">
        <v>176472.5</v>
      </c>
      <c r="I4685" s="192">
        <v>1</v>
      </c>
      <c r="J4685" s="192">
        <v>1</v>
      </c>
    </row>
    <row r="4686" spans="1:10">
      <c r="A4686" s="1" t="s">
        <v>11537</v>
      </c>
      <c r="B4686" s="1" t="s">
        <v>11533</v>
      </c>
      <c r="C4686" s="1" t="s">
        <v>11533</v>
      </c>
      <c r="D4686" s="1" t="s">
        <v>11534</v>
      </c>
      <c r="E4686" s="1" t="s">
        <v>11535</v>
      </c>
      <c r="F4686" s="1" t="s">
        <v>448</v>
      </c>
      <c r="G4686" s="1" t="s">
        <v>11538</v>
      </c>
      <c r="H4686" s="191">
        <v>62460</v>
      </c>
      <c r="I4686" s="192">
        <v>0</v>
      </c>
      <c r="J4686" s="192">
        <v>1</v>
      </c>
    </row>
    <row r="4687" spans="1:10">
      <c r="A4687" s="1" t="s">
        <v>11539</v>
      </c>
      <c r="B4687" s="1" t="s">
        <v>11540</v>
      </c>
      <c r="C4687" s="1" t="s">
        <v>11540</v>
      </c>
      <c r="D4687" s="1" t="s">
        <v>11534</v>
      </c>
      <c r="E4687" s="1" t="s">
        <v>11535</v>
      </c>
      <c r="F4687" s="1" t="s">
        <v>48</v>
      </c>
      <c r="G4687" s="1" t="s">
        <v>11541</v>
      </c>
      <c r="H4687" s="191">
        <v>54874.75</v>
      </c>
      <c r="I4687" s="192">
        <v>0</v>
      </c>
      <c r="J4687" s="192">
        <v>0</v>
      </c>
    </row>
    <row r="4688" spans="1:10">
      <c r="A4688" s="1" t="s">
        <v>11542</v>
      </c>
      <c r="B4688" s="1" t="s">
        <v>11533</v>
      </c>
      <c r="C4688" s="1" t="s">
        <v>11533</v>
      </c>
      <c r="D4688" s="1" t="s">
        <v>11534</v>
      </c>
      <c r="E4688" s="1" t="s">
        <v>11535</v>
      </c>
      <c r="F4688" s="1" t="s">
        <v>448</v>
      </c>
      <c r="G4688" s="1" t="s">
        <v>11543</v>
      </c>
      <c r="H4688" s="191">
        <v>53997.5</v>
      </c>
      <c r="I4688" s="192">
        <v>0</v>
      </c>
      <c r="J4688" s="192">
        <v>1</v>
      </c>
    </row>
    <row r="4689" spans="1:10">
      <c r="A4689" s="1" t="s">
        <v>11544</v>
      </c>
      <c r="B4689" s="1" t="s">
        <v>11544</v>
      </c>
      <c r="C4689" s="1" t="s">
        <v>11545</v>
      </c>
      <c r="D4689" s="1" t="s">
        <v>11534</v>
      </c>
      <c r="E4689" s="1" t="s">
        <v>11535</v>
      </c>
      <c r="F4689" s="1" t="s">
        <v>57</v>
      </c>
      <c r="G4689" s="1" t="s">
        <v>11546</v>
      </c>
      <c r="H4689" s="191">
        <v>41169.5</v>
      </c>
      <c r="I4689" s="192">
        <v>0</v>
      </c>
      <c r="J4689" s="192">
        <v>1</v>
      </c>
    </row>
    <row r="4690" spans="1:10">
      <c r="A4690" s="1" t="s">
        <v>11547</v>
      </c>
      <c r="B4690" s="1" t="s">
        <v>11533</v>
      </c>
      <c r="C4690" s="1" t="s">
        <v>11533</v>
      </c>
      <c r="D4690" s="1" t="s">
        <v>11534</v>
      </c>
      <c r="E4690" s="1" t="s">
        <v>11535</v>
      </c>
      <c r="F4690" s="1" t="s">
        <v>448</v>
      </c>
      <c r="G4690" s="1" t="s">
        <v>11548</v>
      </c>
      <c r="H4690" s="191">
        <v>38911</v>
      </c>
      <c r="I4690" s="192">
        <v>0</v>
      </c>
      <c r="J4690" s="192">
        <v>1</v>
      </c>
    </row>
    <row r="4691" spans="1:10">
      <c r="A4691" s="1" t="s">
        <v>11549</v>
      </c>
      <c r="B4691" s="1" t="s">
        <v>11549</v>
      </c>
      <c r="C4691" s="1" t="s">
        <v>11550</v>
      </c>
      <c r="D4691" s="1" t="s">
        <v>11534</v>
      </c>
      <c r="E4691" s="1" t="s">
        <v>11535</v>
      </c>
      <c r="F4691" s="1" t="s">
        <v>57</v>
      </c>
      <c r="G4691" s="1" t="s">
        <v>11551</v>
      </c>
      <c r="H4691" s="191">
        <v>26757</v>
      </c>
      <c r="I4691" s="192">
        <v>0</v>
      </c>
      <c r="J4691" s="192">
        <v>0</v>
      </c>
    </row>
    <row r="4692" spans="1:10">
      <c r="A4692" s="1" t="s">
        <v>11552</v>
      </c>
      <c r="B4692" s="1" t="s">
        <v>11533</v>
      </c>
      <c r="C4692" s="1" t="s">
        <v>11533</v>
      </c>
      <c r="D4692" s="1" t="s">
        <v>11534</v>
      </c>
      <c r="E4692" s="1" t="s">
        <v>11535</v>
      </c>
      <c r="F4692" s="1" t="s">
        <v>448</v>
      </c>
      <c r="G4692" s="1" t="s">
        <v>11553</v>
      </c>
      <c r="H4692" s="191">
        <v>17460</v>
      </c>
      <c r="I4692" s="192">
        <v>0</v>
      </c>
      <c r="J4692" s="192">
        <v>0</v>
      </c>
    </row>
    <row r="4693" spans="1:10">
      <c r="A4693" s="1" t="s">
        <v>11554</v>
      </c>
      <c r="B4693" s="1" t="s">
        <v>11555</v>
      </c>
      <c r="C4693" s="1" t="s">
        <v>11555</v>
      </c>
      <c r="D4693" s="1" t="s">
        <v>11534</v>
      </c>
      <c r="E4693" s="1" t="s">
        <v>11535</v>
      </c>
      <c r="F4693" s="1" t="s">
        <v>48</v>
      </c>
      <c r="G4693" s="1" t="s">
        <v>11556</v>
      </c>
      <c r="H4693" s="191">
        <v>13810</v>
      </c>
      <c r="I4693" s="192">
        <v>0</v>
      </c>
      <c r="J4693" s="192">
        <v>1</v>
      </c>
    </row>
    <row r="4694" spans="1:10">
      <c r="A4694" s="1" t="s">
        <v>11557</v>
      </c>
      <c r="B4694" s="1" t="s">
        <v>11557</v>
      </c>
      <c r="C4694" s="1" t="s">
        <v>2122</v>
      </c>
      <c r="D4694" s="1" t="s">
        <v>11534</v>
      </c>
      <c r="E4694" s="1" t="s">
        <v>11535</v>
      </c>
      <c r="F4694" s="1" t="s">
        <v>57</v>
      </c>
      <c r="G4694" s="1" t="s">
        <v>11558</v>
      </c>
      <c r="H4694" s="191">
        <v>12226.5</v>
      </c>
      <c r="I4694" s="192">
        <v>0</v>
      </c>
      <c r="J4694" s="192">
        <v>0</v>
      </c>
    </row>
    <row r="4695" spans="1:10">
      <c r="A4695" s="1" t="s">
        <v>11559</v>
      </c>
      <c r="B4695" s="1" t="s">
        <v>11560</v>
      </c>
      <c r="C4695" s="1" t="s">
        <v>11560</v>
      </c>
      <c r="D4695" s="1" t="s">
        <v>11534</v>
      </c>
      <c r="E4695" s="1" t="s">
        <v>11535</v>
      </c>
      <c r="F4695" s="195" t="s">
        <v>42</v>
      </c>
      <c r="G4695" s="195" t="s">
        <v>11561</v>
      </c>
      <c r="H4695" s="196">
        <v>11783</v>
      </c>
      <c r="I4695" s="192">
        <v>0</v>
      </c>
      <c r="J4695" s="192">
        <v>0</v>
      </c>
    </row>
    <row r="4696" spans="1:10">
      <c r="A4696" s="1" t="s">
        <v>11562</v>
      </c>
      <c r="B4696" s="1" t="s">
        <v>11563</v>
      </c>
      <c r="C4696" s="1" t="s">
        <v>11563</v>
      </c>
      <c r="D4696" s="1" t="s">
        <v>11534</v>
      </c>
      <c r="E4696" s="1" t="s">
        <v>11535</v>
      </c>
      <c r="F4696" s="1" t="s">
        <v>48</v>
      </c>
      <c r="G4696" s="1" t="s">
        <v>11564</v>
      </c>
      <c r="H4696" s="191">
        <v>11449.5</v>
      </c>
      <c r="I4696" s="192">
        <v>0</v>
      </c>
      <c r="J4696" s="192">
        <v>1</v>
      </c>
    </row>
    <row r="4697" spans="1:10">
      <c r="A4697" s="1" t="s">
        <v>11565</v>
      </c>
      <c r="B4697" s="1" t="s">
        <v>11565</v>
      </c>
      <c r="C4697" s="1" t="s">
        <v>11566</v>
      </c>
      <c r="D4697" s="1" t="s">
        <v>11534</v>
      </c>
      <c r="E4697" s="1" t="s">
        <v>11535</v>
      </c>
      <c r="F4697" s="1" t="s">
        <v>57</v>
      </c>
      <c r="G4697" s="1" t="s">
        <v>11567</v>
      </c>
      <c r="H4697" s="191">
        <v>11120.25</v>
      </c>
      <c r="I4697" s="192">
        <v>0</v>
      </c>
      <c r="J4697" s="192">
        <v>0</v>
      </c>
    </row>
    <row r="4698" spans="1:10">
      <c r="A4698" s="1" t="s">
        <v>11568</v>
      </c>
      <c r="B4698" s="1" t="s">
        <v>11568</v>
      </c>
      <c r="C4698" s="1" t="s">
        <v>11569</v>
      </c>
      <c r="D4698" s="1" t="s">
        <v>11534</v>
      </c>
      <c r="E4698" s="1" t="s">
        <v>11535</v>
      </c>
      <c r="F4698" s="1" t="s">
        <v>57</v>
      </c>
      <c r="G4698" s="1" t="s">
        <v>11570</v>
      </c>
      <c r="H4698" s="191">
        <v>9890</v>
      </c>
      <c r="I4698" s="192">
        <v>0</v>
      </c>
      <c r="J4698" s="192">
        <v>1</v>
      </c>
    </row>
    <row r="4699" spans="1:10">
      <c r="A4699" s="1" t="s">
        <v>11571</v>
      </c>
      <c r="B4699" s="1" t="s">
        <v>11572</v>
      </c>
      <c r="C4699" s="1" t="s">
        <v>11572</v>
      </c>
      <c r="D4699" s="1" t="s">
        <v>11534</v>
      </c>
      <c r="E4699" s="1" t="s">
        <v>11535</v>
      </c>
      <c r="F4699" s="1" t="s">
        <v>48</v>
      </c>
      <c r="G4699" s="1" t="s">
        <v>11573</v>
      </c>
      <c r="H4699" s="191">
        <v>9838.5</v>
      </c>
      <c r="I4699" s="192">
        <v>0</v>
      </c>
      <c r="J4699" s="192">
        <v>1</v>
      </c>
    </row>
    <row r="4700" spans="1:10">
      <c r="A4700" s="1" t="s">
        <v>11574</v>
      </c>
      <c r="B4700" s="1" t="s">
        <v>11575</v>
      </c>
      <c r="C4700" s="1" t="s">
        <v>11575</v>
      </c>
      <c r="D4700" s="1" t="s">
        <v>11534</v>
      </c>
      <c r="E4700" s="1" t="s">
        <v>11535</v>
      </c>
      <c r="F4700" s="1" t="s">
        <v>48</v>
      </c>
      <c r="G4700" s="1" t="s">
        <v>11576</v>
      </c>
      <c r="H4700" s="191">
        <v>7237.5</v>
      </c>
      <c r="I4700" s="192">
        <v>0</v>
      </c>
      <c r="J4700" s="192">
        <v>0</v>
      </c>
    </row>
    <row r="4701" spans="1:10">
      <c r="A4701" s="1" t="s">
        <v>11577</v>
      </c>
      <c r="B4701" s="1" t="s">
        <v>11578</v>
      </c>
      <c r="C4701" s="1" t="s">
        <v>11578</v>
      </c>
      <c r="D4701" s="1" t="s">
        <v>11534</v>
      </c>
      <c r="E4701" s="1" t="s">
        <v>11535</v>
      </c>
      <c r="F4701" s="1" t="s">
        <v>57</v>
      </c>
      <c r="G4701" s="1" t="s">
        <v>11579</v>
      </c>
      <c r="H4701" s="191">
        <v>6623</v>
      </c>
      <c r="I4701" s="192">
        <v>0</v>
      </c>
      <c r="J4701" s="192">
        <v>0</v>
      </c>
    </row>
    <row r="4702" spans="1:10">
      <c r="A4702" s="1" t="s">
        <v>11580</v>
      </c>
      <c r="B4702" s="1" t="s">
        <v>11581</v>
      </c>
      <c r="C4702" s="1" t="s">
        <v>11581</v>
      </c>
      <c r="D4702" s="1" t="s">
        <v>11534</v>
      </c>
      <c r="E4702" s="1" t="s">
        <v>11535</v>
      </c>
      <c r="F4702" s="1" t="s">
        <v>57</v>
      </c>
      <c r="G4702" s="1" t="s">
        <v>11582</v>
      </c>
      <c r="H4702" s="191">
        <v>6329</v>
      </c>
      <c r="I4702" s="192">
        <v>0</v>
      </c>
      <c r="J4702" s="192">
        <v>0</v>
      </c>
    </row>
    <row r="4703" spans="1:10">
      <c r="A4703" s="1" t="s">
        <v>11583</v>
      </c>
      <c r="B4703" s="1" t="s">
        <v>11584</v>
      </c>
      <c r="C4703" s="1" t="s">
        <v>11584</v>
      </c>
      <c r="D4703" s="1" t="s">
        <v>11534</v>
      </c>
      <c r="E4703" s="1" t="s">
        <v>11535</v>
      </c>
      <c r="F4703" s="1" t="s">
        <v>48</v>
      </c>
      <c r="G4703" s="1" t="s">
        <v>11585</v>
      </c>
      <c r="H4703" s="191">
        <v>6256.5</v>
      </c>
      <c r="I4703" s="192">
        <v>0</v>
      </c>
      <c r="J4703" s="192">
        <v>0</v>
      </c>
    </row>
    <row r="4704" spans="1:10">
      <c r="A4704" s="1" t="s">
        <v>11586</v>
      </c>
      <c r="B4704" s="1" t="s">
        <v>11586</v>
      </c>
      <c r="C4704" s="1" t="s">
        <v>11545</v>
      </c>
      <c r="D4704" s="1" t="s">
        <v>11534</v>
      </c>
      <c r="E4704" s="1" t="s">
        <v>11535</v>
      </c>
      <c r="F4704" s="1" t="s">
        <v>57</v>
      </c>
      <c r="G4704" s="1" t="s">
        <v>11587</v>
      </c>
      <c r="H4704" s="191">
        <v>6080.5</v>
      </c>
      <c r="I4704" s="192">
        <v>0</v>
      </c>
      <c r="J4704" s="192">
        <v>0</v>
      </c>
    </row>
    <row r="4705" spans="1:10">
      <c r="A4705" s="1" t="s">
        <v>11588</v>
      </c>
      <c r="B4705" s="1" t="s">
        <v>11589</v>
      </c>
      <c r="C4705" s="1" t="s">
        <v>11589</v>
      </c>
      <c r="D4705" s="1" t="s">
        <v>11534</v>
      </c>
      <c r="E4705" s="1" t="s">
        <v>11535</v>
      </c>
      <c r="F4705" s="1" t="s">
        <v>48</v>
      </c>
      <c r="G4705" s="1" t="s">
        <v>11590</v>
      </c>
      <c r="H4705" s="191">
        <v>5586</v>
      </c>
      <c r="I4705" s="192">
        <v>0</v>
      </c>
      <c r="J4705" s="192">
        <v>0</v>
      </c>
    </row>
    <row r="4706" spans="1:10">
      <c r="A4706" s="1" t="s">
        <v>11591</v>
      </c>
      <c r="B4706" s="1" t="s">
        <v>11555</v>
      </c>
      <c r="C4706" s="1" t="s">
        <v>11555</v>
      </c>
      <c r="D4706" s="1" t="s">
        <v>11534</v>
      </c>
      <c r="E4706" s="1" t="s">
        <v>11535</v>
      </c>
      <c r="F4706" s="1" t="s">
        <v>48</v>
      </c>
      <c r="G4706" s="1" t="s">
        <v>11592</v>
      </c>
      <c r="H4706" s="191">
        <v>4349</v>
      </c>
      <c r="I4706" s="192">
        <v>0</v>
      </c>
      <c r="J4706" s="192">
        <v>0</v>
      </c>
    </row>
    <row r="4707" spans="1:10">
      <c r="A4707" s="1" t="s">
        <v>11593</v>
      </c>
      <c r="B4707" s="1" t="s">
        <v>11594</v>
      </c>
      <c r="C4707" s="1" t="s">
        <v>11594</v>
      </c>
      <c r="D4707" s="1" t="s">
        <v>11534</v>
      </c>
      <c r="E4707" s="1" t="s">
        <v>11535</v>
      </c>
      <c r="F4707" s="1" t="s">
        <v>48</v>
      </c>
      <c r="G4707" s="1" t="s">
        <v>11595</v>
      </c>
      <c r="H4707" s="191">
        <v>4040</v>
      </c>
      <c r="I4707" s="192">
        <v>0</v>
      </c>
      <c r="J4707" s="192">
        <v>0</v>
      </c>
    </row>
    <row r="4708" spans="1:10">
      <c r="A4708" s="1" t="s">
        <v>11596</v>
      </c>
      <c r="B4708" s="1" t="s">
        <v>11540</v>
      </c>
      <c r="C4708" s="1" t="s">
        <v>11540</v>
      </c>
      <c r="D4708" s="1" t="s">
        <v>11534</v>
      </c>
      <c r="E4708" s="1" t="s">
        <v>11535</v>
      </c>
      <c r="F4708" s="1" t="s">
        <v>48</v>
      </c>
      <c r="G4708" s="1" t="s">
        <v>1871</v>
      </c>
      <c r="H4708" s="191">
        <v>1076.25</v>
      </c>
      <c r="I4708" s="192">
        <v>0</v>
      </c>
      <c r="J4708" s="192">
        <v>0</v>
      </c>
    </row>
    <row r="4709" spans="1:10">
      <c r="A4709" s="1" t="s">
        <v>11597</v>
      </c>
      <c r="B4709" s="1" t="s">
        <v>11598</v>
      </c>
      <c r="C4709" s="1" t="s">
        <v>11598</v>
      </c>
      <c r="D4709" s="1" t="s">
        <v>113</v>
      </c>
      <c r="E4709" s="1" t="s">
        <v>114</v>
      </c>
      <c r="F4709" s="1" t="s">
        <v>48</v>
      </c>
      <c r="G4709" s="1" t="s">
        <v>11599</v>
      </c>
      <c r="H4709" s="191">
        <v>189194.5</v>
      </c>
      <c r="I4709" s="192">
        <v>1</v>
      </c>
      <c r="J4709" s="192">
        <v>1</v>
      </c>
    </row>
    <row r="4710" spans="1:10">
      <c r="A4710" s="1" t="s">
        <v>11600</v>
      </c>
      <c r="B4710" s="1" t="s">
        <v>11601</v>
      </c>
      <c r="C4710" s="1" t="s">
        <v>11601</v>
      </c>
      <c r="D4710" s="1" t="s">
        <v>113</v>
      </c>
      <c r="E4710" s="1" t="s">
        <v>114</v>
      </c>
      <c r="F4710" s="1" t="s">
        <v>48</v>
      </c>
      <c r="G4710" s="1" t="s">
        <v>11602</v>
      </c>
      <c r="H4710" s="191">
        <v>81775</v>
      </c>
      <c r="I4710" s="192">
        <v>1</v>
      </c>
      <c r="J4710" s="192">
        <v>1</v>
      </c>
    </row>
    <row r="4711" spans="1:10">
      <c r="A4711" s="1" t="s">
        <v>11603</v>
      </c>
      <c r="B4711" s="1" t="s">
        <v>11604</v>
      </c>
      <c r="C4711" s="1" t="s">
        <v>11604</v>
      </c>
      <c r="D4711" s="1" t="s">
        <v>113</v>
      </c>
      <c r="E4711" s="1" t="s">
        <v>114</v>
      </c>
      <c r="F4711" s="1" t="s">
        <v>48</v>
      </c>
      <c r="G4711" s="1" t="s">
        <v>11605</v>
      </c>
      <c r="H4711" s="191">
        <v>31034.5</v>
      </c>
      <c r="I4711" s="192">
        <v>0</v>
      </c>
      <c r="J4711" s="192">
        <v>1</v>
      </c>
    </row>
    <row r="4712" spans="1:10">
      <c r="A4712" s="1" t="s">
        <v>11606</v>
      </c>
      <c r="B4712" s="1" t="s">
        <v>11606</v>
      </c>
      <c r="C4712" s="1" t="s">
        <v>11607</v>
      </c>
      <c r="D4712" s="1" t="s">
        <v>113</v>
      </c>
      <c r="E4712" s="1" t="s">
        <v>114</v>
      </c>
      <c r="F4712" s="1" t="s">
        <v>57</v>
      </c>
      <c r="G4712" s="1" t="s">
        <v>11608</v>
      </c>
      <c r="H4712" s="191">
        <v>23011.5</v>
      </c>
      <c r="I4712" s="192">
        <v>0</v>
      </c>
      <c r="J4712" s="192">
        <v>0</v>
      </c>
    </row>
    <row r="4713" spans="1:10">
      <c r="A4713" s="1" t="s">
        <v>11609</v>
      </c>
      <c r="B4713" s="1" t="s">
        <v>11609</v>
      </c>
      <c r="C4713" s="1" t="s">
        <v>11610</v>
      </c>
      <c r="D4713" s="1" t="s">
        <v>113</v>
      </c>
      <c r="E4713" s="1" t="s">
        <v>114</v>
      </c>
      <c r="F4713" s="1" t="s">
        <v>57</v>
      </c>
      <c r="G4713" s="1" t="s">
        <v>11611</v>
      </c>
      <c r="H4713" s="191">
        <v>17599</v>
      </c>
      <c r="I4713" s="192">
        <v>0</v>
      </c>
      <c r="J4713" s="192">
        <v>0</v>
      </c>
    </row>
    <row r="4714" spans="1:10">
      <c r="A4714" s="1" t="s">
        <v>11612</v>
      </c>
      <c r="B4714" s="1" t="s">
        <v>11612</v>
      </c>
      <c r="C4714" s="1" t="s">
        <v>11613</v>
      </c>
      <c r="D4714" s="1" t="s">
        <v>113</v>
      </c>
      <c r="E4714" s="1" t="s">
        <v>114</v>
      </c>
      <c r="F4714" s="1" t="s">
        <v>57</v>
      </c>
      <c r="G4714" s="1" t="s">
        <v>11614</v>
      </c>
      <c r="H4714" s="191">
        <v>14627.5</v>
      </c>
      <c r="I4714" s="192">
        <v>0</v>
      </c>
      <c r="J4714" s="192">
        <v>1</v>
      </c>
    </row>
    <row r="4715" spans="1:10">
      <c r="A4715" s="1" t="s">
        <v>11615</v>
      </c>
      <c r="B4715" s="1" t="s">
        <v>11615</v>
      </c>
      <c r="C4715" s="1" t="s">
        <v>11610</v>
      </c>
      <c r="D4715" s="1" t="s">
        <v>113</v>
      </c>
      <c r="E4715" s="1" t="s">
        <v>114</v>
      </c>
      <c r="F4715" s="1" t="s">
        <v>57</v>
      </c>
      <c r="G4715" s="1" t="s">
        <v>11616</v>
      </c>
      <c r="H4715" s="191">
        <v>8921.5</v>
      </c>
      <c r="I4715" s="192">
        <v>0</v>
      </c>
      <c r="J4715" s="192">
        <v>0</v>
      </c>
    </row>
    <row r="4716" spans="1:10">
      <c r="A4716" s="1" t="s">
        <v>11617</v>
      </c>
      <c r="B4716" s="1" t="s">
        <v>11617</v>
      </c>
      <c r="C4716" s="1" t="s">
        <v>11607</v>
      </c>
      <c r="D4716" s="1" t="s">
        <v>113</v>
      </c>
      <c r="E4716" s="1" t="s">
        <v>114</v>
      </c>
      <c r="F4716" s="1" t="s">
        <v>57</v>
      </c>
      <c r="G4716" s="1" t="s">
        <v>11618</v>
      </c>
      <c r="H4716" s="191">
        <v>6324</v>
      </c>
      <c r="I4716" s="192">
        <v>0</v>
      </c>
      <c r="J4716" s="192">
        <v>0</v>
      </c>
    </row>
    <row r="4717" spans="1:10">
      <c r="A4717" s="1" t="s">
        <v>11619</v>
      </c>
      <c r="B4717" s="1" t="s">
        <v>11619</v>
      </c>
      <c r="C4717" s="1" t="s">
        <v>11610</v>
      </c>
      <c r="D4717" s="1" t="s">
        <v>113</v>
      </c>
      <c r="E4717" s="1" t="s">
        <v>114</v>
      </c>
      <c r="F4717" s="1" t="s">
        <v>57</v>
      </c>
      <c r="G4717" s="1" t="s">
        <v>11620</v>
      </c>
      <c r="H4717" s="191">
        <v>5406.5</v>
      </c>
      <c r="I4717" s="192">
        <v>0</v>
      </c>
      <c r="J4717" s="192">
        <v>0</v>
      </c>
    </row>
    <row r="4718" spans="1:10">
      <c r="A4718" s="1" t="s">
        <v>11621</v>
      </c>
      <c r="B4718" s="1" t="s">
        <v>11621</v>
      </c>
      <c r="C4718" s="1" t="s">
        <v>11622</v>
      </c>
      <c r="D4718" s="1" t="s">
        <v>113</v>
      </c>
      <c r="E4718" s="1" t="s">
        <v>114</v>
      </c>
      <c r="F4718" s="1" t="s">
        <v>57</v>
      </c>
      <c r="G4718" s="1" t="s">
        <v>11623</v>
      </c>
      <c r="H4718" s="191">
        <v>3841.5</v>
      </c>
      <c r="I4718" s="192">
        <v>0</v>
      </c>
      <c r="J4718" s="192">
        <v>0</v>
      </c>
    </row>
    <row r="4719" spans="1:10">
      <c r="A4719" s="1" t="s">
        <v>11624</v>
      </c>
      <c r="B4719" s="1" t="s">
        <v>11624</v>
      </c>
      <c r="C4719" s="1" t="s">
        <v>11610</v>
      </c>
      <c r="D4719" s="1" t="s">
        <v>113</v>
      </c>
      <c r="E4719" s="1" t="s">
        <v>114</v>
      </c>
      <c r="F4719" s="1" t="s">
        <v>57</v>
      </c>
      <c r="G4719" s="1" t="s">
        <v>11625</v>
      </c>
      <c r="H4719" s="191">
        <v>1319</v>
      </c>
      <c r="I4719" s="192">
        <v>0</v>
      </c>
      <c r="J4719" s="192">
        <v>0</v>
      </c>
    </row>
    <row r="4720" spans="1:10">
      <c r="A4720" s="1" t="s">
        <v>11626</v>
      </c>
      <c r="B4720" s="1" t="s">
        <v>112</v>
      </c>
      <c r="C4720" s="1" t="s">
        <v>112</v>
      </c>
      <c r="D4720" s="1" t="s">
        <v>113</v>
      </c>
      <c r="E4720" s="1" t="s">
        <v>114</v>
      </c>
      <c r="F4720" s="195" t="s">
        <v>42</v>
      </c>
      <c r="G4720" s="195" t="s">
        <v>11627</v>
      </c>
      <c r="H4720" s="196">
        <v>2905</v>
      </c>
      <c r="I4720" s="192">
        <v>0</v>
      </c>
      <c r="J4720" s="192">
        <v>0</v>
      </c>
    </row>
    <row r="4721" spans="1:10">
      <c r="A4721" s="1" t="s">
        <v>11628</v>
      </c>
      <c r="B4721" s="1" t="s">
        <v>11629</v>
      </c>
      <c r="C4721" s="1" t="s">
        <v>11629</v>
      </c>
      <c r="D4721" s="1" t="s">
        <v>8106</v>
      </c>
      <c r="E4721" s="1" t="s">
        <v>8107</v>
      </c>
      <c r="F4721" s="1" t="s">
        <v>448</v>
      </c>
      <c r="G4721" s="1" t="s">
        <v>11630</v>
      </c>
      <c r="H4721" s="191">
        <v>258978.75</v>
      </c>
      <c r="I4721" s="192">
        <v>1</v>
      </c>
      <c r="J4721" s="192">
        <v>1</v>
      </c>
    </row>
    <row r="4722" spans="1:10">
      <c r="A4722" s="1" t="s">
        <v>11631</v>
      </c>
      <c r="B4722" s="1" t="s">
        <v>11629</v>
      </c>
      <c r="C4722" s="1" t="s">
        <v>11629</v>
      </c>
      <c r="D4722" s="1" t="s">
        <v>8106</v>
      </c>
      <c r="E4722" s="1" t="s">
        <v>8107</v>
      </c>
      <c r="F4722" s="1" t="s">
        <v>448</v>
      </c>
      <c r="G4722" s="1" t="s">
        <v>11632</v>
      </c>
      <c r="H4722" s="191">
        <v>237683.5</v>
      </c>
      <c r="I4722" s="192">
        <v>1</v>
      </c>
      <c r="J4722" s="192">
        <v>1</v>
      </c>
    </row>
    <row r="4723" spans="1:10">
      <c r="A4723" s="1" t="s">
        <v>11633</v>
      </c>
      <c r="B4723" s="1" t="s">
        <v>11634</v>
      </c>
      <c r="C4723" s="1" t="s">
        <v>11634</v>
      </c>
      <c r="D4723" s="1" t="s">
        <v>8106</v>
      </c>
      <c r="E4723" s="1" t="s">
        <v>8107</v>
      </c>
      <c r="F4723" s="1" t="s">
        <v>48</v>
      </c>
      <c r="G4723" s="1" t="s">
        <v>11635</v>
      </c>
      <c r="H4723" s="191">
        <v>115580.5</v>
      </c>
      <c r="I4723" s="192">
        <v>1</v>
      </c>
      <c r="J4723" s="192">
        <v>1</v>
      </c>
    </row>
    <row r="4724" spans="1:10">
      <c r="A4724" s="1" t="s">
        <v>11636</v>
      </c>
      <c r="B4724" s="1" t="s">
        <v>11636</v>
      </c>
      <c r="C4724" s="1" t="s">
        <v>11637</v>
      </c>
      <c r="D4724" s="1" t="s">
        <v>8106</v>
      </c>
      <c r="E4724" s="1" t="s">
        <v>8107</v>
      </c>
      <c r="F4724" s="1" t="s">
        <v>57</v>
      </c>
      <c r="G4724" s="1" t="s">
        <v>11638</v>
      </c>
      <c r="H4724" s="191">
        <v>103903.5</v>
      </c>
      <c r="I4724" s="192">
        <v>0</v>
      </c>
      <c r="J4724" s="192">
        <v>0</v>
      </c>
    </row>
    <row r="4725" spans="1:10">
      <c r="A4725" s="1" t="s">
        <v>11639</v>
      </c>
      <c r="B4725" s="1" t="s">
        <v>11640</v>
      </c>
      <c r="C4725" s="1" t="s">
        <v>11640</v>
      </c>
      <c r="D4725" s="1" t="s">
        <v>8106</v>
      </c>
      <c r="E4725" s="1" t="s">
        <v>8107</v>
      </c>
      <c r="F4725" s="1" t="s">
        <v>48</v>
      </c>
      <c r="G4725" s="1" t="s">
        <v>11641</v>
      </c>
      <c r="H4725" s="191">
        <v>75065</v>
      </c>
      <c r="I4725" s="192">
        <v>0</v>
      </c>
      <c r="J4725" s="192">
        <v>0</v>
      </c>
    </row>
    <row r="4726" spans="1:10">
      <c r="A4726" s="1" t="s">
        <v>11642</v>
      </c>
      <c r="B4726" s="1" t="s">
        <v>11643</v>
      </c>
      <c r="C4726" s="1" t="s">
        <v>11643</v>
      </c>
      <c r="D4726" s="1" t="s">
        <v>8106</v>
      </c>
      <c r="E4726" s="1" t="s">
        <v>8107</v>
      </c>
      <c r="F4726" s="1" t="s">
        <v>48</v>
      </c>
      <c r="G4726" s="1" t="s">
        <v>11644</v>
      </c>
      <c r="H4726" s="191">
        <v>43903.25</v>
      </c>
      <c r="I4726" s="192">
        <v>0</v>
      </c>
      <c r="J4726" s="192">
        <v>0</v>
      </c>
    </row>
    <row r="4727" spans="1:10">
      <c r="A4727" s="1" t="s">
        <v>11645</v>
      </c>
      <c r="B4727" s="1" t="s">
        <v>11645</v>
      </c>
      <c r="C4727" s="1" t="s">
        <v>11646</v>
      </c>
      <c r="D4727" s="1" t="s">
        <v>8106</v>
      </c>
      <c r="E4727" s="1" t="s">
        <v>8107</v>
      </c>
      <c r="F4727" s="1" t="s">
        <v>57</v>
      </c>
      <c r="G4727" s="1" t="s">
        <v>11647</v>
      </c>
      <c r="H4727" s="191">
        <v>31637.5</v>
      </c>
      <c r="I4727" s="192">
        <v>0</v>
      </c>
      <c r="J4727" s="192">
        <v>0</v>
      </c>
    </row>
    <row r="4728" spans="1:10">
      <c r="A4728" s="1" t="s">
        <v>11648</v>
      </c>
      <c r="B4728" s="1" t="s">
        <v>11648</v>
      </c>
      <c r="C4728" s="1" t="s">
        <v>11649</v>
      </c>
      <c r="D4728" s="1" t="s">
        <v>8106</v>
      </c>
      <c r="E4728" s="1" t="s">
        <v>8107</v>
      </c>
      <c r="F4728" s="1" t="s">
        <v>57</v>
      </c>
      <c r="G4728" s="1" t="s">
        <v>11650</v>
      </c>
      <c r="H4728" s="191">
        <v>28650.5</v>
      </c>
      <c r="I4728" s="192">
        <v>0</v>
      </c>
      <c r="J4728" s="192">
        <v>0</v>
      </c>
    </row>
    <row r="4729" spans="1:10">
      <c r="A4729" s="1" t="s">
        <v>11651</v>
      </c>
      <c r="B4729" s="1" t="s">
        <v>11651</v>
      </c>
      <c r="C4729" s="1" t="s">
        <v>11652</v>
      </c>
      <c r="D4729" s="1" t="s">
        <v>8106</v>
      </c>
      <c r="E4729" s="1" t="s">
        <v>8107</v>
      </c>
      <c r="F4729" s="1" t="s">
        <v>57</v>
      </c>
      <c r="G4729" s="1" t="s">
        <v>11653</v>
      </c>
      <c r="H4729" s="191">
        <v>25925</v>
      </c>
      <c r="I4729" s="192">
        <v>0</v>
      </c>
      <c r="J4729" s="192">
        <v>0</v>
      </c>
    </row>
    <row r="4730" spans="1:10">
      <c r="A4730" s="1" t="s">
        <v>11654</v>
      </c>
      <c r="B4730" s="1" t="s">
        <v>11654</v>
      </c>
      <c r="C4730" s="1" t="s">
        <v>11655</v>
      </c>
      <c r="D4730" s="1" t="s">
        <v>8106</v>
      </c>
      <c r="E4730" s="1" t="s">
        <v>8107</v>
      </c>
      <c r="F4730" s="1" t="s">
        <v>57</v>
      </c>
      <c r="G4730" s="1" t="s">
        <v>11656</v>
      </c>
      <c r="H4730" s="191">
        <v>23503</v>
      </c>
      <c r="I4730" s="192">
        <v>0</v>
      </c>
      <c r="J4730" s="192">
        <v>0</v>
      </c>
    </row>
    <row r="4731" spans="1:10">
      <c r="A4731" s="1" t="s">
        <v>11657</v>
      </c>
      <c r="B4731" s="1" t="s">
        <v>11657</v>
      </c>
      <c r="C4731" s="1" t="s">
        <v>11658</v>
      </c>
      <c r="D4731" s="1" t="s">
        <v>8106</v>
      </c>
      <c r="E4731" s="1" t="s">
        <v>8107</v>
      </c>
      <c r="F4731" s="1" t="s">
        <v>57</v>
      </c>
      <c r="G4731" s="1" t="s">
        <v>2251</v>
      </c>
      <c r="H4731" s="191">
        <v>22227.5</v>
      </c>
      <c r="I4731" s="192">
        <v>0</v>
      </c>
      <c r="J4731" s="192">
        <v>0</v>
      </c>
    </row>
    <row r="4732" spans="1:10">
      <c r="A4732" s="1" t="s">
        <v>11659</v>
      </c>
      <c r="B4732" s="1" t="s">
        <v>11659</v>
      </c>
      <c r="C4732" s="1" t="s">
        <v>11660</v>
      </c>
      <c r="D4732" s="1" t="s">
        <v>8106</v>
      </c>
      <c r="E4732" s="1" t="s">
        <v>8107</v>
      </c>
      <c r="F4732" s="1" t="s">
        <v>57</v>
      </c>
      <c r="G4732" s="1" t="s">
        <v>11661</v>
      </c>
      <c r="H4732" s="191">
        <v>21196.5</v>
      </c>
      <c r="I4732" s="192">
        <v>0</v>
      </c>
      <c r="J4732" s="192">
        <v>0</v>
      </c>
    </row>
    <row r="4733" spans="1:10">
      <c r="A4733" s="1" t="s">
        <v>11662</v>
      </c>
      <c r="B4733" s="1" t="s">
        <v>11662</v>
      </c>
      <c r="C4733" s="1" t="s">
        <v>11663</v>
      </c>
      <c r="D4733" s="1" t="s">
        <v>8106</v>
      </c>
      <c r="E4733" s="1" t="s">
        <v>8107</v>
      </c>
      <c r="F4733" s="1" t="s">
        <v>57</v>
      </c>
      <c r="G4733" s="1" t="s">
        <v>11664</v>
      </c>
      <c r="H4733" s="191">
        <v>19275</v>
      </c>
      <c r="I4733" s="192">
        <v>0</v>
      </c>
      <c r="J4733" s="192">
        <v>0</v>
      </c>
    </row>
    <row r="4734" spans="1:10">
      <c r="A4734" s="1" t="s">
        <v>11665</v>
      </c>
      <c r="B4734" s="1" t="s">
        <v>11665</v>
      </c>
      <c r="C4734" s="1" t="s">
        <v>11666</v>
      </c>
      <c r="D4734" s="1" t="s">
        <v>8106</v>
      </c>
      <c r="E4734" s="1" t="s">
        <v>8107</v>
      </c>
      <c r="F4734" s="1" t="s">
        <v>57</v>
      </c>
      <c r="G4734" s="1" t="s">
        <v>11667</v>
      </c>
      <c r="H4734" s="191">
        <v>19066.5</v>
      </c>
      <c r="I4734" s="192">
        <v>0</v>
      </c>
      <c r="J4734" s="192">
        <v>0</v>
      </c>
    </row>
    <row r="4735" spans="1:10">
      <c r="A4735" s="1" t="s">
        <v>11668</v>
      </c>
      <c r="B4735" s="1" t="s">
        <v>11668</v>
      </c>
      <c r="C4735" s="1" t="s">
        <v>11669</v>
      </c>
      <c r="D4735" s="1" t="s">
        <v>8106</v>
      </c>
      <c r="E4735" s="1" t="s">
        <v>8107</v>
      </c>
      <c r="F4735" s="1" t="s">
        <v>57</v>
      </c>
      <c r="G4735" s="1" t="s">
        <v>11670</v>
      </c>
      <c r="H4735" s="191">
        <v>18451.5</v>
      </c>
      <c r="I4735" s="192">
        <v>0</v>
      </c>
      <c r="J4735" s="192">
        <v>0</v>
      </c>
    </row>
    <row r="4736" spans="1:10">
      <c r="A4736" s="1" t="s">
        <v>11671</v>
      </c>
      <c r="B4736" s="1" t="s">
        <v>11629</v>
      </c>
      <c r="C4736" s="1" t="s">
        <v>11629</v>
      </c>
      <c r="D4736" s="1" t="s">
        <v>8106</v>
      </c>
      <c r="E4736" s="1" t="s">
        <v>8107</v>
      </c>
      <c r="F4736" s="1" t="s">
        <v>448</v>
      </c>
      <c r="G4736" s="1" t="s">
        <v>11672</v>
      </c>
      <c r="H4736" s="191">
        <v>16464</v>
      </c>
      <c r="I4736" s="192">
        <v>0</v>
      </c>
      <c r="J4736" s="192">
        <v>0</v>
      </c>
    </row>
    <row r="4737" spans="1:10">
      <c r="A4737" s="1" t="s">
        <v>11673</v>
      </c>
      <c r="B4737" s="1" t="s">
        <v>11673</v>
      </c>
      <c r="C4737" s="1" t="s">
        <v>11674</v>
      </c>
      <c r="D4737" s="1" t="s">
        <v>8106</v>
      </c>
      <c r="E4737" s="1" t="s">
        <v>8107</v>
      </c>
      <c r="F4737" s="1" t="s">
        <v>57</v>
      </c>
      <c r="G4737" s="1" t="s">
        <v>11675</v>
      </c>
      <c r="H4737" s="191">
        <v>16089</v>
      </c>
      <c r="I4737" s="192">
        <v>0</v>
      </c>
      <c r="J4737" s="192">
        <v>0</v>
      </c>
    </row>
    <row r="4738" spans="1:10">
      <c r="A4738" s="1" t="s">
        <v>11676</v>
      </c>
      <c r="B4738" s="1" t="s">
        <v>11676</v>
      </c>
      <c r="C4738" s="1" t="s">
        <v>11649</v>
      </c>
      <c r="D4738" s="1" t="s">
        <v>8106</v>
      </c>
      <c r="E4738" s="1" t="s">
        <v>8107</v>
      </c>
      <c r="F4738" s="1" t="s">
        <v>57</v>
      </c>
      <c r="G4738" s="1" t="s">
        <v>1200</v>
      </c>
      <c r="H4738" s="191">
        <v>16063</v>
      </c>
      <c r="I4738" s="192">
        <v>0</v>
      </c>
      <c r="J4738" s="192">
        <v>0</v>
      </c>
    </row>
    <row r="4739" spans="1:10">
      <c r="A4739" s="1" t="s">
        <v>11677</v>
      </c>
      <c r="B4739" s="1" t="s">
        <v>11677</v>
      </c>
      <c r="C4739" s="1" t="s">
        <v>11678</v>
      </c>
      <c r="D4739" s="1" t="s">
        <v>8106</v>
      </c>
      <c r="E4739" s="1" t="s">
        <v>8107</v>
      </c>
      <c r="F4739" s="1" t="s">
        <v>57</v>
      </c>
      <c r="G4739" s="1" t="s">
        <v>11679</v>
      </c>
      <c r="H4739" s="191">
        <v>15634.5</v>
      </c>
      <c r="I4739" s="192">
        <v>0</v>
      </c>
      <c r="J4739" s="192">
        <v>0</v>
      </c>
    </row>
    <row r="4740" spans="1:10">
      <c r="A4740" s="1" t="s">
        <v>11680</v>
      </c>
      <c r="B4740" s="1" t="s">
        <v>11629</v>
      </c>
      <c r="C4740" s="1" t="s">
        <v>11629</v>
      </c>
      <c r="D4740" s="1" t="s">
        <v>8106</v>
      </c>
      <c r="E4740" s="1" t="s">
        <v>8107</v>
      </c>
      <c r="F4740" s="1" t="s">
        <v>448</v>
      </c>
      <c r="G4740" s="1" t="s">
        <v>11681</v>
      </c>
      <c r="H4740" s="191">
        <v>15532.5</v>
      </c>
      <c r="I4740" s="192">
        <v>0</v>
      </c>
      <c r="J4740" s="192">
        <v>0</v>
      </c>
    </row>
    <row r="4741" spans="1:10">
      <c r="A4741" s="1" t="s">
        <v>11682</v>
      </c>
      <c r="B4741" s="1" t="s">
        <v>11682</v>
      </c>
      <c r="C4741" s="1" t="s">
        <v>11683</v>
      </c>
      <c r="D4741" s="1" t="s">
        <v>8106</v>
      </c>
      <c r="E4741" s="1" t="s">
        <v>8107</v>
      </c>
      <c r="F4741" s="1" t="s">
        <v>57</v>
      </c>
      <c r="G4741" s="1" t="s">
        <v>11684</v>
      </c>
      <c r="H4741" s="191">
        <v>14758</v>
      </c>
      <c r="I4741" s="192">
        <v>0</v>
      </c>
      <c r="J4741" s="192">
        <v>0</v>
      </c>
    </row>
    <row r="4742" spans="1:10">
      <c r="A4742" s="1" t="s">
        <v>11685</v>
      </c>
      <c r="B4742" s="1" t="s">
        <v>11686</v>
      </c>
      <c r="C4742" s="1" t="s">
        <v>11686</v>
      </c>
      <c r="D4742" s="1" t="s">
        <v>8106</v>
      </c>
      <c r="E4742" s="1" t="s">
        <v>8107</v>
      </c>
      <c r="F4742" s="1" t="s">
        <v>57</v>
      </c>
      <c r="G4742" s="1" t="s">
        <v>11687</v>
      </c>
      <c r="H4742" s="191">
        <v>14274</v>
      </c>
      <c r="I4742" s="192">
        <v>0</v>
      </c>
      <c r="J4742" s="192">
        <v>0</v>
      </c>
    </row>
    <row r="4743" spans="1:10">
      <c r="A4743" s="1" t="s">
        <v>11688</v>
      </c>
      <c r="B4743" s="1" t="s">
        <v>11629</v>
      </c>
      <c r="C4743" s="1" t="s">
        <v>11629</v>
      </c>
      <c r="D4743" s="1" t="s">
        <v>8106</v>
      </c>
      <c r="E4743" s="1" t="s">
        <v>8107</v>
      </c>
      <c r="F4743" s="1" t="s">
        <v>448</v>
      </c>
      <c r="G4743" s="1" t="s">
        <v>11689</v>
      </c>
      <c r="H4743" s="191">
        <v>14148.5</v>
      </c>
      <c r="I4743" s="192">
        <v>0</v>
      </c>
      <c r="J4743" s="192">
        <v>0</v>
      </c>
    </row>
    <row r="4744" spans="1:10">
      <c r="A4744" s="1" t="s">
        <v>11690</v>
      </c>
      <c r="B4744" s="1" t="s">
        <v>11686</v>
      </c>
      <c r="C4744" s="1" t="s">
        <v>11686</v>
      </c>
      <c r="D4744" s="1" t="s">
        <v>8106</v>
      </c>
      <c r="E4744" s="1" t="s">
        <v>8107</v>
      </c>
      <c r="F4744" s="1" t="s">
        <v>57</v>
      </c>
      <c r="G4744" s="1" t="s">
        <v>11691</v>
      </c>
      <c r="H4744" s="191">
        <v>13305</v>
      </c>
      <c r="I4744" s="192">
        <v>0</v>
      </c>
      <c r="J4744" s="192">
        <v>0</v>
      </c>
    </row>
    <row r="4745" spans="1:10">
      <c r="A4745" s="1" t="s">
        <v>11692</v>
      </c>
      <c r="B4745" s="1" t="s">
        <v>11640</v>
      </c>
      <c r="C4745" s="1" t="s">
        <v>11640</v>
      </c>
      <c r="D4745" s="1" t="s">
        <v>8106</v>
      </c>
      <c r="E4745" s="1" t="s">
        <v>8107</v>
      </c>
      <c r="F4745" s="1" t="s">
        <v>48</v>
      </c>
      <c r="G4745" s="1" t="s">
        <v>11693</v>
      </c>
      <c r="H4745" s="191">
        <v>12505</v>
      </c>
      <c r="I4745" s="192">
        <v>0</v>
      </c>
      <c r="J4745" s="192">
        <v>0</v>
      </c>
    </row>
    <row r="4746" spans="1:10">
      <c r="A4746" s="1" t="s">
        <v>11694</v>
      </c>
      <c r="B4746" s="1" t="s">
        <v>11694</v>
      </c>
      <c r="C4746" s="1" t="s">
        <v>11695</v>
      </c>
      <c r="D4746" s="1" t="s">
        <v>8106</v>
      </c>
      <c r="E4746" s="1" t="s">
        <v>8107</v>
      </c>
      <c r="F4746" s="1" t="s">
        <v>57</v>
      </c>
      <c r="G4746" s="1" t="s">
        <v>11696</v>
      </c>
      <c r="H4746" s="191">
        <v>11110</v>
      </c>
      <c r="I4746" s="192">
        <v>0</v>
      </c>
      <c r="J4746" s="192">
        <v>0</v>
      </c>
    </row>
    <row r="4747" spans="1:10">
      <c r="A4747" s="1" t="s">
        <v>11697</v>
      </c>
      <c r="B4747" s="1" t="s">
        <v>11697</v>
      </c>
      <c r="C4747" s="1" t="s">
        <v>11698</v>
      </c>
      <c r="D4747" s="1" t="s">
        <v>8106</v>
      </c>
      <c r="E4747" s="1" t="s">
        <v>8107</v>
      </c>
      <c r="F4747" s="1" t="s">
        <v>42</v>
      </c>
      <c r="G4747" s="1" t="s">
        <v>11699</v>
      </c>
      <c r="H4747" s="191">
        <v>9769.5</v>
      </c>
      <c r="I4747" s="192">
        <v>0</v>
      </c>
      <c r="J4747" s="192">
        <v>0</v>
      </c>
    </row>
    <row r="4748" spans="1:10">
      <c r="A4748" s="1" t="s">
        <v>11700</v>
      </c>
      <c r="B4748" s="1" t="s">
        <v>11701</v>
      </c>
      <c r="C4748" s="1" t="s">
        <v>11701</v>
      </c>
      <c r="D4748" s="1" t="s">
        <v>8106</v>
      </c>
      <c r="E4748" s="1" t="s">
        <v>8107</v>
      </c>
      <c r="F4748" s="1" t="s">
        <v>57</v>
      </c>
      <c r="G4748" s="1" t="s">
        <v>11702</v>
      </c>
      <c r="H4748" s="191">
        <v>8558.5</v>
      </c>
      <c r="I4748" s="192">
        <v>0</v>
      </c>
      <c r="J4748" s="192">
        <v>0</v>
      </c>
    </row>
    <row r="4749" spans="1:10">
      <c r="A4749" s="1" t="s">
        <v>11703</v>
      </c>
      <c r="B4749" s="1" t="s">
        <v>11704</v>
      </c>
      <c r="C4749" s="1" t="s">
        <v>11704</v>
      </c>
      <c r="D4749" s="1" t="s">
        <v>8106</v>
      </c>
      <c r="E4749" s="1" t="s">
        <v>8107</v>
      </c>
      <c r="F4749" s="1" t="s">
        <v>57</v>
      </c>
      <c r="G4749" s="1" t="s">
        <v>11705</v>
      </c>
      <c r="H4749" s="191">
        <v>8520.5</v>
      </c>
      <c r="I4749" s="192">
        <v>0</v>
      </c>
      <c r="J4749" s="192">
        <v>0</v>
      </c>
    </row>
    <row r="4750" spans="1:10">
      <c r="A4750" s="1" t="s">
        <v>11706</v>
      </c>
      <c r="B4750" s="1" t="s">
        <v>11706</v>
      </c>
      <c r="C4750" s="1" t="s">
        <v>11707</v>
      </c>
      <c r="D4750" s="1" t="s">
        <v>8106</v>
      </c>
      <c r="E4750" s="1" t="s">
        <v>8107</v>
      </c>
      <c r="F4750" s="1" t="s">
        <v>57</v>
      </c>
      <c r="G4750" s="1" t="s">
        <v>11708</v>
      </c>
      <c r="H4750" s="191">
        <v>8444.5</v>
      </c>
      <c r="I4750" s="192">
        <v>0</v>
      </c>
      <c r="J4750" s="192">
        <v>0</v>
      </c>
    </row>
    <row r="4751" spans="1:10">
      <c r="A4751" s="1" t="s">
        <v>11709</v>
      </c>
      <c r="B4751" s="1" t="s">
        <v>11701</v>
      </c>
      <c r="C4751" s="1" t="s">
        <v>11701</v>
      </c>
      <c r="D4751" s="1" t="s">
        <v>8106</v>
      </c>
      <c r="E4751" s="1" t="s">
        <v>8107</v>
      </c>
      <c r="F4751" s="1" t="s">
        <v>57</v>
      </c>
      <c r="G4751" s="1" t="s">
        <v>11710</v>
      </c>
      <c r="H4751" s="191">
        <v>7901</v>
      </c>
      <c r="I4751" s="192">
        <v>0</v>
      </c>
      <c r="J4751" s="192">
        <v>0</v>
      </c>
    </row>
    <row r="4752" spans="1:10">
      <c r="A4752" s="1" t="s">
        <v>11711</v>
      </c>
      <c r="B4752" s="1" t="s">
        <v>11711</v>
      </c>
      <c r="C4752" s="1" t="s">
        <v>11707</v>
      </c>
      <c r="D4752" s="1" t="s">
        <v>8106</v>
      </c>
      <c r="E4752" s="1" t="s">
        <v>8107</v>
      </c>
      <c r="F4752" s="1" t="s">
        <v>57</v>
      </c>
      <c r="G4752" s="1" t="s">
        <v>11712</v>
      </c>
      <c r="H4752" s="191">
        <v>7307</v>
      </c>
      <c r="I4752" s="192">
        <v>0</v>
      </c>
      <c r="J4752" s="192">
        <v>0</v>
      </c>
    </row>
    <row r="4753" spans="1:10">
      <c r="A4753" s="1" t="s">
        <v>11713</v>
      </c>
      <c r="B4753" s="1" t="s">
        <v>11701</v>
      </c>
      <c r="C4753" s="1" t="s">
        <v>11701</v>
      </c>
      <c r="D4753" s="1" t="s">
        <v>8106</v>
      </c>
      <c r="E4753" s="1" t="s">
        <v>8107</v>
      </c>
      <c r="F4753" s="1" t="s">
        <v>57</v>
      </c>
      <c r="G4753" s="1" t="s">
        <v>11714</v>
      </c>
      <c r="H4753" s="191">
        <v>7276</v>
      </c>
      <c r="I4753" s="192">
        <v>0</v>
      </c>
      <c r="J4753" s="192">
        <v>0</v>
      </c>
    </row>
    <row r="4754" spans="1:10">
      <c r="A4754" s="1" t="s">
        <v>11715</v>
      </c>
      <c r="B4754" s="1" t="s">
        <v>11701</v>
      </c>
      <c r="C4754" s="1" t="s">
        <v>11701</v>
      </c>
      <c r="D4754" s="1" t="s">
        <v>8106</v>
      </c>
      <c r="E4754" s="1" t="s">
        <v>8107</v>
      </c>
      <c r="F4754" s="1" t="s">
        <v>57</v>
      </c>
      <c r="G4754" s="1" t="s">
        <v>11716</v>
      </c>
      <c r="H4754" s="191">
        <v>7235</v>
      </c>
      <c r="I4754" s="192">
        <v>0</v>
      </c>
      <c r="J4754" s="192">
        <v>0</v>
      </c>
    </row>
    <row r="4755" spans="1:10">
      <c r="A4755" s="1" t="s">
        <v>11717</v>
      </c>
      <c r="B4755" s="1" t="s">
        <v>11717</v>
      </c>
      <c r="C4755" s="1" t="s">
        <v>11718</v>
      </c>
      <c r="D4755" s="1" t="s">
        <v>8106</v>
      </c>
      <c r="E4755" s="1" t="s">
        <v>8107</v>
      </c>
      <c r="F4755" s="1" t="s">
        <v>57</v>
      </c>
      <c r="G4755" s="1" t="s">
        <v>11719</v>
      </c>
      <c r="H4755" s="191">
        <v>7224</v>
      </c>
      <c r="I4755" s="192">
        <v>0</v>
      </c>
      <c r="J4755" s="192">
        <v>0</v>
      </c>
    </row>
    <row r="4756" spans="1:10">
      <c r="A4756" s="1" t="s">
        <v>11720</v>
      </c>
      <c r="B4756" s="1" t="s">
        <v>11720</v>
      </c>
      <c r="C4756" s="1" t="s">
        <v>11718</v>
      </c>
      <c r="D4756" s="1" t="s">
        <v>8106</v>
      </c>
      <c r="E4756" s="1" t="s">
        <v>8107</v>
      </c>
      <c r="F4756" s="1" t="s">
        <v>57</v>
      </c>
      <c r="G4756" s="1" t="s">
        <v>11721</v>
      </c>
      <c r="H4756" s="191">
        <v>6872</v>
      </c>
      <c r="I4756" s="192">
        <v>0</v>
      </c>
      <c r="J4756" s="192">
        <v>0</v>
      </c>
    </row>
    <row r="4757" spans="1:10">
      <c r="A4757" s="1" t="s">
        <v>11722</v>
      </c>
      <c r="B4757" s="1" t="s">
        <v>11722</v>
      </c>
      <c r="C4757" s="1" t="s">
        <v>11707</v>
      </c>
      <c r="D4757" s="1" t="s">
        <v>8106</v>
      </c>
      <c r="E4757" s="1" t="s">
        <v>8107</v>
      </c>
      <c r="F4757" s="1" t="s">
        <v>57</v>
      </c>
      <c r="G4757" s="1" t="s">
        <v>11723</v>
      </c>
      <c r="H4757" s="191">
        <v>6665.5</v>
      </c>
      <c r="I4757" s="192">
        <v>0</v>
      </c>
      <c r="J4757" s="192">
        <v>0</v>
      </c>
    </row>
    <row r="4758" spans="1:10">
      <c r="A4758" s="1" t="s">
        <v>11724</v>
      </c>
      <c r="B4758" s="1" t="s">
        <v>11724</v>
      </c>
      <c r="C4758" s="1" t="s">
        <v>11707</v>
      </c>
      <c r="D4758" s="1" t="s">
        <v>8106</v>
      </c>
      <c r="E4758" s="1" t="s">
        <v>8107</v>
      </c>
      <c r="F4758" s="1" t="s">
        <v>57</v>
      </c>
      <c r="G4758" s="1" t="s">
        <v>11725</v>
      </c>
      <c r="H4758" s="191">
        <v>6625.5</v>
      </c>
      <c r="I4758" s="192">
        <v>0</v>
      </c>
      <c r="J4758" s="192">
        <v>0</v>
      </c>
    </row>
    <row r="4759" spans="1:10">
      <c r="A4759" s="1" t="s">
        <v>11726</v>
      </c>
      <c r="B4759" s="1" t="s">
        <v>11701</v>
      </c>
      <c r="C4759" s="1" t="s">
        <v>11701</v>
      </c>
      <c r="D4759" s="1" t="s">
        <v>8106</v>
      </c>
      <c r="E4759" s="1" t="s">
        <v>8107</v>
      </c>
      <c r="F4759" s="1" t="s">
        <v>57</v>
      </c>
      <c r="G4759" s="1" t="s">
        <v>11727</v>
      </c>
      <c r="H4759" s="191">
        <v>6453</v>
      </c>
      <c r="I4759" s="192">
        <v>0</v>
      </c>
      <c r="J4759" s="192">
        <v>0</v>
      </c>
    </row>
    <row r="4760" spans="1:10">
      <c r="A4760" s="1" t="s">
        <v>11728</v>
      </c>
      <c r="B4760" s="1" t="s">
        <v>11629</v>
      </c>
      <c r="C4760" s="1" t="s">
        <v>11629</v>
      </c>
      <c r="D4760" s="1" t="s">
        <v>8106</v>
      </c>
      <c r="E4760" s="1" t="s">
        <v>8107</v>
      </c>
      <c r="F4760" s="1" t="s">
        <v>448</v>
      </c>
      <c r="G4760" s="1" t="s">
        <v>11729</v>
      </c>
      <c r="H4760" s="191">
        <v>6267</v>
      </c>
      <c r="I4760" s="192">
        <v>0</v>
      </c>
      <c r="J4760" s="192">
        <v>0</v>
      </c>
    </row>
    <row r="4761" spans="1:10">
      <c r="A4761" s="1" t="s">
        <v>11730</v>
      </c>
      <c r="B4761" s="1" t="s">
        <v>11730</v>
      </c>
      <c r="C4761" s="1" t="s">
        <v>11731</v>
      </c>
      <c r="D4761" s="1" t="s">
        <v>8106</v>
      </c>
      <c r="E4761" s="1" t="s">
        <v>8107</v>
      </c>
      <c r="F4761" s="1" t="s">
        <v>57</v>
      </c>
      <c r="G4761" s="1" t="s">
        <v>11732</v>
      </c>
      <c r="H4761" s="191">
        <v>5542</v>
      </c>
      <c r="I4761" s="192">
        <v>0</v>
      </c>
      <c r="J4761" s="192">
        <v>0</v>
      </c>
    </row>
    <row r="4762" spans="1:10">
      <c r="A4762" s="1" t="s">
        <v>11733</v>
      </c>
      <c r="B4762" s="1" t="s">
        <v>11733</v>
      </c>
      <c r="C4762" s="1" t="s">
        <v>11718</v>
      </c>
      <c r="D4762" s="1" t="s">
        <v>8106</v>
      </c>
      <c r="E4762" s="1" t="s">
        <v>8107</v>
      </c>
      <c r="F4762" s="1" t="s">
        <v>57</v>
      </c>
      <c r="G4762" s="1" t="s">
        <v>11734</v>
      </c>
      <c r="H4762" s="191">
        <v>5369</v>
      </c>
      <c r="I4762" s="192">
        <v>0</v>
      </c>
      <c r="J4762" s="192">
        <v>0</v>
      </c>
    </row>
    <row r="4763" spans="1:10">
      <c r="A4763" s="1" t="s">
        <v>11735</v>
      </c>
      <c r="B4763" s="1" t="s">
        <v>11735</v>
      </c>
      <c r="C4763" s="1" t="s">
        <v>11701</v>
      </c>
      <c r="D4763" s="1" t="s">
        <v>8106</v>
      </c>
      <c r="E4763" s="1" t="s">
        <v>8107</v>
      </c>
      <c r="F4763" s="1" t="s">
        <v>57</v>
      </c>
      <c r="G4763" s="1" t="s">
        <v>11736</v>
      </c>
      <c r="H4763" s="191">
        <v>4929</v>
      </c>
      <c r="I4763" s="192">
        <v>0</v>
      </c>
      <c r="J4763" s="192">
        <v>0</v>
      </c>
    </row>
    <row r="4764" spans="1:10">
      <c r="A4764" s="1" t="s">
        <v>11737</v>
      </c>
      <c r="B4764" s="1" t="s">
        <v>11707</v>
      </c>
      <c r="C4764" s="1" t="s">
        <v>11707</v>
      </c>
      <c r="D4764" s="1" t="s">
        <v>8106</v>
      </c>
      <c r="E4764" s="1" t="s">
        <v>8107</v>
      </c>
      <c r="F4764" s="195" t="s">
        <v>42</v>
      </c>
      <c r="G4764" s="195" t="s">
        <v>11738</v>
      </c>
      <c r="H4764" s="196">
        <v>4652</v>
      </c>
      <c r="I4764" s="192">
        <v>0</v>
      </c>
      <c r="J4764" s="192">
        <v>0</v>
      </c>
    </row>
    <row r="4765" spans="1:10">
      <c r="A4765" s="1" t="s">
        <v>11739</v>
      </c>
      <c r="B4765" s="1" t="s">
        <v>11739</v>
      </c>
      <c r="C4765" s="1" t="s">
        <v>11718</v>
      </c>
      <c r="D4765" s="1" t="s">
        <v>8106</v>
      </c>
      <c r="E4765" s="1" t="s">
        <v>8107</v>
      </c>
      <c r="F4765" s="1" t="s">
        <v>57</v>
      </c>
      <c r="G4765" s="1" t="s">
        <v>11719</v>
      </c>
      <c r="H4765" s="191">
        <v>4389</v>
      </c>
      <c r="I4765" s="192">
        <v>0</v>
      </c>
      <c r="J4765" s="192">
        <v>0</v>
      </c>
    </row>
    <row r="4766" spans="1:10">
      <c r="A4766" s="1" t="s">
        <v>11740</v>
      </c>
      <c r="B4766" s="1" t="s">
        <v>11701</v>
      </c>
      <c r="C4766" s="1" t="s">
        <v>11701</v>
      </c>
      <c r="D4766" s="1" t="s">
        <v>8106</v>
      </c>
      <c r="E4766" s="1" t="s">
        <v>8107</v>
      </c>
      <c r="F4766" s="1" t="s">
        <v>57</v>
      </c>
      <c r="G4766" s="1" t="s">
        <v>11741</v>
      </c>
      <c r="H4766" s="191">
        <v>4051.5</v>
      </c>
      <c r="I4766" s="192">
        <v>0</v>
      </c>
      <c r="J4766" s="192">
        <v>0</v>
      </c>
    </row>
    <row r="4767" spans="1:10">
      <c r="A4767" s="1" t="s">
        <v>11742</v>
      </c>
      <c r="B4767" s="1" t="s">
        <v>8105</v>
      </c>
      <c r="C4767" s="1" t="s">
        <v>8105</v>
      </c>
      <c r="D4767" s="1" t="s">
        <v>8106</v>
      </c>
      <c r="E4767" s="1" t="s">
        <v>8107</v>
      </c>
      <c r="F4767" s="1" t="s">
        <v>57</v>
      </c>
      <c r="G4767" s="1" t="s">
        <v>11743</v>
      </c>
      <c r="H4767" s="191">
        <v>4012</v>
      </c>
      <c r="I4767" s="192">
        <v>0</v>
      </c>
      <c r="J4767" s="192">
        <v>0</v>
      </c>
    </row>
    <row r="4768" spans="1:10">
      <c r="A4768" s="1" t="s">
        <v>11744</v>
      </c>
      <c r="B4768" s="1" t="s">
        <v>11701</v>
      </c>
      <c r="C4768" s="1" t="s">
        <v>11701</v>
      </c>
      <c r="D4768" s="1" t="s">
        <v>8106</v>
      </c>
      <c r="E4768" s="1" t="s">
        <v>8107</v>
      </c>
      <c r="F4768" s="1" t="s">
        <v>57</v>
      </c>
      <c r="G4768" s="1" t="s">
        <v>11745</v>
      </c>
      <c r="H4768" s="191">
        <v>3713</v>
      </c>
      <c r="I4768" s="192">
        <v>0</v>
      </c>
      <c r="J4768" s="192">
        <v>0</v>
      </c>
    </row>
    <row r="4769" spans="1:10">
      <c r="A4769" s="1" t="s">
        <v>11746</v>
      </c>
      <c r="B4769" s="1" t="s">
        <v>11701</v>
      </c>
      <c r="C4769" s="1" t="s">
        <v>11701</v>
      </c>
      <c r="D4769" s="1" t="s">
        <v>8106</v>
      </c>
      <c r="E4769" s="1" t="s">
        <v>8107</v>
      </c>
      <c r="F4769" s="1" t="s">
        <v>57</v>
      </c>
      <c r="G4769" s="1" t="s">
        <v>11747</v>
      </c>
      <c r="H4769" s="191">
        <v>3376</v>
      </c>
      <c r="I4769" s="192">
        <v>0</v>
      </c>
      <c r="J4769" s="192">
        <v>0</v>
      </c>
    </row>
    <row r="4770" spans="1:10">
      <c r="A4770" s="1" t="s">
        <v>11748</v>
      </c>
      <c r="B4770" s="1" t="s">
        <v>11701</v>
      </c>
      <c r="C4770" s="1" t="s">
        <v>11701</v>
      </c>
      <c r="D4770" s="1" t="s">
        <v>8106</v>
      </c>
      <c r="E4770" s="1" t="s">
        <v>8107</v>
      </c>
      <c r="F4770" s="1" t="s">
        <v>57</v>
      </c>
      <c r="G4770" s="1" t="s">
        <v>11749</v>
      </c>
      <c r="H4770" s="191">
        <v>3098</v>
      </c>
      <c r="I4770" s="192">
        <v>0</v>
      </c>
      <c r="J4770" s="192">
        <v>0</v>
      </c>
    </row>
    <row r="4771" spans="1:10">
      <c r="A4771" s="1" t="s">
        <v>11750</v>
      </c>
      <c r="B4771" s="1" t="s">
        <v>11707</v>
      </c>
      <c r="C4771" s="1" t="s">
        <v>11707</v>
      </c>
      <c r="D4771" s="1" t="s">
        <v>8106</v>
      </c>
      <c r="E4771" s="1" t="s">
        <v>8107</v>
      </c>
      <c r="F4771" s="195" t="s">
        <v>42</v>
      </c>
      <c r="G4771" s="195" t="s">
        <v>11751</v>
      </c>
      <c r="H4771" s="196">
        <v>3069</v>
      </c>
      <c r="I4771" s="192">
        <v>0</v>
      </c>
      <c r="J4771" s="192">
        <v>0</v>
      </c>
    </row>
    <row r="4772" spans="1:10">
      <c r="A4772" s="1" t="s">
        <v>11752</v>
      </c>
      <c r="B4772" s="1" t="s">
        <v>11752</v>
      </c>
      <c r="C4772" s="1" t="s">
        <v>11753</v>
      </c>
      <c r="D4772" s="1" t="s">
        <v>8106</v>
      </c>
      <c r="E4772" s="1" t="s">
        <v>8107</v>
      </c>
      <c r="F4772" s="1" t="s">
        <v>57</v>
      </c>
      <c r="G4772" s="1" t="s">
        <v>11754</v>
      </c>
      <c r="H4772" s="191">
        <v>3043</v>
      </c>
      <c r="I4772" s="192">
        <v>0</v>
      </c>
      <c r="J4772" s="192">
        <v>0</v>
      </c>
    </row>
    <row r="4773" spans="1:10">
      <c r="A4773" s="1" t="s">
        <v>11755</v>
      </c>
      <c r="B4773" s="1" t="s">
        <v>11701</v>
      </c>
      <c r="C4773" s="1" t="s">
        <v>11701</v>
      </c>
      <c r="D4773" s="1" t="s">
        <v>8106</v>
      </c>
      <c r="E4773" s="1" t="s">
        <v>8107</v>
      </c>
      <c r="F4773" s="1" t="s">
        <v>57</v>
      </c>
      <c r="G4773" s="1" t="s">
        <v>11756</v>
      </c>
      <c r="H4773" s="191">
        <v>2184.5</v>
      </c>
      <c r="I4773" s="192">
        <v>0</v>
      </c>
      <c r="J4773" s="192">
        <v>0</v>
      </c>
    </row>
    <row r="4774" spans="1:10">
      <c r="A4774" s="1" t="s">
        <v>11757</v>
      </c>
      <c r="B4774" s="1" t="s">
        <v>11707</v>
      </c>
      <c r="C4774" s="1" t="s">
        <v>11707</v>
      </c>
      <c r="D4774" s="1" t="s">
        <v>8106</v>
      </c>
      <c r="E4774" s="1" t="s">
        <v>8107</v>
      </c>
      <c r="F4774" s="195" t="s">
        <v>42</v>
      </c>
      <c r="G4774" s="1" t="s">
        <v>11758</v>
      </c>
      <c r="H4774" s="191">
        <v>1763</v>
      </c>
      <c r="I4774" s="192">
        <v>0</v>
      </c>
      <c r="J4774" s="192">
        <v>0</v>
      </c>
    </row>
    <row r="4775" spans="1:10">
      <c r="A4775" s="1" t="s">
        <v>11759</v>
      </c>
      <c r="B4775" s="1" t="s">
        <v>11701</v>
      </c>
      <c r="C4775" s="1" t="s">
        <v>11701</v>
      </c>
      <c r="D4775" s="1" t="s">
        <v>8106</v>
      </c>
      <c r="E4775" s="1" t="s">
        <v>8107</v>
      </c>
      <c r="F4775" s="1" t="s">
        <v>57</v>
      </c>
      <c r="G4775" s="1" t="s">
        <v>11760</v>
      </c>
      <c r="H4775" s="191">
        <v>1687.5</v>
      </c>
      <c r="I4775" s="192">
        <v>0</v>
      </c>
      <c r="J4775" s="192">
        <v>0</v>
      </c>
    </row>
    <row r="4776" spans="1:10">
      <c r="A4776" s="1" t="s">
        <v>11761</v>
      </c>
      <c r="B4776" s="1" t="s">
        <v>11761</v>
      </c>
      <c r="C4776" s="1" t="s">
        <v>11762</v>
      </c>
      <c r="D4776" s="1" t="s">
        <v>8106</v>
      </c>
      <c r="E4776" s="1" t="s">
        <v>8107</v>
      </c>
      <c r="F4776" s="1" t="s">
        <v>57</v>
      </c>
      <c r="G4776" s="1" t="s">
        <v>11763</v>
      </c>
      <c r="H4776" s="191">
        <v>1632</v>
      </c>
      <c r="I4776" s="192">
        <v>0</v>
      </c>
      <c r="J4776" s="192">
        <v>0</v>
      </c>
    </row>
    <row r="4777" spans="1:10">
      <c r="A4777" s="1" t="s">
        <v>11764</v>
      </c>
      <c r="B4777" s="1" t="s">
        <v>11707</v>
      </c>
      <c r="C4777" s="1" t="s">
        <v>11707</v>
      </c>
      <c r="D4777" s="1" t="s">
        <v>8106</v>
      </c>
      <c r="E4777" s="1" t="s">
        <v>8107</v>
      </c>
      <c r="F4777" s="195" t="s">
        <v>42</v>
      </c>
      <c r="G4777" s="195" t="s">
        <v>11765</v>
      </c>
      <c r="H4777" s="196">
        <v>1590</v>
      </c>
      <c r="I4777" s="192">
        <v>0</v>
      </c>
      <c r="J4777" s="192">
        <v>0</v>
      </c>
    </row>
    <row r="4778" spans="1:10">
      <c r="A4778" s="1" t="s">
        <v>11766</v>
      </c>
      <c r="B4778" s="1" t="s">
        <v>11686</v>
      </c>
      <c r="C4778" s="1" t="s">
        <v>11686</v>
      </c>
      <c r="D4778" s="1" t="s">
        <v>8106</v>
      </c>
      <c r="E4778" s="1" t="s">
        <v>8107</v>
      </c>
      <c r="F4778" s="1" t="s">
        <v>2924</v>
      </c>
      <c r="G4778" s="1" t="s">
        <v>11767</v>
      </c>
      <c r="H4778" s="191">
        <v>1329</v>
      </c>
      <c r="I4778" s="192">
        <v>0</v>
      </c>
      <c r="J4778" s="192">
        <v>0</v>
      </c>
    </row>
    <row r="4779" spans="1:10">
      <c r="A4779" s="1" t="s">
        <v>11768</v>
      </c>
      <c r="B4779" s="1" t="s">
        <v>11707</v>
      </c>
      <c r="C4779" s="1" t="s">
        <v>11707</v>
      </c>
      <c r="D4779" s="1" t="s">
        <v>8106</v>
      </c>
      <c r="E4779" s="1" t="s">
        <v>8107</v>
      </c>
      <c r="F4779" s="195" t="s">
        <v>42</v>
      </c>
      <c r="G4779" s="195" t="s">
        <v>11769</v>
      </c>
      <c r="H4779" s="196">
        <v>1026</v>
      </c>
      <c r="I4779" s="192">
        <v>0</v>
      </c>
      <c r="J4779" s="192">
        <v>0</v>
      </c>
    </row>
    <row r="4780" spans="1:10">
      <c r="A4780" s="1" t="s">
        <v>11770</v>
      </c>
      <c r="B4780" s="1" t="s">
        <v>11770</v>
      </c>
      <c r="C4780" s="1" t="s">
        <v>2731</v>
      </c>
      <c r="D4780" s="1" t="s">
        <v>8106</v>
      </c>
      <c r="E4780" s="1" t="s">
        <v>8107</v>
      </c>
      <c r="F4780" s="1" t="s">
        <v>42</v>
      </c>
      <c r="G4780" s="1" t="s">
        <v>11771</v>
      </c>
      <c r="H4780" s="191">
        <v>538.5</v>
      </c>
      <c r="I4780" s="192">
        <v>0</v>
      </c>
      <c r="J4780" s="192">
        <v>0</v>
      </c>
    </row>
    <row r="4781" spans="1:10">
      <c r="A4781" s="1" t="s">
        <v>11772</v>
      </c>
      <c r="B4781" s="1" t="s">
        <v>11701</v>
      </c>
      <c r="C4781" s="1" t="s">
        <v>11701</v>
      </c>
      <c r="D4781" s="1" t="s">
        <v>8106</v>
      </c>
      <c r="E4781" s="1" t="s">
        <v>8107</v>
      </c>
      <c r="F4781" s="1" t="s">
        <v>57</v>
      </c>
      <c r="G4781" s="1" t="s">
        <v>11749</v>
      </c>
      <c r="H4781" s="191">
        <v>37</v>
      </c>
      <c r="I4781" s="192">
        <v>0</v>
      </c>
      <c r="J4781" s="192">
        <v>0</v>
      </c>
    </row>
    <row r="4782" spans="1:10">
      <c r="A4782" s="1" t="s">
        <v>11773</v>
      </c>
      <c r="B4782" s="1" t="s">
        <v>8105</v>
      </c>
      <c r="C4782" s="1" t="s">
        <v>8105</v>
      </c>
      <c r="D4782" s="1" t="s">
        <v>8106</v>
      </c>
      <c r="E4782" s="1" t="s">
        <v>8107</v>
      </c>
      <c r="F4782" s="1" t="s">
        <v>57</v>
      </c>
      <c r="G4782" s="1" t="s">
        <v>11774</v>
      </c>
      <c r="H4782" s="191">
        <v>2073</v>
      </c>
      <c r="I4782" s="192">
        <v>0</v>
      </c>
      <c r="J4782" s="192">
        <v>0</v>
      </c>
    </row>
    <row r="4783" spans="1:10">
      <c r="A4783" s="1" t="s">
        <v>11775</v>
      </c>
      <c r="B4783" s="1" t="s">
        <v>8105</v>
      </c>
      <c r="C4783" s="1" t="s">
        <v>8105</v>
      </c>
      <c r="D4783" s="1" t="s">
        <v>8106</v>
      </c>
      <c r="E4783" s="1" t="s">
        <v>8107</v>
      </c>
      <c r="F4783" s="195" t="s">
        <v>57</v>
      </c>
      <c r="G4783" s="195" t="s">
        <v>11776</v>
      </c>
      <c r="H4783" s="196">
        <v>1589</v>
      </c>
      <c r="I4783" s="192">
        <v>0</v>
      </c>
      <c r="J4783" s="192">
        <v>0</v>
      </c>
    </row>
    <row r="4784" spans="1:10">
      <c r="A4784" s="1" t="s">
        <v>11777</v>
      </c>
      <c r="B4784" s="1" t="s">
        <v>11777</v>
      </c>
      <c r="C4784" s="1" t="s">
        <v>11778</v>
      </c>
      <c r="D4784" s="1" t="s">
        <v>8106</v>
      </c>
      <c r="E4784" s="1" t="s">
        <v>8107</v>
      </c>
      <c r="F4784" s="1" t="s">
        <v>57</v>
      </c>
      <c r="G4784" s="1" t="s">
        <v>11779</v>
      </c>
      <c r="H4784" s="191">
        <v>1</v>
      </c>
      <c r="I4784" s="192">
        <v>0</v>
      </c>
      <c r="J4784" s="192">
        <v>0</v>
      </c>
    </row>
    <row r="4785" spans="1:10">
      <c r="A4785" s="1" t="s">
        <v>11780</v>
      </c>
      <c r="B4785" s="1" t="s">
        <v>11701</v>
      </c>
      <c r="C4785" s="1">
        <v>970463592</v>
      </c>
      <c r="D4785" s="1" t="s">
        <v>8106</v>
      </c>
      <c r="E4785" s="1" t="s">
        <v>8107</v>
      </c>
      <c r="F4785" s="195" t="s">
        <v>42</v>
      </c>
      <c r="G4785" s="1" t="s">
        <v>11781</v>
      </c>
      <c r="H4785" s="191">
        <v>1</v>
      </c>
      <c r="I4785" s="192">
        <v>0</v>
      </c>
      <c r="J4785" s="192">
        <v>0</v>
      </c>
    </row>
    <row r="4786" spans="1:10">
      <c r="A4786" s="1" t="s">
        <v>11782</v>
      </c>
      <c r="B4786" s="1" t="s">
        <v>11783</v>
      </c>
      <c r="C4786" s="1" t="s">
        <v>11783</v>
      </c>
      <c r="D4786" s="1" t="s">
        <v>129</v>
      </c>
      <c r="E4786" s="1" t="s">
        <v>130</v>
      </c>
      <c r="F4786" s="1" t="s">
        <v>48</v>
      </c>
      <c r="G4786" s="1" t="s">
        <v>11784</v>
      </c>
      <c r="H4786" s="191">
        <v>196232</v>
      </c>
      <c r="I4786" s="192">
        <v>1</v>
      </c>
      <c r="J4786" s="192">
        <v>1</v>
      </c>
    </row>
    <row r="4787" spans="1:10">
      <c r="A4787"/>
      <c r="B4787"/>
    </row>
    <row r="4788" spans="1:10">
      <c r="A4788"/>
      <c r="B4788"/>
    </row>
    <row r="4789" spans="1:10">
      <c r="A4789"/>
      <c r="B4789"/>
    </row>
    <row r="4790" spans="1:10">
      <c r="A4790"/>
      <c r="B4790"/>
    </row>
    <row r="4791" spans="1:10">
      <c r="A4791"/>
      <c r="B4791"/>
    </row>
    <row r="4792" spans="1:10">
      <c r="A4792"/>
      <c r="B4792"/>
    </row>
    <row r="4793" spans="1:10">
      <c r="A4793"/>
      <c r="B4793"/>
    </row>
    <row r="4794" spans="1:10">
      <c r="A4794"/>
      <c r="B4794"/>
    </row>
    <row r="4795" spans="1:10">
      <c r="A4795"/>
      <c r="B4795"/>
    </row>
    <row r="4796" spans="1:10">
      <c r="A4796"/>
      <c r="B4796"/>
    </row>
    <row r="4797" spans="1:10">
      <c r="A4797"/>
      <c r="B4797"/>
    </row>
    <row r="4798" spans="1:10">
      <c r="A4798"/>
      <c r="B4798"/>
    </row>
    <row r="4799" spans="1:10">
      <c r="A4799"/>
      <c r="B4799"/>
    </row>
    <row r="4800" spans="1:10">
      <c r="A4800"/>
      <c r="B4800"/>
    </row>
    <row r="4801" spans="1:2">
      <c r="A4801"/>
      <c r="B4801"/>
    </row>
    <row r="4802" spans="1:2">
      <c r="A4802"/>
      <c r="B4802"/>
    </row>
    <row r="4803" spans="1:2">
      <c r="A4803"/>
      <c r="B4803"/>
    </row>
    <row r="4804" spans="1:2">
      <c r="A4804"/>
      <c r="B4804"/>
    </row>
    <row r="4805" spans="1:2">
      <c r="A4805"/>
      <c r="B4805"/>
    </row>
    <row r="4806" spans="1:2">
      <c r="A4806"/>
      <c r="B4806"/>
    </row>
    <row r="4807" spans="1:2">
      <c r="A4807"/>
      <c r="B4807"/>
    </row>
    <row r="4808" spans="1:2">
      <c r="A4808"/>
      <c r="B4808"/>
    </row>
    <row r="4809" spans="1:2">
      <c r="A4809"/>
      <c r="B4809"/>
    </row>
    <row r="4810" spans="1:2">
      <c r="A4810"/>
      <c r="B4810"/>
    </row>
    <row r="4811" spans="1:2">
      <c r="A4811"/>
      <c r="B4811"/>
    </row>
    <row r="4812" spans="1:2">
      <c r="A4812"/>
      <c r="B4812"/>
    </row>
    <row r="4813" spans="1:2">
      <c r="A4813"/>
      <c r="B4813"/>
    </row>
    <row r="4814" spans="1:2">
      <c r="A4814"/>
      <c r="B4814"/>
    </row>
    <row r="4815" spans="1:2">
      <c r="A4815"/>
      <c r="B4815"/>
    </row>
    <row r="4816" spans="1:2">
      <c r="A4816"/>
      <c r="B4816"/>
    </row>
    <row r="4817" spans="1:2">
      <c r="A4817"/>
      <c r="B4817"/>
    </row>
    <row r="4818" spans="1:2">
      <c r="A4818"/>
      <c r="B4818"/>
    </row>
    <row r="4819" spans="1:2">
      <c r="A4819"/>
      <c r="B4819"/>
    </row>
    <row r="4820" spans="1:2">
      <c r="A4820"/>
      <c r="B4820"/>
    </row>
    <row r="4821" spans="1:2">
      <c r="A4821"/>
      <c r="B4821"/>
    </row>
    <row r="4822" spans="1:2">
      <c r="A4822"/>
      <c r="B4822"/>
    </row>
    <row r="4823" spans="1:2">
      <c r="A4823"/>
      <c r="B4823"/>
    </row>
    <row r="4824" spans="1:2">
      <c r="A4824"/>
      <c r="B4824"/>
    </row>
    <row r="4825" spans="1:2">
      <c r="A4825"/>
      <c r="B4825"/>
    </row>
    <row r="4826" spans="1:2">
      <c r="A4826"/>
      <c r="B4826"/>
    </row>
    <row r="4827" spans="1:2">
      <c r="A4827"/>
      <c r="B4827"/>
    </row>
    <row r="4828" spans="1:2">
      <c r="A4828"/>
      <c r="B4828"/>
    </row>
    <row r="4829" spans="1:2">
      <c r="A4829"/>
      <c r="B4829"/>
    </row>
    <row r="4830" spans="1:2">
      <c r="A4830"/>
      <c r="B4830"/>
    </row>
    <row r="4831" spans="1:2">
      <c r="A4831"/>
      <c r="B4831"/>
    </row>
    <row r="4832" spans="1:2">
      <c r="A4832"/>
      <c r="B4832"/>
    </row>
    <row r="4833" spans="1:2">
      <c r="A4833"/>
      <c r="B4833"/>
    </row>
    <row r="4834" spans="1:2">
      <c r="A4834"/>
      <c r="B4834"/>
    </row>
    <row r="4835" spans="1:2">
      <c r="A4835"/>
      <c r="B4835"/>
    </row>
    <row r="4836" spans="1:2">
      <c r="A4836"/>
      <c r="B4836"/>
    </row>
    <row r="4837" spans="1:2">
      <c r="A4837"/>
      <c r="B4837"/>
    </row>
    <row r="4838" spans="1:2">
      <c r="A4838"/>
      <c r="B4838"/>
    </row>
    <row r="4839" spans="1:2">
      <c r="A4839"/>
      <c r="B4839"/>
    </row>
    <row r="4840" spans="1:2">
      <c r="A4840"/>
      <c r="B4840"/>
    </row>
    <row r="4841" spans="1:2">
      <c r="A4841"/>
      <c r="B4841"/>
    </row>
    <row r="4842" spans="1:2">
      <c r="A4842"/>
      <c r="B4842"/>
    </row>
    <row r="4843" spans="1:2">
      <c r="A4843"/>
      <c r="B4843"/>
    </row>
    <row r="4844" spans="1:2">
      <c r="A4844"/>
      <c r="B4844"/>
    </row>
    <row r="4845" spans="1:2">
      <c r="A4845"/>
      <c r="B4845"/>
    </row>
    <row r="4846" spans="1:2">
      <c r="A4846"/>
      <c r="B4846"/>
    </row>
    <row r="4847" spans="1:2">
      <c r="A4847"/>
      <c r="B4847"/>
    </row>
    <row r="4848" spans="1:2">
      <c r="A4848"/>
      <c r="B4848"/>
    </row>
    <row r="4849" spans="1:2">
      <c r="A4849"/>
      <c r="B4849"/>
    </row>
    <row r="4850" spans="1:2">
      <c r="A4850"/>
      <c r="B4850"/>
    </row>
    <row r="4851" spans="1:2">
      <c r="A4851"/>
      <c r="B4851"/>
    </row>
    <row r="4852" spans="1:2">
      <c r="A4852"/>
      <c r="B4852"/>
    </row>
    <row r="4853" spans="1:2">
      <c r="A4853"/>
      <c r="B4853"/>
    </row>
    <row r="4854" spans="1:2">
      <c r="A4854"/>
      <c r="B4854"/>
    </row>
    <row r="4855" spans="1:2">
      <c r="A4855"/>
      <c r="B4855"/>
    </row>
    <row r="4856" spans="1:2">
      <c r="A4856"/>
      <c r="B4856"/>
    </row>
    <row r="4857" spans="1:2">
      <c r="A4857"/>
      <c r="B4857"/>
    </row>
    <row r="4858" spans="1:2">
      <c r="A4858"/>
      <c r="B4858"/>
    </row>
    <row r="4859" spans="1:2">
      <c r="A4859"/>
      <c r="B4859"/>
    </row>
    <row r="4860" spans="1:2">
      <c r="A4860"/>
      <c r="B4860"/>
    </row>
    <row r="4861" spans="1:2">
      <c r="A4861"/>
      <c r="B4861"/>
    </row>
    <row r="4862" spans="1:2">
      <c r="A4862"/>
      <c r="B4862"/>
    </row>
    <row r="4863" spans="1:2">
      <c r="A4863"/>
      <c r="B4863"/>
    </row>
    <row r="4864" spans="1:2">
      <c r="A4864"/>
      <c r="B4864"/>
    </row>
    <row r="4865" spans="1:2">
      <c r="A4865"/>
      <c r="B4865"/>
    </row>
    <row r="4866" spans="1:2">
      <c r="A4866"/>
      <c r="B4866"/>
    </row>
    <row r="4867" spans="1:2">
      <c r="A4867"/>
      <c r="B4867"/>
    </row>
  </sheetData>
  <autoFilter ref="A5:J4786" xr:uid="{00000000-0001-0000-0300-000000000000}"/>
  <phoneticPr fontId="3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3:B2832"/>
  <sheetViews>
    <sheetView zoomScale="87" workbookViewId="0">
      <selection activeCell="B4" sqref="B4:B2839"/>
    </sheetView>
  </sheetViews>
  <sheetFormatPr baseColWidth="10" defaultColWidth="9.1796875" defaultRowHeight="14.5"/>
  <cols>
    <col min="1" max="1" width="13.453125" bestFit="1" customWidth="1"/>
    <col min="2" max="2" width="23.453125" bestFit="1" customWidth="1"/>
  </cols>
  <sheetData>
    <row r="3" spans="1:2">
      <c r="A3" s="164" t="s">
        <v>11785</v>
      </c>
      <c r="B3" t="s">
        <v>11786</v>
      </c>
    </row>
    <row r="4" spans="1:2">
      <c r="A4" s="165" t="s">
        <v>59</v>
      </c>
      <c r="B4" s="166">
        <v>51190.75</v>
      </c>
    </row>
    <row r="5" spans="1:2">
      <c r="A5" s="165" t="s">
        <v>103</v>
      </c>
      <c r="B5" s="166">
        <v>17875</v>
      </c>
    </row>
    <row r="6" spans="1:2">
      <c r="A6" s="165" t="s">
        <v>172</v>
      </c>
      <c r="B6" s="166">
        <v>3936</v>
      </c>
    </row>
    <row r="7" spans="1:2">
      <c r="A7" s="165" t="s">
        <v>178</v>
      </c>
      <c r="B7" s="166">
        <v>2632</v>
      </c>
    </row>
    <row r="8" spans="1:2">
      <c r="A8" s="165" t="s">
        <v>101</v>
      </c>
      <c r="B8" s="166">
        <v>40085</v>
      </c>
    </row>
    <row r="9" spans="1:2">
      <c r="A9" s="165" t="s">
        <v>68</v>
      </c>
      <c r="B9" s="166">
        <v>53493.5</v>
      </c>
    </row>
    <row r="10" spans="1:2">
      <c r="A10" s="165" t="s">
        <v>183</v>
      </c>
      <c r="B10" s="166">
        <v>1206</v>
      </c>
    </row>
    <row r="11" spans="1:2">
      <c r="A11" s="165" t="s">
        <v>119</v>
      </c>
      <c r="B11" s="166">
        <v>19352</v>
      </c>
    </row>
    <row r="12" spans="1:2">
      <c r="A12" s="165" t="s">
        <v>106</v>
      </c>
      <c r="B12" s="166">
        <v>16110.5</v>
      </c>
    </row>
    <row r="13" spans="1:2">
      <c r="A13" s="165" t="s">
        <v>51</v>
      </c>
      <c r="B13" s="166">
        <v>211310</v>
      </c>
    </row>
    <row r="14" spans="1:2">
      <c r="A14" s="165" t="s">
        <v>76</v>
      </c>
      <c r="B14" s="166">
        <v>42625.5</v>
      </c>
    </row>
    <row r="15" spans="1:2">
      <c r="A15" s="165" t="s">
        <v>96</v>
      </c>
      <c r="B15" s="166">
        <v>38860.5</v>
      </c>
    </row>
    <row r="16" spans="1:2">
      <c r="A16" s="165" t="s">
        <v>159</v>
      </c>
      <c r="B16" s="166">
        <v>7450</v>
      </c>
    </row>
    <row r="17" spans="1:2">
      <c r="A17" s="165" t="s">
        <v>165</v>
      </c>
      <c r="B17" s="166">
        <v>5836.5</v>
      </c>
    </row>
    <row r="18" spans="1:2">
      <c r="A18" s="165" t="s">
        <v>162</v>
      </c>
      <c r="B18" s="166">
        <v>5963</v>
      </c>
    </row>
    <row r="19" spans="1:2">
      <c r="A19" s="165" t="s">
        <v>55</v>
      </c>
      <c r="B19" s="166">
        <v>55149.5</v>
      </c>
    </row>
    <row r="20" spans="1:2">
      <c r="A20" s="165" t="s">
        <v>92</v>
      </c>
      <c r="B20" s="166">
        <v>38224.5</v>
      </c>
    </row>
    <row r="21" spans="1:2">
      <c r="A21" s="165" t="s">
        <v>141</v>
      </c>
      <c r="B21" s="166">
        <v>9686.5</v>
      </c>
    </row>
    <row r="22" spans="1:2">
      <c r="A22" s="165" t="s">
        <v>109</v>
      </c>
      <c r="B22" s="166">
        <v>16004</v>
      </c>
    </row>
    <row r="23" spans="1:2">
      <c r="A23" s="165" t="s">
        <v>143</v>
      </c>
      <c r="B23" s="166">
        <v>9113.5</v>
      </c>
    </row>
    <row r="24" spans="1:2">
      <c r="A24" s="165" t="s">
        <v>146</v>
      </c>
      <c r="B24" s="166">
        <v>8772</v>
      </c>
    </row>
    <row r="25" spans="1:2">
      <c r="A25" s="165" t="s">
        <v>136</v>
      </c>
      <c r="B25" s="166">
        <v>10225.5</v>
      </c>
    </row>
    <row r="26" spans="1:2">
      <c r="A26" s="165" t="s">
        <v>169</v>
      </c>
      <c r="B26" s="166">
        <v>4457.5</v>
      </c>
    </row>
    <row r="27" spans="1:2">
      <c r="A27" s="165" t="s">
        <v>219</v>
      </c>
      <c r="B27" s="166">
        <v>23370.5</v>
      </c>
    </row>
    <row r="28" spans="1:2">
      <c r="A28" s="165" t="s">
        <v>222</v>
      </c>
      <c r="B28" s="166">
        <v>16536</v>
      </c>
    </row>
    <row r="29" spans="1:2">
      <c r="A29" s="165" t="s">
        <v>239</v>
      </c>
      <c r="B29" s="166">
        <v>8070.5</v>
      </c>
    </row>
    <row r="30" spans="1:2">
      <c r="A30" s="165" t="s">
        <v>188</v>
      </c>
      <c r="B30" s="166">
        <v>220741.75</v>
      </c>
    </row>
    <row r="31" spans="1:2">
      <c r="A31" s="165" t="s">
        <v>233</v>
      </c>
      <c r="B31" s="166">
        <v>11216</v>
      </c>
    </row>
    <row r="32" spans="1:2">
      <c r="A32" s="165" t="s">
        <v>195</v>
      </c>
      <c r="B32" s="166">
        <v>92017</v>
      </c>
    </row>
    <row r="33" spans="1:2">
      <c r="A33" s="165" t="s">
        <v>192</v>
      </c>
      <c r="B33" s="166">
        <v>131678</v>
      </c>
    </row>
    <row r="34" spans="1:2">
      <c r="A34" s="165" t="s">
        <v>201</v>
      </c>
      <c r="B34" s="166">
        <v>64997</v>
      </c>
    </row>
    <row r="35" spans="1:2">
      <c r="A35" s="165" t="s">
        <v>204</v>
      </c>
      <c r="B35" s="166">
        <v>76850</v>
      </c>
    </row>
    <row r="36" spans="1:2">
      <c r="A36" s="165" t="s">
        <v>209</v>
      </c>
      <c r="B36" s="166">
        <v>50350.5</v>
      </c>
    </row>
    <row r="37" spans="1:2">
      <c r="A37" s="165" t="s">
        <v>235</v>
      </c>
      <c r="B37" s="166">
        <v>10630.5</v>
      </c>
    </row>
    <row r="38" spans="1:2">
      <c r="A38" s="165" t="s">
        <v>224</v>
      </c>
      <c r="B38" s="166">
        <v>16453.5</v>
      </c>
    </row>
    <row r="39" spans="1:2">
      <c r="A39" s="165" t="s">
        <v>250</v>
      </c>
      <c r="B39" s="166">
        <v>5347</v>
      </c>
    </row>
    <row r="40" spans="1:2">
      <c r="A40" s="165" t="s">
        <v>213</v>
      </c>
      <c r="B40" s="166">
        <v>26914.5</v>
      </c>
    </row>
    <row r="41" spans="1:2">
      <c r="A41" s="165" t="s">
        <v>229</v>
      </c>
      <c r="B41" s="166">
        <v>11916.5</v>
      </c>
    </row>
    <row r="42" spans="1:2">
      <c r="A42" s="165" t="s">
        <v>252</v>
      </c>
      <c r="B42" s="166">
        <v>4842.5</v>
      </c>
    </row>
    <row r="43" spans="1:2">
      <c r="A43" s="165" t="s">
        <v>198</v>
      </c>
      <c r="B43" s="166">
        <v>66809</v>
      </c>
    </row>
    <row r="44" spans="1:2">
      <c r="A44" s="165" t="s">
        <v>216</v>
      </c>
      <c r="B44" s="166">
        <v>24581.5</v>
      </c>
    </row>
    <row r="45" spans="1:2">
      <c r="A45" s="165" t="s">
        <v>206</v>
      </c>
      <c r="B45" s="166">
        <v>51161</v>
      </c>
    </row>
    <row r="46" spans="1:2">
      <c r="A46" s="165" t="s">
        <v>259</v>
      </c>
      <c r="B46" s="166">
        <v>2362.5</v>
      </c>
    </row>
    <row r="47" spans="1:2">
      <c r="A47" s="165" t="s">
        <v>255</v>
      </c>
      <c r="B47" s="166">
        <v>2411</v>
      </c>
    </row>
    <row r="48" spans="1:2">
      <c r="A48" s="165" t="s">
        <v>247</v>
      </c>
      <c r="B48" s="166">
        <v>5894</v>
      </c>
    </row>
    <row r="49" spans="1:2">
      <c r="A49" s="165" t="s">
        <v>292</v>
      </c>
      <c r="B49" s="166">
        <v>1</v>
      </c>
    </row>
    <row r="50" spans="1:2">
      <c r="A50" s="165" t="s">
        <v>270</v>
      </c>
      <c r="B50" s="166">
        <v>1693.5</v>
      </c>
    </row>
    <row r="51" spans="1:2">
      <c r="A51" s="165" t="s">
        <v>320</v>
      </c>
      <c r="B51" s="166">
        <v>19560.5</v>
      </c>
    </row>
    <row r="52" spans="1:2">
      <c r="A52" s="165" t="s">
        <v>326</v>
      </c>
      <c r="B52" s="166">
        <v>9450.5</v>
      </c>
    </row>
    <row r="53" spans="1:2">
      <c r="A53" s="165" t="s">
        <v>300</v>
      </c>
      <c r="B53" s="166">
        <v>183803</v>
      </c>
    </row>
    <row r="54" spans="1:2">
      <c r="A54" s="165" t="s">
        <v>303</v>
      </c>
      <c r="B54" s="166">
        <v>158496</v>
      </c>
    </row>
    <row r="55" spans="1:2">
      <c r="A55" s="165" t="s">
        <v>296</v>
      </c>
      <c r="B55" s="166">
        <v>201356.5</v>
      </c>
    </row>
    <row r="56" spans="1:2">
      <c r="A56" s="165" t="s">
        <v>323</v>
      </c>
      <c r="B56" s="166">
        <v>9474.5</v>
      </c>
    </row>
    <row r="57" spans="1:2">
      <c r="A57" s="165" t="s">
        <v>306</v>
      </c>
      <c r="B57" s="166">
        <v>70943</v>
      </c>
    </row>
    <row r="58" spans="1:2">
      <c r="A58" s="165" t="s">
        <v>313</v>
      </c>
      <c r="B58" s="166">
        <v>31664</v>
      </c>
    </row>
    <row r="59" spans="1:2">
      <c r="A59" s="165" t="s">
        <v>308</v>
      </c>
      <c r="B59" s="166">
        <v>68711</v>
      </c>
    </row>
    <row r="60" spans="1:2">
      <c r="A60" s="165" t="s">
        <v>316</v>
      </c>
      <c r="B60" s="166">
        <v>25615</v>
      </c>
    </row>
    <row r="61" spans="1:2">
      <c r="A61" s="165" t="s">
        <v>366</v>
      </c>
      <c r="B61" s="166">
        <v>2702.5</v>
      </c>
    </row>
    <row r="62" spans="1:2">
      <c r="A62" s="165" t="s">
        <v>369</v>
      </c>
      <c r="B62" s="166">
        <v>1698.5</v>
      </c>
    </row>
    <row r="63" spans="1:2">
      <c r="A63" s="165" t="s">
        <v>335</v>
      </c>
      <c r="B63" s="166">
        <v>86788</v>
      </c>
    </row>
    <row r="64" spans="1:2">
      <c r="A64" s="165" t="s">
        <v>363</v>
      </c>
      <c r="B64" s="166">
        <v>3400</v>
      </c>
    </row>
    <row r="65" spans="1:2">
      <c r="A65" s="165" t="s">
        <v>374</v>
      </c>
      <c r="B65" s="166">
        <v>902</v>
      </c>
    </row>
    <row r="66" spans="1:2">
      <c r="A66" s="165" t="s">
        <v>350</v>
      </c>
      <c r="B66" s="166">
        <v>10688</v>
      </c>
    </row>
    <row r="67" spans="1:2">
      <c r="A67" s="165" t="s">
        <v>344</v>
      </c>
      <c r="B67" s="166">
        <v>19239.5</v>
      </c>
    </row>
    <row r="68" spans="1:2">
      <c r="A68" s="165" t="s">
        <v>356</v>
      </c>
      <c r="B68" s="166">
        <v>8834.5</v>
      </c>
    </row>
    <row r="69" spans="1:2">
      <c r="A69" s="165" t="s">
        <v>347</v>
      </c>
      <c r="B69" s="166">
        <v>15914</v>
      </c>
    </row>
    <row r="70" spans="1:2">
      <c r="A70" s="165" t="s">
        <v>358</v>
      </c>
      <c r="B70" s="166">
        <v>7748</v>
      </c>
    </row>
    <row r="71" spans="1:2">
      <c r="A71" s="165" t="s">
        <v>353</v>
      </c>
      <c r="B71" s="166">
        <v>10287.5</v>
      </c>
    </row>
    <row r="72" spans="1:2">
      <c r="A72" s="165" t="s">
        <v>340</v>
      </c>
      <c r="B72" s="166">
        <v>87034.25</v>
      </c>
    </row>
    <row r="73" spans="1:2">
      <c r="A73" s="165" t="s">
        <v>392</v>
      </c>
      <c r="B73" s="166">
        <v>19030</v>
      </c>
    </row>
    <row r="74" spans="1:2">
      <c r="A74" s="165" t="s">
        <v>408</v>
      </c>
      <c r="B74" s="166">
        <v>9621</v>
      </c>
    </row>
    <row r="75" spans="1:2">
      <c r="A75" s="165" t="s">
        <v>411</v>
      </c>
      <c r="B75" s="166">
        <v>9352.5</v>
      </c>
    </row>
    <row r="76" spans="1:2">
      <c r="A76" s="165" t="s">
        <v>386</v>
      </c>
      <c r="B76" s="166">
        <v>20103</v>
      </c>
    </row>
    <row r="77" spans="1:2">
      <c r="A77" s="165" t="s">
        <v>437</v>
      </c>
      <c r="B77" s="166">
        <v>1179</v>
      </c>
    </row>
    <row r="78" spans="1:2">
      <c r="A78" s="165" t="s">
        <v>381</v>
      </c>
      <c r="B78" s="166">
        <v>44468.75</v>
      </c>
    </row>
    <row r="79" spans="1:2">
      <c r="A79" s="165" t="s">
        <v>390</v>
      </c>
      <c r="B79" s="166">
        <v>19380</v>
      </c>
    </row>
    <row r="80" spans="1:2">
      <c r="A80" s="165" t="s">
        <v>419</v>
      </c>
      <c r="B80" s="166">
        <v>5630.5</v>
      </c>
    </row>
    <row r="81" spans="1:2">
      <c r="A81" s="165" t="s">
        <v>422</v>
      </c>
      <c r="B81" s="166">
        <v>5441</v>
      </c>
    </row>
    <row r="82" spans="1:2">
      <c r="A82" s="165" t="s">
        <v>416</v>
      </c>
      <c r="B82" s="166">
        <v>6587.5</v>
      </c>
    </row>
    <row r="83" spans="1:2">
      <c r="A83" s="165" t="s">
        <v>425</v>
      </c>
      <c r="B83" s="166">
        <v>4977.5</v>
      </c>
    </row>
    <row r="84" spans="1:2">
      <c r="A84" s="165" t="s">
        <v>402</v>
      </c>
      <c r="B84" s="166">
        <v>13256</v>
      </c>
    </row>
    <row r="85" spans="1:2">
      <c r="A85" s="165" t="s">
        <v>405</v>
      </c>
      <c r="B85" s="166">
        <v>10690.5</v>
      </c>
    </row>
    <row r="86" spans="1:2">
      <c r="A86" s="165" t="s">
        <v>383</v>
      </c>
      <c r="B86" s="166">
        <v>27717</v>
      </c>
    </row>
    <row r="87" spans="1:2">
      <c r="A87" s="165" t="s">
        <v>399</v>
      </c>
      <c r="B87" s="166">
        <v>14633.5</v>
      </c>
    </row>
    <row r="88" spans="1:2">
      <c r="A88" s="165" t="s">
        <v>414</v>
      </c>
      <c r="B88" s="166">
        <v>7083</v>
      </c>
    </row>
    <row r="89" spans="1:2">
      <c r="A89" s="165" t="s">
        <v>377</v>
      </c>
      <c r="B89" s="166">
        <v>140765</v>
      </c>
    </row>
    <row r="90" spans="1:2">
      <c r="A90" s="165" t="s">
        <v>395</v>
      </c>
      <c r="B90" s="166">
        <v>24070</v>
      </c>
    </row>
    <row r="91" spans="1:2">
      <c r="A91" s="165" t="s">
        <v>428</v>
      </c>
      <c r="B91" s="166">
        <v>4731</v>
      </c>
    </row>
    <row r="92" spans="1:2">
      <c r="A92" s="165" t="s">
        <v>552</v>
      </c>
      <c r="B92" s="166">
        <v>11996.5</v>
      </c>
    </row>
    <row r="93" spans="1:2">
      <c r="A93" s="165" t="s">
        <v>473</v>
      </c>
      <c r="B93" s="166">
        <v>73790.5</v>
      </c>
    </row>
    <row r="94" spans="1:2">
      <c r="A94" s="165" t="s">
        <v>518</v>
      </c>
      <c r="B94" s="166">
        <v>20593</v>
      </c>
    </row>
    <row r="95" spans="1:2">
      <c r="A95" s="165" t="s">
        <v>595</v>
      </c>
      <c r="B95" s="166">
        <v>4892</v>
      </c>
    </row>
    <row r="96" spans="1:2">
      <c r="A96" s="165" t="s">
        <v>622</v>
      </c>
      <c r="B96" s="166">
        <v>3458</v>
      </c>
    </row>
    <row r="97" spans="1:2">
      <c r="A97" s="165" t="s">
        <v>607</v>
      </c>
      <c r="B97" s="166">
        <v>4331.5</v>
      </c>
    </row>
    <row r="98" spans="1:2">
      <c r="A98" s="165" t="s">
        <v>590</v>
      </c>
      <c r="B98" s="166">
        <v>5592</v>
      </c>
    </row>
    <row r="99" spans="1:2">
      <c r="A99" s="165" t="s">
        <v>576</v>
      </c>
      <c r="B99" s="166">
        <v>7854</v>
      </c>
    </row>
    <row r="100" spans="1:2">
      <c r="A100" s="165" t="s">
        <v>567</v>
      </c>
      <c r="B100" s="166">
        <v>9645</v>
      </c>
    </row>
    <row r="101" spans="1:2">
      <c r="A101" s="165" t="s">
        <v>490</v>
      </c>
      <c r="B101" s="166">
        <v>42116.5</v>
      </c>
    </row>
    <row r="102" spans="1:2">
      <c r="A102" s="165" t="s">
        <v>618</v>
      </c>
      <c r="B102" s="166">
        <v>2722.5</v>
      </c>
    </row>
    <row r="103" spans="1:2">
      <c r="A103" s="165" t="s">
        <v>523</v>
      </c>
      <c r="B103" s="166">
        <v>17687.5</v>
      </c>
    </row>
    <row r="104" spans="1:2">
      <c r="A104" s="165" t="s">
        <v>570</v>
      </c>
      <c r="B104" s="166">
        <v>9594.5</v>
      </c>
    </row>
    <row r="105" spans="1:2">
      <c r="A105" s="165" t="s">
        <v>515</v>
      </c>
      <c r="B105" s="166">
        <v>21356.5</v>
      </c>
    </row>
    <row r="106" spans="1:2">
      <c r="A106" s="165" t="s">
        <v>634</v>
      </c>
      <c r="B106" s="166">
        <v>1013.5</v>
      </c>
    </row>
    <row r="107" spans="1:2">
      <c r="A107" s="165" t="s">
        <v>561</v>
      </c>
      <c r="B107" s="166">
        <v>10177</v>
      </c>
    </row>
    <row r="108" spans="1:2">
      <c r="A108" s="165" t="s">
        <v>579</v>
      </c>
      <c r="B108" s="166">
        <v>7267.5</v>
      </c>
    </row>
    <row r="109" spans="1:2">
      <c r="A109" s="165" t="s">
        <v>533</v>
      </c>
      <c r="B109" s="166">
        <v>16267</v>
      </c>
    </row>
    <row r="110" spans="1:2">
      <c r="A110" s="165" t="s">
        <v>520</v>
      </c>
      <c r="B110" s="166">
        <v>19839.5</v>
      </c>
    </row>
    <row r="111" spans="1:2">
      <c r="A111" s="165" t="s">
        <v>531</v>
      </c>
      <c r="B111" s="166">
        <v>16466.5</v>
      </c>
    </row>
    <row r="112" spans="1:2">
      <c r="A112" s="165" t="s">
        <v>481</v>
      </c>
      <c r="B112" s="166">
        <v>55962.5</v>
      </c>
    </row>
    <row r="113" spans="1:2">
      <c r="A113" s="165" t="s">
        <v>467</v>
      </c>
      <c r="B113" s="166">
        <v>82492.5</v>
      </c>
    </row>
    <row r="114" spans="1:2">
      <c r="A114" s="165" t="s">
        <v>558</v>
      </c>
      <c r="B114" s="166">
        <v>11056</v>
      </c>
    </row>
    <row r="115" spans="1:2">
      <c r="A115" s="165" t="s">
        <v>555</v>
      </c>
      <c r="B115" s="166">
        <v>11969.5</v>
      </c>
    </row>
    <row r="116" spans="1:2">
      <c r="A116" s="165" t="s">
        <v>541</v>
      </c>
      <c r="B116" s="166">
        <v>15481</v>
      </c>
    </row>
    <row r="117" spans="1:2">
      <c r="A117" s="165" t="s">
        <v>538</v>
      </c>
      <c r="B117" s="166">
        <v>15687.5</v>
      </c>
    </row>
    <row r="118" spans="1:2">
      <c r="A118" s="165" t="s">
        <v>611</v>
      </c>
      <c r="B118" s="166">
        <v>3991.5</v>
      </c>
    </row>
    <row r="119" spans="1:2">
      <c r="A119" s="165" t="s">
        <v>564</v>
      </c>
      <c r="B119" s="166">
        <v>9888</v>
      </c>
    </row>
    <row r="120" spans="1:2">
      <c r="A120" s="165" t="s">
        <v>458</v>
      </c>
      <c r="B120" s="166">
        <v>116282</v>
      </c>
    </row>
    <row r="121" spans="1:2">
      <c r="A121" s="165" t="s">
        <v>504</v>
      </c>
      <c r="B121" s="166">
        <v>33999</v>
      </c>
    </row>
    <row r="122" spans="1:2">
      <c r="A122" s="165" t="s">
        <v>584</v>
      </c>
      <c r="B122" s="166">
        <v>6678.5</v>
      </c>
    </row>
    <row r="123" spans="1:2">
      <c r="A123" s="165" t="s">
        <v>493</v>
      </c>
      <c r="B123" s="166">
        <v>39388</v>
      </c>
    </row>
    <row r="124" spans="1:2">
      <c r="A124" s="165" t="s">
        <v>616</v>
      </c>
      <c r="B124" s="166">
        <v>3329.5</v>
      </c>
    </row>
    <row r="125" spans="1:2">
      <c r="A125" s="165" t="s">
        <v>462</v>
      </c>
      <c r="B125" s="166">
        <v>118881.5</v>
      </c>
    </row>
    <row r="126" spans="1:2">
      <c r="A126" s="165" t="s">
        <v>588</v>
      </c>
      <c r="B126" s="166">
        <v>6225.5</v>
      </c>
    </row>
    <row r="127" spans="1:2">
      <c r="A127" s="165" t="s">
        <v>629</v>
      </c>
      <c r="B127" s="166">
        <v>1297</v>
      </c>
    </row>
    <row r="128" spans="1:2">
      <c r="A128" s="165" t="s">
        <v>487</v>
      </c>
      <c r="B128" s="166">
        <v>44190.25</v>
      </c>
    </row>
    <row r="129" spans="1:2">
      <c r="A129" s="165" t="s">
        <v>456</v>
      </c>
      <c r="B129" s="166">
        <v>148975.5</v>
      </c>
    </row>
    <row r="130" spans="1:2">
      <c r="A130" s="165" t="s">
        <v>453</v>
      </c>
      <c r="B130" s="166">
        <v>168758</v>
      </c>
    </row>
    <row r="131" spans="1:2">
      <c r="A131" s="165" t="s">
        <v>470</v>
      </c>
      <c r="B131" s="166">
        <v>79623</v>
      </c>
    </row>
    <row r="132" spans="1:2">
      <c r="A132" s="165" t="s">
        <v>582</v>
      </c>
      <c r="B132" s="166">
        <v>7132.5</v>
      </c>
    </row>
    <row r="133" spans="1:2">
      <c r="A133" s="165" t="s">
        <v>496</v>
      </c>
      <c r="B133" s="166">
        <v>37300.5</v>
      </c>
    </row>
    <row r="134" spans="1:2">
      <c r="A134" s="165" t="s">
        <v>507</v>
      </c>
      <c r="B134" s="166">
        <v>29759</v>
      </c>
    </row>
    <row r="135" spans="1:2">
      <c r="A135" s="165" t="s">
        <v>544</v>
      </c>
      <c r="B135" s="166">
        <v>13032.25</v>
      </c>
    </row>
    <row r="136" spans="1:2">
      <c r="A136" s="165" t="s">
        <v>446</v>
      </c>
      <c r="B136" s="166">
        <v>504976.75</v>
      </c>
    </row>
    <row r="137" spans="1:2">
      <c r="A137" s="165" t="s">
        <v>501</v>
      </c>
      <c r="B137" s="166">
        <v>34043</v>
      </c>
    </row>
    <row r="138" spans="1:2">
      <c r="A138" s="165" t="s">
        <v>499</v>
      </c>
      <c r="B138" s="166">
        <v>35699.5</v>
      </c>
    </row>
    <row r="139" spans="1:2">
      <c r="A139" s="165" t="s">
        <v>599</v>
      </c>
      <c r="B139" s="166">
        <v>18410</v>
      </c>
    </row>
    <row r="140" spans="1:2">
      <c r="A140" s="165" t="s">
        <v>482</v>
      </c>
      <c r="B140" s="166">
        <v>22187.5</v>
      </c>
    </row>
    <row r="141" spans="1:2">
      <c r="A141" s="165" t="s">
        <v>573</v>
      </c>
      <c r="B141" s="166">
        <v>8088.5</v>
      </c>
    </row>
    <row r="142" spans="1:2">
      <c r="A142" s="165" t="s">
        <v>549</v>
      </c>
      <c r="B142" s="166">
        <v>12233</v>
      </c>
    </row>
    <row r="143" spans="1:2">
      <c r="A143" s="165" t="s">
        <v>485</v>
      </c>
      <c r="B143" s="166">
        <v>55902</v>
      </c>
    </row>
    <row r="144" spans="1:2">
      <c r="A144" s="165" t="s">
        <v>478</v>
      </c>
      <c r="B144" s="166">
        <v>57131.5</v>
      </c>
    </row>
    <row r="145" spans="1:2">
      <c r="A145" s="165" t="s">
        <v>513</v>
      </c>
      <c r="B145" s="166">
        <v>23858.5</v>
      </c>
    </row>
    <row r="146" spans="1:2">
      <c r="A146" s="165" t="s">
        <v>526</v>
      </c>
      <c r="B146" s="166">
        <v>17674</v>
      </c>
    </row>
    <row r="147" spans="1:2">
      <c r="A147" s="165" t="s">
        <v>464</v>
      </c>
      <c r="B147" s="166">
        <v>93002</v>
      </c>
    </row>
    <row r="148" spans="1:2">
      <c r="A148" s="165" t="s">
        <v>510</v>
      </c>
      <c r="B148" s="166">
        <v>24072.5</v>
      </c>
    </row>
    <row r="149" spans="1:2">
      <c r="A149" s="165" t="s">
        <v>688</v>
      </c>
      <c r="B149" s="166">
        <v>6070</v>
      </c>
    </row>
    <row r="150" spans="1:2">
      <c r="A150" s="165" t="s">
        <v>698</v>
      </c>
      <c r="B150" s="166">
        <v>5636.5</v>
      </c>
    </row>
    <row r="151" spans="1:2">
      <c r="A151" s="165" t="s">
        <v>658</v>
      </c>
      <c r="B151" s="166">
        <v>46740.5</v>
      </c>
    </row>
    <row r="152" spans="1:2">
      <c r="A152" s="165" t="s">
        <v>686</v>
      </c>
      <c r="B152" s="166">
        <v>6419.5</v>
      </c>
    </row>
    <row r="153" spans="1:2">
      <c r="A153" s="165" t="s">
        <v>683</v>
      </c>
      <c r="B153" s="166">
        <v>6748.5</v>
      </c>
    </row>
    <row r="154" spans="1:2">
      <c r="A154" s="165" t="s">
        <v>650</v>
      </c>
      <c r="B154" s="166">
        <v>104174</v>
      </c>
    </row>
    <row r="155" spans="1:2">
      <c r="A155" s="165" t="s">
        <v>692</v>
      </c>
      <c r="B155" s="166">
        <v>10355.5</v>
      </c>
    </row>
    <row r="156" spans="1:2">
      <c r="A156" s="165" t="s">
        <v>704</v>
      </c>
      <c r="B156" s="166">
        <v>5263</v>
      </c>
    </row>
    <row r="157" spans="1:2">
      <c r="A157" s="165" t="s">
        <v>661</v>
      </c>
      <c r="B157" s="166">
        <v>21261</v>
      </c>
    </row>
    <row r="158" spans="1:2">
      <c r="A158" s="165" t="s">
        <v>674</v>
      </c>
      <c r="B158" s="166">
        <v>7908.5</v>
      </c>
    </row>
    <row r="159" spans="1:2">
      <c r="A159" s="165" t="s">
        <v>668</v>
      </c>
      <c r="B159" s="166">
        <v>12189</v>
      </c>
    </row>
    <row r="160" spans="1:2">
      <c r="A160" s="165" t="s">
        <v>700</v>
      </c>
      <c r="B160" s="166">
        <v>5329.5</v>
      </c>
    </row>
    <row r="161" spans="1:2">
      <c r="A161" s="165" t="s">
        <v>709</v>
      </c>
      <c r="B161" s="166">
        <v>4912.5</v>
      </c>
    </row>
    <row r="162" spans="1:2">
      <c r="A162" s="165" t="s">
        <v>679</v>
      </c>
      <c r="B162" s="166">
        <v>7791</v>
      </c>
    </row>
    <row r="163" spans="1:2">
      <c r="A163" s="165" t="s">
        <v>655</v>
      </c>
      <c r="B163" s="166">
        <v>34180.5</v>
      </c>
    </row>
    <row r="164" spans="1:2">
      <c r="A164" s="165" t="s">
        <v>646</v>
      </c>
      <c r="B164" s="166">
        <v>94793</v>
      </c>
    </row>
    <row r="165" spans="1:2">
      <c r="A165" s="165" t="s">
        <v>677</v>
      </c>
      <c r="B165" s="166">
        <v>7799</v>
      </c>
    </row>
    <row r="166" spans="1:2">
      <c r="A166" s="165" t="s">
        <v>666</v>
      </c>
      <c r="B166" s="166">
        <v>17921.5</v>
      </c>
    </row>
    <row r="167" spans="1:2">
      <c r="A167" s="165" t="s">
        <v>695</v>
      </c>
      <c r="B167" s="166">
        <v>5803</v>
      </c>
    </row>
    <row r="168" spans="1:2">
      <c r="A168" s="165" t="s">
        <v>652</v>
      </c>
      <c r="B168" s="166">
        <v>66519.5</v>
      </c>
    </row>
    <row r="169" spans="1:2">
      <c r="A169" s="165" t="s">
        <v>706</v>
      </c>
      <c r="B169" s="166">
        <v>4924.5</v>
      </c>
    </row>
    <row r="170" spans="1:2">
      <c r="A170" s="165" t="s">
        <v>725</v>
      </c>
      <c r="B170" s="166">
        <v>40866.5</v>
      </c>
    </row>
    <row r="171" spans="1:2">
      <c r="A171" s="165" t="s">
        <v>748</v>
      </c>
      <c r="B171" s="166">
        <v>4992</v>
      </c>
    </row>
    <row r="172" spans="1:2">
      <c r="A172" s="165" t="s">
        <v>737</v>
      </c>
      <c r="B172" s="166">
        <v>17145.5</v>
      </c>
    </row>
    <row r="173" spans="1:2">
      <c r="A173" s="165" t="s">
        <v>746</v>
      </c>
      <c r="B173" s="166">
        <v>5675.5</v>
      </c>
    </row>
    <row r="174" spans="1:2">
      <c r="A174" s="165" t="s">
        <v>11787</v>
      </c>
      <c r="B174" s="166">
        <v>10437</v>
      </c>
    </row>
    <row r="175" spans="1:2">
      <c r="A175" s="165" t="s">
        <v>728</v>
      </c>
      <c r="B175" s="166">
        <v>54787.5</v>
      </c>
    </row>
    <row r="176" spans="1:2">
      <c r="A176" s="165" t="s">
        <v>754</v>
      </c>
      <c r="B176" s="166">
        <v>1322.5</v>
      </c>
    </row>
    <row r="177" spans="1:2">
      <c r="A177" s="165" t="s">
        <v>742</v>
      </c>
      <c r="B177" s="166">
        <v>7552</v>
      </c>
    </row>
    <row r="178" spans="1:2">
      <c r="A178" s="165" t="s">
        <v>756</v>
      </c>
      <c r="B178" s="166">
        <v>610.5</v>
      </c>
    </row>
    <row r="179" spans="1:2">
      <c r="A179" s="165" t="s">
        <v>732</v>
      </c>
      <c r="B179" s="166">
        <v>19694.5</v>
      </c>
    </row>
    <row r="180" spans="1:2">
      <c r="A180" s="165" t="s">
        <v>730</v>
      </c>
      <c r="B180" s="166">
        <v>20530.5</v>
      </c>
    </row>
    <row r="181" spans="1:2">
      <c r="A181" s="165" t="s">
        <v>769</v>
      </c>
      <c r="B181" s="166">
        <v>7935.5</v>
      </c>
    </row>
    <row r="182" spans="1:2">
      <c r="A182" s="165" t="s">
        <v>759</v>
      </c>
      <c r="B182" s="166">
        <v>125203</v>
      </c>
    </row>
    <row r="183" spans="1:2">
      <c r="A183" s="165" t="s">
        <v>764</v>
      </c>
      <c r="B183" s="166">
        <v>60440.25</v>
      </c>
    </row>
    <row r="184" spans="1:2">
      <c r="A184" s="165" t="s">
        <v>778</v>
      </c>
      <c r="B184" s="166">
        <v>1</v>
      </c>
    </row>
    <row r="185" spans="1:2">
      <c r="A185" s="165" t="s">
        <v>782</v>
      </c>
      <c r="B185" s="166">
        <v>241190</v>
      </c>
    </row>
    <row r="186" spans="1:2">
      <c r="A186" s="165" t="s">
        <v>797</v>
      </c>
      <c r="B186" s="166">
        <v>33645.25</v>
      </c>
    </row>
    <row r="187" spans="1:2">
      <c r="A187" s="165" t="s">
        <v>812</v>
      </c>
      <c r="B187" s="166">
        <v>11456</v>
      </c>
    </row>
    <row r="188" spans="1:2">
      <c r="A188" s="165" t="s">
        <v>809</v>
      </c>
      <c r="B188" s="166">
        <v>12404</v>
      </c>
    </row>
    <row r="189" spans="1:2">
      <c r="A189" s="165" t="s">
        <v>818</v>
      </c>
      <c r="B189" s="166">
        <v>7118.5</v>
      </c>
    </row>
    <row r="190" spans="1:2">
      <c r="A190" s="165" t="s">
        <v>788</v>
      </c>
      <c r="B190" s="166">
        <v>30658</v>
      </c>
    </row>
    <row r="191" spans="1:2">
      <c r="A191" s="165" t="s">
        <v>827</v>
      </c>
      <c r="B191" s="166">
        <v>3275</v>
      </c>
    </row>
    <row r="192" spans="1:2">
      <c r="A192" s="165" t="s">
        <v>833</v>
      </c>
      <c r="B192" s="166">
        <v>2670</v>
      </c>
    </row>
    <row r="193" spans="1:2">
      <c r="A193" s="165" t="s">
        <v>786</v>
      </c>
      <c r="B193" s="166">
        <v>51856</v>
      </c>
    </row>
    <row r="194" spans="1:2">
      <c r="A194" s="165" t="s">
        <v>799</v>
      </c>
      <c r="B194" s="166">
        <v>19908.5</v>
      </c>
    </row>
    <row r="195" spans="1:2">
      <c r="A195" s="165" t="s">
        <v>802</v>
      </c>
      <c r="B195" s="166">
        <v>16126</v>
      </c>
    </row>
    <row r="196" spans="1:2">
      <c r="A196" s="165" t="s">
        <v>805</v>
      </c>
      <c r="B196" s="166">
        <v>16015.5</v>
      </c>
    </row>
    <row r="197" spans="1:2">
      <c r="A197" s="165" t="s">
        <v>821</v>
      </c>
      <c r="B197" s="166">
        <v>6168</v>
      </c>
    </row>
    <row r="198" spans="1:2">
      <c r="A198" s="165" t="s">
        <v>791</v>
      </c>
      <c r="B198" s="166">
        <v>28208</v>
      </c>
    </row>
    <row r="199" spans="1:2">
      <c r="A199" s="165" t="s">
        <v>836</v>
      </c>
      <c r="B199" s="166">
        <v>2558.5</v>
      </c>
    </row>
    <row r="200" spans="1:2">
      <c r="A200" s="165" t="s">
        <v>867</v>
      </c>
      <c r="B200" s="166">
        <v>19762.5</v>
      </c>
    </row>
    <row r="201" spans="1:2">
      <c r="A201" s="165" t="s">
        <v>878</v>
      </c>
      <c r="B201" s="166">
        <v>13682</v>
      </c>
    </row>
    <row r="202" spans="1:2">
      <c r="A202" s="165" t="s">
        <v>914</v>
      </c>
      <c r="B202" s="166">
        <v>1845</v>
      </c>
    </row>
    <row r="203" spans="1:2">
      <c r="A203" s="165" t="s">
        <v>892</v>
      </c>
      <c r="B203" s="166">
        <v>7917.5</v>
      </c>
    </row>
    <row r="204" spans="1:2">
      <c r="A204" s="165" t="s">
        <v>910</v>
      </c>
      <c r="B204" s="166">
        <v>2168.5</v>
      </c>
    </row>
    <row r="205" spans="1:2">
      <c r="A205" s="165" t="s">
        <v>897</v>
      </c>
      <c r="B205" s="166">
        <v>7033.5</v>
      </c>
    </row>
    <row r="206" spans="1:2">
      <c r="A206" s="165" t="s">
        <v>849</v>
      </c>
      <c r="B206" s="166">
        <v>161657.5</v>
      </c>
    </row>
    <row r="207" spans="1:2">
      <c r="A207" s="165" t="s">
        <v>865</v>
      </c>
      <c r="B207" s="166">
        <v>20581</v>
      </c>
    </row>
    <row r="208" spans="1:2">
      <c r="A208" s="165" t="s">
        <v>853</v>
      </c>
      <c r="B208" s="166">
        <v>132243.25</v>
      </c>
    </row>
    <row r="209" spans="1:2">
      <c r="A209" s="165" t="s">
        <v>884</v>
      </c>
      <c r="B209" s="166">
        <v>12757</v>
      </c>
    </row>
    <row r="210" spans="1:2">
      <c r="A210" s="165" t="s">
        <v>889</v>
      </c>
      <c r="B210" s="166">
        <v>12220</v>
      </c>
    </row>
    <row r="211" spans="1:2">
      <c r="A211" s="165" t="s">
        <v>875</v>
      </c>
      <c r="B211" s="166">
        <v>15814.5</v>
      </c>
    </row>
    <row r="212" spans="1:2">
      <c r="A212" s="165" t="s">
        <v>855</v>
      </c>
      <c r="B212" s="166">
        <v>80975</v>
      </c>
    </row>
    <row r="213" spans="1:2">
      <c r="A213" s="165" t="s">
        <v>858</v>
      </c>
      <c r="B213" s="166">
        <v>34176</v>
      </c>
    </row>
    <row r="214" spans="1:2">
      <c r="A214" s="165" t="s">
        <v>882</v>
      </c>
      <c r="B214" s="166">
        <v>19362</v>
      </c>
    </row>
    <row r="215" spans="1:2">
      <c r="A215" s="165" t="s">
        <v>862</v>
      </c>
      <c r="B215" s="166">
        <v>21578</v>
      </c>
    </row>
    <row r="216" spans="1:2">
      <c r="A216" s="165" t="s">
        <v>895</v>
      </c>
      <c r="B216" s="166">
        <v>7153</v>
      </c>
    </row>
    <row r="217" spans="1:2">
      <c r="A217" s="165" t="s">
        <v>871</v>
      </c>
      <c r="B217" s="166">
        <v>44229.5</v>
      </c>
    </row>
    <row r="218" spans="1:2">
      <c r="A218" s="165" t="s">
        <v>955</v>
      </c>
      <c r="B218" s="166">
        <v>46587.5</v>
      </c>
    </row>
    <row r="219" spans="1:2">
      <c r="A219" s="165" t="s">
        <v>952</v>
      </c>
      <c r="B219" s="166">
        <v>31792</v>
      </c>
    </row>
    <row r="220" spans="1:2">
      <c r="A220" s="165" t="s">
        <v>943</v>
      </c>
      <c r="B220" s="166">
        <v>159480.5</v>
      </c>
    </row>
    <row r="221" spans="1:2">
      <c r="A221" s="165" t="s">
        <v>947</v>
      </c>
      <c r="B221" s="166">
        <v>61148</v>
      </c>
    </row>
    <row r="222" spans="1:2">
      <c r="A222" s="165" t="s">
        <v>958</v>
      </c>
      <c r="B222" s="166">
        <v>27536.5</v>
      </c>
    </row>
    <row r="223" spans="1:2">
      <c r="A223" s="165" t="s">
        <v>975</v>
      </c>
      <c r="B223" s="166">
        <v>10308</v>
      </c>
    </row>
    <row r="224" spans="1:2">
      <c r="A224" s="165" t="s">
        <v>961</v>
      </c>
      <c r="B224" s="166">
        <v>17109</v>
      </c>
    </row>
    <row r="225" spans="1:2">
      <c r="A225" s="165" t="s">
        <v>971</v>
      </c>
      <c r="B225" s="166">
        <v>12087</v>
      </c>
    </row>
    <row r="226" spans="1:2">
      <c r="A226" s="165" t="s">
        <v>963</v>
      </c>
      <c r="B226" s="166">
        <v>14909</v>
      </c>
    </row>
    <row r="227" spans="1:2">
      <c r="A227" s="165" t="s">
        <v>949</v>
      </c>
      <c r="B227" s="166">
        <v>33398.5</v>
      </c>
    </row>
    <row r="228" spans="1:2">
      <c r="A228" s="165" t="s">
        <v>967</v>
      </c>
      <c r="B228" s="166">
        <v>13717</v>
      </c>
    </row>
    <row r="229" spans="1:2">
      <c r="A229" s="165" t="s">
        <v>985</v>
      </c>
      <c r="B229" s="166">
        <v>5194</v>
      </c>
    </row>
    <row r="230" spans="1:2">
      <c r="A230" s="165" t="s">
        <v>979</v>
      </c>
      <c r="B230" s="166">
        <v>7690.5</v>
      </c>
    </row>
    <row r="231" spans="1:2">
      <c r="A231" s="165" t="s">
        <v>1043</v>
      </c>
      <c r="B231" s="166">
        <v>2494</v>
      </c>
    </row>
    <row r="232" spans="1:2">
      <c r="A232" s="165" t="s">
        <v>1009</v>
      </c>
      <c r="B232" s="166">
        <v>151304.5</v>
      </c>
    </row>
    <row r="233" spans="1:2">
      <c r="A233" s="165" t="s">
        <v>1055</v>
      </c>
      <c r="B233" s="166">
        <v>54589.5</v>
      </c>
    </row>
    <row r="234" spans="1:2">
      <c r="A234" s="165" t="s">
        <v>1308</v>
      </c>
      <c r="B234" s="166">
        <v>3791</v>
      </c>
    </row>
    <row r="235" spans="1:2">
      <c r="A235" s="165" t="s">
        <v>1132</v>
      </c>
      <c r="B235" s="166">
        <v>41960</v>
      </c>
    </row>
    <row r="236" spans="1:2">
      <c r="A236" s="165" t="s">
        <v>1306</v>
      </c>
      <c r="B236" s="166">
        <v>9660</v>
      </c>
    </row>
    <row r="237" spans="1:2">
      <c r="A237" s="165" t="s">
        <v>1271</v>
      </c>
      <c r="B237" s="166">
        <v>11823.5</v>
      </c>
    </row>
    <row r="238" spans="1:2">
      <c r="A238" s="165" t="s">
        <v>1190</v>
      </c>
      <c r="B238" s="166">
        <v>16064</v>
      </c>
    </row>
    <row r="239" spans="1:2">
      <c r="A239" s="165" t="s">
        <v>1207</v>
      </c>
      <c r="B239" s="166">
        <v>15351.5</v>
      </c>
    </row>
    <row r="240" spans="1:2">
      <c r="A240" s="165" t="s">
        <v>1156</v>
      </c>
      <c r="B240" s="166">
        <v>20780.5</v>
      </c>
    </row>
    <row r="241" spans="1:2">
      <c r="A241" s="165" t="s">
        <v>1298</v>
      </c>
      <c r="B241" s="166">
        <v>7799</v>
      </c>
    </row>
    <row r="242" spans="1:2">
      <c r="A242" s="165" t="s">
        <v>1193</v>
      </c>
      <c r="B242" s="166">
        <v>16001.5</v>
      </c>
    </row>
    <row r="243" spans="1:2">
      <c r="A243" s="165" t="s">
        <v>1286</v>
      </c>
      <c r="B243" s="166">
        <v>7653</v>
      </c>
    </row>
    <row r="244" spans="1:2">
      <c r="A244" s="165" t="s">
        <v>1283</v>
      </c>
      <c r="B244" s="166">
        <v>7786.5</v>
      </c>
    </row>
    <row r="245" spans="1:2">
      <c r="A245" s="165" t="s">
        <v>1340</v>
      </c>
      <c r="B245" s="166">
        <v>1765.5</v>
      </c>
    </row>
    <row r="246" spans="1:2">
      <c r="A246" s="165" t="s">
        <v>1260</v>
      </c>
      <c r="B246" s="166">
        <v>15956.5</v>
      </c>
    </row>
    <row r="247" spans="1:2">
      <c r="A247" s="165" t="s">
        <v>1254</v>
      </c>
      <c r="B247" s="166">
        <v>12617.5</v>
      </c>
    </row>
    <row r="248" spans="1:2">
      <c r="A248" s="165" t="s">
        <v>1221</v>
      </c>
      <c r="B248" s="166">
        <v>14508.5</v>
      </c>
    </row>
    <row r="249" spans="1:2">
      <c r="A249" s="165" t="s">
        <v>1215</v>
      </c>
      <c r="B249" s="166">
        <v>15017</v>
      </c>
    </row>
    <row r="250" spans="1:2">
      <c r="A250" s="165" t="s">
        <v>1120</v>
      </c>
      <c r="B250" s="166">
        <v>26377</v>
      </c>
    </row>
    <row r="251" spans="1:2">
      <c r="A251" s="165" t="s">
        <v>1224</v>
      </c>
      <c r="B251" s="166">
        <v>14421</v>
      </c>
    </row>
    <row r="252" spans="1:2">
      <c r="A252" s="165" t="s">
        <v>1005</v>
      </c>
      <c r="B252" s="166">
        <v>272729</v>
      </c>
    </row>
    <row r="253" spans="1:2">
      <c r="A253" s="165" t="s">
        <v>1256</v>
      </c>
      <c r="B253" s="166">
        <v>12616.5</v>
      </c>
    </row>
    <row r="254" spans="1:2">
      <c r="A254" s="165" t="s">
        <v>1066</v>
      </c>
      <c r="B254" s="166">
        <v>43485.5</v>
      </c>
    </row>
    <row r="255" spans="1:2">
      <c r="A255" s="165" t="s">
        <v>1302</v>
      </c>
      <c r="B255" s="166">
        <v>4015</v>
      </c>
    </row>
    <row r="256" spans="1:2">
      <c r="A256" s="165" t="s">
        <v>1337</v>
      </c>
      <c r="B256" s="166">
        <v>1767</v>
      </c>
    </row>
    <row r="257" spans="1:2">
      <c r="A257" s="165" t="s">
        <v>1011</v>
      </c>
      <c r="B257" s="166">
        <v>148574.5</v>
      </c>
    </row>
    <row r="258" spans="1:2">
      <c r="A258" s="165" t="s">
        <v>1169</v>
      </c>
      <c r="B258" s="166">
        <v>18862.5</v>
      </c>
    </row>
    <row r="259" spans="1:2">
      <c r="A259" s="165" t="s">
        <v>1362</v>
      </c>
      <c r="B259" s="166">
        <v>926.5</v>
      </c>
    </row>
    <row r="260" spans="1:2">
      <c r="A260" s="165" t="s">
        <v>1164</v>
      </c>
      <c r="B260" s="166">
        <v>19534.5</v>
      </c>
    </row>
    <row r="261" spans="1:2">
      <c r="A261" s="165" t="s">
        <v>1293</v>
      </c>
      <c r="B261" s="166">
        <v>5589.5</v>
      </c>
    </row>
    <row r="262" spans="1:2">
      <c r="A262" s="165" t="s">
        <v>1295</v>
      </c>
      <c r="B262" s="166">
        <v>4877</v>
      </c>
    </row>
    <row r="263" spans="1:2">
      <c r="A263" s="165" t="s">
        <v>1345</v>
      </c>
      <c r="B263" s="166">
        <v>1595.5</v>
      </c>
    </row>
    <row r="264" spans="1:2">
      <c r="A264" s="165" t="s">
        <v>1142</v>
      </c>
      <c r="B264" s="166">
        <v>23020.5</v>
      </c>
    </row>
    <row r="265" spans="1:2">
      <c r="A265" s="165" t="s">
        <v>1400</v>
      </c>
      <c r="B265" s="166">
        <v>1</v>
      </c>
    </row>
    <row r="266" spans="1:2">
      <c r="A266" s="165" t="s">
        <v>1058</v>
      </c>
      <c r="B266" s="166">
        <v>53523.25</v>
      </c>
    </row>
    <row r="267" spans="1:2">
      <c r="A267" s="165" t="s">
        <v>1227</v>
      </c>
      <c r="B267" s="166">
        <v>14326.75</v>
      </c>
    </row>
    <row r="268" spans="1:2">
      <c r="A268" s="165" t="s">
        <v>1061</v>
      </c>
      <c r="B268" s="166">
        <v>61060.5</v>
      </c>
    </row>
    <row r="269" spans="1:2">
      <c r="A269" s="165" t="s">
        <v>1262</v>
      </c>
      <c r="B269" s="166">
        <v>12067.5</v>
      </c>
    </row>
    <row r="270" spans="1:2">
      <c r="A270" s="165" t="s">
        <v>1278</v>
      </c>
      <c r="B270" s="166">
        <v>8850.5</v>
      </c>
    </row>
    <row r="271" spans="1:2">
      <c r="A271" s="165" t="s">
        <v>1105</v>
      </c>
      <c r="B271" s="166">
        <v>31481</v>
      </c>
    </row>
    <row r="272" spans="1:2">
      <c r="A272" s="165" t="s">
        <v>1198</v>
      </c>
      <c r="B272" s="166">
        <v>15766</v>
      </c>
    </row>
    <row r="273" spans="1:2">
      <c r="A273" s="165" t="s">
        <v>1095</v>
      </c>
      <c r="B273" s="166">
        <v>33353.5</v>
      </c>
    </row>
    <row r="274" spans="1:2">
      <c r="A274" s="165" t="s">
        <v>1040</v>
      </c>
      <c r="B274" s="166">
        <v>72838.5</v>
      </c>
    </row>
    <row r="275" spans="1:2">
      <c r="A275" s="165" t="s">
        <v>1026</v>
      </c>
      <c r="B275" s="166">
        <v>93439</v>
      </c>
    </row>
    <row r="276" spans="1:2">
      <c r="A276" s="165" t="s">
        <v>1195</v>
      </c>
      <c r="B276" s="166">
        <v>15993.5</v>
      </c>
    </row>
    <row r="277" spans="1:2">
      <c r="A277" s="165" t="s">
        <v>1181</v>
      </c>
      <c r="B277" s="166">
        <v>17525</v>
      </c>
    </row>
    <row r="278" spans="1:2">
      <c r="A278" s="165" t="s">
        <v>1086</v>
      </c>
      <c r="B278" s="166">
        <v>36308.5</v>
      </c>
    </row>
    <row r="279" spans="1:2">
      <c r="A279" s="165" t="s">
        <v>1238</v>
      </c>
      <c r="B279" s="166">
        <v>13497</v>
      </c>
    </row>
    <row r="280" spans="1:2">
      <c r="A280" s="165" t="s">
        <v>1161</v>
      </c>
      <c r="B280" s="166">
        <v>19781</v>
      </c>
    </row>
    <row r="281" spans="1:2">
      <c r="A281" s="165" t="s">
        <v>1179</v>
      </c>
      <c r="B281" s="166">
        <v>18016.5</v>
      </c>
    </row>
    <row r="282" spans="1:2">
      <c r="A282" s="165" t="s">
        <v>1089</v>
      </c>
      <c r="B282" s="166">
        <v>35348.5</v>
      </c>
    </row>
    <row r="283" spans="1:2">
      <c r="A283" s="165" t="s">
        <v>1134</v>
      </c>
      <c r="B283" s="166">
        <v>24112</v>
      </c>
    </row>
    <row r="284" spans="1:2">
      <c r="A284" s="165" t="s">
        <v>1045</v>
      </c>
      <c r="B284" s="166">
        <v>58063</v>
      </c>
    </row>
    <row r="285" spans="1:2">
      <c r="A285" s="165" t="s">
        <v>1204</v>
      </c>
      <c r="B285" s="166">
        <v>15394</v>
      </c>
    </row>
    <row r="286" spans="1:2">
      <c r="A286" s="165" t="s">
        <v>1236</v>
      </c>
      <c r="B286" s="166">
        <v>13663</v>
      </c>
    </row>
    <row r="287" spans="1:2">
      <c r="A287" s="165" t="s">
        <v>1151</v>
      </c>
      <c r="B287" s="166">
        <v>21958.5</v>
      </c>
    </row>
    <row r="288" spans="1:2">
      <c r="A288" s="165" t="s">
        <v>1137</v>
      </c>
      <c r="B288" s="166">
        <v>23331</v>
      </c>
    </row>
    <row r="289" spans="1:2">
      <c r="A289" s="165" t="s">
        <v>1210</v>
      </c>
      <c r="B289" s="166">
        <v>15309</v>
      </c>
    </row>
    <row r="290" spans="1:2">
      <c r="A290" s="165" t="s">
        <v>1018</v>
      </c>
      <c r="B290" s="166">
        <v>103763.5</v>
      </c>
    </row>
    <row r="291" spans="1:2">
      <c r="A291" s="165" t="s">
        <v>1247</v>
      </c>
      <c r="B291" s="166">
        <v>12660</v>
      </c>
    </row>
    <row r="292" spans="1:2">
      <c r="A292" s="165" t="s">
        <v>1275</v>
      </c>
      <c r="B292" s="166">
        <v>9814.5</v>
      </c>
    </row>
    <row r="293" spans="1:2">
      <c r="A293" s="165" t="s">
        <v>1042</v>
      </c>
      <c r="B293" s="166">
        <v>68425.5</v>
      </c>
    </row>
    <row r="294" spans="1:2">
      <c r="A294" s="165" t="s">
        <v>1250</v>
      </c>
      <c r="B294" s="166">
        <v>12647.5</v>
      </c>
    </row>
    <row r="295" spans="1:2">
      <c r="A295" s="165" t="s">
        <v>1173</v>
      </c>
      <c r="B295" s="166">
        <v>18740.5</v>
      </c>
    </row>
    <row r="296" spans="1:2">
      <c r="A296" s="165" t="s">
        <v>1077</v>
      </c>
      <c r="B296" s="166">
        <v>37893</v>
      </c>
    </row>
    <row r="297" spans="1:2">
      <c r="A297" s="165" t="s">
        <v>1107</v>
      </c>
      <c r="B297" s="166">
        <v>30798</v>
      </c>
    </row>
    <row r="298" spans="1:2">
      <c r="A298" s="165" t="s">
        <v>1014</v>
      </c>
      <c r="B298" s="166">
        <v>110095</v>
      </c>
    </row>
    <row r="299" spans="1:2">
      <c r="A299" s="165" t="s">
        <v>1117</v>
      </c>
      <c r="B299" s="166">
        <v>27699</v>
      </c>
    </row>
    <row r="300" spans="1:2">
      <c r="A300" s="165" t="s">
        <v>1351</v>
      </c>
      <c r="B300" s="166">
        <v>1170</v>
      </c>
    </row>
    <row r="301" spans="1:2">
      <c r="A301" s="165" t="s">
        <v>1176</v>
      </c>
      <c r="B301" s="166">
        <v>18094.75</v>
      </c>
    </row>
    <row r="302" spans="1:2">
      <c r="A302" s="165" t="s">
        <v>1233</v>
      </c>
      <c r="B302" s="166">
        <v>14023.5</v>
      </c>
    </row>
    <row r="303" spans="1:2">
      <c r="A303" s="165" t="s">
        <v>1159</v>
      </c>
      <c r="B303" s="166">
        <v>20125</v>
      </c>
    </row>
    <row r="304" spans="1:2">
      <c r="A304" s="165" t="s">
        <v>1101</v>
      </c>
      <c r="B304" s="166">
        <v>32033.5</v>
      </c>
    </row>
    <row r="305" spans="1:2">
      <c r="A305" s="165" t="s">
        <v>1069</v>
      </c>
      <c r="B305" s="166">
        <v>40634</v>
      </c>
    </row>
    <row r="306" spans="1:2">
      <c r="A306" s="165" t="s">
        <v>1145</v>
      </c>
      <c r="B306" s="166">
        <v>22300.25</v>
      </c>
    </row>
    <row r="307" spans="1:2">
      <c r="A307" s="165" t="s">
        <v>1023</v>
      </c>
      <c r="B307" s="166">
        <v>99387.5</v>
      </c>
    </row>
    <row r="308" spans="1:2">
      <c r="A308" s="165" t="s">
        <v>1212</v>
      </c>
      <c r="B308" s="166">
        <v>15141</v>
      </c>
    </row>
    <row r="309" spans="1:2">
      <c r="A309" s="165" t="s">
        <v>1112</v>
      </c>
      <c r="B309" s="166">
        <v>28056.5</v>
      </c>
    </row>
    <row r="310" spans="1:2">
      <c r="A310" s="165" t="s">
        <v>1230</v>
      </c>
      <c r="B310" s="166">
        <v>14183</v>
      </c>
    </row>
    <row r="311" spans="1:2">
      <c r="A311" s="165" t="s">
        <v>1289</v>
      </c>
      <c r="B311" s="166">
        <v>7534</v>
      </c>
    </row>
    <row r="312" spans="1:2">
      <c r="A312" s="165" t="s">
        <v>1109</v>
      </c>
      <c r="B312" s="166">
        <v>29479</v>
      </c>
    </row>
    <row r="313" spans="1:2">
      <c r="A313" s="165" t="s">
        <v>1125</v>
      </c>
      <c r="B313" s="166">
        <v>24909.5</v>
      </c>
    </row>
    <row r="314" spans="1:2">
      <c r="A314" s="165" t="s">
        <v>1064</v>
      </c>
      <c r="B314" s="166">
        <v>44080.5</v>
      </c>
    </row>
    <row r="315" spans="1:2">
      <c r="A315" s="165" t="s">
        <v>1001</v>
      </c>
      <c r="B315" s="166">
        <v>285183</v>
      </c>
    </row>
    <row r="316" spans="1:2">
      <c r="A316" s="165" t="s">
        <v>1074</v>
      </c>
      <c r="B316" s="166">
        <v>39242</v>
      </c>
    </row>
    <row r="317" spans="1:2">
      <c r="A317" s="165" t="s">
        <v>1218</v>
      </c>
      <c r="B317" s="166">
        <v>14891.5</v>
      </c>
    </row>
    <row r="318" spans="1:2">
      <c r="A318" s="165" t="s">
        <v>1098</v>
      </c>
      <c r="B318" s="166">
        <v>32189.5</v>
      </c>
    </row>
    <row r="319" spans="1:2">
      <c r="A319" s="165" t="s">
        <v>1201</v>
      </c>
      <c r="B319" s="166">
        <v>15667</v>
      </c>
    </row>
    <row r="320" spans="1:2">
      <c r="A320" s="165" t="s">
        <v>1148</v>
      </c>
      <c r="B320" s="166">
        <v>22051.5</v>
      </c>
    </row>
    <row r="321" spans="1:2">
      <c r="A321" s="165" t="s">
        <v>996</v>
      </c>
      <c r="B321" s="166">
        <v>1033849.75</v>
      </c>
    </row>
    <row r="322" spans="1:2">
      <c r="A322" s="165" t="s">
        <v>1167</v>
      </c>
      <c r="B322" s="166">
        <v>19407</v>
      </c>
    </row>
    <row r="323" spans="1:2">
      <c r="A323" s="165" t="s">
        <v>1184</v>
      </c>
      <c r="B323" s="166">
        <v>17387.5</v>
      </c>
    </row>
    <row r="324" spans="1:2">
      <c r="A324" s="165" t="s">
        <v>1029</v>
      </c>
      <c r="B324" s="166">
        <v>84793</v>
      </c>
    </row>
    <row r="325" spans="1:2">
      <c r="A325" s="165" t="s">
        <v>1080</v>
      </c>
      <c r="B325" s="166">
        <v>36960.5</v>
      </c>
    </row>
    <row r="326" spans="1:2">
      <c r="A326" s="165" t="s">
        <v>1123</v>
      </c>
      <c r="B326" s="166">
        <v>34903.25</v>
      </c>
    </row>
    <row r="327" spans="1:2">
      <c r="A327" s="165" t="s">
        <v>1393</v>
      </c>
      <c r="B327" s="166">
        <v>371.25</v>
      </c>
    </row>
    <row r="328" spans="1:2">
      <c r="A328" s="165" t="s">
        <v>1051</v>
      </c>
      <c r="B328" s="166">
        <v>55451</v>
      </c>
    </row>
    <row r="329" spans="1:2">
      <c r="A329" s="165" t="s">
        <v>1316</v>
      </c>
      <c r="B329" s="166">
        <v>2480</v>
      </c>
    </row>
    <row r="330" spans="1:2">
      <c r="A330" s="165" t="s">
        <v>1154</v>
      </c>
      <c r="B330" s="166">
        <v>21729.5</v>
      </c>
    </row>
    <row r="331" spans="1:2">
      <c r="A331" s="165" t="s">
        <v>1128</v>
      </c>
      <c r="B331" s="166">
        <v>24514</v>
      </c>
    </row>
    <row r="332" spans="1:2">
      <c r="A332" s="165" t="s">
        <v>1244</v>
      </c>
      <c r="B332" s="166">
        <v>13416.5</v>
      </c>
    </row>
    <row r="333" spans="1:2">
      <c r="A333" s="165" t="s">
        <v>1187</v>
      </c>
      <c r="B333" s="166">
        <v>17372.5</v>
      </c>
    </row>
    <row r="334" spans="1:2">
      <c r="A334" s="165" t="s">
        <v>1115</v>
      </c>
      <c r="B334" s="166">
        <v>27764</v>
      </c>
    </row>
    <row r="335" spans="1:2">
      <c r="A335" s="165" t="s">
        <v>1035</v>
      </c>
      <c r="B335" s="166">
        <v>84257</v>
      </c>
    </row>
    <row r="336" spans="1:2">
      <c r="A336" s="165" t="s">
        <v>1021</v>
      </c>
      <c r="B336" s="166">
        <v>131838.25</v>
      </c>
    </row>
    <row r="337" spans="1:2">
      <c r="A337" s="165" t="s">
        <v>1092</v>
      </c>
      <c r="B337" s="166">
        <v>34574</v>
      </c>
    </row>
    <row r="338" spans="1:2">
      <c r="A338" s="165" t="s">
        <v>1383</v>
      </c>
      <c r="B338" s="166">
        <v>560.25</v>
      </c>
    </row>
    <row r="339" spans="1:2">
      <c r="A339" s="165" t="s">
        <v>1083</v>
      </c>
      <c r="B339" s="166">
        <v>36596</v>
      </c>
    </row>
    <row r="340" spans="1:2">
      <c r="A340" s="165" t="s">
        <v>1241</v>
      </c>
      <c r="B340" s="166">
        <v>13469</v>
      </c>
    </row>
    <row r="341" spans="1:2">
      <c r="A341" s="165" t="s">
        <v>1265</v>
      </c>
      <c r="B341" s="166">
        <v>11907</v>
      </c>
    </row>
    <row r="342" spans="1:2">
      <c r="A342" s="165" t="s">
        <v>1395</v>
      </c>
      <c r="B342" s="166">
        <v>353</v>
      </c>
    </row>
    <row r="343" spans="1:2">
      <c r="A343" s="165" t="s">
        <v>1171</v>
      </c>
      <c r="B343" s="166">
        <v>18747</v>
      </c>
    </row>
    <row r="344" spans="1:2">
      <c r="A344" s="165" t="s">
        <v>1048</v>
      </c>
      <c r="B344" s="166">
        <v>57044.5</v>
      </c>
    </row>
    <row r="345" spans="1:2">
      <c r="A345" s="165" t="s">
        <v>1280</v>
      </c>
      <c r="B345" s="166">
        <v>8565</v>
      </c>
    </row>
    <row r="346" spans="1:2">
      <c r="A346" s="165" t="s">
        <v>1409</v>
      </c>
      <c r="B346" s="166">
        <v>136022</v>
      </c>
    </row>
    <row r="347" spans="1:2">
      <c r="A347" s="165" t="s">
        <v>1421</v>
      </c>
      <c r="B347" s="166">
        <v>98221.25</v>
      </c>
    </row>
    <row r="348" spans="1:2">
      <c r="A348" s="165" t="s">
        <v>1404</v>
      </c>
      <c r="B348" s="166">
        <v>467219.25</v>
      </c>
    </row>
    <row r="349" spans="1:2">
      <c r="A349" s="165" t="s">
        <v>1424</v>
      </c>
      <c r="B349" s="166">
        <v>62281.75</v>
      </c>
    </row>
    <row r="350" spans="1:2">
      <c r="A350" s="165" t="s">
        <v>1475</v>
      </c>
      <c r="B350" s="166">
        <v>10721.5</v>
      </c>
    </row>
    <row r="351" spans="1:2">
      <c r="A351" s="165" t="s">
        <v>1436</v>
      </c>
      <c r="B351" s="166">
        <v>44416.5</v>
      </c>
    </row>
    <row r="352" spans="1:2">
      <c r="A352" s="165" t="s">
        <v>1447</v>
      </c>
      <c r="B352" s="166">
        <v>18172</v>
      </c>
    </row>
    <row r="353" spans="1:2">
      <c r="A353" s="165" t="s">
        <v>1451</v>
      </c>
      <c r="B353" s="166">
        <v>16793.5</v>
      </c>
    </row>
    <row r="354" spans="1:2">
      <c r="A354" s="165" t="s">
        <v>1430</v>
      </c>
      <c r="B354" s="166">
        <v>63144.5</v>
      </c>
    </row>
    <row r="355" spans="1:2">
      <c r="A355" s="165" t="s">
        <v>1456</v>
      </c>
      <c r="B355" s="166">
        <v>15999.5</v>
      </c>
    </row>
    <row r="356" spans="1:2">
      <c r="A356" s="165" t="s">
        <v>1417</v>
      </c>
      <c r="B356" s="166">
        <v>86153.5</v>
      </c>
    </row>
    <row r="357" spans="1:2">
      <c r="A357" s="165" t="s">
        <v>1427</v>
      </c>
      <c r="B357" s="166">
        <v>49715</v>
      </c>
    </row>
    <row r="358" spans="1:2">
      <c r="A358" s="165" t="s">
        <v>1438</v>
      </c>
      <c r="B358" s="166">
        <v>29740.5</v>
      </c>
    </row>
    <row r="359" spans="1:2">
      <c r="A359" s="165" t="s">
        <v>1461</v>
      </c>
      <c r="B359" s="166">
        <v>13247</v>
      </c>
    </row>
    <row r="360" spans="1:2">
      <c r="A360" s="165" t="s">
        <v>1479</v>
      </c>
      <c r="B360" s="166">
        <v>8163</v>
      </c>
    </row>
    <row r="361" spans="1:2">
      <c r="A361" s="165" t="s">
        <v>1486</v>
      </c>
      <c r="B361" s="166">
        <v>5572.5</v>
      </c>
    </row>
    <row r="362" spans="1:2">
      <c r="A362" s="165" t="s">
        <v>1414</v>
      </c>
      <c r="B362" s="166">
        <v>86204.5</v>
      </c>
    </row>
    <row r="363" spans="1:2">
      <c r="A363" s="165" t="s">
        <v>1411</v>
      </c>
      <c r="B363" s="166">
        <v>110178.5</v>
      </c>
    </row>
    <row r="364" spans="1:2">
      <c r="A364" s="165" t="s">
        <v>1467</v>
      </c>
      <c r="B364" s="166">
        <v>11394</v>
      </c>
    </row>
    <row r="365" spans="1:2">
      <c r="A365" s="165" t="s">
        <v>1458</v>
      </c>
      <c r="B365" s="166">
        <v>13883.5</v>
      </c>
    </row>
    <row r="366" spans="1:2">
      <c r="A366" s="165" t="s">
        <v>1489</v>
      </c>
      <c r="B366" s="166">
        <v>3044</v>
      </c>
    </row>
    <row r="367" spans="1:2">
      <c r="A367" s="165" t="s">
        <v>1464</v>
      </c>
      <c r="B367" s="166">
        <v>11562</v>
      </c>
    </row>
    <row r="368" spans="1:2">
      <c r="A368" s="165" t="s">
        <v>1441</v>
      </c>
      <c r="B368" s="166">
        <v>25971</v>
      </c>
    </row>
    <row r="369" spans="1:2">
      <c r="A369" s="165" t="s">
        <v>1433</v>
      </c>
      <c r="B369" s="166">
        <v>52076</v>
      </c>
    </row>
    <row r="370" spans="1:2">
      <c r="A370" s="165" t="s">
        <v>1444</v>
      </c>
      <c r="B370" s="166">
        <v>22312</v>
      </c>
    </row>
    <row r="371" spans="1:2">
      <c r="A371" s="165" t="s">
        <v>1492</v>
      </c>
      <c r="B371" s="166">
        <v>2162.5</v>
      </c>
    </row>
    <row r="372" spans="1:2">
      <c r="A372" s="165" t="s">
        <v>1505</v>
      </c>
      <c r="B372" s="166">
        <v>1186.5</v>
      </c>
    </row>
    <row r="373" spans="1:2">
      <c r="A373" s="165" t="s">
        <v>1574</v>
      </c>
      <c r="B373" s="166">
        <v>13847</v>
      </c>
    </row>
    <row r="374" spans="1:2">
      <c r="A374" s="165" t="s">
        <v>1594</v>
      </c>
      <c r="B374" s="166">
        <v>2576</v>
      </c>
    </row>
    <row r="375" spans="1:2">
      <c r="A375" s="165" t="s">
        <v>1566</v>
      </c>
      <c r="B375" s="166">
        <v>45629.25</v>
      </c>
    </row>
    <row r="376" spans="1:2">
      <c r="A376" s="165" t="s">
        <v>1559</v>
      </c>
      <c r="B376" s="166">
        <v>168031.25</v>
      </c>
    </row>
    <row r="377" spans="1:2">
      <c r="A377" s="165" t="s">
        <v>1582</v>
      </c>
      <c r="B377" s="166">
        <v>8308.5</v>
      </c>
    </row>
    <row r="378" spans="1:2">
      <c r="A378" s="165" t="s">
        <v>1586</v>
      </c>
      <c r="B378" s="166">
        <v>6958.5</v>
      </c>
    </row>
    <row r="379" spans="1:2">
      <c r="A379" s="165" t="s">
        <v>1569</v>
      </c>
      <c r="B379" s="166">
        <v>25224</v>
      </c>
    </row>
    <row r="380" spans="1:2">
      <c r="A380" s="165" t="s">
        <v>1572</v>
      </c>
      <c r="B380" s="166">
        <v>16994.5</v>
      </c>
    </row>
    <row r="381" spans="1:2">
      <c r="A381" s="165" t="s">
        <v>1579</v>
      </c>
      <c r="B381" s="166">
        <v>8518</v>
      </c>
    </row>
    <row r="382" spans="1:2">
      <c r="A382" s="165" t="s">
        <v>1562</v>
      </c>
      <c r="B382" s="166">
        <v>59600</v>
      </c>
    </row>
    <row r="383" spans="1:2">
      <c r="A383" s="165" t="s">
        <v>1588</v>
      </c>
      <c r="B383" s="166">
        <v>4460</v>
      </c>
    </row>
    <row r="384" spans="1:2">
      <c r="A384" s="165" t="s">
        <v>1618</v>
      </c>
      <c r="B384" s="166">
        <v>20946</v>
      </c>
    </row>
    <row r="385" spans="1:2">
      <c r="A385" s="165" t="s">
        <v>1614</v>
      </c>
      <c r="B385" s="166">
        <v>21325</v>
      </c>
    </row>
    <row r="386" spans="1:2">
      <c r="A386" s="165" t="s">
        <v>1634</v>
      </c>
      <c r="B386" s="166">
        <v>12557.5</v>
      </c>
    </row>
    <row r="387" spans="1:2">
      <c r="A387" s="165" t="s">
        <v>1599</v>
      </c>
      <c r="B387" s="166">
        <v>170855</v>
      </c>
    </row>
    <row r="388" spans="1:2">
      <c r="A388" s="165" t="s">
        <v>1621</v>
      </c>
      <c r="B388" s="166">
        <v>20165</v>
      </c>
    </row>
    <row r="389" spans="1:2">
      <c r="A389" s="165" t="s">
        <v>1624</v>
      </c>
      <c r="B389" s="166">
        <v>18386</v>
      </c>
    </row>
    <row r="390" spans="1:2">
      <c r="A390" s="165" t="s">
        <v>1612</v>
      </c>
      <c r="B390" s="166">
        <v>38844.25</v>
      </c>
    </row>
    <row r="391" spans="1:2">
      <c r="A391" s="165" t="s">
        <v>1626</v>
      </c>
      <c r="B391" s="166">
        <v>18135.5</v>
      </c>
    </row>
    <row r="392" spans="1:2">
      <c r="A392" s="165" t="s">
        <v>1606</v>
      </c>
      <c r="B392" s="166">
        <v>48915.5</v>
      </c>
    </row>
    <row r="393" spans="1:2">
      <c r="A393" s="165" t="s">
        <v>1637</v>
      </c>
      <c r="B393" s="166">
        <v>6750.5</v>
      </c>
    </row>
    <row r="394" spans="1:2">
      <c r="A394" s="165" t="s">
        <v>1629</v>
      </c>
      <c r="B394" s="166">
        <v>14334.5</v>
      </c>
    </row>
    <row r="395" spans="1:2">
      <c r="A395" s="165" t="s">
        <v>1640</v>
      </c>
      <c r="B395" s="166">
        <v>5344</v>
      </c>
    </row>
    <row r="396" spans="1:2">
      <c r="A396" s="165" t="s">
        <v>1602</v>
      </c>
      <c r="B396" s="166">
        <v>51393</v>
      </c>
    </row>
    <row r="397" spans="1:2">
      <c r="A397" s="165" t="s">
        <v>1609</v>
      </c>
      <c r="B397" s="166">
        <v>59128</v>
      </c>
    </row>
    <row r="398" spans="1:2">
      <c r="A398" s="165" t="s">
        <v>1645</v>
      </c>
      <c r="B398" s="166">
        <v>557</v>
      </c>
    </row>
    <row r="399" spans="1:2">
      <c r="A399" s="165" t="s">
        <v>1755</v>
      </c>
      <c r="B399" s="166">
        <v>5310</v>
      </c>
    </row>
    <row r="400" spans="1:2">
      <c r="A400" s="165" t="s">
        <v>1665</v>
      </c>
      <c r="B400" s="166">
        <v>352442.5</v>
      </c>
    </row>
    <row r="401" spans="1:2">
      <c r="A401" s="165" t="s">
        <v>1697</v>
      </c>
      <c r="B401" s="166">
        <v>17905.5</v>
      </c>
    </row>
    <row r="402" spans="1:2">
      <c r="A402" s="165" t="s">
        <v>1678</v>
      </c>
      <c r="B402" s="166">
        <v>55501.25</v>
      </c>
    </row>
    <row r="403" spans="1:2">
      <c r="A403" s="165" t="s">
        <v>1718</v>
      </c>
      <c r="B403" s="166">
        <v>10417</v>
      </c>
    </row>
    <row r="404" spans="1:2">
      <c r="A404" s="165" t="s">
        <v>1715</v>
      </c>
      <c r="B404" s="166">
        <v>10474</v>
      </c>
    </row>
    <row r="405" spans="1:2">
      <c r="A405" s="165" t="s">
        <v>1731</v>
      </c>
      <c r="B405" s="166">
        <v>5122</v>
      </c>
    </row>
    <row r="406" spans="1:2">
      <c r="A406" s="165" t="s">
        <v>1681</v>
      </c>
      <c r="B406" s="166">
        <v>43237.5</v>
      </c>
    </row>
    <row r="407" spans="1:2">
      <c r="A407" s="165" t="s">
        <v>1669</v>
      </c>
      <c r="B407" s="166">
        <v>184051.5</v>
      </c>
    </row>
    <row r="408" spans="1:2">
      <c r="A408" s="165" t="s">
        <v>1675</v>
      </c>
      <c r="B408" s="166">
        <v>66104</v>
      </c>
    </row>
    <row r="409" spans="1:2">
      <c r="A409" s="165" t="s">
        <v>1741</v>
      </c>
      <c r="B409" s="166">
        <v>2612</v>
      </c>
    </row>
    <row r="410" spans="1:2">
      <c r="A410" s="165" t="s">
        <v>1672</v>
      </c>
      <c r="B410" s="166">
        <v>120781.5</v>
      </c>
    </row>
    <row r="411" spans="1:2">
      <c r="A411" s="165" t="s">
        <v>1705</v>
      </c>
      <c r="B411" s="166">
        <v>14568.5</v>
      </c>
    </row>
    <row r="412" spans="1:2">
      <c r="A412" s="165" t="s">
        <v>1710</v>
      </c>
      <c r="B412" s="166">
        <v>11061</v>
      </c>
    </row>
    <row r="413" spans="1:2">
      <c r="A413" s="165" t="s">
        <v>1701</v>
      </c>
      <c r="B413" s="166">
        <v>15590.5</v>
      </c>
    </row>
    <row r="414" spans="1:2">
      <c r="A414" s="165" t="s">
        <v>1688</v>
      </c>
      <c r="B414" s="166">
        <v>33242</v>
      </c>
    </row>
    <row r="415" spans="1:2">
      <c r="A415" s="165" t="s">
        <v>1695</v>
      </c>
      <c r="B415" s="166">
        <v>20138.5</v>
      </c>
    </row>
    <row r="416" spans="1:2">
      <c r="A416" s="165" t="s">
        <v>1692</v>
      </c>
      <c r="B416" s="166">
        <v>24525.5</v>
      </c>
    </row>
    <row r="417" spans="1:2">
      <c r="A417" s="165" t="s">
        <v>1707</v>
      </c>
      <c r="B417" s="166">
        <v>12270.5</v>
      </c>
    </row>
    <row r="418" spans="1:2">
      <c r="A418" s="165" t="s">
        <v>1685</v>
      </c>
      <c r="B418" s="166">
        <v>35530</v>
      </c>
    </row>
    <row r="419" spans="1:2">
      <c r="A419" s="165" t="s">
        <v>1733</v>
      </c>
      <c r="B419" s="166">
        <v>4995.5</v>
      </c>
    </row>
    <row r="420" spans="1:2">
      <c r="A420" s="165" t="s">
        <v>1727</v>
      </c>
      <c r="B420" s="166">
        <v>8613</v>
      </c>
    </row>
    <row r="421" spans="1:2">
      <c r="A421" s="165" t="s">
        <v>1747</v>
      </c>
      <c r="B421" s="166">
        <v>1862</v>
      </c>
    </row>
    <row r="422" spans="1:2">
      <c r="A422" s="165" t="s">
        <v>1699</v>
      </c>
      <c r="B422" s="166">
        <v>16741</v>
      </c>
    </row>
    <row r="423" spans="1:2">
      <c r="A423" s="165" t="s">
        <v>1784</v>
      </c>
      <c r="B423" s="166">
        <v>212404.5</v>
      </c>
    </row>
    <row r="424" spans="1:2">
      <c r="A424" s="165" t="s">
        <v>1789</v>
      </c>
      <c r="B424" s="166">
        <v>74065.5</v>
      </c>
    </row>
    <row r="425" spans="1:2">
      <c r="A425" s="165" t="s">
        <v>1798</v>
      </c>
      <c r="B425" s="166">
        <v>51517</v>
      </c>
    </row>
    <row r="426" spans="1:2">
      <c r="A426" s="165" t="s">
        <v>1818</v>
      </c>
      <c r="B426" s="166">
        <v>10209.5</v>
      </c>
    </row>
    <row r="427" spans="1:2">
      <c r="A427" s="165" t="s">
        <v>1814</v>
      </c>
      <c r="B427" s="166">
        <v>10534</v>
      </c>
    </row>
    <row r="428" spans="1:2">
      <c r="A428" s="165" t="s">
        <v>1820</v>
      </c>
      <c r="B428" s="166">
        <v>7725.25</v>
      </c>
    </row>
    <row r="429" spans="1:2">
      <c r="A429" s="165" t="s">
        <v>1808</v>
      </c>
      <c r="B429" s="166">
        <v>15748</v>
      </c>
    </row>
    <row r="430" spans="1:2">
      <c r="A430" s="165" t="s">
        <v>1795</v>
      </c>
      <c r="B430" s="166">
        <v>107851</v>
      </c>
    </row>
    <row r="431" spans="1:2">
      <c r="A431" s="165" t="s">
        <v>1791</v>
      </c>
      <c r="B431" s="166">
        <v>50718</v>
      </c>
    </row>
    <row r="432" spans="1:2">
      <c r="A432" s="165" t="s">
        <v>1823</v>
      </c>
      <c r="B432" s="166">
        <v>6555.5</v>
      </c>
    </row>
    <row r="433" spans="1:2">
      <c r="A433" s="165" t="s">
        <v>1826</v>
      </c>
      <c r="B433" s="166">
        <v>214696.75</v>
      </c>
    </row>
    <row r="434" spans="1:2">
      <c r="A434" s="165" t="s">
        <v>1830</v>
      </c>
      <c r="B434" s="166">
        <v>123135.25</v>
      </c>
    </row>
    <row r="435" spans="1:2">
      <c r="A435" s="165" t="s">
        <v>1849</v>
      </c>
      <c r="B435" s="166">
        <v>13357.5</v>
      </c>
    </row>
    <row r="436" spans="1:2">
      <c r="A436" s="165" t="s">
        <v>1833</v>
      </c>
      <c r="B436" s="166">
        <v>48525</v>
      </c>
    </row>
    <row r="437" spans="1:2">
      <c r="A437" s="165" t="s">
        <v>1839</v>
      </c>
      <c r="B437" s="166">
        <v>31025</v>
      </c>
    </row>
    <row r="438" spans="1:2">
      <c r="A438" s="165" t="s">
        <v>1835</v>
      </c>
      <c r="B438" s="166">
        <v>43227</v>
      </c>
    </row>
    <row r="439" spans="1:2">
      <c r="A439" s="165" t="s">
        <v>1845</v>
      </c>
      <c r="B439" s="166">
        <v>13426</v>
      </c>
    </row>
    <row r="440" spans="1:2">
      <c r="A440" s="165" t="s">
        <v>1860</v>
      </c>
      <c r="B440" s="166">
        <v>5009</v>
      </c>
    </row>
    <row r="441" spans="1:2">
      <c r="A441" s="165" t="s">
        <v>1852</v>
      </c>
      <c r="B441" s="166">
        <v>14823.5</v>
      </c>
    </row>
    <row r="442" spans="1:2">
      <c r="A442" s="165" t="s">
        <v>1841</v>
      </c>
      <c r="B442" s="166">
        <v>14536.5</v>
      </c>
    </row>
    <row r="443" spans="1:2">
      <c r="A443" s="165" t="s">
        <v>1854</v>
      </c>
      <c r="B443" s="166">
        <v>7730.5</v>
      </c>
    </row>
    <row r="444" spans="1:2">
      <c r="A444" s="165" t="s">
        <v>1933</v>
      </c>
      <c r="B444" s="166">
        <v>9148.5</v>
      </c>
    </row>
    <row r="445" spans="1:2">
      <c r="A445" s="165" t="s">
        <v>1938</v>
      </c>
      <c r="B445" s="166">
        <v>7876</v>
      </c>
    </row>
    <row r="446" spans="1:2">
      <c r="A446" s="165" t="s">
        <v>1953</v>
      </c>
      <c r="B446" s="166">
        <v>4870.5</v>
      </c>
    </row>
    <row r="447" spans="1:2">
      <c r="A447" s="165" t="s">
        <v>1907</v>
      </c>
      <c r="B447" s="166">
        <v>38805</v>
      </c>
    </row>
    <row r="448" spans="1:2">
      <c r="A448" s="165" t="s">
        <v>1916</v>
      </c>
      <c r="B448" s="166">
        <v>56363</v>
      </c>
    </row>
    <row r="449" spans="1:2">
      <c r="A449" s="165" t="s">
        <v>1893</v>
      </c>
      <c r="B449" s="166">
        <v>91786</v>
      </c>
    </row>
    <row r="450" spans="1:2">
      <c r="A450" s="165" t="s">
        <v>1948</v>
      </c>
      <c r="B450" s="166">
        <v>39636</v>
      </c>
    </row>
    <row r="451" spans="1:2">
      <c r="A451" s="165" t="s">
        <v>1889</v>
      </c>
      <c r="B451" s="166">
        <v>95002</v>
      </c>
    </row>
    <row r="452" spans="1:2">
      <c r="A452" s="165" t="s">
        <v>1920</v>
      </c>
      <c r="B452" s="166">
        <v>19928.5</v>
      </c>
    </row>
    <row r="453" spans="1:2">
      <c r="A453" s="165" t="s">
        <v>1923</v>
      </c>
      <c r="B453" s="166">
        <v>18845</v>
      </c>
    </row>
    <row r="454" spans="1:2">
      <c r="A454" s="165" t="s">
        <v>1912</v>
      </c>
      <c r="B454" s="166">
        <v>27384</v>
      </c>
    </row>
    <row r="455" spans="1:2">
      <c r="A455" s="165" t="s">
        <v>1990</v>
      </c>
      <c r="B455" s="166">
        <v>1243.75</v>
      </c>
    </row>
    <row r="456" spans="1:2">
      <c r="A456" s="165" t="s">
        <v>1885</v>
      </c>
      <c r="B456" s="166">
        <v>478331</v>
      </c>
    </row>
    <row r="457" spans="1:2">
      <c r="A457" s="165" t="s">
        <v>1902</v>
      </c>
      <c r="B457" s="166">
        <v>68006.25</v>
      </c>
    </row>
    <row r="458" spans="1:2">
      <c r="A458" s="165" t="s">
        <v>1957</v>
      </c>
      <c r="B458" s="166">
        <v>4284</v>
      </c>
    </row>
    <row r="459" spans="1:2">
      <c r="A459" s="165" t="s">
        <v>1951</v>
      </c>
      <c r="B459" s="166">
        <v>5053</v>
      </c>
    </row>
    <row r="460" spans="1:2">
      <c r="A460" s="165" t="s">
        <v>1905</v>
      </c>
      <c r="B460" s="166">
        <v>55833.25</v>
      </c>
    </row>
    <row r="461" spans="1:2">
      <c r="A461" s="165" t="s">
        <v>1898</v>
      </c>
      <c r="B461" s="166">
        <v>55027.5</v>
      </c>
    </row>
    <row r="462" spans="1:2">
      <c r="A462" s="165" t="s">
        <v>1965</v>
      </c>
      <c r="B462" s="166">
        <v>3362.5</v>
      </c>
    </row>
    <row r="463" spans="1:2">
      <c r="A463" s="165" t="s">
        <v>1930</v>
      </c>
      <c r="B463" s="166">
        <v>10929.5</v>
      </c>
    </row>
    <row r="464" spans="1:2">
      <c r="A464" s="165" t="s">
        <v>1925</v>
      </c>
      <c r="B464" s="166">
        <v>15725.5</v>
      </c>
    </row>
    <row r="465" spans="1:2">
      <c r="A465" s="165" t="s">
        <v>1895</v>
      </c>
      <c r="B465" s="166">
        <v>71468</v>
      </c>
    </row>
    <row r="466" spans="1:2">
      <c r="A466" s="165" t="s">
        <v>2035</v>
      </c>
      <c r="B466" s="166">
        <v>274116</v>
      </c>
    </row>
    <row r="467" spans="1:2">
      <c r="A467" s="165" t="s">
        <v>2040</v>
      </c>
      <c r="B467" s="166">
        <v>104132</v>
      </c>
    </row>
    <row r="468" spans="1:2">
      <c r="A468" s="165" t="s">
        <v>2049</v>
      </c>
      <c r="B468" s="166">
        <v>83965</v>
      </c>
    </row>
    <row r="469" spans="1:2">
      <c r="A469" s="165" t="s">
        <v>2043</v>
      </c>
      <c r="B469" s="166">
        <v>112018</v>
      </c>
    </row>
    <row r="470" spans="1:2">
      <c r="A470" s="165" t="s">
        <v>2082</v>
      </c>
      <c r="B470" s="166">
        <v>16224</v>
      </c>
    </row>
    <row r="471" spans="1:2">
      <c r="A471" s="165" t="s">
        <v>2052</v>
      </c>
      <c r="B471" s="166">
        <v>47246.5</v>
      </c>
    </row>
    <row r="472" spans="1:2">
      <c r="A472" s="165" t="s">
        <v>2057</v>
      </c>
      <c r="B472" s="166">
        <v>28661</v>
      </c>
    </row>
    <row r="473" spans="1:2">
      <c r="A473" s="165" t="s">
        <v>2085</v>
      </c>
      <c r="B473" s="166">
        <v>12977.25</v>
      </c>
    </row>
    <row r="474" spans="1:2">
      <c r="A474" s="165" t="s">
        <v>2070</v>
      </c>
      <c r="B474" s="166">
        <v>19957.75</v>
      </c>
    </row>
    <row r="475" spans="1:2">
      <c r="A475" s="165" t="s">
        <v>2063</v>
      </c>
      <c r="B475" s="166">
        <v>21314.5</v>
      </c>
    </row>
    <row r="476" spans="1:2">
      <c r="A476" s="165" t="s">
        <v>2073</v>
      </c>
      <c r="B476" s="166">
        <v>18242</v>
      </c>
    </row>
    <row r="477" spans="1:2">
      <c r="A477" s="165" t="s">
        <v>2106</v>
      </c>
      <c r="B477" s="166">
        <v>1860</v>
      </c>
    </row>
    <row r="478" spans="1:2">
      <c r="A478" s="165" t="s">
        <v>2060</v>
      </c>
      <c r="B478" s="166">
        <v>26969</v>
      </c>
    </row>
    <row r="479" spans="1:2">
      <c r="A479" s="165" t="s">
        <v>2079</v>
      </c>
      <c r="B479" s="166">
        <v>17583.25</v>
      </c>
    </row>
    <row r="480" spans="1:2">
      <c r="A480" s="165" t="s">
        <v>2055</v>
      </c>
      <c r="B480" s="166">
        <v>29374</v>
      </c>
    </row>
    <row r="481" spans="1:2">
      <c r="A481" s="165" t="s">
        <v>2067</v>
      </c>
      <c r="B481" s="166">
        <v>20089</v>
      </c>
    </row>
    <row r="482" spans="1:2">
      <c r="A482" s="165" t="s">
        <v>2098</v>
      </c>
      <c r="B482" s="166">
        <v>4846.5</v>
      </c>
    </row>
    <row r="483" spans="1:2">
      <c r="A483" s="165" t="s">
        <v>2102</v>
      </c>
      <c r="B483" s="166">
        <v>4188.5</v>
      </c>
    </row>
    <row r="484" spans="1:2">
      <c r="A484" s="165" t="s">
        <v>2058</v>
      </c>
      <c r="B484" s="166">
        <v>3247.5</v>
      </c>
    </row>
    <row r="485" spans="1:2">
      <c r="A485" s="165" t="s">
        <v>2088</v>
      </c>
      <c r="B485" s="166">
        <v>10394.5</v>
      </c>
    </row>
    <row r="486" spans="1:2">
      <c r="A486" s="165" t="s">
        <v>2095</v>
      </c>
      <c r="B486" s="166">
        <v>4901</v>
      </c>
    </row>
    <row r="487" spans="1:2">
      <c r="A487" s="165" t="s">
        <v>2077</v>
      </c>
      <c r="B487" s="166">
        <v>25014</v>
      </c>
    </row>
    <row r="488" spans="1:2">
      <c r="A488" s="165" t="s">
        <v>2045</v>
      </c>
      <c r="B488" s="166">
        <v>85294</v>
      </c>
    </row>
    <row r="489" spans="1:2">
      <c r="A489" s="165" t="s">
        <v>2116</v>
      </c>
      <c r="B489" s="166">
        <v>94187.5</v>
      </c>
    </row>
    <row r="490" spans="1:2">
      <c r="A490" s="165" t="s">
        <v>2137</v>
      </c>
      <c r="B490" s="166">
        <v>17759.5</v>
      </c>
    </row>
    <row r="491" spans="1:2">
      <c r="A491" s="165" t="s">
        <v>2128</v>
      </c>
      <c r="B491" s="166">
        <v>15493.5</v>
      </c>
    </row>
    <row r="492" spans="1:2">
      <c r="A492" s="165" t="s">
        <v>2125</v>
      </c>
      <c r="B492" s="166">
        <v>25073.25</v>
      </c>
    </row>
    <row r="493" spans="1:2">
      <c r="A493" s="165" t="s">
        <v>2119</v>
      </c>
      <c r="B493" s="166">
        <v>33759</v>
      </c>
    </row>
    <row r="494" spans="1:2">
      <c r="A494" s="165" t="s">
        <v>2130</v>
      </c>
      <c r="B494" s="166">
        <v>9850</v>
      </c>
    </row>
    <row r="495" spans="1:2">
      <c r="A495" s="165" t="s">
        <v>2143</v>
      </c>
      <c r="B495" s="166">
        <v>8103</v>
      </c>
    </row>
    <row r="496" spans="1:2">
      <c r="A496" s="165" t="s">
        <v>2147</v>
      </c>
      <c r="B496" s="166">
        <v>7938.5</v>
      </c>
    </row>
    <row r="497" spans="1:2">
      <c r="A497" s="165" t="s">
        <v>2134</v>
      </c>
      <c r="B497" s="166">
        <v>9337</v>
      </c>
    </row>
    <row r="498" spans="1:2">
      <c r="A498" s="165" t="s">
        <v>2121</v>
      </c>
      <c r="B498" s="166">
        <v>17151.5</v>
      </c>
    </row>
    <row r="499" spans="1:2">
      <c r="A499" s="165" t="s">
        <v>2183</v>
      </c>
      <c r="B499" s="166">
        <v>19038.5</v>
      </c>
    </row>
    <row r="500" spans="1:2">
      <c r="A500" s="165" t="s">
        <v>2210</v>
      </c>
      <c r="B500" s="166">
        <v>6190</v>
      </c>
    </row>
    <row r="501" spans="1:2">
      <c r="A501" s="165" t="s">
        <v>2169</v>
      </c>
      <c r="B501" s="166">
        <v>69195</v>
      </c>
    </row>
    <row r="502" spans="1:2">
      <c r="A502" s="165" t="s">
        <v>2215</v>
      </c>
      <c r="B502" s="166">
        <v>5958.5</v>
      </c>
    </row>
    <row r="503" spans="1:2">
      <c r="A503" s="165" t="s">
        <v>2207</v>
      </c>
      <c r="B503" s="166">
        <v>8990.5</v>
      </c>
    </row>
    <row r="504" spans="1:2">
      <c r="A504" s="165" t="s">
        <v>2192</v>
      </c>
      <c r="B504" s="166">
        <v>21095</v>
      </c>
    </row>
    <row r="505" spans="1:2">
      <c r="A505" s="165" t="s">
        <v>2202</v>
      </c>
      <c r="B505" s="166">
        <v>11176</v>
      </c>
    </row>
    <row r="506" spans="1:2">
      <c r="A506" s="165" t="s">
        <v>2165</v>
      </c>
      <c r="B506" s="166">
        <v>212638.5</v>
      </c>
    </row>
    <row r="507" spans="1:2">
      <c r="A507" s="165" t="s">
        <v>2218</v>
      </c>
      <c r="B507" s="166">
        <v>5846</v>
      </c>
    </row>
    <row r="508" spans="1:2">
      <c r="A508" s="165" t="s">
        <v>2174</v>
      </c>
      <c r="B508" s="166">
        <v>46856.5</v>
      </c>
    </row>
    <row r="509" spans="1:2">
      <c r="A509" s="165" t="s">
        <v>2180</v>
      </c>
      <c r="B509" s="166">
        <v>20220</v>
      </c>
    </row>
    <row r="510" spans="1:2">
      <c r="A510" s="165" t="s">
        <v>2188</v>
      </c>
      <c r="B510" s="166">
        <v>14122</v>
      </c>
    </row>
    <row r="511" spans="1:2">
      <c r="A511" s="165" t="s">
        <v>2204</v>
      </c>
      <c r="B511" s="166">
        <v>10446</v>
      </c>
    </row>
    <row r="512" spans="1:2">
      <c r="A512" s="165" t="s">
        <v>2194</v>
      </c>
      <c r="B512" s="166">
        <v>13147</v>
      </c>
    </row>
    <row r="513" spans="1:2">
      <c r="A513" s="165" t="s">
        <v>2172</v>
      </c>
      <c r="B513" s="166">
        <v>50612.5</v>
      </c>
    </row>
    <row r="514" spans="1:2">
      <c r="A514" s="165" t="s">
        <v>2175</v>
      </c>
      <c r="B514" s="166">
        <v>11884.5</v>
      </c>
    </row>
    <row r="515" spans="1:2">
      <c r="A515" s="165" t="s">
        <v>2177</v>
      </c>
      <c r="B515" s="166">
        <v>43699.25</v>
      </c>
    </row>
    <row r="516" spans="1:2">
      <c r="A516" s="165" t="s">
        <v>2220</v>
      </c>
      <c r="B516" s="166">
        <v>4676.5</v>
      </c>
    </row>
    <row r="517" spans="1:2">
      <c r="A517" s="165" t="s">
        <v>2185</v>
      </c>
      <c r="B517" s="166">
        <v>18143.5</v>
      </c>
    </row>
    <row r="518" spans="1:2">
      <c r="A518" s="165" t="s">
        <v>2229</v>
      </c>
      <c r="B518" s="166">
        <v>2138</v>
      </c>
    </row>
    <row r="519" spans="1:2">
      <c r="A519" s="165" t="s">
        <v>2212</v>
      </c>
      <c r="B519" s="166">
        <v>6054</v>
      </c>
    </row>
    <row r="520" spans="1:2">
      <c r="A520" s="165" t="s">
        <v>2233</v>
      </c>
      <c r="B520" s="166">
        <v>4094</v>
      </c>
    </row>
    <row r="521" spans="1:2">
      <c r="A521" s="165" t="s">
        <v>2197</v>
      </c>
      <c r="B521" s="166">
        <v>20415</v>
      </c>
    </row>
    <row r="522" spans="1:2">
      <c r="A522" s="165" t="s">
        <v>2246</v>
      </c>
      <c r="B522" s="166">
        <v>447224</v>
      </c>
    </row>
    <row r="523" spans="1:2">
      <c r="A523" s="165" t="s">
        <v>2273</v>
      </c>
      <c r="B523" s="166">
        <v>14603</v>
      </c>
    </row>
    <row r="524" spans="1:2">
      <c r="A524" s="165" t="s">
        <v>2278</v>
      </c>
      <c r="B524" s="166">
        <v>11908</v>
      </c>
    </row>
    <row r="525" spans="1:2">
      <c r="A525" s="165" t="s">
        <v>2249</v>
      </c>
      <c r="B525" s="166">
        <v>72634</v>
      </c>
    </row>
    <row r="526" spans="1:2">
      <c r="A526" s="165" t="s">
        <v>2275</v>
      </c>
      <c r="B526" s="166">
        <v>13317</v>
      </c>
    </row>
    <row r="527" spans="1:2">
      <c r="A527" s="165" t="s">
        <v>2253</v>
      </c>
      <c r="B527" s="166">
        <v>82956.5</v>
      </c>
    </row>
    <row r="528" spans="1:2">
      <c r="A528" s="165" t="s">
        <v>2259</v>
      </c>
      <c r="B528" s="166">
        <v>44080.5</v>
      </c>
    </row>
    <row r="529" spans="1:2">
      <c r="A529" s="165" t="s">
        <v>2289</v>
      </c>
      <c r="B529" s="166">
        <v>7420.5</v>
      </c>
    </row>
    <row r="530" spans="1:2">
      <c r="A530" s="165" t="s">
        <v>2283</v>
      </c>
      <c r="B530" s="166">
        <v>10252.5</v>
      </c>
    </row>
    <row r="531" spans="1:2">
      <c r="A531" s="165" t="s">
        <v>2262</v>
      </c>
      <c r="B531" s="166">
        <v>20698</v>
      </c>
    </row>
    <row r="532" spans="1:2">
      <c r="A532" s="165" t="s">
        <v>2265</v>
      </c>
      <c r="B532" s="166">
        <v>17978.5</v>
      </c>
    </row>
    <row r="533" spans="1:2">
      <c r="A533" s="165" t="s">
        <v>2305</v>
      </c>
      <c r="B533" s="166">
        <v>1373</v>
      </c>
    </row>
    <row r="534" spans="1:2">
      <c r="A534" s="165" t="s">
        <v>2281</v>
      </c>
      <c r="B534" s="166">
        <v>10697.5</v>
      </c>
    </row>
    <row r="535" spans="1:2">
      <c r="A535" s="165" t="s">
        <v>2270</v>
      </c>
      <c r="B535" s="166">
        <v>16374</v>
      </c>
    </row>
    <row r="536" spans="1:2">
      <c r="A536" s="165" t="s">
        <v>2255</v>
      </c>
      <c r="B536" s="166">
        <v>45445</v>
      </c>
    </row>
    <row r="537" spans="1:2">
      <c r="A537" s="165" t="s">
        <v>2303</v>
      </c>
      <c r="B537" s="166">
        <v>1976</v>
      </c>
    </row>
    <row r="538" spans="1:2">
      <c r="A538" s="165" t="s">
        <v>2318</v>
      </c>
      <c r="B538" s="166">
        <v>49</v>
      </c>
    </row>
    <row r="539" spans="1:2">
      <c r="A539" s="165" t="s">
        <v>2285</v>
      </c>
      <c r="B539" s="166">
        <v>7546.5</v>
      </c>
    </row>
    <row r="540" spans="1:2">
      <c r="A540" s="165" t="s">
        <v>2297</v>
      </c>
      <c r="B540" s="166">
        <v>4920</v>
      </c>
    </row>
    <row r="541" spans="1:2">
      <c r="A541" s="165" t="s">
        <v>2293</v>
      </c>
      <c r="B541" s="166">
        <v>6075.5</v>
      </c>
    </row>
    <row r="542" spans="1:2">
      <c r="A542" s="165" t="s">
        <v>2320</v>
      </c>
      <c r="B542" s="166">
        <v>1</v>
      </c>
    </row>
    <row r="543" spans="1:2">
      <c r="A543" s="165" t="s">
        <v>2324</v>
      </c>
      <c r="B543" s="166">
        <v>234545.5</v>
      </c>
    </row>
    <row r="544" spans="1:2">
      <c r="A544" s="165" t="s">
        <v>2328</v>
      </c>
      <c r="B544" s="166">
        <v>153492.5</v>
      </c>
    </row>
    <row r="545" spans="1:2">
      <c r="A545" s="165" t="s">
        <v>2337</v>
      </c>
      <c r="B545" s="166">
        <v>42378</v>
      </c>
    </row>
    <row r="546" spans="1:2">
      <c r="A546" s="165" t="s">
        <v>2363</v>
      </c>
      <c r="B546" s="166">
        <v>6683</v>
      </c>
    </row>
    <row r="547" spans="1:2">
      <c r="A547" s="165" t="s">
        <v>2369</v>
      </c>
      <c r="B547" s="166">
        <v>4496.5</v>
      </c>
    </row>
    <row r="548" spans="1:2">
      <c r="A548" s="165" t="s">
        <v>2358</v>
      </c>
      <c r="B548" s="166">
        <v>11434</v>
      </c>
    </row>
    <row r="549" spans="1:2">
      <c r="A549" s="165" t="s">
        <v>2360</v>
      </c>
      <c r="B549" s="166">
        <v>7816</v>
      </c>
    </row>
    <row r="550" spans="1:2">
      <c r="A550" s="165" t="s">
        <v>2344</v>
      </c>
      <c r="B550" s="166">
        <v>26136</v>
      </c>
    </row>
    <row r="551" spans="1:2">
      <c r="A551" s="165" t="s">
        <v>2352</v>
      </c>
      <c r="B551" s="166">
        <v>14848.5</v>
      </c>
    </row>
    <row r="552" spans="1:2">
      <c r="A552" s="165" t="s">
        <v>2365</v>
      </c>
      <c r="B552" s="166">
        <v>4542</v>
      </c>
    </row>
    <row r="553" spans="1:2">
      <c r="A553" s="165" t="s">
        <v>2355</v>
      </c>
      <c r="B553" s="166">
        <v>13168.5</v>
      </c>
    </row>
    <row r="554" spans="1:2">
      <c r="A554" s="165" t="s">
        <v>2339</v>
      </c>
      <c r="B554" s="166">
        <v>37211.5</v>
      </c>
    </row>
    <row r="555" spans="1:2">
      <c r="A555" s="165" t="s">
        <v>2334</v>
      </c>
      <c r="B555" s="166">
        <v>53619.25</v>
      </c>
    </row>
    <row r="556" spans="1:2">
      <c r="A556" s="165" t="s">
        <v>2342</v>
      </c>
      <c r="B556" s="166">
        <v>31710.5</v>
      </c>
    </row>
    <row r="557" spans="1:2">
      <c r="A557" s="165" t="s">
        <v>2331</v>
      </c>
      <c r="B557" s="166">
        <v>111337</v>
      </c>
    </row>
    <row r="558" spans="1:2">
      <c r="A558" s="165" t="s">
        <v>2349</v>
      </c>
      <c r="B558" s="166">
        <v>16149.5</v>
      </c>
    </row>
    <row r="559" spans="1:2">
      <c r="A559" s="165" t="s">
        <v>2410</v>
      </c>
      <c r="B559" s="166">
        <v>31246</v>
      </c>
    </row>
    <row r="560" spans="1:2">
      <c r="A560" s="165" t="s">
        <v>2405</v>
      </c>
      <c r="B560" s="166">
        <v>39890.5</v>
      </c>
    </row>
    <row r="561" spans="1:2">
      <c r="A561" s="165" t="s">
        <v>2413</v>
      </c>
      <c r="B561" s="166">
        <v>32225</v>
      </c>
    </row>
    <row r="562" spans="1:2">
      <c r="A562" s="165" t="s">
        <v>2416</v>
      </c>
      <c r="B562" s="166">
        <v>26995.5</v>
      </c>
    </row>
    <row r="563" spans="1:2">
      <c r="A563" s="165" t="s">
        <v>2450</v>
      </c>
      <c r="B563" s="166">
        <v>3515.5</v>
      </c>
    </row>
    <row r="564" spans="1:2">
      <c r="A564" s="165" t="s">
        <v>2455</v>
      </c>
      <c r="B564" s="166">
        <v>2549.5</v>
      </c>
    </row>
    <row r="565" spans="1:2">
      <c r="A565" s="165" t="s">
        <v>2437</v>
      </c>
      <c r="B565" s="166">
        <v>8471.5</v>
      </c>
    </row>
    <row r="566" spans="1:2">
      <c r="A566" s="165" t="s">
        <v>2402</v>
      </c>
      <c r="B566" s="166">
        <v>57453.25</v>
      </c>
    </row>
    <row r="567" spans="1:2">
      <c r="A567" s="165" t="s">
        <v>2407</v>
      </c>
      <c r="B567" s="166">
        <v>34945.5</v>
      </c>
    </row>
    <row r="568" spans="1:2">
      <c r="A568" s="165" t="s">
        <v>2429</v>
      </c>
      <c r="B568" s="166">
        <v>12481.5</v>
      </c>
    </row>
    <row r="569" spans="1:2">
      <c r="A569" s="165" t="s">
        <v>2431</v>
      </c>
      <c r="B569" s="166">
        <v>11726</v>
      </c>
    </row>
    <row r="570" spans="1:2">
      <c r="A570" s="165" t="s">
        <v>2427</v>
      </c>
      <c r="B570" s="166">
        <v>12830</v>
      </c>
    </row>
    <row r="571" spans="1:2">
      <c r="A571" s="165" t="s">
        <v>2418</v>
      </c>
      <c r="B571" s="166">
        <v>18518</v>
      </c>
    </row>
    <row r="572" spans="1:2">
      <c r="A572" s="165" t="s">
        <v>2439</v>
      </c>
      <c r="B572" s="166">
        <v>7851</v>
      </c>
    </row>
    <row r="573" spans="1:2">
      <c r="A573" s="165" t="s">
        <v>2434</v>
      </c>
      <c r="B573" s="166">
        <v>8663</v>
      </c>
    </row>
    <row r="574" spans="1:2">
      <c r="A574" s="165" t="s">
        <v>2397</v>
      </c>
      <c r="B574" s="166">
        <v>69261</v>
      </c>
    </row>
    <row r="575" spans="1:2">
      <c r="A575" s="165" t="s">
        <v>2442</v>
      </c>
      <c r="B575" s="166">
        <v>7202.5</v>
      </c>
    </row>
    <row r="576" spans="1:2">
      <c r="A576" s="165" t="s">
        <v>2394</v>
      </c>
      <c r="B576" s="166">
        <v>202100.5</v>
      </c>
    </row>
    <row r="577" spans="1:2">
      <c r="A577" s="165" t="s">
        <v>2421</v>
      </c>
      <c r="B577" s="166">
        <v>18517.25</v>
      </c>
    </row>
    <row r="578" spans="1:2">
      <c r="A578" s="165" t="s">
        <v>2424</v>
      </c>
      <c r="B578" s="166">
        <v>17275.25</v>
      </c>
    </row>
    <row r="579" spans="1:2">
      <c r="A579" s="165" t="s">
        <v>2488</v>
      </c>
      <c r="B579" s="166">
        <v>225885</v>
      </c>
    </row>
    <row r="580" spans="1:2">
      <c r="A580" s="165" t="s">
        <v>2506</v>
      </c>
      <c r="B580" s="166">
        <v>46906.75</v>
      </c>
    </row>
    <row r="581" spans="1:2">
      <c r="A581" s="165" t="s">
        <v>2492</v>
      </c>
      <c r="B581" s="166">
        <v>180899.25</v>
      </c>
    </row>
    <row r="582" spans="1:2">
      <c r="A582" s="165" t="s">
        <v>2520</v>
      </c>
      <c r="B582" s="166">
        <v>12219</v>
      </c>
    </row>
    <row r="583" spans="1:2">
      <c r="A583" s="165" t="s">
        <v>2511</v>
      </c>
      <c r="B583" s="166">
        <v>18202</v>
      </c>
    </row>
    <row r="584" spans="1:2">
      <c r="A584" s="165" t="s">
        <v>2522</v>
      </c>
      <c r="B584" s="166">
        <v>9650.5</v>
      </c>
    </row>
    <row r="585" spans="1:2">
      <c r="A585" s="165" t="s">
        <v>2503</v>
      </c>
      <c r="B585" s="166">
        <v>25004</v>
      </c>
    </row>
    <row r="586" spans="1:2">
      <c r="A586" s="165" t="s">
        <v>2501</v>
      </c>
      <c r="B586" s="166">
        <v>33576.5</v>
      </c>
    </row>
    <row r="587" spans="1:2">
      <c r="A587" s="165" t="s">
        <v>2541</v>
      </c>
      <c r="B587" s="166">
        <v>8598</v>
      </c>
    </row>
    <row r="588" spans="1:2">
      <c r="A588" s="165" t="s">
        <v>2527</v>
      </c>
      <c r="B588" s="166">
        <v>8278</v>
      </c>
    </row>
    <row r="589" spans="1:2">
      <c r="A589" s="165" t="s">
        <v>2495</v>
      </c>
      <c r="B589" s="166">
        <v>52427</v>
      </c>
    </row>
    <row r="590" spans="1:2">
      <c r="A590" s="165" t="s">
        <v>2533</v>
      </c>
      <c r="B590" s="166">
        <v>6877.5</v>
      </c>
    </row>
    <row r="591" spans="1:2">
      <c r="A591" s="165" t="s">
        <v>2508</v>
      </c>
      <c r="B591" s="166">
        <v>18909.5</v>
      </c>
    </row>
    <row r="592" spans="1:2">
      <c r="A592" s="165" t="s">
        <v>2516</v>
      </c>
      <c r="B592" s="166">
        <v>12393.5</v>
      </c>
    </row>
    <row r="593" spans="1:2">
      <c r="A593" s="165" t="s">
        <v>2497</v>
      </c>
      <c r="B593" s="166">
        <v>44581.5</v>
      </c>
    </row>
    <row r="594" spans="1:2">
      <c r="A594" s="165" t="s">
        <v>2530</v>
      </c>
      <c r="B594" s="166">
        <v>7898.5</v>
      </c>
    </row>
    <row r="595" spans="1:2">
      <c r="A595" s="165" t="s">
        <v>2560</v>
      </c>
      <c r="B595" s="166">
        <v>533116</v>
      </c>
    </row>
    <row r="596" spans="1:2">
      <c r="A596" s="165" t="s">
        <v>2577</v>
      </c>
      <c r="B596" s="166">
        <v>55769</v>
      </c>
    </row>
    <row r="597" spans="1:2">
      <c r="A597" s="165" t="s">
        <v>2585</v>
      </c>
      <c r="B597" s="166">
        <v>50732</v>
      </c>
    </row>
    <row r="598" spans="1:2">
      <c r="A598" s="165" t="s">
        <v>2675</v>
      </c>
      <c r="B598" s="166">
        <v>3828</v>
      </c>
    </row>
    <row r="599" spans="1:2">
      <c r="A599" s="165" t="s">
        <v>2644</v>
      </c>
      <c r="B599" s="166">
        <v>10397.5</v>
      </c>
    </row>
    <row r="600" spans="1:2">
      <c r="A600" s="165" t="s">
        <v>2658</v>
      </c>
      <c r="B600" s="166">
        <v>6489.5</v>
      </c>
    </row>
    <row r="601" spans="1:2">
      <c r="A601" s="165" t="s">
        <v>2581</v>
      </c>
      <c r="B601" s="166">
        <v>48034</v>
      </c>
    </row>
    <row r="602" spans="1:2">
      <c r="A602" s="165" t="s">
        <v>2677</v>
      </c>
      <c r="B602" s="166">
        <v>3785</v>
      </c>
    </row>
    <row r="603" spans="1:2">
      <c r="A603" s="165" t="s">
        <v>2601</v>
      </c>
      <c r="B603" s="166">
        <v>28069.5</v>
      </c>
    </row>
    <row r="604" spans="1:2">
      <c r="A604" s="165" t="s">
        <v>2607</v>
      </c>
      <c r="B604" s="166">
        <v>25287</v>
      </c>
    </row>
    <row r="605" spans="1:2">
      <c r="A605" s="165" t="s">
        <v>2594</v>
      </c>
      <c r="B605" s="166">
        <v>60186</v>
      </c>
    </row>
    <row r="606" spans="1:2">
      <c r="A606" s="165" t="s">
        <v>2627</v>
      </c>
      <c r="B606" s="166">
        <v>16618.75</v>
      </c>
    </row>
    <row r="607" spans="1:2">
      <c r="A607" s="165" t="s">
        <v>2618</v>
      </c>
      <c r="B607" s="166">
        <v>21386</v>
      </c>
    </row>
    <row r="608" spans="1:2">
      <c r="A608" s="165" t="s">
        <v>2660</v>
      </c>
      <c r="B608" s="166">
        <v>6337</v>
      </c>
    </row>
    <row r="609" spans="1:2">
      <c r="A609" s="165" t="s">
        <v>2652</v>
      </c>
      <c r="B609" s="166">
        <v>8556.5</v>
      </c>
    </row>
    <row r="610" spans="1:2">
      <c r="A610" s="165" t="s">
        <v>2599</v>
      </c>
      <c r="B610" s="166">
        <v>29423.5</v>
      </c>
    </row>
    <row r="611" spans="1:2">
      <c r="A611" s="165" t="s">
        <v>2637</v>
      </c>
      <c r="B611" s="166">
        <v>12828.25</v>
      </c>
    </row>
    <row r="612" spans="1:2">
      <c r="A612" s="165" t="s">
        <v>2604</v>
      </c>
      <c r="B612" s="166">
        <v>26029</v>
      </c>
    </row>
    <row r="613" spans="1:2">
      <c r="A613" s="165" t="s">
        <v>2641</v>
      </c>
      <c r="B613" s="166">
        <v>12529</v>
      </c>
    </row>
    <row r="614" spans="1:2">
      <c r="A614" s="165" t="s">
        <v>2574</v>
      </c>
      <c r="B614" s="166">
        <v>68677.5</v>
      </c>
    </row>
    <row r="615" spans="1:2">
      <c r="A615" s="165" t="s">
        <v>2654</v>
      </c>
      <c r="B615" s="166">
        <v>7489.5</v>
      </c>
    </row>
    <row r="616" spans="1:2">
      <c r="A616" s="165" t="s">
        <v>2610</v>
      </c>
      <c r="B616" s="166">
        <v>24035</v>
      </c>
    </row>
    <row r="617" spans="1:2">
      <c r="A617" s="165" t="s">
        <v>2596</v>
      </c>
      <c r="B617" s="166">
        <v>30866</v>
      </c>
    </row>
    <row r="618" spans="1:2">
      <c r="A618" s="165" t="s">
        <v>2669</v>
      </c>
      <c r="B618" s="166">
        <v>4622.5</v>
      </c>
    </row>
    <row r="619" spans="1:2">
      <c r="A619" s="165" t="s">
        <v>2632</v>
      </c>
      <c r="B619" s="166">
        <v>15171</v>
      </c>
    </row>
    <row r="620" spans="1:2">
      <c r="A620" s="165" t="s">
        <v>2589</v>
      </c>
      <c r="B620" s="166">
        <v>33644</v>
      </c>
    </row>
    <row r="621" spans="1:2">
      <c r="A621" s="165" t="s">
        <v>2625</v>
      </c>
      <c r="B621" s="166">
        <v>17393.5</v>
      </c>
    </row>
    <row r="622" spans="1:2">
      <c r="A622" s="165" t="s">
        <v>2730</v>
      </c>
      <c r="B622" s="166">
        <v>556.5</v>
      </c>
    </row>
    <row r="623" spans="1:2">
      <c r="A623" s="165" t="s">
        <v>2571</v>
      </c>
      <c r="B623" s="166">
        <v>73515</v>
      </c>
    </row>
    <row r="624" spans="1:2">
      <c r="A624" s="165" t="s">
        <v>2564</v>
      </c>
      <c r="B624" s="166">
        <v>248802</v>
      </c>
    </row>
    <row r="625" spans="1:2">
      <c r="A625" s="165" t="s">
        <v>2567</v>
      </c>
      <c r="B625" s="166">
        <v>182834.75</v>
      </c>
    </row>
    <row r="626" spans="1:2">
      <c r="A626" s="165" t="s">
        <v>2629</v>
      </c>
      <c r="B626" s="166">
        <v>15261.5</v>
      </c>
    </row>
    <row r="627" spans="1:2">
      <c r="A627" s="165" t="s">
        <v>2648</v>
      </c>
      <c r="B627" s="166">
        <v>9362.5</v>
      </c>
    </row>
    <row r="628" spans="1:2">
      <c r="A628" s="165" t="s">
        <v>2623</v>
      </c>
      <c r="B628" s="166">
        <v>18858.5</v>
      </c>
    </row>
    <row r="629" spans="1:2">
      <c r="A629" s="165" t="s">
        <v>2635</v>
      </c>
      <c r="B629" s="166">
        <v>13323</v>
      </c>
    </row>
    <row r="630" spans="1:2">
      <c r="A630" s="165" t="s">
        <v>2650</v>
      </c>
      <c r="B630" s="166">
        <v>9344.5</v>
      </c>
    </row>
    <row r="631" spans="1:2">
      <c r="A631" s="165" t="s">
        <v>2620</v>
      </c>
      <c r="B631" s="166">
        <v>20967</v>
      </c>
    </row>
    <row r="632" spans="1:2">
      <c r="A632" s="165" t="s">
        <v>2761</v>
      </c>
      <c r="B632" s="166">
        <v>120060</v>
      </c>
    </row>
    <row r="633" spans="1:2">
      <c r="A633" s="165" t="s">
        <v>2768</v>
      </c>
      <c r="B633" s="166">
        <v>37063.5</v>
      </c>
    </row>
    <row r="634" spans="1:2">
      <c r="A634" s="165" t="s">
        <v>2771</v>
      </c>
      <c r="B634" s="166">
        <v>33094.5</v>
      </c>
    </row>
    <row r="635" spans="1:2">
      <c r="A635" s="165" t="s">
        <v>2777</v>
      </c>
      <c r="B635" s="166">
        <v>20369</v>
      </c>
    </row>
    <row r="636" spans="1:2">
      <c r="A636" s="165" t="s">
        <v>2789</v>
      </c>
      <c r="B636" s="166">
        <v>9519</v>
      </c>
    </row>
    <row r="637" spans="1:2">
      <c r="A637" s="165" t="s">
        <v>2782</v>
      </c>
      <c r="B637" s="166">
        <v>12437.5</v>
      </c>
    </row>
    <row r="638" spans="1:2">
      <c r="A638" s="165" t="s">
        <v>2766</v>
      </c>
      <c r="B638" s="166">
        <v>49685</v>
      </c>
    </row>
    <row r="639" spans="1:2">
      <c r="A639" s="165" t="s">
        <v>2794</v>
      </c>
      <c r="B639" s="166">
        <v>4873</v>
      </c>
    </row>
    <row r="640" spans="1:2">
      <c r="A640" s="165" t="s">
        <v>2774</v>
      </c>
      <c r="B640" s="166">
        <v>20721</v>
      </c>
    </row>
    <row r="641" spans="1:2">
      <c r="A641" s="165" t="s">
        <v>2792</v>
      </c>
      <c r="B641" s="166">
        <v>8234.5</v>
      </c>
    </row>
    <row r="642" spans="1:2">
      <c r="A642" s="165" t="s">
        <v>2785</v>
      </c>
      <c r="B642" s="166">
        <v>12355.5</v>
      </c>
    </row>
    <row r="643" spans="1:2">
      <c r="A643" s="165" t="s">
        <v>2798</v>
      </c>
      <c r="B643" s="166">
        <v>135928.75</v>
      </c>
    </row>
    <row r="644" spans="1:2">
      <c r="A644" s="165" t="s">
        <v>2831</v>
      </c>
      <c r="B644" s="166">
        <v>7567</v>
      </c>
    </row>
    <row r="645" spans="1:2">
      <c r="A645" s="165" t="s">
        <v>2801</v>
      </c>
      <c r="B645" s="166">
        <v>37813.5</v>
      </c>
    </row>
    <row r="646" spans="1:2">
      <c r="A646" s="165" t="s">
        <v>2807</v>
      </c>
      <c r="B646" s="166">
        <v>16166</v>
      </c>
    </row>
    <row r="647" spans="1:2">
      <c r="A647" s="165" t="s">
        <v>2810</v>
      </c>
      <c r="B647" s="166">
        <v>13765</v>
      </c>
    </row>
    <row r="648" spans="1:2">
      <c r="A648" s="165" t="s">
        <v>2834</v>
      </c>
      <c r="B648" s="166">
        <v>4999</v>
      </c>
    </row>
    <row r="649" spans="1:2">
      <c r="A649" s="165" t="s">
        <v>2822</v>
      </c>
      <c r="B649" s="166">
        <v>8661.5</v>
      </c>
    </row>
    <row r="650" spans="1:2">
      <c r="A650" s="165" t="s">
        <v>2813</v>
      </c>
      <c r="B650" s="166">
        <v>13413.5</v>
      </c>
    </row>
    <row r="651" spans="1:2">
      <c r="A651" s="165" t="s">
        <v>2828</v>
      </c>
      <c r="B651" s="166">
        <v>7790.25</v>
      </c>
    </row>
    <row r="652" spans="1:2">
      <c r="A652" s="165" t="s">
        <v>2804</v>
      </c>
      <c r="B652" s="166">
        <v>19226</v>
      </c>
    </row>
    <row r="653" spans="1:2">
      <c r="A653" s="165" t="s">
        <v>2817</v>
      </c>
      <c r="B653" s="166">
        <v>12886.5</v>
      </c>
    </row>
    <row r="654" spans="1:2">
      <c r="A654" s="165" t="s">
        <v>2839</v>
      </c>
      <c r="B654" s="166">
        <v>1</v>
      </c>
    </row>
    <row r="655" spans="1:2">
      <c r="A655" s="165" t="s">
        <v>2820</v>
      </c>
      <c r="B655" s="166">
        <v>10033</v>
      </c>
    </row>
    <row r="656" spans="1:2">
      <c r="A656" s="165" t="s">
        <v>2825</v>
      </c>
      <c r="B656" s="166">
        <v>7869</v>
      </c>
    </row>
    <row r="657" spans="1:2">
      <c r="A657" s="165" t="s">
        <v>2970</v>
      </c>
      <c r="B657" s="166">
        <v>617.5</v>
      </c>
    </row>
    <row r="658" spans="1:2">
      <c r="A658" s="165" t="s">
        <v>2922</v>
      </c>
      <c r="B658" s="166">
        <v>7434</v>
      </c>
    </row>
    <row r="659" spans="1:2">
      <c r="A659" s="165" t="s">
        <v>2931</v>
      </c>
      <c r="B659" s="166">
        <v>5963.5</v>
      </c>
    </row>
    <row r="660" spans="1:2">
      <c r="A660" s="165" t="s">
        <v>2937</v>
      </c>
      <c r="B660" s="166">
        <v>5138</v>
      </c>
    </row>
    <row r="661" spans="1:2">
      <c r="A661" s="165" t="s">
        <v>2934</v>
      </c>
      <c r="B661" s="166">
        <v>5867.5</v>
      </c>
    </row>
    <row r="662" spans="1:2">
      <c r="A662" s="165" t="s">
        <v>2900</v>
      </c>
      <c r="B662" s="166">
        <v>12132</v>
      </c>
    </row>
    <row r="663" spans="1:2">
      <c r="A663" s="165" t="s">
        <v>2945</v>
      </c>
      <c r="B663" s="166">
        <v>4450</v>
      </c>
    </row>
    <row r="664" spans="1:2">
      <c r="A664" s="165" t="s">
        <v>2907</v>
      </c>
      <c r="B664" s="166">
        <v>10383.5</v>
      </c>
    </row>
    <row r="665" spans="1:2">
      <c r="A665" s="165" t="s">
        <v>2916</v>
      </c>
      <c r="B665" s="166">
        <v>8543</v>
      </c>
    </row>
    <row r="666" spans="1:2">
      <c r="A666" s="165" t="s">
        <v>2903</v>
      </c>
      <c r="B666" s="166">
        <v>11976</v>
      </c>
    </row>
    <row r="667" spans="1:2">
      <c r="A667" s="165" t="s">
        <v>2910</v>
      </c>
      <c r="B667" s="166">
        <v>9315.5</v>
      </c>
    </row>
    <row r="668" spans="1:2">
      <c r="A668" s="165" t="s">
        <v>2947</v>
      </c>
      <c r="B668" s="166">
        <v>4023</v>
      </c>
    </row>
    <row r="669" spans="1:2">
      <c r="A669" s="165" t="s">
        <v>2842</v>
      </c>
      <c r="B669" s="166">
        <v>494194.75</v>
      </c>
    </row>
    <row r="670" spans="1:2">
      <c r="A670" s="165" t="s">
        <v>2846</v>
      </c>
      <c r="B670" s="166">
        <v>150187</v>
      </c>
    </row>
    <row r="671" spans="1:2">
      <c r="A671" s="165" t="s">
        <v>2849</v>
      </c>
      <c r="B671" s="166">
        <v>80958</v>
      </c>
    </row>
    <row r="672" spans="1:2">
      <c r="A672" s="165" t="s">
        <v>2893</v>
      </c>
      <c r="B672" s="166">
        <v>12804.5</v>
      </c>
    </row>
    <row r="673" spans="1:2">
      <c r="A673" s="165" t="s">
        <v>2881</v>
      </c>
      <c r="B673" s="166">
        <v>17008</v>
      </c>
    </row>
    <row r="674" spans="1:2">
      <c r="A674" s="165" t="s">
        <v>2887</v>
      </c>
      <c r="B674" s="166">
        <v>14272.5</v>
      </c>
    </row>
    <row r="675" spans="1:2">
      <c r="A675" s="165" t="s">
        <v>2875</v>
      </c>
      <c r="B675" s="166">
        <v>37400</v>
      </c>
    </row>
    <row r="676" spans="1:2">
      <c r="A676" s="165" t="s">
        <v>2929</v>
      </c>
      <c r="B676" s="166">
        <v>6963</v>
      </c>
    </row>
    <row r="677" spans="1:2">
      <c r="A677" s="165" t="s">
        <v>2856</v>
      </c>
      <c r="B677" s="166">
        <v>40694.5</v>
      </c>
    </row>
    <row r="678" spans="1:2">
      <c r="A678" s="165" t="s">
        <v>2854</v>
      </c>
      <c r="B678" s="166">
        <v>60969</v>
      </c>
    </row>
    <row r="679" spans="1:2">
      <c r="A679" s="165" t="s">
        <v>2869</v>
      </c>
      <c r="B679" s="166">
        <v>26875</v>
      </c>
    </row>
    <row r="680" spans="1:2">
      <c r="A680" s="165" t="s">
        <v>2897</v>
      </c>
      <c r="B680" s="166">
        <v>12355.5</v>
      </c>
    </row>
    <row r="681" spans="1:2">
      <c r="A681" s="165" t="s">
        <v>2861</v>
      </c>
      <c r="B681" s="166">
        <v>34385.5</v>
      </c>
    </row>
    <row r="682" spans="1:2">
      <c r="A682" s="165" t="s">
        <v>2877</v>
      </c>
      <c r="B682" s="166">
        <v>20539.5</v>
      </c>
    </row>
    <row r="683" spans="1:2">
      <c r="A683" s="165" t="s">
        <v>2872</v>
      </c>
      <c r="B683" s="166">
        <v>25558</v>
      </c>
    </row>
    <row r="684" spans="1:2">
      <c r="A684" s="165" t="s">
        <v>2965</v>
      </c>
      <c r="B684" s="166">
        <v>741</v>
      </c>
    </row>
    <row r="685" spans="1:2">
      <c r="A685" s="165" t="s">
        <v>2913</v>
      </c>
      <c r="B685" s="166">
        <v>9010.5</v>
      </c>
    </row>
    <row r="686" spans="1:2">
      <c r="A686" s="165" t="s">
        <v>2883</v>
      </c>
      <c r="B686" s="166">
        <v>14323.5</v>
      </c>
    </row>
    <row r="687" spans="1:2">
      <c r="A687" s="165" t="s">
        <v>2942</v>
      </c>
      <c r="B687" s="166">
        <v>4861.75</v>
      </c>
    </row>
    <row r="688" spans="1:2">
      <c r="A688" s="165" t="s">
        <v>2927</v>
      </c>
      <c r="B688" s="166">
        <v>7196.5</v>
      </c>
    </row>
    <row r="689" spans="1:2">
      <c r="A689" s="165" t="s">
        <v>2889</v>
      </c>
      <c r="B689" s="166">
        <v>12805.25</v>
      </c>
    </row>
    <row r="690" spans="1:2">
      <c r="A690" s="165" t="s">
        <v>2919</v>
      </c>
      <c r="B690" s="166">
        <v>8261.5</v>
      </c>
    </row>
    <row r="691" spans="1:2">
      <c r="A691" s="165" t="s">
        <v>2866</v>
      </c>
      <c r="B691" s="166">
        <v>30894</v>
      </c>
    </row>
    <row r="692" spans="1:2">
      <c r="A692" s="165" t="s">
        <v>2952</v>
      </c>
      <c r="B692" s="166">
        <v>3499</v>
      </c>
    </row>
    <row r="693" spans="1:2">
      <c r="A693" s="165" t="s">
        <v>2851</v>
      </c>
      <c r="B693" s="166">
        <v>76081.5</v>
      </c>
    </row>
    <row r="694" spans="1:2">
      <c r="A694" s="165" t="s">
        <v>3034</v>
      </c>
      <c r="B694" s="166">
        <v>7388</v>
      </c>
    </row>
    <row r="695" spans="1:2">
      <c r="A695" s="165" t="s">
        <v>3036</v>
      </c>
      <c r="B695" s="166">
        <v>32211</v>
      </c>
    </row>
    <row r="696" spans="1:2">
      <c r="A696" s="165" t="s">
        <v>3101</v>
      </c>
      <c r="B696" s="166">
        <v>1586.5</v>
      </c>
    </row>
    <row r="697" spans="1:2">
      <c r="A697" s="165" t="s">
        <v>3075</v>
      </c>
      <c r="B697" s="166">
        <v>21478.5</v>
      </c>
    </row>
    <row r="698" spans="1:2">
      <c r="A698" s="165" t="s">
        <v>3142</v>
      </c>
      <c r="B698" s="166">
        <v>1690</v>
      </c>
    </row>
    <row r="699" spans="1:2">
      <c r="A699" s="165" t="s">
        <v>3080</v>
      </c>
      <c r="B699" s="166">
        <v>21291</v>
      </c>
    </row>
    <row r="700" spans="1:2">
      <c r="A700" s="165" t="s">
        <v>3038</v>
      </c>
      <c r="B700" s="166">
        <v>30585.5</v>
      </c>
    </row>
    <row r="701" spans="1:2">
      <c r="A701" s="165" t="s">
        <v>3185</v>
      </c>
      <c r="B701" s="166">
        <v>1</v>
      </c>
    </row>
    <row r="702" spans="1:2">
      <c r="A702" s="165" t="s">
        <v>3117</v>
      </c>
      <c r="B702" s="166">
        <v>6887.5</v>
      </c>
    </row>
    <row r="703" spans="1:2">
      <c r="A703" s="165" t="s">
        <v>2994</v>
      </c>
      <c r="B703" s="166">
        <v>84678.5</v>
      </c>
    </row>
    <row r="704" spans="1:2">
      <c r="A704" s="165" t="s">
        <v>2991</v>
      </c>
      <c r="B704" s="166">
        <v>133782</v>
      </c>
    </row>
    <row r="705" spans="1:2">
      <c r="A705" s="165" t="s">
        <v>3111</v>
      </c>
      <c r="B705" s="166">
        <v>13249.5</v>
      </c>
    </row>
    <row r="706" spans="1:2">
      <c r="A706" s="165" t="s">
        <v>3069</v>
      </c>
      <c r="B706" s="166">
        <v>22141.5</v>
      </c>
    </row>
    <row r="707" spans="1:2">
      <c r="A707" s="165" t="s">
        <v>3055</v>
      </c>
      <c r="B707" s="166">
        <v>25766.5</v>
      </c>
    </row>
    <row r="708" spans="1:2">
      <c r="A708" s="165" t="s">
        <v>3017</v>
      </c>
      <c r="B708" s="166">
        <v>51226.5</v>
      </c>
    </row>
    <row r="709" spans="1:2">
      <c r="A709" s="165" t="s">
        <v>3066</v>
      </c>
      <c r="B709" s="166">
        <v>23355</v>
      </c>
    </row>
    <row r="710" spans="1:2">
      <c r="A710" s="165" t="s">
        <v>2980</v>
      </c>
      <c r="B710" s="166">
        <v>178472.5</v>
      </c>
    </row>
    <row r="711" spans="1:2">
      <c r="A711" s="165" t="s">
        <v>2988</v>
      </c>
      <c r="B711" s="166">
        <v>144483</v>
      </c>
    </row>
    <row r="712" spans="1:2">
      <c r="A712" s="165" t="s">
        <v>3082</v>
      </c>
      <c r="B712" s="166">
        <v>20355.75</v>
      </c>
    </row>
    <row r="713" spans="1:2">
      <c r="A713" s="165" t="s">
        <v>3022</v>
      </c>
      <c r="B713" s="166">
        <v>35810.5</v>
      </c>
    </row>
    <row r="714" spans="1:2">
      <c r="A714" s="165" t="s">
        <v>3047</v>
      </c>
      <c r="B714" s="166">
        <v>28044.5</v>
      </c>
    </row>
    <row r="715" spans="1:2">
      <c r="A715" s="165" t="s">
        <v>3005</v>
      </c>
      <c r="B715" s="166">
        <v>69188</v>
      </c>
    </row>
    <row r="716" spans="1:2">
      <c r="A716" s="165" t="s">
        <v>3028</v>
      </c>
      <c r="B716" s="166">
        <v>32989.5</v>
      </c>
    </row>
    <row r="717" spans="1:2">
      <c r="A717" s="165" t="s">
        <v>3120</v>
      </c>
      <c r="B717" s="166">
        <v>6658.5</v>
      </c>
    </row>
    <row r="718" spans="1:2">
      <c r="A718" s="165" t="s">
        <v>3009</v>
      </c>
      <c r="B718" s="166">
        <v>86285.5</v>
      </c>
    </row>
    <row r="719" spans="1:2">
      <c r="A719" s="165" t="s">
        <v>3092</v>
      </c>
      <c r="B719" s="166">
        <v>19032.5</v>
      </c>
    </row>
    <row r="720" spans="1:2">
      <c r="A720" s="165" t="s">
        <v>3015</v>
      </c>
      <c r="B720" s="166">
        <v>88971</v>
      </c>
    </row>
    <row r="721" spans="1:2">
      <c r="A721" s="165" t="s">
        <v>3146</v>
      </c>
      <c r="B721" s="166">
        <v>1676.25</v>
      </c>
    </row>
    <row r="722" spans="1:2">
      <c r="A722" s="165" t="s">
        <v>2985</v>
      </c>
      <c r="B722" s="166">
        <v>163305</v>
      </c>
    </row>
    <row r="723" spans="1:2">
      <c r="A723" s="165" t="s">
        <v>3011</v>
      </c>
      <c r="B723" s="166">
        <v>58679.5</v>
      </c>
    </row>
    <row r="724" spans="1:2">
      <c r="A724" s="165" t="s">
        <v>3113</v>
      </c>
      <c r="B724" s="166">
        <v>8286</v>
      </c>
    </row>
    <row r="725" spans="1:2">
      <c r="A725" s="165" t="s">
        <v>3052</v>
      </c>
      <c r="B725" s="166">
        <v>26697.5</v>
      </c>
    </row>
    <row r="726" spans="1:2">
      <c r="A726" s="165" t="s">
        <v>3044</v>
      </c>
      <c r="B726" s="166">
        <v>28873</v>
      </c>
    </row>
    <row r="727" spans="1:2">
      <c r="A727" s="165" t="s">
        <v>3058</v>
      </c>
      <c r="B727" s="166">
        <v>25632.25</v>
      </c>
    </row>
    <row r="728" spans="1:2">
      <c r="A728" s="165" t="s">
        <v>3106</v>
      </c>
      <c r="B728" s="166">
        <v>11393.5</v>
      </c>
    </row>
    <row r="729" spans="1:2">
      <c r="A729" s="165" t="s">
        <v>2975</v>
      </c>
      <c r="B729" s="166">
        <v>912413</v>
      </c>
    </row>
    <row r="730" spans="1:2">
      <c r="A730" s="165" t="s">
        <v>3103</v>
      </c>
      <c r="B730" s="166">
        <v>11395</v>
      </c>
    </row>
    <row r="731" spans="1:2">
      <c r="A731" s="165" t="s">
        <v>3122</v>
      </c>
      <c r="B731" s="166">
        <v>6259</v>
      </c>
    </row>
    <row r="732" spans="1:2">
      <c r="A732" s="165" t="s">
        <v>2997</v>
      </c>
      <c r="B732" s="166">
        <v>82929.5</v>
      </c>
    </row>
    <row r="733" spans="1:2">
      <c r="A733" s="165" t="s">
        <v>3061</v>
      </c>
      <c r="B733" s="166">
        <v>24676.5</v>
      </c>
    </row>
    <row r="734" spans="1:2">
      <c r="A734" s="165" t="s">
        <v>3041</v>
      </c>
      <c r="B734" s="166">
        <v>30142</v>
      </c>
    </row>
    <row r="735" spans="1:2">
      <c r="A735" s="165" t="s">
        <v>3033</v>
      </c>
      <c r="B735" s="166">
        <v>32354.5</v>
      </c>
    </row>
    <row r="736" spans="1:2">
      <c r="A736" s="165" t="s">
        <v>3000</v>
      </c>
      <c r="B736" s="166">
        <v>78118</v>
      </c>
    </row>
    <row r="737" spans="1:2">
      <c r="A737" s="165" t="s">
        <v>3094</v>
      </c>
      <c r="B737" s="166">
        <v>16235.5</v>
      </c>
    </row>
    <row r="738" spans="1:2">
      <c r="A738" s="165" t="s">
        <v>3125</v>
      </c>
      <c r="B738" s="166">
        <v>4841</v>
      </c>
    </row>
    <row r="739" spans="1:2">
      <c r="A739" s="165" t="s">
        <v>3050</v>
      </c>
      <c r="B739" s="166">
        <v>27263.5</v>
      </c>
    </row>
    <row r="740" spans="1:2">
      <c r="A740" s="165" t="s">
        <v>3073</v>
      </c>
      <c r="B740" s="166">
        <v>21589.5</v>
      </c>
    </row>
    <row r="741" spans="1:2">
      <c r="A741" s="165" t="s">
        <v>3085</v>
      </c>
      <c r="B741" s="166">
        <v>20096</v>
      </c>
    </row>
    <row r="742" spans="1:2">
      <c r="A742" s="165" t="s">
        <v>3063</v>
      </c>
      <c r="B742" s="166">
        <v>24478</v>
      </c>
    </row>
    <row r="743" spans="1:2">
      <c r="A743" s="165" t="s">
        <v>3129</v>
      </c>
      <c r="B743" s="166">
        <v>4426.5</v>
      </c>
    </row>
    <row r="744" spans="1:2">
      <c r="A744" s="165" t="s">
        <v>3025</v>
      </c>
      <c r="B744" s="166">
        <v>33059.5</v>
      </c>
    </row>
    <row r="745" spans="1:2">
      <c r="A745" s="165" t="s">
        <v>3088</v>
      </c>
      <c r="B745" s="166">
        <v>19748.5</v>
      </c>
    </row>
    <row r="746" spans="1:2">
      <c r="A746" s="165" t="s">
        <v>3153</v>
      </c>
      <c r="B746" s="166">
        <v>1509</v>
      </c>
    </row>
    <row r="747" spans="1:2">
      <c r="A747" s="165" t="s">
        <v>3100</v>
      </c>
      <c r="B747" s="166">
        <v>13641</v>
      </c>
    </row>
    <row r="748" spans="1:2">
      <c r="A748" s="165" t="s">
        <v>3133</v>
      </c>
      <c r="B748" s="166">
        <v>4120</v>
      </c>
    </row>
    <row r="749" spans="1:2">
      <c r="A749" s="165" t="s">
        <v>3213</v>
      </c>
      <c r="B749" s="166">
        <v>12080</v>
      </c>
    </row>
    <row r="750" spans="1:2">
      <c r="A750" s="165" t="s">
        <v>3224</v>
      </c>
      <c r="B750" s="166">
        <v>4073</v>
      </c>
    </row>
    <row r="751" spans="1:2">
      <c r="A751" s="165" t="s">
        <v>3203</v>
      </c>
      <c r="B751" s="166">
        <v>14558.5</v>
      </c>
    </row>
    <row r="752" spans="1:2">
      <c r="A752" s="165" t="s">
        <v>3215</v>
      </c>
      <c r="B752" s="166">
        <v>11582.5</v>
      </c>
    </row>
    <row r="753" spans="1:2">
      <c r="A753" s="165" t="s">
        <v>3188</v>
      </c>
      <c r="B753" s="166">
        <v>116568.5</v>
      </c>
    </row>
    <row r="754" spans="1:2">
      <c r="A754" s="165" t="s">
        <v>3192</v>
      </c>
      <c r="B754" s="166">
        <v>34309</v>
      </c>
    </row>
    <row r="755" spans="1:2">
      <c r="A755" s="165" t="s">
        <v>3201</v>
      </c>
      <c r="B755" s="166">
        <v>17537</v>
      </c>
    </row>
    <row r="756" spans="1:2">
      <c r="A756" s="165" t="s">
        <v>3210</v>
      </c>
      <c r="B756" s="166">
        <v>12707.5</v>
      </c>
    </row>
    <row r="757" spans="1:2">
      <c r="A757" s="165" t="s">
        <v>3195</v>
      </c>
      <c r="B757" s="166">
        <v>19512.5</v>
      </c>
    </row>
    <row r="758" spans="1:2">
      <c r="A758" s="165" t="s">
        <v>3222</v>
      </c>
      <c r="B758" s="166">
        <v>5567.5</v>
      </c>
    </row>
    <row r="759" spans="1:2">
      <c r="A759" s="165" t="s">
        <v>3230</v>
      </c>
      <c r="B759" s="166">
        <v>2816</v>
      </c>
    </row>
    <row r="760" spans="1:2">
      <c r="A760" s="165" t="s">
        <v>3207</v>
      </c>
      <c r="B760" s="166">
        <v>12996</v>
      </c>
    </row>
    <row r="761" spans="1:2">
      <c r="A761" s="165" t="s">
        <v>3227</v>
      </c>
      <c r="B761" s="166">
        <v>3006.5</v>
      </c>
    </row>
    <row r="762" spans="1:2">
      <c r="A762" s="165" t="s">
        <v>3218</v>
      </c>
      <c r="B762" s="166">
        <v>7282.5</v>
      </c>
    </row>
    <row r="763" spans="1:2">
      <c r="A763" s="165" t="s">
        <v>3197</v>
      </c>
      <c r="B763" s="166">
        <v>19267.5</v>
      </c>
    </row>
    <row r="764" spans="1:2">
      <c r="A764" s="165" t="s">
        <v>3260</v>
      </c>
      <c r="B764" s="166">
        <v>7406.5</v>
      </c>
    </row>
    <row r="765" spans="1:2">
      <c r="A765" s="165" t="s">
        <v>3363</v>
      </c>
      <c r="B765" s="166">
        <v>13516.5</v>
      </c>
    </row>
    <row r="766" spans="1:2">
      <c r="A766" s="165" t="s">
        <v>3361</v>
      </c>
      <c r="B766" s="166">
        <v>2589</v>
      </c>
    </row>
    <row r="767" spans="1:2">
      <c r="A767" s="165" t="s">
        <v>3431</v>
      </c>
      <c r="B767" s="166">
        <v>3458</v>
      </c>
    </row>
    <row r="768" spans="1:2">
      <c r="A768" s="165" t="s">
        <v>3252</v>
      </c>
      <c r="B768" s="166">
        <v>14706.5</v>
      </c>
    </row>
    <row r="769" spans="1:2">
      <c r="A769" s="165" t="s">
        <v>3266</v>
      </c>
      <c r="B769" s="166">
        <v>11807.5</v>
      </c>
    </row>
    <row r="770" spans="1:2">
      <c r="A770" s="165" t="s">
        <v>3297</v>
      </c>
      <c r="B770" s="166">
        <v>43241.5</v>
      </c>
    </row>
    <row r="771" spans="1:2">
      <c r="A771" s="165" t="s">
        <v>3248</v>
      </c>
      <c r="B771" s="166">
        <v>158722.5</v>
      </c>
    </row>
    <row r="772" spans="1:2">
      <c r="A772" s="165" t="s">
        <v>3271</v>
      </c>
      <c r="B772" s="166">
        <v>68077</v>
      </c>
    </row>
    <row r="773" spans="1:2">
      <c r="A773" s="165" t="s">
        <v>3418</v>
      </c>
      <c r="B773" s="166">
        <v>6680.25</v>
      </c>
    </row>
    <row r="774" spans="1:2">
      <c r="A774" s="165" t="s">
        <v>3437</v>
      </c>
      <c r="B774" s="166">
        <v>9931</v>
      </c>
    </row>
    <row r="775" spans="1:2">
      <c r="A775" s="165" t="s">
        <v>11788</v>
      </c>
      <c r="B775" s="166">
        <v>5661</v>
      </c>
    </row>
    <row r="776" spans="1:2">
      <c r="A776" s="165" t="s">
        <v>3336</v>
      </c>
      <c r="B776" s="166">
        <v>16677</v>
      </c>
    </row>
    <row r="777" spans="1:2">
      <c r="A777" s="165" t="s">
        <v>3357</v>
      </c>
      <c r="B777" s="166">
        <v>13549.5</v>
      </c>
    </row>
    <row r="778" spans="1:2">
      <c r="A778" s="165" t="s">
        <v>3286</v>
      </c>
      <c r="B778" s="166">
        <v>72829.5</v>
      </c>
    </row>
    <row r="779" spans="1:2">
      <c r="A779" s="165" t="s">
        <v>3333</v>
      </c>
      <c r="B779" s="166">
        <v>17567.5</v>
      </c>
    </row>
    <row r="780" spans="1:2">
      <c r="A780" s="165" t="s">
        <v>3433</v>
      </c>
      <c r="B780" s="166">
        <v>3176.25</v>
      </c>
    </row>
    <row r="781" spans="1:2">
      <c r="A781" s="165" t="s">
        <v>3456</v>
      </c>
      <c r="B781" s="166">
        <v>1378</v>
      </c>
    </row>
    <row r="782" spans="1:2">
      <c r="A782" s="165" t="s">
        <v>3338</v>
      </c>
      <c r="B782" s="166">
        <v>16629</v>
      </c>
    </row>
    <row r="783" spans="1:2">
      <c r="A783" s="165" t="s">
        <v>3305</v>
      </c>
      <c r="B783" s="166">
        <v>36711.5</v>
      </c>
    </row>
    <row r="784" spans="1:2">
      <c r="A784" s="165" t="s">
        <v>3274</v>
      </c>
      <c r="B784" s="166">
        <v>65124.5</v>
      </c>
    </row>
    <row r="785" spans="1:2">
      <c r="A785" s="165" t="s">
        <v>3294</v>
      </c>
      <c r="B785" s="166">
        <v>44483</v>
      </c>
    </row>
    <row r="786" spans="1:2">
      <c r="A786" s="165" t="s">
        <v>3320</v>
      </c>
      <c r="B786" s="166">
        <v>24355.5</v>
      </c>
    </row>
    <row r="787" spans="1:2">
      <c r="A787" s="165" t="s">
        <v>3259</v>
      </c>
      <c r="B787" s="166">
        <v>80925</v>
      </c>
    </row>
    <row r="788" spans="1:2">
      <c r="A788" s="165" t="s">
        <v>3330</v>
      </c>
      <c r="B788" s="166">
        <v>18365</v>
      </c>
    </row>
    <row r="789" spans="1:2">
      <c r="A789" s="165" t="s">
        <v>3439</v>
      </c>
      <c r="B789" s="166">
        <v>2690.5</v>
      </c>
    </row>
    <row r="790" spans="1:2">
      <c r="A790" s="165" t="s">
        <v>3380</v>
      </c>
      <c r="B790" s="166">
        <v>10481.25</v>
      </c>
    </row>
    <row r="791" spans="1:2">
      <c r="A791" s="165" t="s">
        <v>3341</v>
      </c>
      <c r="B791" s="166">
        <v>15046</v>
      </c>
    </row>
    <row r="792" spans="1:2">
      <c r="A792" s="165" t="s">
        <v>3352</v>
      </c>
      <c r="B792" s="166">
        <v>14014.25</v>
      </c>
    </row>
    <row r="793" spans="1:2">
      <c r="A793" s="165" t="s">
        <v>3344</v>
      </c>
      <c r="B793" s="166">
        <v>14878</v>
      </c>
    </row>
    <row r="794" spans="1:2">
      <c r="A794" s="165" t="s">
        <v>3400</v>
      </c>
      <c r="B794" s="166">
        <v>7243</v>
      </c>
    </row>
    <row r="795" spans="1:2">
      <c r="A795" s="165" t="s">
        <v>3360</v>
      </c>
      <c r="B795" s="166">
        <v>13535.5</v>
      </c>
    </row>
    <row r="796" spans="1:2">
      <c r="A796" s="165" t="s">
        <v>3251</v>
      </c>
      <c r="B796" s="166">
        <v>152765</v>
      </c>
    </row>
    <row r="797" spans="1:2">
      <c r="A797" s="165" t="s">
        <v>3385</v>
      </c>
      <c r="B797" s="166">
        <v>10281.5</v>
      </c>
    </row>
    <row r="798" spans="1:2">
      <c r="A798" s="165" t="s">
        <v>3300</v>
      </c>
      <c r="B798" s="166">
        <v>41881</v>
      </c>
    </row>
    <row r="799" spans="1:2">
      <c r="A799" s="165" t="s">
        <v>3265</v>
      </c>
      <c r="B799" s="166">
        <v>71908.5</v>
      </c>
    </row>
    <row r="800" spans="1:2">
      <c r="A800" s="165" t="s">
        <v>3325</v>
      </c>
      <c r="B800" s="166">
        <v>20604</v>
      </c>
    </row>
    <row r="801" spans="1:2">
      <c r="A801" s="165" t="s">
        <v>3268</v>
      </c>
      <c r="B801" s="166">
        <v>69958.5</v>
      </c>
    </row>
    <row r="802" spans="1:2">
      <c r="A802" s="165" t="s">
        <v>3288</v>
      </c>
      <c r="B802" s="166">
        <v>50502.5</v>
      </c>
    </row>
    <row r="803" spans="1:2">
      <c r="A803" s="165" t="s">
        <v>3391</v>
      </c>
      <c r="B803" s="166">
        <v>8848.5</v>
      </c>
    </row>
    <row r="804" spans="1:2">
      <c r="A804" s="165" t="s">
        <v>3355</v>
      </c>
      <c r="B804" s="166">
        <v>13869.5</v>
      </c>
    </row>
    <row r="805" spans="1:2">
      <c r="A805" s="165" t="s">
        <v>3323</v>
      </c>
      <c r="B805" s="166">
        <v>23840.5</v>
      </c>
    </row>
    <row r="806" spans="1:2">
      <c r="A806" s="165" t="s">
        <v>3394</v>
      </c>
      <c r="B806" s="166">
        <v>8163</v>
      </c>
    </row>
    <row r="807" spans="1:2">
      <c r="A807" s="165" t="s">
        <v>3347</v>
      </c>
      <c r="B807" s="166">
        <v>14765</v>
      </c>
    </row>
    <row r="808" spans="1:2">
      <c r="A808" s="165" t="s">
        <v>3368</v>
      </c>
      <c r="B808" s="166">
        <v>11621</v>
      </c>
    </row>
    <row r="809" spans="1:2">
      <c r="A809" s="165" t="s">
        <v>3396</v>
      </c>
      <c r="B809" s="166">
        <v>7464.5</v>
      </c>
    </row>
    <row r="810" spans="1:2">
      <c r="A810" s="165" t="s">
        <v>3318</v>
      </c>
      <c r="B810" s="166">
        <v>30235.5</v>
      </c>
    </row>
    <row r="811" spans="1:2">
      <c r="A811" s="165" t="s">
        <v>3302</v>
      </c>
      <c r="B811" s="166">
        <v>37117</v>
      </c>
    </row>
    <row r="812" spans="1:2">
      <c r="A812" s="165" t="s">
        <v>3405</v>
      </c>
      <c r="B812" s="166">
        <v>6603</v>
      </c>
    </row>
    <row r="813" spans="1:2">
      <c r="A813" s="165" t="s">
        <v>3407</v>
      </c>
      <c r="B813" s="166">
        <v>6215.75</v>
      </c>
    </row>
    <row r="814" spans="1:2">
      <c r="A814" s="165" t="s">
        <v>3241</v>
      </c>
      <c r="B814" s="166">
        <v>939836.5</v>
      </c>
    </row>
    <row r="815" spans="1:2">
      <c r="A815" s="165" t="s">
        <v>3263</v>
      </c>
      <c r="B815" s="166">
        <v>76564.5</v>
      </c>
    </row>
    <row r="816" spans="1:2">
      <c r="A816" s="165" t="s">
        <v>3378</v>
      </c>
      <c r="B816" s="166">
        <v>10843.5</v>
      </c>
    </row>
    <row r="817" spans="1:2">
      <c r="A817" s="165" t="s">
        <v>3292</v>
      </c>
      <c r="B817" s="166">
        <v>46927.5</v>
      </c>
    </row>
    <row r="818" spans="1:2">
      <c r="A818" s="165" t="s">
        <v>3246</v>
      </c>
      <c r="B818" s="166">
        <v>275285.5</v>
      </c>
    </row>
    <row r="819" spans="1:2">
      <c r="A819" s="165" t="s">
        <v>3312</v>
      </c>
      <c r="B819" s="166">
        <v>34127.5</v>
      </c>
    </row>
    <row r="820" spans="1:2">
      <c r="A820" s="165" t="s">
        <v>3257</v>
      </c>
      <c r="B820" s="166">
        <v>105249</v>
      </c>
    </row>
    <row r="821" spans="1:2">
      <c r="A821" s="165" t="s">
        <v>3278</v>
      </c>
      <c r="B821" s="166">
        <v>93990.25</v>
      </c>
    </row>
    <row r="822" spans="1:2">
      <c r="A822" s="165" t="s">
        <v>3373</v>
      </c>
      <c r="B822" s="166">
        <v>11337.5</v>
      </c>
    </row>
    <row r="823" spans="1:2">
      <c r="A823" s="165" t="s">
        <v>3308</v>
      </c>
      <c r="B823" s="166">
        <v>36527.5</v>
      </c>
    </row>
    <row r="824" spans="1:2">
      <c r="A824" s="165" t="s">
        <v>3350</v>
      </c>
      <c r="B824" s="166">
        <v>14089.5</v>
      </c>
    </row>
    <row r="825" spans="1:2">
      <c r="A825" s="165" t="s">
        <v>3426</v>
      </c>
      <c r="B825" s="166">
        <v>3930.75</v>
      </c>
    </row>
    <row r="826" spans="1:2">
      <c r="A826" s="165" t="s">
        <v>3280</v>
      </c>
      <c r="B826" s="166">
        <v>58578</v>
      </c>
    </row>
    <row r="827" spans="1:2">
      <c r="A827" s="165" t="s">
        <v>3422</v>
      </c>
      <c r="B827" s="166">
        <v>4995.25</v>
      </c>
    </row>
    <row r="828" spans="1:2">
      <c r="A828" s="165" t="s">
        <v>3403</v>
      </c>
      <c r="B828" s="166">
        <v>6721.75</v>
      </c>
    </row>
    <row r="829" spans="1:2">
      <c r="A829" s="165" t="s">
        <v>3389</v>
      </c>
      <c r="B829" s="166">
        <v>8920.5</v>
      </c>
    </row>
    <row r="830" spans="1:2">
      <c r="A830" s="165" t="s">
        <v>3316</v>
      </c>
      <c r="B830" s="166">
        <v>30661</v>
      </c>
    </row>
    <row r="831" spans="1:2">
      <c r="A831" s="165" t="s">
        <v>3579</v>
      </c>
      <c r="B831" s="166">
        <v>20812.5</v>
      </c>
    </row>
    <row r="832" spans="1:2">
      <c r="A832" s="165" t="s">
        <v>3511</v>
      </c>
      <c r="B832" s="166">
        <v>89118</v>
      </c>
    </row>
    <row r="833" spans="1:2">
      <c r="A833" s="165" t="s">
        <v>3646</v>
      </c>
      <c r="B833" s="166">
        <v>45157.5</v>
      </c>
    </row>
    <row r="834" spans="1:2">
      <c r="A834" s="165" t="s">
        <v>3636</v>
      </c>
      <c r="B834" s="166">
        <v>11469</v>
      </c>
    </row>
    <row r="835" spans="1:2">
      <c r="A835" s="165" t="s">
        <v>3630</v>
      </c>
      <c r="B835" s="166">
        <v>12161</v>
      </c>
    </row>
    <row r="836" spans="1:2">
      <c r="A836" s="165" t="s">
        <v>3576</v>
      </c>
      <c r="B836" s="166">
        <v>21069.5</v>
      </c>
    </row>
    <row r="837" spans="1:2">
      <c r="A837" s="165" t="s">
        <v>3649</v>
      </c>
      <c r="B837" s="166">
        <v>10570.5</v>
      </c>
    </row>
    <row r="838" spans="1:2">
      <c r="A838" s="165" t="s">
        <v>3530</v>
      </c>
      <c r="B838" s="166">
        <v>41623</v>
      </c>
    </row>
    <row r="839" spans="1:2">
      <c r="A839" s="165" t="s">
        <v>3615</v>
      </c>
      <c r="B839" s="166">
        <v>13593</v>
      </c>
    </row>
    <row r="840" spans="1:2">
      <c r="A840" s="165" t="s">
        <v>3619</v>
      </c>
      <c r="B840" s="166">
        <v>13304.25</v>
      </c>
    </row>
    <row r="841" spans="1:2">
      <c r="A841" s="165" t="s">
        <v>3509</v>
      </c>
      <c r="B841" s="166">
        <v>134872.5</v>
      </c>
    </row>
    <row r="842" spans="1:2">
      <c r="A842" s="165" t="s">
        <v>3502</v>
      </c>
      <c r="B842" s="166">
        <v>106204</v>
      </c>
    </row>
    <row r="843" spans="1:2">
      <c r="A843" s="165" t="s">
        <v>3516</v>
      </c>
      <c r="B843" s="166">
        <v>80038</v>
      </c>
    </row>
    <row r="844" spans="1:2">
      <c r="A844" s="165" t="s">
        <v>3639</v>
      </c>
      <c r="B844" s="166">
        <v>10712.5</v>
      </c>
    </row>
    <row r="845" spans="1:2">
      <c r="A845" s="165" t="s">
        <v>3651</v>
      </c>
      <c r="B845" s="166">
        <v>7580</v>
      </c>
    </row>
    <row r="846" spans="1:2">
      <c r="A846" s="165" t="s">
        <v>3673</v>
      </c>
      <c r="B846" s="166">
        <v>4151</v>
      </c>
    </row>
    <row r="847" spans="1:2">
      <c r="A847" s="165" t="s">
        <v>3582</v>
      </c>
      <c r="B847" s="166">
        <v>20708.5</v>
      </c>
    </row>
    <row r="848" spans="1:2">
      <c r="A848" s="165" t="s">
        <v>3671</v>
      </c>
      <c r="B848" s="166">
        <v>4446</v>
      </c>
    </row>
    <row r="849" spans="1:2">
      <c r="A849" s="165" t="s">
        <v>3505</v>
      </c>
      <c r="B849" s="166">
        <v>96794</v>
      </c>
    </row>
    <row r="850" spans="1:2">
      <c r="A850" s="165" t="s">
        <v>3723</v>
      </c>
      <c r="B850" s="166">
        <v>1</v>
      </c>
    </row>
    <row r="851" spans="1:2">
      <c r="A851" s="165" t="s">
        <v>3524</v>
      </c>
      <c r="B851" s="166">
        <v>58016.5</v>
      </c>
    </row>
    <row r="852" spans="1:2">
      <c r="A852" s="165" t="s">
        <v>3588</v>
      </c>
      <c r="B852" s="166">
        <v>19661</v>
      </c>
    </row>
    <row r="853" spans="1:2">
      <c r="A853" s="165" t="s">
        <v>3642</v>
      </c>
      <c r="B853" s="166">
        <v>9610</v>
      </c>
    </row>
    <row r="854" spans="1:2">
      <c r="A854" s="165" t="s">
        <v>3490</v>
      </c>
      <c r="B854" s="166">
        <v>235227.5</v>
      </c>
    </row>
    <row r="855" spans="1:2">
      <c r="A855" s="165" t="s">
        <v>3560</v>
      </c>
      <c r="B855" s="166">
        <v>23921</v>
      </c>
    </row>
    <row r="856" spans="1:2">
      <c r="A856" s="165" t="s">
        <v>3566</v>
      </c>
      <c r="B856" s="166">
        <v>22212</v>
      </c>
    </row>
    <row r="857" spans="1:2">
      <c r="A857" s="165" t="s">
        <v>3633</v>
      </c>
      <c r="B857" s="166">
        <v>11936.5</v>
      </c>
    </row>
    <row r="858" spans="1:2">
      <c r="A858" s="165" t="s">
        <v>3547</v>
      </c>
      <c r="B858" s="166">
        <v>26623.5</v>
      </c>
    </row>
    <row r="859" spans="1:2">
      <c r="A859" s="165" t="s">
        <v>3605</v>
      </c>
      <c r="B859" s="166">
        <v>16597.5</v>
      </c>
    </row>
    <row r="860" spans="1:2">
      <c r="A860" s="165" t="s">
        <v>3538</v>
      </c>
      <c r="B860" s="166">
        <v>32781.5</v>
      </c>
    </row>
    <row r="861" spans="1:2">
      <c r="A861" s="165" t="s">
        <v>3653</v>
      </c>
      <c r="B861" s="166">
        <v>7308.5</v>
      </c>
    </row>
    <row r="862" spans="1:2">
      <c r="A862" s="165" t="s">
        <v>3662</v>
      </c>
      <c r="B862" s="166">
        <v>6196</v>
      </c>
    </row>
    <row r="863" spans="1:2">
      <c r="A863" s="165" t="s">
        <v>3685</v>
      </c>
      <c r="B863" s="166">
        <v>6286</v>
      </c>
    </row>
    <row r="864" spans="1:2">
      <c r="A864" s="165" t="s">
        <v>3494</v>
      </c>
      <c r="B864" s="166">
        <v>696942.5</v>
      </c>
    </row>
    <row r="865" spans="1:2">
      <c r="A865" s="165" t="s">
        <v>3609</v>
      </c>
      <c r="B865" s="166">
        <v>14488</v>
      </c>
    </row>
    <row r="866" spans="1:2">
      <c r="A866" s="165" t="s">
        <v>3564</v>
      </c>
      <c r="B866" s="166">
        <v>23339.5</v>
      </c>
    </row>
    <row r="867" spans="1:2">
      <c r="A867" s="165" t="s">
        <v>3659</v>
      </c>
      <c r="B867" s="166">
        <v>6953.5</v>
      </c>
    </row>
    <row r="868" spans="1:2">
      <c r="A868" s="165" t="s">
        <v>3596</v>
      </c>
      <c r="B868" s="166">
        <v>18139</v>
      </c>
    </row>
    <row r="869" spans="1:2">
      <c r="A869" s="165" t="s">
        <v>3527</v>
      </c>
      <c r="B869" s="166">
        <v>42366</v>
      </c>
    </row>
    <row r="870" spans="1:2">
      <c r="A870" s="165" t="s">
        <v>3500</v>
      </c>
      <c r="B870" s="166">
        <v>109708</v>
      </c>
    </row>
    <row r="871" spans="1:2">
      <c r="A871" s="165" t="s">
        <v>3519</v>
      </c>
      <c r="B871" s="166">
        <v>70209</v>
      </c>
    </row>
    <row r="872" spans="1:2">
      <c r="A872" s="165" t="s">
        <v>3544</v>
      </c>
      <c r="B872" s="166">
        <v>27284</v>
      </c>
    </row>
    <row r="873" spans="1:2">
      <c r="A873" s="165" t="s">
        <v>3625</v>
      </c>
      <c r="B873" s="166">
        <v>12998.5</v>
      </c>
    </row>
    <row r="874" spans="1:2">
      <c r="A874" s="165" t="s">
        <v>3555</v>
      </c>
      <c r="B874" s="166">
        <v>24825.5</v>
      </c>
    </row>
    <row r="875" spans="1:2">
      <c r="A875" s="165" t="s">
        <v>3533</v>
      </c>
      <c r="B875" s="166">
        <v>37198.75</v>
      </c>
    </row>
    <row r="876" spans="1:2">
      <c r="A876" s="165" t="s">
        <v>3574</v>
      </c>
      <c r="B876" s="166">
        <v>21092</v>
      </c>
    </row>
    <row r="877" spans="1:2">
      <c r="A877" s="165" t="s">
        <v>3541</v>
      </c>
      <c r="B877" s="166">
        <v>30080</v>
      </c>
    </row>
    <row r="878" spans="1:2">
      <c r="A878" s="165" t="s">
        <v>3628</v>
      </c>
      <c r="B878" s="166">
        <v>12853</v>
      </c>
    </row>
    <row r="879" spans="1:2">
      <c r="A879" s="165" t="s">
        <v>3600</v>
      </c>
      <c r="B879" s="166">
        <v>17757.5</v>
      </c>
    </row>
    <row r="880" spans="1:2">
      <c r="A880" s="165" t="s">
        <v>3585</v>
      </c>
      <c r="B880" s="166">
        <v>20497.5</v>
      </c>
    </row>
    <row r="881" spans="1:2">
      <c r="A881" s="165" t="s">
        <v>3593</v>
      </c>
      <c r="B881" s="166">
        <v>19048.5</v>
      </c>
    </row>
    <row r="882" spans="1:2">
      <c r="A882" s="165" t="s">
        <v>3550</v>
      </c>
      <c r="B882" s="166">
        <v>25651.5</v>
      </c>
    </row>
    <row r="883" spans="1:2">
      <c r="A883" s="165" t="s">
        <v>3622</v>
      </c>
      <c r="B883" s="166">
        <v>13052.5</v>
      </c>
    </row>
    <row r="884" spans="1:2">
      <c r="A884" s="165" t="s">
        <v>3721</v>
      </c>
      <c r="B884" s="166">
        <v>1</v>
      </c>
    </row>
    <row r="885" spans="1:2">
      <c r="A885" s="165" t="s">
        <v>3569</v>
      </c>
      <c r="B885" s="166">
        <v>21885.5</v>
      </c>
    </row>
    <row r="886" spans="1:2">
      <c r="A886" s="165" t="s">
        <v>3599</v>
      </c>
      <c r="B886" s="166">
        <v>18093</v>
      </c>
    </row>
    <row r="887" spans="1:2">
      <c r="A887" s="165" t="s">
        <v>3553</v>
      </c>
      <c r="B887" s="166">
        <v>25074.5</v>
      </c>
    </row>
    <row r="888" spans="1:2">
      <c r="A888" s="165" t="s">
        <v>3617</v>
      </c>
      <c r="B888" s="166">
        <v>13396</v>
      </c>
    </row>
    <row r="889" spans="1:2">
      <c r="A889" s="165" t="s">
        <v>3611</v>
      </c>
      <c r="B889" s="166">
        <v>14239.5</v>
      </c>
    </row>
    <row r="890" spans="1:2">
      <c r="A890" s="165" t="s">
        <v>3731</v>
      </c>
      <c r="B890" s="166">
        <v>207625.25</v>
      </c>
    </row>
    <row r="891" spans="1:2">
      <c r="A891" s="165" t="s">
        <v>3744</v>
      </c>
      <c r="B891" s="166">
        <v>85231.5</v>
      </c>
    </row>
    <row r="892" spans="1:2">
      <c r="A892" s="165" t="s">
        <v>3753</v>
      </c>
      <c r="B892" s="166">
        <v>77286.75</v>
      </c>
    </row>
    <row r="893" spans="1:2">
      <c r="A893" s="165" t="s">
        <v>3758</v>
      </c>
      <c r="B893" s="166">
        <v>69052</v>
      </c>
    </row>
    <row r="894" spans="1:2">
      <c r="A894" s="165" t="s">
        <v>3777</v>
      </c>
      <c r="B894" s="166">
        <v>19919.5</v>
      </c>
    </row>
    <row r="895" spans="1:2">
      <c r="A895" s="165" t="s">
        <v>3792</v>
      </c>
      <c r="B895" s="166">
        <v>14836</v>
      </c>
    </row>
    <row r="896" spans="1:2">
      <c r="A896" s="165" t="s">
        <v>3813</v>
      </c>
      <c r="B896" s="166">
        <v>9726.5</v>
      </c>
    </row>
    <row r="897" spans="1:2">
      <c r="A897" s="165" t="s">
        <v>3733</v>
      </c>
      <c r="B897" s="166">
        <v>169985.5</v>
      </c>
    </row>
    <row r="898" spans="1:2">
      <c r="A898" s="165" t="s">
        <v>3746</v>
      </c>
      <c r="B898" s="166">
        <v>72764.5</v>
      </c>
    </row>
    <row r="899" spans="1:2">
      <c r="A899" s="165" t="s">
        <v>3768</v>
      </c>
      <c r="B899" s="166">
        <v>24366.5</v>
      </c>
    </row>
    <row r="900" spans="1:2">
      <c r="A900" s="165" t="s">
        <v>3803</v>
      </c>
      <c r="B900" s="166">
        <v>10919</v>
      </c>
    </row>
    <row r="901" spans="1:2">
      <c r="A901" s="165" t="s">
        <v>3739</v>
      </c>
      <c r="B901" s="166">
        <v>152041</v>
      </c>
    </row>
    <row r="902" spans="1:2">
      <c r="A902" s="165" t="s">
        <v>2096</v>
      </c>
      <c r="B902" s="166">
        <v>93725</v>
      </c>
    </row>
    <row r="903" spans="1:2">
      <c r="A903" s="165" t="s">
        <v>3781</v>
      </c>
      <c r="B903" s="166">
        <v>17190</v>
      </c>
    </row>
    <row r="904" spans="1:2">
      <c r="A904" s="165" t="s">
        <v>3787</v>
      </c>
      <c r="B904" s="166">
        <v>15799.5</v>
      </c>
    </row>
    <row r="905" spans="1:2">
      <c r="A905" s="165" t="s">
        <v>3774</v>
      </c>
      <c r="B905" s="166">
        <v>22242.5</v>
      </c>
    </row>
    <row r="906" spans="1:2">
      <c r="A906" s="165" t="s">
        <v>3798</v>
      </c>
      <c r="B906" s="166">
        <v>11808.5</v>
      </c>
    </row>
    <row r="907" spans="1:2">
      <c r="A907" s="165" t="s">
        <v>3818</v>
      </c>
      <c r="B907" s="166">
        <v>9024</v>
      </c>
    </row>
    <row r="908" spans="1:2">
      <c r="A908" s="165" t="s">
        <v>3856</v>
      </c>
      <c r="B908" s="166">
        <v>3748</v>
      </c>
    </row>
    <row r="909" spans="1:2">
      <c r="A909" s="165" t="s">
        <v>3765</v>
      </c>
      <c r="B909" s="166">
        <v>33617.5</v>
      </c>
    </row>
    <row r="910" spans="1:2">
      <c r="A910" s="165" t="s">
        <v>3850</v>
      </c>
      <c r="B910" s="166">
        <v>3983.5</v>
      </c>
    </row>
    <row r="911" spans="1:2">
      <c r="A911" s="165" t="s">
        <v>3834</v>
      </c>
      <c r="B911" s="166">
        <v>6025.75</v>
      </c>
    </row>
    <row r="912" spans="1:2">
      <c r="A912" s="165" t="s">
        <v>3760</v>
      </c>
      <c r="B912" s="166">
        <v>45133</v>
      </c>
    </row>
    <row r="913" spans="1:2">
      <c r="A913" s="165" t="s">
        <v>3806</v>
      </c>
      <c r="B913" s="166">
        <v>10152</v>
      </c>
    </row>
    <row r="914" spans="1:2">
      <c r="A914" s="165" t="s">
        <v>3755</v>
      </c>
      <c r="B914" s="166">
        <v>60098.5</v>
      </c>
    </row>
    <row r="915" spans="1:2">
      <c r="A915" s="165" t="s">
        <v>3749</v>
      </c>
      <c r="B915" s="166">
        <v>72085</v>
      </c>
    </row>
    <row r="916" spans="1:2">
      <c r="A916" s="165" t="s">
        <v>3727</v>
      </c>
      <c r="B916" s="166">
        <v>582160.5</v>
      </c>
    </row>
    <row r="917" spans="1:2">
      <c r="A917" s="165" t="s">
        <v>3906</v>
      </c>
      <c r="B917" s="166">
        <v>993</v>
      </c>
    </row>
    <row r="918" spans="1:2">
      <c r="A918" s="165" t="s">
        <v>3845</v>
      </c>
      <c r="B918" s="166">
        <v>4114.5</v>
      </c>
    </row>
    <row r="919" spans="1:2">
      <c r="A919" s="165" t="s">
        <v>3929</v>
      </c>
      <c r="B919" s="166">
        <v>556</v>
      </c>
    </row>
    <row r="920" spans="1:2">
      <c r="A920" s="165" t="s">
        <v>3853</v>
      </c>
      <c r="B920" s="166">
        <v>3798.5</v>
      </c>
    </row>
    <row r="921" spans="1:2">
      <c r="A921" s="165" t="s">
        <v>3771</v>
      </c>
      <c r="B921" s="166">
        <v>24349</v>
      </c>
    </row>
    <row r="922" spans="1:2">
      <c r="A922" s="165" t="s">
        <v>3836</v>
      </c>
      <c r="B922" s="166">
        <v>5730.5</v>
      </c>
    </row>
    <row r="923" spans="1:2">
      <c r="A923" s="165" t="s">
        <v>3794</v>
      </c>
      <c r="B923" s="166">
        <v>14534.5</v>
      </c>
    </row>
    <row r="924" spans="1:2">
      <c r="A924" s="165" t="s">
        <v>3801</v>
      </c>
      <c r="B924" s="166">
        <v>12530</v>
      </c>
    </row>
    <row r="925" spans="1:2">
      <c r="A925" s="165" t="s">
        <v>3979</v>
      </c>
      <c r="B925" s="166">
        <v>44665</v>
      </c>
    </row>
    <row r="926" spans="1:2">
      <c r="A926" s="165" t="s">
        <v>3975</v>
      </c>
      <c r="B926" s="166">
        <v>217806</v>
      </c>
    </row>
    <row r="927" spans="1:2">
      <c r="A927" s="165" t="s">
        <v>3995</v>
      </c>
      <c r="B927" s="166">
        <v>13544.5</v>
      </c>
    </row>
    <row r="928" spans="1:2">
      <c r="A928" s="165" t="s">
        <v>4008</v>
      </c>
      <c r="B928" s="166">
        <v>5064.5</v>
      </c>
    </row>
    <row r="929" spans="1:2">
      <c r="A929" s="165" t="s">
        <v>4011</v>
      </c>
      <c r="B929" s="166">
        <v>4815</v>
      </c>
    </row>
    <row r="930" spans="1:2">
      <c r="A930" s="165" t="s">
        <v>4003</v>
      </c>
      <c r="B930" s="166">
        <v>10283</v>
      </c>
    </row>
    <row r="931" spans="1:2">
      <c r="A931" s="165" t="s">
        <v>4014</v>
      </c>
      <c r="B931" s="166">
        <v>2573</v>
      </c>
    </row>
    <row r="932" spans="1:2">
      <c r="A932" s="165" t="s">
        <v>3983</v>
      </c>
      <c r="B932" s="166">
        <v>22901</v>
      </c>
    </row>
    <row r="933" spans="1:2">
      <c r="A933" s="165" t="s">
        <v>3997</v>
      </c>
      <c r="B933" s="166">
        <v>12166.25</v>
      </c>
    </row>
    <row r="934" spans="1:2">
      <c r="A934" s="165" t="s">
        <v>3992</v>
      </c>
      <c r="B934" s="166">
        <v>13734</v>
      </c>
    </row>
    <row r="935" spans="1:2">
      <c r="A935" s="165" t="s">
        <v>3986</v>
      </c>
      <c r="B935" s="166">
        <v>22264.5</v>
      </c>
    </row>
    <row r="936" spans="1:2">
      <c r="A936" s="165" t="s">
        <v>4082</v>
      </c>
      <c r="B936" s="166">
        <v>8669.5</v>
      </c>
    </row>
    <row r="937" spans="1:2">
      <c r="A937" s="165" t="s">
        <v>4036</v>
      </c>
      <c r="B937" s="166">
        <v>35823.5</v>
      </c>
    </row>
    <row r="938" spans="1:2">
      <c r="A938" s="165" t="s">
        <v>4025</v>
      </c>
      <c r="B938" s="166">
        <v>90079</v>
      </c>
    </row>
    <row r="939" spans="1:2">
      <c r="A939" s="165" t="s">
        <v>4038</v>
      </c>
      <c r="B939" s="166">
        <v>26418.5</v>
      </c>
    </row>
    <row r="940" spans="1:2">
      <c r="A940" s="165" t="s">
        <v>4049</v>
      </c>
      <c r="B940" s="166">
        <v>18988.5</v>
      </c>
    </row>
    <row r="941" spans="1:2">
      <c r="A941" s="165" t="s">
        <v>4072</v>
      </c>
      <c r="B941" s="166">
        <v>12818</v>
      </c>
    </row>
    <row r="942" spans="1:2">
      <c r="A942" s="165" t="s">
        <v>4059</v>
      </c>
      <c r="B942" s="166">
        <v>15517</v>
      </c>
    </row>
    <row r="943" spans="1:2">
      <c r="A943" s="165" t="s">
        <v>4077</v>
      </c>
      <c r="B943" s="166">
        <v>9872.5</v>
      </c>
    </row>
    <row r="944" spans="1:2">
      <c r="A944" s="165" t="s">
        <v>4064</v>
      </c>
      <c r="B944" s="166">
        <v>14932.5</v>
      </c>
    </row>
    <row r="945" spans="1:2">
      <c r="A945" s="165" t="s">
        <v>4085</v>
      </c>
      <c r="B945" s="166">
        <v>7688.5</v>
      </c>
    </row>
    <row r="946" spans="1:2">
      <c r="A946" s="165" t="s">
        <v>4054</v>
      </c>
      <c r="B946" s="166">
        <v>17065.5</v>
      </c>
    </row>
    <row r="947" spans="1:2">
      <c r="A947" s="165" t="s">
        <v>4017</v>
      </c>
      <c r="B947" s="166">
        <v>543945.5</v>
      </c>
    </row>
    <row r="948" spans="1:2">
      <c r="A948" s="165" t="s">
        <v>4034</v>
      </c>
      <c r="B948" s="166">
        <v>59195.5</v>
      </c>
    </row>
    <row r="949" spans="1:2">
      <c r="A949" s="165" t="s">
        <v>4029</v>
      </c>
      <c r="B949" s="166">
        <v>84827.5</v>
      </c>
    </row>
    <row r="950" spans="1:2">
      <c r="A950" s="165" t="s">
        <v>4042</v>
      </c>
      <c r="B950" s="166">
        <v>31057.5</v>
      </c>
    </row>
    <row r="951" spans="1:2">
      <c r="A951" s="165" t="s">
        <v>4047</v>
      </c>
      <c r="B951" s="166">
        <v>20240</v>
      </c>
    </row>
    <row r="952" spans="1:2">
      <c r="A952" s="165" t="s">
        <v>4094</v>
      </c>
      <c r="B952" s="166">
        <v>19346</v>
      </c>
    </row>
    <row r="953" spans="1:2">
      <c r="A953" s="165" t="s">
        <v>4070</v>
      </c>
      <c r="B953" s="166">
        <v>14348.5</v>
      </c>
    </row>
    <row r="954" spans="1:2">
      <c r="A954" s="165" t="s">
        <v>4091</v>
      </c>
      <c r="B954" s="166">
        <v>4204</v>
      </c>
    </row>
    <row r="955" spans="1:2">
      <c r="A955" s="165" t="s">
        <v>4022</v>
      </c>
      <c r="B955" s="166">
        <v>147171</v>
      </c>
    </row>
    <row r="956" spans="1:2">
      <c r="A956" s="165" t="s">
        <v>4052</v>
      </c>
      <c r="B956" s="166">
        <v>17589</v>
      </c>
    </row>
    <row r="957" spans="1:2">
      <c r="A957" s="165" t="s">
        <v>4116</v>
      </c>
      <c r="B957" s="166">
        <v>478.5</v>
      </c>
    </row>
    <row r="958" spans="1:2">
      <c r="A958" s="165" t="s">
        <v>4056</v>
      </c>
      <c r="B958" s="166">
        <v>16983</v>
      </c>
    </row>
    <row r="959" spans="1:2">
      <c r="A959" s="165" t="s">
        <v>4066</v>
      </c>
      <c r="B959" s="166">
        <v>14516.5</v>
      </c>
    </row>
    <row r="960" spans="1:2">
      <c r="A960" s="165" t="s">
        <v>4075</v>
      </c>
      <c r="B960" s="166">
        <v>10241.5</v>
      </c>
    </row>
    <row r="961" spans="1:2">
      <c r="A961" s="165" t="s">
        <v>4198</v>
      </c>
      <c r="B961" s="166">
        <v>10502.5</v>
      </c>
    </row>
    <row r="962" spans="1:2">
      <c r="A962" s="165" t="s">
        <v>4182</v>
      </c>
      <c r="B962" s="166">
        <v>16606.5</v>
      </c>
    </row>
    <row r="963" spans="1:2">
      <c r="A963" s="165" t="s">
        <v>4148</v>
      </c>
      <c r="B963" s="166">
        <v>45790</v>
      </c>
    </row>
    <row r="964" spans="1:2">
      <c r="A964" s="165" t="s">
        <v>4123</v>
      </c>
      <c r="B964" s="166">
        <v>160294</v>
      </c>
    </row>
    <row r="965" spans="1:2">
      <c r="A965" s="165" t="s">
        <v>4173</v>
      </c>
      <c r="B965" s="166">
        <v>18678.5</v>
      </c>
    </row>
    <row r="966" spans="1:2">
      <c r="A966" s="165" t="s">
        <v>4214</v>
      </c>
      <c r="B966" s="166">
        <v>5683</v>
      </c>
    </row>
    <row r="967" spans="1:2">
      <c r="A967" s="165" t="s">
        <v>4184</v>
      </c>
      <c r="B967" s="166">
        <v>15840.5</v>
      </c>
    </row>
    <row r="968" spans="1:2">
      <c r="A968" s="165" t="s">
        <v>4195</v>
      </c>
      <c r="B968" s="166">
        <v>13959.5</v>
      </c>
    </row>
    <row r="969" spans="1:2">
      <c r="A969" s="165" t="s">
        <v>4260</v>
      </c>
      <c r="B969" s="166">
        <v>1</v>
      </c>
    </row>
    <row r="970" spans="1:2">
      <c r="A970" s="165" t="s">
        <v>4177</v>
      </c>
      <c r="B970" s="166">
        <v>17410.5</v>
      </c>
    </row>
    <row r="971" spans="1:2">
      <c r="A971" s="165" t="s">
        <v>4168</v>
      </c>
      <c r="B971" s="166">
        <v>19696</v>
      </c>
    </row>
    <row r="972" spans="1:2">
      <c r="A972" s="165" t="s">
        <v>4130</v>
      </c>
      <c r="B972" s="166">
        <v>157355.75</v>
      </c>
    </row>
    <row r="973" spans="1:2">
      <c r="A973" s="165" t="s">
        <v>4154</v>
      </c>
      <c r="B973" s="166">
        <v>35982.5</v>
      </c>
    </row>
    <row r="974" spans="1:2">
      <c r="A974" s="165" t="s">
        <v>4188</v>
      </c>
      <c r="B974" s="166">
        <v>15701</v>
      </c>
    </row>
    <row r="975" spans="1:2">
      <c r="A975" s="165" t="s">
        <v>4120</v>
      </c>
      <c r="B975" s="166">
        <v>625003</v>
      </c>
    </row>
    <row r="976" spans="1:2">
      <c r="A976" s="165" t="s">
        <v>4162</v>
      </c>
      <c r="B976" s="166">
        <v>23254.5</v>
      </c>
    </row>
    <row r="977" spans="1:2">
      <c r="A977" s="165" t="s">
        <v>4171</v>
      </c>
      <c r="B977" s="166">
        <v>19128.5</v>
      </c>
    </row>
    <row r="978" spans="1:2">
      <c r="A978" s="165" t="s">
        <v>4150</v>
      </c>
      <c r="B978" s="166">
        <v>36957.5</v>
      </c>
    </row>
    <row r="979" spans="1:2">
      <c r="A979" s="165" t="s">
        <v>4165</v>
      </c>
      <c r="B979" s="166">
        <v>21463</v>
      </c>
    </row>
    <row r="980" spans="1:2">
      <c r="A980" s="165" t="s">
        <v>4221</v>
      </c>
      <c r="B980" s="166">
        <v>4654</v>
      </c>
    </row>
    <row r="981" spans="1:2">
      <c r="A981" s="165" t="s">
        <v>4143</v>
      </c>
      <c r="B981" s="166">
        <v>75206.5</v>
      </c>
    </row>
    <row r="982" spans="1:2">
      <c r="A982" s="165" t="s">
        <v>4179</v>
      </c>
      <c r="B982" s="166">
        <v>16778.5</v>
      </c>
    </row>
    <row r="983" spans="1:2">
      <c r="A983" s="165" t="s">
        <v>4158</v>
      </c>
      <c r="B983" s="166">
        <v>24852</v>
      </c>
    </row>
    <row r="984" spans="1:2">
      <c r="A984" s="165" t="s">
        <v>4156</v>
      </c>
      <c r="B984" s="166">
        <v>27912.5</v>
      </c>
    </row>
    <row r="985" spans="1:2">
      <c r="A985" s="165" t="s">
        <v>4200</v>
      </c>
      <c r="B985" s="166">
        <v>10307.5</v>
      </c>
    </row>
    <row r="986" spans="1:2">
      <c r="A986" s="165" t="s">
        <v>4203</v>
      </c>
      <c r="B986" s="166">
        <v>9631.5</v>
      </c>
    </row>
    <row r="987" spans="1:2">
      <c r="A987" s="165" t="s">
        <v>4224</v>
      </c>
      <c r="B987" s="166">
        <v>4098.5</v>
      </c>
    </row>
    <row r="988" spans="1:2">
      <c r="A988" s="165" t="s">
        <v>4210</v>
      </c>
      <c r="B988" s="166">
        <v>8147.5</v>
      </c>
    </row>
    <row r="989" spans="1:2">
      <c r="A989" s="165" t="s">
        <v>4127</v>
      </c>
      <c r="B989" s="166">
        <v>141604.5</v>
      </c>
    </row>
    <row r="990" spans="1:2">
      <c r="A990" s="165" t="s">
        <v>4193</v>
      </c>
      <c r="B990" s="166">
        <v>14493.5</v>
      </c>
    </row>
    <row r="991" spans="1:2">
      <c r="A991" s="165" t="s">
        <v>4218</v>
      </c>
      <c r="B991" s="166">
        <v>4660</v>
      </c>
    </row>
    <row r="992" spans="1:2">
      <c r="A992" s="165" t="s">
        <v>4226</v>
      </c>
      <c r="B992" s="166">
        <v>3852</v>
      </c>
    </row>
    <row r="993" spans="1:2">
      <c r="A993" s="165" t="s">
        <v>4138</v>
      </c>
      <c r="B993" s="166">
        <v>75006</v>
      </c>
    </row>
    <row r="994" spans="1:2">
      <c r="A994" s="165" t="s">
        <v>4140</v>
      </c>
      <c r="B994" s="166">
        <v>64910</v>
      </c>
    </row>
    <row r="995" spans="1:2">
      <c r="A995" s="165" t="s">
        <v>4132</v>
      </c>
      <c r="B995" s="166">
        <v>97318.5</v>
      </c>
    </row>
    <row r="996" spans="1:2">
      <c r="A996" s="165" t="s">
        <v>4146</v>
      </c>
      <c r="B996" s="166">
        <v>63088.5</v>
      </c>
    </row>
    <row r="997" spans="1:2">
      <c r="A997" s="165" t="s">
        <v>4207</v>
      </c>
      <c r="B997" s="166">
        <v>8212.5</v>
      </c>
    </row>
    <row r="998" spans="1:2">
      <c r="A998" s="165" t="s">
        <v>4282</v>
      </c>
      <c r="B998" s="166">
        <v>15251</v>
      </c>
    </row>
    <row r="999" spans="1:2">
      <c r="A999" s="165" t="s">
        <v>4290</v>
      </c>
      <c r="B999" s="166">
        <v>9632</v>
      </c>
    </row>
    <row r="1000" spans="1:2">
      <c r="A1000" s="165" t="s">
        <v>4268</v>
      </c>
      <c r="B1000" s="166">
        <v>151809</v>
      </c>
    </row>
    <row r="1001" spans="1:2">
      <c r="A1001" s="165" t="s">
        <v>4301</v>
      </c>
      <c r="B1001" s="166">
        <v>5497.5</v>
      </c>
    </row>
    <row r="1002" spans="1:2">
      <c r="A1002" s="165" t="s">
        <v>4277</v>
      </c>
      <c r="B1002" s="166">
        <v>26274</v>
      </c>
    </row>
    <row r="1003" spans="1:2">
      <c r="A1003" s="165" t="s">
        <v>4280</v>
      </c>
      <c r="B1003" s="166">
        <v>21416.5</v>
      </c>
    </row>
    <row r="1004" spans="1:2">
      <c r="A1004" s="165" t="s">
        <v>4305</v>
      </c>
      <c r="B1004" s="166">
        <v>1920.5</v>
      </c>
    </row>
    <row r="1005" spans="1:2">
      <c r="A1005" s="165" t="s">
        <v>4274</v>
      </c>
      <c r="B1005" s="166">
        <v>58822.25</v>
      </c>
    </row>
    <row r="1006" spans="1:2">
      <c r="A1006" s="165" t="s">
        <v>4297</v>
      </c>
      <c r="B1006" s="166">
        <v>5605</v>
      </c>
    </row>
    <row r="1007" spans="1:2">
      <c r="A1007" s="165" t="s">
        <v>4284</v>
      </c>
      <c r="B1007" s="166">
        <v>13146.5</v>
      </c>
    </row>
    <row r="1008" spans="1:2">
      <c r="A1008" s="165" t="s">
        <v>4271</v>
      </c>
      <c r="B1008" s="166">
        <v>98945</v>
      </c>
    </row>
    <row r="1009" spans="1:2">
      <c r="A1009" s="165" t="s">
        <v>4285</v>
      </c>
      <c r="B1009" s="166">
        <v>12709</v>
      </c>
    </row>
    <row r="1010" spans="1:2">
      <c r="A1010" s="165" t="s">
        <v>4351</v>
      </c>
      <c r="B1010" s="166">
        <v>32900.5</v>
      </c>
    </row>
    <row r="1011" spans="1:2">
      <c r="A1011" s="165" t="s">
        <v>4389</v>
      </c>
      <c r="B1011" s="166">
        <v>7207</v>
      </c>
    </row>
    <row r="1012" spans="1:2">
      <c r="A1012" s="165" t="s">
        <v>4342</v>
      </c>
      <c r="B1012" s="166">
        <v>224893</v>
      </c>
    </row>
    <row r="1013" spans="1:2">
      <c r="A1013" s="165" t="s">
        <v>4397</v>
      </c>
      <c r="B1013" s="166">
        <v>3778.5</v>
      </c>
    </row>
    <row r="1014" spans="1:2">
      <c r="A1014" s="165" t="s">
        <v>4360</v>
      </c>
      <c r="B1014" s="166">
        <v>19801</v>
      </c>
    </row>
    <row r="1015" spans="1:2">
      <c r="A1015" s="165" t="s">
        <v>4339</v>
      </c>
      <c r="B1015" s="166">
        <v>180144.5</v>
      </c>
    </row>
    <row r="1016" spans="1:2">
      <c r="A1016" s="165" t="s">
        <v>4367</v>
      </c>
      <c r="B1016" s="166">
        <v>17113.5</v>
      </c>
    </row>
    <row r="1017" spans="1:2">
      <c r="A1017" s="165" t="s">
        <v>4373</v>
      </c>
      <c r="B1017" s="166">
        <v>12194</v>
      </c>
    </row>
    <row r="1018" spans="1:2">
      <c r="A1018" s="165" t="s">
        <v>4384</v>
      </c>
      <c r="B1018" s="166">
        <v>8940</v>
      </c>
    </row>
    <row r="1019" spans="1:2">
      <c r="A1019" s="165" t="s">
        <v>4363</v>
      </c>
      <c r="B1019" s="166">
        <v>17568.25</v>
      </c>
    </row>
    <row r="1020" spans="1:2">
      <c r="A1020" s="165" t="s">
        <v>4386</v>
      </c>
      <c r="B1020" s="166">
        <v>7486</v>
      </c>
    </row>
    <row r="1021" spans="1:2">
      <c r="A1021" s="165" t="s">
        <v>4379</v>
      </c>
      <c r="B1021" s="166">
        <v>11720.5</v>
      </c>
    </row>
    <row r="1022" spans="1:2">
      <c r="A1022" s="165" t="s">
        <v>4392</v>
      </c>
      <c r="B1022" s="166">
        <v>6774</v>
      </c>
    </row>
    <row r="1023" spans="1:2">
      <c r="A1023" s="165" t="s">
        <v>4376</v>
      </c>
      <c r="B1023" s="166">
        <v>11886.5</v>
      </c>
    </row>
    <row r="1024" spans="1:2">
      <c r="A1024" s="165" t="s">
        <v>4346</v>
      </c>
      <c r="B1024" s="166">
        <v>37869</v>
      </c>
    </row>
    <row r="1025" spans="1:2">
      <c r="A1025" s="165" t="s">
        <v>4354</v>
      </c>
      <c r="B1025" s="166">
        <v>26345</v>
      </c>
    </row>
    <row r="1026" spans="1:2">
      <c r="A1026" s="165" t="s">
        <v>4401</v>
      </c>
      <c r="B1026" s="166">
        <v>204525.75</v>
      </c>
    </row>
    <row r="1027" spans="1:2">
      <c r="A1027" s="165" t="s">
        <v>4411</v>
      </c>
      <c r="B1027" s="166">
        <v>74965.5</v>
      </c>
    </row>
    <row r="1028" spans="1:2">
      <c r="A1028" s="165" t="s">
        <v>4408</v>
      </c>
      <c r="B1028" s="166">
        <v>71222.25</v>
      </c>
    </row>
    <row r="1029" spans="1:2">
      <c r="A1029" s="165" t="s">
        <v>4439</v>
      </c>
      <c r="B1029" s="166">
        <v>11580.5</v>
      </c>
    </row>
    <row r="1030" spans="1:2">
      <c r="A1030" s="165" t="s">
        <v>4448</v>
      </c>
      <c r="B1030" s="166">
        <v>2525.5</v>
      </c>
    </row>
    <row r="1031" spans="1:2">
      <c r="A1031" s="165" t="s">
        <v>4445</v>
      </c>
      <c r="B1031" s="166">
        <v>3551.5</v>
      </c>
    </row>
    <row r="1032" spans="1:2">
      <c r="A1032" s="165" t="s">
        <v>4404</v>
      </c>
      <c r="B1032" s="166">
        <v>73596</v>
      </c>
    </row>
    <row r="1033" spans="1:2">
      <c r="A1033" s="165" t="s">
        <v>4417</v>
      </c>
      <c r="B1033" s="166">
        <v>24271.25</v>
      </c>
    </row>
    <row r="1034" spans="1:2">
      <c r="A1034" s="165" t="s">
        <v>4435</v>
      </c>
      <c r="B1034" s="166">
        <v>11791.5</v>
      </c>
    </row>
    <row r="1035" spans="1:2">
      <c r="A1035" s="165" t="s">
        <v>4420</v>
      </c>
      <c r="B1035" s="166">
        <v>23378.75</v>
      </c>
    </row>
    <row r="1036" spans="1:2">
      <c r="A1036" s="165" t="s">
        <v>4413</v>
      </c>
      <c r="B1036" s="166">
        <v>32286</v>
      </c>
    </row>
    <row r="1037" spans="1:2">
      <c r="A1037" s="165" t="s">
        <v>4431</v>
      </c>
      <c r="B1037" s="166">
        <v>15474</v>
      </c>
    </row>
    <row r="1038" spans="1:2">
      <c r="A1038" s="165" t="s">
        <v>4423</v>
      </c>
      <c r="B1038" s="166">
        <v>23027</v>
      </c>
    </row>
    <row r="1039" spans="1:2">
      <c r="A1039" s="165" t="s">
        <v>4429</v>
      </c>
      <c r="B1039" s="166">
        <v>16770.5</v>
      </c>
    </row>
    <row r="1040" spans="1:2">
      <c r="A1040" s="165" t="s">
        <v>4426</v>
      </c>
      <c r="B1040" s="166">
        <v>17749.5</v>
      </c>
    </row>
    <row r="1041" spans="1:2">
      <c r="A1041" s="165" t="s">
        <v>4441</v>
      </c>
      <c r="B1041" s="166">
        <v>6091</v>
      </c>
    </row>
    <row r="1042" spans="1:2">
      <c r="A1042" s="165" t="s">
        <v>4517</v>
      </c>
      <c r="B1042" s="166">
        <v>10743</v>
      </c>
    </row>
    <row r="1043" spans="1:2">
      <c r="A1043" s="165" t="s">
        <v>11789</v>
      </c>
      <c r="B1043" s="166">
        <v>5411.5</v>
      </c>
    </row>
    <row r="1044" spans="1:2">
      <c r="A1044" s="165" t="s">
        <v>4489</v>
      </c>
      <c r="B1044" s="166">
        <v>28773</v>
      </c>
    </row>
    <row r="1045" spans="1:2">
      <c r="A1045" s="165" t="s">
        <v>4464</v>
      </c>
      <c r="B1045" s="166">
        <v>84557.5</v>
      </c>
    </row>
    <row r="1046" spans="1:2">
      <c r="A1046" s="165" t="s">
        <v>4536</v>
      </c>
      <c r="B1046" s="166">
        <v>6155.5</v>
      </c>
    </row>
    <row r="1047" spans="1:2">
      <c r="A1047" s="165" t="s">
        <v>4474</v>
      </c>
      <c r="B1047" s="166">
        <v>48659</v>
      </c>
    </row>
    <row r="1048" spans="1:2">
      <c r="A1048" s="165" t="s">
        <v>4502</v>
      </c>
      <c r="B1048" s="166">
        <v>15554</v>
      </c>
    </row>
    <row r="1049" spans="1:2">
      <c r="A1049" s="165" t="s">
        <v>4570</v>
      </c>
      <c r="B1049" s="166">
        <v>658</v>
      </c>
    </row>
    <row r="1050" spans="1:2">
      <c r="A1050" s="165" t="s">
        <v>4457</v>
      </c>
      <c r="B1050" s="166">
        <v>137984.5</v>
      </c>
    </row>
    <row r="1051" spans="1:2">
      <c r="A1051" s="165" t="s">
        <v>4484</v>
      </c>
      <c r="B1051" s="166">
        <v>36944</v>
      </c>
    </row>
    <row r="1052" spans="1:2">
      <c r="A1052" s="165" t="s">
        <v>4534</v>
      </c>
      <c r="B1052" s="166">
        <v>6441</v>
      </c>
    </row>
    <row r="1053" spans="1:2">
      <c r="A1053" s="165" t="s">
        <v>4472</v>
      </c>
      <c r="B1053" s="166">
        <v>52461</v>
      </c>
    </row>
    <row r="1054" spans="1:2">
      <c r="A1054" s="165" t="s">
        <v>4467</v>
      </c>
      <c r="B1054" s="166">
        <v>97749.5</v>
      </c>
    </row>
    <row r="1055" spans="1:2">
      <c r="A1055" s="165" t="s">
        <v>4556</v>
      </c>
      <c r="B1055" s="166">
        <v>2106.5</v>
      </c>
    </row>
    <row r="1056" spans="1:2">
      <c r="A1056" s="165" t="s">
        <v>4455</v>
      </c>
      <c r="B1056" s="166">
        <v>200469.5</v>
      </c>
    </row>
    <row r="1057" spans="1:2">
      <c r="A1057" s="165" t="s">
        <v>4560</v>
      </c>
      <c r="B1057" s="166">
        <v>1964.5</v>
      </c>
    </row>
    <row r="1058" spans="1:2">
      <c r="A1058" s="165" t="s">
        <v>4546</v>
      </c>
      <c r="B1058" s="166">
        <v>4425</v>
      </c>
    </row>
    <row r="1059" spans="1:2">
      <c r="A1059" s="165" t="s">
        <v>4480</v>
      </c>
      <c r="B1059" s="166">
        <v>46801.5</v>
      </c>
    </row>
    <row r="1060" spans="1:2">
      <c r="A1060" s="165" t="s">
        <v>4542</v>
      </c>
      <c r="B1060" s="166">
        <v>5311</v>
      </c>
    </row>
    <row r="1061" spans="1:2">
      <c r="A1061" s="165" t="s">
        <v>4461</v>
      </c>
      <c r="B1061" s="166">
        <v>111552</v>
      </c>
    </row>
    <row r="1062" spans="1:2">
      <c r="A1062" s="165" t="s">
        <v>4515</v>
      </c>
      <c r="B1062" s="166">
        <v>12059.5</v>
      </c>
    </row>
    <row r="1063" spans="1:2">
      <c r="A1063" s="165" t="s">
        <v>4520</v>
      </c>
      <c r="B1063" s="166">
        <v>9251.5</v>
      </c>
    </row>
    <row r="1064" spans="1:2">
      <c r="A1064" s="165" t="s">
        <v>4549</v>
      </c>
      <c r="B1064" s="166">
        <v>3546.5</v>
      </c>
    </row>
    <row r="1065" spans="1:2">
      <c r="A1065" s="165" t="s">
        <v>4523</v>
      </c>
      <c r="B1065" s="166">
        <v>8997.5</v>
      </c>
    </row>
    <row r="1066" spans="1:2">
      <c r="A1066" s="165" t="s">
        <v>11790</v>
      </c>
      <c r="B1066" s="166">
        <v>8063</v>
      </c>
    </row>
    <row r="1067" spans="1:2">
      <c r="A1067" s="165" t="s">
        <v>4511</v>
      </c>
      <c r="B1067" s="166">
        <v>12181</v>
      </c>
    </row>
    <row r="1068" spans="1:2">
      <c r="A1068" s="165" t="s">
        <v>4554</v>
      </c>
      <c r="B1068" s="166">
        <v>2683</v>
      </c>
    </row>
    <row r="1069" spans="1:2">
      <c r="A1069" s="165" t="s">
        <v>4505</v>
      </c>
      <c r="B1069" s="166">
        <v>14109</v>
      </c>
    </row>
    <row r="1070" spans="1:2">
      <c r="A1070" s="165" t="s">
        <v>4477</v>
      </c>
      <c r="B1070" s="166">
        <v>47074.5</v>
      </c>
    </row>
    <row r="1071" spans="1:2">
      <c r="A1071" s="165" t="s">
        <v>4499</v>
      </c>
      <c r="B1071" s="166">
        <v>15703</v>
      </c>
    </row>
    <row r="1072" spans="1:2">
      <c r="A1072" s="165" t="s">
        <v>4531</v>
      </c>
      <c r="B1072" s="166">
        <v>7479</v>
      </c>
    </row>
    <row r="1073" spans="1:2">
      <c r="A1073" s="165" t="s">
        <v>4451</v>
      </c>
      <c r="B1073" s="166">
        <v>490424.75</v>
      </c>
    </row>
    <row r="1074" spans="1:2">
      <c r="A1074" s="165" t="s">
        <v>4496</v>
      </c>
      <c r="B1074" s="166">
        <v>23836</v>
      </c>
    </row>
    <row r="1075" spans="1:2">
      <c r="A1075" s="165" t="s">
        <v>4507</v>
      </c>
      <c r="B1075" s="166">
        <v>13552.5</v>
      </c>
    </row>
    <row r="1076" spans="1:2">
      <c r="A1076" s="165" t="s">
        <v>4525</v>
      </c>
      <c r="B1076" s="166">
        <v>8766</v>
      </c>
    </row>
    <row r="1077" spans="1:2">
      <c r="A1077" s="165" t="s">
        <v>4573</v>
      </c>
      <c r="B1077" s="166">
        <v>166197</v>
      </c>
    </row>
    <row r="1078" spans="1:2">
      <c r="A1078" s="165" t="s">
        <v>4576</v>
      </c>
      <c r="B1078" s="166">
        <v>44936</v>
      </c>
    </row>
    <row r="1079" spans="1:2">
      <c r="A1079" s="165" t="s">
        <v>4578</v>
      </c>
      <c r="B1079" s="166">
        <v>38867.5</v>
      </c>
    </row>
    <row r="1080" spans="1:2">
      <c r="A1080" s="165" t="s">
        <v>4607</v>
      </c>
      <c r="B1080" s="166">
        <v>5082.5</v>
      </c>
    </row>
    <row r="1081" spans="1:2">
      <c r="A1081" s="165" t="s">
        <v>4590</v>
      </c>
      <c r="B1081" s="166">
        <v>12248</v>
      </c>
    </row>
    <row r="1082" spans="1:2">
      <c r="A1082" s="165" t="s">
        <v>4587</v>
      </c>
      <c r="B1082" s="166">
        <v>14185</v>
      </c>
    </row>
    <row r="1083" spans="1:2">
      <c r="A1083" s="165" t="s">
        <v>4583</v>
      </c>
      <c r="B1083" s="166">
        <v>14885.5</v>
      </c>
    </row>
    <row r="1084" spans="1:2">
      <c r="A1084" s="165" t="s">
        <v>4604</v>
      </c>
      <c r="B1084" s="166">
        <v>6302</v>
      </c>
    </row>
    <row r="1085" spans="1:2">
      <c r="A1085" s="165" t="s">
        <v>4598</v>
      </c>
      <c r="B1085" s="166">
        <v>8441</v>
      </c>
    </row>
    <row r="1086" spans="1:2">
      <c r="A1086" s="165" t="s">
        <v>4601</v>
      </c>
      <c r="B1086" s="166">
        <v>7307</v>
      </c>
    </row>
    <row r="1087" spans="1:2">
      <c r="A1087" s="165" t="s">
        <v>4595</v>
      </c>
      <c r="B1087" s="166">
        <v>8936</v>
      </c>
    </row>
    <row r="1088" spans="1:2">
      <c r="A1088" s="165" t="s">
        <v>4592</v>
      </c>
      <c r="B1088" s="166">
        <v>10070</v>
      </c>
    </row>
    <row r="1089" spans="1:2">
      <c r="A1089" s="165" t="s">
        <v>4580</v>
      </c>
      <c r="B1089" s="166">
        <v>19288.5</v>
      </c>
    </row>
    <row r="1090" spans="1:2">
      <c r="A1090" s="165" t="s">
        <v>4613</v>
      </c>
      <c r="B1090" s="166">
        <v>259409.25</v>
      </c>
    </row>
    <row r="1091" spans="1:2">
      <c r="A1091" s="165" t="s">
        <v>4692</v>
      </c>
      <c r="B1091" s="166">
        <v>13180</v>
      </c>
    </row>
    <row r="1092" spans="1:2">
      <c r="A1092" s="165" t="s">
        <v>4731</v>
      </c>
      <c r="B1092" s="166">
        <v>10306.5</v>
      </c>
    </row>
    <row r="1093" spans="1:2">
      <c r="A1093" s="165" t="s">
        <v>4658</v>
      </c>
      <c r="B1093" s="166">
        <v>51741.25</v>
      </c>
    </row>
    <row r="1094" spans="1:2">
      <c r="A1094" s="165" t="s">
        <v>4610</v>
      </c>
      <c r="B1094" s="166">
        <v>772920.25</v>
      </c>
    </row>
    <row r="1095" spans="1:2">
      <c r="A1095" s="165" t="s">
        <v>4639</v>
      </c>
      <c r="B1095" s="166">
        <v>79528</v>
      </c>
    </row>
    <row r="1096" spans="1:2">
      <c r="A1096" s="165" t="s">
        <v>4715</v>
      </c>
      <c r="B1096" s="166">
        <v>11007</v>
      </c>
    </row>
    <row r="1097" spans="1:2">
      <c r="A1097" s="165" t="s">
        <v>4683</v>
      </c>
      <c r="B1097" s="166">
        <v>14893</v>
      </c>
    </row>
    <row r="1098" spans="1:2">
      <c r="A1098" s="165" t="s">
        <v>4632</v>
      </c>
      <c r="B1098" s="166">
        <v>65967</v>
      </c>
    </row>
    <row r="1099" spans="1:2">
      <c r="A1099" s="165" t="s">
        <v>4717</v>
      </c>
      <c r="B1099" s="166">
        <v>10943.5</v>
      </c>
    </row>
    <row r="1100" spans="1:2">
      <c r="A1100" s="165" t="s">
        <v>4773</v>
      </c>
      <c r="B1100" s="166">
        <v>3776.5</v>
      </c>
    </row>
    <row r="1101" spans="1:2">
      <c r="A1101" s="165" t="s">
        <v>4704</v>
      </c>
      <c r="B1101" s="166">
        <v>12385.5</v>
      </c>
    </row>
    <row r="1102" spans="1:2">
      <c r="A1102" s="165" t="s">
        <v>4675</v>
      </c>
      <c r="B1102" s="166">
        <v>16548.5</v>
      </c>
    </row>
    <row r="1103" spans="1:2">
      <c r="A1103" s="165" t="s">
        <v>4720</v>
      </c>
      <c r="B1103" s="166">
        <v>10862.5</v>
      </c>
    </row>
    <row r="1104" spans="1:2">
      <c r="A1104" s="165" t="s">
        <v>4698</v>
      </c>
      <c r="B1104" s="166">
        <v>12661</v>
      </c>
    </row>
    <row r="1105" spans="1:2">
      <c r="A1105" s="165" t="s">
        <v>4702</v>
      </c>
      <c r="B1105" s="166">
        <v>12439</v>
      </c>
    </row>
    <row r="1106" spans="1:2">
      <c r="A1106" s="165" t="s">
        <v>4629</v>
      </c>
      <c r="B1106" s="166">
        <v>67004.5</v>
      </c>
    </row>
    <row r="1107" spans="1:2">
      <c r="A1107" s="165" t="s">
        <v>4644</v>
      </c>
      <c r="B1107" s="166">
        <v>47845</v>
      </c>
    </row>
    <row r="1108" spans="1:2">
      <c r="A1108" s="165" t="s">
        <v>4694</v>
      </c>
      <c r="B1108" s="166">
        <v>12853</v>
      </c>
    </row>
    <row r="1109" spans="1:2">
      <c r="A1109" s="165" t="s">
        <v>4707</v>
      </c>
      <c r="B1109" s="166">
        <v>109065</v>
      </c>
    </row>
    <row r="1110" spans="1:2">
      <c r="A1110" s="165" t="s">
        <v>4761</v>
      </c>
      <c r="B1110" s="166">
        <v>4996</v>
      </c>
    </row>
    <row r="1111" spans="1:2">
      <c r="A1111" s="165" t="s">
        <v>4747</v>
      </c>
      <c r="B1111" s="166">
        <v>6694</v>
      </c>
    </row>
    <row r="1112" spans="1:2">
      <c r="A1112" s="165" t="s">
        <v>4726</v>
      </c>
      <c r="B1112" s="166">
        <v>10568.5</v>
      </c>
    </row>
    <row r="1113" spans="1:2">
      <c r="A1113" s="165" t="s">
        <v>4667</v>
      </c>
      <c r="B1113" s="166">
        <v>27103.5</v>
      </c>
    </row>
    <row r="1114" spans="1:2">
      <c r="A1114" s="165" t="s">
        <v>4686</v>
      </c>
      <c r="B1114" s="166">
        <v>14802.5</v>
      </c>
    </row>
    <row r="1115" spans="1:2">
      <c r="A1115" s="165" t="s">
        <v>4651</v>
      </c>
      <c r="B1115" s="166">
        <v>36433</v>
      </c>
    </row>
    <row r="1116" spans="1:2">
      <c r="A1116" s="165" t="s">
        <v>4721</v>
      </c>
      <c r="B1116" s="166">
        <v>3230.5</v>
      </c>
    </row>
    <row r="1117" spans="1:2">
      <c r="A1117" s="165" t="s">
        <v>4681</v>
      </c>
      <c r="B1117" s="166">
        <v>16069.5</v>
      </c>
    </row>
    <row r="1118" spans="1:2">
      <c r="A1118" s="165" t="s">
        <v>4728</v>
      </c>
      <c r="B1118" s="166">
        <v>10408</v>
      </c>
    </row>
    <row r="1119" spans="1:2">
      <c r="A1119" s="165" t="s">
        <v>4655</v>
      </c>
      <c r="B1119" s="166">
        <v>39147.5</v>
      </c>
    </row>
    <row r="1120" spans="1:2">
      <c r="A1120" s="165" t="s">
        <v>4623</v>
      </c>
      <c r="B1120" s="166">
        <v>70157.5</v>
      </c>
    </row>
    <row r="1121" spans="1:2">
      <c r="A1121" s="165" t="s">
        <v>4635</v>
      </c>
      <c r="B1121" s="166">
        <v>64456</v>
      </c>
    </row>
    <row r="1122" spans="1:2">
      <c r="A1122" s="165" t="s">
        <v>4620</v>
      </c>
      <c r="B1122" s="166">
        <v>170405</v>
      </c>
    </row>
    <row r="1123" spans="1:2">
      <c r="A1123" s="165" t="s">
        <v>4679</v>
      </c>
      <c r="B1123" s="166">
        <v>25136</v>
      </c>
    </row>
    <row r="1124" spans="1:2">
      <c r="A1124" s="165" t="s">
        <v>4615</v>
      </c>
      <c r="B1124" s="166">
        <v>186560</v>
      </c>
    </row>
    <row r="1125" spans="1:2">
      <c r="A1125" s="165" t="s">
        <v>4673</v>
      </c>
      <c r="B1125" s="166">
        <v>30459.5</v>
      </c>
    </row>
    <row r="1126" spans="1:2">
      <c r="A1126" s="165" t="s">
        <v>4737</v>
      </c>
      <c r="B1126" s="166">
        <v>8343.5</v>
      </c>
    </row>
    <row r="1127" spans="1:2">
      <c r="A1127" s="165" t="s">
        <v>4742</v>
      </c>
      <c r="B1127" s="166">
        <v>7097</v>
      </c>
    </row>
    <row r="1128" spans="1:2">
      <c r="A1128" s="165" t="s">
        <v>4711</v>
      </c>
      <c r="B1128" s="166">
        <v>11184</v>
      </c>
    </row>
    <row r="1129" spans="1:2">
      <c r="A1129" s="165" t="s">
        <v>4767</v>
      </c>
      <c r="B1129" s="166">
        <v>4804</v>
      </c>
    </row>
    <row r="1130" spans="1:2">
      <c r="A1130" s="165" t="s">
        <v>4780</v>
      </c>
      <c r="B1130" s="166">
        <v>3597</v>
      </c>
    </row>
    <row r="1131" spans="1:2">
      <c r="A1131" s="165" t="s">
        <v>4909</v>
      </c>
      <c r="B1131" s="166">
        <v>19</v>
      </c>
    </row>
    <row r="1132" spans="1:2">
      <c r="A1132" s="165" t="s">
        <v>4794</v>
      </c>
      <c r="B1132" s="166">
        <v>2245.5</v>
      </c>
    </row>
    <row r="1133" spans="1:2">
      <c r="A1133" s="165" t="s">
        <v>4626</v>
      </c>
      <c r="B1133" s="166">
        <v>69040</v>
      </c>
    </row>
    <row r="1134" spans="1:2">
      <c r="A1134" s="165" t="s">
        <v>4771</v>
      </c>
      <c r="B1134" s="166">
        <v>4079.5</v>
      </c>
    </row>
    <row r="1135" spans="1:2">
      <c r="A1135" s="165" t="s">
        <v>4669</v>
      </c>
      <c r="B1135" s="166">
        <v>18660.5</v>
      </c>
    </row>
    <row r="1136" spans="1:2">
      <c r="A1136" s="165" t="s">
        <v>4642</v>
      </c>
      <c r="B1136" s="166">
        <v>55160.5</v>
      </c>
    </row>
    <row r="1137" spans="1:2">
      <c r="A1137" s="165" t="s">
        <v>4912</v>
      </c>
      <c r="B1137" s="166">
        <v>436906</v>
      </c>
    </row>
    <row r="1138" spans="1:2">
      <c r="A1138" s="165" t="s">
        <v>4928</v>
      </c>
      <c r="B1138" s="166">
        <v>46262.5</v>
      </c>
    </row>
    <row r="1139" spans="1:2">
      <c r="A1139" s="165" t="s">
        <v>4916</v>
      </c>
      <c r="B1139" s="166">
        <v>155672</v>
      </c>
    </row>
    <row r="1140" spans="1:2">
      <c r="A1140" s="165" t="s">
        <v>4934</v>
      </c>
      <c r="B1140" s="166">
        <v>29259</v>
      </c>
    </row>
    <row r="1141" spans="1:2">
      <c r="A1141" s="165" t="s">
        <v>4986</v>
      </c>
      <c r="B1141" s="166">
        <v>5201</v>
      </c>
    </row>
    <row r="1142" spans="1:2">
      <c r="A1142" s="165" t="s">
        <v>4995</v>
      </c>
      <c r="B1142" s="166">
        <v>2330</v>
      </c>
    </row>
    <row r="1143" spans="1:2">
      <c r="A1143" s="165" t="s">
        <v>4989</v>
      </c>
      <c r="B1143" s="166">
        <v>4727</v>
      </c>
    </row>
    <row r="1144" spans="1:2">
      <c r="A1144" s="165" t="s">
        <v>4979</v>
      </c>
      <c r="B1144" s="166">
        <v>6248.5</v>
      </c>
    </row>
    <row r="1145" spans="1:2">
      <c r="A1145" s="165" t="s">
        <v>4955</v>
      </c>
      <c r="B1145" s="166">
        <v>14964</v>
      </c>
    </row>
    <row r="1146" spans="1:2">
      <c r="A1146" s="165" t="s">
        <v>4930</v>
      </c>
      <c r="B1146" s="166">
        <v>39169</v>
      </c>
    </row>
    <row r="1147" spans="1:2">
      <c r="A1147" s="165" t="s">
        <v>4943</v>
      </c>
      <c r="B1147" s="166">
        <v>17191.5</v>
      </c>
    </row>
    <row r="1148" spans="1:2">
      <c r="A1148" s="165" t="s">
        <v>4940</v>
      </c>
      <c r="B1148" s="166">
        <v>23672.5</v>
      </c>
    </row>
    <row r="1149" spans="1:2">
      <c r="A1149" s="165" t="s">
        <v>4921</v>
      </c>
      <c r="B1149" s="166">
        <v>68592.5</v>
      </c>
    </row>
    <row r="1150" spans="1:2">
      <c r="A1150" s="165" t="s">
        <v>4952</v>
      </c>
      <c r="B1150" s="166">
        <v>15086</v>
      </c>
    </row>
    <row r="1151" spans="1:2">
      <c r="A1151" s="165" t="s">
        <v>4999</v>
      </c>
      <c r="B1151" s="166">
        <v>1490.25</v>
      </c>
    </row>
    <row r="1152" spans="1:2">
      <c r="A1152" s="165" t="s">
        <v>4958</v>
      </c>
      <c r="B1152" s="166">
        <v>14700</v>
      </c>
    </row>
    <row r="1153" spans="1:2">
      <c r="A1153" s="165" t="s">
        <v>4992</v>
      </c>
      <c r="B1153" s="166">
        <v>6112</v>
      </c>
    </row>
    <row r="1154" spans="1:2">
      <c r="A1154" s="165" t="s">
        <v>4974</v>
      </c>
      <c r="B1154" s="166">
        <v>9761.5</v>
      </c>
    </row>
    <row r="1155" spans="1:2">
      <c r="A1155" s="165" t="s">
        <v>4925</v>
      </c>
      <c r="B1155" s="166">
        <v>52175.5</v>
      </c>
    </row>
    <row r="1156" spans="1:2">
      <c r="A1156" s="165" t="s">
        <v>4965</v>
      </c>
      <c r="B1156" s="166">
        <v>13362</v>
      </c>
    </row>
    <row r="1157" spans="1:2">
      <c r="A1157" s="165" t="s">
        <v>4918</v>
      </c>
      <c r="B1157" s="166">
        <v>77457</v>
      </c>
    </row>
    <row r="1158" spans="1:2">
      <c r="A1158" s="165" t="s">
        <v>4949</v>
      </c>
      <c r="B1158" s="166">
        <v>15527.5</v>
      </c>
    </row>
    <row r="1159" spans="1:2">
      <c r="A1159" s="165" t="s">
        <v>4946</v>
      </c>
      <c r="B1159" s="166">
        <v>16323</v>
      </c>
    </row>
    <row r="1160" spans="1:2">
      <c r="A1160" s="165" t="s">
        <v>4967</v>
      </c>
      <c r="B1160" s="166">
        <v>12067</v>
      </c>
    </row>
    <row r="1161" spans="1:2">
      <c r="A1161" s="165" t="s">
        <v>4963</v>
      </c>
      <c r="B1161" s="166">
        <v>13911</v>
      </c>
    </row>
    <row r="1162" spans="1:2">
      <c r="A1162" s="165" t="s">
        <v>4976</v>
      </c>
      <c r="B1162" s="166">
        <v>7824</v>
      </c>
    </row>
    <row r="1163" spans="1:2">
      <c r="A1163" s="165" t="s">
        <v>4938</v>
      </c>
      <c r="B1163" s="166">
        <v>27654</v>
      </c>
    </row>
    <row r="1164" spans="1:2">
      <c r="A1164" s="165" t="s">
        <v>4960</v>
      </c>
      <c r="B1164" s="166">
        <v>14288.5</v>
      </c>
    </row>
    <row r="1165" spans="1:2">
      <c r="A1165" s="165" t="s">
        <v>5024</v>
      </c>
      <c r="B1165" s="166">
        <v>19200</v>
      </c>
    </row>
    <row r="1166" spans="1:2">
      <c r="A1166" s="165" t="s">
        <v>5032</v>
      </c>
      <c r="B1166" s="166">
        <v>7606.5</v>
      </c>
    </row>
    <row r="1167" spans="1:2">
      <c r="A1167" s="165" t="s">
        <v>5045</v>
      </c>
      <c r="B1167" s="166">
        <v>4442</v>
      </c>
    </row>
    <row r="1168" spans="1:2">
      <c r="A1168" s="165" t="s">
        <v>5035</v>
      </c>
      <c r="B1168" s="166">
        <v>6596.5</v>
      </c>
    </row>
    <row r="1169" spans="1:2">
      <c r="A1169" s="165" t="s">
        <v>5047</v>
      </c>
      <c r="B1169" s="166">
        <v>1</v>
      </c>
    </row>
    <row r="1170" spans="1:2">
      <c r="A1170" s="165" t="s">
        <v>5029</v>
      </c>
      <c r="B1170" s="166">
        <v>8507</v>
      </c>
    </row>
    <row r="1171" spans="1:2">
      <c r="A1171" s="165" t="s">
        <v>5013</v>
      </c>
      <c r="B1171" s="166">
        <v>37631</v>
      </c>
    </row>
    <row r="1172" spans="1:2">
      <c r="A1172" s="165" t="s">
        <v>5016</v>
      </c>
      <c r="B1172" s="166">
        <v>25385.5</v>
      </c>
    </row>
    <row r="1173" spans="1:2">
      <c r="A1173" s="165" t="s">
        <v>5019</v>
      </c>
      <c r="B1173" s="166">
        <v>24387</v>
      </c>
    </row>
    <row r="1174" spans="1:2">
      <c r="A1174" s="165" t="s">
        <v>5009</v>
      </c>
      <c r="B1174" s="166">
        <v>98307</v>
      </c>
    </row>
    <row r="1175" spans="1:2">
      <c r="A1175" s="165" t="s">
        <v>5041</v>
      </c>
      <c r="B1175" s="166">
        <v>5556</v>
      </c>
    </row>
    <row r="1176" spans="1:2">
      <c r="A1176" s="165" t="s">
        <v>5021</v>
      </c>
      <c r="B1176" s="166">
        <v>19221.5</v>
      </c>
    </row>
    <row r="1177" spans="1:2">
      <c r="A1177" s="165" t="s">
        <v>5037</v>
      </c>
      <c r="B1177" s="166">
        <v>6428.5</v>
      </c>
    </row>
    <row r="1178" spans="1:2">
      <c r="A1178" s="165" t="s">
        <v>5054</v>
      </c>
      <c r="B1178" s="166">
        <v>106752.5</v>
      </c>
    </row>
    <row r="1179" spans="1:2">
      <c r="A1179" s="165" t="s">
        <v>5097</v>
      </c>
      <c r="B1179" s="166">
        <v>3839</v>
      </c>
    </row>
    <row r="1180" spans="1:2">
      <c r="A1180" s="165" t="s">
        <v>5077</v>
      </c>
      <c r="B1180" s="166">
        <v>9637</v>
      </c>
    </row>
    <row r="1181" spans="1:2">
      <c r="A1181" s="165" t="s">
        <v>5085</v>
      </c>
      <c r="B1181" s="166">
        <v>7462.5</v>
      </c>
    </row>
    <row r="1182" spans="1:2">
      <c r="A1182" s="165" t="s">
        <v>5061</v>
      </c>
      <c r="B1182" s="166">
        <v>63384</v>
      </c>
    </row>
    <row r="1183" spans="1:2">
      <c r="A1183" s="165" t="s">
        <v>5095</v>
      </c>
      <c r="B1183" s="166">
        <v>4034.5</v>
      </c>
    </row>
    <row r="1184" spans="1:2">
      <c r="A1184" s="165" t="s">
        <v>5090</v>
      </c>
      <c r="B1184" s="166">
        <v>4912</v>
      </c>
    </row>
    <row r="1185" spans="1:2">
      <c r="A1185" s="165" t="s">
        <v>5064</v>
      </c>
      <c r="B1185" s="166">
        <v>59494.25</v>
      </c>
    </row>
    <row r="1186" spans="1:2">
      <c r="A1186" s="165" t="s">
        <v>5073</v>
      </c>
      <c r="B1186" s="166">
        <v>11626</v>
      </c>
    </row>
    <row r="1187" spans="1:2">
      <c r="A1187" s="165" t="s">
        <v>5058</v>
      </c>
      <c r="B1187" s="166">
        <v>81396.5</v>
      </c>
    </row>
    <row r="1188" spans="1:2">
      <c r="A1188" s="165" t="s">
        <v>5107</v>
      </c>
      <c r="B1188" s="166">
        <v>1695.5</v>
      </c>
    </row>
    <row r="1189" spans="1:2">
      <c r="A1189" s="165" t="s">
        <v>5105</v>
      </c>
      <c r="B1189" s="166">
        <v>1744</v>
      </c>
    </row>
    <row r="1190" spans="1:2">
      <c r="A1190" s="165" t="s">
        <v>5069</v>
      </c>
      <c r="B1190" s="166">
        <v>17421</v>
      </c>
    </row>
    <row r="1191" spans="1:2">
      <c r="A1191" s="165" t="s">
        <v>5082</v>
      </c>
      <c r="B1191" s="166">
        <v>8138</v>
      </c>
    </row>
    <row r="1192" spans="1:2">
      <c r="A1192" s="165" t="s">
        <v>5066</v>
      </c>
      <c r="B1192" s="166">
        <v>28153.5</v>
      </c>
    </row>
    <row r="1193" spans="1:2">
      <c r="A1193" s="165" t="s">
        <v>5051</v>
      </c>
      <c r="B1193" s="166">
        <v>148552.5</v>
      </c>
    </row>
    <row r="1194" spans="1:2">
      <c r="A1194" s="165" t="s">
        <v>5154</v>
      </c>
      <c r="B1194" s="166">
        <v>3875</v>
      </c>
    </row>
    <row r="1195" spans="1:2">
      <c r="A1195" s="165" t="s">
        <v>5151</v>
      </c>
      <c r="B1195" s="166">
        <v>4557.5</v>
      </c>
    </row>
    <row r="1196" spans="1:2">
      <c r="A1196" s="165" t="s">
        <v>5160</v>
      </c>
      <c r="B1196" s="166">
        <v>3483</v>
      </c>
    </row>
    <row r="1197" spans="1:2">
      <c r="A1197" s="165" t="s">
        <v>5120</v>
      </c>
      <c r="B1197" s="166">
        <v>58415.5</v>
      </c>
    </row>
    <row r="1198" spans="1:2">
      <c r="A1198" s="165" t="s">
        <v>5143</v>
      </c>
      <c r="B1198" s="166">
        <v>6168.5</v>
      </c>
    </row>
    <row r="1199" spans="1:2">
      <c r="A1199" s="165" t="s">
        <v>5133</v>
      </c>
      <c r="B1199" s="166">
        <v>8937.5</v>
      </c>
    </row>
    <row r="1200" spans="1:2">
      <c r="A1200" s="165" t="s">
        <v>5127</v>
      </c>
      <c r="B1200" s="166">
        <v>18278</v>
      </c>
    </row>
    <row r="1201" spans="1:2">
      <c r="A1201" s="165" t="s">
        <v>5136</v>
      </c>
      <c r="B1201" s="166">
        <v>8007.5</v>
      </c>
    </row>
    <row r="1202" spans="1:2">
      <c r="A1202" s="165" t="s">
        <v>5124</v>
      </c>
      <c r="B1202" s="166">
        <v>12286.5</v>
      </c>
    </row>
    <row r="1203" spans="1:2">
      <c r="A1203" s="165" t="s">
        <v>5145</v>
      </c>
      <c r="B1203" s="166">
        <v>5758</v>
      </c>
    </row>
    <row r="1204" spans="1:2">
      <c r="A1204" s="165" t="s">
        <v>5148</v>
      </c>
      <c r="B1204" s="166">
        <v>5200.5</v>
      </c>
    </row>
    <row r="1205" spans="1:2">
      <c r="A1205" s="165" t="s">
        <v>5140</v>
      </c>
      <c r="B1205" s="166">
        <v>7516</v>
      </c>
    </row>
    <row r="1206" spans="1:2">
      <c r="A1206" s="165" t="s">
        <v>5129</v>
      </c>
      <c r="B1206" s="166">
        <v>9183</v>
      </c>
    </row>
    <row r="1207" spans="1:2">
      <c r="A1207" s="165" t="s">
        <v>5173</v>
      </c>
      <c r="B1207" s="166">
        <v>463467.5</v>
      </c>
    </row>
    <row r="1208" spans="1:2">
      <c r="A1208" s="165" t="s">
        <v>5188</v>
      </c>
      <c r="B1208" s="166">
        <v>56582</v>
      </c>
    </row>
    <row r="1209" spans="1:2">
      <c r="A1209" s="165" t="s">
        <v>5191</v>
      </c>
      <c r="B1209" s="166">
        <v>57625.25</v>
      </c>
    </row>
    <row r="1210" spans="1:2">
      <c r="A1210" s="165" t="s">
        <v>5257</v>
      </c>
      <c r="B1210" s="166">
        <v>5815.5</v>
      </c>
    </row>
    <row r="1211" spans="1:2">
      <c r="A1211" s="165" t="s">
        <v>5193</v>
      </c>
      <c r="B1211" s="166">
        <v>44169</v>
      </c>
    </row>
    <row r="1212" spans="1:2">
      <c r="A1212" s="165" t="s">
        <v>5207</v>
      </c>
      <c r="B1212" s="166">
        <v>16581</v>
      </c>
    </row>
    <row r="1213" spans="1:2">
      <c r="A1213" s="165" t="s">
        <v>5238</v>
      </c>
      <c r="B1213" s="166">
        <v>8092.5</v>
      </c>
    </row>
    <row r="1214" spans="1:2">
      <c r="A1214" s="165" t="s">
        <v>5241</v>
      </c>
      <c r="B1214" s="166">
        <v>8007.5</v>
      </c>
    </row>
    <row r="1215" spans="1:2">
      <c r="A1215" s="165" t="s">
        <v>5221</v>
      </c>
      <c r="B1215" s="166">
        <v>11020</v>
      </c>
    </row>
    <row r="1216" spans="1:2">
      <c r="A1216" s="165" t="s">
        <v>5263</v>
      </c>
      <c r="B1216" s="166">
        <v>4486</v>
      </c>
    </row>
    <row r="1217" spans="1:2">
      <c r="A1217" s="165" t="s">
        <v>5251</v>
      </c>
      <c r="B1217" s="166">
        <v>5992.5</v>
      </c>
    </row>
    <row r="1218" spans="1:2">
      <c r="A1218" s="165" t="s">
        <v>5226</v>
      </c>
      <c r="B1218" s="166">
        <v>10708.5</v>
      </c>
    </row>
    <row r="1219" spans="1:2">
      <c r="A1219" s="165" t="s">
        <v>5177</v>
      </c>
      <c r="B1219" s="166">
        <v>208555.25</v>
      </c>
    </row>
    <row r="1220" spans="1:2">
      <c r="A1220" s="165" t="s">
        <v>5260</v>
      </c>
      <c r="B1220" s="166">
        <v>5328</v>
      </c>
    </row>
    <row r="1221" spans="1:2">
      <c r="A1221" s="165" t="s">
        <v>5246</v>
      </c>
      <c r="B1221" s="166">
        <v>6881</v>
      </c>
    </row>
    <row r="1222" spans="1:2">
      <c r="A1222" s="165" t="s">
        <v>5185</v>
      </c>
      <c r="B1222" s="166">
        <v>61541.5</v>
      </c>
    </row>
    <row r="1223" spans="1:2">
      <c r="A1223" s="165" t="s">
        <v>5223</v>
      </c>
      <c r="B1223" s="166">
        <v>10929</v>
      </c>
    </row>
    <row r="1224" spans="1:2">
      <c r="A1224" s="165" t="s">
        <v>5254</v>
      </c>
      <c r="B1224" s="166">
        <v>5950.5</v>
      </c>
    </row>
    <row r="1225" spans="1:2">
      <c r="A1225" s="165" t="s">
        <v>5281</v>
      </c>
      <c r="B1225" s="166">
        <v>1540.5</v>
      </c>
    </row>
    <row r="1226" spans="1:2">
      <c r="A1226" s="165" t="s">
        <v>5235</v>
      </c>
      <c r="B1226" s="166">
        <v>12494.5</v>
      </c>
    </row>
    <row r="1227" spans="1:2">
      <c r="A1227" s="165" t="s">
        <v>5199</v>
      </c>
      <c r="B1227" s="166">
        <v>24481</v>
      </c>
    </row>
    <row r="1228" spans="1:2">
      <c r="A1228" s="165" t="s">
        <v>5214</v>
      </c>
      <c r="B1228" s="166">
        <v>13171</v>
      </c>
    </row>
    <row r="1229" spans="1:2">
      <c r="A1229" s="165" t="s">
        <v>5232</v>
      </c>
      <c r="B1229" s="166">
        <v>10168.5</v>
      </c>
    </row>
    <row r="1230" spans="1:2">
      <c r="A1230" s="165" t="s">
        <v>5179</v>
      </c>
      <c r="B1230" s="166">
        <v>111226.5</v>
      </c>
    </row>
    <row r="1231" spans="1:2">
      <c r="A1231" s="165" t="s">
        <v>5266</v>
      </c>
      <c r="B1231" s="166">
        <v>8122</v>
      </c>
    </row>
    <row r="1232" spans="1:2">
      <c r="A1232" s="165" t="s">
        <v>5202</v>
      </c>
      <c r="B1232" s="166">
        <v>23801.5</v>
      </c>
    </row>
    <row r="1233" spans="1:2">
      <c r="A1233" s="165" t="s">
        <v>5228</v>
      </c>
      <c r="B1233" s="166">
        <v>10418.5</v>
      </c>
    </row>
    <row r="1234" spans="1:2">
      <c r="A1234" s="165" t="s">
        <v>5249</v>
      </c>
      <c r="B1234" s="166">
        <v>5996</v>
      </c>
    </row>
    <row r="1235" spans="1:2">
      <c r="A1235" s="165" t="s">
        <v>5277</v>
      </c>
      <c r="B1235" s="166">
        <v>1656.5</v>
      </c>
    </row>
    <row r="1236" spans="1:2">
      <c r="A1236" s="165" t="s">
        <v>5301</v>
      </c>
      <c r="B1236" s="166">
        <v>509</v>
      </c>
    </row>
    <row r="1237" spans="1:2">
      <c r="A1237" s="165" t="s">
        <v>5303</v>
      </c>
      <c r="B1237" s="166">
        <v>360.5</v>
      </c>
    </row>
    <row r="1238" spans="1:2">
      <c r="A1238" s="165" t="s">
        <v>5270</v>
      </c>
      <c r="B1238" s="166">
        <v>3353.5</v>
      </c>
    </row>
    <row r="1239" spans="1:2">
      <c r="A1239" s="165" t="s">
        <v>5183</v>
      </c>
      <c r="B1239" s="166">
        <v>77368.5</v>
      </c>
    </row>
    <row r="1240" spans="1:2">
      <c r="A1240" s="165" t="s">
        <v>5196</v>
      </c>
      <c r="B1240" s="166">
        <v>40539.5</v>
      </c>
    </row>
    <row r="1241" spans="1:2">
      <c r="A1241" s="165" t="s">
        <v>5212</v>
      </c>
      <c r="B1241" s="166">
        <v>13381.5</v>
      </c>
    </row>
    <row r="1242" spans="1:2">
      <c r="A1242" s="165" t="s">
        <v>5243</v>
      </c>
      <c r="B1242" s="166">
        <v>7885.5</v>
      </c>
    </row>
    <row r="1243" spans="1:2">
      <c r="A1243" s="165" t="s">
        <v>5217</v>
      </c>
      <c r="B1243" s="166">
        <v>11805.5</v>
      </c>
    </row>
    <row r="1244" spans="1:2">
      <c r="A1244" s="165" t="s">
        <v>5319</v>
      </c>
      <c r="B1244" s="166">
        <v>191087</v>
      </c>
    </row>
    <row r="1245" spans="1:2">
      <c r="A1245" s="165" t="s">
        <v>5365</v>
      </c>
      <c r="B1245" s="166">
        <v>12135</v>
      </c>
    </row>
    <row r="1246" spans="1:2">
      <c r="A1246" s="165" t="s">
        <v>5326</v>
      </c>
      <c r="B1246" s="166">
        <v>157831</v>
      </c>
    </row>
    <row r="1247" spans="1:2">
      <c r="A1247" s="165" t="s">
        <v>5383</v>
      </c>
      <c r="B1247" s="166">
        <v>3708</v>
      </c>
    </row>
    <row r="1248" spans="1:2">
      <c r="A1248" s="165" t="s">
        <v>5356</v>
      </c>
      <c r="B1248" s="166">
        <v>17403.5</v>
      </c>
    </row>
    <row r="1249" spans="1:2">
      <c r="A1249" s="165" t="s">
        <v>5377</v>
      </c>
      <c r="B1249" s="166">
        <v>4678.5</v>
      </c>
    </row>
    <row r="1250" spans="1:2">
      <c r="A1250" s="165" t="s">
        <v>5323</v>
      </c>
      <c r="B1250" s="166">
        <v>136718</v>
      </c>
    </row>
    <row r="1251" spans="1:2">
      <c r="A1251" s="165" t="s">
        <v>5380</v>
      </c>
      <c r="B1251" s="166">
        <v>3722</v>
      </c>
    </row>
    <row r="1252" spans="1:2">
      <c r="A1252" s="165" t="s">
        <v>5336</v>
      </c>
      <c r="B1252" s="166">
        <v>41581.5</v>
      </c>
    </row>
    <row r="1253" spans="1:2">
      <c r="A1253" s="165" t="s">
        <v>5352</v>
      </c>
      <c r="B1253" s="166">
        <v>18274</v>
      </c>
    </row>
    <row r="1254" spans="1:2">
      <c r="A1254" s="165" t="s">
        <v>5331</v>
      </c>
      <c r="B1254" s="166">
        <v>56059.5</v>
      </c>
    </row>
    <row r="1255" spans="1:2">
      <c r="A1255" s="165" t="s">
        <v>5342</v>
      </c>
      <c r="B1255" s="166">
        <v>31228</v>
      </c>
    </row>
    <row r="1256" spans="1:2">
      <c r="A1256" s="165" t="s">
        <v>5385</v>
      </c>
      <c r="B1256" s="166">
        <v>2815</v>
      </c>
    </row>
    <row r="1257" spans="1:2">
      <c r="A1257" s="165" t="s">
        <v>5329</v>
      </c>
      <c r="B1257" s="166">
        <v>56251</v>
      </c>
    </row>
    <row r="1258" spans="1:2">
      <c r="A1258" s="165" t="s">
        <v>5371</v>
      </c>
      <c r="B1258" s="166">
        <v>8041</v>
      </c>
    </row>
    <row r="1259" spans="1:2">
      <c r="A1259" s="165" t="s">
        <v>5347</v>
      </c>
      <c r="B1259" s="166">
        <v>20303</v>
      </c>
    </row>
    <row r="1260" spans="1:2">
      <c r="A1260" s="165" t="s">
        <v>5344</v>
      </c>
      <c r="B1260" s="166">
        <v>23762</v>
      </c>
    </row>
    <row r="1261" spans="1:2">
      <c r="A1261" s="165" t="s">
        <v>5362</v>
      </c>
      <c r="B1261" s="166">
        <v>55433.75</v>
      </c>
    </row>
    <row r="1262" spans="1:2">
      <c r="A1262" s="165" t="s">
        <v>5358</v>
      </c>
      <c r="B1262" s="166">
        <v>13932</v>
      </c>
    </row>
    <row r="1263" spans="1:2">
      <c r="A1263" s="165" t="s">
        <v>5393</v>
      </c>
      <c r="B1263" s="166">
        <v>1960</v>
      </c>
    </row>
    <row r="1264" spans="1:2">
      <c r="A1264" s="165" t="s">
        <v>5350</v>
      </c>
      <c r="B1264" s="166">
        <v>18357</v>
      </c>
    </row>
    <row r="1265" spans="1:2">
      <c r="A1265" s="165" t="s">
        <v>5374</v>
      </c>
      <c r="B1265" s="166">
        <v>4979.5</v>
      </c>
    </row>
    <row r="1266" spans="1:2">
      <c r="A1266" s="165" t="s">
        <v>5445</v>
      </c>
      <c r="B1266" s="166">
        <v>449369.75</v>
      </c>
    </row>
    <row r="1267" spans="1:2">
      <c r="A1267" s="165" t="s">
        <v>5453</v>
      </c>
      <c r="B1267" s="166">
        <v>102683</v>
      </c>
    </row>
    <row r="1268" spans="1:2">
      <c r="A1268" s="165" t="s">
        <v>5463</v>
      </c>
      <c r="B1268" s="166">
        <v>93149.25</v>
      </c>
    </row>
    <row r="1269" spans="1:2">
      <c r="A1269" s="165" t="s">
        <v>5458</v>
      </c>
      <c r="B1269" s="166">
        <v>67345.5</v>
      </c>
    </row>
    <row r="1270" spans="1:2">
      <c r="A1270" s="165" t="s">
        <v>5475</v>
      </c>
      <c r="B1270" s="166">
        <v>23120</v>
      </c>
    </row>
    <row r="1271" spans="1:2">
      <c r="A1271" s="165" t="s">
        <v>5500</v>
      </c>
      <c r="B1271" s="166">
        <v>6675</v>
      </c>
    </row>
    <row r="1272" spans="1:2">
      <c r="A1272" s="165" t="s">
        <v>5485</v>
      </c>
      <c r="B1272" s="166">
        <v>12122.5</v>
      </c>
    </row>
    <row r="1273" spans="1:2">
      <c r="A1273" s="165" t="s">
        <v>5494</v>
      </c>
      <c r="B1273" s="166">
        <v>8243.5</v>
      </c>
    </row>
    <row r="1274" spans="1:2">
      <c r="A1274" s="165" t="s">
        <v>5455</v>
      </c>
      <c r="B1274" s="166">
        <v>78739.5</v>
      </c>
    </row>
    <row r="1275" spans="1:2">
      <c r="A1275" s="165" t="s">
        <v>5504</v>
      </c>
      <c r="B1275" s="166">
        <v>5193</v>
      </c>
    </row>
    <row r="1276" spans="1:2">
      <c r="A1276" s="165" t="s">
        <v>5520</v>
      </c>
      <c r="B1276" s="166">
        <v>1718</v>
      </c>
    </row>
    <row r="1277" spans="1:2">
      <c r="A1277" s="165" t="s">
        <v>5481</v>
      </c>
      <c r="B1277" s="166">
        <v>12471</v>
      </c>
    </row>
    <row r="1278" spans="1:2">
      <c r="A1278" s="165" t="s">
        <v>5496</v>
      </c>
      <c r="B1278" s="166">
        <v>7312.5</v>
      </c>
    </row>
    <row r="1279" spans="1:2">
      <c r="A1279" s="165" t="s">
        <v>5487</v>
      </c>
      <c r="B1279" s="166">
        <v>11105</v>
      </c>
    </row>
    <row r="1280" spans="1:2">
      <c r="A1280" s="165" t="s">
        <v>5465</v>
      </c>
      <c r="B1280" s="166">
        <v>43178.5</v>
      </c>
    </row>
    <row r="1281" spans="1:2">
      <c r="A1281" s="165" t="s">
        <v>5506</v>
      </c>
      <c r="B1281" s="166">
        <v>5093</v>
      </c>
    </row>
    <row r="1282" spans="1:2">
      <c r="A1282" s="165" t="s">
        <v>5489</v>
      </c>
      <c r="B1282" s="166">
        <v>10259</v>
      </c>
    </row>
    <row r="1283" spans="1:2">
      <c r="A1283" s="165" t="s">
        <v>5460</v>
      </c>
      <c r="B1283" s="166">
        <v>44835</v>
      </c>
    </row>
    <row r="1284" spans="1:2">
      <c r="A1284" s="165" t="s">
        <v>5540</v>
      </c>
      <c r="B1284" s="166">
        <v>554.5</v>
      </c>
    </row>
    <row r="1285" spans="1:2">
      <c r="A1285" s="165" t="s">
        <v>5512</v>
      </c>
      <c r="B1285" s="166">
        <v>3402.5</v>
      </c>
    </row>
    <row r="1286" spans="1:2">
      <c r="A1286" s="165" t="s">
        <v>5491</v>
      </c>
      <c r="B1286" s="166">
        <v>8815.5</v>
      </c>
    </row>
    <row r="1287" spans="1:2">
      <c r="A1287" s="165" t="s">
        <v>5479</v>
      </c>
      <c r="B1287" s="166">
        <v>16505</v>
      </c>
    </row>
    <row r="1288" spans="1:2">
      <c r="A1288" s="165" t="s">
        <v>5449</v>
      </c>
      <c r="B1288" s="166">
        <v>157696</v>
      </c>
    </row>
    <row r="1289" spans="1:2">
      <c r="A1289" s="165" t="s">
        <v>5577</v>
      </c>
      <c r="B1289" s="166">
        <v>6108.5</v>
      </c>
    </row>
    <row r="1290" spans="1:2">
      <c r="A1290" s="165" t="s">
        <v>5565</v>
      </c>
      <c r="B1290" s="166">
        <v>13174.5</v>
      </c>
    </row>
    <row r="1291" spans="1:2">
      <c r="A1291" s="165" t="s">
        <v>5568</v>
      </c>
      <c r="B1291" s="166">
        <v>11659</v>
      </c>
    </row>
    <row r="1292" spans="1:2">
      <c r="A1292" s="165" t="s">
        <v>5609</v>
      </c>
      <c r="B1292" s="166">
        <v>1</v>
      </c>
    </row>
    <row r="1293" spans="1:2">
      <c r="A1293" s="165" t="s">
        <v>5563</v>
      </c>
      <c r="B1293" s="166">
        <v>14998</v>
      </c>
    </row>
    <row r="1294" spans="1:2">
      <c r="A1294" s="165" t="s">
        <v>5551</v>
      </c>
      <c r="B1294" s="166">
        <v>64507</v>
      </c>
    </row>
    <row r="1295" spans="1:2">
      <c r="A1295" s="165" t="s">
        <v>5583</v>
      </c>
      <c r="B1295" s="166">
        <v>5126.5</v>
      </c>
    </row>
    <row r="1296" spans="1:2">
      <c r="A1296" s="165" t="s">
        <v>5554</v>
      </c>
      <c r="B1296" s="166">
        <v>32941</v>
      </c>
    </row>
    <row r="1297" spans="1:2">
      <c r="A1297" s="165" t="s">
        <v>5580</v>
      </c>
      <c r="B1297" s="166">
        <v>6022</v>
      </c>
    </row>
    <row r="1298" spans="1:2">
      <c r="A1298" s="165" t="s">
        <v>5547</v>
      </c>
      <c r="B1298" s="166">
        <v>70774.5</v>
      </c>
    </row>
    <row r="1299" spans="1:2">
      <c r="A1299" s="165" t="s">
        <v>5557</v>
      </c>
      <c r="B1299" s="166">
        <v>47499</v>
      </c>
    </row>
    <row r="1300" spans="1:2">
      <c r="A1300" s="165" t="s">
        <v>5586</v>
      </c>
      <c r="B1300" s="166">
        <v>4499.5</v>
      </c>
    </row>
    <row r="1301" spans="1:2">
      <c r="A1301" s="165" t="s">
        <v>5590</v>
      </c>
      <c r="B1301" s="166">
        <v>2769</v>
      </c>
    </row>
    <row r="1302" spans="1:2">
      <c r="A1302" s="165" t="s">
        <v>5570</v>
      </c>
      <c r="B1302" s="166">
        <v>11543.5</v>
      </c>
    </row>
    <row r="1303" spans="1:2">
      <c r="A1303" s="165" t="s">
        <v>5559</v>
      </c>
      <c r="B1303" s="166">
        <v>25689.5</v>
      </c>
    </row>
    <row r="1304" spans="1:2">
      <c r="A1304" s="165" t="s">
        <v>5619</v>
      </c>
      <c r="B1304" s="166">
        <v>88720</v>
      </c>
    </row>
    <row r="1305" spans="1:2">
      <c r="A1305" s="165" t="s">
        <v>5625</v>
      </c>
      <c r="B1305" s="166">
        <v>19227.5</v>
      </c>
    </row>
    <row r="1306" spans="1:2">
      <c r="A1306" s="165" t="s">
        <v>5640</v>
      </c>
      <c r="B1306" s="166">
        <v>9279.5</v>
      </c>
    </row>
    <row r="1307" spans="1:2">
      <c r="A1307" s="165" t="s">
        <v>5616</v>
      </c>
      <c r="B1307" s="166">
        <v>90992</v>
      </c>
    </row>
    <row r="1308" spans="1:2">
      <c r="A1308" s="165" t="s">
        <v>5632</v>
      </c>
      <c r="B1308" s="166">
        <v>10863</v>
      </c>
    </row>
    <row r="1309" spans="1:2">
      <c r="A1309" s="165" t="s">
        <v>5612</v>
      </c>
      <c r="B1309" s="166">
        <v>180063</v>
      </c>
    </row>
    <row r="1310" spans="1:2">
      <c r="A1310" s="165" t="s">
        <v>5650</v>
      </c>
      <c r="B1310" s="166">
        <v>3353.5</v>
      </c>
    </row>
    <row r="1311" spans="1:2">
      <c r="A1311" s="165" t="s">
        <v>5628</v>
      </c>
      <c r="B1311" s="166">
        <v>19024</v>
      </c>
    </row>
    <row r="1312" spans="1:2">
      <c r="A1312" s="165" t="s">
        <v>5661</v>
      </c>
      <c r="B1312" s="166">
        <v>1</v>
      </c>
    </row>
    <row r="1313" spans="1:2">
      <c r="A1313" s="165" t="s">
        <v>5644</v>
      </c>
      <c r="B1313" s="166">
        <v>5602</v>
      </c>
    </row>
    <row r="1314" spans="1:2">
      <c r="A1314" s="165" t="s">
        <v>5621</v>
      </c>
      <c r="B1314" s="166">
        <v>44445</v>
      </c>
    </row>
    <row r="1315" spans="1:2">
      <c r="A1315" s="165" t="s">
        <v>5697</v>
      </c>
      <c r="B1315" s="166">
        <v>46007.5</v>
      </c>
    </row>
    <row r="1316" spans="1:2">
      <c r="A1316" s="165" t="s">
        <v>5691</v>
      </c>
      <c r="B1316" s="166">
        <v>67343</v>
      </c>
    </row>
    <row r="1317" spans="1:2">
      <c r="A1317" s="165" t="s">
        <v>5752</v>
      </c>
      <c r="B1317" s="166">
        <v>10588.5</v>
      </c>
    </row>
    <row r="1318" spans="1:2">
      <c r="A1318" s="165" t="s">
        <v>5680</v>
      </c>
      <c r="B1318" s="166">
        <v>66594.5</v>
      </c>
    </row>
    <row r="1319" spans="1:2">
      <c r="A1319" s="165" t="s">
        <v>5718</v>
      </c>
      <c r="B1319" s="166">
        <v>24632</v>
      </c>
    </row>
    <row r="1320" spans="1:2">
      <c r="A1320" s="165" t="s">
        <v>5734</v>
      </c>
      <c r="B1320" s="166">
        <v>13111.5</v>
      </c>
    </row>
    <row r="1321" spans="1:2">
      <c r="A1321" s="165" t="s">
        <v>5730</v>
      </c>
      <c r="B1321" s="166">
        <v>13696.5</v>
      </c>
    </row>
    <row r="1322" spans="1:2">
      <c r="A1322" s="165" t="s">
        <v>5738</v>
      </c>
      <c r="B1322" s="166">
        <v>12694.5</v>
      </c>
    </row>
    <row r="1323" spans="1:2">
      <c r="A1323" s="165" t="s">
        <v>5714</v>
      </c>
      <c r="B1323" s="166">
        <v>26060</v>
      </c>
    </row>
    <row r="1324" spans="1:2">
      <c r="A1324" s="165" t="s">
        <v>5722</v>
      </c>
      <c r="B1324" s="166">
        <v>23507.5</v>
      </c>
    </row>
    <row r="1325" spans="1:2">
      <c r="A1325" s="165" t="s">
        <v>5699</v>
      </c>
      <c r="B1325" s="166">
        <v>32967.5</v>
      </c>
    </row>
    <row r="1326" spans="1:2">
      <c r="A1326" s="165" t="s">
        <v>5673</v>
      </c>
      <c r="B1326" s="166">
        <v>102524</v>
      </c>
    </row>
    <row r="1327" spans="1:2">
      <c r="A1327" s="165" t="s">
        <v>5670</v>
      </c>
      <c r="B1327" s="166">
        <v>120522</v>
      </c>
    </row>
    <row r="1328" spans="1:2">
      <c r="A1328" s="165" t="s">
        <v>5747</v>
      </c>
      <c r="B1328" s="166">
        <v>11287</v>
      </c>
    </row>
    <row r="1329" spans="1:2">
      <c r="A1329" s="165" t="s">
        <v>5711</v>
      </c>
      <c r="B1329" s="166">
        <v>27330</v>
      </c>
    </row>
    <row r="1330" spans="1:2">
      <c r="A1330" s="165" t="s">
        <v>5775</v>
      </c>
      <c r="B1330" s="166">
        <v>2169.5</v>
      </c>
    </row>
    <row r="1331" spans="1:2">
      <c r="A1331" s="165" t="s">
        <v>5686</v>
      </c>
      <c r="B1331" s="166">
        <v>61840</v>
      </c>
    </row>
    <row r="1332" spans="1:2">
      <c r="A1332" s="165" t="s">
        <v>5767</v>
      </c>
      <c r="B1332" s="166">
        <v>4496</v>
      </c>
    </row>
    <row r="1333" spans="1:2">
      <c r="A1333" s="165" t="s">
        <v>5777</v>
      </c>
      <c r="B1333" s="166">
        <v>1997</v>
      </c>
    </row>
    <row r="1334" spans="1:2">
      <c r="A1334" s="165" t="s">
        <v>5676</v>
      </c>
      <c r="B1334" s="166">
        <v>71588</v>
      </c>
    </row>
    <row r="1335" spans="1:2">
      <c r="A1335" s="165" t="s">
        <v>5749</v>
      </c>
      <c r="B1335" s="166">
        <v>10676</v>
      </c>
    </row>
    <row r="1336" spans="1:2">
      <c r="A1336" s="165" t="s">
        <v>5707</v>
      </c>
      <c r="B1336" s="166">
        <v>28652</v>
      </c>
    </row>
    <row r="1337" spans="1:2">
      <c r="A1337" s="165" t="s">
        <v>5682</v>
      </c>
      <c r="B1337" s="166">
        <v>63348</v>
      </c>
    </row>
    <row r="1338" spans="1:2">
      <c r="A1338" s="165" t="s">
        <v>5763</v>
      </c>
      <c r="B1338" s="166">
        <v>4913</v>
      </c>
    </row>
    <row r="1339" spans="1:2">
      <c r="A1339" s="165" t="s">
        <v>5727</v>
      </c>
      <c r="B1339" s="166">
        <v>15345.5</v>
      </c>
    </row>
    <row r="1340" spans="1:2">
      <c r="A1340" s="165" t="s">
        <v>5745</v>
      </c>
      <c r="B1340" s="166">
        <v>11447</v>
      </c>
    </row>
    <row r="1341" spans="1:2">
      <c r="A1341" s="165" t="s">
        <v>5709</v>
      </c>
      <c r="B1341" s="166">
        <v>27887.5</v>
      </c>
    </row>
    <row r="1342" spans="1:2">
      <c r="A1342" s="165" t="s">
        <v>5704</v>
      </c>
      <c r="B1342" s="166">
        <v>28943</v>
      </c>
    </row>
    <row r="1343" spans="1:2">
      <c r="A1343" s="165" t="s">
        <v>5693</v>
      </c>
      <c r="B1343" s="166">
        <v>45825.5</v>
      </c>
    </row>
    <row r="1344" spans="1:2">
      <c r="A1344" s="165" t="s">
        <v>5741</v>
      </c>
      <c r="B1344" s="166">
        <v>12634</v>
      </c>
    </row>
    <row r="1345" spans="1:2">
      <c r="A1345" s="165" t="s">
        <v>5760</v>
      </c>
      <c r="B1345" s="166">
        <v>9885</v>
      </c>
    </row>
    <row r="1346" spans="1:2">
      <c r="A1346" s="165" t="s">
        <v>5725</v>
      </c>
      <c r="B1346" s="166">
        <v>19449</v>
      </c>
    </row>
    <row r="1347" spans="1:2">
      <c r="A1347" s="165" t="s">
        <v>5720</v>
      </c>
      <c r="B1347" s="166">
        <v>23756.5</v>
      </c>
    </row>
    <row r="1348" spans="1:2">
      <c r="A1348" s="165" t="s">
        <v>5665</v>
      </c>
      <c r="B1348" s="166">
        <v>608106.5</v>
      </c>
    </row>
    <row r="1349" spans="1:2">
      <c r="A1349" s="165" t="s">
        <v>5773</v>
      </c>
      <c r="B1349" s="166">
        <v>2364</v>
      </c>
    </row>
    <row r="1350" spans="1:2">
      <c r="A1350" s="165" t="s">
        <v>5818</v>
      </c>
      <c r="B1350" s="166">
        <v>18046</v>
      </c>
    </row>
    <row r="1351" spans="1:2">
      <c r="A1351" s="165" t="s">
        <v>11791</v>
      </c>
      <c r="B1351" s="166">
        <v>37356</v>
      </c>
    </row>
    <row r="1352" spans="1:2">
      <c r="A1352" s="165" t="s">
        <v>5812</v>
      </c>
      <c r="B1352" s="166">
        <v>27659</v>
      </c>
    </row>
    <row r="1353" spans="1:2">
      <c r="A1353" s="165" t="s">
        <v>5808</v>
      </c>
      <c r="B1353" s="166">
        <v>87010</v>
      </c>
    </row>
    <row r="1354" spans="1:2">
      <c r="A1354" s="165" t="s">
        <v>5804</v>
      </c>
      <c r="B1354" s="166">
        <v>146600.5</v>
      </c>
    </row>
    <row r="1355" spans="1:2">
      <c r="A1355" s="165" t="s">
        <v>5849</v>
      </c>
      <c r="B1355" s="166">
        <v>68509.5</v>
      </c>
    </row>
    <row r="1356" spans="1:2">
      <c r="A1356" s="165" t="s">
        <v>5901</v>
      </c>
      <c r="B1356" s="166">
        <v>10128.5</v>
      </c>
    </row>
    <row r="1357" spans="1:2">
      <c r="A1357" s="165" t="s">
        <v>5921</v>
      </c>
      <c r="B1357" s="166">
        <v>6959.5</v>
      </c>
    </row>
    <row r="1358" spans="1:2">
      <c r="A1358" s="165" t="s">
        <v>5867</v>
      </c>
      <c r="B1358" s="166">
        <v>34301</v>
      </c>
    </row>
    <row r="1359" spans="1:2">
      <c r="A1359" s="165" t="s">
        <v>5889</v>
      </c>
      <c r="B1359" s="166">
        <v>14650</v>
      </c>
    </row>
    <row r="1360" spans="1:2">
      <c r="A1360" s="165" t="s">
        <v>5912</v>
      </c>
      <c r="B1360" s="166">
        <v>7727.5</v>
      </c>
    </row>
    <row r="1361" spans="1:2">
      <c r="A1361" s="165" t="s">
        <v>5937</v>
      </c>
      <c r="B1361" s="166">
        <v>3993.5</v>
      </c>
    </row>
    <row r="1362" spans="1:2">
      <c r="A1362" s="165" t="s">
        <v>5923</v>
      </c>
      <c r="B1362" s="166">
        <v>6398</v>
      </c>
    </row>
    <row r="1363" spans="1:2">
      <c r="A1363" s="165" t="s">
        <v>5861</v>
      </c>
      <c r="B1363" s="166">
        <v>41438</v>
      </c>
    </row>
    <row r="1364" spans="1:2">
      <c r="A1364" s="165" t="s">
        <v>5852</v>
      </c>
      <c r="B1364" s="166">
        <v>93020.5</v>
      </c>
    </row>
    <row r="1365" spans="1:2">
      <c r="A1365" s="165" t="s">
        <v>5886</v>
      </c>
      <c r="B1365" s="166">
        <v>14679.25</v>
      </c>
    </row>
    <row r="1366" spans="1:2">
      <c r="A1366" s="165" t="s">
        <v>5892</v>
      </c>
      <c r="B1366" s="166">
        <v>14055</v>
      </c>
    </row>
    <row r="1367" spans="1:2">
      <c r="A1367" s="165" t="s">
        <v>5940</v>
      </c>
      <c r="B1367" s="166">
        <v>3722</v>
      </c>
    </row>
    <row r="1368" spans="1:2">
      <c r="A1368" s="165" t="s">
        <v>5934</v>
      </c>
      <c r="B1368" s="166">
        <v>4045.5</v>
      </c>
    </row>
    <row r="1369" spans="1:2">
      <c r="A1369" s="165" t="s">
        <v>5865</v>
      </c>
      <c r="B1369" s="166">
        <v>52665.75</v>
      </c>
    </row>
    <row r="1370" spans="1:2">
      <c r="A1370" s="165" t="s">
        <v>5909</v>
      </c>
      <c r="B1370" s="166">
        <v>8827</v>
      </c>
    </row>
    <row r="1371" spans="1:2">
      <c r="A1371" s="165" t="s">
        <v>5858</v>
      </c>
      <c r="B1371" s="166">
        <v>44353</v>
      </c>
    </row>
    <row r="1372" spans="1:2">
      <c r="A1372" s="165" t="s">
        <v>5881</v>
      </c>
      <c r="B1372" s="166">
        <v>15393</v>
      </c>
    </row>
    <row r="1373" spans="1:2">
      <c r="A1373" s="165" t="s">
        <v>5931</v>
      </c>
      <c r="B1373" s="166">
        <v>4465</v>
      </c>
    </row>
    <row r="1374" spans="1:2">
      <c r="A1374" s="165" t="s">
        <v>5884</v>
      </c>
      <c r="B1374" s="166">
        <v>15328.5</v>
      </c>
    </row>
    <row r="1375" spans="1:2">
      <c r="A1375" s="165" t="s">
        <v>5944</v>
      </c>
      <c r="B1375" s="166">
        <v>2649.25</v>
      </c>
    </row>
    <row r="1376" spans="1:2">
      <c r="A1376" s="165" t="s">
        <v>5836</v>
      </c>
      <c r="B1376" s="166">
        <v>391575.75</v>
      </c>
    </row>
    <row r="1377" spans="1:2">
      <c r="A1377" s="165" t="s">
        <v>5878</v>
      </c>
      <c r="B1377" s="166">
        <v>16247</v>
      </c>
    </row>
    <row r="1378" spans="1:2">
      <c r="A1378" s="165" t="s">
        <v>5842</v>
      </c>
      <c r="B1378" s="166">
        <v>118912</v>
      </c>
    </row>
    <row r="1379" spans="1:2">
      <c r="A1379" s="165" t="s">
        <v>5846</v>
      </c>
      <c r="B1379" s="166">
        <v>143495</v>
      </c>
    </row>
    <row r="1380" spans="1:2">
      <c r="A1380" s="165" t="s">
        <v>5872</v>
      </c>
      <c r="B1380" s="166">
        <v>23910</v>
      </c>
    </row>
    <row r="1381" spans="1:2">
      <c r="A1381" s="165" t="s">
        <v>5925</v>
      </c>
      <c r="B1381" s="166">
        <v>6278.5</v>
      </c>
    </row>
    <row r="1382" spans="1:2">
      <c r="A1382" s="165" t="s">
        <v>5840</v>
      </c>
      <c r="B1382" s="166">
        <v>308499</v>
      </c>
    </row>
    <row r="1383" spans="1:2">
      <c r="A1383" s="165" t="s">
        <v>5961</v>
      </c>
      <c r="B1383" s="166">
        <v>1409</v>
      </c>
    </row>
    <row r="1384" spans="1:2">
      <c r="A1384" s="165" t="s">
        <v>5875</v>
      </c>
      <c r="B1384" s="166">
        <v>17017</v>
      </c>
    </row>
    <row r="1385" spans="1:2">
      <c r="A1385" s="165" t="s">
        <v>6115</v>
      </c>
      <c r="B1385" s="166">
        <v>7078</v>
      </c>
    </row>
    <row r="1386" spans="1:2">
      <c r="A1386" s="165" t="s">
        <v>6072</v>
      </c>
      <c r="B1386" s="166">
        <v>33593.5</v>
      </c>
    </row>
    <row r="1387" spans="1:2">
      <c r="A1387" s="165" t="s">
        <v>6052</v>
      </c>
      <c r="B1387" s="166">
        <v>31512</v>
      </c>
    </row>
    <row r="1388" spans="1:2">
      <c r="A1388" s="165" t="s">
        <v>6048</v>
      </c>
      <c r="B1388" s="166">
        <v>35466.5</v>
      </c>
    </row>
    <row r="1389" spans="1:2">
      <c r="A1389" s="165" t="s">
        <v>6064</v>
      </c>
      <c r="B1389" s="166">
        <v>33169</v>
      </c>
    </row>
    <row r="1390" spans="1:2">
      <c r="A1390" s="165" t="s">
        <v>6034</v>
      </c>
      <c r="B1390" s="166">
        <v>82828.75</v>
      </c>
    </row>
    <row r="1391" spans="1:2">
      <c r="A1391" s="165" t="s">
        <v>6026</v>
      </c>
      <c r="B1391" s="166">
        <v>115797</v>
      </c>
    </row>
    <row r="1392" spans="1:2">
      <c r="A1392" s="165" t="s">
        <v>6097</v>
      </c>
      <c r="B1392" s="166">
        <v>11645.5</v>
      </c>
    </row>
    <row r="1393" spans="1:2">
      <c r="A1393" s="165" t="s">
        <v>6028</v>
      </c>
      <c r="B1393" s="166">
        <v>94627.5</v>
      </c>
    </row>
    <row r="1394" spans="1:2">
      <c r="A1394" s="165" t="s">
        <v>6055</v>
      </c>
      <c r="B1394" s="166">
        <v>30140.5</v>
      </c>
    </row>
    <row r="1395" spans="1:2">
      <c r="A1395" s="165" t="s">
        <v>6094</v>
      </c>
      <c r="B1395" s="166">
        <v>11727.5</v>
      </c>
    </row>
    <row r="1396" spans="1:2">
      <c r="A1396" s="165" t="s">
        <v>6077</v>
      </c>
      <c r="B1396" s="166">
        <v>17837</v>
      </c>
    </row>
    <row r="1397" spans="1:2">
      <c r="A1397" s="165" t="s">
        <v>6087</v>
      </c>
      <c r="B1397" s="166">
        <v>14263</v>
      </c>
    </row>
    <row r="1398" spans="1:2">
      <c r="A1398" s="165" t="s">
        <v>6089</v>
      </c>
      <c r="B1398" s="166">
        <v>13446.5</v>
      </c>
    </row>
    <row r="1399" spans="1:2">
      <c r="A1399" s="165" t="s">
        <v>6113</v>
      </c>
      <c r="B1399" s="166">
        <v>7702.5</v>
      </c>
    </row>
    <row r="1400" spans="1:2">
      <c r="A1400" s="165" t="s">
        <v>6046</v>
      </c>
      <c r="B1400" s="166">
        <v>44534.75</v>
      </c>
    </row>
    <row r="1401" spans="1:2">
      <c r="A1401" s="165" t="s">
        <v>6058</v>
      </c>
      <c r="B1401" s="166">
        <v>25799</v>
      </c>
    </row>
    <row r="1402" spans="1:2">
      <c r="A1402" s="165" t="s">
        <v>6061</v>
      </c>
      <c r="B1402" s="166">
        <v>24362.5</v>
      </c>
    </row>
    <row r="1403" spans="1:2">
      <c r="A1403" s="165" t="s">
        <v>6019</v>
      </c>
      <c r="B1403" s="166">
        <v>115763</v>
      </c>
    </row>
    <row r="1404" spans="1:2">
      <c r="A1404" s="165" t="s">
        <v>6105</v>
      </c>
      <c r="B1404" s="166">
        <v>9106.5</v>
      </c>
    </row>
    <row r="1405" spans="1:2">
      <c r="A1405" s="165" t="s">
        <v>6109</v>
      </c>
      <c r="B1405" s="166">
        <v>8409</v>
      </c>
    </row>
    <row r="1406" spans="1:2">
      <c r="A1406" s="165" t="s">
        <v>6066</v>
      </c>
      <c r="B1406" s="166">
        <v>19597</v>
      </c>
    </row>
    <row r="1407" spans="1:2">
      <c r="A1407" s="165" t="s">
        <v>6036</v>
      </c>
      <c r="B1407" s="166">
        <v>76095</v>
      </c>
    </row>
    <row r="1408" spans="1:2">
      <c r="A1408" s="165" t="s">
        <v>6041</v>
      </c>
      <c r="B1408" s="166">
        <v>42853</v>
      </c>
    </row>
    <row r="1409" spans="1:2">
      <c r="A1409" s="165" t="s">
        <v>6091</v>
      </c>
      <c r="B1409" s="166">
        <v>12194.5</v>
      </c>
    </row>
    <row r="1410" spans="1:2">
      <c r="A1410" s="165" t="s">
        <v>6050</v>
      </c>
      <c r="B1410" s="166">
        <v>33568</v>
      </c>
    </row>
    <row r="1411" spans="1:2">
      <c r="A1411" s="165" t="s">
        <v>6079</v>
      </c>
      <c r="B1411" s="166">
        <v>17478</v>
      </c>
    </row>
    <row r="1412" spans="1:2">
      <c r="A1412" s="165" t="s">
        <v>6118</v>
      </c>
      <c r="B1412" s="166">
        <v>5368</v>
      </c>
    </row>
    <row r="1413" spans="1:2">
      <c r="A1413" s="165" t="s">
        <v>6014</v>
      </c>
      <c r="B1413" s="166">
        <v>545867.5</v>
      </c>
    </row>
    <row r="1414" spans="1:2">
      <c r="A1414" s="165" t="s">
        <v>6083</v>
      </c>
      <c r="B1414" s="166">
        <v>16503</v>
      </c>
    </row>
    <row r="1415" spans="1:2">
      <c r="A1415" s="165" t="s">
        <v>5677</v>
      </c>
      <c r="B1415" s="166">
        <v>4955</v>
      </c>
    </row>
    <row r="1416" spans="1:2">
      <c r="A1416" s="165" t="s">
        <v>6103</v>
      </c>
      <c r="B1416" s="166">
        <v>9722.5</v>
      </c>
    </row>
    <row r="1417" spans="1:2">
      <c r="A1417" s="165" t="s">
        <v>6107</v>
      </c>
      <c r="B1417" s="166">
        <v>8573.5</v>
      </c>
    </row>
    <row r="1418" spans="1:2">
      <c r="A1418" s="165" t="s">
        <v>6100</v>
      </c>
      <c r="B1418" s="166">
        <v>12627</v>
      </c>
    </row>
    <row r="1419" spans="1:2">
      <c r="A1419" s="165" t="s">
        <v>6039</v>
      </c>
      <c r="B1419" s="166">
        <v>59647.5</v>
      </c>
    </row>
    <row r="1420" spans="1:2">
      <c r="A1420" s="165" t="s">
        <v>6122</v>
      </c>
      <c r="B1420" s="166">
        <v>3130.75</v>
      </c>
    </row>
    <row r="1421" spans="1:2">
      <c r="A1421" s="165" t="s">
        <v>6031</v>
      </c>
      <c r="B1421" s="166">
        <v>105675</v>
      </c>
    </row>
    <row r="1422" spans="1:2">
      <c r="A1422" s="165" t="s">
        <v>6022</v>
      </c>
      <c r="B1422" s="166">
        <v>102198.5</v>
      </c>
    </row>
    <row r="1423" spans="1:2">
      <c r="A1423" s="165" t="s">
        <v>6222</v>
      </c>
      <c r="B1423" s="166">
        <v>4448</v>
      </c>
    </row>
    <row r="1424" spans="1:2">
      <c r="A1424" s="165" t="s">
        <v>6197</v>
      </c>
      <c r="B1424" s="166">
        <v>14999.5</v>
      </c>
    </row>
    <row r="1425" spans="1:2">
      <c r="A1425" s="165" t="s">
        <v>6171</v>
      </c>
      <c r="B1425" s="166">
        <v>197156.75</v>
      </c>
    </row>
    <row r="1426" spans="1:2">
      <c r="A1426" s="165" t="s">
        <v>6209</v>
      </c>
      <c r="B1426" s="166">
        <v>11049.5</v>
      </c>
    </row>
    <row r="1427" spans="1:2">
      <c r="A1427" s="165" t="s">
        <v>6217</v>
      </c>
      <c r="B1427" s="166">
        <v>5451</v>
      </c>
    </row>
    <row r="1428" spans="1:2">
      <c r="A1428" s="165" t="s">
        <v>6203</v>
      </c>
      <c r="B1428" s="166">
        <v>14132</v>
      </c>
    </row>
    <row r="1429" spans="1:2">
      <c r="A1429" s="165" t="s">
        <v>6186</v>
      </c>
      <c r="B1429" s="166">
        <v>22831</v>
      </c>
    </row>
    <row r="1430" spans="1:2">
      <c r="A1430" s="165" t="s">
        <v>6175</v>
      </c>
      <c r="B1430" s="166">
        <v>39600.5</v>
      </c>
    </row>
    <row r="1431" spans="1:2">
      <c r="A1431" s="165" t="s">
        <v>6179</v>
      </c>
      <c r="B1431" s="166">
        <v>31995</v>
      </c>
    </row>
    <row r="1432" spans="1:2">
      <c r="A1432" s="165" t="s">
        <v>6213</v>
      </c>
      <c r="B1432" s="166">
        <v>6120</v>
      </c>
    </row>
    <row r="1433" spans="1:2">
      <c r="A1433" s="165" t="s">
        <v>6235</v>
      </c>
      <c r="B1433" s="166">
        <v>1618.5</v>
      </c>
    </row>
    <row r="1434" spans="1:2">
      <c r="A1434" s="165" t="s">
        <v>6205</v>
      </c>
      <c r="B1434" s="166">
        <v>13303.5</v>
      </c>
    </row>
    <row r="1435" spans="1:2">
      <c r="A1435" s="165" t="s">
        <v>6188</v>
      </c>
      <c r="B1435" s="166">
        <v>19304</v>
      </c>
    </row>
    <row r="1436" spans="1:2">
      <c r="A1436" s="165" t="s">
        <v>6192</v>
      </c>
      <c r="B1436" s="166">
        <v>34142.5</v>
      </c>
    </row>
    <row r="1437" spans="1:2">
      <c r="A1437" s="165" t="s">
        <v>6195</v>
      </c>
      <c r="B1437" s="166">
        <v>15827.5</v>
      </c>
    </row>
    <row r="1438" spans="1:2">
      <c r="A1438" s="165" t="s">
        <v>6220</v>
      </c>
      <c r="B1438" s="166">
        <v>5354.5</v>
      </c>
    </row>
    <row r="1439" spans="1:2">
      <c r="A1439" s="165" t="s">
        <v>6199</v>
      </c>
      <c r="B1439" s="166">
        <v>14225</v>
      </c>
    </row>
    <row r="1440" spans="1:2">
      <c r="A1440" s="165" t="s">
        <v>6182</v>
      </c>
      <c r="B1440" s="166">
        <v>23567</v>
      </c>
    </row>
    <row r="1441" spans="1:2">
      <c r="A1441" s="165" t="s">
        <v>6226</v>
      </c>
      <c r="B1441" s="166">
        <v>2479</v>
      </c>
    </row>
    <row r="1442" spans="1:2">
      <c r="A1442" s="165" t="s">
        <v>6297</v>
      </c>
      <c r="B1442" s="166">
        <v>74110.5</v>
      </c>
    </row>
    <row r="1443" spans="1:2">
      <c r="A1443" s="165" t="s">
        <v>6502</v>
      </c>
      <c r="B1443" s="166">
        <v>11162.5</v>
      </c>
    </row>
    <row r="1444" spans="1:2">
      <c r="A1444" s="165" t="s">
        <v>6355</v>
      </c>
      <c r="B1444" s="166">
        <v>30484.5</v>
      </c>
    </row>
    <row r="1445" spans="1:2">
      <c r="A1445" s="165" t="s">
        <v>6442</v>
      </c>
      <c r="B1445" s="166">
        <v>12962</v>
      </c>
    </row>
    <row r="1446" spans="1:2">
      <c r="A1446" s="165" t="s">
        <v>6291</v>
      </c>
      <c r="B1446" s="166">
        <v>85026</v>
      </c>
    </row>
    <row r="1447" spans="1:2">
      <c r="A1447" s="165" t="s">
        <v>6420</v>
      </c>
      <c r="B1447" s="166">
        <v>15145.25</v>
      </c>
    </row>
    <row r="1448" spans="1:2">
      <c r="A1448" s="165" t="s">
        <v>6520</v>
      </c>
      <c r="B1448" s="166">
        <v>7168.5</v>
      </c>
    </row>
    <row r="1449" spans="1:2">
      <c r="A1449" s="165" t="s">
        <v>6493</v>
      </c>
      <c r="B1449" s="166">
        <v>9208</v>
      </c>
    </row>
    <row r="1450" spans="1:2">
      <c r="A1450" s="165" t="s">
        <v>6482</v>
      </c>
      <c r="B1450" s="166">
        <v>10326</v>
      </c>
    </row>
    <row r="1451" spans="1:2">
      <c r="A1451" s="165" t="s">
        <v>6465</v>
      </c>
      <c r="B1451" s="166">
        <v>10866</v>
      </c>
    </row>
    <row r="1452" spans="1:2">
      <c r="A1452" s="165" t="s">
        <v>6506</v>
      </c>
      <c r="B1452" s="166">
        <v>8201</v>
      </c>
    </row>
    <row r="1453" spans="1:2">
      <c r="A1453" s="165" t="s">
        <v>6416</v>
      </c>
      <c r="B1453" s="166">
        <v>15620.5</v>
      </c>
    </row>
    <row r="1454" spans="1:2">
      <c r="A1454" s="165" t="s">
        <v>6365</v>
      </c>
      <c r="B1454" s="166">
        <v>56948.5</v>
      </c>
    </row>
    <row r="1455" spans="1:2">
      <c r="A1455" s="165" t="s">
        <v>6527</v>
      </c>
      <c r="B1455" s="166">
        <v>5943.5</v>
      </c>
    </row>
    <row r="1456" spans="1:2">
      <c r="A1456" s="165" t="s">
        <v>6430</v>
      </c>
      <c r="B1456" s="166">
        <v>14036.5</v>
      </c>
    </row>
    <row r="1457" spans="1:2">
      <c r="A1457" s="165" t="s">
        <v>6529</v>
      </c>
      <c r="B1457" s="166">
        <v>5719</v>
      </c>
    </row>
    <row r="1458" spans="1:2">
      <c r="A1458" s="165" t="s">
        <v>6486</v>
      </c>
      <c r="B1458" s="166">
        <v>10066.5</v>
      </c>
    </row>
    <row r="1459" spans="1:2">
      <c r="A1459" s="165" t="s">
        <v>6644</v>
      </c>
      <c r="B1459" s="166">
        <v>1169</v>
      </c>
    </row>
    <row r="1460" spans="1:2">
      <c r="A1460" s="165" t="s">
        <v>6472</v>
      </c>
      <c r="B1460" s="166">
        <v>10552</v>
      </c>
    </row>
    <row r="1461" spans="1:2">
      <c r="A1461" s="165" t="s">
        <v>6515</v>
      </c>
      <c r="B1461" s="166">
        <v>7593.5</v>
      </c>
    </row>
    <row r="1462" spans="1:2">
      <c r="A1462" s="165" t="s">
        <v>6450</v>
      </c>
      <c r="B1462" s="166">
        <v>12065</v>
      </c>
    </row>
    <row r="1463" spans="1:2">
      <c r="A1463" s="165" t="s">
        <v>6339</v>
      </c>
      <c r="B1463" s="166">
        <v>32978</v>
      </c>
    </row>
    <row r="1464" spans="1:2">
      <c r="A1464" s="165" t="s">
        <v>6425</v>
      </c>
      <c r="B1464" s="166">
        <v>14517</v>
      </c>
    </row>
    <row r="1465" spans="1:2">
      <c r="A1465" s="165" t="s">
        <v>6546</v>
      </c>
      <c r="B1465" s="166">
        <v>4063.5</v>
      </c>
    </row>
    <row r="1466" spans="1:2">
      <c r="A1466" s="165" t="s">
        <v>6353</v>
      </c>
      <c r="B1466" s="166">
        <v>32531.5</v>
      </c>
    </row>
    <row r="1467" spans="1:2">
      <c r="A1467" s="165" t="s">
        <v>6427</v>
      </c>
      <c r="B1467" s="166">
        <v>14491.5</v>
      </c>
    </row>
    <row r="1468" spans="1:2">
      <c r="A1468" s="165" t="s">
        <v>6510</v>
      </c>
      <c r="B1468" s="166">
        <v>7762</v>
      </c>
    </row>
    <row r="1469" spans="1:2">
      <c r="A1469" s="165" t="s">
        <v>6478</v>
      </c>
      <c r="B1469" s="166">
        <v>10349</v>
      </c>
    </row>
    <row r="1470" spans="1:2">
      <c r="A1470" s="165" t="s">
        <v>6436</v>
      </c>
      <c r="B1470" s="166">
        <v>13844.5</v>
      </c>
    </row>
    <row r="1471" spans="1:2">
      <c r="A1471" s="165" t="s">
        <v>6248</v>
      </c>
      <c r="B1471" s="166">
        <v>864210.25</v>
      </c>
    </row>
    <row r="1472" spans="1:2">
      <c r="A1472" s="165" t="s">
        <v>6276</v>
      </c>
      <c r="B1472" s="166">
        <v>134298.5</v>
      </c>
    </row>
    <row r="1473" spans="1:2">
      <c r="A1473" s="165" t="s">
        <v>6412</v>
      </c>
      <c r="B1473" s="166">
        <v>16217.25</v>
      </c>
    </row>
    <row r="1474" spans="1:2">
      <c r="A1474" s="165" t="s">
        <v>6325</v>
      </c>
      <c r="B1474" s="166">
        <v>38234</v>
      </c>
    </row>
    <row r="1475" spans="1:2">
      <c r="A1475" s="165" t="s">
        <v>6272</v>
      </c>
      <c r="B1475" s="166">
        <v>135477.5</v>
      </c>
    </row>
    <row r="1476" spans="1:2">
      <c r="A1476" s="165" t="s">
        <v>6281</v>
      </c>
      <c r="B1476" s="166">
        <v>115492.5</v>
      </c>
    </row>
    <row r="1477" spans="1:2">
      <c r="A1477" s="165" t="s">
        <v>6481</v>
      </c>
      <c r="B1477" s="166">
        <v>10336</v>
      </c>
    </row>
    <row r="1478" spans="1:2">
      <c r="A1478" s="165" t="s">
        <v>6283</v>
      </c>
      <c r="B1478" s="166">
        <v>101234</v>
      </c>
    </row>
    <row r="1479" spans="1:2">
      <c r="A1479" s="165" t="s">
        <v>6259</v>
      </c>
      <c r="B1479" s="166">
        <v>179770.5</v>
      </c>
    </row>
    <row r="1480" spans="1:2">
      <c r="A1480" s="165" t="s">
        <v>6469</v>
      </c>
      <c r="B1480" s="166">
        <v>10653</v>
      </c>
    </row>
    <row r="1481" spans="1:2">
      <c r="A1481" s="165" t="s">
        <v>6262</v>
      </c>
      <c r="B1481" s="166">
        <v>152430.75</v>
      </c>
    </row>
    <row r="1482" spans="1:2">
      <c r="A1482" s="165" t="s">
        <v>6359</v>
      </c>
      <c r="B1482" s="166">
        <v>30466.5</v>
      </c>
    </row>
    <row r="1483" spans="1:2">
      <c r="A1483" s="165" t="s">
        <v>6552</v>
      </c>
      <c r="B1483" s="166">
        <v>4004.5</v>
      </c>
    </row>
    <row r="1484" spans="1:2">
      <c r="A1484" s="165" t="s">
        <v>6381</v>
      </c>
      <c r="B1484" s="166">
        <v>22030</v>
      </c>
    </row>
    <row r="1485" spans="1:2">
      <c r="A1485" s="165" t="s">
        <v>6306</v>
      </c>
      <c r="B1485" s="166">
        <v>50552.5</v>
      </c>
    </row>
    <row r="1486" spans="1:2">
      <c r="A1486" s="165" t="s">
        <v>6320</v>
      </c>
      <c r="B1486" s="166">
        <v>42471.5</v>
      </c>
    </row>
    <row r="1487" spans="1:2">
      <c r="A1487" s="165" t="s">
        <v>6350</v>
      </c>
      <c r="B1487" s="166">
        <v>31250.5</v>
      </c>
    </row>
    <row r="1488" spans="1:2">
      <c r="A1488" s="165" t="s">
        <v>6279</v>
      </c>
      <c r="B1488" s="166">
        <v>123788.75</v>
      </c>
    </row>
    <row r="1489" spans="1:2">
      <c r="A1489" s="165" t="s">
        <v>6337</v>
      </c>
      <c r="B1489" s="166">
        <v>33870</v>
      </c>
    </row>
    <row r="1490" spans="1:2">
      <c r="A1490" s="165" t="s">
        <v>6265</v>
      </c>
      <c r="B1490" s="166">
        <v>160811.5</v>
      </c>
    </row>
    <row r="1491" spans="1:2">
      <c r="A1491" s="165" t="s">
        <v>6347</v>
      </c>
      <c r="B1491" s="166">
        <v>31846</v>
      </c>
    </row>
    <row r="1492" spans="1:2">
      <c r="A1492" s="165" t="s">
        <v>6287</v>
      </c>
      <c r="B1492" s="166">
        <v>102265</v>
      </c>
    </row>
    <row r="1493" spans="1:2">
      <c r="A1493" s="165" t="s">
        <v>6556</v>
      </c>
      <c r="B1493" s="166">
        <v>3890</v>
      </c>
    </row>
    <row r="1494" spans="1:2">
      <c r="A1494" s="165" t="s">
        <v>6331</v>
      </c>
      <c r="B1494" s="166">
        <v>40378.5</v>
      </c>
    </row>
    <row r="1495" spans="1:2">
      <c r="A1495" s="165" t="s">
        <v>6245</v>
      </c>
      <c r="B1495" s="166">
        <v>415279.5</v>
      </c>
    </row>
    <row r="1496" spans="1:2">
      <c r="A1496" s="165" t="s">
        <v>6537</v>
      </c>
      <c r="B1496" s="166">
        <v>4583.5</v>
      </c>
    </row>
    <row r="1497" spans="1:2">
      <c r="A1497" s="165" t="s">
        <v>6467</v>
      </c>
      <c r="B1497" s="166">
        <v>10790</v>
      </c>
    </row>
    <row r="1498" spans="1:2">
      <c r="A1498" s="165" t="s">
        <v>6303</v>
      </c>
      <c r="B1498" s="166">
        <v>53947</v>
      </c>
    </row>
    <row r="1499" spans="1:2">
      <c r="A1499" s="165" t="s">
        <v>6251</v>
      </c>
      <c r="B1499" s="166">
        <v>278552.5</v>
      </c>
    </row>
    <row r="1500" spans="1:2">
      <c r="A1500" s="165" t="s">
        <v>6394</v>
      </c>
      <c r="B1500" s="166">
        <v>17517</v>
      </c>
    </row>
    <row r="1501" spans="1:2">
      <c r="A1501" s="165" t="s">
        <v>6316</v>
      </c>
      <c r="B1501" s="166">
        <v>44323</v>
      </c>
    </row>
    <row r="1502" spans="1:2">
      <c r="A1502" s="165" t="s">
        <v>6300</v>
      </c>
      <c r="B1502" s="166">
        <v>71456</v>
      </c>
    </row>
    <row r="1503" spans="1:2">
      <c r="A1503" s="165" t="s">
        <v>6463</v>
      </c>
      <c r="B1503" s="166">
        <v>10944</v>
      </c>
    </row>
    <row r="1504" spans="1:2">
      <c r="A1504" s="165" t="s">
        <v>6295</v>
      </c>
      <c r="B1504" s="166">
        <v>98306</v>
      </c>
    </row>
    <row r="1505" spans="1:2">
      <c r="A1505" s="165" t="s">
        <v>6446</v>
      </c>
      <c r="B1505" s="166">
        <v>12634.5</v>
      </c>
    </row>
    <row r="1506" spans="1:2">
      <c r="A1506" s="165" t="s">
        <v>6314</v>
      </c>
      <c r="B1506" s="166">
        <v>53683.5</v>
      </c>
    </row>
    <row r="1507" spans="1:2">
      <c r="A1507" s="165" t="s">
        <v>6403</v>
      </c>
      <c r="B1507" s="166">
        <v>46914.25</v>
      </c>
    </row>
    <row r="1508" spans="1:2">
      <c r="A1508" s="165" t="s">
        <v>6456</v>
      </c>
      <c r="B1508" s="166">
        <v>40611.25</v>
      </c>
    </row>
    <row r="1509" spans="1:2">
      <c r="A1509" s="165" t="s">
        <v>6565</v>
      </c>
      <c r="B1509" s="166">
        <v>3342.5</v>
      </c>
    </row>
    <row r="1510" spans="1:2">
      <c r="A1510" s="165" t="s">
        <v>6452</v>
      </c>
      <c r="B1510" s="166">
        <v>11831.5</v>
      </c>
    </row>
    <row r="1511" spans="1:2">
      <c r="A1511" s="165" t="s">
        <v>6474</v>
      </c>
      <c r="B1511" s="166">
        <v>10539.5</v>
      </c>
    </row>
    <row r="1512" spans="1:2">
      <c r="A1512" s="165" t="s">
        <v>6256</v>
      </c>
      <c r="B1512" s="166">
        <v>181134</v>
      </c>
    </row>
    <row r="1513" spans="1:2">
      <c r="A1513" s="165" t="s">
        <v>6334</v>
      </c>
      <c r="B1513" s="166">
        <v>36677</v>
      </c>
    </row>
    <row r="1514" spans="1:2">
      <c r="A1514" s="165" t="s">
        <v>6542</v>
      </c>
      <c r="B1514" s="166">
        <v>4161.25</v>
      </c>
    </row>
    <row r="1515" spans="1:2">
      <c r="A1515" s="165" t="s">
        <v>6371</v>
      </c>
      <c r="B1515" s="166">
        <v>24374.5</v>
      </c>
    </row>
    <row r="1516" spans="1:2">
      <c r="A1516" s="165" t="s">
        <v>6531</v>
      </c>
      <c r="B1516" s="166">
        <v>5658</v>
      </c>
    </row>
    <row r="1517" spans="1:2">
      <c r="A1517" s="165" t="s">
        <v>6397</v>
      </c>
      <c r="B1517" s="166">
        <v>17428</v>
      </c>
    </row>
    <row r="1518" spans="1:2">
      <c r="A1518" s="165" t="s">
        <v>6491</v>
      </c>
      <c r="B1518" s="166">
        <v>9522.5</v>
      </c>
    </row>
    <row r="1519" spans="1:2">
      <c r="A1519" s="165" t="s">
        <v>6414</v>
      </c>
      <c r="B1519" s="166">
        <v>15970</v>
      </c>
    </row>
    <row r="1520" spans="1:2">
      <c r="A1520" s="165" t="s">
        <v>6476</v>
      </c>
      <c r="B1520" s="166">
        <v>10372</v>
      </c>
    </row>
    <row r="1521" spans="1:2">
      <c r="A1521" s="165" t="s">
        <v>6517</v>
      </c>
      <c r="B1521" s="166">
        <v>7461.5</v>
      </c>
    </row>
    <row r="1522" spans="1:2">
      <c r="A1522" s="165" t="s">
        <v>6496</v>
      </c>
      <c r="B1522" s="166">
        <v>9035.5</v>
      </c>
    </row>
    <row r="1523" spans="1:2">
      <c r="A1523" s="165" t="s">
        <v>6533</v>
      </c>
      <c r="B1523" s="166">
        <v>5388</v>
      </c>
    </row>
    <row r="1524" spans="1:2">
      <c r="A1524" s="165" t="s">
        <v>6267</v>
      </c>
      <c r="B1524" s="166">
        <v>144287.75</v>
      </c>
    </row>
    <row r="1525" spans="1:2">
      <c r="A1525" s="165" t="s">
        <v>6322</v>
      </c>
      <c r="B1525" s="166">
        <v>38862.5</v>
      </c>
    </row>
    <row r="1526" spans="1:2">
      <c r="A1526" s="165" t="s">
        <v>293</v>
      </c>
      <c r="B1526" s="166">
        <v>78195</v>
      </c>
    </row>
    <row r="1527" spans="1:2">
      <c r="A1527" s="165" t="s">
        <v>6438</v>
      </c>
      <c r="B1527" s="166">
        <v>13828.5</v>
      </c>
    </row>
    <row r="1528" spans="1:2">
      <c r="A1528" s="165" t="s">
        <v>6308</v>
      </c>
      <c r="B1528" s="166">
        <v>48758.5</v>
      </c>
    </row>
    <row r="1529" spans="1:2">
      <c r="A1529" s="165" t="s">
        <v>6361</v>
      </c>
      <c r="B1529" s="166">
        <v>28923</v>
      </c>
    </row>
    <row r="1530" spans="1:2">
      <c r="A1530" s="165" t="s">
        <v>6374</v>
      </c>
      <c r="B1530" s="166">
        <v>24348</v>
      </c>
    </row>
    <row r="1531" spans="1:2">
      <c r="A1531" s="165" t="s">
        <v>6389</v>
      </c>
      <c r="B1531" s="166">
        <v>19020.5</v>
      </c>
    </row>
    <row r="1532" spans="1:2">
      <c r="A1532" s="165" t="s">
        <v>6399</v>
      </c>
      <c r="B1532" s="166">
        <v>17299.5</v>
      </c>
    </row>
    <row r="1533" spans="1:2">
      <c r="A1533" s="165" t="s">
        <v>6458</v>
      </c>
      <c r="B1533" s="166">
        <v>11287</v>
      </c>
    </row>
    <row r="1534" spans="1:2">
      <c r="A1534" s="165" t="s">
        <v>6377</v>
      </c>
      <c r="B1534" s="166">
        <v>24127</v>
      </c>
    </row>
    <row r="1535" spans="1:2">
      <c r="A1535" s="165" t="s">
        <v>6344</v>
      </c>
      <c r="B1535" s="166">
        <v>32176</v>
      </c>
    </row>
    <row r="1536" spans="1:2">
      <c r="A1536" s="165" t="s">
        <v>6341</v>
      </c>
      <c r="B1536" s="166">
        <v>32856</v>
      </c>
    </row>
    <row r="1537" spans="1:2">
      <c r="A1537" s="165" t="s">
        <v>6327</v>
      </c>
      <c r="B1537" s="166">
        <v>37546</v>
      </c>
    </row>
    <row r="1538" spans="1:2">
      <c r="A1538" s="165" t="s">
        <v>6405</v>
      </c>
      <c r="B1538" s="166">
        <v>16850.25</v>
      </c>
    </row>
    <row r="1539" spans="1:2">
      <c r="A1539" s="165" t="s">
        <v>6488</v>
      </c>
      <c r="B1539" s="166">
        <v>9696.5</v>
      </c>
    </row>
    <row r="1540" spans="1:2">
      <c r="A1540" s="165" t="s">
        <v>6369</v>
      </c>
      <c r="B1540" s="166">
        <v>25257</v>
      </c>
    </row>
    <row r="1541" spans="1:2">
      <c r="A1541" s="165" t="s">
        <v>6410</v>
      </c>
      <c r="B1541" s="166">
        <v>16446.5</v>
      </c>
    </row>
    <row r="1542" spans="1:2">
      <c r="A1542" s="165" t="s">
        <v>6778</v>
      </c>
      <c r="B1542" s="166">
        <v>13282.5</v>
      </c>
    </row>
    <row r="1543" spans="1:2">
      <c r="A1543" s="165" t="s">
        <v>6797</v>
      </c>
      <c r="B1543" s="166">
        <v>8900.5</v>
      </c>
    </row>
    <row r="1544" spans="1:2">
      <c r="A1544" s="165" t="s">
        <v>6839</v>
      </c>
      <c r="B1544" s="166">
        <v>1590</v>
      </c>
    </row>
    <row r="1545" spans="1:2">
      <c r="A1545" s="165" t="s">
        <v>6786</v>
      </c>
      <c r="B1545" s="166">
        <v>11359.5</v>
      </c>
    </row>
    <row r="1546" spans="1:2">
      <c r="A1546" s="165" t="s">
        <v>6740</v>
      </c>
      <c r="B1546" s="166">
        <v>117646.5</v>
      </c>
    </row>
    <row r="1547" spans="1:2">
      <c r="A1547" s="165" t="s">
        <v>6790</v>
      </c>
      <c r="B1547" s="166">
        <v>9817.5</v>
      </c>
    </row>
    <row r="1548" spans="1:2">
      <c r="A1548" s="165" t="s">
        <v>6745</v>
      </c>
      <c r="B1548" s="166">
        <v>37515</v>
      </c>
    </row>
    <row r="1549" spans="1:2">
      <c r="A1549" s="165" t="s">
        <v>6801</v>
      </c>
      <c r="B1549" s="166">
        <v>8810</v>
      </c>
    </row>
    <row r="1550" spans="1:2">
      <c r="A1550" s="165" t="s">
        <v>6764</v>
      </c>
      <c r="B1550" s="166">
        <v>19430.5</v>
      </c>
    </row>
    <row r="1551" spans="1:2">
      <c r="A1551" s="165" t="s">
        <v>6775</v>
      </c>
      <c r="B1551" s="166">
        <v>17395.5</v>
      </c>
    </row>
    <row r="1552" spans="1:2">
      <c r="A1552" s="165" t="s">
        <v>6773</v>
      </c>
      <c r="B1552" s="166">
        <v>17651</v>
      </c>
    </row>
    <row r="1553" spans="1:2">
      <c r="A1553" s="165" t="s">
        <v>6766</v>
      </c>
      <c r="B1553" s="166">
        <v>19158</v>
      </c>
    </row>
    <row r="1554" spans="1:2">
      <c r="A1554" s="165" t="s">
        <v>6803</v>
      </c>
      <c r="B1554" s="166">
        <v>6842.5</v>
      </c>
    </row>
    <row r="1555" spans="1:2">
      <c r="A1555" s="165" t="s">
        <v>6758</v>
      </c>
      <c r="B1555" s="166">
        <v>24503</v>
      </c>
    </row>
    <row r="1556" spans="1:2">
      <c r="A1556" s="165" t="s">
        <v>6816</v>
      </c>
      <c r="B1556" s="166">
        <v>3543</v>
      </c>
    </row>
    <row r="1557" spans="1:2">
      <c r="A1557" s="165" t="s">
        <v>6743</v>
      </c>
      <c r="B1557" s="166">
        <v>41160.5</v>
      </c>
    </row>
    <row r="1558" spans="1:2">
      <c r="A1558" s="165" t="s">
        <v>6769</v>
      </c>
      <c r="B1558" s="166">
        <v>19081</v>
      </c>
    </row>
    <row r="1559" spans="1:2">
      <c r="A1559" s="165" t="s">
        <v>6725</v>
      </c>
      <c r="B1559" s="166">
        <v>205274.5</v>
      </c>
    </row>
    <row r="1560" spans="1:2">
      <c r="A1560" s="165" t="s">
        <v>6729</v>
      </c>
      <c r="B1560" s="166">
        <v>204295</v>
      </c>
    </row>
    <row r="1561" spans="1:2">
      <c r="A1561" s="165" t="s">
        <v>6736</v>
      </c>
      <c r="B1561" s="166">
        <v>81431.5</v>
      </c>
    </row>
    <row r="1562" spans="1:2">
      <c r="A1562" s="165" t="s">
        <v>6781</v>
      </c>
      <c r="B1562" s="166">
        <v>12008.5</v>
      </c>
    </row>
    <row r="1563" spans="1:2">
      <c r="A1563" s="165" t="s">
        <v>6750</v>
      </c>
      <c r="B1563" s="166">
        <v>25722.5</v>
      </c>
    </row>
    <row r="1564" spans="1:2">
      <c r="A1564" s="165" t="s">
        <v>6760</v>
      </c>
      <c r="B1564" s="166">
        <v>19689</v>
      </c>
    </row>
    <row r="1565" spans="1:2">
      <c r="A1565" s="165" t="s">
        <v>6805</v>
      </c>
      <c r="B1565" s="166">
        <v>6777.5</v>
      </c>
    </row>
    <row r="1566" spans="1:2">
      <c r="A1566" s="165" t="s">
        <v>6792</v>
      </c>
      <c r="B1566" s="166">
        <v>9120.5</v>
      </c>
    </row>
    <row r="1567" spans="1:2">
      <c r="A1567" s="165" t="s">
        <v>6732</v>
      </c>
      <c r="B1567" s="166">
        <v>210992.5</v>
      </c>
    </row>
    <row r="1568" spans="1:2">
      <c r="A1568" s="165" t="s">
        <v>6794</v>
      </c>
      <c r="B1568" s="166">
        <v>9004</v>
      </c>
    </row>
    <row r="1569" spans="1:2">
      <c r="A1569" s="165" t="s">
        <v>6819</v>
      </c>
      <c r="B1569" s="166">
        <v>4301</v>
      </c>
    </row>
    <row r="1570" spans="1:2">
      <c r="A1570" s="165" t="s">
        <v>6809</v>
      </c>
      <c r="B1570" s="166">
        <v>5565.5</v>
      </c>
    </row>
    <row r="1571" spans="1:2">
      <c r="A1571" s="165" t="s">
        <v>6752</v>
      </c>
      <c r="B1571" s="166">
        <v>25138.5</v>
      </c>
    </row>
    <row r="1572" spans="1:2">
      <c r="A1572" s="165" t="s">
        <v>6811</v>
      </c>
      <c r="B1572" s="166">
        <v>5103.5</v>
      </c>
    </row>
    <row r="1573" spans="1:2">
      <c r="A1573" s="165" t="s">
        <v>6904</v>
      </c>
      <c r="B1573" s="166">
        <v>3657.5</v>
      </c>
    </row>
    <row r="1574" spans="1:2">
      <c r="A1574" s="165" t="s">
        <v>6915</v>
      </c>
      <c r="B1574" s="166">
        <v>2140</v>
      </c>
    </row>
    <row r="1575" spans="1:2">
      <c r="A1575" s="165" t="s">
        <v>6912</v>
      </c>
      <c r="B1575" s="166">
        <v>2257</v>
      </c>
    </row>
    <row r="1576" spans="1:2">
      <c r="A1576" s="165" t="s">
        <v>6881</v>
      </c>
      <c r="B1576" s="166">
        <v>21404.5</v>
      </c>
    </row>
    <row r="1577" spans="1:2">
      <c r="A1577" s="165" t="s">
        <v>6921</v>
      </c>
      <c r="B1577" s="166">
        <v>919</v>
      </c>
    </row>
    <row r="1578" spans="1:2">
      <c r="A1578" s="165" t="s">
        <v>6919</v>
      </c>
      <c r="B1578" s="166">
        <v>925.5</v>
      </c>
    </row>
    <row r="1579" spans="1:2">
      <c r="A1579" s="165" t="s">
        <v>6879</v>
      </c>
      <c r="B1579" s="166">
        <v>31493.5</v>
      </c>
    </row>
    <row r="1580" spans="1:2">
      <c r="A1580" s="165" t="s">
        <v>6868</v>
      </c>
      <c r="B1580" s="166">
        <v>45948.5</v>
      </c>
    </row>
    <row r="1581" spans="1:2">
      <c r="A1581" s="165" t="s">
        <v>6858</v>
      </c>
      <c r="B1581" s="166">
        <v>148120.5</v>
      </c>
    </row>
    <row r="1582" spans="1:2">
      <c r="A1582" s="165" t="s">
        <v>6862</v>
      </c>
      <c r="B1582" s="166">
        <v>82527.5</v>
      </c>
    </row>
    <row r="1583" spans="1:2">
      <c r="A1583" s="165" t="s">
        <v>6876</v>
      </c>
      <c r="B1583" s="166">
        <v>24065.5</v>
      </c>
    </row>
    <row r="1584" spans="1:2">
      <c r="A1584" s="165" t="s">
        <v>6910</v>
      </c>
      <c r="B1584" s="166">
        <v>3418</v>
      </c>
    </row>
    <row r="1585" spans="1:2">
      <c r="A1585" s="165" t="s">
        <v>6893</v>
      </c>
      <c r="B1585" s="166">
        <v>10101.5</v>
      </c>
    </row>
    <row r="1586" spans="1:2">
      <c r="A1586" s="165" t="s">
        <v>6902</v>
      </c>
      <c r="B1586" s="166">
        <v>4257</v>
      </c>
    </row>
    <row r="1587" spans="1:2">
      <c r="A1587" s="165" t="s">
        <v>6865</v>
      </c>
      <c r="B1587" s="166">
        <v>92976.25</v>
      </c>
    </row>
    <row r="1588" spans="1:2">
      <c r="A1588" s="165" t="s">
        <v>6886</v>
      </c>
      <c r="B1588" s="166">
        <v>16168.5</v>
      </c>
    </row>
    <row r="1589" spans="1:2">
      <c r="A1589" s="165" t="s">
        <v>6899</v>
      </c>
      <c r="B1589" s="166">
        <v>6001.5</v>
      </c>
    </row>
    <row r="1590" spans="1:2">
      <c r="A1590" s="165" t="s">
        <v>6888</v>
      </c>
      <c r="B1590" s="166">
        <v>15363</v>
      </c>
    </row>
    <row r="1591" spans="1:2">
      <c r="A1591" s="165" t="s">
        <v>6873</v>
      </c>
      <c r="B1591" s="166">
        <v>37518.5</v>
      </c>
    </row>
    <row r="1592" spans="1:2">
      <c r="A1592" s="165" t="s">
        <v>6968</v>
      </c>
      <c r="B1592" s="166">
        <v>51189.5</v>
      </c>
    </row>
    <row r="1593" spans="1:2">
      <c r="A1593" s="165" t="s">
        <v>7147</v>
      </c>
      <c r="B1593" s="166">
        <v>488</v>
      </c>
    </row>
    <row r="1594" spans="1:2">
      <c r="A1594" s="165" t="s">
        <v>6963</v>
      </c>
      <c r="B1594" s="166">
        <v>66841</v>
      </c>
    </row>
    <row r="1595" spans="1:2">
      <c r="A1595" s="165" t="s">
        <v>6961</v>
      </c>
      <c r="B1595" s="166">
        <v>66905.5</v>
      </c>
    </row>
    <row r="1596" spans="1:2">
      <c r="A1596" s="165" t="s">
        <v>6992</v>
      </c>
      <c r="B1596" s="166">
        <v>20736.5</v>
      </c>
    </row>
    <row r="1597" spans="1:2">
      <c r="A1597" s="165" t="s">
        <v>7033</v>
      </c>
      <c r="B1597" s="166">
        <v>13024.5</v>
      </c>
    </row>
    <row r="1598" spans="1:2">
      <c r="A1598" s="165" t="s">
        <v>7037</v>
      </c>
      <c r="B1598" s="166">
        <v>11017.5</v>
      </c>
    </row>
    <row r="1599" spans="1:2">
      <c r="A1599" s="165" t="s">
        <v>6983</v>
      </c>
      <c r="B1599" s="166">
        <v>25811.5</v>
      </c>
    </row>
    <row r="1600" spans="1:2">
      <c r="A1600" s="165" t="s">
        <v>7035</v>
      </c>
      <c r="B1600" s="166">
        <v>12575.5</v>
      </c>
    </row>
    <row r="1601" spans="1:2">
      <c r="A1601" s="165" t="s">
        <v>6994</v>
      </c>
      <c r="B1601" s="166">
        <v>20588.5</v>
      </c>
    </row>
    <row r="1602" spans="1:2">
      <c r="A1602" s="165" t="s">
        <v>7050</v>
      </c>
      <c r="B1602" s="166">
        <v>9505.5</v>
      </c>
    </row>
    <row r="1603" spans="1:2">
      <c r="A1603" s="165" t="s">
        <v>7002</v>
      </c>
      <c r="B1603" s="166">
        <v>17455.5</v>
      </c>
    </row>
    <row r="1604" spans="1:2">
      <c r="A1604" s="165" t="s">
        <v>7064</v>
      </c>
      <c r="B1604" s="166">
        <v>6331</v>
      </c>
    </row>
    <row r="1605" spans="1:2">
      <c r="A1605" s="165" t="s">
        <v>7031</v>
      </c>
      <c r="B1605" s="166">
        <v>13326</v>
      </c>
    </row>
    <row r="1606" spans="1:2">
      <c r="A1606" s="165" t="s">
        <v>7058</v>
      </c>
      <c r="B1606" s="166">
        <v>7335.5</v>
      </c>
    </row>
    <row r="1607" spans="1:2">
      <c r="A1607" s="165" t="s">
        <v>7005</v>
      </c>
      <c r="B1607" s="166">
        <v>16921.5</v>
      </c>
    </row>
    <row r="1608" spans="1:2">
      <c r="A1608" s="165" t="s">
        <v>6956</v>
      </c>
      <c r="B1608" s="166">
        <v>72927.5</v>
      </c>
    </row>
    <row r="1609" spans="1:2">
      <c r="A1609" s="165" t="s">
        <v>7021</v>
      </c>
      <c r="B1609" s="166">
        <v>13790.75</v>
      </c>
    </row>
    <row r="1610" spans="1:2">
      <c r="A1610" s="165" t="s">
        <v>7045</v>
      </c>
      <c r="B1610" s="166">
        <v>9898</v>
      </c>
    </row>
    <row r="1611" spans="1:2">
      <c r="A1611" s="165" t="s">
        <v>7008</v>
      </c>
      <c r="B1611" s="166">
        <v>16767.5</v>
      </c>
    </row>
    <row r="1612" spans="1:2">
      <c r="A1612" s="165" t="s">
        <v>6970</v>
      </c>
      <c r="B1612" s="166">
        <v>49441</v>
      </c>
    </row>
    <row r="1613" spans="1:2">
      <c r="A1613" s="165" t="s">
        <v>7042</v>
      </c>
      <c r="B1613" s="166">
        <v>10105</v>
      </c>
    </row>
    <row r="1614" spans="1:2">
      <c r="A1614" s="165" t="s">
        <v>6936</v>
      </c>
      <c r="B1614" s="166">
        <v>223908</v>
      </c>
    </row>
    <row r="1615" spans="1:2">
      <c r="A1615" s="165" t="s">
        <v>7040</v>
      </c>
      <c r="B1615" s="166">
        <v>10799</v>
      </c>
    </row>
    <row r="1616" spans="1:2">
      <c r="A1616" s="165" t="s">
        <v>7053</v>
      </c>
      <c r="B1616" s="166">
        <v>8921.5</v>
      </c>
    </row>
    <row r="1617" spans="1:2">
      <c r="A1617" s="165" t="s">
        <v>6958</v>
      </c>
      <c r="B1617" s="166">
        <v>70692.5</v>
      </c>
    </row>
    <row r="1618" spans="1:2">
      <c r="A1618" s="165" t="s">
        <v>7026</v>
      </c>
      <c r="B1618" s="166">
        <v>13741.25</v>
      </c>
    </row>
    <row r="1619" spans="1:2">
      <c r="A1619" s="165" t="s">
        <v>7070</v>
      </c>
      <c r="B1619" s="166">
        <v>5537.5</v>
      </c>
    </row>
    <row r="1620" spans="1:2">
      <c r="A1620" s="165" t="s">
        <v>6989</v>
      </c>
      <c r="B1620" s="166">
        <v>21698</v>
      </c>
    </row>
    <row r="1621" spans="1:2">
      <c r="A1621" s="165" t="s">
        <v>7011</v>
      </c>
      <c r="B1621" s="166">
        <v>15300</v>
      </c>
    </row>
    <row r="1622" spans="1:2">
      <c r="A1622" s="165" t="s">
        <v>6939</v>
      </c>
      <c r="B1622" s="166">
        <v>156233</v>
      </c>
    </row>
    <row r="1623" spans="1:2">
      <c r="A1623" s="165" t="s">
        <v>6966</v>
      </c>
      <c r="B1623" s="166">
        <v>53481</v>
      </c>
    </row>
    <row r="1624" spans="1:2">
      <c r="A1624" s="165" t="s">
        <v>6933</v>
      </c>
      <c r="B1624" s="166">
        <v>233596</v>
      </c>
    </row>
    <row r="1625" spans="1:2">
      <c r="A1625" s="165" t="s">
        <v>6972</v>
      </c>
      <c r="B1625" s="166">
        <v>48756</v>
      </c>
    </row>
    <row r="1626" spans="1:2">
      <c r="A1626" s="165" t="s">
        <v>7000</v>
      </c>
      <c r="B1626" s="166">
        <v>18309</v>
      </c>
    </row>
    <row r="1627" spans="1:2">
      <c r="A1627" s="165" t="s">
        <v>6981</v>
      </c>
      <c r="B1627" s="166">
        <v>26949.5</v>
      </c>
    </row>
    <row r="1628" spans="1:2">
      <c r="A1628" s="165" t="s">
        <v>6976</v>
      </c>
      <c r="B1628" s="166">
        <v>49472.5</v>
      </c>
    </row>
    <row r="1629" spans="1:2">
      <c r="A1629" s="165" t="s">
        <v>7067</v>
      </c>
      <c r="B1629" s="166">
        <v>6127</v>
      </c>
    </row>
    <row r="1630" spans="1:2">
      <c r="A1630" s="165" t="s">
        <v>6978</v>
      </c>
      <c r="B1630" s="166">
        <v>37338.5</v>
      </c>
    </row>
    <row r="1631" spans="1:2">
      <c r="A1631" s="165" t="s">
        <v>6942</v>
      </c>
      <c r="B1631" s="166">
        <v>156067.25</v>
      </c>
    </row>
    <row r="1632" spans="1:2">
      <c r="A1632" s="165" t="s">
        <v>6945</v>
      </c>
      <c r="B1632" s="166">
        <v>141686.5</v>
      </c>
    </row>
    <row r="1633" spans="1:2">
      <c r="A1633" s="165" t="s">
        <v>6950</v>
      </c>
      <c r="B1633" s="166">
        <v>91963.5</v>
      </c>
    </row>
    <row r="1634" spans="1:2">
      <c r="A1634" s="165" t="s">
        <v>7048</v>
      </c>
      <c r="B1634" s="166">
        <v>9879.5</v>
      </c>
    </row>
    <row r="1635" spans="1:2">
      <c r="A1635" s="165" t="s">
        <v>6948</v>
      </c>
      <c r="B1635" s="166">
        <v>104009.5</v>
      </c>
    </row>
    <row r="1636" spans="1:2">
      <c r="A1636" s="165" t="s">
        <v>6929</v>
      </c>
      <c r="B1636" s="166">
        <v>222164</v>
      </c>
    </row>
    <row r="1637" spans="1:2">
      <c r="A1637" s="165" t="s">
        <v>7016</v>
      </c>
      <c r="B1637" s="166">
        <v>14938.5</v>
      </c>
    </row>
    <row r="1638" spans="1:2">
      <c r="A1638" s="165" t="s">
        <v>6996</v>
      </c>
      <c r="B1638" s="166">
        <v>20309.5</v>
      </c>
    </row>
    <row r="1639" spans="1:2">
      <c r="A1639" s="165" t="s">
        <v>6986</v>
      </c>
      <c r="B1639" s="166">
        <v>24083</v>
      </c>
    </row>
    <row r="1640" spans="1:2">
      <c r="A1640" s="165" t="s">
        <v>7014</v>
      </c>
      <c r="B1640" s="166">
        <v>14946</v>
      </c>
    </row>
    <row r="1641" spans="1:2">
      <c r="A1641" s="165" t="s">
        <v>7061</v>
      </c>
      <c r="B1641" s="166">
        <v>6495</v>
      </c>
    </row>
    <row r="1642" spans="1:2">
      <c r="A1642" s="165" t="s">
        <v>7073</v>
      </c>
      <c r="B1642" s="166">
        <v>35553</v>
      </c>
    </row>
    <row r="1643" spans="1:2">
      <c r="A1643" s="165" t="s">
        <v>7056</v>
      </c>
      <c r="B1643" s="166">
        <v>10342.25</v>
      </c>
    </row>
    <row r="1644" spans="1:2">
      <c r="A1644" s="165" t="s">
        <v>7079</v>
      </c>
      <c r="B1644" s="166">
        <v>3704.5</v>
      </c>
    </row>
    <row r="1645" spans="1:2">
      <c r="A1645" s="165" t="s">
        <v>7094</v>
      </c>
      <c r="B1645" s="166">
        <v>2484.5</v>
      </c>
    </row>
    <row r="1646" spans="1:2">
      <c r="A1646" s="165" t="s">
        <v>7075</v>
      </c>
      <c r="B1646" s="166">
        <v>5224.5</v>
      </c>
    </row>
    <row r="1647" spans="1:2">
      <c r="A1647" s="165" t="s">
        <v>6953</v>
      </c>
      <c r="B1647" s="166">
        <v>76596.5</v>
      </c>
    </row>
    <row r="1648" spans="1:2">
      <c r="A1648" s="165" t="s">
        <v>7193</v>
      </c>
      <c r="B1648" s="166">
        <v>17938</v>
      </c>
    </row>
    <row r="1649" spans="1:2">
      <c r="A1649" s="165" t="s">
        <v>7164</v>
      </c>
      <c r="B1649" s="166">
        <v>65906</v>
      </c>
    </row>
    <row r="1650" spans="1:2">
      <c r="A1650" s="165" t="s">
        <v>7218</v>
      </c>
      <c r="B1650" s="166">
        <v>12684</v>
      </c>
    </row>
    <row r="1651" spans="1:2">
      <c r="A1651" s="165" t="s">
        <v>7230</v>
      </c>
      <c r="B1651" s="166">
        <v>30444.5</v>
      </c>
    </row>
    <row r="1652" spans="1:2">
      <c r="A1652" s="165" t="s">
        <v>7232</v>
      </c>
      <c r="B1652" s="166">
        <v>8178</v>
      </c>
    </row>
    <row r="1653" spans="1:2">
      <c r="A1653" s="165" t="s">
        <v>7224</v>
      </c>
      <c r="B1653" s="166">
        <v>10972.5</v>
      </c>
    </row>
    <row r="1654" spans="1:2">
      <c r="A1654" s="165" t="s">
        <v>7196</v>
      </c>
      <c r="B1654" s="166">
        <v>17842</v>
      </c>
    </row>
    <row r="1655" spans="1:2">
      <c r="A1655" s="165" t="s">
        <v>7229</v>
      </c>
      <c r="B1655" s="166">
        <v>9062.5</v>
      </c>
    </row>
    <row r="1656" spans="1:2">
      <c r="A1656" s="165" t="s">
        <v>7274</v>
      </c>
      <c r="B1656" s="166">
        <v>562.5</v>
      </c>
    </row>
    <row r="1657" spans="1:2">
      <c r="A1657" s="165" t="s">
        <v>7245</v>
      </c>
      <c r="B1657" s="166">
        <v>3041</v>
      </c>
    </row>
    <row r="1658" spans="1:2">
      <c r="A1658" s="165" t="s">
        <v>7207</v>
      </c>
      <c r="B1658" s="166">
        <v>14190.5</v>
      </c>
    </row>
    <row r="1659" spans="1:2">
      <c r="A1659" s="165" t="s">
        <v>7221</v>
      </c>
      <c r="B1659" s="166">
        <v>11731.5</v>
      </c>
    </row>
    <row r="1660" spans="1:2">
      <c r="A1660" s="165" t="s">
        <v>7167</v>
      </c>
      <c r="B1660" s="166">
        <v>63848.25</v>
      </c>
    </row>
    <row r="1661" spans="1:2">
      <c r="A1661" s="165" t="s">
        <v>7158</v>
      </c>
      <c r="B1661" s="166">
        <v>87259.5</v>
      </c>
    </row>
    <row r="1662" spans="1:2">
      <c r="A1662" s="165" t="s">
        <v>7185</v>
      </c>
      <c r="B1662" s="166">
        <v>24803</v>
      </c>
    </row>
    <row r="1663" spans="1:2">
      <c r="A1663" s="165" t="s">
        <v>7204</v>
      </c>
      <c r="B1663" s="166">
        <v>16017.5</v>
      </c>
    </row>
    <row r="1664" spans="1:2">
      <c r="A1664" s="165" t="s">
        <v>7198</v>
      </c>
      <c r="B1664" s="166">
        <v>17637</v>
      </c>
    </row>
    <row r="1665" spans="1:2">
      <c r="A1665" s="165" t="s">
        <v>7187</v>
      </c>
      <c r="B1665" s="166">
        <v>24054</v>
      </c>
    </row>
    <row r="1666" spans="1:2">
      <c r="A1666" s="165" t="s">
        <v>7226</v>
      </c>
      <c r="B1666" s="166">
        <v>9444.5</v>
      </c>
    </row>
    <row r="1667" spans="1:2">
      <c r="A1667" s="165" t="s">
        <v>7243</v>
      </c>
      <c r="B1667" s="166">
        <v>5621.5</v>
      </c>
    </row>
    <row r="1668" spans="1:2">
      <c r="A1668" s="165" t="s">
        <v>7150</v>
      </c>
      <c r="B1668" s="166">
        <v>538129.5</v>
      </c>
    </row>
    <row r="1669" spans="1:2">
      <c r="A1669" s="165" t="s">
        <v>7182</v>
      </c>
      <c r="B1669" s="166">
        <v>28818.5</v>
      </c>
    </row>
    <row r="1670" spans="1:2">
      <c r="A1670" s="165" t="s">
        <v>7173</v>
      </c>
      <c r="B1670" s="166">
        <v>49937</v>
      </c>
    </row>
    <row r="1671" spans="1:2">
      <c r="A1671" s="165" t="s">
        <v>7162</v>
      </c>
      <c r="B1671" s="166">
        <v>72482.5</v>
      </c>
    </row>
    <row r="1672" spans="1:2">
      <c r="A1672" s="165" t="s">
        <v>7170</v>
      </c>
      <c r="B1672" s="166">
        <v>52870.5</v>
      </c>
    </row>
    <row r="1673" spans="1:2">
      <c r="A1673" s="165" t="s">
        <v>7191</v>
      </c>
      <c r="B1673" s="166">
        <v>22708</v>
      </c>
    </row>
    <row r="1674" spans="1:2">
      <c r="A1674" s="165" t="s">
        <v>7209</v>
      </c>
      <c r="B1674" s="166">
        <v>13835</v>
      </c>
    </row>
    <row r="1675" spans="1:2">
      <c r="A1675" s="165" t="s">
        <v>7251</v>
      </c>
      <c r="B1675" s="166">
        <v>2038</v>
      </c>
    </row>
    <row r="1676" spans="1:2">
      <c r="A1676" s="165" t="s">
        <v>7212</v>
      </c>
      <c r="B1676" s="166">
        <v>13512</v>
      </c>
    </row>
    <row r="1677" spans="1:2">
      <c r="A1677" s="165" t="s">
        <v>7175</v>
      </c>
      <c r="B1677" s="166">
        <v>42508</v>
      </c>
    </row>
    <row r="1678" spans="1:2">
      <c r="A1678" s="165" t="s">
        <v>7155</v>
      </c>
      <c r="B1678" s="166">
        <v>98614</v>
      </c>
    </row>
    <row r="1679" spans="1:2">
      <c r="A1679" s="165" t="s">
        <v>7215</v>
      </c>
      <c r="B1679" s="166">
        <v>12735.5</v>
      </c>
    </row>
    <row r="1680" spans="1:2">
      <c r="A1680" s="165" t="s">
        <v>7201</v>
      </c>
      <c r="B1680" s="166">
        <v>16395.5</v>
      </c>
    </row>
    <row r="1681" spans="1:2">
      <c r="A1681" s="165" t="s">
        <v>471</v>
      </c>
      <c r="B1681" s="166">
        <v>15149</v>
      </c>
    </row>
    <row r="1682" spans="1:2">
      <c r="A1682" s="165" t="s">
        <v>7344</v>
      </c>
      <c r="B1682" s="166">
        <v>14837.5</v>
      </c>
    </row>
    <row r="1683" spans="1:2">
      <c r="A1683" s="165" t="s">
        <v>7410</v>
      </c>
      <c r="B1683" s="166">
        <v>2291</v>
      </c>
    </row>
    <row r="1684" spans="1:2">
      <c r="A1684" s="165" t="s">
        <v>7355</v>
      </c>
      <c r="B1684" s="166">
        <v>14309</v>
      </c>
    </row>
    <row r="1685" spans="1:2">
      <c r="A1685" s="165" t="s">
        <v>7357</v>
      </c>
      <c r="B1685" s="166">
        <v>13700.5</v>
      </c>
    </row>
    <row r="1686" spans="1:2">
      <c r="A1686" s="165" t="s">
        <v>7395</v>
      </c>
      <c r="B1686" s="166">
        <v>7748.5</v>
      </c>
    </row>
    <row r="1687" spans="1:2">
      <c r="A1687" s="165" t="s">
        <v>7322</v>
      </c>
      <c r="B1687" s="166">
        <v>24403.5</v>
      </c>
    </row>
    <row r="1688" spans="1:2">
      <c r="A1688" s="165" t="s">
        <v>7401</v>
      </c>
      <c r="B1688" s="166">
        <v>3913.5</v>
      </c>
    </row>
    <row r="1689" spans="1:2">
      <c r="A1689" s="165" t="s">
        <v>7350</v>
      </c>
      <c r="B1689" s="166">
        <v>17792.5</v>
      </c>
    </row>
    <row r="1690" spans="1:2">
      <c r="A1690" s="165" t="s">
        <v>7317</v>
      </c>
      <c r="B1690" s="166">
        <v>27036</v>
      </c>
    </row>
    <row r="1691" spans="1:2">
      <c r="A1691" s="165" t="s">
        <v>7287</v>
      </c>
      <c r="B1691" s="166">
        <v>92016.5</v>
      </c>
    </row>
    <row r="1692" spans="1:2">
      <c r="A1692" s="165" t="s">
        <v>7319</v>
      </c>
      <c r="B1692" s="166">
        <v>24839.5</v>
      </c>
    </row>
    <row r="1693" spans="1:2">
      <c r="A1693" s="165" t="s">
        <v>7384</v>
      </c>
      <c r="B1693" s="166">
        <v>9124.5</v>
      </c>
    </row>
    <row r="1694" spans="1:2">
      <c r="A1694" s="165" t="s">
        <v>7338</v>
      </c>
      <c r="B1694" s="166">
        <v>18876</v>
      </c>
    </row>
    <row r="1695" spans="1:2">
      <c r="A1695" s="165" t="s">
        <v>7340</v>
      </c>
      <c r="B1695" s="166">
        <v>18118.5</v>
      </c>
    </row>
    <row r="1696" spans="1:2">
      <c r="A1696" s="165" t="s">
        <v>7343</v>
      </c>
      <c r="B1696" s="166">
        <v>17175</v>
      </c>
    </row>
    <row r="1697" spans="1:2">
      <c r="A1697" s="165" t="s">
        <v>7363</v>
      </c>
      <c r="B1697" s="166">
        <v>13230.5</v>
      </c>
    </row>
    <row r="1698" spans="1:2">
      <c r="A1698" s="165" t="s">
        <v>7386</v>
      </c>
      <c r="B1698" s="166">
        <v>9111</v>
      </c>
    </row>
    <row r="1699" spans="1:2">
      <c r="A1699" s="165" t="s">
        <v>7285</v>
      </c>
      <c r="B1699" s="166">
        <v>269831.25</v>
      </c>
    </row>
    <row r="1700" spans="1:2">
      <c r="A1700" s="165" t="s">
        <v>7301</v>
      </c>
      <c r="B1700" s="166">
        <v>46930.5</v>
      </c>
    </row>
    <row r="1701" spans="1:2">
      <c r="A1701" s="165" t="s">
        <v>7333</v>
      </c>
      <c r="B1701" s="166">
        <v>20085</v>
      </c>
    </row>
    <row r="1702" spans="1:2">
      <c r="A1702" s="165" t="s">
        <v>7374</v>
      </c>
      <c r="B1702" s="166">
        <v>11662.5</v>
      </c>
    </row>
    <row r="1703" spans="1:2">
      <c r="A1703" s="165" t="s">
        <v>7366</v>
      </c>
      <c r="B1703" s="166">
        <v>12355.5</v>
      </c>
    </row>
    <row r="1704" spans="1:2">
      <c r="A1704" s="165" t="s">
        <v>7360</v>
      </c>
      <c r="B1704" s="166">
        <v>13427.5</v>
      </c>
    </row>
    <row r="1705" spans="1:2">
      <c r="A1705" s="165" t="s">
        <v>7346</v>
      </c>
      <c r="B1705" s="166">
        <v>17066</v>
      </c>
    </row>
    <row r="1706" spans="1:2">
      <c r="A1706" s="165" t="s">
        <v>7368</v>
      </c>
      <c r="B1706" s="166">
        <v>12189.5</v>
      </c>
    </row>
    <row r="1707" spans="1:2">
      <c r="A1707" s="165" t="s">
        <v>7325</v>
      </c>
      <c r="B1707" s="166">
        <v>22531.5</v>
      </c>
    </row>
    <row r="1708" spans="1:2">
      <c r="A1708" s="165" t="s">
        <v>7382</v>
      </c>
      <c r="B1708" s="166">
        <v>9427.5</v>
      </c>
    </row>
    <row r="1709" spans="1:2">
      <c r="A1709" s="165" t="s">
        <v>7310</v>
      </c>
      <c r="B1709" s="166">
        <v>33971</v>
      </c>
    </row>
    <row r="1710" spans="1:2">
      <c r="A1710" s="165" t="s">
        <v>7299</v>
      </c>
      <c r="B1710" s="166">
        <v>50613</v>
      </c>
    </row>
    <row r="1711" spans="1:2">
      <c r="A1711" s="165" t="s">
        <v>7305</v>
      </c>
      <c r="B1711" s="166">
        <v>45373</v>
      </c>
    </row>
    <row r="1712" spans="1:2">
      <c r="A1712" s="165" t="s">
        <v>7399</v>
      </c>
      <c r="B1712" s="166">
        <v>5903.5</v>
      </c>
    </row>
    <row r="1713" spans="1:2">
      <c r="A1713" s="165" t="s">
        <v>7291</v>
      </c>
      <c r="B1713" s="166">
        <v>70752.5</v>
      </c>
    </row>
    <row r="1714" spans="1:2">
      <c r="A1714" s="165" t="s">
        <v>7403</v>
      </c>
      <c r="B1714" s="166">
        <v>3432</v>
      </c>
    </row>
    <row r="1715" spans="1:2">
      <c r="A1715" s="165" t="s">
        <v>7313</v>
      </c>
      <c r="B1715" s="166">
        <v>30883</v>
      </c>
    </row>
    <row r="1716" spans="1:2">
      <c r="A1716" s="165" t="s">
        <v>7293</v>
      </c>
      <c r="B1716" s="166">
        <v>53359</v>
      </c>
    </row>
    <row r="1717" spans="1:2">
      <c r="A1717" s="165" t="s">
        <v>7426</v>
      </c>
      <c r="B1717" s="166">
        <v>344.5</v>
      </c>
    </row>
    <row r="1718" spans="1:2">
      <c r="A1718" s="165" t="s">
        <v>7307</v>
      </c>
      <c r="B1718" s="166">
        <v>34681.5</v>
      </c>
    </row>
    <row r="1719" spans="1:2">
      <c r="A1719" s="165" t="s">
        <v>7281</v>
      </c>
      <c r="B1719" s="166">
        <v>240330.5</v>
      </c>
    </row>
    <row r="1720" spans="1:2">
      <c r="A1720" s="165" t="s">
        <v>7389</v>
      </c>
      <c r="B1720" s="166">
        <v>8447</v>
      </c>
    </row>
    <row r="1721" spans="1:2">
      <c r="A1721" s="165" t="s">
        <v>7414</v>
      </c>
      <c r="B1721" s="166">
        <v>1814</v>
      </c>
    </row>
    <row r="1722" spans="1:2">
      <c r="A1722" s="165" t="s">
        <v>7371</v>
      </c>
      <c r="B1722" s="166">
        <v>12049</v>
      </c>
    </row>
    <row r="1723" spans="1:2">
      <c r="A1723" s="165" t="s">
        <v>11792</v>
      </c>
      <c r="B1723" s="166">
        <v>8099.5</v>
      </c>
    </row>
    <row r="1724" spans="1:2">
      <c r="A1724" s="165" t="s">
        <v>7352</v>
      </c>
      <c r="B1724" s="166">
        <v>14884</v>
      </c>
    </row>
    <row r="1725" spans="1:2">
      <c r="A1725" s="165" t="s">
        <v>7407</v>
      </c>
      <c r="B1725" s="166">
        <v>3326.5</v>
      </c>
    </row>
    <row r="1726" spans="1:2">
      <c r="A1726" s="165" t="s">
        <v>7328</v>
      </c>
      <c r="B1726" s="166">
        <v>21274.5</v>
      </c>
    </row>
    <row r="1727" spans="1:2">
      <c r="A1727" s="165" t="s">
        <v>7296</v>
      </c>
      <c r="B1727" s="166">
        <v>51366.5</v>
      </c>
    </row>
    <row r="1728" spans="1:2">
      <c r="A1728" s="165" t="s">
        <v>7378</v>
      </c>
      <c r="B1728" s="166">
        <v>14142</v>
      </c>
    </row>
    <row r="1729" spans="1:2">
      <c r="A1729" s="165" t="s">
        <v>7412</v>
      </c>
      <c r="B1729" s="166">
        <v>2287.5</v>
      </c>
    </row>
    <row r="1730" spans="1:2">
      <c r="A1730" s="165" t="s">
        <v>7448</v>
      </c>
      <c r="B1730" s="166">
        <v>35380.5</v>
      </c>
    </row>
    <row r="1731" spans="1:2">
      <c r="A1731" s="165" t="s">
        <v>7467</v>
      </c>
      <c r="B1731" s="166">
        <v>7461</v>
      </c>
    </row>
    <row r="1732" spans="1:2">
      <c r="A1732" s="165" t="s">
        <v>7440</v>
      </c>
      <c r="B1732" s="166">
        <v>47469.5</v>
      </c>
    </row>
    <row r="1733" spans="1:2">
      <c r="A1733" s="165" t="s">
        <v>7446</v>
      </c>
      <c r="B1733" s="166">
        <v>47003</v>
      </c>
    </row>
    <row r="1734" spans="1:2">
      <c r="A1734" s="165" t="s">
        <v>7443</v>
      </c>
      <c r="B1734" s="166">
        <v>83642</v>
      </c>
    </row>
    <row r="1735" spans="1:2">
      <c r="A1735" s="165" t="s">
        <v>7459</v>
      </c>
      <c r="B1735" s="166">
        <v>13886</v>
      </c>
    </row>
    <row r="1736" spans="1:2">
      <c r="A1736" s="165" t="s">
        <v>7461</v>
      </c>
      <c r="B1736" s="166">
        <v>9067.5</v>
      </c>
    </row>
    <row r="1737" spans="1:2">
      <c r="A1737" s="165" t="s">
        <v>7454</v>
      </c>
      <c r="B1737" s="166">
        <v>16319.5</v>
      </c>
    </row>
    <row r="1738" spans="1:2">
      <c r="A1738" s="165" t="s">
        <v>7436</v>
      </c>
      <c r="B1738" s="166">
        <v>47577</v>
      </c>
    </row>
    <row r="1739" spans="1:2">
      <c r="A1739" s="165" t="s">
        <v>7464</v>
      </c>
      <c r="B1739" s="166">
        <v>8787.5</v>
      </c>
    </row>
    <row r="1740" spans="1:2">
      <c r="A1740" s="165" t="s">
        <v>7470</v>
      </c>
      <c r="B1740" s="166">
        <v>7432</v>
      </c>
    </row>
    <row r="1741" spans="1:2">
      <c r="A1741" s="165" t="s">
        <v>7433</v>
      </c>
      <c r="B1741" s="166">
        <v>157608.5</v>
      </c>
    </row>
    <row r="1742" spans="1:2">
      <c r="A1742" s="165" t="s">
        <v>7575</v>
      </c>
      <c r="B1742" s="166">
        <v>6090</v>
      </c>
    </row>
    <row r="1743" spans="1:2">
      <c r="A1743" s="165" t="s">
        <v>7563</v>
      </c>
      <c r="B1743" s="166">
        <v>10968.5</v>
      </c>
    </row>
    <row r="1744" spans="1:2">
      <c r="A1744" s="165" t="s">
        <v>7577</v>
      </c>
      <c r="B1744" s="166">
        <v>5250.5</v>
      </c>
    </row>
    <row r="1745" spans="1:2">
      <c r="A1745" s="165" t="s">
        <v>7508</v>
      </c>
      <c r="B1745" s="166">
        <v>41443.5</v>
      </c>
    </row>
    <row r="1746" spans="1:2">
      <c r="A1746" s="165" t="s">
        <v>7595</v>
      </c>
      <c r="B1746" s="166">
        <v>1232</v>
      </c>
    </row>
    <row r="1747" spans="1:2">
      <c r="A1747" s="165" t="s">
        <v>7550</v>
      </c>
      <c r="B1747" s="166">
        <v>12449</v>
      </c>
    </row>
    <row r="1748" spans="1:2">
      <c r="A1748" s="165" t="s">
        <v>7551</v>
      </c>
      <c r="B1748" s="166">
        <v>2716</v>
      </c>
    </row>
    <row r="1749" spans="1:2">
      <c r="A1749" s="165" t="s">
        <v>7566</v>
      </c>
      <c r="B1749" s="166">
        <v>10896.5</v>
      </c>
    </row>
    <row r="1750" spans="1:2">
      <c r="A1750" s="165" t="s">
        <v>7579</v>
      </c>
      <c r="B1750" s="166">
        <v>4624.5</v>
      </c>
    </row>
    <row r="1751" spans="1:2">
      <c r="A1751" s="165" t="s">
        <v>7621</v>
      </c>
      <c r="B1751" s="166">
        <v>459.5</v>
      </c>
    </row>
    <row r="1752" spans="1:2">
      <c r="A1752" s="165" t="s">
        <v>7569</v>
      </c>
      <c r="B1752" s="166">
        <v>8607</v>
      </c>
    </row>
    <row r="1753" spans="1:2">
      <c r="A1753" s="165" t="s">
        <v>7545</v>
      </c>
      <c r="B1753" s="166">
        <v>15114.5</v>
      </c>
    </row>
    <row r="1754" spans="1:2">
      <c r="A1754" s="165" t="s">
        <v>7581</v>
      </c>
      <c r="B1754" s="166">
        <v>4236</v>
      </c>
    </row>
    <row r="1755" spans="1:2">
      <c r="A1755" s="165" t="s">
        <v>7500</v>
      </c>
      <c r="B1755" s="166">
        <v>317566.5</v>
      </c>
    </row>
    <row r="1756" spans="1:2">
      <c r="A1756" s="165" t="s">
        <v>7515</v>
      </c>
      <c r="B1756" s="166">
        <v>49711.25</v>
      </c>
    </row>
    <row r="1757" spans="1:2">
      <c r="A1757" s="165" t="s">
        <v>7553</v>
      </c>
      <c r="B1757" s="166">
        <v>11729</v>
      </c>
    </row>
    <row r="1758" spans="1:2">
      <c r="A1758" s="165" t="s">
        <v>7522</v>
      </c>
      <c r="B1758" s="166">
        <v>25608.5</v>
      </c>
    </row>
    <row r="1759" spans="1:2">
      <c r="A1759" s="165" t="s">
        <v>7540</v>
      </c>
      <c r="B1759" s="166">
        <v>17260</v>
      </c>
    </row>
    <row r="1760" spans="1:2">
      <c r="A1760" s="165" t="s">
        <v>7560</v>
      </c>
      <c r="B1760" s="166">
        <v>11021.5</v>
      </c>
    </row>
    <row r="1761" spans="1:2">
      <c r="A1761" s="165" t="s">
        <v>7531</v>
      </c>
      <c r="B1761" s="166">
        <v>19931</v>
      </c>
    </row>
    <row r="1762" spans="1:2">
      <c r="A1762" s="165" t="s">
        <v>7583</v>
      </c>
      <c r="B1762" s="166">
        <v>4081</v>
      </c>
    </row>
    <row r="1763" spans="1:2">
      <c r="A1763" s="165" t="s">
        <v>7542</v>
      </c>
      <c r="B1763" s="166">
        <v>16901</v>
      </c>
    </row>
    <row r="1764" spans="1:2">
      <c r="A1764" s="165" t="s">
        <v>7525</v>
      </c>
      <c r="B1764" s="166">
        <v>23334.5</v>
      </c>
    </row>
    <row r="1765" spans="1:2">
      <c r="A1765" s="165" t="s">
        <v>7517</v>
      </c>
      <c r="B1765" s="166">
        <v>30074.5</v>
      </c>
    </row>
    <row r="1766" spans="1:2">
      <c r="A1766" s="165" t="s">
        <v>7534</v>
      </c>
      <c r="B1766" s="166">
        <v>19859.5</v>
      </c>
    </row>
    <row r="1767" spans="1:2">
      <c r="A1767" s="165" t="s">
        <v>7528</v>
      </c>
      <c r="B1767" s="166">
        <v>22573</v>
      </c>
    </row>
    <row r="1768" spans="1:2">
      <c r="A1768" s="165" t="s">
        <v>7547</v>
      </c>
      <c r="B1768" s="166">
        <v>12674.5</v>
      </c>
    </row>
    <row r="1769" spans="1:2">
      <c r="A1769" s="165" t="s">
        <v>7506</v>
      </c>
      <c r="B1769" s="166">
        <v>93788.5</v>
      </c>
    </row>
    <row r="1770" spans="1:2">
      <c r="A1770" s="165" t="s">
        <v>7555</v>
      </c>
      <c r="B1770" s="166">
        <v>11067.5</v>
      </c>
    </row>
    <row r="1771" spans="1:2">
      <c r="A1771" s="165" t="s">
        <v>7557</v>
      </c>
      <c r="B1771" s="166">
        <v>11028.5</v>
      </c>
    </row>
    <row r="1772" spans="1:2">
      <c r="A1772" s="165" t="s">
        <v>7572</v>
      </c>
      <c r="B1772" s="166">
        <v>6840.5</v>
      </c>
    </row>
    <row r="1773" spans="1:2">
      <c r="A1773" s="165" t="s">
        <v>7536</v>
      </c>
      <c r="B1773" s="166">
        <v>18829</v>
      </c>
    </row>
    <row r="1774" spans="1:2">
      <c r="A1774" s="165" t="s">
        <v>7511</v>
      </c>
      <c r="B1774" s="166">
        <v>38881.5</v>
      </c>
    </row>
    <row r="1775" spans="1:2">
      <c r="A1775" s="165" t="s">
        <v>7504</v>
      </c>
      <c r="B1775" s="166">
        <v>3237</v>
      </c>
    </row>
    <row r="1776" spans="1:2">
      <c r="A1776" s="165" t="s">
        <v>7503</v>
      </c>
      <c r="B1776" s="166">
        <v>95740.5</v>
      </c>
    </row>
    <row r="1777" spans="1:2">
      <c r="A1777" s="165" t="s">
        <v>7667</v>
      </c>
      <c r="B1777" s="166">
        <v>37994.5</v>
      </c>
    </row>
    <row r="1778" spans="1:2">
      <c r="A1778" s="165" t="s">
        <v>7683</v>
      </c>
      <c r="B1778" s="166">
        <v>31071.5</v>
      </c>
    </row>
    <row r="1779" spans="1:2">
      <c r="A1779" s="165" t="s">
        <v>7734</v>
      </c>
      <c r="B1779" s="166">
        <v>8730.5</v>
      </c>
    </row>
    <row r="1780" spans="1:2">
      <c r="A1780" s="165" t="s">
        <v>7657</v>
      </c>
      <c r="B1780" s="166">
        <v>117711</v>
      </c>
    </row>
    <row r="1781" spans="1:2">
      <c r="A1781" s="165" t="s">
        <v>7686</v>
      </c>
      <c r="B1781" s="166">
        <v>26182.5</v>
      </c>
    </row>
    <row r="1782" spans="1:2">
      <c r="A1782" s="165" t="s">
        <v>7701</v>
      </c>
      <c r="B1782" s="166">
        <v>15874.5</v>
      </c>
    </row>
    <row r="1783" spans="1:2">
      <c r="A1783" s="165" t="s">
        <v>7712</v>
      </c>
      <c r="B1783" s="166">
        <v>11131</v>
      </c>
    </row>
    <row r="1784" spans="1:2">
      <c r="A1784" s="165" t="s">
        <v>7740</v>
      </c>
      <c r="B1784" s="166">
        <v>5283.5</v>
      </c>
    </row>
    <row r="1785" spans="1:2">
      <c r="A1785" s="165" t="s">
        <v>7764</v>
      </c>
      <c r="B1785" s="166">
        <v>2328.5</v>
      </c>
    </row>
    <row r="1786" spans="1:2">
      <c r="A1786" s="165" t="s">
        <v>7646</v>
      </c>
      <c r="B1786" s="166">
        <v>116135.75</v>
      </c>
    </row>
    <row r="1787" spans="1:2">
      <c r="A1787" s="165" t="s">
        <v>7758</v>
      </c>
      <c r="B1787" s="166">
        <v>2884.5</v>
      </c>
    </row>
    <row r="1788" spans="1:2">
      <c r="A1788" s="165" t="s">
        <v>7709</v>
      </c>
      <c r="B1788" s="166">
        <v>11131.5</v>
      </c>
    </row>
    <row r="1789" spans="1:2">
      <c r="A1789" s="165" t="s">
        <v>7789</v>
      </c>
      <c r="B1789" s="166">
        <v>1517</v>
      </c>
    </row>
    <row r="1790" spans="1:2">
      <c r="A1790" s="165" t="s">
        <v>7714</v>
      </c>
      <c r="B1790" s="166">
        <v>11095</v>
      </c>
    </row>
    <row r="1791" spans="1:2">
      <c r="A1791" s="165" t="s">
        <v>7649</v>
      </c>
      <c r="B1791" s="166">
        <v>100628</v>
      </c>
    </row>
    <row r="1792" spans="1:2">
      <c r="A1792" s="165" t="s">
        <v>7640</v>
      </c>
      <c r="B1792" s="166">
        <v>112798</v>
      </c>
    </row>
    <row r="1793" spans="1:2">
      <c r="A1793" s="165" t="s">
        <v>7746</v>
      </c>
      <c r="B1793" s="166">
        <v>3766.5</v>
      </c>
    </row>
    <row r="1794" spans="1:2">
      <c r="A1794" s="165" t="s">
        <v>11793</v>
      </c>
      <c r="B1794" s="166">
        <v>6087</v>
      </c>
    </row>
    <row r="1795" spans="1:2">
      <c r="A1795" s="165" t="s">
        <v>7632</v>
      </c>
      <c r="B1795" s="166">
        <v>798029.25</v>
      </c>
    </row>
    <row r="1796" spans="1:2">
      <c r="A1796" s="165" t="s">
        <v>7725</v>
      </c>
      <c r="B1796" s="166">
        <v>9972</v>
      </c>
    </row>
    <row r="1797" spans="1:2">
      <c r="A1797" s="165" t="s">
        <v>7680</v>
      </c>
      <c r="B1797" s="166">
        <v>31467</v>
      </c>
    </row>
    <row r="1798" spans="1:2">
      <c r="A1798" s="165" t="s">
        <v>7654</v>
      </c>
      <c r="B1798" s="166">
        <v>56028.5</v>
      </c>
    </row>
    <row r="1799" spans="1:2">
      <c r="A1799" s="165" t="s">
        <v>7670</v>
      </c>
      <c r="B1799" s="166">
        <v>36569</v>
      </c>
    </row>
    <row r="1800" spans="1:2">
      <c r="A1800" s="165" t="s">
        <v>7643</v>
      </c>
      <c r="B1800" s="166">
        <v>94931</v>
      </c>
    </row>
    <row r="1801" spans="1:2">
      <c r="A1801" s="165" t="s">
        <v>7638</v>
      </c>
      <c r="B1801" s="166">
        <v>165941</v>
      </c>
    </row>
    <row r="1802" spans="1:2">
      <c r="A1802" s="165" t="s">
        <v>7652</v>
      </c>
      <c r="B1802" s="166">
        <v>82403.5</v>
      </c>
    </row>
    <row r="1803" spans="1:2">
      <c r="A1803" s="165" t="s">
        <v>7674</v>
      </c>
      <c r="B1803" s="166">
        <v>35217</v>
      </c>
    </row>
    <row r="1804" spans="1:2">
      <c r="A1804" s="165" t="s">
        <v>7688</v>
      </c>
      <c r="B1804" s="166">
        <v>26038</v>
      </c>
    </row>
    <row r="1805" spans="1:2">
      <c r="A1805" s="165" t="s">
        <v>7717</v>
      </c>
      <c r="B1805" s="166">
        <v>11085</v>
      </c>
    </row>
    <row r="1806" spans="1:2">
      <c r="A1806" s="165" t="s">
        <v>7678</v>
      </c>
      <c r="B1806" s="166">
        <v>34508.5</v>
      </c>
    </row>
    <row r="1807" spans="1:2">
      <c r="A1807" s="165" t="s">
        <v>7697</v>
      </c>
      <c r="B1807" s="166">
        <v>20654.5</v>
      </c>
    </row>
    <row r="1808" spans="1:2">
      <c r="A1808" s="165" t="s">
        <v>7660</v>
      </c>
      <c r="B1808" s="166">
        <v>44079</v>
      </c>
    </row>
    <row r="1809" spans="1:2">
      <c r="A1809" s="165" t="s">
        <v>7736</v>
      </c>
      <c r="B1809" s="166">
        <v>7152</v>
      </c>
    </row>
    <row r="1810" spans="1:2">
      <c r="A1810" s="165" t="s">
        <v>7720</v>
      </c>
      <c r="B1810" s="166">
        <v>10414</v>
      </c>
    </row>
    <row r="1811" spans="1:2">
      <c r="A1811" s="165" t="s">
        <v>7730</v>
      </c>
      <c r="B1811" s="166">
        <v>9246</v>
      </c>
    </row>
    <row r="1812" spans="1:2">
      <c r="A1812" s="165" t="s">
        <v>7752</v>
      </c>
      <c r="B1812" s="166">
        <v>3306.5</v>
      </c>
    </row>
    <row r="1813" spans="1:2">
      <c r="A1813" s="165" t="s">
        <v>7744</v>
      </c>
      <c r="B1813" s="166">
        <v>4546.5</v>
      </c>
    </row>
    <row r="1814" spans="1:2">
      <c r="A1814" s="165" t="s">
        <v>7707</v>
      </c>
      <c r="B1814" s="166">
        <v>12304</v>
      </c>
    </row>
    <row r="1815" spans="1:2">
      <c r="A1815" s="165" t="s">
        <v>7695</v>
      </c>
      <c r="B1815" s="166">
        <v>20705</v>
      </c>
    </row>
    <row r="1816" spans="1:2">
      <c r="A1816" s="165" t="s">
        <v>7663</v>
      </c>
      <c r="B1816" s="166">
        <v>54932.75</v>
      </c>
    </row>
    <row r="1817" spans="1:2">
      <c r="A1817" s="165" t="s">
        <v>7703</v>
      </c>
      <c r="B1817" s="166">
        <v>15611</v>
      </c>
    </row>
    <row r="1818" spans="1:2">
      <c r="A1818" s="165" t="s">
        <v>7699</v>
      </c>
      <c r="B1818" s="166">
        <v>16702</v>
      </c>
    </row>
    <row r="1819" spans="1:2">
      <c r="A1819" s="165" t="s">
        <v>7900</v>
      </c>
      <c r="B1819" s="166">
        <v>6407</v>
      </c>
    </row>
    <row r="1820" spans="1:2">
      <c r="A1820" s="165" t="s">
        <v>7869</v>
      </c>
      <c r="B1820" s="166">
        <v>12787.5</v>
      </c>
    </row>
    <row r="1821" spans="1:2">
      <c r="A1821" s="165" t="s">
        <v>7852</v>
      </c>
      <c r="B1821" s="166">
        <v>19614</v>
      </c>
    </row>
    <row r="1822" spans="1:2">
      <c r="A1822" s="165" t="s">
        <v>7860</v>
      </c>
      <c r="B1822" s="166">
        <v>15384</v>
      </c>
    </row>
    <row r="1823" spans="1:2">
      <c r="A1823" s="165" t="s">
        <v>7904</v>
      </c>
      <c r="B1823" s="166">
        <v>5167.5</v>
      </c>
    </row>
    <row r="1824" spans="1:2">
      <c r="A1824" s="165" t="s">
        <v>7858</v>
      </c>
      <c r="B1824" s="166">
        <v>15820</v>
      </c>
    </row>
    <row r="1825" spans="1:2">
      <c r="A1825" s="165" t="s">
        <v>7909</v>
      </c>
      <c r="B1825" s="166">
        <v>3814</v>
      </c>
    </row>
    <row r="1826" spans="1:2">
      <c r="A1826" s="165" t="s">
        <v>7893</v>
      </c>
      <c r="B1826" s="166">
        <v>9487.75</v>
      </c>
    </row>
    <row r="1827" spans="1:2">
      <c r="A1827" s="165" t="s">
        <v>7881</v>
      </c>
      <c r="B1827" s="166">
        <v>11809</v>
      </c>
    </row>
    <row r="1828" spans="1:2">
      <c r="A1828" s="165" t="s">
        <v>7825</v>
      </c>
      <c r="B1828" s="166">
        <v>78280.5</v>
      </c>
    </row>
    <row r="1829" spans="1:2">
      <c r="A1829" s="165" t="s">
        <v>7841</v>
      </c>
      <c r="B1829" s="166">
        <v>27459</v>
      </c>
    </row>
    <row r="1830" spans="1:2">
      <c r="A1830" s="165" t="s">
        <v>7829</v>
      </c>
      <c r="B1830" s="166">
        <v>62801</v>
      </c>
    </row>
    <row r="1831" spans="1:2">
      <c r="A1831" s="165" t="s">
        <v>7874</v>
      </c>
      <c r="B1831" s="166">
        <v>12619</v>
      </c>
    </row>
    <row r="1832" spans="1:2">
      <c r="A1832" s="165" t="s">
        <v>7823</v>
      </c>
      <c r="B1832" s="166">
        <v>348296</v>
      </c>
    </row>
    <row r="1833" spans="1:2">
      <c r="A1833" s="165" t="s">
        <v>7917</v>
      </c>
      <c r="B1833" s="166">
        <v>3106.5</v>
      </c>
    </row>
    <row r="1834" spans="1:2">
      <c r="A1834" s="165" t="s">
        <v>7848</v>
      </c>
      <c r="B1834" s="166">
        <v>22143.5</v>
      </c>
    </row>
    <row r="1835" spans="1:2">
      <c r="A1835" s="165" t="s">
        <v>7912</v>
      </c>
      <c r="B1835" s="166">
        <v>3526.5</v>
      </c>
    </row>
    <row r="1836" spans="1:2">
      <c r="A1836" s="165" t="s">
        <v>7879</v>
      </c>
      <c r="B1836" s="166">
        <v>12284</v>
      </c>
    </row>
    <row r="1837" spans="1:2">
      <c r="A1837" s="165" t="s">
        <v>7898</v>
      </c>
      <c r="B1837" s="166">
        <v>8070.5</v>
      </c>
    </row>
    <row r="1838" spans="1:2">
      <c r="A1838" s="165" t="s">
        <v>7866</v>
      </c>
      <c r="B1838" s="166">
        <v>13030</v>
      </c>
    </row>
    <row r="1839" spans="1:2">
      <c r="A1839" s="165" t="s">
        <v>7832</v>
      </c>
      <c r="B1839" s="166">
        <v>61091</v>
      </c>
    </row>
    <row r="1840" spans="1:2">
      <c r="A1840" s="165" t="s">
        <v>7827</v>
      </c>
      <c r="B1840" s="166">
        <v>73312.5</v>
      </c>
    </row>
    <row r="1841" spans="1:2">
      <c r="A1841" s="165" t="s">
        <v>7887</v>
      </c>
      <c r="B1841" s="166">
        <v>11294</v>
      </c>
    </row>
    <row r="1842" spans="1:2">
      <c r="A1842" s="165" t="s">
        <v>7895</v>
      </c>
      <c r="B1842" s="166">
        <v>8554.5</v>
      </c>
    </row>
    <row r="1843" spans="1:2">
      <c r="A1843" s="165" t="s">
        <v>7838</v>
      </c>
      <c r="B1843" s="166">
        <v>32981.5</v>
      </c>
    </row>
    <row r="1844" spans="1:2">
      <c r="A1844" s="165" t="s">
        <v>7902</v>
      </c>
      <c r="B1844" s="166">
        <v>6242</v>
      </c>
    </row>
    <row r="1845" spans="1:2">
      <c r="A1845" s="165" t="s">
        <v>7871</v>
      </c>
      <c r="B1845" s="166">
        <v>12785</v>
      </c>
    </row>
    <row r="1846" spans="1:2">
      <c r="A1846" s="165" t="s">
        <v>7856</v>
      </c>
      <c r="B1846" s="166">
        <v>19016.5</v>
      </c>
    </row>
    <row r="1847" spans="1:2">
      <c r="A1847" s="165" t="s">
        <v>7862</v>
      </c>
      <c r="B1847" s="166">
        <v>15026.5</v>
      </c>
    </row>
    <row r="1848" spans="1:2">
      <c r="A1848" s="165" t="s">
        <v>7884</v>
      </c>
      <c r="B1848" s="166">
        <v>11455.5</v>
      </c>
    </row>
    <row r="1849" spans="1:2">
      <c r="A1849" s="165" t="s">
        <v>7820</v>
      </c>
      <c r="B1849" s="166">
        <v>464961</v>
      </c>
    </row>
    <row r="1850" spans="1:2">
      <c r="A1850" s="165" t="s">
        <v>7890</v>
      </c>
      <c r="B1850" s="166">
        <v>9751</v>
      </c>
    </row>
    <row r="1851" spans="1:2">
      <c r="A1851" s="165" t="s">
        <v>7816</v>
      </c>
      <c r="B1851" s="166">
        <v>19477</v>
      </c>
    </row>
    <row r="1852" spans="1:2">
      <c r="A1852" s="165" t="s">
        <v>7999</v>
      </c>
      <c r="B1852" s="166">
        <v>49957.5</v>
      </c>
    </row>
    <row r="1853" spans="1:2">
      <c r="A1853" s="165" t="s">
        <v>8074</v>
      </c>
      <c r="B1853" s="166">
        <v>25578</v>
      </c>
    </row>
    <row r="1854" spans="1:2">
      <c r="A1854" s="165" t="s">
        <v>8065</v>
      </c>
      <c r="B1854" s="166">
        <v>20893</v>
      </c>
    </row>
    <row r="1855" spans="1:2">
      <c r="A1855" s="165" t="s">
        <v>8060</v>
      </c>
      <c r="B1855" s="166">
        <v>21702</v>
      </c>
    </row>
    <row r="1856" spans="1:2">
      <c r="A1856" s="165" t="s">
        <v>7986</v>
      </c>
      <c r="B1856" s="166">
        <v>67217.5</v>
      </c>
    </row>
    <row r="1857" spans="1:2">
      <c r="A1857" s="165" t="s">
        <v>8153</v>
      </c>
      <c r="B1857" s="166">
        <v>6116</v>
      </c>
    </row>
    <row r="1858" spans="1:2">
      <c r="A1858" s="165" t="s">
        <v>7972</v>
      </c>
      <c r="B1858" s="166">
        <v>50</v>
      </c>
    </row>
    <row r="1859" spans="1:2">
      <c r="A1859" s="165" t="s">
        <v>7952</v>
      </c>
      <c r="B1859" s="166">
        <v>171802.5</v>
      </c>
    </row>
    <row r="1860" spans="1:2">
      <c r="A1860" s="165" t="s">
        <v>8120</v>
      </c>
      <c r="B1860" s="166">
        <v>11506</v>
      </c>
    </row>
    <row r="1861" spans="1:2">
      <c r="A1861" s="165" t="s">
        <v>8083</v>
      </c>
      <c r="B1861" s="166">
        <v>15675</v>
      </c>
    </row>
    <row r="1862" spans="1:2">
      <c r="A1862" s="165" t="s">
        <v>8094</v>
      </c>
      <c r="B1862" s="166">
        <v>18359</v>
      </c>
    </row>
    <row r="1863" spans="1:2">
      <c r="A1863" s="165" t="s">
        <v>8071</v>
      </c>
      <c r="B1863" s="166">
        <v>19784</v>
      </c>
    </row>
    <row r="1864" spans="1:2">
      <c r="A1864" s="165" t="s">
        <v>8211</v>
      </c>
      <c r="B1864" s="166">
        <v>1300.5</v>
      </c>
    </row>
    <row r="1865" spans="1:2">
      <c r="A1865" s="165" t="s">
        <v>7991</v>
      </c>
      <c r="B1865" s="166">
        <v>54966</v>
      </c>
    </row>
    <row r="1866" spans="1:2">
      <c r="A1866" s="165" t="s">
        <v>8019</v>
      </c>
      <c r="B1866" s="166">
        <v>39884</v>
      </c>
    </row>
    <row r="1867" spans="1:2">
      <c r="A1867" s="165" t="s">
        <v>7966</v>
      </c>
      <c r="B1867" s="166">
        <v>114643</v>
      </c>
    </row>
    <row r="1868" spans="1:2">
      <c r="A1868" s="165" t="s">
        <v>8109</v>
      </c>
      <c r="B1868" s="166">
        <v>13963.5</v>
      </c>
    </row>
    <row r="1869" spans="1:2">
      <c r="A1869" s="165" t="s">
        <v>8197</v>
      </c>
      <c r="B1869" s="166">
        <v>2526.5</v>
      </c>
    </row>
    <row r="1870" spans="1:2">
      <c r="A1870" s="165" t="s">
        <v>8078</v>
      </c>
      <c r="B1870" s="166">
        <v>17280</v>
      </c>
    </row>
    <row r="1871" spans="1:2">
      <c r="A1871" s="165" t="s">
        <v>8046</v>
      </c>
      <c r="B1871" s="166">
        <v>27160.5</v>
      </c>
    </row>
    <row r="1872" spans="1:2">
      <c r="A1872" s="165" t="s">
        <v>8189</v>
      </c>
      <c r="B1872" s="166">
        <v>3570</v>
      </c>
    </row>
    <row r="1873" spans="1:2">
      <c r="A1873" s="165" t="s">
        <v>8151</v>
      </c>
      <c r="B1873" s="166">
        <v>6356.5</v>
      </c>
    </row>
    <row r="1874" spans="1:2">
      <c r="A1874" s="165" t="s">
        <v>8256</v>
      </c>
      <c r="B1874" s="166">
        <v>117.5</v>
      </c>
    </row>
    <row r="1875" spans="1:2">
      <c r="A1875" s="165" t="s">
        <v>8205</v>
      </c>
      <c r="B1875" s="166">
        <v>2067.25</v>
      </c>
    </row>
    <row r="1876" spans="1:2">
      <c r="A1876" s="165" t="s">
        <v>8179</v>
      </c>
      <c r="B1876" s="166">
        <v>3977</v>
      </c>
    </row>
    <row r="1877" spans="1:2">
      <c r="A1877" s="165" t="s">
        <v>7971</v>
      </c>
      <c r="B1877" s="166">
        <v>99648</v>
      </c>
    </row>
    <row r="1878" spans="1:2">
      <c r="A1878" s="165" t="s">
        <v>7955</v>
      </c>
      <c r="B1878" s="166">
        <v>130916.5</v>
      </c>
    </row>
    <row r="1879" spans="1:2">
      <c r="A1879" s="165" t="s">
        <v>8164</v>
      </c>
      <c r="B1879" s="166">
        <v>4875</v>
      </c>
    </row>
    <row r="1880" spans="1:2">
      <c r="A1880" s="165" t="s">
        <v>8200</v>
      </c>
      <c r="B1880" s="166">
        <v>2523</v>
      </c>
    </row>
    <row r="1881" spans="1:2">
      <c r="A1881" s="165" t="s">
        <v>8160</v>
      </c>
      <c r="B1881" s="166">
        <v>5086</v>
      </c>
    </row>
    <row r="1882" spans="1:2">
      <c r="A1882" s="165" t="s">
        <v>8081</v>
      </c>
      <c r="B1882" s="166">
        <v>21747.5</v>
      </c>
    </row>
    <row r="1883" spans="1:2">
      <c r="A1883" s="165" t="s">
        <v>8187</v>
      </c>
      <c r="B1883" s="166">
        <v>3685.5</v>
      </c>
    </row>
    <row r="1884" spans="1:2">
      <c r="A1884" s="165" t="s">
        <v>8172</v>
      </c>
      <c r="B1884" s="166">
        <v>4490.75</v>
      </c>
    </row>
    <row r="1885" spans="1:2">
      <c r="A1885" s="165" t="s">
        <v>8127</v>
      </c>
      <c r="B1885" s="166">
        <v>10873.5</v>
      </c>
    </row>
    <row r="1886" spans="1:2">
      <c r="A1886" s="165" t="s">
        <v>8017</v>
      </c>
      <c r="B1886" s="166">
        <v>40771.5</v>
      </c>
    </row>
    <row r="1887" spans="1:2">
      <c r="A1887" s="165" t="s">
        <v>8051</v>
      </c>
      <c r="B1887" s="166">
        <v>26141</v>
      </c>
    </row>
    <row r="1888" spans="1:2">
      <c r="A1888" s="165" t="s">
        <v>8168</v>
      </c>
      <c r="B1888" s="166">
        <v>4704.5</v>
      </c>
    </row>
    <row r="1889" spans="1:2">
      <c r="A1889" s="165" t="s">
        <v>8130</v>
      </c>
      <c r="B1889" s="166">
        <v>10624</v>
      </c>
    </row>
    <row r="1890" spans="1:2">
      <c r="A1890" s="165" t="s">
        <v>8183</v>
      </c>
      <c r="B1890" s="166">
        <v>3955</v>
      </c>
    </row>
    <row r="1891" spans="1:2">
      <c r="A1891" s="165" t="s">
        <v>8195</v>
      </c>
      <c r="B1891" s="166">
        <v>3147</v>
      </c>
    </row>
    <row r="1892" spans="1:2">
      <c r="A1892" s="165" t="s">
        <v>8055</v>
      </c>
      <c r="B1892" s="166">
        <v>22896</v>
      </c>
    </row>
    <row r="1893" spans="1:2">
      <c r="A1893" s="165" t="s">
        <v>7962</v>
      </c>
      <c r="B1893" s="166">
        <v>146813</v>
      </c>
    </row>
    <row r="1894" spans="1:2">
      <c r="A1894" s="165" t="s">
        <v>8042</v>
      </c>
      <c r="B1894" s="166">
        <v>32877.25</v>
      </c>
    </row>
    <row r="1895" spans="1:2">
      <c r="A1895" s="165" t="s">
        <v>7988</v>
      </c>
      <c r="B1895" s="166">
        <v>61877.5</v>
      </c>
    </row>
    <row r="1896" spans="1:2">
      <c r="A1896" s="165" t="s">
        <v>8068</v>
      </c>
      <c r="B1896" s="166">
        <v>19877</v>
      </c>
    </row>
    <row r="1897" spans="1:2">
      <c r="A1897" s="165" t="s">
        <v>8142</v>
      </c>
      <c r="B1897" s="166">
        <v>8891</v>
      </c>
    </row>
    <row r="1898" spans="1:2">
      <c r="A1898" s="165" t="s">
        <v>8175</v>
      </c>
      <c r="B1898" s="166">
        <v>4165.5</v>
      </c>
    </row>
    <row r="1899" spans="1:2">
      <c r="A1899" s="165" t="s">
        <v>8087</v>
      </c>
      <c r="B1899" s="166">
        <v>14921</v>
      </c>
    </row>
    <row r="1900" spans="1:2">
      <c r="A1900" s="165" t="s">
        <v>7977</v>
      </c>
      <c r="B1900" s="166">
        <v>74944</v>
      </c>
    </row>
    <row r="1901" spans="1:2">
      <c r="A1901" s="165" t="s">
        <v>8021</v>
      </c>
      <c r="B1901" s="166">
        <v>38698.5</v>
      </c>
    </row>
    <row r="1902" spans="1:2">
      <c r="A1902" s="165" t="s">
        <v>8010</v>
      </c>
      <c r="B1902" s="166">
        <v>47227.5</v>
      </c>
    </row>
    <row r="1903" spans="1:2">
      <c r="A1903" s="165" t="s">
        <v>7980</v>
      </c>
      <c r="B1903" s="166">
        <v>73840.5</v>
      </c>
    </row>
    <row r="1904" spans="1:2">
      <c r="A1904" s="165" t="s">
        <v>8053</v>
      </c>
      <c r="B1904" s="166">
        <v>23089.5</v>
      </c>
    </row>
    <row r="1905" spans="1:2">
      <c r="A1905" s="165" t="s">
        <v>8027</v>
      </c>
      <c r="B1905" s="166">
        <v>35802.5</v>
      </c>
    </row>
    <row r="1906" spans="1:2">
      <c r="A1906" s="165" t="s">
        <v>8090</v>
      </c>
      <c r="B1906" s="166">
        <v>14676.25</v>
      </c>
    </row>
    <row r="1907" spans="1:2">
      <c r="A1907" s="165" t="s">
        <v>8114</v>
      </c>
      <c r="B1907" s="166">
        <v>11783.25</v>
      </c>
    </row>
    <row r="1908" spans="1:2">
      <c r="A1908" s="165" t="s">
        <v>8062</v>
      </c>
      <c r="B1908" s="166">
        <v>21550.75</v>
      </c>
    </row>
    <row r="1909" spans="1:2">
      <c r="A1909" s="165" t="s">
        <v>8039</v>
      </c>
      <c r="B1909" s="166">
        <v>32692.75</v>
      </c>
    </row>
    <row r="1910" spans="1:2">
      <c r="A1910" s="165" t="s">
        <v>7974</v>
      </c>
      <c r="B1910" s="166">
        <v>82391.5</v>
      </c>
    </row>
    <row r="1911" spans="1:2">
      <c r="A1911" s="165" t="s">
        <v>8024</v>
      </c>
      <c r="B1911" s="166">
        <v>37060</v>
      </c>
    </row>
    <row r="1912" spans="1:2">
      <c r="A1912" s="165" t="s">
        <v>8030</v>
      </c>
      <c r="B1912" s="166">
        <v>35130</v>
      </c>
    </row>
    <row r="1913" spans="1:2">
      <c r="A1913" s="165" t="s">
        <v>8002</v>
      </c>
      <c r="B1913" s="166">
        <v>49599</v>
      </c>
    </row>
    <row r="1914" spans="1:2">
      <c r="A1914" s="165" t="s">
        <v>8057</v>
      </c>
      <c r="B1914" s="166">
        <v>22702.75</v>
      </c>
    </row>
    <row r="1915" spans="1:2">
      <c r="A1915" s="165" t="s">
        <v>7941</v>
      </c>
      <c r="B1915" s="166">
        <v>1502872.5</v>
      </c>
    </row>
    <row r="1916" spans="1:2">
      <c r="A1916" s="165" t="s">
        <v>8203</v>
      </c>
      <c r="B1916" s="166">
        <v>2132.5</v>
      </c>
    </row>
    <row r="1917" spans="1:2">
      <c r="A1917" s="165" t="s">
        <v>8178</v>
      </c>
      <c r="B1917" s="166">
        <v>4073</v>
      </c>
    </row>
    <row r="1918" spans="1:2">
      <c r="A1918" s="165" t="s">
        <v>7950</v>
      </c>
      <c r="B1918" s="166">
        <v>194598.5</v>
      </c>
    </row>
    <row r="1919" spans="1:2">
      <c r="A1919" s="165" t="s">
        <v>8118</v>
      </c>
      <c r="B1919" s="166">
        <v>11689</v>
      </c>
    </row>
    <row r="1920" spans="1:2">
      <c r="A1920" s="165" t="s">
        <v>8140</v>
      </c>
      <c r="B1920" s="166">
        <v>8962</v>
      </c>
    </row>
    <row r="1921" spans="1:2">
      <c r="A1921" s="165" t="s">
        <v>8034</v>
      </c>
      <c r="B1921" s="166">
        <v>40372</v>
      </c>
    </row>
    <row r="1922" spans="1:2">
      <c r="A1922" s="165" t="s">
        <v>8111</v>
      </c>
      <c r="B1922" s="166">
        <v>12236.5</v>
      </c>
    </row>
    <row r="1923" spans="1:2">
      <c r="A1923" s="165" t="s">
        <v>8209</v>
      </c>
      <c r="B1923" s="166">
        <v>1338.5</v>
      </c>
    </row>
    <row r="1924" spans="1:2">
      <c r="A1924" s="165" t="s">
        <v>8008</v>
      </c>
      <c r="B1924" s="166">
        <v>47233.5</v>
      </c>
    </row>
    <row r="1925" spans="1:2">
      <c r="A1925" s="165" t="s">
        <v>8240</v>
      </c>
      <c r="B1925" s="166">
        <v>515</v>
      </c>
    </row>
    <row r="1926" spans="1:2">
      <c r="A1926" s="165" t="s">
        <v>7983</v>
      </c>
      <c r="B1926" s="166">
        <v>70247</v>
      </c>
    </row>
    <row r="1927" spans="1:2">
      <c r="A1927" s="165" t="s">
        <v>8149</v>
      </c>
      <c r="B1927" s="166">
        <v>6569</v>
      </c>
    </row>
    <row r="1928" spans="1:2">
      <c r="A1928" s="165" t="s">
        <v>8236</v>
      </c>
      <c r="B1928" s="166">
        <v>653</v>
      </c>
    </row>
    <row r="1929" spans="1:2">
      <c r="A1929" s="165" t="s">
        <v>8084</v>
      </c>
      <c r="B1929" s="166">
        <v>15294</v>
      </c>
    </row>
    <row r="1930" spans="1:2">
      <c r="A1930" s="165" t="s">
        <v>8132</v>
      </c>
      <c r="B1930" s="166">
        <v>10036</v>
      </c>
    </row>
    <row r="1931" spans="1:2">
      <c r="A1931" s="165" t="s">
        <v>8269</v>
      </c>
      <c r="B1931" s="166">
        <v>72308.5</v>
      </c>
    </row>
    <row r="1932" spans="1:2">
      <c r="A1932" s="165" t="s">
        <v>7997</v>
      </c>
      <c r="B1932" s="166">
        <v>54090.5</v>
      </c>
    </row>
    <row r="1933" spans="1:2">
      <c r="A1933" s="165" t="s">
        <v>8123</v>
      </c>
      <c r="B1933" s="166">
        <v>10950</v>
      </c>
    </row>
    <row r="1934" spans="1:2">
      <c r="A1934" s="165" t="s">
        <v>8036</v>
      </c>
      <c r="B1934" s="166">
        <v>33191.5</v>
      </c>
    </row>
    <row r="1935" spans="1:2">
      <c r="A1935" s="165" t="s">
        <v>8158</v>
      </c>
      <c r="B1935" s="166">
        <v>5231</v>
      </c>
    </row>
    <row r="1936" spans="1:2">
      <c r="A1936" s="165" t="s">
        <v>7958</v>
      </c>
      <c r="B1936" s="166">
        <v>124180</v>
      </c>
    </row>
    <row r="1937" spans="1:2">
      <c r="A1937" s="165" t="s">
        <v>8013</v>
      </c>
      <c r="B1937" s="166">
        <v>42697.5</v>
      </c>
    </row>
    <row r="1938" spans="1:2">
      <c r="A1938" s="165" t="s">
        <v>8258</v>
      </c>
      <c r="B1938" s="166">
        <v>58</v>
      </c>
    </row>
    <row r="1939" spans="1:2">
      <c r="A1939" s="165" t="s">
        <v>8294</v>
      </c>
      <c r="B1939" s="166">
        <v>12130</v>
      </c>
    </row>
    <row r="1940" spans="1:2">
      <c r="A1940" s="165" t="s">
        <v>8305</v>
      </c>
      <c r="B1940" s="166">
        <v>3798</v>
      </c>
    </row>
    <row r="1941" spans="1:2">
      <c r="A1941" s="165" t="s">
        <v>8279</v>
      </c>
      <c r="B1941" s="166">
        <v>92080.75</v>
      </c>
    </row>
    <row r="1942" spans="1:2">
      <c r="A1942" s="165" t="s">
        <v>8307</v>
      </c>
      <c r="B1942" s="166">
        <v>3550.5</v>
      </c>
    </row>
    <row r="1943" spans="1:2">
      <c r="A1943" s="165" t="s">
        <v>8273</v>
      </c>
      <c r="B1943" s="166">
        <v>175893.5</v>
      </c>
    </row>
    <row r="1944" spans="1:2">
      <c r="A1944" s="165" t="s">
        <v>8286</v>
      </c>
      <c r="B1944" s="166">
        <v>18195.5</v>
      </c>
    </row>
    <row r="1945" spans="1:2">
      <c r="A1945" s="165" t="s">
        <v>8281</v>
      </c>
      <c r="B1945" s="166">
        <v>23187.5</v>
      </c>
    </row>
    <row r="1946" spans="1:2">
      <c r="A1946" s="165" t="s">
        <v>8298</v>
      </c>
      <c r="B1946" s="166">
        <v>8419</v>
      </c>
    </row>
    <row r="1947" spans="1:2">
      <c r="A1947" s="165" t="s">
        <v>8303</v>
      </c>
      <c r="B1947" s="166">
        <v>5383</v>
      </c>
    </row>
    <row r="1948" spans="1:2">
      <c r="A1948" s="165" t="s">
        <v>8288</v>
      </c>
      <c r="B1948" s="166">
        <v>16973.5</v>
      </c>
    </row>
    <row r="1949" spans="1:2">
      <c r="A1949" s="165" t="s">
        <v>8368</v>
      </c>
      <c r="B1949" s="166">
        <v>21055</v>
      </c>
    </row>
    <row r="1950" spans="1:2">
      <c r="A1950" s="165" t="s">
        <v>8370</v>
      </c>
      <c r="B1950" s="166">
        <v>17386.5</v>
      </c>
    </row>
    <row r="1951" spans="1:2">
      <c r="A1951" s="165" t="s">
        <v>8356</v>
      </c>
      <c r="B1951" s="166">
        <v>43592.5</v>
      </c>
    </row>
    <row r="1952" spans="1:2">
      <c r="A1952" s="165" t="s">
        <v>8374</v>
      </c>
      <c r="B1952" s="166">
        <v>16154</v>
      </c>
    </row>
    <row r="1953" spans="1:2">
      <c r="A1953" s="165" t="s">
        <v>8428</v>
      </c>
      <c r="B1953" s="166">
        <v>1555</v>
      </c>
    </row>
    <row r="1954" spans="1:2">
      <c r="A1954" s="165" t="s">
        <v>8392</v>
      </c>
      <c r="B1954" s="166">
        <v>10494.5</v>
      </c>
    </row>
    <row r="1955" spans="1:2">
      <c r="A1955" s="165" t="s">
        <v>8399</v>
      </c>
      <c r="B1955" s="166">
        <v>9644.5</v>
      </c>
    </row>
    <row r="1956" spans="1:2">
      <c r="A1956" s="165" t="s">
        <v>8396</v>
      </c>
      <c r="B1956" s="166">
        <v>10286</v>
      </c>
    </row>
    <row r="1957" spans="1:2">
      <c r="A1957" s="165" t="s">
        <v>8340</v>
      </c>
      <c r="B1957" s="166">
        <v>203270</v>
      </c>
    </row>
    <row r="1958" spans="1:2">
      <c r="A1958" s="165" t="s">
        <v>8343</v>
      </c>
      <c r="B1958" s="166">
        <v>109347.5</v>
      </c>
    </row>
    <row r="1959" spans="1:2">
      <c r="A1959" s="165" t="s">
        <v>8365</v>
      </c>
      <c r="B1959" s="166">
        <v>24211.25</v>
      </c>
    </row>
    <row r="1960" spans="1:2">
      <c r="A1960" s="165" t="s">
        <v>8347</v>
      </c>
      <c r="B1960" s="166">
        <v>68461.5</v>
      </c>
    </row>
    <row r="1961" spans="1:2">
      <c r="A1961" s="165" t="s">
        <v>8336</v>
      </c>
      <c r="B1961" s="166">
        <v>194222</v>
      </c>
    </row>
    <row r="1962" spans="1:2">
      <c r="A1962" s="165" t="s">
        <v>8407</v>
      </c>
      <c r="B1962" s="166">
        <v>10835.5</v>
      </c>
    </row>
    <row r="1963" spans="1:2">
      <c r="A1963" s="165" t="s">
        <v>8415</v>
      </c>
      <c r="B1963" s="166">
        <v>4887</v>
      </c>
    </row>
    <row r="1964" spans="1:2">
      <c r="A1964" s="165" t="s">
        <v>8354</v>
      </c>
      <c r="B1964" s="166">
        <v>57861.5</v>
      </c>
    </row>
    <row r="1965" spans="1:2">
      <c r="A1965" s="165" t="s">
        <v>8410</v>
      </c>
      <c r="B1965" s="166">
        <v>5945</v>
      </c>
    </row>
    <row r="1966" spans="1:2">
      <c r="A1966" s="165" t="s">
        <v>8390</v>
      </c>
      <c r="B1966" s="166">
        <v>10499.5</v>
      </c>
    </row>
    <row r="1967" spans="1:2">
      <c r="A1967" s="165" t="s">
        <v>8382</v>
      </c>
      <c r="B1967" s="166">
        <v>11589</v>
      </c>
    </row>
    <row r="1968" spans="1:2">
      <c r="A1968" s="165" t="s">
        <v>8363</v>
      </c>
      <c r="B1968" s="166">
        <v>43260</v>
      </c>
    </row>
    <row r="1969" spans="1:2">
      <c r="A1969" s="165" t="s">
        <v>8387</v>
      </c>
      <c r="B1969" s="166">
        <v>10772.5</v>
      </c>
    </row>
    <row r="1970" spans="1:2">
      <c r="A1970" s="165" t="s">
        <v>8385</v>
      </c>
      <c r="B1970" s="166">
        <v>11399.5</v>
      </c>
    </row>
    <row r="1971" spans="1:2">
      <c r="A1971" s="165" t="s">
        <v>8413</v>
      </c>
      <c r="B1971" s="166">
        <v>5016</v>
      </c>
    </row>
    <row r="1972" spans="1:2">
      <c r="A1972" s="165" t="s">
        <v>8359</v>
      </c>
      <c r="B1972" s="166">
        <v>37650.5</v>
      </c>
    </row>
    <row r="1973" spans="1:2">
      <c r="A1973" s="165" t="s">
        <v>8351</v>
      </c>
      <c r="B1973" s="166">
        <v>65334.5</v>
      </c>
    </row>
    <row r="1974" spans="1:2">
      <c r="A1974" s="165" t="s">
        <v>8419</v>
      </c>
      <c r="B1974" s="166">
        <v>3110.5</v>
      </c>
    </row>
    <row r="1975" spans="1:2">
      <c r="A1975" s="165" t="s">
        <v>8403</v>
      </c>
      <c r="B1975" s="166">
        <v>9024.5</v>
      </c>
    </row>
    <row r="1976" spans="1:2">
      <c r="A1976" s="165" t="s">
        <v>8345</v>
      </c>
      <c r="B1976" s="166">
        <v>71095.5</v>
      </c>
    </row>
    <row r="1977" spans="1:2">
      <c r="A1977" s="165" t="s">
        <v>8438</v>
      </c>
      <c r="B1977" s="166">
        <v>426456</v>
      </c>
    </row>
    <row r="1978" spans="1:2">
      <c r="A1978" s="165" t="s">
        <v>8451</v>
      </c>
      <c r="B1978" s="166">
        <v>61166.5</v>
      </c>
    </row>
    <row r="1979" spans="1:2">
      <c r="A1979" s="165" t="s">
        <v>8463</v>
      </c>
      <c r="B1979" s="166">
        <v>23705</v>
      </c>
    </row>
    <row r="1980" spans="1:2">
      <c r="A1980" s="165" t="s">
        <v>8486</v>
      </c>
      <c r="B1980" s="166">
        <v>9886</v>
      </c>
    </row>
    <row r="1981" spans="1:2">
      <c r="A1981" s="165" t="s">
        <v>8477</v>
      </c>
      <c r="B1981" s="166">
        <v>21573.5</v>
      </c>
    </row>
    <row r="1982" spans="1:2">
      <c r="A1982" s="165" t="s">
        <v>8444</v>
      </c>
      <c r="B1982" s="166">
        <v>66202.5</v>
      </c>
    </row>
    <row r="1983" spans="1:2">
      <c r="A1983" s="165" t="s">
        <v>8459</v>
      </c>
      <c r="B1983" s="166">
        <v>24748</v>
      </c>
    </row>
    <row r="1984" spans="1:2">
      <c r="A1984" s="165" t="s">
        <v>8468</v>
      </c>
      <c r="B1984" s="166">
        <v>23344.5</v>
      </c>
    </row>
    <row r="1985" spans="1:2">
      <c r="A1985" s="165" t="s">
        <v>8465</v>
      </c>
      <c r="B1985" s="166">
        <v>23551.5</v>
      </c>
    </row>
    <row r="1986" spans="1:2">
      <c r="A1986" s="165" t="s">
        <v>8473</v>
      </c>
      <c r="B1986" s="166">
        <v>22202.5</v>
      </c>
    </row>
    <row r="1987" spans="1:2">
      <c r="A1987" s="165" t="s">
        <v>8453</v>
      </c>
      <c r="B1987" s="166">
        <v>31421</v>
      </c>
    </row>
    <row r="1988" spans="1:2">
      <c r="A1988" s="165" t="s">
        <v>8501</v>
      </c>
      <c r="B1988" s="166">
        <v>2920.5</v>
      </c>
    </row>
    <row r="1989" spans="1:2">
      <c r="A1989" s="165" t="s">
        <v>8457</v>
      </c>
      <c r="B1989" s="166">
        <v>26298</v>
      </c>
    </row>
    <row r="1990" spans="1:2">
      <c r="A1990" s="165" t="s">
        <v>8498</v>
      </c>
      <c r="B1990" s="166">
        <v>3355</v>
      </c>
    </row>
    <row r="1991" spans="1:2">
      <c r="A1991" s="165" t="s">
        <v>8479</v>
      </c>
      <c r="B1991" s="166">
        <v>17968</v>
      </c>
    </row>
    <row r="1992" spans="1:2">
      <c r="A1992" s="165" t="s">
        <v>8490</v>
      </c>
      <c r="B1992" s="166">
        <v>6705.5</v>
      </c>
    </row>
    <row r="1993" spans="1:2">
      <c r="A1993" s="165" t="s">
        <v>8448</v>
      </c>
      <c r="B1993" s="166">
        <v>65523</v>
      </c>
    </row>
    <row r="1994" spans="1:2">
      <c r="A1994" s="165" t="s">
        <v>8481</v>
      </c>
      <c r="B1994" s="166">
        <v>14237.5</v>
      </c>
    </row>
    <row r="1995" spans="1:2">
      <c r="A1995" s="165" t="s">
        <v>8488</v>
      </c>
      <c r="B1995" s="166">
        <v>9073.5</v>
      </c>
    </row>
    <row r="1996" spans="1:2">
      <c r="A1996" s="165" t="s">
        <v>8441</v>
      </c>
      <c r="B1996" s="166">
        <v>124428.75</v>
      </c>
    </row>
    <row r="1997" spans="1:2">
      <c r="A1997" s="165" t="s">
        <v>8483</v>
      </c>
      <c r="B1997" s="166">
        <v>12474</v>
      </c>
    </row>
    <row r="1998" spans="1:2">
      <c r="A1998" s="165" t="s">
        <v>8504</v>
      </c>
      <c r="B1998" s="166">
        <v>1884</v>
      </c>
    </row>
    <row r="1999" spans="1:2">
      <c r="A1999" s="165" t="s">
        <v>8493</v>
      </c>
      <c r="B1999" s="166">
        <v>5433.5</v>
      </c>
    </row>
    <row r="2000" spans="1:2">
      <c r="A2000" s="165" t="s">
        <v>8508</v>
      </c>
      <c r="B2000" s="166">
        <v>400435</v>
      </c>
    </row>
    <row r="2001" spans="1:2">
      <c r="A2001" s="165" t="s">
        <v>8515</v>
      </c>
      <c r="B2001" s="166">
        <v>96934</v>
      </c>
    </row>
    <row r="2002" spans="1:2">
      <c r="A2002" s="165" t="s">
        <v>8511</v>
      </c>
      <c r="B2002" s="166">
        <v>79360</v>
      </c>
    </row>
    <row r="2003" spans="1:2">
      <c r="A2003" s="165" t="s">
        <v>8539</v>
      </c>
      <c r="B2003" s="166">
        <v>14986.75</v>
      </c>
    </row>
    <row r="2004" spans="1:2">
      <c r="A2004" s="165" t="s">
        <v>8542</v>
      </c>
      <c r="B2004" s="166">
        <v>11426</v>
      </c>
    </row>
    <row r="2005" spans="1:2">
      <c r="A2005" s="165" t="s">
        <v>8520</v>
      </c>
      <c r="B2005" s="166">
        <v>40395.5</v>
      </c>
    </row>
    <row r="2006" spans="1:2">
      <c r="A2006" s="165" t="s">
        <v>8545</v>
      </c>
      <c r="B2006" s="166">
        <v>11408.5</v>
      </c>
    </row>
    <row r="2007" spans="1:2">
      <c r="A2007" s="165" t="s">
        <v>8526</v>
      </c>
      <c r="B2007" s="166">
        <v>26840</v>
      </c>
    </row>
    <row r="2008" spans="1:2">
      <c r="A2008" s="165" t="s">
        <v>8548</v>
      </c>
      <c r="B2008" s="166">
        <v>6116</v>
      </c>
    </row>
    <row r="2009" spans="1:2">
      <c r="A2009" s="165" t="s">
        <v>8553</v>
      </c>
      <c r="B2009" s="166">
        <v>3594.5</v>
      </c>
    </row>
    <row r="2010" spans="1:2">
      <c r="A2010" s="165" t="s">
        <v>8557</v>
      </c>
      <c r="B2010" s="166">
        <v>1124</v>
      </c>
    </row>
    <row r="2011" spans="1:2">
      <c r="A2011" s="165" t="s">
        <v>8523</v>
      </c>
      <c r="B2011" s="166">
        <v>42762.75</v>
      </c>
    </row>
    <row r="2012" spans="1:2">
      <c r="A2012" s="165" t="s">
        <v>8537</v>
      </c>
      <c r="B2012" s="166">
        <v>17860</v>
      </c>
    </row>
    <row r="2013" spans="1:2">
      <c r="A2013" s="165" t="s">
        <v>8532</v>
      </c>
      <c r="B2013" s="166">
        <v>22619.5</v>
      </c>
    </row>
    <row r="2014" spans="1:2">
      <c r="A2014" s="165" t="s">
        <v>8555</v>
      </c>
      <c r="B2014" s="166">
        <v>1440</v>
      </c>
    </row>
    <row r="2015" spans="1:2">
      <c r="A2015" s="165" t="s">
        <v>8637</v>
      </c>
      <c r="B2015" s="166">
        <v>13487</v>
      </c>
    </row>
    <row r="2016" spans="1:2">
      <c r="A2016" s="165" t="s">
        <v>8587</v>
      </c>
      <c r="B2016" s="166">
        <v>104822</v>
      </c>
    </row>
    <row r="2017" spans="1:2">
      <c r="A2017" s="165" t="s">
        <v>8652</v>
      </c>
      <c r="B2017" s="166">
        <v>5428</v>
      </c>
    </row>
    <row r="2018" spans="1:2">
      <c r="A2018" s="165" t="s">
        <v>8625</v>
      </c>
      <c r="B2018" s="166">
        <v>16724</v>
      </c>
    </row>
    <row r="2019" spans="1:2">
      <c r="A2019" s="165" t="s">
        <v>8639</v>
      </c>
      <c r="B2019" s="166">
        <v>11156</v>
      </c>
    </row>
    <row r="2020" spans="1:2">
      <c r="A2020" s="165" t="s">
        <v>8589</v>
      </c>
      <c r="B2020" s="166">
        <v>77962.5</v>
      </c>
    </row>
    <row r="2021" spans="1:2">
      <c r="A2021" s="165" t="s">
        <v>8603</v>
      </c>
      <c r="B2021" s="166">
        <v>27522.5</v>
      </c>
    </row>
    <row r="2022" spans="1:2">
      <c r="A2022" s="165" t="s">
        <v>8665</v>
      </c>
      <c r="B2022" s="166">
        <v>1222.5</v>
      </c>
    </row>
    <row r="2023" spans="1:2">
      <c r="A2023" s="165" t="s">
        <v>8613</v>
      </c>
      <c r="B2023" s="166">
        <v>23788</v>
      </c>
    </row>
    <row r="2024" spans="1:2">
      <c r="A2024" s="165" t="s">
        <v>8608</v>
      </c>
      <c r="B2024" s="166">
        <v>24688</v>
      </c>
    </row>
    <row r="2025" spans="1:2">
      <c r="A2025" s="165" t="s">
        <v>8616</v>
      </c>
      <c r="B2025" s="166">
        <v>21738.5</v>
      </c>
    </row>
    <row r="2026" spans="1:2">
      <c r="A2026" s="165" t="s">
        <v>8643</v>
      </c>
      <c r="B2026" s="166">
        <v>9876.5</v>
      </c>
    </row>
    <row r="2027" spans="1:2">
      <c r="A2027" s="165" t="s">
        <v>8634</v>
      </c>
      <c r="B2027" s="166">
        <v>13610</v>
      </c>
    </row>
    <row r="2028" spans="1:2">
      <c r="A2028" s="165" t="s">
        <v>8597</v>
      </c>
      <c r="B2028" s="166">
        <v>42159.5</v>
      </c>
    </row>
    <row r="2029" spans="1:2">
      <c r="A2029" s="165" t="s">
        <v>8594</v>
      </c>
      <c r="B2029" s="166">
        <v>60806</v>
      </c>
    </row>
    <row r="2030" spans="1:2">
      <c r="A2030" s="165" t="s">
        <v>8650</v>
      </c>
      <c r="B2030" s="166">
        <v>6157</v>
      </c>
    </row>
    <row r="2031" spans="1:2">
      <c r="A2031" s="165" t="s">
        <v>8610</v>
      </c>
      <c r="B2031" s="166">
        <v>24482</v>
      </c>
    </row>
    <row r="2032" spans="1:2">
      <c r="A2032" s="165" t="s">
        <v>8600</v>
      </c>
      <c r="B2032" s="166">
        <v>33873.75</v>
      </c>
    </row>
    <row r="2033" spans="1:2">
      <c r="A2033" s="165" t="s">
        <v>8622</v>
      </c>
      <c r="B2033" s="166">
        <v>18157.25</v>
      </c>
    </row>
    <row r="2034" spans="1:2">
      <c r="A2034" s="165" t="s">
        <v>8577</v>
      </c>
      <c r="B2034" s="166">
        <v>381176.25</v>
      </c>
    </row>
    <row r="2035" spans="1:2">
      <c r="A2035" s="165" t="s">
        <v>8657</v>
      </c>
      <c r="B2035" s="166">
        <v>4266</v>
      </c>
    </row>
    <row r="2036" spans="1:2">
      <c r="A2036" s="165" t="s">
        <v>8628</v>
      </c>
      <c r="B2036" s="166">
        <v>16267</v>
      </c>
    </row>
    <row r="2037" spans="1:2">
      <c r="A2037" s="165" t="s">
        <v>8620</v>
      </c>
      <c r="B2037" s="166">
        <v>29273.5</v>
      </c>
    </row>
    <row r="2038" spans="1:2">
      <c r="A2038" s="165" t="s">
        <v>8646</v>
      </c>
      <c r="B2038" s="166">
        <v>8564</v>
      </c>
    </row>
    <row r="2039" spans="1:2">
      <c r="A2039" s="165" t="s">
        <v>8606</v>
      </c>
      <c r="B2039" s="166">
        <v>30086.5</v>
      </c>
    </row>
    <row r="2040" spans="1:2">
      <c r="A2040" s="165" t="s">
        <v>8581</v>
      </c>
      <c r="B2040" s="166">
        <v>155730</v>
      </c>
    </row>
    <row r="2041" spans="1:2">
      <c r="A2041" s="165" t="s">
        <v>8584</v>
      </c>
      <c r="B2041" s="166">
        <v>133977.75</v>
      </c>
    </row>
    <row r="2042" spans="1:2">
      <c r="A2042" s="165" t="s">
        <v>8759</v>
      </c>
      <c r="B2042" s="166">
        <v>31660.5</v>
      </c>
    </row>
    <row r="2043" spans="1:2">
      <c r="A2043" s="165" t="s">
        <v>8679</v>
      </c>
      <c r="B2043" s="166">
        <v>275130.5</v>
      </c>
    </row>
    <row r="2044" spans="1:2">
      <c r="A2044" s="165" t="s">
        <v>8719</v>
      </c>
      <c r="B2044" s="166">
        <v>78373</v>
      </c>
    </row>
    <row r="2045" spans="1:2">
      <c r="A2045" s="165" t="s">
        <v>8790</v>
      </c>
      <c r="B2045" s="166">
        <v>1749</v>
      </c>
    </row>
    <row r="2046" spans="1:2">
      <c r="A2046" s="165" t="s">
        <v>8984</v>
      </c>
      <c r="B2046" s="166">
        <v>2073</v>
      </c>
    </row>
    <row r="2047" spans="1:2">
      <c r="A2047" s="165" t="s">
        <v>8824</v>
      </c>
      <c r="B2047" s="166">
        <v>17799.5</v>
      </c>
    </row>
    <row r="2048" spans="1:2">
      <c r="A2048" s="165" t="s">
        <v>8907</v>
      </c>
      <c r="B2048" s="166">
        <v>5597.5</v>
      </c>
    </row>
    <row r="2049" spans="1:2">
      <c r="A2049" s="165" t="s">
        <v>8961</v>
      </c>
      <c r="B2049" s="166">
        <v>2706.75</v>
      </c>
    </row>
    <row r="2050" spans="1:2">
      <c r="A2050" s="165" t="s">
        <v>8925</v>
      </c>
      <c r="B2050" s="166">
        <v>4017</v>
      </c>
    </row>
    <row r="2051" spans="1:2">
      <c r="A2051" s="165" t="s">
        <v>8778</v>
      </c>
      <c r="B2051" s="166">
        <v>28679.5</v>
      </c>
    </row>
    <row r="2052" spans="1:2">
      <c r="A2052" s="165" t="s">
        <v>8829</v>
      </c>
      <c r="B2052" s="166">
        <v>17618.5</v>
      </c>
    </row>
    <row r="2053" spans="1:2">
      <c r="A2053" s="165" t="s">
        <v>8888</v>
      </c>
      <c r="B2053" s="166">
        <v>8991</v>
      </c>
    </row>
    <row r="2054" spans="1:2">
      <c r="A2054" s="165" t="s">
        <v>8798</v>
      </c>
      <c r="B2054" s="166">
        <v>21745.5</v>
      </c>
    </row>
    <row r="2055" spans="1:2">
      <c r="A2055" s="165" t="s">
        <v>8730</v>
      </c>
      <c r="B2055" s="166">
        <v>55711</v>
      </c>
    </row>
    <row r="2056" spans="1:2">
      <c r="A2056" s="165" t="s">
        <v>8875</v>
      </c>
      <c r="B2056" s="166">
        <v>10826.5</v>
      </c>
    </row>
    <row r="2057" spans="1:2">
      <c r="A2057" s="165" t="s">
        <v>3064</v>
      </c>
      <c r="B2057" s="166">
        <v>4790</v>
      </c>
    </row>
    <row r="2058" spans="1:2">
      <c r="A2058" s="165" t="s">
        <v>8813</v>
      </c>
      <c r="B2058" s="166">
        <v>20124</v>
      </c>
    </row>
    <row r="2059" spans="1:2">
      <c r="A2059" s="165" t="s">
        <v>8858</v>
      </c>
      <c r="B2059" s="166">
        <v>12947</v>
      </c>
    </row>
    <row r="2060" spans="1:2">
      <c r="A2060" s="165" t="s">
        <v>701</v>
      </c>
      <c r="B2060" s="166">
        <v>9742</v>
      </c>
    </row>
    <row r="2061" spans="1:2">
      <c r="A2061" s="165" t="s">
        <v>8765</v>
      </c>
      <c r="B2061" s="166">
        <v>31089</v>
      </c>
    </row>
    <row r="2062" spans="1:2">
      <c r="A2062" s="165" t="s">
        <v>8800</v>
      </c>
      <c r="B2062" s="166">
        <v>21635.25</v>
      </c>
    </row>
    <row r="2063" spans="1:2">
      <c r="A2063" s="165" t="s">
        <v>45</v>
      </c>
      <c r="B2063" s="166">
        <v>270631.75</v>
      </c>
    </row>
    <row r="2064" spans="1:2">
      <c r="A2064" s="165" t="s">
        <v>8686</v>
      </c>
      <c r="B2064" s="166">
        <v>220948</v>
      </c>
    </row>
    <row r="2065" spans="1:2">
      <c r="A2065" s="165" t="s">
        <v>8671</v>
      </c>
      <c r="B2065" s="166">
        <v>1414534.5</v>
      </c>
    </row>
    <row r="2066" spans="1:2">
      <c r="A2066" s="165" t="s">
        <v>8673</v>
      </c>
      <c r="B2066" s="166">
        <v>1133600.5</v>
      </c>
    </row>
    <row r="2067" spans="1:2">
      <c r="A2067" s="165" t="s">
        <v>8675</v>
      </c>
      <c r="B2067" s="166">
        <v>995151</v>
      </c>
    </row>
    <row r="2068" spans="1:2">
      <c r="A2068" s="165" t="s">
        <v>8750</v>
      </c>
      <c r="B2068" s="166">
        <v>38671.5</v>
      </c>
    </row>
    <row r="2069" spans="1:2">
      <c r="A2069" s="165" t="s">
        <v>8886</v>
      </c>
      <c r="B2069" s="166">
        <v>9517</v>
      </c>
    </row>
    <row r="2070" spans="1:2">
      <c r="A2070" s="165" t="s">
        <v>8976</v>
      </c>
      <c r="B2070" s="166">
        <v>2243.25</v>
      </c>
    </row>
    <row r="2071" spans="1:2">
      <c r="A2071" s="165" t="s">
        <v>8752</v>
      </c>
      <c r="B2071" s="166">
        <v>38010</v>
      </c>
    </row>
    <row r="2072" spans="1:2">
      <c r="A2072" s="165" t="s">
        <v>8879</v>
      </c>
      <c r="B2072" s="166">
        <v>10476.5</v>
      </c>
    </row>
    <row r="2073" spans="1:2">
      <c r="A2073" s="165" t="s">
        <v>8696</v>
      </c>
      <c r="B2073" s="166">
        <v>146062</v>
      </c>
    </row>
    <row r="2074" spans="1:2">
      <c r="A2074" s="165" t="s">
        <v>8787</v>
      </c>
      <c r="B2074" s="166">
        <v>25857</v>
      </c>
    </row>
    <row r="2075" spans="1:2">
      <c r="A2075" s="165" t="s">
        <v>8795</v>
      </c>
      <c r="B2075" s="166">
        <v>22536</v>
      </c>
    </row>
    <row r="2076" spans="1:2">
      <c r="A2076" s="165" t="s">
        <v>8716</v>
      </c>
      <c r="B2076" s="166">
        <v>92192</v>
      </c>
    </row>
    <row r="2077" spans="1:2">
      <c r="A2077" s="165" t="s">
        <v>8755</v>
      </c>
      <c r="B2077" s="166">
        <v>37284</v>
      </c>
    </row>
    <row r="2078" spans="1:2">
      <c r="A2078" s="165" t="s">
        <v>8757</v>
      </c>
      <c r="B2078" s="166">
        <v>33570</v>
      </c>
    </row>
    <row r="2079" spans="1:2">
      <c r="A2079" s="165" t="s">
        <v>8776</v>
      </c>
      <c r="B2079" s="166">
        <v>29120</v>
      </c>
    </row>
    <row r="2080" spans="1:2">
      <c r="A2080" s="165" t="s">
        <v>8792</v>
      </c>
      <c r="B2080" s="166">
        <v>24241.5</v>
      </c>
    </row>
    <row r="2081" spans="1:2">
      <c r="A2081" s="165" t="s">
        <v>8771</v>
      </c>
      <c r="B2081" s="166">
        <v>30321.5</v>
      </c>
    </row>
    <row r="2082" spans="1:2">
      <c r="A2082" s="165" t="s">
        <v>8709</v>
      </c>
      <c r="B2082" s="166">
        <v>96488.5</v>
      </c>
    </row>
    <row r="2083" spans="1:2">
      <c r="A2083" s="165" t="s">
        <v>8827</v>
      </c>
      <c r="B2083" s="166">
        <v>17687.75</v>
      </c>
    </row>
    <row r="2084" spans="1:2">
      <c r="A2084" s="165" t="s">
        <v>8954</v>
      </c>
      <c r="B2084" s="166">
        <v>2939.5</v>
      </c>
    </row>
    <row r="2085" spans="1:2">
      <c r="A2085" s="165" t="s">
        <v>8988</v>
      </c>
      <c r="B2085" s="166">
        <v>1924</v>
      </c>
    </row>
    <row r="2086" spans="1:2">
      <c r="A2086" s="165" t="s">
        <v>8905</v>
      </c>
      <c r="B2086" s="166">
        <v>6511</v>
      </c>
    </row>
    <row r="2087" spans="1:2">
      <c r="A2087" s="165" t="s">
        <v>8981</v>
      </c>
      <c r="B2087" s="166">
        <v>2086.25</v>
      </c>
    </row>
    <row r="2088" spans="1:2">
      <c r="A2088" s="165" t="s">
        <v>8901</v>
      </c>
      <c r="B2088" s="166">
        <v>7559.75</v>
      </c>
    </row>
    <row r="2089" spans="1:2">
      <c r="A2089" s="165" t="s">
        <v>8928</v>
      </c>
      <c r="B2089" s="166">
        <v>3816.25</v>
      </c>
    </row>
    <row r="2090" spans="1:2">
      <c r="A2090" s="165" t="s">
        <v>8998</v>
      </c>
      <c r="B2090" s="166">
        <v>1472.75</v>
      </c>
    </row>
    <row r="2091" spans="1:2">
      <c r="A2091" s="165" t="s">
        <v>8965</v>
      </c>
      <c r="B2091" s="166">
        <v>2669.25</v>
      </c>
    </row>
    <row r="2092" spans="1:2">
      <c r="A2092" s="165" t="s">
        <v>9023</v>
      </c>
      <c r="B2092" s="166">
        <v>700.5</v>
      </c>
    </row>
    <row r="2093" spans="1:2">
      <c r="A2093" s="165" t="s">
        <v>8933</v>
      </c>
      <c r="B2093" s="166">
        <v>3682</v>
      </c>
    </row>
    <row r="2094" spans="1:2">
      <c r="A2094" s="165" t="s">
        <v>9006</v>
      </c>
      <c r="B2094" s="166">
        <v>1194</v>
      </c>
    </row>
    <row r="2095" spans="1:2">
      <c r="A2095" s="165" t="s">
        <v>8837</v>
      </c>
      <c r="B2095" s="166">
        <v>15820</v>
      </c>
    </row>
    <row r="2096" spans="1:2">
      <c r="A2096" s="165" t="s">
        <v>8733</v>
      </c>
      <c r="B2096" s="166">
        <v>52066</v>
      </c>
    </row>
    <row r="2097" spans="1:2">
      <c r="A2097" s="165" t="s">
        <v>8840</v>
      </c>
      <c r="B2097" s="166">
        <v>15258</v>
      </c>
    </row>
    <row r="2098" spans="1:2">
      <c r="A2098" s="165" t="s">
        <v>8898</v>
      </c>
      <c r="B2098" s="166">
        <v>7956</v>
      </c>
    </row>
    <row r="2099" spans="1:2">
      <c r="A2099" s="165" t="s">
        <v>8784</v>
      </c>
      <c r="B2099" s="166">
        <v>26601</v>
      </c>
    </row>
    <row r="2100" spans="1:2">
      <c r="A2100" s="165" t="s">
        <v>8789</v>
      </c>
      <c r="B2100" s="166">
        <v>25148.5</v>
      </c>
    </row>
    <row r="2101" spans="1:2">
      <c r="A2101" s="165" t="s">
        <v>8727</v>
      </c>
      <c r="B2101" s="166">
        <v>60707.5</v>
      </c>
    </row>
    <row r="2102" spans="1:2">
      <c r="A2102" s="165" t="s">
        <v>8722</v>
      </c>
      <c r="B2102" s="166">
        <v>70132</v>
      </c>
    </row>
    <row r="2103" spans="1:2">
      <c r="A2103" s="165" t="s">
        <v>8835</v>
      </c>
      <c r="B2103" s="166">
        <v>16993</v>
      </c>
    </row>
    <row r="2104" spans="1:2">
      <c r="A2104" s="165" t="s">
        <v>8808</v>
      </c>
      <c r="B2104" s="166">
        <v>20967.5</v>
      </c>
    </row>
    <row r="2105" spans="1:2">
      <c r="A2105" s="165" t="s">
        <v>8863</v>
      </c>
      <c r="B2105" s="166">
        <v>12382</v>
      </c>
    </row>
    <row r="2106" spans="1:2">
      <c r="A2106" s="165" t="s">
        <v>8855</v>
      </c>
      <c r="B2106" s="166">
        <v>13633</v>
      </c>
    </row>
    <row r="2107" spans="1:2">
      <c r="A2107" s="165" t="s">
        <v>8744</v>
      </c>
      <c r="B2107" s="166">
        <v>40230</v>
      </c>
    </row>
    <row r="2108" spans="1:2">
      <c r="A2108" s="165" t="s">
        <v>8873</v>
      </c>
      <c r="B2108" s="166">
        <v>11232</v>
      </c>
    </row>
    <row r="2109" spans="1:2">
      <c r="A2109" s="165" t="s">
        <v>8736</v>
      </c>
      <c r="B2109" s="166">
        <v>51730</v>
      </c>
    </row>
    <row r="2110" spans="1:2">
      <c r="A2110" s="165" t="s">
        <v>8781</v>
      </c>
      <c r="B2110" s="166">
        <v>28206</v>
      </c>
    </row>
    <row r="2111" spans="1:2">
      <c r="A2111" s="165" t="s">
        <v>8773</v>
      </c>
      <c r="B2111" s="166">
        <v>29743</v>
      </c>
    </row>
    <row r="2112" spans="1:2">
      <c r="A2112" s="165" t="s">
        <v>8920</v>
      </c>
      <c r="B2112" s="166">
        <v>4169</v>
      </c>
    </row>
    <row r="2113" spans="1:2">
      <c r="A2113" s="165" t="s">
        <v>8802</v>
      </c>
      <c r="B2113" s="166">
        <v>21556.5</v>
      </c>
    </row>
    <row r="2114" spans="1:2">
      <c r="A2114" s="165" t="s">
        <v>8762</v>
      </c>
      <c r="B2114" s="166">
        <v>31168.5</v>
      </c>
    </row>
    <row r="2115" spans="1:2">
      <c r="A2115" s="165" t="s">
        <v>8868</v>
      </c>
      <c r="B2115" s="166">
        <v>11707</v>
      </c>
    </row>
    <row r="2116" spans="1:2">
      <c r="A2116" s="165" t="s">
        <v>8768</v>
      </c>
      <c r="B2116" s="166">
        <v>30632</v>
      </c>
    </row>
    <row r="2117" spans="1:2">
      <c r="A2117" s="165" t="s">
        <v>8739</v>
      </c>
      <c r="B2117" s="166">
        <v>44921</v>
      </c>
    </row>
    <row r="2118" spans="1:2">
      <c r="A2118" s="165" t="s">
        <v>8805</v>
      </c>
      <c r="B2118" s="166">
        <v>21065</v>
      </c>
    </row>
    <row r="2119" spans="1:2">
      <c r="A2119" s="165" t="s">
        <v>8884</v>
      </c>
      <c r="B2119" s="166">
        <v>9689</v>
      </c>
    </row>
    <row r="2120" spans="1:2">
      <c r="A2120" s="165" t="s">
        <v>8979</v>
      </c>
      <c r="B2120" s="166">
        <v>2087.5</v>
      </c>
    </row>
    <row r="2121" spans="1:2">
      <c r="A2121" s="165" t="s">
        <v>8877</v>
      </c>
      <c r="B2121" s="166">
        <v>10682</v>
      </c>
    </row>
    <row r="2122" spans="1:2">
      <c r="A2122" s="165" t="s">
        <v>8847</v>
      </c>
      <c r="B2122" s="166">
        <v>14362</v>
      </c>
    </row>
    <row r="2123" spans="1:2">
      <c r="A2123" s="165" t="s">
        <v>8822</v>
      </c>
      <c r="B2123" s="166">
        <v>41900.75</v>
      </c>
    </row>
    <row r="2124" spans="1:2">
      <c r="A2124" s="165" t="s">
        <v>9031</v>
      </c>
      <c r="B2124" s="166">
        <v>262</v>
      </c>
    </row>
    <row r="2125" spans="1:2">
      <c r="A2125" s="165" t="s">
        <v>8694</v>
      </c>
      <c r="B2125" s="166">
        <v>146576.5</v>
      </c>
    </row>
    <row r="2126" spans="1:2">
      <c r="A2126" s="165" t="s">
        <v>11794</v>
      </c>
      <c r="B2126" s="166">
        <v>34802</v>
      </c>
    </row>
    <row r="2127" spans="1:2">
      <c r="A2127" s="165" t="s">
        <v>9015</v>
      </c>
      <c r="B2127" s="166">
        <v>941.75</v>
      </c>
    </row>
    <row r="2128" spans="1:2">
      <c r="A2128" s="165" t="s">
        <v>8844</v>
      </c>
      <c r="B2128" s="166">
        <v>15115</v>
      </c>
    </row>
    <row r="2129" spans="1:2">
      <c r="A2129" s="165" t="s">
        <v>8849</v>
      </c>
      <c r="B2129" s="166">
        <v>13751.5</v>
      </c>
    </row>
    <row r="2130" spans="1:2">
      <c r="A2130" s="165" t="s">
        <v>8948</v>
      </c>
      <c r="B2130" s="166">
        <v>3160.75</v>
      </c>
    </row>
    <row r="2131" spans="1:2">
      <c r="A2131" s="165" t="s">
        <v>11795</v>
      </c>
      <c r="B2131" s="166">
        <v>4201</v>
      </c>
    </row>
    <row r="2132" spans="1:2">
      <c r="A2132" s="165" t="s">
        <v>8895</v>
      </c>
      <c r="B2132" s="166">
        <v>8131.5</v>
      </c>
    </row>
    <row r="2133" spans="1:2">
      <c r="A2133" s="165" t="s">
        <v>9068</v>
      </c>
      <c r="B2133" s="166">
        <v>76236.5</v>
      </c>
    </row>
    <row r="2134" spans="1:2">
      <c r="A2134" s="165" t="s">
        <v>9115</v>
      </c>
      <c r="B2134" s="166">
        <v>18038</v>
      </c>
    </row>
    <row r="2135" spans="1:2">
      <c r="A2135" s="165" t="s">
        <v>9171</v>
      </c>
      <c r="B2135" s="166">
        <v>5695.5</v>
      </c>
    </row>
    <row r="2136" spans="1:2">
      <c r="A2136" s="165" t="s">
        <v>9054</v>
      </c>
      <c r="B2136" s="166">
        <v>119532.5</v>
      </c>
    </row>
    <row r="2137" spans="1:2">
      <c r="A2137" s="165" t="s">
        <v>9052</v>
      </c>
      <c r="B2137" s="166">
        <v>168841.5</v>
      </c>
    </row>
    <row r="2138" spans="1:2">
      <c r="A2138" s="165" t="s">
        <v>9062</v>
      </c>
      <c r="B2138" s="166">
        <v>85438</v>
      </c>
    </row>
    <row r="2139" spans="1:2">
      <c r="A2139" s="165" t="s">
        <v>9118</v>
      </c>
      <c r="B2139" s="166">
        <v>16609.5</v>
      </c>
    </row>
    <row r="2140" spans="1:2">
      <c r="A2140" s="165" t="s">
        <v>9097</v>
      </c>
      <c r="B2140" s="166">
        <v>27403</v>
      </c>
    </row>
    <row r="2141" spans="1:2">
      <c r="A2141" s="165" t="s">
        <v>9126</v>
      </c>
      <c r="B2141" s="166">
        <v>14054</v>
      </c>
    </row>
    <row r="2142" spans="1:2">
      <c r="A2142" s="165" t="s">
        <v>9110</v>
      </c>
      <c r="B2142" s="166">
        <v>21671.5</v>
      </c>
    </row>
    <row r="2143" spans="1:2">
      <c r="A2143" s="165" t="s">
        <v>9165</v>
      </c>
      <c r="B2143" s="166">
        <v>7140.5</v>
      </c>
    </row>
    <row r="2144" spans="1:2">
      <c r="A2144" s="165" t="s">
        <v>9049</v>
      </c>
      <c r="B2144" s="166">
        <v>174692.25</v>
      </c>
    </row>
    <row r="2145" spans="1:2">
      <c r="A2145" s="165" t="s">
        <v>9195</v>
      </c>
      <c r="B2145" s="166">
        <v>3074.5</v>
      </c>
    </row>
    <row r="2146" spans="1:2">
      <c r="A2146" s="165" t="s">
        <v>9182</v>
      </c>
      <c r="B2146" s="166">
        <v>4505.5</v>
      </c>
    </row>
    <row r="2147" spans="1:2">
      <c r="A2147" s="165" t="s">
        <v>9140</v>
      </c>
      <c r="B2147" s="166">
        <v>10784</v>
      </c>
    </row>
    <row r="2148" spans="1:2">
      <c r="A2148" s="165" t="s">
        <v>9143</v>
      </c>
      <c r="B2148" s="166">
        <v>10558</v>
      </c>
    </row>
    <row r="2149" spans="1:2">
      <c r="A2149" s="165" t="s">
        <v>9133</v>
      </c>
      <c r="B2149" s="166">
        <v>11484.5</v>
      </c>
    </row>
    <row r="2150" spans="1:2">
      <c r="A2150" s="165" t="s">
        <v>9156</v>
      </c>
      <c r="B2150" s="166">
        <v>8968</v>
      </c>
    </row>
    <row r="2151" spans="1:2">
      <c r="A2151" s="165" t="s">
        <v>9124</v>
      </c>
      <c r="B2151" s="166">
        <v>15419.5</v>
      </c>
    </row>
    <row r="2152" spans="1:2">
      <c r="A2152" s="165" t="s">
        <v>9043</v>
      </c>
      <c r="B2152" s="166">
        <v>717538</v>
      </c>
    </row>
    <row r="2153" spans="1:2">
      <c r="A2153" s="165" t="s">
        <v>9159</v>
      </c>
      <c r="B2153" s="166">
        <v>8762</v>
      </c>
    </row>
    <row r="2154" spans="1:2">
      <c r="A2154" s="165" t="s">
        <v>9087</v>
      </c>
      <c r="B2154" s="166">
        <v>38088.5</v>
      </c>
    </row>
    <row r="2155" spans="1:2">
      <c r="A2155" s="165" t="s">
        <v>9060</v>
      </c>
      <c r="B2155" s="166">
        <v>143860.25</v>
      </c>
    </row>
    <row r="2156" spans="1:2">
      <c r="A2156" s="165" t="s">
        <v>9179</v>
      </c>
      <c r="B2156" s="166">
        <v>4639.75</v>
      </c>
    </row>
    <row r="2157" spans="1:2">
      <c r="A2157" s="165" t="s">
        <v>9081</v>
      </c>
      <c r="B2157" s="166">
        <v>45726.5</v>
      </c>
    </row>
    <row r="2158" spans="1:2">
      <c r="A2158" s="165" t="s">
        <v>9071</v>
      </c>
      <c r="B2158" s="166">
        <v>74521.5</v>
      </c>
    </row>
    <row r="2159" spans="1:2">
      <c r="A2159" s="165" t="s">
        <v>9176</v>
      </c>
      <c r="B2159" s="166">
        <v>4957</v>
      </c>
    </row>
    <row r="2160" spans="1:2">
      <c r="A2160" s="165" t="s">
        <v>9169</v>
      </c>
      <c r="B2160" s="166">
        <v>5930</v>
      </c>
    </row>
    <row r="2161" spans="1:2">
      <c r="A2161" s="165" t="s">
        <v>9100</v>
      </c>
      <c r="B2161" s="166">
        <v>25726.5</v>
      </c>
    </row>
    <row r="2162" spans="1:2">
      <c r="A2162" s="165" t="s">
        <v>9046</v>
      </c>
      <c r="B2162" s="166">
        <v>360030.75</v>
      </c>
    </row>
    <row r="2163" spans="1:2">
      <c r="A2163" s="165" t="s">
        <v>9077</v>
      </c>
      <c r="B2163" s="166">
        <v>69316</v>
      </c>
    </row>
    <row r="2164" spans="1:2">
      <c r="A2164" s="165" t="s">
        <v>9093</v>
      </c>
      <c r="B2164" s="166">
        <v>40946</v>
      </c>
    </row>
    <row r="2165" spans="1:2">
      <c r="A2165" s="165" t="s">
        <v>9152</v>
      </c>
      <c r="B2165" s="166">
        <v>9543</v>
      </c>
    </row>
    <row r="2166" spans="1:2">
      <c r="A2166" s="165" t="s">
        <v>9136</v>
      </c>
      <c r="B2166" s="166">
        <v>11277.5</v>
      </c>
    </row>
    <row r="2167" spans="1:2">
      <c r="A2167" s="165" t="s">
        <v>9089</v>
      </c>
      <c r="B2167" s="166">
        <v>33850.5</v>
      </c>
    </row>
    <row r="2168" spans="1:2">
      <c r="A2168" s="165" t="s">
        <v>9145</v>
      </c>
      <c r="B2168" s="166">
        <v>10045</v>
      </c>
    </row>
    <row r="2169" spans="1:2">
      <c r="A2169" s="165" t="s">
        <v>9128</v>
      </c>
      <c r="B2169" s="166">
        <v>13199</v>
      </c>
    </row>
    <row r="2170" spans="1:2">
      <c r="A2170" s="165" t="s">
        <v>9184</v>
      </c>
      <c r="B2170" s="166">
        <v>4254</v>
      </c>
    </row>
    <row r="2171" spans="1:2">
      <c r="A2171" s="165" t="s">
        <v>9149</v>
      </c>
      <c r="B2171" s="166">
        <v>9565</v>
      </c>
    </row>
    <row r="2172" spans="1:2">
      <c r="A2172" s="165" t="s">
        <v>9174</v>
      </c>
      <c r="B2172" s="166">
        <v>5268.5</v>
      </c>
    </row>
    <row r="2173" spans="1:2">
      <c r="A2173" s="165" t="s">
        <v>9095</v>
      </c>
      <c r="B2173" s="166">
        <v>31686</v>
      </c>
    </row>
    <row r="2174" spans="1:2">
      <c r="A2174" s="165" t="s">
        <v>9112</v>
      </c>
      <c r="B2174" s="166">
        <v>19460</v>
      </c>
    </row>
    <row r="2175" spans="1:2">
      <c r="A2175" s="165" t="s">
        <v>9247</v>
      </c>
      <c r="B2175" s="166">
        <v>1</v>
      </c>
    </row>
    <row r="2176" spans="1:2">
      <c r="A2176" s="165" t="s">
        <v>9237</v>
      </c>
      <c r="B2176" s="166">
        <v>350</v>
      </c>
    </row>
    <row r="2177" spans="1:2">
      <c r="A2177" s="165" t="s">
        <v>9120</v>
      </c>
      <c r="B2177" s="166">
        <v>16470</v>
      </c>
    </row>
    <row r="2178" spans="1:2">
      <c r="A2178" s="165" t="s">
        <v>9102</v>
      </c>
      <c r="B2178" s="166">
        <v>23688.5</v>
      </c>
    </row>
    <row r="2179" spans="1:2">
      <c r="A2179" s="165" t="s">
        <v>9065</v>
      </c>
      <c r="B2179" s="166">
        <v>76654.5</v>
      </c>
    </row>
    <row r="2180" spans="1:2">
      <c r="A2180" s="165" t="s">
        <v>9315</v>
      </c>
      <c r="B2180" s="166">
        <v>17330</v>
      </c>
    </row>
    <row r="2181" spans="1:2">
      <c r="A2181" s="165" t="s">
        <v>9334</v>
      </c>
      <c r="B2181" s="166">
        <v>8059</v>
      </c>
    </row>
    <row r="2182" spans="1:2">
      <c r="A2182" s="165" t="s">
        <v>9293</v>
      </c>
      <c r="B2182" s="166">
        <v>27026.75</v>
      </c>
    </row>
    <row r="2183" spans="1:2">
      <c r="A2183" s="165" t="s">
        <v>9345</v>
      </c>
      <c r="B2183" s="166">
        <v>8237</v>
      </c>
    </row>
    <row r="2184" spans="1:2">
      <c r="A2184" s="165" t="s">
        <v>9302</v>
      </c>
      <c r="B2184" s="166">
        <v>19661</v>
      </c>
    </row>
    <row r="2185" spans="1:2">
      <c r="A2185" s="165" t="s">
        <v>9341</v>
      </c>
      <c r="B2185" s="166">
        <v>6047.5</v>
      </c>
    </row>
    <row r="2186" spans="1:2">
      <c r="A2186" s="165" t="s">
        <v>9299</v>
      </c>
      <c r="B2186" s="166">
        <v>20125</v>
      </c>
    </row>
    <row r="2187" spans="1:2">
      <c r="A2187" s="165" t="s">
        <v>9269</v>
      </c>
      <c r="B2187" s="166">
        <v>64499</v>
      </c>
    </row>
    <row r="2188" spans="1:2">
      <c r="A2188" s="165" t="s">
        <v>9251</v>
      </c>
      <c r="B2188" s="166">
        <v>536853.25</v>
      </c>
    </row>
    <row r="2189" spans="1:2">
      <c r="A2189" s="165" t="s">
        <v>9262</v>
      </c>
      <c r="B2189" s="166">
        <v>216350.5</v>
      </c>
    </row>
    <row r="2190" spans="1:2">
      <c r="A2190" s="165" t="s">
        <v>9331</v>
      </c>
      <c r="B2190" s="166">
        <v>8160.5</v>
      </c>
    </row>
    <row r="2191" spans="1:2">
      <c r="A2191" s="165" t="s">
        <v>9339</v>
      </c>
      <c r="B2191" s="166">
        <v>7684</v>
      </c>
    </row>
    <row r="2192" spans="1:2">
      <c r="A2192" s="165" t="s">
        <v>9257</v>
      </c>
      <c r="B2192" s="166">
        <v>198368.25</v>
      </c>
    </row>
    <row r="2193" spans="1:2">
      <c r="A2193" s="165" t="s">
        <v>9267</v>
      </c>
      <c r="B2193" s="166">
        <v>77964.75</v>
      </c>
    </row>
    <row r="2194" spans="1:2">
      <c r="A2194" s="165" t="s">
        <v>9317</v>
      </c>
      <c r="B2194" s="166">
        <v>16929.75</v>
      </c>
    </row>
    <row r="2195" spans="1:2">
      <c r="A2195" s="165" t="s">
        <v>9326</v>
      </c>
      <c r="B2195" s="166">
        <v>11864.5</v>
      </c>
    </row>
    <row r="2196" spans="1:2">
      <c r="A2196" s="165" t="s">
        <v>9276</v>
      </c>
      <c r="B2196" s="166">
        <v>48181</v>
      </c>
    </row>
    <row r="2197" spans="1:2">
      <c r="A2197" s="165" t="s">
        <v>9288</v>
      </c>
      <c r="B2197" s="166">
        <v>33673</v>
      </c>
    </row>
    <row r="2198" spans="1:2">
      <c r="A2198" s="165" t="s">
        <v>9285</v>
      </c>
      <c r="B2198" s="166">
        <v>37065.5</v>
      </c>
    </row>
    <row r="2199" spans="1:2">
      <c r="A2199" s="165" t="s">
        <v>9328</v>
      </c>
      <c r="B2199" s="166">
        <v>8175</v>
      </c>
    </row>
    <row r="2200" spans="1:2">
      <c r="A2200" s="165" t="s">
        <v>9304</v>
      </c>
      <c r="B2200" s="166">
        <v>19138</v>
      </c>
    </row>
    <row r="2201" spans="1:2">
      <c r="A2201" s="165" t="s">
        <v>9279</v>
      </c>
      <c r="B2201" s="166">
        <v>39372</v>
      </c>
    </row>
    <row r="2202" spans="1:2">
      <c r="A2202" s="165" t="s">
        <v>11796</v>
      </c>
      <c r="B2202" s="166">
        <v>7536.5</v>
      </c>
    </row>
    <row r="2203" spans="1:2">
      <c r="A2203" s="165" t="s">
        <v>9306</v>
      </c>
      <c r="B2203" s="166">
        <v>18724.5</v>
      </c>
    </row>
    <row r="2204" spans="1:2">
      <c r="A2204" s="165" t="s">
        <v>9309</v>
      </c>
      <c r="B2204" s="166">
        <v>18645.5</v>
      </c>
    </row>
    <row r="2205" spans="1:2">
      <c r="A2205" s="165" t="s">
        <v>9312</v>
      </c>
      <c r="B2205" s="166">
        <v>17337.5</v>
      </c>
    </row>
    <row r="2206" spans="1:2">
      <c r="A2206" s="165" t="s">
        <v>9337</v>
      </c>
      <c r="B2206" s="166">
        <v>7967</v>
      </c>
    </row>
    <row r="2207" spans="1:2">
      <c r="A2207" s="165" t="s">
        <v>9273</v>
      </c>
      <c r="B2207" s="166">
        <v>49097.5</v>
      </c>
    </row>
    <row r="2208" spans="1:2">
      <c r="A2208" s="165" t="s">
        <v>9347</v>
      </c>
      <c r="B2208" s="166">
        <v>5266</v>
      </c>
    </row>
    <row r="2209" spans="1:2">
      <c r="A2209" s="165" t="s">
        <v>9282</v>
      </c>
      <c r="B2209" s="166">
        <v>37751.5</v>
      </c>
    </row>
    <row r="2210" spans="1:2">
      <c r="A2210" s="165" t="s">
        <v>9319</v>
      </c>
      <c r="B2210" s="166">
        <v>16143</v>
      </c>
    </row>
    <row r="2211" spans="1:2">
      <c r="A2211" s="165" t="s">
        <v>9296</v>
      </c>
      <c r="B2211" s="166">
        <v>21774.5</v>
      </c>
    </row>
    <row r="2212" spans="1:2">
      <c r="A2212" s="165" t="s">
        <v>9352</v>
      </c>
      <c r="B2212" s="166">
        <v>1834</v>
      </c>
    </row>
    <row r="2213" spans="1:2">
      <c r="A2213" s="165" t="s">
        <v>9383</v>
      </c>
      <c r="B2213" s="166">
        <v>262558</v>
      </c>
    </row>
    <row r="2214" spans="1:2">
      <c r="A2214" s="165" t="s">
        <v>11797</v>
      </c>
      <c r="B2214" s="166">
        <v>8537.5</v>
      </c>
    </row>
    <row r="2215" spans="1:2">
      <c r="A2215" s="165" t="s">
        <v>9501</v>
      </c>
      <c r="B2215" s="166">
        <v>6497</v>
      </c>
    </row>
    <row r="2216" spans="1:2">
      <c r="A2216" s="165" t="s">
        <v>9406</v>
      </c>
      <c r="B2216" s="166">
        <v>92283.5</v>
      </c>
    </row>
    <row r="2217" spans="1:2">
      <c r="A2217" s="165" t="s">
        <v>9491</v>
      </c>
      <c r="B2217" s="166">
        <v>8912.5</v>
      </c>
    </row>
    <row r="2218" spans="1:2">
      <c r="A2218" s="165" t="s">
        <v>9472</v>
      </c>
      <c r="B2218" s="166">
        <v>12075</v>
      </c>
    </row>
    <row r="2219" spans="1:2">
      <c r="A2219" s="165" t="s">
        <v>9416</v>
      </c>
      <c r="B2219" s="166">
        <v>38744</v>
      </c>
    </row>
    <row r="2220" spans="1:2">
      <c r="A2220" s="165" t="s">
        <v>9495</v>
      </c>
      <c r="B2220" s="166">
        <v>8823</v>
      </c>
    </row>
    <row r="2221" spans="1:2">
      <c r="A2221" s="165" t="s">
        <v>9470</v>
      </c>
      <c r="B2221" s="166">
        <v>12564.5</v>
      </c>
    </row>
    <row r="2222" spans="1:2">
      <c r="A2222" s="165" t="s">
        <v>9437</v>
      </c>
      <c r="B2222" s="166">
        <v>25342</v>
      </c>
    </row>
    <row r="2223" spans="1:2">
      <c r="A2223" s="165" t="s">
        <v>9509</v>
      </c>
      <c r="B2223" s="166">
        <v>4557.5</v>
      </c>
    </row>
    <row r="2224" spans="1:2">
      <c r="A2224" s="165" t="s">
        <v>9574</v>
      </c>
      <c r="B2224" s="166">
        <v>95.75</v>
      </c>
    </row>
    <row r="2225" spans="1:2">
      <c r="A2225" s="165" t="s">
        <v>9414</v>
      </c>
      <c r="B2225" s="166">
        <v>78532.25</v>
      </c>
    </row>
    <row r="2226" spans="1:2">
      <c r="A2226" s="165" t="s">
        <v>9386</v>
      </c>
      <c r="B2226" s="166">
        <v>167966</v>
      </c>
    </row>
    <row r="2227" spans="1:2">
      <c r="A2227" s="165" t="s">
        <v>9395</v>
      </c>
      <c r="B2227" s="166">
        <v>78898</v>
      </c>
    </row>
    <row r="2228" spans="1:2">
      <c r="A2228" s="165" t="s">
        <v>9380</v>
      </c>
      <c r="B2228" s="166">
        <v>239172.75</v>
      </c>
    </row>
    <row r="2229" spans="1:2">
      <c r="A2229" s="165" t="s">
        <v>9426</v>
      </c>
      <c r="B2229" s="166">
        <v>35260</v>
      </c>
    </row>
    <row r="2230" spans="1:2">
      <c r="A2230" s="165" t="s">
        <v>9498</v>
      </c>
      <c r="B2230" s="166">
        <v>6799.5</v>
      </c>
    </row>
    <row r="2231" spans="1:2">
      <c r="A2231" s="165" t="s">
        <v>9460</v>
      </c>
      <c r="B2231" s="166">
        <v>13977.5</v>
      </c>
    </row>
    <row r="2232" spans="1:2">
      <c r="A2232" s="165" t="s">
        <v>9411</v>
      </c>
      <c r="B2232" s="166">
        <v>45905</v>
      </c>
    </row>
    <row r="2233" spans="1:2">
      <c r="A2233" s="165" t="s">
        <v>9432</v>
      </c>
      <c r="B2233" s="166">
        <v>27166.25</v>
      </c>
    </row>
    <row r="2234" spans="1:2">
      <c r="A2234" s="165" t="s">
        <v>9452</v>
      </c>
      <c r="B2234" s="166">
        <v>25947.5</v>
      </c>
    </row>
    <row r="2235" spans="1:2">
      <c r="A2235" s="165" t="s">
        <v>9454</v>
      </c>
      <c r="B2235" s="166">
        <v>16376.5</v>
      </c>
    </row>
    <row r="2236" spans="1:2">
      <c r="A2236" s="165" t="s">
        <v>9435</v>
      </c>
      <c r="B2236" s="166">
        <v>26805</v>
      </c>
    </row>
    <row r="2237" spans="1:2">
      <c r="A2237" s="165" t="s">
        <v>9483</v>
      </c>
      <c r="B2237" s="166">
        <v>10150.5</v>
      </c>
    </row>
    <row r="2238" spans="1:2">
      <c r="A2238" s="165" t="s">
        <v>9402</v>
      </c>
      <c r="B2238" s="166">
        <v>66676.5</v>
      </c>
    </row>
    <row r="2239" spans="1:2">
      <c r="A2239" s="165" t="s">
        <v>9518</v>
      </c>
      <c r="B2239" s="166">
        <v>2194</v>
      </c>
    </row>
    <row r="2240" spans="1:2">
      <c r="A2240" s="165" t="s">
        <v>9579</v>
      </c>
      <c r="B2240" s="166">
        <v>1</v>
      </c>
    </row>
    <row r="2241" spans="1:2">
      <c r="A2241" s="165" t="s">
        <v>9515</v>
      </c>
      <c r="B2241" s="166">
        <v>3003.5</v>
      </c>
    </row>
    <row r="2242" spans="1:2">
      <c r="A2242" s="165" t="s">
        <v>9419</v>
      </c>
      <c r="B2242" s="166">
        <v>36298</v>
      </c>
    </row>
    <row r="2243" spans="1:2">
      <c r="A2243" s="165" t="s">
        <v>9430</v>
      </c>
      <c r="B2243" s="166">
        <v>30344.5</v>
      </c>
    </row>
    <row r="2244" spans="1:2">
      <c r="A2244" s="165" t="s">
        <v>9476</v>
      </c>
      <c r="B2244" s="166">
        <v>11005.5</v>
      </c>
    </row>
    <row r="2245" spans="1:2">
      <c r="A2245" s="165" t="s">
        <v>9440</v>
      </c>
      <c r="B2245" s="166">
        <v>23865</v>
      </c>
    </row>
    <row r="2246" spans="1:2">
      <c r="A2246" s="165" t="s">
        <v>9422</v>
      </c>
      <c r="B2246" s="166">
        <v>36049.5</v>
      </c>
    </row>
    <row r="2247" spans="1:2">
      <c r="A2247" s="165" t="s">
        <v>9464</v>
      </c>
      <c r="B2247" s="166">
        <v>12692.5</v>
      </c>
    </row>
    <row r="2248" spans="1:2">
      <c r="A2248" s="165" t="s">
        <v>9408</v>
      </c>
      <c r="B2248" s="166">
        <v>49256</v>
      </c>
    </row>
    <row r="2249" spans="1:2">
      <c r="A2249" s="165" t="s">
        <v>11798</v>
      </c>
      <c r="B2249" s="166">
        <v>10773.5</v>
      </c>
    </row>
    <row r="2250" spans="1:2">
      <c r="A2250" s="165" t="s">
        <v>9397</v>
      </c>
      <c r="B2250" s="166">
        <v>68302</v>
      </c>
    </row>
    <row r="2251" spans="1:2">
      <c r="A2251" s="165" t="s">
        <v>9391</v>
      </c>
      <c r="B2251" s="166">
        <v>78988</v>
      </c>
    </row>
    <row r="2252" spans="1:2">
      <c r="A2252" s="165" t="s">
        <v>9388</v>
      </c>
      <c r="B2252" s="166">
        <v>90586</v>
      </c>
    </row>
    <row r="2253" spans="1:2">
      <c r="A2253" s="165" t="s">
        <v>9443</v>
      </c>
      <c r="B2253" s="166">
        <v>22227.5</v>
      </c>
    </row>
    <row r="2254" spans="1:2">
      <c r="A2254" s="165" t="s">
        <v>9479</v>
      </c>
      <c r="B2254" s="166">
        <v>10549.5</v>
      </c>
    </row>
    <row r="2255" spans="1:2">
      <c r="A2255" s="165" t="s">
        <v>9474</v>
      </c>
      <c r="B2255" s="166">
        <v>11802.5</v>
      </c>
    </row>
    <row r="2256" spans="1:2">
      <c r="A2256" s="165" t="s">
        <v>9488</v>
      </c>
      <c r="B2256" s="166">
        <v>8960</v>
      </c>
    </row>
    <row r="2257" spans="1:2">
      <c r="A2257" s="165" t="s">
        <v>9457</v>
      </c>
      <c r="B2257" s="166">
        <v>15344.5</v>
      </c>
    </row>
    <row r="2258" spans="1:2">
      <c r="A2258" s="165" t="s">
        <v>9485</v>
      </c>
      <c r="B2258" s="166">
        <v>10011</v>
      </c>
    </row>
    <row r="2259" spans="1:2">
      <c r="A2259" s="165" t="s">
        <v>9446</v>
      </c>
      <c r="B2259" s="166">
        <v>21757.5</v>
      </c>
    </row>
    <row r="2260" spans="1:2">
      <c r="A2260" s="165" t="s">
        <v>11799</v>
      </c>
      <c r="B2260" s="166">
        <v>12113.5</v>
      </c>
    </row>
    <row r="2261" spans="1:2">
      <c r="A2261" s="165" t="s">
        <v>9528</v>
      </c>
      <c r="B2261" s="166">
        <v>4035</v>
      </c>
    </row>
    <row r="2262" spans="1:2">
      <c r="A2262" s="165" t="s">
        <v>9467</v>
      </c>
      <c r="B2262" s="166">
        <v>12580</v>
      </c>
    </row>
    <row r="2263" spans="1:2">
      <c r="A2263" s="165" t="s">
        <v>9583</v>
      </c>
      <c r="B2263" s="166">
        <v>289915.5</v>
      </c>
    </row>
    <row r="2264" spans="1:2">
      <c r="A2264" s="165" t="s">
        <v>9605</v>
      </c>
      <c r="B2264" s="166">
        <v>11517.5</v>
      </c>
    </row>
    <row r="2265" spans="1:2">
      <c r="A2265" s="165" t="s">
        <v>9606</v>
      </c>
      <c r="B2265" s="166">
        <v>10860</v>
      </c>
    </row>
    <row r="2266" spans="1:2">
      <c r="A2266" s="165" t="s">
        <v>9614</v>
      </c>
      <c r="B2266" s="166">
        <v>3605.5</v>
      </c>
    </row>
    <row r="2267" spans="1:2">
      <c r="A2267" s="165" t="s">
        <v>9595</v>
      </c>
      <c r="B2267" s="166">
        <v>19767.5</v>
      </c>
    </row>
    <row r="2268" spans="1:2">
      <c r="A2268" s="165" t="s">
        <v>9587</v>
      </c>
      <c r="B2268" s="166">
        <v>122962.25</v>
      </c>
    </row>
    <row r="2269" spans="1:2">
      <c r="A2269" s="165" t="s">
        <v>9602</v>
      </c>
      <c r="B2269" s="166">
        <v>13444.5</v>
      </c>
    </row>
    <row r="2270" spans="1:2">
      <c r="A2270" s="165" t="s">
        <v>9589</v>
      </c>
      <c r="B2270" s="166">
        <v>49022</v>
      </c>
    </row>
    <row r="2271" spans="1:2">
      <c r="A2271" s="165" t="s">
        <v>9611</v>
      </c>
      <c r="B2271" s="166">
        <v>5137.5</v>
      </c>
    </row>
    <row r="2272" spans="1:2">
      <c r="A2272" s="165" t="s">
        <v>9593</v>
      </c>
      <c r="B2272" s="166">
        <v>35118</v>
      </c>
    </row>
    <row r="2273" spans="1:2">
      <c r="A2273" s="165" t="s">
        <v>9639</v>
      </c>
      <c r="B2273" s="166">
        <v>139973.75</v>
      </c>
    </row>
    <row r="2274" spans="1:2">
      <c r="A2274" s="165" t="s">
        <v>9688</v>
      </c>
      <c r="B2274" s="166">
        <v>14647</v>
      </c>
    </row>
    <row r="2275" spans="1:2">
      <c r="A2275" s="165" t="s">
        <v>9635</v>
      </c>
      <c r="B2275" s="166">
        <v>493774.5</v>
      </c>
    </row>
    <row r="2276" spans="1:2">
      <c r="A2276" s="165" t="s">
        <v>9673</v>
      </c>
      <c r="B2276" s="166">
        <v>25241</v>
      </c>
    </row>
    <row r="2277" spans="1:2">
      <c r="A2277" s="165" t="s">
        <v>9650</v>
      </c>
      <c r="B2277" s="166">
        <v>40068.5</v>
      </c>
    </row>
    <row r="2278" spans="1:2">
      <c r="A2278" s="165" t="s">
        <v>9682</v>
      </c>
      <c r="B2278" s="166">
        <v>21198.5</v>
      </c>
    </row>
    <row r="2279" spans="1:2">
      <c r="A2279" s="165" t="s">
        <v>9670</v>
      </c>
      <c r="B2279" s="166">
        <v>41940</v>
      </c>
    </row>
    <row r="2280" spans="1:2">
      <c r="A2280" s="165" t="s">
        <v>9661</v>
      </c>
      <c r="B2280" s="166">
        <v>44190</v>
      </c>
    </row>
    <row r="2281" spans="1:2">
      <c r="A2281" s="165" t="s">
        <v>9655</v>
      </c>
      <c r="B2281" s="166">
        <v>50005.75</v>
      </c>
    </row>
    <row r="2282" spans="1:2">
      <c r="A2282" s="165" t="s">
        <v>9664</v>
      </c>
      <c r="B2282" s="166">
        <v>32929</v>
      </c>
    </row>
    <row r="2283" spans="1:2">
      <c r="A2283" s="165" t="s">
        <v>9701</v>
      </c>
      <c r="B2283" s="166">
        <v>5552.5</v>
      </c>
    </row>
    <row r="2284" spans="1:2">
      <c r="A2284" s="165" t="s">
        <v>9646</v>
      </c>
      <c r="B2284" s="166">
        <v>42053</v>
      </c>
    </row>
    <row r="2285" spans="1:2">
      <c r="A2285" s="165" t="s">
        <v>9666</v>
      </c>
      <c r="B2285" s="166">
        <v>28905</v>
      </c>
    </row>
    <row r="2286" spans="1:2">
      <c r="A2286" s="165" t="s">
        <v>9692</v>
      </c>
      <c r="B2286" s="166">
        <v>9488.5</v>
      </c>
    </row>
    <row r="2287" spans="1:2">
      <c r="A2287" s="165" t="s">
        <v>9657</v>
      </c>
      <c r="B2287" s="166">
        <v>35130</v>
      </c>
    </row>
    <row r="2288" spans="1:2">
      <c r="A2288" s="165" t="s">
        <v>9641</v>
      </c>
      <c r="B2288" s="166">
        <v>93454.5</v>
      </c>
    </row>
    <row r="2289" spans="1:2">
      <c r="A2289" s="165" t="s">
        <v>9690</v>
      </c>
      <c r="B2289" s="166">
        <v>10425.5</v>
      </c>
    </row>
    <row r="2290" spans="1:2">
      <c r="A2290" s="165" t="s">
        <v>9675</v>
      </c>
      <c r="B2290" s="166">
        <v>21484.5</v>
      </c>
    </row>
    <row r="2291" spans="1:2">
      <c r="A2291" s="165" t="s">
        <v>9678</v>
      </c>
      <c r="B2291" s="166">
        <v>19183.5</v>
      </c>
    </row>
    <row r="2292" spans="1:2">
      <c r="A2292" s="165" t="s">
        <v>9706</v>
      </c>
      <c r="B2292" s="166">
        <v>5125</v>
      </c>
    </row>
    <row r="2293" spans="1:2">
      <c r="A2293" s="165" t="s">
        <v>9724</v>
      </c>
      <c r="B2293" s="166">
        <v>2658</v>
      </c>
    </row>
    <row r="2294" spans="1:2">
      <c r="A2294" s="165" t="s">
        <v>9684</v>
      </c>
      <c r="B2294" s="166">
        <v>15219.25</v>
      </c>
    </row>
    <row r="2295" spans="1:2">
      <c r="A2295" s="165" t="s">
        <v>9703</v>
      </c>
      <c r="B2295" s="166">
        <v>5456.5</v>
      </c>
    </row>
    <row r="2296" spans="1:2">
      <c r="A2296" s="165" t="s">
        <v>9797</v>
      </c>
      <c r="B2296" s="166">
        <v>5157.5</v>
      </c>
    </row>
    <row r="2297" spans="1:2">
      <c r="A2297" s="165" t="s">
        <v>9753</v>
      </c>
      <c r="B2297" s="166">
        <v>98154</v>
      </c>
    </row>
    <row r="2298" spans="1:2">
      <c r="A2298" s="165" t="s">
        <v>9768</v>
      </c>
      <c r="B2298" s="166">
        <v>19070</v>
      </c>
    </row>
    <row r="2299" spans="1:2">
      <c r="A2299" s="165" t="s">
        <v>9751</v>
      </c>
      <c r="B2299" s="166">
        <v>107714</v>
      </c>
    </row>
    <row r="2300" spans="1:2">
      <c r="A2300" s="165" t="s">
        <v>9772</v>
      </c>
      <c r="B2300" s="166">
        <v>17297</v>
      </c>
    </row>
    <row r="2301" spans="1:2">
      <c r="A2301" s="165" t="s">
        <v>9747</v>
      </c>
      <c r="B2301" s="166">
        <v>162694</v>
      </c>
    </row>
    <row r="2302" spans="1:2">
      <c r="A2302" s="165" t="s">
        <v>9789</v>
      </c>
      <c r="B2302" s="166">
        <v>8202</v>
      </c>
    </row>
    <row r="2303" spans="1:2">
      <c r="A2303" s="165" t="s">
        <v>9780</v>
      </c>
      <c r="B2303" s="166">
        <v>13668</v>
      </c>
    </row>
    <row r="2304" spans="1:2">
      <c r="A2304" s="165" t="s">
        <v>9757</v>
      </c>
      <c r="B2304" s="166">
        <v>71670.75</v>
      </c>
    </row>
    <row r="2305" spans="1:2">
      <c r="A2305" s="165" t="s">
        <v>9754</v>
      </c>
      <c r="B2305" s="166">
        <v>3218</v>
      </c>
    </row>
    <row r="2306" spans="1:2">
      <c r="A2306" s="165" t="s">
        <v>9784</v>
      </c>
      <c r="B2306" s="166">
        <v>11891</v>
      </c>
    </row>
    <row r="2307" spans="1:2">
      <c r="A2307" s="165" t="s">
        <v>9774</v>
      </c>
      <c r="B2307" s="166">
        <v>16508.5</v>
      </c>
    </row>
    <row r="2308" spans="1:2">
      <c r="A2308" s="165" t="s">
        <v>9795</v>
      </c>
      <c r="B2308" s="166">
        <v>5422.5</v>
      </c>
    </row>
    <row r="2309" spans="1:2">
      <c r="A2309" s="165" t="s">
        <v>9766</v>
      </c>
      <c r="B2309" s="166">
        <v>55954.75</v>
      </c>
    </row>
    <row r="2310" spans="1:2">
      <c r="A2310" s="165" t="s">
        <v>9759</v>
      </c>
      <c r="B2310" s="166">
        <v>34726.5</v>
      </c>
    </row>
    <row r="2311" spans="1:2">
      <c r="A2311" s="165" t="s">
        <v>9762</v>
      </c>
      <c r="B2311" s="166">
        <v>32277</v>
      </c>
    </row>
    <row r="2312" spans="1:2">
      <c r="A2312" s="165" t="s">
        <v>9847</v>
      </c>
      <c r="B2312" s="166">
        <v>167981.5</v>
      </c>
    </row>
    <row r="2313" spans="1:2">
      <c r="A2313" s="165" t="s">
        <v>9853</v>
      </c>
      <c r="B2313" s="166">
        <v>36288</v>
      </c>
    </row>
    <row r="2314" spans="1:2">
      <c r="A2314" s="165" t="s">
        <v>9850</v>
      </c>
      <c r="B2314" s="166">
        <v>96764.5</v>
      </c>
    </row>
    <row r="2315" spans="1:2">
      <c r="A2315" s="165" t="s">
        <v>9867</v>
      </c>
      <c r="B2315" s="166">
        <v>13740</v>
      </c>
    </row>
    <row r="2316" spans="1:2">
      <c r="A2316" s="165" t="s">
        <v>9851</v>
      </c>
      <c r="B2316" s="166">
        <v>719</v>
      </c>
    </row>
    <row r="2317" spans="1:2">
      <c r="A2317" s="165" t="s">
        <v>9882</v>
      </c>
      <c r="B2317" s="166">
        <v>5253</v>
      </c>
    </row>
    <row r="2318" spans="1:2">
      <c r="A2318" s="165" t="s">
        <v>9879</v>
      </c>
      <c r="B2318" s="166">
        <v>5627</v>
      </c>
    </row>
    <row r="2319" spans="1:2">
      <c r="A2319" s="165" t="s">
        <v>9874</v>
      </c>
      <c r="B2319" s="166">
        <v>9856.5</v>
      </c>
    </row>
    <row r="2320" spans="1:2">
      <c r="A2320" s="165" t="s">
        <v>9870</v>
      </c>
      <c r="B2320" s="166">
        <v>9875</v>
      </c>
    </row>
    <row r="2321" spans="1:2">
      <c r="A2321" s="165" t="s">
        <v>9864</v>
      </c>
      <c r="B2321" s="166">
        <v>14142.5</v>
      </c>
    </row>
    <row r="2322" spans="1:2">
      <c r="A2322" s="165" t="s">
        <v>9859</v>
      </c>
      <c r="B2322" s="166">
        <v>20176.5</v>
      </c>
    </row>
    <row r="2323" spans="1:2">
      <c r="A2323" s="165" t="s">
        <v>9886</v>
      </c>
      <c r="B2323" s="166">
        <v>4980.75</v>
      </c>
    </row>
    <row r="2324" spans="1:2">
      <c r="A2324" s="165" t="s">
        <v>9857</v>
      </c>
      <c r="B2324" s="166">
        <v>37196</v>
      </c>
    </row>
    <row r="2325" spans="1:2">
      <c r="A2325" s="165" t="s">
        <v>9939</v>
      </c>
      <c r="B2325" s="166">
        <v>42488</v>
      </c>
    </row>
    <row r="2326" spans="1:2">
      <c r="A2326" s="165" t="s">
        <v>9970</v>
      </c>
      <c r="B2326" s="166">
        <v>22746</v>
      </c>
    </row>
    <row r="2327" spans="1:2">
      <c r="A2327" s="165" t="s">
        <v>10014</v>
      </c>
      <c r="B2327" s="166">
        <v>11003</v>
      </c>
    </row>
    <row r="2328" spans="1:2">
      <c r="A2328" s="165" t="s">
        <v>10057</v>
      </c>
      <c r="B2328" s="166">
        <v>5194</v>
      </c>
    </row>
    <row r="2329" spans="1:2">
      <c r="A2329" s="165" t="s">
        <v>10022</v>
      </c>
      <c r="B2329" s="166">
        <v>10294</v>
      </c>
    </row>
    <row r="2330" spans="1:2">
      <c r="A2330" s="165" t="s">
        <v>10040</v>
      </c>
      <c r="B2330" s="166">
        <v>6133.5</v>
      </c>
    </row>
    <row r="2331" spans="1:2">
      <c r="A2331" s="165" t="s">
        <v>10024</v>
      </c>
      <c r="B2331" s="166">
        <v>10010</v>
      </c>
    </row>
    <row r="2332" spans="1:2">
      <c r="A2332" s="165" t="s">
        <v>10043</v>
      </c>
      <c r="B2332" s="166">
        <v>4634.5</v>
      </c>
    </row>
    <row r="2333" spans="1:2">
      <c r="A2333" s="165" t="s">
        <v>10019</v>
      </c>
      <c r="B2333" s="166">
        <v>10375.5</v>
      </c>
    </row>
    <row r="2334" spans="1:2">
      <c r="A2334" s="165" t="s">
        <v>10084</v>
      </c>
      <c r="B2334" s="166">
        <v>1</v>
      </c>
    </row>
    <row r="2335" spans="1:2">
      <c r="A2335" s="165" t="s">
        <v>9963</v>
      </c>
      <c r="B2335" s="166">
        <v>26043</v>
      </c>
    </row>
    <row r="2336" spans="1:2">
      <c r="A2336" s="165" t="s">
        <v>10035</v>
      </c>
      <c r="B2336" s="166">
        <v>7131</v>
      </c>
    </row>
    <row r="2337" spans="1:2">
      <c r="A2337" s="165" t="s">
        <v>10029</v>
      </c>
      <c r="B2337" s="166">
        <v>9577.5</v>
      </c>
    </row>
    <row r="2338" spans="1:2">
      <c r="A2338" s="165" t="s">
        <v>9972</v>
      </c>
      <c r="B2338" s="166">
        <v>22141.5</v>
      </c>
    </row>
    <row r="2339" spans="1:2">
      <c r="A2339" s="165" t="s">
        <v>10005</v>
      </c>
      <c r="B2339" s="166">
        <v>14534.5</v>
      </c>
    </row>
    <row r="2340" spans="1:2">
      <c r="A2340" s="165" t="s">
        <v>9936</v>
      </c>
      <c r="B2340" s="166">
        <v>43301</v>
      </c>
    </row>
    <row r="2341" spans="1:2">
      <c r="A2341" s="165" t="s">
        <v>9949</v>
      </c>
      <c r="B2341" s="166">
        <v>31484</v>
      </c>
    </row>
    <row r="2342" spans="1:2">
      <c r="A2342" s="165" t="s">
        <v>9924</v>
      </c>
      <c r="B2342" s="166">
        <v>62270.5</v>
      </c>
    </row>
    <row r="2343" spans="1:2">
      <c r="A2343" s="165" t="s">
        <v>9997</v>
      </c>
      <c r="B2343" s="166">
        <v>15510.5</v>
      </c>
    </row>
    <row r="2344" spans="1:2">
      <c r="A2344" s="165" t="s">
        <v>10012</v>
      </c>
      <c r="B2344" s="166">
        <v>11285</v>
      </c>
    </row>
    <row r="2345" spans="1:2">
      <c r="A2345" s="165" t="s">
        <v>10002</v>
      </c>
      <c r="B2345" s="166">
        <v>14845</v>
      </c>
    </row>
    <row r="2346" spans="1:2">
      <c r="A2346" s="165" t="s">
        <v>9933</v>
      </c>
      <c r="B2346" s="166">
        <v>45099</v>
      </c>
    </row>
    <row r="2347" spans="1:2">
      <c r="A2347" s="165" t="s">
        <v>10016</v>
      </c>
      <c r="B2347" s="166">
        <v>10499</v>
      </c>
    </row>
    <row r="2348" spans="1:2">
      <c r="A2348" s="165" t="s">
        <v>9919</v>
      </c>
      <c r="B2348" s="166">
        <v>65796.5</v>
      </c>
    </row>
    <row r="2349" spans="1:2">
      <c r="A2349" s="165" t="s">
        <v>9978</v>
      </c>
      <c r="B2349" s="166">
        <v>19524</v>
      </c>
    </row>
    <row r="2350" spans="1:2">
      <c r="A2350" s="165" t="s">
        <v>9954</v>
      </c>
      <c r="B2350" s="166">
        <v>29794.5</v>
      </c>
    </row>
    <row r="2351" spans="1:2">
      <c r="A2351" s="165" t="s">
        <v>10000</v>
      </c>
      <c r="B2351" s="166">
        <v>15372</v>
      </c>
    </row>
    <row r="2352" spans="1:2">
      <c r="A2352" s="165" t="s">
        <v>9928</v>
      </c>
      <c r="B2352" s="166">
        <v>70624.5</v>
      </c>
    </row>
    <row r="2353" spans="1:2">
      <c r="A2353" s="165" t="s">
        <v>9914</v>
      </c>
      <c r="B2353" s="166">
        <v>103031.25</v>
      </c>
    </row>
    <row r="2354" spans="1:2">
      <c r="A2354" s="165" t="s">
        <v>9917</v>
      </c>
      <c r="B2354" s="166">
        <v>90690</v>
      </c>
    </row>
    <row r="2355" spans="1:2">
      <c r="A2355" s="165" t="s">
        <v>9945</v>
      </c>
      <c r="B2355" s="166">
        <v>36564.5</v>
      </c>
    </row>
    <row r="2356" spans="1:2">
      <c r="A2356" s="165" t="s">
        <v>9909</v>
      </c>
      <c r="B2356" s="166">
        <v>140186</v>
      </c>
    </row>
    <row r="2357" spans="1:2">
      <c r="A2357" s="165" t="s">
        <v>9911</v>
      </c>
      <c r="B2357" s="166">
        <v>104674.5</v>
      </c>
    </row>
    <row r="2358" spans="1:2">
      <c r="A2358" s="165" t="s">
        <v>9961</v>
      </c>
      <c r="B2358" s="166">
        <v>26209</v>
      </c>
    </row>
    <row r="2359" spans="1:2">
      <c r="A2359" s="165" t="s">
        <v>9905</v>
      </c>
      <c r="B2359" s="166">
        <v>345736</v>
      </c>
    </row>
    <row r="2360" spans="1:2">
      <c r="A2360" s="165" t="s">
        <v>9956</v>
      </c>
      <c r="B2360" s="166">
        <v>29371.5</v>
      </c>
    </row>
    <row r="2361" spans="1:2">
      <c r="A2361" s="165" t="s">
        <v>9981</v>
      </c>
      <c r="B2361" s="166">
        <v>19085.5</v>
      </c>
    </row>
    <row r="2362" spans="1:2">
      <c r="A2362" s="165" t="s">
        <v>9952</v>
      </c>
      <c r="B2362" s="166">
        <v>31319</v>
      </c>
    </row>
    <row r="2363" spans="1:2">
      <c r="A2363" s="165" t="s">
        <v>9958</v>
      </c>
      <c r="B2363" s="166">
        <v>29114</v>
      </c>
    </row>
    <row r="2364" spans="1:2">
      <c r="A2364" s="165" t="s">
        <v>9947</v>
      </c>
      <c r="B2364" s="166">
        <v>33202</v>
      </c>
    </row>
    <row r="2365" spans="1:2">
      <c r="A2365" s="165" t="s">
        <v>9968</v>
      </c>
      <c r="B2365" s="166">
        <v>24221</v>
      </c>
    </row>
    <row r="2366" spans="1:2">
      <c r="A2366" s="165" t="s">
        <v>9976</v>
      </c>
      <c r="B2366" s="166">
        <v>19892</v>
      </c>
    </row>
    <row r="2367" spans="1:2">
      <c r="A2367" s="165" t="s">
        <v>9989</v>
      </c>
      <c r="B2367" s="166">
        <v>16315</v>
      </c>
    </row>
    <row r="2368" spans="1:2">
      <c r="A2368" s="165" t="s">
        <v>9942</v>
      </c>
      <c r="B2368" s="166">
        <v>42426.5</v>
      </c>
    </row>
    <row r="2369" spans="1:2">
      <c r="A2369" s="165" t="s">
        <v>10033</v>
      </c>
      <c r="B2369" s="166">
        <v>7953</v>
      </c>
    </row>
    <row r="2370" spans="1:2">
      <c r="A2370" s="165" t="s">
        <v>9966</v>
      </c>
      <c r="B2370" s="166">
        <v>37403</v>
      </c>
    </row>
    <row r="2371" spans="1:2">
      <c r="A2371" s="165" t="s">
        <v>10007</v>
      </c>
      <c r="B2371" s="166">
        <v>14393.5</v>
      </c>
    </row>
    <row r="2372" spans="1:2">
      <c r="A2372" s="165" t="s">
        <v>10010</v>
      </c>
      <c r="B2372" s="166">
        <v>12992.5</v>
      </c>
    </row>
    <row r="2373" spans="1:2">
      <c r="A2373" s="165" t="s">
        <v>9983</v>
      </c>
      <c r="B2373" s="166">
        <v>18256.25</v>
      </c>
    </row>
    <row r="2374" spans="1:2">
      <c r="A2374" s="165" t="s">
        <v>9986</v>
      </c>
      <c r="B2374" s="166">
        <v>17028</v>
      </c>
    </row>
    <row r="2375" spans="1:2">
      <c r="A2375" s="165" t="s">
        <v>9992</v>
      </c>
      <c r="B2375" s="166">
        <v>16091.5</v>
      </c>
    </row>
    <row r="2376" spans="1:2">
      <c r="A2376" s="165" t="s">
        <v>9930</v>
      </c>
      <c r="B2376" s="166">
        <v>46030</v>
      </c>
    </row>
    <row r="2377" spans="1:2">
      <c r="A2377" s="165" t="s">
        <v>10045</v>
      </c>
      <c r="B2377" s="166">
        <v>4023.5</v>
      </c>
    </row>
    <row r="2378" spans="1:2">
      <c r="A2378" s="165" t="s">
        <v>9995</v>
      </c>
      <c r="B2378" s="166">
        <v>15699.25</v>
      </c>
    </row>
    <row r="2379" spans="1:2">
      <c r="A2379" s="165" t="s">
        <v>10120</v>
      </c>
      <c r="B2379" s="166">
        <v>28727</v>
      </c>
    </row>
    <row r="2380" spans="1:2">
      <c r="A2380" s="165" t="s">
        <v>10171</v>
      </c>
      <c r="B2380" s="166">
        <v>3334</v>
      </c>
    </row>
    <row r="2381" spans="1:2">
      <c r="A2381" s="165" t="s">
        <v>10100</v>
      </c>
      <c r="B2381" s="166">
        <v>53496.5</v>
      </c>
    </row>
    <row r="2382" spans="1:2">
      <c r="A2382" s="165" t="s">
        <v>10166</v>
      </c>
      <c r="B2382" s="166">
        <v>4507</v>
      </c>
    </row>
    <row r="2383" spans="1:2">
      <c r="A2383" s="165" t="s">
        <v>10163</v>
      </c>
      <c r="B2383" s="166">
        <v>5805</v>
      </c>
    </row>
    <row r="2384" spans="1:2">
      <c r="A2384" s="165" t="s">
        <v>10091</v>
      </c>
      <c r="B2384" s="166">
        <v>77304.5</v>
      </c>
    </row>
    <row r="2385" spans="1:2">
      <c r="A2385" s="165" t="s">
        <v>10180</v>
      </c>
      <c r="B2385" s="166">
        <v>1169.5</v>
      </c>
    </row>
    <row r="2386" spans="1:2">
      <c r="A2386" s="165" t="s">
        <v>10130</v>
      </c>
      <c r="B2386" s="166">
        <v>17534</v>
      </c>
    </row>
    <row r="2387" spans="1:2">
      <c r="A2387" s="165" t="s">
        <v>10145</v>
      </c>
      <c r="B2387" s="166">
        <v>13657</v>
      </c>
    </row>
    <row r="2388" spans="1:2">
      <c r="A2388" s="165" t="s">
        <v>10094</v>
      </c>
      <c r="B2388" s="166">
        <v>87799.75</v>
      </c>
    </row>
    <row r="2389" spans="1:2">
      <c r="A2389" s="165" t="s">
        <v>10147</v>
      </c>
      <c r="B2389" s="166">
        <v>10261.5</v>
      </c>
    </row>
    <row r="2390" spans="1:2">
      <c r="A2390" s="165" t="s">
        <v>10108</v>
      </c>
      <c r="B2390" s="166">
        <v>30854</v>
      </c>
    </row>
    <row r="2391" spans="1:2">
      <c r="A2391" s="165" t="s">
        <v>10149</v>
      </c>
      <c r="B2391" s="166">
        <v>9793.5</v>
      </c>
    </row>
    <row r="2392" spans="1:2">
      <c r="A2392" s="165" t="s">
        <v>10096</v>
      </c>
      <c r="B2392" s="166">
        <v>63951.5</v>
      </c>
    </row>
    <row r="2393" spans="1:2">
      <c r="A2393" s="165" t="s">
        <v>10135</v>
      </c>
      <c r="B2393" s="166">
        <v>16755.5</v>
      </c>
    </row>
    <row r="2394" spans="1:2">
      <c r="A2394" s="165" t="s">
        <v>10138</v>
      </c>
      <c r="B2394" s="166">
        <v>16700.5</v>
      </c>
    </row>
    <row r="2395" spans="1:2">
      <c r="A2395" s="165" t="s">
        <v>10125</v>
      </c>
      <c r="B2395" s="166">
        <v>19095</v>
      </c>
    </row>
    <row r="2396" spans="1:2">
      <c r="A2396" s="165" t="s">
        <v>10142</v>
      </c>
      <c r="B2396" s="166">
        <v>36116.5</v>
      </c>
    </row>
    <row r="2397" spans="1:2">
      <c r="A2397" s="165" t="s">
        <v>10103</v>
      </c>
      <c r="B2397" s="166">
        <v>54730.5</v>
      </c>
    </row>
    <row r="2398" spans="1:2">
      <c r="A2398" s="165" t="s">
        <v>10087</v>
      </c>
      <c r="B2398" s="166">
        <v>311310</v>
      </c>
    </row>
    <row r="2399" spans="1:2">
      <c r="A2399" s="165" t="s">
        <v>10122</v>
      </c>
      <c r="B2399" s="166">
        <v>19119</v>
      </c>
    </row>
    <row r="2400" spans="1:2">
      <c r="A2400" s="165" t="s">
        <v>10105</v>
      </c>
      <c r="B2400" s="166">
        <v>38889</v>
      </c>
    </row>
    <row r="2401" spans="1:2">
      <c r="A2401" s="165" t="s">
        <v>10111</v>
      </c>
      <c r="B2401" s="166">
        <v>29979.5</v>
      </c>
    </row>
    <row r="2402" spans="1:2">
      <c r="A2402" s="165" t="s">
        <v>10114</v>
      </c>
      <c r="B2402" s="166">
        <v>27019.5</v>
      </c>
    </row>
    <row r="2403" spans="1:2">
      <c r="A2403" s="165" t="s">
        <v>10127</v>
      </c>
      <c r="B2403" s="166">
        <v>18730.5</v>
      </c>
    </row>
    <row r="2404" spans="1:2">
      <c r="A2404" s="165" t="s">
        <v>10116</v>
      </c>
      <c r="B2404" s="166">
        <v>24574.5</v>
      </c>
    </row>
    <row r="2405" spans="1:2">
      <c r="A2405" s="165" t="s">
        <v>10132</v>
      </c>
      <c r="B2405" s="166">
        <v>16915.5</v>
      </c>
    </row>
    <row r="2406" spans="1:2">
      <c r="A2406" s="165" t="s">
        <v>10218</v>
      </c>
      <c r="B2406" s="166">
        <v>272.5</v>
      </c>
    </row>
    <row r="2407" spans="1:2">
      <c r="A2407" s="165" t="s">
        <v>10225</v>
      </c>
      <c r="B2407" s="166">
        <v>390161</v>
      </c>
    </row>
    <row r="2408" spans="1:2">
      <c r="A2408" s="165" t="s">
        <v>10243</v>
      </c>
      <c r="B2408" s="166">
        <v>51232</v>
      </c>
    </row>
    <row r="2409" spans="1:2">
      <c r="A2409" s="165" t="s">
        <v>10289</v>
      </c>
      <c r="B2409" s="166">
        <v>3086</v>
      </c>
    </row>
    <row r="2410" spans="1:2">
      <c r="A2410" s="165" t="s">
        <v>10232</v>
      </c>
      <c r="B2410" s="166">
        <v>92738.5</v>
      </c>
    </row>
    <row r="2411" spans="1:2">
      <c r="A2411" s="165" t="s">
        <v>10235</v>
      </c>
      <c r="B2411" s="166">
        <v>73579.5</v>
      </c>
    </row>
    <row r="2412" spans="1:2">
      <c r="A2412" s="165" t="s">
        <v>10277</v>
      </c>
      <c r="B2412" s="166">
        <v>5455.5</v>
      </c>
    </row>
    <row r="2413" spans="1:2">
      <c r="A2413" s="165" t="s">
        <v>10237</v>
      </c>
      <c r="B2413" s="166">
        <v>57787.5</v>
      </c>
    </row>
    <row r="2414" spans="1:2">
      <c r="A2414" s="165" t="s">
        <v>10258</v>
      </c>
      <c r="B2414" s="166">
        <v>18988.5</v>
      </c>
    </row>
    <row r="2415" spans="1:2">
      <c r="A2415" s="165" t="s">
        <v>10252</v>
      </c>
      <c r="B2415" s="166">
        <v>27835.5</v>
      </c>
    </row>
    <row r="2416" spans="1:2">
      <c r="A2416" s="165" t="s">
        <v>10265</v>
      </c>
      <c r="B2416" s="166">
        <v>13467</v>
      </c>
    </row>
    <row r="2417" spans="1:2">
      <c r="A2417" s="165" t="s">
        <v>10261</v>
      </c>
      <c r="B2417" s="166">
        <v>17385.5</v>
      </c>
    </row>
    <row r="2418" spans="1:2">
      <c r="A2418" s="165" t="s">
        <v>10297</v>
      </c>
      <c r="B2418" s="166">
        <v>1167</v>
      </c>
    </row>
    <row r="2419" spans="1:2">
      <c r="A2419" s="165" t="s">
        <v>10272</v>
      </c>
      <c r="B2419" s="166">
        <v>7406.5</v>
      </c>
    </row>
    <row r="2420" spans="1:2">
      <c r="A2420" s="165" t="s">
        <v>10263</v>
      </c>
      <c r="B2420" s="166">
        <v>14544.5</v>
      </c>
    </row>
    <row r="2421" spans="1:2">
      <c r="A2421" s="165" t="s">
        <v>10285</v>
      </c>
      <c r="B2421" s="166">
        <v>3523.5</v>
      </c>
    </row>
    <row r="2422" spans="1:2">
      <c r="A2422" s="165" t="s">
        <v>10245</v>
      </c>
      <c r="B2422" s="166">
        <v>34745.5</v>
      </c>
    </row>
    <row r="2423" spans="1:2">
      <c r="A2423" s="165" t="s">
        <v>10229</v>
      </c>
      <c r="B2423" s="166">
        <v>135440.5</v>
      </c>
    </row>
    <row r="2424" spans="1:2">
      <c r="A2424" s="165" t="s">
        <v>10256</v>
      </c>
      <c r="B2424" s="166">
        <v>21007.5</v>
      </c>
    </row>
    <row r="2425" spans="1:2">
      <c r="A2425" s="165" t="s">
        <v>10350</v>
      </c>
      <c r="B2425" s="166">
        <v>23050</v>
      </c>
    </row>
    <row r="2426" spans="1:2">
      <c r="A2426" s="165" t="s">
        <v>10352</v>
      </c>
      <c r="B2426" s="166">
        <v>12022</v>
      </c>
    </row>
    <row r="2427" spans="1:2">
      <c r="A2427" s="165" t="s">
        <v>10355</v>
      </c>
      <c r="B2427" s="166">
        <v>11726</v>
      </c>
    </row>
    <row r="2428" spans="1:2">
      <c r="A2428" s="165" t="s">
        <v>10330</v>
      </c>
      <c r="B2428" s="166">
        <v>57514.5</v>
      </c>
    </row>
    <row r="2429" spans="1:2">
      <c r="A2429" s="165" t="s">
        <v>10371</v>
      </c>
      <c r="B2429" s="166">
        <v>1540</v>
      </c>
    </row>
    <row r="2430" spans="1:2">
      <c r="A2430" s="165" t="s">
        <v>10322</v>
      </c>
      <c r="B2430" s="166">
        <v>638947.5</v>
      </c>
    </row>
    <row r="2431" spans="1:2">
      <c r="A2431" s="165" t="s">
        <v>10328</v>
      </c>
      <c r="B2431" s="166">
        <v>79828.5</v>
      </c>
    </row>
    <row r="2432" spans="1:2">
      <c r="A2432" s="165" t="s">
        <v>10340</v>
      </c>
      <c r="B2432" s="166">
        <v>17189</v>
      </c>
    </row>
    <row r="2433" spans="1:2">
      <c r="A2433" s="165" t="s">
        <v>10335</v>
      </c>
      <c r="B2433" s="166">
        <v>21880</v>
      </c>
    </row>
    <row r="2434" spans="1:2">
      <c r="A2434" s="165" t="s">
        <v>10343</v>
      </c>
      <c r="B2434" s="166">
        <v>15761.5</v>
      </c>
    </row>
    <row r="2435" spans="1:2">
      <c r="A2435" s="165" t="s">
        <v>10346</v>
      </c>
      <c r="B2435" s="166">
        <v>14434</v>
      </c>
    </row>
    <row r="2436" spans="1:2">
      <c r="A2436" s="165" t="s">
        <v>10358</v>
      </c>
      <c r="B2436" s="166">
        <v>11497</v>
      </c>
    </row>
    <row r="2437" spans="1:2">
      <c r="A2437" s="165" t="s">
        <v>10378</v>
      </c>
      <c r="B2437" s="166">
        <v>454471</v>
      </c>
    </row>
    <row r="2438" spans="1:2">
      <c r="A2438" s="165" t="s">
        <v>10397</v>
      </c>
      <c r="B2438" s="166">
        <v>56319.5</v>
      </c>
    </row>
    <row r="2439" spans="1:2">
      <c r="A2439" s="165" t="s">
        <v>10394</v>
      </c>
      <c r="B2439" s="166">
        <v>36773.5</v>
      </c>
    </row>
    <row r="2440" spans="1:2">
      <c r="A2440" s="165" t="s">
        <v>10410</v>
      </c>
      <c r="B2440" s="166">
        <v>14585</v>
      </c>
    </row>
    <row r="2441" spans="1:2">
      <c r="A2441" s="165" t="s">
        <v>10424</v>
      </c>
      <c r="B2441" s="166">
        <v>6996.25</v>
      </c>
    </row>
    <row r="2442" spans="1:2">
      <c r="A2442" s="165" t="s">
        <v>10381</v>
      </c>
      <c r="B2442" s="166">
        <v>139132.5</v>
      </c>
    </row>
    <row r="2443" spans="1:2">
      <c r="A2443" s="165" t="s">
        <v>10391</v>
      </c>
      <c r="B2443" s="166">
        <v>39367</v>
      </c>
    </row>
    <row r="2444" spans="1:2">
      <c r="A2444" s="165" t="s">
        <v>10401</v>
      </c>
      <c r="B2444" s="166">
        <v>35186.5</v>
      </c>
    </row>
    <row r="2445" spans="1:2">
      <c r="A2445" s="165" t="s">
        <v>10385</v>
      </c>
      <c r="B2445" s="166">
        <v>82559.25</v>
      </c>
    </row>
    <row r="2446" spans="1:2">
      <c r="A2446" s="165" t="s">
        <v>10412</v>
      </c>
      <c r="B2446" s="166">
        <v>11260</v>
      </c>
    </row>
    <row r="2447" spans="1:2">
      <c r="A2447" s="165" t="s">
        <v>10422</v>
      </c>
      <c r="B2447" s="166">
        <v>7953.5</v>
      </c>
    </row>
    <row r="2448" spans="1:2">
      <c r="A2448" s="165" t="s">
        <v>10408</v>
      </c>
      <c r="B2448" s="166">
        <v>15421</v>
      </c>
    </row>
    <row r="2449" spans="1:2">
      <c r="A2449" s="165" t="s">
        <v>10404</v>
      </c>
      <c r="B2449" s="166">
        <v>38197.5</v>
      </c>
    </row>
    <row r="2450" spans="1:2">
      <c r="A2450" s="165" t="s">
        <v>10419</v>
      </c>
      <c r="B2450" s="166">
        <v>9439.5</v>
      </c>
    </row>
    <row r="2451" spans="1:2">
      <c r="A2451" s="165" t="s">
        <v>10489</v>
      </c>
      <c r="B2451" s="166">
        <v>4436.5</v>
      </c>
    </row>
    <row r="2452" spans="1:2">
      <c r="A2452" s="165" t="s">
        <v>10491</v>
      </c>
      <c r="B2452" s="166">
        <v>4295</v>
      </c>
    </row>
    <row r="2453" spans="1:2">
      <c r="A2453" s="165" t="s">
        <v>10480</v>
      </c>
      <c r="B2453" s="166">
        <v>6126.5</v>
      </c>
    </row>
    <row r="2454" spans="1:2">
      <c r="A2454" s="165" t="s">
        <v>10449</v>
      </c>
      <c r="B2454" s="166">
        <v>118933.5</v>
      </c>
    </row>
    <row r="2455" spans="1:2">
      <c r="A2455" s="165" t="s">
        <v>10462</v>
      </c>
      <c r="B2455" s="166">
        <v>124628.75</v>
      </c>
    </row>
    <row r="2456" spans="1:2">
      <c r="A2456" s="165" t="s">
        <v>10535</v>
      </c>
      <c r="B2456" s="166">
        <v>1.5</v>
      </c>
    </row>
    <row r="2457" spans="1:2">
      <c r="A2457" s="165" t="s">
        <v>10529</v>
      </c>
      <c r="B2457" s="166">
        <v>272.75</v>
      </c>
    </row>
    <row r="2458" spans="1:2">
      <c r="A2458" s="165" t="s">
        <v>10453</v>
      </c>
      <c r="B2458" s="166">
        <v>80864.5</v>
      </c>
    </row>
    <row r="2459" spans="1:2">
      <c r="A2459" s="165" t="s">
        <v>10505</v>
      </c>
      <c r="B2459" s="166">
        <v>13487.25</v>
      </c>
    </row>
    <row r="2460" spans="1:2">
      <c r="A2460" s="165" t="s">
        <v>10478</v>
      </c>
      <c r="B2460" s="166">
        <v>9768.5</v>
      </c>
    </row>
    <row r="2461" spans="1:2">
      <c r="A2461" s="165" t="s">
        <v>10475</v>
      </c>
      <c r="B2461" s="166">
        <v>10142</v>
      </c>
    </row>
    <row r="2462" spans="1:2">
      <c r="A2462" s="165" t="s">
        <v>10494</v>
      </c>
      <c r="B2462" s="166">
        <v>4195.5</v>
      </c>
    </row>
    <row r="2463" spans="1:2">
      <c r="A2463" s="165" t="s">
        <v>10482</v>
      </c>
      <c r="B2463" s="166">
        <v>4899.5</v>
      </c>
    </row>
    <row r="2464" spans="1:2">
      <c r="A2464" s="165" t="s">
        <v>10471</v>
      </c>
      <c r="B2464" s="166">
        <v>13581</v>
      </c>
    </row>
    <row r="2465" spans="1:2">
      <c r="A2465" s="165" t="s">
        <v>10458</v>
      </c>
      <c r="B2465" s="166">
        <v>66400</v>
      </c>
    </row>
    <row r="2466" spans="1:2">
      <c r="A2466" s="165" t="s">
        <v>10538</v>
      </c>
      <c r="B2466" s="166">
        <v>176109.5</v>
      </c>
    </row>
    <row r="2467" spans="1:2">
      <c r="A2467" s="165" t="s">
        <v>10551</v>
      </c>
      <c r="B2467" s="166">
        <v>50486.25</v>
      </c>
    </row>
    <row r="2468" spans="1:2">
      <c r="A2468" s="165" t="s">
        <v>10553</v>
      </c>
      <c r="B2468" s="166">
        <v>30331</v>
      </c>
    </row>
    <row r="2469" spans="1:2">
      <c r="A2469" s="165" t="s">
        <v>10592</v>
      </c>
      <c r="B2469" s="166">
        <v>3774.5</v>
      </c>
    </row>
    <row r="2470" spans="1:2">
      <c r="A2470" s="165" t="s">
        <v>10572</v>
      </c>
      <c r="B2470" s="166">
        <v>9525.5</v>
      </c>
    </row>
    <row r="2471" spans="1:2">
      <c r="A2471" s="165" t="s">
        <v>10577</v>
      </c>
      <c r="B2471" s="166">
        <v>6901</v>
      </c>
    </row>
    <row r="2472" spans="1:2">
      <c r="A2472" s="165" t="s">
        <v>10565</v>
      </c>
      <c r="B2472" s="166">
        <v>17989</v>
      </c>
    </row>
    <row r="2473" spans="1:2">
      <c r="A2473" s="165" t="s">
        <v>10563</v>
      </c>
      <c r="B2473" s="166">
        <v>24135.5</v>
      </c>
    </row>
    <row r="2474" spans="1:2">
      <c r="A2474" s="165" t="s">
        <v>10545</v>
      </c>
      <c r="B2474" s="166">
        <v>48119</v>
      </c>
    </row>
    <row r="2475" spans="1:2">
      <c r="A2475" s="165" t="s">
        <v>10560</v>
      </c>
      <c r="B2475" s="166">
        <v>26404.5</v>
      </c>
    </row>
    <row r="2476" spans="1:2">
      <c r="A2476" s="165" t="s">
        <v>10585</v>
      </c>
      <c r="B2476" s="166">
        <v>4329</v>
      </c>
    </row>
    <row r="2477" spans="1:2">
      <c r="A2477" s="165" t="s">
        <v>10567</v>
      </c>
      <c r="B2477" s="166">
        <v>16650.75</v>
      </c>
    </row>
    <row r="2478" spans="1:2">
      <c r="A2478" s="165" t="s">
        <v>10547</v>
      </c>
      <c r="B2478" s="166">
        <v>34698.5</v>
      </c>
    </row>
    <row r="2479" spans="1:2">
      <c r="A2479" s="165" t="s">
        <v>10556</v>
      </c>
      <c r="B2479" s="166">
        <v>29309</v>
      </c>
    </row>
    <row r="2480" spans="1:2">
      <c r="A2480" s="165" t="s">
        <v>10590</v>
      </c>
      <c r="B2480" s="166">
        <v>4010.5</v>
      </c>
    </row>
    <row r="2481" spans="1:2">
      <c r="A2481" s="165" t="s">
        <v>10582</v>
      </c>
      <c r="B2481" s="166">
        <v>5785</v>
      </c>
    </row>
    <row r="2482" spans="1:2">
      <c r="A2482" s="165" t="s">
        <v>10542</v>
      </c>
      <c r="B2482" s="166">
        <v>129849</v>
      </c>
    </row>
    <row r="2483" spans="1:2">
      <c r="A2483" s="165" t="s">
        <v>10607</v>
      </c>
      <c r="B2483" s="166">
        <v>25300</v>
      </c>
    </row>
    <row r="2484" spans="1:2">
      <c r="A2484" s="165" t="s">
        <v>10602</v>
      </c>
      <c r="B2484" s="166">
        <v>384044</v>
      </c>
    </row>
    <row r="2485" spans="1:2">
      <c r="A2485" s="165" t="s">
        <v>10611</v>
      </c>
      <c r="B2485" s="166">
        <v>21954</v>
      </c>
    </row>
    <row r="2486" spans="1:2">
      <c r="A2486" s="165" t="s">
        <v>10660</v>
      </c>
      <c r="B2486" s="166">
        <v>6002</v>
      </c>
    </row>
    <row r="2487" spans="1:2">
      <c r="A2487" s="165" t="s">
        <v>10616</v>
      </c>
      <c r="B2487" s="166">
        <v>325745</v>
      </c>
    </row>
    <row r="2488" spans="1:2">
      <c r="A2488" s="165" t="s">
        <v>10669</v>
      </c>
      <c r="B2488" s="166">
        <v>24442</v>
      </c>
    </row>
    <row r="2489" spans="1:2">
      <c r="A2489" s="165" t="s">
        <v>10657</v>
      </c>
      <c r="B2489" s="166">
        <v>33965</v>
      </c>
    </row>
    <row r="2490" spans="1:2">
      <c r="A2490" s="165" t="s">
        <v>10635</v>
      </c>
      <c r="B2490" s="166">
        <v>93665</v>
      </c>
    </row>
    <row r="2491" spans="1:2">
      <c r="A2491" s="165" t="s">
        <v>10629</v>
      </c>
      <c r="B2491" s="166">
        <v>84029</v>
      </c>
    </row>
    <row r="2492" spans="1:2">
      <c r="A2492" s="165" t="s">
        <v>10620</v>
      </c>
      <c r="B2492" s="166">
        <v>241160.5</v>
      </c>
    </row>
    <row r="2493" spans="1:2">
      <c r="A2493" s="165" t="s">
        <v>10655</v>
      </c>
      <c r="B2493" s="166">
        <v>67979.25</v>
      </c>
    </row>
    <row r="2494" spans="1:2">
      <c r="A2494" s="165" t="s">
        <v>10686</v>
      </c>
      <c r="B2494" s="166">
        <v>17502.5</v>
      </c>
    </row>
    <row r="2495" spans="1:2">
      <c r="A2495" s="165" t="s">
        <v>10631</v>
      </c>
      <c r="B2495" s="166">
        <v>74089</v>
      </c>
    </row>
    <row r="2496" spans="1:2">
      <c r="A2496" s="165" t="s">
        <v>10642</v>
      </c>
      <c r="B2496" s="166">
        <v>56202</v>
      </c>
    </row>
    <row r="2497" spans="1:2">
      <c r="A2497" s="165" t="s">
        <v>10714</v>
      </c>
      <c r="B2497" s="166">
        <v>5748.5</v>
      </c>
    </row>
    <row r="2498" spans="1:2">
      <c r="A2498" s="165" t="s">
        <v>10708</v>
      </c>
      <c r="B2498" s="166">
        <v>12466</v>
      </c>
    </row>
    <row r="2499" spans="1:2">
      <c r="A2499" s="165" t="s">
        <v>10680</v>
      </c>
      <c r="B2499" s="166">
        <v>19284</v>
      </c>
    </row>
    <row r="2500" spans="1:2">
      <c r="A2500" s="165" t="s">
        <v>10689</v>
      </c>
      <c r="B2500" s="166">
        <v>17165.5</v>
      </c>
    </row>
    <row r="2501" spans="1:2">
      <c r="A2501" s="165" t="s">
        <v>10702</v>
      </c>
      <c r="B2501" s="166">
        <v>13729.5</v>
      </c>
    </row>
    <row r="2502" spans="1:2">
      <c r="A2502" s="165" t="s">
        <v>10639</v>
      </c>
      <c r="B2502" s="166">
        <v>63910</v>
      </c>
    </row>
    <row r="2503" spans="1:2">
      <c r="A2503" s="165" t="s">
        <v>10683</v>
      </c>
      <c r="B2503" s="166">
        <v>18534</v>
      </c>
    </row>
    <row r="2504" spans="1:2">
      <c r="A2504" s="165" t="s">
        <v>10645</v>
      </c>
      <c r="B2504" s="166">
        <v>42123.5</v>
      </c>
    </row>
    <row r="2505" spans="1:2">
      <c r="A2505" s="165" t="s">
        <v>10622</v>
      </c>
      <c r="B2505" s="166">
        <v>96664.5</v>
      </c>
    </row>
    <row r="2506" spans="1:2">
      <c r="A2506" s="165" t="s">
        <v>10696</v>
      </c>
      <c r="B2506" s="166">
        <v>15145</v>
      </c>
    </row>
    <row r="2507" spans="1:2">
      <c r="A2507" s="165" t="s">
        <v>10648</v>
      </c>
      <c r="B2507" s="166">
        <v>39764.5</v>
      </c>
    </row>
    <row r="2508" spans="1:2">
      <c r="A2508" s="165" t="s">
        <v>10651</v>
      </c>
      <c r="B2508" s="166">
        <v>36982</v>
      </c>
    </row>
    <row r="2509" spans="1:2">
      <c r="A2509" s="165" t="s">
        <v>10692</v>
      </c>
      <c r="B2509" s="166">
        <v>16628</v>
      </c>
    </row>
    <row r="2510" spans="1:2">
      <c r="A2510" s="165" t="s">
        <v>10659</v>
      </c>
      <c r="B2510" s="166">
        <v>28086.5</v>
      </c>
    </row>
    <row r="2511" spans="1:2">
      <c r="A2511" s="165" t="s">
        <v>10694</v>
      </c>
      <c r="B2511" s="166">
        <v>16459.5</v>
      </c>
    </row>
    <row r="2512" spans="1:2">
      <c r="A2512" s="165" t="s">
        <v>10704</v>
      </c>
      <c r="B2512" s="166">
        <v>13669</v>
      </c>
    </row>
    <row r="2513" spans="1:2">
      <c r="A2513" s="165" t="s">
        <v>10678</v>
      </c>
      <c r="B2513" s="166">
        <v>19551</v>
      </c>
    </row>
    <row r="2514" spans="1:2">
      <c r="A2514" s="165" t="s">
        <v>10674</v>
      </c>
      <c r="B2514" s="166">
        <v>21072</v>
      </c>
    </row>
    <row r="2515" spans="1:2">
      <c r="A2515" s="165" t="s">
        <v>10699</v>
      </c>
      <c r="B2515" s="166">
        <v>14614.5</v>
      </c>
    </row>
    <row r="2516" spans="1:2">
      <c r="A2516" s="165" t="s">
        <v>10625</v>
      </c>
      <c r="B2516" s="166">
        <v>95938.5</v>
      </c>
    </row>
    <row r="2517" spans="1:2">
      <c r="A2517" s="165" t="s">
        <v>10662</v>
      </c>
      <c r="B2517" s="166">
        <v>27884</v>
      </c>
    </row>
    <row r="2518" spans="1:2">
      <c r="A2518" s="165" t="s">
        <v>10706</v>
      </c>
      <c r="B2518" s="166">
        <v>12798</v>
      </c>
    </row>
    <row r="2519" spans="1:2">
      <c r="A2519" s="165" t="s">
        <v>10710</v>
      </c>
      <c r="B2519" s="166">
        <v>9050.5</v>
      </c>
    </row>
    <row r="2520" spans="1:2">
      <c r="A2520" s="165" t="s">
        <v>10720</v>
      </c>
      <c r="B2520" s="166">
        <v>2355.75</v>
      </c>
    </row>
    <row r="2521" spans="1:2">
      <c r="A2521" s="165" t="s">
        <v>10771</v>
      </c>
      <c r="B2521" s="166">
        <v>58888</v>
      </c>
    </row>
    <row r="2522" spans="1:2">
      <c r="A2522" s="165" t="s">
        <v>10804</v>
      </c>
      <c r="B2522" s="166">
        <v>25147</v>
      </c>
    </row>
    <row r="2523" spans="1:2">
      <c r="A2523" s="165" t="s">
        <v>10758</v>
      </c>
      <c r="B2523" s="166">
        <v>81002.5</v>
      </c>
    </row>
    <row r="2524" spans="1:2">
      <c r="A2524" s="165" t="s">
        <v>10747</v>
      </c>
      <c r="B2524" s="166">
        <v>218856.5</v>
      </c>
    </row>
    <row r="2525" spans="1:2">
      <c r="A2525" s="165" t="s">
        <v>10766</v>
      </c>
      <c r="B2525" s="166">
        <v>65074.5</v>
      </c>
    </row>
    <row r="2526" spans="1:2">
      <c r="A2526" s="165" t="s">
        <v>10880</v>
      </c>
      <c r="B2526" s="166">
        <v>9280.5</v>
      </c>
    </row>
    <row r="2527" spans="1:2">
      <c r="A2527" s="165" t="s">
        <v>10919</v>
      </c>
      <c r="B2527" s="166">
        <v>1512</v>
      </c>
    </row>
    <row r="2528" spans="1:2">
      <c r="A2528" s="165" t="s">
        <v>10807</v>
      </c>
      <c r="B2528" s="166">
        <v>23501.5</v>
      </c>
    </row>
    <row r="2529" spans="1:2">
      <c r="A2529" s="165" t="s">
        <v>10809</v>
      </c>
      <c r="B2529" s="166">
        <v>22671.5</v>
      </c>
    </row>
    <row r="2530" spans="1:2">
      <c r="A2530" s="165" t="s">
        <v>10898</v>
      </c>
      <c r="B2530" s="166">
        <v>5176.5</v>
      </c>
    </row>
    <row r="2531" spans="1:2">
      <c r="A2531" s="165" t="s">
        <v>10761</v>
      </c>
      <c r="B2531" s="166">
        <v>118104.5</v>
      </c>
    </row>
    <row r="2532" spans="1:2">
      <c r="A2532" s="165" t="s">
        <v>10924</v>
      </c>
      <c r="B2532" s="166">
        <v>1369.5</v>
      </c>
    </row>
    <row r="2533" spans="1:2">
      <c r="A2533" s="165" t="s">
        <v>10822</v>
      </c>
      <c r="B2533" s="166">
        <v>19167</v>
      </c>
    </row>
    <row r="2534" spans="1:2">
      <c r="A2534" s="165" t="s">
        <v>10853</v>
      </c>
      <c r="B2534" s="166">
        <v>14147</v>
      </c>
    </row>
    <row r="2535" spans="1:2">
      <c r="A2535" s="165" t="s">
        <v>10922</v>
      </c>
      <c r="B2535" s="166">
        <v>1494</v>
      </c>
    </row>
    <row r="2536" spans="1:2">
      <c r="A2536" s="165" t="s">
        <v>10769</v>
      </c>
      <c r="B2536" s="166">
        <v>117466</v>
      </c>
    </row>
    <row r="2537" spans="1:2">
      <c r="A2537" s="165" t="s">
        <v>10861</v>
      </c>
      <c r="B2537" s="166">
        <v>13841</v>
      </c>
    </row>
    <row r="2538" spans="1:2">
      <c r="A2538" s="165" t="s">
        <v>10878</v>
      </c>
      <c r="B2538" s="166">
        <v>10347</v>
      </c>
    </row>
    <row r="2539" spans="1:2">
      <c r="A2539" s="165" t="s">
        <v>10904</v>
      </c>
      <c r="B2539" s="166">
        <v>4572</v>
      </c>
    </row>
    <row r="2540" spans="1:2">
      <c r="A2540" s="165" t="s">
        <v>4971</v>
      </c>
      <c r="B2540" s="166">
        <v>11961</v>
      </c>
    </row>
    <row r="2541" spans="1:2">
      <c r="A2541" s="165" t="s">
        <v>10894</v>
      </c>
      <c r="B2541" s="166">
        <v>6428</v>
      </c>
    </row>
    <row r="2542" spans="1:2">
      <c r="A2542" s="165" t="s">
        <v>3412</v>
      </c>
      <c r="B2542" s="166">
        <v>1</v>
      </c>
    </row>
    <row r="2543" spans="1:2">
      <c r="A2543" s="165" t="s">
        <v>10754</v>
      </c>
      <c r="B2543" s="166">
        <v>95156.5</v>
      </c>
    </row>
    <row r="2544" spans="1:2">
      <c r="A2544" s="165" t="s">
        <v>10782</v>
      </c>
      <c r="B2544" s="166">
        <v>38359.5</v>
      </c>
    </row>
    <row r="2545" spans="1:2">
      <c r="A2545" s="165" t="s">
        <v>10756</v>
      </c>
      <c r="B2545" s="166">
        <v>94913.25</v>
      </c>
    </row>
    <row r="2546" spans="1:2">
      <c r="A2546" s="165" t="s">
        <v>10855</v>
      </c>
      <c r="B2546" s="166">
        <v>13407.75</v>
      </c>
    </row>
    <row r="2547" spans="1:2">
      <c r="A2547" s="165" t="s">
        <v>10846</v>
      </c>
      <c r="B2547" s="166">
        <v>15182.5</v>
      </c>
    </row>
    <row r="2548" spans="1:2">
      <c r="A2548" s="165" t="s">
        <v>10831</v>
      </c>
      <c r="B2548" s="166">
        <v>17003.5</v>
      </c>
    </row>
    <row r="2549" spans="1:2">
      <c r="A2549" s="165" t="s">
        <v>10909</v>
      </c>
      <c r="B2549" s="166">
        <v>3766.5</v>
      </c>
    </row>
    <row r="2550" spans="1:2">
      <c r="A2550" s="165" t="s">
        <v>10875</v>
      </c>
      <c r="B2550" s="166">
        <v>9517.5</v>
      </c>
    </row>
    <row r="2551" spans="1:2">
      <c r="A2551" s="165" t="s">
        <v>10900</v>
      </c>
      <c r="B2551" s="166">
        <v>4646</v>
      </c>
    </row>
    <row r="2552" spans="1:2">
      <c r="A2552" s="165" t="s">
        <v>10750</v>
      </c>
      <c r="B2552" s="166">
        <v>172254.5</v>
      </c>
    </row>
    <row r="2553" spans="1:2">
      <c r="A2553" s="165" t="s">
        <v>10840</v>
      </c>
      <c r="B2553" s="166">
        <v>15541</v>
      </c>
    </row>
    <row r="2554" spans="1:2">
      <c r="A2554" s="165" t="s">
        <v>10835</v>
      </c>
      <c r="B2554" s="166">
        <v>16693.5</v>
      </c>
    </row>
    <row r="2555" spans="1:2">
      <c r="A2555" s="165" t="s">
        <v>10829</v>
      </c>
      <c r="B2555" s="166">
        <v>17593</v>
      </c>
    </row>
    <row r="2556" spans="1:2">
      <c r="A2556" s="165" t="s">
        <v>10817</v>
      </c>
      <c r="B2556" s="166">
        <v>21100</v>
      </c>
    </row>
    <row r="2557" spans="1:2">
      <c r="A2557" s="165" t="s">
        <v>10826</v>
      </c>
      <c r="B2557" s="166">
        <v>17841.5</v>
      </c>
    </row>
    <row r="2558" spans="1:2">
      <c r="A2558" s="165" t="s">
        <v>10866</v>
      </c>
      <c r="B2558" s="166">
        <v>11453</v>
      </c>
    </row>
    <row r="2559" spans="1:2">
      <c r="A2559" s="165" t="s">
        <v>10787</v>
      </c>
      <c r="B2559" s="166">
        <v>36428.5</v>
      </c>
    </row>
    <row r="2560" spans="1:2">
      <c r="A2560" s="165" t="s">
        <v>10833</v>
      </c>
      <c r="B2560" s="166">
        <v>16989.5</v>
      </c>
    </row>
    <row r="2561" spans="1:2">
      <c r="A2561" s="165" t="s">
        <v>10851</v>
      </c>
      <c r="B2561" s="166">
        <v>14463.5</v>
      </c>
    </row>
    <row r="2562" spans="1:2">
      <c r="A2562" s="165" t="s">
        <v>10863</v>
      </c>
      <c r="B2562" s="166">
        <v>12240.5</v>
      </c>
    </row>
    <row r="2563" spans="1:2">
      <c r="A2563" s="165" t="s">
        <v>10857</v>
      </c>
      <c r="B2563" s="166">
        <v>13322.5</v>
      </c>
    </row>
    <row r="2564" spans="1:2">
      <c r="A2564" s="165" t="s">
        <v>10776</v>
      </c>
      <c r="B2564" s="166">
        <v>43007.5</v>
      </c>
    </row>
    <row r="2565" spans="1:2">
      <c r="A2565" s="165" t="s">
        <v>10838</v>
      </c>
      <c r="B2565" s="166">
        <v>16256</v>
      </c>
    </row>
    <row r="2566" spans="1:2">
      <c r="A2566" s="165" t="s">
        <v>10763</v>
      </c>
      <c r="B2566" s="166">
        <v>76713.5</v>
      </c>
    </row>
    <row r="2567" spans="1:2">
      <c r="A2567" s="165" t="s">
        <v>10784</v>
      </c>
      <c r="B2567" s="166">
        <v>37718.5</v>
      </c>
    </row>
    <row r="2568" spans="1:2">
      <c r="A2568" s="165" t="s">
        <v>10773</v>
      </c>
      <c r="B2568" s="166">
        <v>50791.5</v>
      </c>
    </row>
    <row r="2569" spans="1:2">
      <c r="A2569" s="165" t="s">
        <v>10819</v>
      </c>
      <c r="B2569" s="166">
        <v>19293.5</v>
      </c>
    </row>
    <row r="2570" spans="1:2">
      <c r="A2570" s="165" t="s">
        <v>10885</v>
      </c>
      <c r="B2570" s="166">
        <v>8375.5</v>
      </c>
    </row>
    <row r="2571" spans="1:2">
      <c r="A2571" s="165" t="s">
        <v>10815</v>
      </c>
      <c r="B2571" s="166">
        <v>21481.5</v>
      </c>
    </row>
    <row r="2572" spans="1:2">
      <c r="A2572" s="165" t="s">
        <v>10792</v>
      </c>
      <c r="B2572" s="166">
        <v>28403.5</v>
      </c>
    </row>
    <row r="2573" spans="1:2">
      <c r="A2573" s="165" t="s">
        <v>10869</v>
      </c>
      <c r="B2573" s="166">
        <v>11263</v>
      </c>
    </row>
    <row r="2574" spans="1:2">
      <c r="A2574" s="165" t="s">
        <v>10906</v>
      </c>
      <c r="B2574" s="166">
        <v>4291.5</v>
      </c>
    </row>
    <row r="2575" spans="1:2">
      <c r="A2575" s="165" t="s">
        <v>10882</v>
      </c>
      <c r="B2575" s="166">
        <v>9278.5</v>
      </c>
    </row>
    <row r="2576" spans="1:2">
      <c r="A2576" s="165" t="s">
        <v>10890</v>
      </c>
      <c r="B2576" s="166">
        <v>6450</v>
      </c>
    </row>
    <row r="2577" spans="1:2">
      <c r="A2577" s="165" t="s">
        <v>10843</v>
      </c>
      <c r="B2577" s="166">
        <v>15493.5</v>
      </c>
    </row>
    <row r="2578" spans="1:2">
      <c r="A2578" s="165" t="s">
        <v>10872</v>
      </c>
      <c r="B2578" s="166">
        <v>10914</v>
      </c>
    </row>
    <row r="2579" spans="1:2">
      <c r="A2579" s="165" t="s">
        <v>10887</v>
      </c>
      <c r="B2579" s="166">
        <v>7503</v>
      </c>
    </row>
    <row r="2580" spans="1:2">
      <c r="A2580" s="165" t="s">
        <v>10940</v>
      </c>
      <c r="B2580" s="166">
        <v>1</v>
      </c>
    </row>
    <row r="2581" spans="1:2">
      <c r="A2581" s="165" t="s">
        <v>10896</v>
      </c>
      <c r="B2581" s="166">
        <v>6181.5</v>
      </c>
    </row>
    <row r="2582" spans="1:2">
      <c r="A2582" s="165" t="s">
        <v>10796</v>
      </c>
      <c r="B2582" s="166">
        <v>26971</v>
      </c>
    </row>
    <row r="2583" spans="1:2">
      <c r="A2583" s="165" t="s">
        <v>10801</v>
      </c>
      <c r="B2583" s="166">
        <v>25886.5</v>
      </c>
    </row>
    <row r="2584" spans="1:2">
      <c r="A2584" s="165" t="s">
        <v>10848</v>
      </c>
      <c r="B2584" s="166">
        <v>14560</v>
      </c>
    </row>
    <row r="2585" spans="1:2">
      <c r="A2585" s="165" t="s">
        <v>10813</v>
      </c>
      <c r="B2585" s="166">
        <v>28072.5</v>
      </c>
    </row>
    <row r="2586" spans="1:2">
      <c r="A2586" s="165" t="s">
        <v>10799</v>
      </c>
      <c r="B2586" s="166">
        <v>26628.5</v>
      </c>
    </row>
    <row r="2587" spans="1:2">
      <c r="A2587" s="165" t="s">
        <v>10744</v>
      </c>
      <c r="B2587" s="166">
        <v>311262</v>
      </c>
    </row>
    <row r="2588" spans="1:2">
      <c r="A2588" s="165" t="s">
        <v>11063</v>
      </c>
      <c r="B2588" s="166">
        <v>2373.25</v>
      </c>
    </row>
    <row r="2589" spans="1:2">
      <c r="A2589" s="165" t="s">
        <v>10986</v>
      </c>
      <c r="B2589" s="166">
        <v>37740.5</v>
      </c>
    </row>
    <row r="2590" spans="1:2">
      <c r="A2590" s="165" t="s">
        <v>11009</v>
      </c>
      <c r="B2590" s="166">
        <v>21909.5</v>
      </c>
    </row>
    <row r="2591" spans="1:2">
      <c r="A2591" s="165" t="s">
        <v>11003</v>
      </c>
      <c r="B2591" s="166">
        <v>25184.5</v>
      </c>
    </row>
    <row r="2592" spans="1:2">
      <c r="A2592" s="165" t="s">
        <v>11014</v>
      </c>
      <c r="B2592" s="166">
        <v>18250.5</v>
      </c>
    </row>
    <row r="2593" spans="1:2">
      <c r="A2593" s="165" t="s">
        <v>11053</v>
      </c>
      <c r="B2593" s="166">
        <v>5541</v>
      </c>
    </row>
    <row r="2594" spans="1:2">
      <c r="A2594" s="165" t="s">
        <v>10996</v>
      </c>
      <c r="B2594" s="166">
        <v>30382.5</v>
      </c>
    </row>
    <row r="2595" spans="1:2">
      <c r="A2595" s="165" t="s">
        <v>10992</v>
      </c>
      <c r="B2595" s="166">
        <v>31917</v>
      </c>
    </row>
    <row r="2596" spans="1:2">
      <c r="A2596" s="165" t="s">
        <v>11012</v>
      </c>
      <c r="B2596" s="166">
        <v>20646.25</v>
      </c>
    </row>
    <row r="2597" spans="1:2">
      <c r="A2597" s="165" t="s">
        <v>11033</v>
      </c>
      <c r="B2597" s="166">
        <v>13095</v>
      </c>
    </row>
    <row r="2598" spans="1:2">
      <c r="A2598" s="165" t="s">
        <v>10990</v>
      </c>
      <c r="B2598" s="166">
        <v>35109.5</v>
      </c>
    </row>
    <row r="2599" spans="1:2">
      <c r="A2599" s="165" t="s">
        <v>11041</v>
      </c>
      <c r="B2599" s="166">
        <v>12128</v>
      </c>
    </row>
    <row r="2600" spans="1:2">
      <c r="A2600" s="165" t="s">
        <v>10953</v>
      </c>
      <c r="B2600" s="166">
        <v>180732</v>
      </c>
    </row>
    <row r="2601" spans="1:2">
      <c r="A2601" s="165" t="s">
        <v>11028</v>
      </c>
      <c r="B2601" s="166">
        <v>13787</v>
      </c>
    </row>
    <row r="2602" spans="1:2">
      <c r="A2602" s="165" t="s">
        <v>11103</v>
      </c>
      <c r="B2602" s="166">
        <v>107.75</v>
      </c>
    </row>
    <row r="2603" spans="1:2">
      <c r="A2603" s="165" t="s">
        <v>10950</v>
      </c>
      <c r="B2603" s="166">
        <v>345496</v>
      </c>
    </row>
    <row r="2604" spans="1:2">
      <c r="A2604" s="165" t="s">
        <v>10956</v>
      </c>
      <c r="B2604" s="166">
        <v>149480.5</v>
      </c>
    </row>
    <row r="2605" spans="1:2">
      <c r="A2605" s="165" t="s">
        <v>10948</v>
      </c>
      <c r="B2605" s="166">
        <v>221511.5</v>
      </c>
    </row>
    <row r="2606" spans="1:2">
      <c r="A2606" s="165" t="s">
        <v>10944</v>
      </c>
      <c r="B2606" s="166">
        <v>230032.75</v>
      </c>
    </row>
    <row r="2607" spans="1:2">
      <c r="A2607" s="165" t="s">
        <v>10981</v>
      </c>
      <c r="B2607" s="166">
        <v>101358.5</v>
      </c>
    </row>
    <row r="2608" spans="1:2">
      <c r="A2608" s="165" t="s">
        <v>11023</v>
      </c>
      <c r="B2608" s="166">
        <v>14795</v>
      </c>
    </row>
    <row r="2609" spans="1:2">
      <c r="A2609" s="165" t="s">
        <v>11026</v>
      </c>
      <c r="B2609" s="166">
        <v>14284</v>
      </c>
    </row>
    <row r="2610" spans="1:2">
      <c r="A2610" s="165" t="s">
        <v>10968</v>
      </c>
      <c r="B2610" s="166">
        <v>73905.5</v>
      </c>
    </row>
    <row r="2611" spans="1:2">
      <c r="A2611" s="165" t="s">
        <v>10974</v>
      </c>
      <c r="B2611" s="166">
        <v>59733</v>
      </c>
    </row>
    <row r="2612" spans="1:2">
      <c r="A2612" s="165" t="s">
        <v>10983</v>
      </c>
      <c r="B2612" s="166">
        <v>45268.5</v>
      </c>
    </row>
    <row r="2613" spans="1:2">
      <c r="A2613" s="165" t="s">
        <v>10971</v>
      </c>
      <c r="B2613" s="166">
        <v>70858.5</v>
      </c>
    </row>
    <row r="2614" spans="1:2">
      <c r="A2614" s="165" t="s">
        <v>11021</v>
      </c>
      <c r="B2614" s="166">
        <v>16537</v>
      </c>
    </row>
    <row r="2615" spans="1:2">
      <c r="A2615" s="165" t="s">
        <v>11045</v>
      </c>
      <c r="B2615" s="166">
        <v>7547</v>
      </c>
    </row>
    <row r="2616" spans="1:2">
      <c r="A2616" s="165" t="s">
        <v>11036</v>
      </c>
      <c r="B2616" s="166">
        <v>12770.5</v>
      </c>
    </row>
    <row r="2617" spans="1:2">
      <c r="A2617" s="165" t="s">
        <v>10999</v>
      </c>
      <c r="B2617" s="166">
        <v>28684.5</v>
      </c>
    </row>
    <row r="2618" spans="1:2">
      <c r="A2618" s="165" t="s">
        <v>11030</v>
      </c>
      <c r="B2618" s="166">
        <v>13704</v>
      </c>
    </row>
    <row r="2619" spans="1:2">
      <c r="A2619" s="165" t="s">
        <v>10958</v>
      </c>
      <c r="B2619" s="166">
        <v>93428.5</v>
      </c>
    </row>
    <row r="2620" spans="1:2">
      <c r="A2620" s="165" t="s">
        <v>11006</v>
      </c>
      <c r="B2620" s="166">
        <v>22914</v>
      </c>
    </row>
    <row r="2621" spans="1:2">
      <c r="A2621" s="165" t="s">
        <v>10977</v>
      </c>
      <c r="B2621" s="166">
        <v>52469.5</v>
      </c>
    </row>
    <row r="2622" spans="1:2">
      <c r="A2622" s="165" t="s">
        <v>10963</v>
      </c>
      <c r="B2622" s="166">
        <v>77193</v>
      </c>
    </row>
    <row r="2623" spans="1:2">
      <c r="A2623" s="165" t="s">
        <v>11800</v>
      </c>
      <c r="B2623" s="166">
        <v>15158</v>
      </c>
    </row>
    <row r="2624" spans="1:2">
      <c r="A2624" s="165" t="s">
        <v>10988</v>
      </c>
      <c r="B2624" s="166">
        <v>36402.25</v>
      </c>
    </row>
    <row r="2625" spans="1:2">
      <c r="A2625" s="165" t="s">
        <v>11019</v>
      </c>
      <c r="B2625" s="166">
        <v>16757.5</v>
      </c>
    </row>
    <row r="2626" spans="1:2">
      <c r="A2626" s="165" t="s">
        <v>11048</v>
      </c>
      <c r="B2626" s="166">
        <v>7461</v>
      </c>
    </row>
    <row r="2627" spans="1:2">
      <c r="A2627" s="165" t="s">
        <v>11801</v>
      </c>
      <c r="B2627" s="166">
        <v>3007</v>
      </c>
    </row>
    <row r="2628" spans="1:2">
      <c r="A2628" s="165" t="s">
        <v>11802</v>
      </c>
      <c r="B2628" s="166">
        <v>20115</v>
      </c>
    </row>
    <row r="2629" spans="1:2">
      <c r="A2629" s="165" t="s">
        <v>11057</v>
      </c>
      <c r="B2629" s="166">
        <v>3626</v>
      </c>
    </row>
    <row r="2630" spans="1:2">
      <c r="A2630" s="165" t="s">
        <v>11228</v>
      </c>
      <c r="B2630" s="166">
        <v>50077</v>
      </c>
    </row>
    <row r="2631" spans="1:2">
      <c r="A2631" s="165" t="s">
        <v>11130</v>
      </c>
      <c r="B2631" s="166">
        <v>103975</v>
      </c>
    </row>
    <row r="2632" spans="1:2">
      <c r="A2632" s="165" t="s">
        <v>11192</v>
      </c>
      <c r="B2632" s="166">
        <v>22464.5</v>
      </c>
    </row>
    <row r="2633" spans="1:2">
      <c r="A2633" s="165" t="s">
        <v>11113</v>
      </c>
      <c r="B2633" s="166">
        <v>194065.5</v>
      </c>
    </row>
    <row r="2634" spans="1:2">
      <c r="A2634" s="165" t="s">
        <v>11152</v>
      </c>
      <c r="B2634" s="166">
        <v>52690.5</v>
      </c>
    </row>
    <row r="2635" spans="1:2">
      <c r="A2635" s="165" t="s">
        <v>11189</v>
      </c>
      <c r="B2635" s="166">
        <v>22877</v>
      </c>
    </row>
    <row r="2636" spans="1:2">
      <c r="A2636" s="165" t="s">
        <v>11124</v>
      </c>
      <c r="B2636" s="166">
        <v>174063</v>
      </c>
    </row>
    <row r="2637" spans="1:2">
      <c r="A2637" s="165" t="s">
        <v>11253</v>
      </c>
      <c r="B2637" s="166">
        <v>7172</v>
      </c>
    </row>
    <row r="2638" spans="1:2">
      <c r="A2638" s="165" t="s">
        <v>11213</v>
      </c>
      <c r="B2638" s="166">
        <v>15192.5</v>
      </c>
    </row>
    <row r="2639" spans="1:2">
      <c r="A2639" s="165" t="s">
        <v>11208</v>
      </c>
      <c r="B2639" s="166">
        <v>15556.5</v>
      </c>
    </row>
    <row r="2640" spans="1:2">
      <c r="A2640" s="165" t="s">
        <v>11222</v>
      </c>
      <c r="B2640" s="166">
        <v>13046</v>
      </c>
    </row>
    <row r="2641" spans="1:2">
      <c r="A2641" s="165" t="s">
        <v>11258</v>
      </c>
      <c r="B2641" s="166">
        <v>4552</v>
      </c>
    </row>
    <row r="2642" spans="1:2">
      <c r="A2642" s="165" t="s">
        <v>11106</v>
      </c>
      <c r="B2642" s="166">
        <v>652864.75</v>
      </c>
    </row>
    <row r="2643" spans="1:2">
      <c r="A2643" s="165" t="s">
        <v>11108</v>
      </c>
      <c r="B2643" s="166">
        <v>978972</v>
      </c>
    </row>
    <row r="2644" spans="1:2">
      <c r="A2644" s="165" t="s">
        <v>11111</v>
      </c>
      <c r="B2644" s="166">
        <v>201750.5</v>
      </c>
    </row>
    <row r="2645" spans="1:2">
      <c r="A2645" s="165" t="s">
        <v>11117</v>
      </c>
      <c r="B2645" s="166">
        <v>177447</v>
      </c>
    </row>
    <row r="2646" spans="1:2">
      <c r="A2646" s="165" t="s">
        <v>11133</v>
      </c>
      <c r="B2646" s="166">
        <v>82957.5</v>
      </c>
    </row>
    <row r="2647" spans="1:2">
      <c r="A2647" s="165" t="s">
        <v>11225</v>
      </c>
      <c r="B2647" s="166">
        <v>12091</v>
      </c>
    </row>
    <row r="2648" spans="1:2">
      <c r="A2648" s="165" t="s">
        <v>11156</v>
      </c>
      <c r="B2648" s="166">
        <v>57977.75</v>
      </c>
    </row>
    <row r="2649" spans="1:2">
      <c r="A2649" s="165" t="s">
        <v>11138</v>
      </c>
      <c r="B2649" s="166">
        <v>127875.75</v>
      </c>
    </row>
    <row r="2650" spans="1:2">
      <c r="A2650" s="165" t="s">
        <v>11238</v>
      </c>
      <c r="B2650" s="166">
        <v>5720</v>
      </c>
    </row>
    <row r="2651" spans="1:2">
      <c r="A2651" s="165" t="s">
        <v>11266</v>
      </c>
      <c r="B2651" s="166">
        <v>2604</v>
      </c>
    </row>
    <row r="2652" spans="1:2">
      <c r="A2652" s="165" t="s">
        <v>11250</v>
      </c>
      <c r="B2652" s="166">
        <v>4124</v>
      </c>
    </row>
    <row r="2653" spans="1:2">
      <c r="A2653" s="165" t="s">
        <v>11143</v>
      </c>
      <c r="B2653" s="166">
        <v>71044.5</v>
      </c>
    </row>
    <row r="2654" spans="1:2">
      <c r="A2654" s="165" t="s">
        <v>11204</v>
      </c>
      <c r="B2654" s="166">
        <v>16293</v>
      </c>
    </row>
    <row r="2655" spans="1:2">
      <c r="A2655" s="165" t="s">
        <v>11177</v>
      </c>
      <c r="B2655" s="166">
        <v>27625</v>
      </c>
    </row>
    <row r="2656" spans="1:2">
      <c r="A2656" s="165" t="s">
        <v>11140</v>
      </c>
      <c r="B2656" s="166">
        <v>72663.5</v>
      </c>
    </row>
    <row r="2657" spans="1:2">
      <c r="A2657" s="165" t="s">
        <v>11169</v>
      </c>
      <c r="B2657" s="166">
        <v>32794</v>
      </c>
    </row>
    <row r="2658" spans="1:2">
      <c r="A2658" s="165" t="s">
        <v>11163</v>
      </c>
      <c r="B2658" s="166">
        <v>37146</v>
      </c>
    </row>
    <row r="2659" spans="1:2">
      <c r="A2659" s="165" t="s">
        <v>11201</v>
      </c>
      <c r="B2659" s="166">
        <v>17173</v>
      </c>
    </row>
    <row r="2660" spans="1:2">
      <c r="A2660" s="165" t="s">
        <v>11160</v>
      </c>
      <c r="B2660" s="166">
        <v>39764</v>
      </c>
    </row>
    <row r="2661" spans="1:2">
      <c r="A2661" s="165" t="s">
        <v>11218</v>
      </c>
      <c r="B2661" s="166">
        <v>10993</v>
      </c>
    </row>
    <row r="2662" spans="1:2">
      <c r="A2662" s="165" t="s">
        <v>11197</v>
      </c>
      <c r="B2662" s="166">
        <v>18242</v>
      </c>
    </row>
    <row r="2663" spans="1:2">
      <c r="A2663" s="165" t="s">
        <v>11166</v>
      </c>
      <c r="B2663" s="166">
        <v>32815.5</v>
      </c>
    </row>
    <row r="2664" spans="1:2">
      <c r="A2664" s="165" t="s">
        <v>11215</v>
      </c>
      <c r="B2664" s="166">
        <v>12600</v>
      </c>
    </row>
    <row r="2665" spans="1:2">
      <c r="A2665" s="165" t="s">
        <v>11181</v>
      </c>
      <c r="B2665" s="166">
        <v>26070</v>
      </c>
    </row>
    <row r="2666" spans="1:2">
      <c r="A2666" s="165" t="s">
        <v>11194</v>
      </c>
      <c r="B2666" s="166">
        <v>22097.25</v>
      </c>
    </row>
    <row r="2667" spans="1:2">
      <c r="A2667" s="165" t="s">
        <v>11269</v>
      </c>
      <c r="B2667" s="166">
        <v>2602.5</v>
      </c>
    </row>
    <row r="2668" spans="1:2">
      <c r="A2668" s="165" t="s">
        <v>11174</v>
      </c>
      <c r="B2668" s="166">
        <v>30997</v>
      </c>
    </row>
    <row r="2669" spans="1:2">
      <c r="A2669" s="165" t="s">
        <v>11210</v>
      </c>
      <c r="B2669" s="166">
        <v>15214</v>
      </c>
    </row>
    <row r="2670" spans="1:2">
      <c r="A2670" s="165" t="s">
        <v>11186</v>
      </c>
      <c r="B2670" s="166">
        <v>23325</v>
      </c>
    </row>
    <row r="2671" spans="1:2">
      <c r="A2671" s="165" t="s">
        <v>11199</v>
      </c>
      <c r="B2671" s="166">
        <v>18137.5</v>
      </c>
    </row>
    <row r="2672" spans="1:2">
      <c r="A2672" s="165" t="s">
        <v>11382</v>
      </c>
      <c r="B2672" s="166">
        <v>18601.5</v>
      </c>
    </row>
    <row r="2673" spans="1:2">
      <c r="A2673" s="165" t="s">
        <v>11345</v>
      </c>
      <c r="B2673" s="166">
        <v>98420.75</v>
      </c>
    </row>
    <row r="2674" spans="1:2">
      <c r="A2674" s="165" t="s">
        <v>11378</v>
      </c>
      <c r="B2674" s="166">
        <v>19014.25</v>
      </c>
    </row>
    <row r="2675" spans="1:2">
      <c r="A2675" s="165" t="s">
        <v>11405</v>
      </c>
      <c r="B2675" s="166">
        <v>11959</v>
      </c>
    </row>
    <row r="2676" spans="1:2">
      <c r="A2676" s="165" t="s">
        <v>11330</v>
      </c>
      <c r="B2676" s="166">
        <v>231312</v>
      </c>
    </row>
    <row r="2677" spans="1:2">
      <c r="A2677" s="165" t="s">
        <v>11373</v>
      </c>
      <c r="B2677" s="166">
        <v>44641</v>
      </c>
    </row>
    <row r="2678" spans="1:2">
      <c r="A2678" s="165" t="s">
        <v>11443</v>
      </c>
      <c r="B2678" s="166">
        <v>1</v>
      </c>
    </row>
    <row r="2679" spans="1:2">
      <c r="A2679" s="165" t="s">
        <v>11395</v>
      </c>
      <c r="B2679" s="166">
        <v>15715.5</v>
      </c>
    </row>
    <row r="2680" spans="1:2">
      <c r="A2680" s="165" t="s">
        <v>11327</v>
      </c>
      <c r="B2680" s="166">
        <v>235762.75</v>
      </c>
    </row>
    <row r="2681" spans="1:2">
      <c r="A2681" s="165" t="s">
        <v>11333</v>
      </c>
      <c r="B2681" s="166">
        <v>195441.5</v>
      </c>
    </row>
    <row r="2682" spans="1:2">
      <c r="A2682" s="165" t="s">
        <v>11323</v>
      </c>
      <c r="B2682" s="166">
        <v>254152.5</v>
      </c>
    </row>
    <row r="2683" spans="1:2">
      <c r="A2683" s="165" t="s">
        <v>11354</v>
      </c>
      <c r="B2683" s="166">
        <v>42529.25</v>
      </c>
    </row>
    <row r="2684" spans="1:2">
      <c r="A2684" s="165" t="s">
        <v>11361</v>
      </c>
      <c r="B2684" s="166">
        <v>22508.5</v>
      </c>
    </row>
    <row r="2685" spans="1:2">
      <c r="A2685" s="165" t="s">
        <v>11380</v>
      </c>
      <c r="B2685" s="166">
        <v>19010</v>
      </c>
    </row>
    <row r="2686" spans="1:2">
      <c r="A2686" s="165" t="s">
        <v>11410</v>
      </c>
      <c r="B2686" s="166">
        <v>9251.5</v>
      </c>
    </row>
    <row r="2687" spans="1:2">
      <c r="A2687" s="165" t="s">
        <v>11358</v>
      </c>
      <c r="B2687" s="166">
        <v>23798</v>
      </c>
    </row>
    <row r="2688" spans="1:2">
      <c r="A2688" s="165" t="s">
        <v>11407</v>
      </c>
      <c r="B2688" s="166">
        <v>11373.5</v>
      </c>
    </row>
    <row r="2689" spans="1:2">
      <c r="A2689" s="165" t="s">
        <v>11356</v>
      </c>
      <c r="B2689" s="166">
        <v>24600</v>
      </c>
    </row>
    <row r="2690" spans="1:2">
      <c r="A2690" s="165" t="s">
        <v>11385</v>
      </c>
      <c r="B2690" s="166">
        <v>18470.5</v>
      </c>
    </row>
    <row r="2691" spans="1:2">
      <c r="A2691" s="165" t="s">
        <v>11347</v>
      </c>
      <c r="B2691" s="166">
        <v>38505</v>
      </c>
    </row>
    <row r="2692" spans="1:2">
      <c r="A2692" s="165" t="s">
        <v>11341</v>
      </c>
      <c r="B2692" s="166">
        <v>58238</v>
      </c>
    </row>
    <row r="2693" spans="1:2">
      <c r="A2693" s="165" t="s">
        <v>11338</v>
      </c>
      <c r="B2693" s="166">
        <v>73086.5</v>
      </c>
    </row>
    <row r="2694" spans="1:2">
      <c r="A2694" s="165" t="s">
        <v>11350</v>
      </c>
      <c r="B2694" s="166">
        <v>30873.5</v>
      </c>
    </row>
    <row r="2695" spans="1:2">
      <c r="A2695" s="165" t="s">
        <v>11370</v>
      </c>
      <c r="B2695" s="166">
        <v>20665.5</v>
      </c>
    </row>
    <row r="2696" spans="1:2">
      <c r="A2696" s="165" t="s">
        <v>11803</v>
      </c>
      <c r="B2696" s="166">
        <v>11946</v>
      </c>
    </row>
    <row r="2697" spans="1:2">
      <c r="A2697" s="165" t="s">
        <v>11403</v>
      </c>
      <c r="B2697" s="166">
        <v>12650</v>
      </c>
    </row>
    <row r="2698" spans="1:2">
      <c r="A2698" s="165" t="s">
        <v>11368</v>
      </c>
      <c r="B2698" s="166">
        <v>20916</v>
      </c>
    </row>
    <row r="2699" spans="1:2">
      <c r="A2699" s="165" t="s">
        <v>11398</v>
      </c>
      <c r="B2699" s="166">
        <v>13198.5</v>
      </c>
    </row>
    <row r="2700" spans="1:2">
      <c r="A2700" s="165" t="s">
        <v>11391</v>
      </c>
      <c r="B2700" s="166">
        <v>16891.5</v>
      </c>
    </row>
    <row r="2701" spans="1:2">
      <c r="A2701" s="165" t="s">
        <v>11389</v>
      </c>
      <c r="B2701" s="166">
        <v>17740</v>
      </c>
    </row>
    <row r="2702" spans="1:2">
      <c r="A2702" s="165" t="s">
        <v>11376</v>
      </c>
      <c r="B2702" s="166">
        <v>19130</v>
      </c>
    </row>
    <row r="2703" spans="1:2">
      <c r="A2703" s="165" t="s">
        <v>11401</v>
      </c>
      <c r="B2703" s="166">
        <v>12903</v>
      </c>
    </row>
    <row r="2704" spans="1:2">
      <c r="A2704" s="165" t="s">
        <v>11387</v>
      </c>
      <c r="B2704" s="166">
        <v>18291</v>
      </c>
    </row>
    <row r="2705" spans="1:2">
      <c r="A2705" s="165" t="s">
        <v>11429</v>
      </c>
      <c r="B2705" s="166">
        <v>1795.75</v>
      </c>
    </row>
    <row r="2706" spans="1:2">
      <c r="A2706" s="165" t="s">
        <v>11417</v>
      </c>
      <c r="B2706" s="166">
        <v>3075</v>
      </c>
    </row>
    <row r="2707" spans="1:2">
      <c r="A2707" s="165" t="s">
        <v>11335</v>
      </c>
      <c r="B2707" s="166">
        <v>81956</v>
      </c>
    </row>
    <row r="2708" spans="1:2">
      <c r="A2708" s="165" t="s">
        <v>11459</v>
      </c>
      <c r="B2708" s="166">
        <v>33383.5</v>
      </c>
    </row>
    <row r="2709" spans="1:2">
      <c r="A2709" s="165" t="s">
        <v>11462</v>
      </c>
      <c r="B2709" s="166">
        <v>30887.5</v>
      </c>
    </row>
    <row r="2710" spans="1:2">
      <c r="A2710" s="165" t="s">
        <v>11477</v>
      </c>
      <c r="B2710" s="166">
        <v>18504.5</v>
      </c>
    </row>
    <row r="2711" spans="1:2">
      <c r="A2711" s="165" t="s">
        <v>11493</v>
      </c>
      <c r="B2711" s="166">
        <v>11795</v>
      </c>
    </row>
    <row r="2712" spans="1:2">
      <c r="A2712" s="165" t="s">
        <v>11500</v>
      </c>
      <c r="B2712" s="166">
        <v>9664</v>
      </c>
    </row>
    <row r="2713" spans="1:2">
      <c r="A2713" s="165" t="s">
        <v>11523</v>
      </c>
      <c r="B2713" s="166">
        <v>2957.5</v>
      </c>
    </row>
    <row r="2714" spans="1:2">
      <c r="A2714" s="165" t="s">
        <v>11452</v>
      </c>
      <c r="B2714" s="166">
        <v>64307.5</v>
      </c>
    </row>
    <row r="2715" spans="1:2">
      <c r="A2715" s="165" t="s">
        <v>11469</v>
      </c>
      <c r="B2715" s="166">
        <v>26694.5</v>
      </c>
    </row>
    <row r="2716" spans="1:2">
      <c r="A2716" s="165" t="s">
        <v>11475</v>
      </c>
      <c r="B2716" s="166">
        <v>21172.5</v>
      </c>
    </row>
    <row r="2717" spans="1:2">
      <c r="A2717" s="165" t="s">
        <v>11513</v>
      </c>
      <c r="B2717" s="166">
        <v>7261.5</v>
      </c>
    </row>
    <row r="2718" spans="1:2">
      <c r="A2718" s="165" t="s">
        <v>11472</v>
      </c>
      <c r="B2718" s="166">
        <v>24873.5</v>
      </c>
    </row>
    <row r="2719" spans="1:2">
      <c r="A2719" s="165" t="s">
        <v>11446</v>
      </c>
      <c r="B2719" s="166">
        <v>203893</v>
      </c>
    </row>
    <row r="2720" spans="1:2">
      <c r="A2720" s="165" t="s">
        <v>11510</v>
      </c>
      <c r="B2720" s="166">
        <v>8393.5</v>
      </c>
    </row>
    <row r="2721" spans="1:2">
      <c r="A2721" s="165" t="s">
        <v>11488</v>
      </c>
      <c r="B2721" s="166">
        <v>12877.5</v>
      </c>
    </row>
    <row r="2722" spans="1:2">
      <c r="A2722" s="165" t="s">
        <v>11457</v>
      </c>
      <c r="B2722" s="166">
        <v>40784</v>
      </c>
    </row>
    <row r="2723" spans="1:2">
      <c r="A2723" s="165" t="s">
        <v>11484</v>
      </c>
      <c r="B2723" s="166">
        <v>14014</v>
      </c>
    </row>
    <row r="2724" spans="1:2">
      <c r="A2724" s="165" t="s">
        <v>11478</v>
      </c>
      <c r="B2724" s="166">
        <v>10421.5</v>
      </c>
    </row>
    <row r="2725" spans="1:2">
      <c r="A2725" s="165" t="s">
        <v>11454</v>
      </c>
      <c r="B2725" s="166">
        <v>57161.5</v>
      </c>
    </row>
    <row r="2726" spans="1:2">
      <c r="A2726" s="165" t="s">
        <v>11514</v>
      </c>
      <c r="B2726" s="166">
        <v>6396</v>
      </c>
    </row>
    <row r="2727" spans="1:2">
      <c r="A2727" s="165" t="s">
        <v>11465</v>
      </c>
      <c r="B2727" s="166">
        <v>29140</v>
      </c>
    </row>
    <row r="2728" spans="1:2">
      <c r="A2728" s="165" t="s">
        <v>11503</v>
      </c>
      <c r="B2728" s="166">
        <v>8607</v>
      </c>
    </row>
    <row r="2729" spans="1:2">
      <c r="A2729" s="165" t="s">
        <v>11448</v>
      </c>
      <c r="B2729" s="166">
        <v>65759.5</v>
      </c>
    </row>
    <row r="2730" spans="1:2">
      <c r="A2730" s="165" t="s">
        <v>11480</v>
      </c>
      <c r="B2730" s="166">
        <v>17235.5</v>
      </c>
    </row>
    <row r="2731" spans="1:2">
      <c r="A2731" s="165" t="s">
        <v>11506</v>
      </c>
      <c r="B2731" s="166">
        <v>8449.5</v>
      </c>
    </row>
    <row r="2732" spans="1:2">
      <c r="A2732" s="165" t="s">
        <v>11519</v>
      </c>
      <c r="B2732" s="166">
        <v>3082.5</v>
      </c>
    </row>
    <row r="2733" spans="1:2">
      <c r="A2733" s="165" t="s">
        <v>11528</v>
      </c>
      <c r="B2733" s="166">
        <v>661.5</v>
      </c>
    </row>
    <row r="2734" spans="1:2">
      <c r="A2734" s="165" t="s">
        <v>11498</v>
      </c>
      <c r="B2734" s="166">
        <v>10128</v>
      </c>
    </row>
    <row r="2735" spans="1:2">
      <c r="A2735" s="165" t="s">
        <v>11525</v>
      </c>
      <c r="B2735" s="166">
        <v>2177.5</v>
      </c>
    </row>
    <row r="2736" spans="1:2">
      <c r="A2736" s="165" t="s">
        <v>11531</v>
      </c>
      <c r="B2736" s="166">
        <v>342</v>
      </c>
    </row>
    <row r="2737" spans="1:2">
      <c r="A2737" s="165" t="s">
        <v>11560</v>
      </c>
      <c r="B2737" s="166">
        <v>11783</v>
      </c>
    </row>
    <row r="2738" spans="1:2">
      <c r="A2738" s="165" t="s">
        <v>11563</v>
      </c>
      <c r="B2738" s="166">
        <v>11449.5</v>
      </c>
    </row>
    <row r="2739" spans="1:2">
      <c r="A2739" s="165" t="s">
        <v>11572</v>
      </c>
      <c r="B2739" s="166">
        <v>9838.5</v>
      </c>
    </row>
    <row r="2740" spans="1:2">
      <c r="A2740" s="165" t="s">
        <v>11589</v>
      </c>
      <c r="B2740" s="166">
        <v>5586</v>
      </c>
    </row>
    <row r="2741" spans="1:2">
      <c r="A2741" s="165" t="s">
        <v>11540</v>
      </c>
      <c r="B2741" s="166">
        <v>55951</v>
      </c>
    </row>
    <row r="2742" spans="1:2">
      <c r="A2742" s="165" t="s">
        <v>11594</v>
      </c>
      <c r="B2742" s="166">
        <v>4040</v>
      </c>
    </row>
    <row r="2743" spans="1:2">
      <c r="A2743" s="165" t="s">
        <v>11575</v>
      </c>
      <c r="B2743" s="166">
        <v>7237.5</v>
      </c>
    </row>
    <row r="2744" spans="1:2">
      <c r="A2744" s="165" t="s">
        <v>11544</v>
      </c>
      <c r="B2744" s="166">
        <v>41169.5</v>
      </c>
    </row>
    <row r="2745" spans="1:2">
      <c r="A2745" s="165" t="s">
        <v>11568</v>
      </c>
      <c r="B2745" s="166">
        <v>9890</v>
      </c>
    </row>
    <row r="2746" spans="1:2">
      <c r="A2746" s="165" t="s">
        <v>11557</v>
      </c>
      <c r="B2746" s="166">
        <v>12226.5</v>
      </c>
    </row>
    <row r="2747" spans="1:2">
      <c r="A2747" s="165" t="s">
        <v>11577</v>
      </c>
      <c r="B2747" s="166">
        <v>6623</v>
      </c>
    </row>
    <row r="2748" spans="1:2">
      <c r="A2748" s="165" t="s">
        <v>11586</v>
      </c>
      <c r="B2748" s="166">
        <v>6080.5</v>
      </c>
    </row>
    <row r="2749" spans="1:2">
      <c r="A2749" s="165" t="s">
        <v>11584</v>
      </c>
      <c r="B2749" s="166">
        <v>6256.5</v>
      </c>
    </row>
    <row r="2750" spans="1:2">
      <c r="A2750" s="165" t="s">
        <v>11580</v>
      </c>
      <c r="B2750" s="166">
        <v>6329</v>
      </c>
    </row>
    <row r="2751" spans="1:2">
      <c r="A2751" s="165" t="s">
        <v>11565</v>
      </c>
      <c r="B2751" s="166">
        <v>11120.25</v>
      </c>
    </row>
    <row r="2752" spans="1:2">
      <c r="A2752" s="165" t="s">
        <v>11555</v>
      </c>
      <c r="B2752" s="166">
        <v>18159</v>
      </c>
    </row>
    <row r="2753" spans="1:2">
      <c r="A2753" s="165" t="s">
        <v>11533</v>
      </c>
      <c r="B2753" s="166">
        <v>349301</v>
      </c>
    </row>
    <row r="2754" spans="1:2">
      <c r="A2754" s="165" t="s">
        <v>11549</v>
      </c>
      <c r="B2754" s="166">
        <v>26757</v>
      </c>
    </row>
    <row r="2755" spans="1:2">
      <c r="A2755" s="165" t="s">
        <v>112</v>
      </c>
      <c r="B2755" s="166">
        <v>1</v>
      </c>
    </row>
    <row r="2756" spans="1:2">
      <c r="A2756" s="165" t="s">
        <v>11598</v>
      </c>
      <c r="B2756" s="166">
        <v>189194.5</v>
      </c>
    </row>
    <row r="2757" spans="1:2">
      <c r="A2757" s="165" t="s">
        <v>11612</v>
      </c>
      <c r="B2757" s="166">
        <v>14627.5</v>
      </c>
    </row>
    <row r="2758" spans="1:2">
      <c r="A2758" s="165" t="s">
        <v>11606</v>
      </c>
      <c r="B2758" s="166">
        <v>23011.5</v>
      </c>
    </row>
    <row r="2759" spans="1:2">
      <c r="A2759" s="165" t="s">
        <v>11601</v>
      </c>
      <c r="B2759" s="166">
        <v>81775</v>
      </c>
    </row>
    <row r="2760" spans="1:2">
      <c r="A2760" s="165" t="s">
        <v>11619</v>
      </c>
      <c r="B2760" s="166">
        <v>5406.5</v>
      </c>
    </row>
    <row r="2761" spans="1:2">
      <c r="A2761" s="165" t="s">
        <v>11609</v>
      </c>
      <c r="B2761" s="166">
        <v>17599</v>
      </c>
    </row>
    <row r="2762" spans="1:2">
      <c r="A2762" s="165" t="s">
        <v>11615</v>
      </c>
      <c r="B2762" s="166">
        <v>8921.5</v>
      </c>
    </row>
    <row r="2763" spans="1:2">
      <c r="A2763" s="165" t="s">
        <v>11617</v>
      </c>
      <c r="B2763" s="166">
        <v>6324</v>
      </c>
    </row>
    <row r="2764" spans="1:2">
      <c r="A2764" s="165" t="s">
        <v>11621</v>
      </c>
      <c r="B2764" s="166">
        <v>3841.5</v>
      </c>
    </row>
    <row r="2765" spans="1:2">
      <c r="A2765" s="165" t="s">
        <v>11624</v>
      </c>
      <c r="B2765" s="166">
        <v>1319</v>
      </c>
    </row>
    <row r="2766" spans="1:2">
      <c r="A2766" s="165" t="s">
        <v>11604</v>
      </c>
      <c r="B2766" s="166">
        <v>31034.5</v>
      </c>
    </row>
    <row r="2767" spans="1:2">
      <c r="A2767" s="165" t="s">
        <v>11706</v>
      </c>
      <c r="B2767" s="166">
        <v>8444.5</v>
      </c>
    </row>
    <row r="2768" spans="1:2">
      <c r="A2768" s="165" t="s">
        <v>11640</v>
      </c>
      <c r="B2768" s="166">
        <v>87570</v>
      </c>
    </row>
    <row r="2769" spans="1:2">
      <c r="A2769" s="165" t="s">
        <v>11704</v>
      </c>
      <c r="B2769" s="166">
        <v>8520.5</v>
      </c>
    </row>
    <row r="2770" spans="1:2">
      <c r="A2770" s="165" t="s">
        <v>11694</v>
      </c>
      <c r="B2770" s="166">
        <v>11110</v>
      </c>
    </row>
    <row r="2771" spans="1:2">
      <c r="A2771" s="165" t="s">
        <v>11654</v>
      </c>
      <c r="B2771" s="166">
        <v>23503</v>
      </c>
    </row>
    <row r="2772" spans="1:2">
      <c r="A2772" s="165" t="s">
        <v>11651</v>
      </c>
      <c r="B2772" s="166">
        <v>25925</v>
      </c>
    </row>
    <row r="2773" spans="1:2">
      <c r="A2773" s="165" t="s">
        <v>11752</v>
      </c>
      <c r="B2773" s="166">
        <v>3043</v>
      </c>
    </row>
    <row r="2774" spans="1:2">
      <c r="A2774" s="165" t="s">
        <v>11739</v>
      </c>
      <c r="B2774" s="166">
        <v>4389</v>
      </c>
    </row>
    <row r="2775" spans="1:2">
      <c r="A2775" s="165" t="s">
        <v>11657</v>
      </c>
      <c r="B2775" s="166">
        <v>22227.5</v>
      </c>
    </row>
    <row r="2776" spans="1:2">
      <c r="A2776" s="165" t="s">
        <v>11722</v>
      </c>
      <c r="B2776" s="166">
        <v>6665.5</v>
      </c>
    </row>
    <row r="2777" spans="1:2">
      <c r="A2777" s="165" t="s">
        <v>11717</v>
      </c>
      <c r="B2777" s="166">
        <v>7224</v>
      </c>
    </row>
    <row r="2778" spans="1:2">
      <c r="A2778" s="165" t="s">
        <v>11686</v>
      </c>
      <c r="B2778" s="166">
        <v>28908</v>
      </c>
    </row>
    <row r="2779" spans="1:2">
      <c r="A2779" s="165" t="s">
        <v>11735</v>
      </c>
      <c r="B2779" s="166">
        <v>4929</v>
      </c>
    </row>
    <row r="2780" spans="1:2">
      <c r="A2780" s="165" t="s">
        <v>11662</v>
      </c>
      <c r="B2780" s="166">
        <v>19275</v>
      </c>
    </row>
    <row r="2781" spans="1:2">
      <c r="A2781" s="165" t="s">
        <v>11770</v>
      </c>
      <c r="B2781" s="166">
        <v>538.5</v>
      </c>
    </row>
    <row r="2782" spans="1:2">
      <c r="A2782" s="165" t="s">
        <v>11673</v>
      </c>
      <c r="B2782" s="166">
        <v>16089</v>
      </c>
    </row>
    <row r="2783" spans="1:2">
      <c r="A2783" s="165" t="s">
        <v>11665</v>
      </c>
      <c r="B2783" s="166">
        <v>19066.5</v>
      </c>
    </row>
    <row r="2784" spans="1:2">
      <c r="A2784" s="165" t="s">
        <v>11724</v>
      </c>
      <c r="B2784" s="166">
        <v>6625.5</v>
      </c>
    </row>
    <row r="2785" spans="1:2">
      <c r="A2785" s="165" t="s">
        <v>8105</v>
      </c>
      <c r="B2785" s="166">
        <v>4012</v>
      </c>
    </row>
    <row r="2786" spans="1:2">
      <c r="A2786" s="165" t="s">
        <v>11720</v>
      </c>
      <c r="B2786" s="166">
        <v>6872</v>
      </c>
    </row>
    <row r="2787" spans="1:2">
      <c r="A2787" s="165" t="s">
        <v>11733</v>
      </c>
      <c r="B2787" s="166">
        <v>5369</v>
      </c>
    </row>
    <row r="2788" spans="1:2">
      <c r="A2788" s="165" t="s">
        <v>11629</v>
      </c>
      <c r="B2788" s="166">
        <v>549074.25</v>
      </c>
    </row>
    <row r="2789" spans="1:2">
      <c r="A2789" s="165" t="s">
        <v>11677</v>
      </c>
      <c r="B2789" s="166">
        <v>15634.5</v>
      </c>
    </row>
    <row r="2790" spans="1:2">
      <c r="A2790" s="165" t="s">
        <v>11761</v>
      </c>
      <c r="B2790" s="166">
        <v>1632</v>
      </c>
    </row>
    <row r="2791" spans="1:2">
      <c r="A2791" s="165" t="s">
        <v>11711</v>
      </c>
      <c r="B2791" s="166">
        <v>7307</v>
      </c>
    </row>
    <row r="2792" spans="1:2">
      <c r="A2792" s="165" t="s">
        <v>11643</v>
      </c>
      <c r="B2792" s="166">
        <v>43903.25</v>
      </c>
    </row>
    <row r="2793" spans="1:2">
      <c r="A2793" s="165" t="s">
        <v>11634</v>
      </c>
      <c r="B2793" s="166">
        <v>115580.5</v>
      </c>
    </row>
    <row r="2794" spans="1:2">
      <c r="A2794" s="165" t="s">
        <v>11697</v>
      </c>
      <c r="B2794" s="166">
        <v>9769.5</v>
      </c>
    </row>
    <row r="2795" spans="1:2">
      <c r="A2795" s="165" t="s">
        <v>11676</v>
      </c>
      <c r="B2795" s="166">
        <v>16063</v>
      </c>
    </row>
    <row r="2796" spans="1:2">
      <c r="A2796" s="165" t="s">
        <v>11645</v>
      </c>
      <c r="B2796" s="166">
        <v>31637.5</v>
      </c>
    </row>
    <row r="2797" spans="1:2">
      <c r="A2797" s="165" t="s">
        <v>11648</v>
      </c>
      <c r="B2797" s="166">
        <v>28650.5</v>
      </c>
    </row>
    <row r="2798" spans="1:2">
      <c r="A2798" s="165" t="s">
        <v>11636</v>
      </c>
      <c r="B2798" s="166">
        <v>103903.5</v>
      </c>
    </row>
    <row r="2799" spans="1:2">
      <c r="A2799" s="165" t="s">
        <v>11682</v>
      </c>
      <c r="B2799" s="166">
        <v>14758</v>
      </c>
    </row>
    <row r="2800" spans="1:2">
      <c r="A2800" s="165" t="s">
        <v>11701</v>
      </c>
      <c r="B2800" s="166">
        <v>55572</v>
      </c>
    </row>
    <row r="2801" spans="1:2">
      <c r="A2801" s="165" t="s">
        <v>11707</v>
      </c>
      <c r="B2801" s="166">
        <v>12100</v>
      </c>
    </row>
    <row r="2802" spans="1:2">
      <c r="A2802" s="165" t="s">
        <v>11668</v>
      </c>
      <c r="B2802" s="166">
        <v>18451.5</v>
      </c>
    </row>
    <row r="2803" spans="1:2">
      <c r="A2803" s="165" t="s">
        <v>11730</v>
      </c>
      <c r="B2803" s="166">
        <v>5542</v>
      </c>
    </row>
    <row r="2804" spans="1:2">
      <c r="A2804" s="165" t="s">
        <v>11659</v>
      </c>
      <c r="B2804" s="166">
        <v>21196.5</v>
      </c>
    </row>
    <row r="2805" spans="1:2">
      <c r="A2805" s="165" t="s">
        <v>11783</v>
      </c>
      <c r="B2805" s="166">
        <v>196232</v>
      </c>
    </row>
    <row r="2806" spans="1:2">
      <c r="A2806" s="165" t="s">
        <v>4263</v>
      </c>
      <c r="B2806" s="166">
        <v>1</v>
      </c>
    </row>
    <row r="2807" spans="1:2">
      <c r="A2807" s="165" t="s">
        <v>6165</v>
      </c>
      <c r="B2807" s="166">
        <v>1</v>
      </c>
    </row>
    <row r="2808" spans="1:2">
      <c r="A2808" s="165" t="s">
        <v>8264</v>
      </c>
      <c r="B2808" s="166">
        <v>1</v>
      </c>
    </row>
    <row r="2809" spans="1:2">
      <c r="A2809" s="165" t="s">
        <v>8266</v>
      </c>
      <c r="B2809" s="166">
        <v>1</v>
      </c>
    </row>
    <row r="2810" spans="1:2">
      <c r="A2810" s="165" t="s">
        <v>9038</v>
      </c>
      <c r="B2810" s="166">
        <v>1</v>
      </c>
    </row>
    <row r="2811" spans="1:2">
      <c r="A2811" s="165" t="s">
        <v>6168</v>
      </c>
      <c r="B2811" s="166">
        <v>1</v>
      </c>
    </row>
    <row r="2812" spans="1:2">
      <c r="A2812" s="165" t="s">
        <v>185</v>
      </c>
      <c r="B2812" s="166">
        <v>14399.5</v>
      </c>
    </row>
    <row r="2813" spans="1:2">
      <c r="A2813" s="165" t="s">
        <v>121</v>
      </c>
      <c r="B2813" s="166">
        <v>1</v>
      </c>
    </row>
    <row r="2814" spans="1:2">
      <c r="A2814" s="165" t="s">
        <v>124</v>
      </c>
      <c r="B2814" s="166">
        <v>1</v>
      </c>
    </row>
    <row r="2815" spans="1:2">
      <c r="A2815" s="165" t="s">
        <v>128</v>
      </c>
      <c r="B2815" s="166">
        <v>1</v>
      </c>
    </row>
    <row r="2816" spans="1:2">
      <c r="A2816" s="165" t="s">
        <v>132</v>
      </c>
      <c r="B2816" s="166">
        <v>10747</v>
      </c>
    </row>
    <row r="2817" spans="1:2">
      <c r="A2817" s="165" t="s">
        <v>70</v>
      </c>
      <c r="B2817" s="166">
        <v>1</v>
      </c>
    </row>
    <row r="2818" spans="1:2">
      <c r="A2818" s="165" t="s">
        <v>149</v>
      </c>
      <c r="B2818" s="166">
        <v>1</v>
      </c>
    </row>
    <row r="2819" spans="1:2">
      <c r="A2819" s="165" t="s">
        <v>719</v>
      </c>
      <c r="B2819" s="166">
        <v>240604</v>
      </c>
    </row>
    <row r="2820" spans="1:2">
      <c r="A2820" s="165" t="s">
        <v>2672</v>
      </c>
      <c r="B2820" s="166">
        <v>4436.5</v>
      </c>
    </row>
    <row r="2821" spans="1:2">
      <c r="A2821" s="165" t="s">
        <v>3415</v>
      </c>
      <c r="B2821" s="166">
        <v>5619</v>
      </c>
    </row>
    <row r="2822" spans="1:2">
      <c r="A2822" s="165" t="s">
        <v>3420</v>
      </c>
      <c r="B2822" s="166">
        <v>10655</v>
      </c>
    </row>
    <row r="2823" spans="1:2">
      <c r="A2823" s="165" t="s">
        <v>3741</v>
      </c>
      <c r="B2823" s="166">
        <v>103030</v>
      </c>
    </row>
    <row r="2824" spans="1:2">
      <c r="A2824" s="165" t="s">
        <v>3785</v>
      </c>
      <c r="B2824" s="166">
        <v>22693.5</v>
      </c>
    </row>
    <row r="2825" spans="1:2">
      <c r="A2825" s="165" t="s">
        <v>4357</v>
      </c>
      <c r="B2825" s="166">
        <v>0</v>
      </c>
    </row>
    <row r="2826" spans="1:2">
      <c r="A2826" s="165" t="s">
        <v>4494</v>
      </c>
      <c r="B2826" s="166">
        <v>24681.5</v>
      </c>
    </row>
    <row r="2827" spans="1:2">
      <c r="A2827" s="165" t="s">
        <v>6823</v>
      </c>
      <c r="B2827" s="166">
        <v>2797.5</v>
      </c>
    </row>
    <row r="2828" spans="1:2">
      <c r="A2828" s="165" t="s">
        <v>8968</v>
      </c>
      <c r="B2828" s="166">
        <v>2577</v>
      </c>
    </row>
    <row r="2829" spans="1:2">
      <c r="A2829" s="165" t="s">
        <v>10456</v>
      </c>
      <c r="B2829" s="166">
        <v>145490</v>
      </c>
    </row>
    <row r="2830" spans="1:2">
      <c r="A2830" s="165" t="s">
        <v>11777</v>
      </c>
      <c r="B2830" s="166">
        <v>1</v>
      </c>
    </row>
    <row r="2831" spans="1:2">
      <c r="A2831" s="165" t="s">
        <v>10363</v>
      </c>
      <c r="B2831" s="166">
        <v>11189</v>
      </c>
    </row>
    <row r="2832" spans="1:2">
      <c r="A2832" s="165" t="s">
        <v>11804</v>
      </c>
      <c r="B2832" s="166">
        <v>123383397.75</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830"/>
  <sheetViews>
    <sheetView showGridLines="0" topLeftCell="A2" zoomScale="85" zoomScaleNormal="85" workbookViewId="0">
      <selection activeCell="B704" sqref="B704"/>
    </sheetView>
  </sheetViews>
  <sheetFormatPr baseColWidth="10" defaultColWidth="8.7265625" defaultRowHeight="14.5"/>
  <cols>
    <col min="1" max="2" width="18.453125" customWidth="1"/>
    <col min="3" max="3" width="22.54296875" bestFit="1" customWidth="1"/>
    <col min="4" max="4" width="21.54296875" style="124" customWidth="1"/>
    <col min="5" max="5" width="18.54296875" customWidth="1"/>
    <col min="6" max="6" width="19.26953125" customWidth="1"/>
    <col min="7" max="8" width="15.54296875" customWidth="1"/>
    <col min="9" max="9" width="20.7265625" customWidth="1"/>
    <col min="10" max="15" width="15.54296875" customWidth="1"/>
  </cols>
  <sheetData>
    <row r="1" spans="1:15" ht="23.5" customHeight="1">
      <c r="A1" s="172" t="s">
        <v>11805</v>
      </c>
      <c r="B1" s="4"/>
      <c r="C1" s="4"/>
      <c r="D1" s="178"/>
      <c r="E1" s="3"/>
    </row>
    <row r="2" spans="1:15">
      <c r="A2" t="s">
        <v>11806</v>
      </c>
      <c r="E2" s="3"/>
      <c r="H2" s="125"/>
      <c r="I2" s="125"/>
      <c r="J2" s="125"/>
      <c r="K2" s="125"/>
      <c r="L2" s="125"/>
      <c r="M2" s="125"/>
      <c r="N2" s="125"/>
      <c r="O2" s="125"/>
    </row>
    <row r="3" spans="1:15">
      <c r="E3" s="3"/>
      <c r="H3" s="125"/>
      <c r="I3" s="125"/>
      <c r="J3" s="125"/>
      <c r="K3" s="125"/>
      <c r="L3" s="125"/>
      <c r="M3" s="125"/>
      <c r="N3" s="125"/>
      <c r="O3" s="125"/>
    </row>
    <row r="4" spans="1:15" ht="18.5">
      <c r="A4" s="153" t="s">
        <v>11807</v>
      </c>
      <c r="B4" s="153"/>
      <c r="C4" s="153"/>
      <c r="D4" s="180"/>
      <c r="E4" s="154"/>
      <c r="F4" s="153"/>
      <c r="H4" s="125"/>
      <c r="I4" s="125"/>
      <c r="J4" s="125"/>
      <c r="K4" s="125"/>
      <c r="L4" s="125"/>
      <c r="M4" s="125"/>
      <c r="N4" s="125"/>
      <c r="O4" s="125"/>
    </row>
    <row r="5" spans="1:15" ht="16" thickBot="1">
      <c r="A5" s="156" t="s">
        <v>11808</v>
      </c>
      <c r="B5" s="90" t="s">
        <v>11809</v>
      </c>
      <c r="C5" s="90" t="s">
        <v>11810</v>
      </c>
      <c r="E5" s="3"/>
      <c r="H5" s="125"/>
      <c r="I5" s="125"/>
      <c r="J5" s="125"/>
      <c r="K5" s="125"/>
      <c r="L5" s="125"/>
      <c r="M5" s="125"/>
      <c r="N5" s="125"/>
      <c r="O5" s="125"/>
    </row>
    <row r="6" spans="1:15" ht="16" thickBot="1">
      <c r="A6" s="157" t="s">
        <v>11811</v>
      </c>
      <c r="B6" s="155">
        <f>VLOOKUP(A6,'Simulations - Consolidé'!$A$61:$B$64,2,0)</f>
        <v>0.85</v>
      </c>
      <c r="C6" s="150">
        <f>VLOOKUP(A6,'Simulations - Consolidé'!$A$61:$C$64,3,0)</f>
        <v>0.9</v>
      </c>
      <c r="E6" s="3"/>
      <c r="H6" s="125"/>
      <c r="I6" s="125"/>
      <c r="J6" s="125"/>
      <c r="K6" s="125"/>
      <c r="L6" s="125"/>
      <c r="M6" s="125"/>
      <c r="N6" s="125"/>
      <c r="O6" s="125"/>
    </row>
    <row r="7" spans="1:15" ht="6" customHeight="1" thickBot="1">
      <c r="E7" s="3"/>
      <c r="F7" s="120"/>
      <c r="G7" s="120"/>
      <c r="H7" s="120"/>
      <c r="I7" s="120"/>
      <c r="J7" s="120"/>
      <c r="K7" s="120"/>
      <c r="L7" s="120"/>
      <c r="M7" s="120"/>
      <c r="N7" s="120"/>
      <c r="O7" s="120"/>
    </row>
    <row r="8" spans="1:15" ht="21.5" thickBot="1">
      <c r="E8" s="3"/>
      <c r="F8" s="208" t="str">
        <f>"SUN-ES"&amp;" - "&amp;A6</f>
        <v>SUN-ES - Fenêtre 3</v>
      </c>
      <c r="G8" s="209"/>
      <c r="H8" s="209"/>
      <c r="I8" s="210"/>
    </row>
    <row r="9" spans="1:15" ht="18.5">
      <c r="F9" s="207" t="s">
        <v>11809</v>
      </c>
      <c r="G9" s="207"/>
      <c r="H9" s="207"/>
      <c r="I9" s="152" t="s">
        <v>11810</v>
      </c>
      <c r="J9" s="211" t="s">
        <v>11812</v>
      </c>
      <c r="K9" s="212"/>
      <c r="L9" s="212"/>
      <c r="M9" s="212"/>
      <c r="N9" s="212"/>
      <c r="O9" s="212"/>
    </row>
    <row r="10" spans="1:15" ht="45" customHeight="1">
      <c r="A10" s="118" t="s">
        <v>29</v>
      </c>
      <c r="B10" s="118" t="s">
        <v>31</v>
      </c>
      <c r="C10" s="118" t="s">
        <v>32</v>
      </c>
      <c r="D10" s="183" t="s">
        <v>11813</v>
      </c>
      <c r="E10" s="184" t="s">
        <v>11814</v>
      </c>
      <c r="F10" s="185" t="s">
        <v>11815</v>
      </c>
      <c r="G10" s="185" t="s">
        <v>11816</v>
      </c>
      <c r="H10" s="186" t="s">
        <v>11817</v>
      </c>
      <c r="I10" s="186" t="s">
        <v>11818</v>
      </c>
      <c r="J10" s="187" t="s">
        <v>11819</v>
      </c>
      <c r="K10" s="187" t="s">
        <v>11820</v>
      </c>
      <c r="L10" s="187" t="s">
        <v>11821</v>
      </c>
      <c r="M10" s="187" t="s">
        <v>11822</v>
      </c>
      <c r="N10" s="187" t="s">
        <v>11823</v>
      </c>
      <c r="O10" s="188" t="s">
        <v>11824</v>
      </c>
    </row>
    <row r="11" spans="1:15">
      <c r="A11" s="1" t="s">
        <v>59</v>
      </c>
      <c r="B11" s="1" t="str">
        <f>VLOOKUP(A11,'BDD de référence'!$B$5:$D$5006,3,0)</f>
        <v>01</v>
      </c>
      <c r="C11" s="1" t="str">
        <f>VLOOKUP(A11,'BDD de référence'!$B$5:$E$5006,4,0)</f>
        <v>Auvergne-Rhône-Alpes</v>
      </c>
      <c r="D11" s="201">
        <v>51190.75</v>
      </c>
      <c r="E11" s="189" t="str">
        <f t="shared" ref="E11:E74" si="0">IF(D11&gt;230000,"Tranche D",IF(D11&lt;7000,"Tranche A",IF(D11&lt;22500,"Tranche B","Tranche C")))</f>
        <v>Tranche C</v>
      </c>
      <c r="F11" s="119">
        <f>IFERROR((VLOOKUP(E11,'Simulations - Consolidé'!$A$41:$P$45,13,0)*D11+VLOOKUP(E11,'Simulations - Consolidé'!$A$41:$P$45,14,0)),"")*$B$6</f>
        <v>52787.894096385542</v>
      </c>
      <c r="G11" s="119" t="str" cm="1">
        <f t="array" ref="G11">IF(SUMIF('BDD de référence'!$B$6:$B$4786,A11,'BDD de référence'!$I$6:$I$4786)&gt;0,IFERROR((VLOOKUP(E11,'Volet 1 - Domaines 2&amp;3'!$A$39:$L$43,11,0)*D11+VLOOKUP(E11,'Volet 1 - Domaines 2&amp;3'!$A$39:$L$43,12,0))*$B$6,error),"")</f>
        <v/>
      </c>
      <c r="H11" s="119" t="str" cm="1">
        <f t="array" ref="H11">IF(SUMIF('BDD de référence'!$B$6:$B$4786,A11,'BDD de référence'!$J$6:$J$4786)&gt;0,IFERROR((VLOOKUP(E11,'Volet 1 - Domaines 2&amp;3'!$A$39:$L$43,11,0)*D11+VLOOKUP(E11,'Volet 1 - Domaines 2&amp;3'!$A$39:$L$43,12,0))*$B$6,error),"")</f>
        <v/>
      </c>
      <c r="I11" s="119">
        <f>IFERROR((VLOOKUP(E11,'Simulations - Consolidé'!$A$41:$P$45,15,0)*D11+VLOOKUP(E11,'Simulations - Consolidé'!$A$41:$P$45,16,0)),"")*$C$6</f>
        <v>22947.96543931825</v>
      </c>
      <c r="J11" s="167">
        <v>13944.39</v>
      </c>
      <c r="K11" s="167">
        <v>16733.269999999997</v>
      </c>
      <c r="L11" s="167">
        <v>11138.86</v>
      </c>
      <c r="M11" s="167">
        <v>13366.64</v>
      </c>
      <c r="N11" s="167">
        <v>8049.3600000000006</v>
      </c>
      <c r="O11" s="167">
        <v>9659.24</v>
      </c>
    </row>
    <row r="12" spans="1:15">
      <c r="A12" s="1" t="s">
        <v>103</v>
      </c>
      <c r="B12" s="1" t="str">
        <f>VLOOKUP(A12,'BDD de référence'!$B$5:$D$5006,3,0)</f>
        <v>01</v>
      </c>
      <c r="C12" s="1" t="str">
        <f>VLOOKUP(A12,'BDD de référence'!$B$5:$E$5006,4,0)</f>
        <v>Auvergne-Rhône-Alpes</v>
      </c>
      <c r="D12" s="201">
        <v>17875</v>
      </c>
      <c r="E12" s="189" t="str">
        <f t="shared" si="0"/>
        <v>Tranche B</v>
      </c>
      <c r="F12" s="119">
        <f>IFERROR((VLOOKUP(E12,'Simulations - Consolidé'!$A$41:$P$45,13,0)*D12+VLOOKUP(E12,'Simulations - Consolidé'!$A$41:$P$45,14,0)),"")*$B$6</f>
        <v>34712.903225806447</v>
      </c>
      <c r="G12" s="119" t="str" cm="1">
        <f t="array" ref="G12">IF(SUMIF('BDD de référence'!$B$6:$B$4786,A12,'BDD de référence'!$I$6:$I$4786)&gt;0,IFERROR((VLOOKUP(E12,'Volet 1 - Domaines 2&amp;3'!$A$39:$L$43,11,0)*D12+VLOOKUP(E12,'Volet 1 - Domaines 2&amp;3'!$A$39:$L$43,12,0))*$B$6,error),"")</f>
        <v/>
      </c>
      <c r="H12" s="119" t="str" cm="1">
        <f t="array" ref="H12">IF(SUMIF('BDD de référence'!$B$6:$B$4786,A12,'BDD de référence'!$J$6:$J$4786)&gt;0,IFERROR((VLOOKUP(E12,'Volet 1 - Domaines 2&amp;3'!$A$39:$L$43,11,0)*D12+VLOOKUP(E12,'Volet 1 - Domaines 2&amp;3'!$A$39:$L$43,12,0))*$B$6,error),"")</f>
        <v/>
      </c>
      <c r="I12" s="119">
        <f>IFERROR((VLOOKUP(E12,'Simulations - Consolidé'!$A$41:$P$45,15,0)*D12+VLOOKUP(E12,'Simulations - Consolidé'!$A$41:$P$45,16,0)),"")*$C$6</f>
        <v>15090.4012588513</v>
      </c>
      <c r="J12" s="167">
        <v>9465.74</v>
      </c>
      <c r="K12" s="167">
        <v>11358.89</v>
      </c>
      <c r="L12" s="167">
        <v>8340.06</v>
      </c>
      <c r="M12" s="167">
        <v>10008.08</v>
      </c>
      <c r="N12" s="167">
        <v>6293.6900000000005</v>
      </c>
      <c r="O12" s="167">
        <v>7552.43</v>
      </c>
    </row>
    <row r="13" spans="1:15">
      <c r="A13" s="1" t="s">
        <v>172</v>
      </c>
      <c r="B13" s="1" t="str">
        <f>VLOOKUP(A13,'BDD de référence'!$B$5:$D$5006,3,0)</f>
        <v>01</v>
      </c>
      <c r="C13" s="1" t="str">
        <f>VLOOKUP(A13,'BDD de référence'!$B$5:$E$5006,4,0)</f>
        <v>Auvergne-Rhône-Alpes</v>
      </c>
      <c r="D13" s="201">
        <v>3936</v>
      </c>
      <c r="E13" s="189" t="str">
        <f t="shared" si="0"/>
        <v>Tranche A</v>
      </c>
      <c r="F13" s="119">
        <f>IFERROR((VLOOKUP(E13,'Simulations - Consolidé'!$A$41:$P$45,13,0)*D13+VLOOKUP(E13,'Simulations - Consolidé'!$A$41:$P$45,14,0)),"")*$B$6</f>
        <v>18167.657142857144</v>
      </c>
      <c r="G13" s="119" t="str" cm="1">
        <f t="array" ref="G13">IF(SUMIF('BDD de référence'!$B$6:$B$4786,A13,'BDD de référence'!$I$6:$I$4786)&gt;0,IFERROR((VLOOKUP(E13,'Volet 1 - Domaines 2&amp;3'!$A$39:$L$43,11,0)*D13+VLOOKUP(E13,'Volet 1 - Domaines 2&amp;3'!$A$39:$L$43,12,0))*$B$6,error),"")</f>
        <v/>
      </c>
      <c r="H13" s="119" t="str" cm="1">
        <f t="array" ref="H13">IF(SUMIF('BDD de référence'!$B$6:$B$4786,A13,'BDD de référence'!$J$6:$J$4786)&gt;0,IFERROR((VLOOKUP(E13,'Volet 1 - Domaines 2&amp;3'!$A$39:$L$43,11,0)*D13+VLOOKUP(E13,'Volet 1 - Domaines 2&amp;3'!$A$39:$L$43,12,0))*$B$6,error),"")</f>
        <v/>
      </c>
      <c r="I13" s="119">
        <f>IFERROR((VLOOKUP(E13,'Simulations - Consolidé'!$A$41:$P$45,15,0)*D13+VLOOKUP(E13,'Simulations - Consolidé'!$A$41:$P$45,16,0)),"")*$C$6</f>
        <v>7897.8480836236931</v>
      </c>
      <c r="J13" s="167">
        <v>5520.49</v>
      </c>
      <c r="K13" s="167">
        <v>6624.59</v>
      </c>
      <c r="L13" s="167">
        <v>4869.5300000000007</v>
      </c>
      <c r="M13" s="167">
        <v>5843.4400000000005</v>
      </c>
      <c r="N13" s="167">
        <v>5051.91</v>
      </c>
      <c r="O13" s="167">
        <v>6062.3</v>
      </c>
    </row>
    <row r="14" spans="1:15">
      <c r="A14" s="1" t="s">
        <v>178</v>
      </c>
      <c r="B14" s="1" t="str">
        <f>VLOOKUP(A14,'BDD de référence'!$B$5:$D$5006,3,0)</f>
        <v>01</v>
      </c>
      <c r="C14" s="1" t="str">
        <f>VLOOKUP(A14,'BDD de référence'!$B$5:$E$5006,4,0)</f>
        <v>Auvergne-Rhône-Alpes</v>
      </c>
      <c r="D14" s="201">
        <v>2632</v>
      </c>
      <c r="E14" s="189" t="str">
        <f t="shared" si="0"/>
        <v>Tranche A</v>
      </c>
      <c r="F14" s="119">
        <f>IFERROR((VLOOKUP(E14,'Simulations - Consolidé'!$A$41:$P$45,13,0)*D14+VLOOKUP(E14,'Simulations - Consolidé'!$A$41:$P$45,14,0)),"")*$B$6</f>
        <v>17217.599999999999</v>
      </c>
      <c r="G14" s="119" t="str" cm="1">
        <f t="array" ref="G14">IF(SUMIF('BDD de référence'!$B$6:$B$4786,A14,'BDD de référence'!$I$6:$I$4786)&gt;0,IFERROR((VLOOKUP(E14,'Volet 1 - Domaines 2&amp;3'!$A$39:$L$43,11,0)*D14+VLOOKUP(E14,'Volet 1 - Domaines 2&amp;3'!$A$39:$L$43,12,0))*$B$6,error),"")</f>
        <v/>
      </c>
      <c r="H14" s="119" t="str" cm="1">
        <f t="array" ref="H14">IF(SUMIF('BDD de référence'!$B$6:$B$4786,A14,'BDD de référence'!$J$6:$J$4786)&gt;0,IFERROR((VLOOKUP(E14,'Volet 1 - Domaines 2&amp;3'!$A$39:$L$43,11,0)*D14+VLOOKUP(E14,'Volet 1 - Domaines 2&amp;3'!$A$39:$L$43,12,0))*$B$6,error),"")</f>
        <v/>
      </c>
      <c r="I14" s="119">
        <f>IFERROR((VLOOKUP(E14,'Simulations - Consolidé'!$A$41:$P$45,15,0)*D14+VLOOKUP(E14,'Simulations - Consolidé'!$A$41:$P$45,16,0)),"")*$C$6</f>
        <v>7484.839024390244</v>
      </c>
      <c r="J14" s="167">
        <v>5210</v>
      </c>
      <c r="K14" s="167">
        <v>6252</v>
      </c>
      <c r="L14" s="167">
        <v>4636.67</v>
      </c>
      <c r="M14" s="167">
        <v>5564.01</v>
      </c>
      <c r="N14" s="167">
        <v>4896.67</v>
      </c>
      <c r="O14" s="167">
        <v>5876.01</v>
      </c>
    </row>
    <row r="15" spans="1:15">
      <c r="A15" s="1" t="s">
        <v>101</v>
      </c>
      <c r="B15" s="1" t="str">
        <f>VLOOKUP(A15,'BDD de référence'!$B$5:$D$5006,3,0)</f>
        <v>01</v>
      </c>
      <c r="C15" s="1" t="str">
        <f>VLOOKUP(A15,'BDD de référence'!$B$5:$E$5006,4,0)</f>
        <v>Auvergne-Rhône-Alpes</v>
      </c>
      <c r="D15" s="201">
        <v>40085</v>
      </c>
      <c r="E15" s="189" t="str">
        <f t="shared" si="0"/>
        <v>Tranche C</v>
      </c>
      <c r="F15" s="119">
        <f>IFERROR((VLOOKUP(E15,'Simulations - Consolidé'!$A$41:$P$45,13,0)*D15+VLOOKUP(E15,'Simulations - Consolidé'!$A$41:$P$45,14,0)),"")*$B$6</f>
        <v>48147.563855421686</v>
      </c>
      <c r="G15" s="119" t="str" cm="1">
        <f t="array" ref="G15">IF(SUMIF('BDD de référence'!$B$6:$B$4786,A15,'BDD de référence'!$I$6:$I$4786)&gt;0,IFERROR((VLOOKUP(E15,'Volet 1 - Domaines 2&amp;3'!$A$39:$L$43,11,0)*D15+VLOOKUP(E15,'Volet 1 - Domaines 2&amp;3'!$A$39:$L$43,12,0))*$B$6,error),"")</f>
        <v/>
      </c>
      <c r="H15" s="119" cm="1">
        <f t="array" ref="H15">IF(SUMIF('BDD de référence'!$B$6:$B$4786,A15,'BDD de référence'!$J$6:$J$4786)&gt;0,IFERROR((VLOOKUP(E15,'Volet 1 - Domaines 2&amp;3'!$A$39:$L$43,11,0)*D15+VLOOKUP(E15,'Volet 1 - Domaines 2&amp;3'!$A$39:$L$43,12,0))*$B$6,error),"")</f>
        <v>23972.908433734938</v>
      </c>
      <c r="I15" s="119">
        <f>IFERROR((VLOOKUP(E15,'Simulations - Consolidé'!$A$41:$P$45,15,0)*D15+VLOOKUP(E15,'Simulations - Consolidé'!$A$41:$P$45,16,0)),"")*$C$6</f>
        <v>20930.72001175434</v>
      </c>
      <c r="J15" s="167">
        <v>12740.15</v>
      </c>
      <c r="K15" s="167">
        <v>15288.18</v>
      </c>
      <c r="L15" s="167">
        <v>10536.75</v>
      </c>
      <c r="M15" s="167">
        <v>12644.1</v>
      </c>
      <c r="N15" s="167">
        <v>7514.1500000000005</v>
      </c>
      <c r="O15" s="167">
        <v>9016.98</v>
      </c>
    </row>
    <row r="16" spans="1:15">
      <c r="A16" s="1" t="s">
        <v>68</v>
      </c>
      <c r="B16" s="1" t="str">
        <f>VLOOKUP(A16,'BDD de référence'!$B$5:$D$5006,3,0)</f>
        <v>01</v>
      </c>
      <c r="C16" s="1" t="str">
        <f>VLOOKUP(A16,'BDD de référence'!$B$5:$E$5006,4,0)</f>
        <v>Auvergne-Rhône-Alpes</v>
      </c>
      <c r="D16" s="201">
        <v>53493.5</v>
      </c>
      <c r="E16" s="189" t="str">
        <f t="shared" si="0"/>
        <v>Tranche C</v>
      </c>
      <c r="F16" s="119">
        <f>IFERROR((VLOOKUP(E16,'Simulations - Consolidé'!$A$41:$P$45,13,0)*D16+VLOOKUP(E16,'Simulations - Consolidé'!$A$41:$P$45,14,0)),"")*$B$6</f>
        <v>53750.055180722891</v>
      </c>
      <c r="G16" s="119" cm="1">
        <f t="array" ref="G16">IF(SUMIF('BDD de référence'!$B$6:$B$4786,A16,'BDD de référence'!$I$6:$I$4786)&gt;0,IFERROR((VLOOKUP(E16,'Volet 1 - Domaines 2&amp;3'!$A$39:$L$43,11,0)*D16+VLOOKUP(E16,'Volet 1 - Domaines 2&amp;3'!$A$39:$L$43,12,0))*$B$6,error),"")</f>
        <v>25400.994457831323</v>
      </c>
      <c r="H16" s="119" cm="1">
        <f t="array" ref="H16">IF(SUMIF('BDD de référence'!$B$6:$B$4786,A16,'BDD de référence'!$J$6:$J$4786)&gt;0,IFERROR((VLOOKUP(E16,'Volet 1 - Domaines 2&amp;3'!$A$39:$L$43,11,0)*D16+VLOOKUP(E16,'Volet 1 - Domaines 2&amp;3'!$A$39:$L$43,12,0))*$B$6,error),"")</f>
        <v>25400.994457831323</v>
      </c>
      <c r="I16" s="119">
        <f>IFERROR((VLOOKUP(E16,'Simulations - Consolidé'!$A$41:$P$45,15,0)*D16+VLOOKUP(E16,'Simulations - Consolidé'!$A$41:$P$45,16,0)),"")*$C$6</f>
        <v>23366.236326770497</v>
      </c>
      <c r="J16" s="167">
        <v>14194.08</v>
      </c>
      <c r="K16" s="167">
        <v>17032.899999999998</v>
      </c>
      <c r="L16" s="167">
        <v>11263.710000000001</v>
      </c>
      <c r="M16" s="167">
        <v>13516.460000000001</v>
      </c>
      <c r="N16" s="167">
        <v>8160.34</v>
      </c>
      <c r="O16" s="167">
        <v>9792.41</v>
      </c>
    </row>
    <row r="17" spans="1:15">
      <c r="A17" s="1" t="s">
        <v>183</v>
      </c>
      <c r="B17" s="1" t="str">
        <f>VLOOKUP(A17,'BDD de référence'!$B$5:$D$5006,3,0)</f>
        <v>01</v>
      </c>
      <c r="C17" s="1" t="str">
        <f>VLOOKUP(A17,'BDD de référence'!$B$5:$E$5006,4,0)</f>
        <v>Auvergne-Rhône-Alpes</v>
      </c>
      <c r="D17" s="201">
        <v>1206</v>
      </c>
      <c r="E17" s="189" t="str">
        <f t="shared" si="0"/>
        <v>Tranche A</v>
      </c>
      <c r="F17" s="119">
        <f>IFERROR((VLOOKUP(E17,'Simulations - Consolidé'!$A$41:$P$45,13,0)*D17+VLOOKUP(E17,'Simulations - Consolidé'!$A$41:$P$45,14,0)),"")*$B$6</f>
        <v>16178.657142857142</v>
      </c>
      <c r="G17" s="119" t="str" cm="1">
        <f t="array" ref="G17">IF(SUMIF('BDD de référence'!$B$6:$B$4786,A17,'BDD de référence'!$I$6:$I$4786)&gt;0,IFERROR((VLOOKUP(E17,'Volet 1 - Domaines 2&amp;3'!$A$39:$L$43,11,0)*D17+VLOOKUP(E17,'Volet 1 - Domaines 2&amp;3'!$A$39:$L$43,12,0))*$B$6,error),"")</f>
        <v/>
      </c>
      <c r="H17" s="119" t="str" cm="1">
        <f t="array" ref="H17">IF(SUMIF('BDD de référence'!$B$6:$B$4786,A17,'BDD de référence'!$J$6:$J$4786)&gt;0,IFERROR((VLOOKUP(E17,'Volet 1 - Domaines 2&amp;3'!$A$39:$L$43,11,0)*D17+VLOOKUP(E17,'Volet 1 - Domaines 2&amp;3'!$A$39:$L$43,12,0))*$B$6,error),"")</f>
        <v/>
      </c>
      <c r="I17" s="119">
        <f>IFERROR((VLOOKUP(E17,'Simulations - Consolidé'!$A$41:$P$45,15,0)*D17+VLOOKUP(E17,'Simulations - Consolidé'!$A$41:$P$45,16,0)),"")*$C$6</f>
        <v>7033.1895470383279</v>
      </c>
      <c r="J17" s="167">
        <v>4870.49</v>
      </c>
      <c r="K17" s="167">
        <v>5844.59</v>
      </c>
      <c r="L17" s="167">
        <v>4382.0300000000007</v>
      </c>
      <c r="M17" s="167">
        <v>5258.4400000000005</v>
      </c>
      <c r="N17" s="167">
        <v>4726.91</v>
      </c>
      <c r="O17" s="167">
        <v>5672.3</v>
      </c>
    </row>
    <row r="18" spans="1:15">
      <c r="A18" s="1" t="s">
        <v>119</v>
      </c>
      <c r="B18" s="1" t="str">
        <f>VLOOKUP(A18,'BDD de référence'!$B$5:$D$5006,3,0)</f>
        <v>01</v>
      </c>
      <c r="C18" s="1" t="str">
        <f>VLOOKUP(A18,'BDD de référence'!$B$5:$E$5006,4,0)</f>
        <v>Auvergne-Rhône-Alpes</v>
      </c>
      <c r="D18" s="201">
        <v>19352</v>
      </c>
      <c r="E18" s="189" t="str">
        <f t="shared" si="0"/>
        <v>Tranche B</v>
      </c>
      <c r="F18" s="119">
        <f>IFERROR((VLOOKUP(E18,'Simulations - Consolidé'!$A$41:$P$45,13,0)*D18+VLOOKUP(E18,'Simulations - Consolidé'!$A$41:$P$45,14,0)),"")*$B$6</f>
        <v>36656.825806451605</v>
      </c>
      <c r="G18" s="119" t="str" cm="1">
        <f t="array" ref="G18">IF(SUMIF('BDD de référence'!$B$6:$B$4786,A18,'BDD de référence'!$I$6:$I$4786)&gt;0,IFERROR((VLOOKUP(E18,'Volet 1 - Domaines 2&amp;3'!$A$39:$L$43,11,0)*D18+VLOOKUP(E18,'Volet 1 - Domaines 2&amp;3'!$A$39:$L$43,12,0))*$B$6,error),"")</f>
        <v/>
      </c>
      <c r="H18" s="119" t="str" cm="1">
        <f t="array" ref="H18">IF(SUMIF('BDD de référence'!$B$6:$B$4786,A18,'BDD de référence'!$J$6:$J$4786)&gt;0,IFERROR((VLOOKUP(E18,'Volet 1 - Domaines 2&amp;3'!$A$39:$L$43,11,0)*D18+VLOOKUP(E18,'Volet 1 - Domaines 2&amp;3'!$A$39:$L$43,12,0))*$B$6,error),"")</f>
        <v/>
      </c>
      <c r="I18" s="119">
        <f>IFERROR((VLOOKUP(E18,'Simulations - Consolidé'!$A$41:$P$45,15,0)*D18+VLOOKUP(E18,'Simulations - Consolidé'!$A$41:$P$45,16,0)),"")*$C$6</f>
        <v>15935.46372934697</v>
      </c>
      <c r="J18" s="167">
        <v>9902.48</v>
      </c>
      <c r="K18" s="167">
        <v>11882.98</v>
      </c>
      <c r="L18" s="167">
        <v>8737.1</v>
      </c>
      <c r="M18" s="167">
        <v>10484.52</v>
      </c>
      <c r="N18" s="167">
        <v>6412.8</v>
      </c>
      <c r="O18" s="167">
        <v>7695.36</v>
      </c>
    </row>
    <row r="19" spans="1:15">
      <c r="A19" s="1" t="s">
        <v>106</v>
      </c>
      <c r="B19" s="1" t="str">
        <f>VLOOKUP(A19,'BDD de référence'!$B$5:$D$5006,3,0)</f>
        <v>01</v>
      </c>
      <c r="C19" s="1" t="str">
        <f>VLOOKUP(A19,'BDD de référence'!$B$5:$E$5006,4,0)</f>
        <v>Auvergne-Rhône-Alpes</v>
      </c>
      <c r="D19" s="201">
        <v>16110.5</v>
      </c>
      <c r="E19" s="189" t="str">
        <f t="shared" si="0"/>
        <v>Tranche B</v>
      </c>
      <c r="F19" s="119">
        <f>IFERROR((VLOOKUP(E19,'Simulations - Consolidé'!$A$41:$P$45,13,0)*D19+VLOOKUP(E19,'Simulations - Consolidé'!$A$41:$P$45,14,0)),"")*$B$6</f>
        <v>32390.593548387093</v>
      </c>
      <c r="G19" s="119" t="str" cm="1">
        <f t="array" ref="G19">IF(SUMIF('BDD de référence'!$B$6:$B$4786,A19,'BDD de référence'!$I$6:$I$4786)&gt;0,IFERROR((VLOOKUP(E19,'Volet 1 - Domaines 2&amp;3'!$A$39:$L$43,11,0)*D19+VLOOKUP(E19,'Volet 1 - Domaines 2&amp;3'!$A$39:$L$43,12,0))*$B$6,error),"")</f>
        <v/>
      </c>
      <c r="H19" s="119" t="str" cm="1">
        <f t="array" ref="H19">IF(SUMIF('BDD de référence'!$B$6:$B$4786,A19,'BDD de référence'!$J$6:$J$4786)&gt;0,IFERROR((VLOOKUP(E19,'Volet 1 - Domaines 2&amp;3'!$A$39:$L$43,11,0)*D19+VLOOKUP(E19,'Volet 1 - Domaines 2&amp;3'!$A$39:$L$43,12,0))*$B$6,error),"")</f>
        <v/>
      </c>
      <c r="I19" s="119">
        <f>IFERROR((VLOOKUP(E19,'Simulations - Consolidé'!$A$41:$P$45,15,0)*D19+VLOOKUP(E19,'Simulations - Consolidé'!$A$41:$P$45,16,0)),"")*$C$6</f>
        <v>14080.846262785208</v>
      </c>
      <c r="J19" s="167">
        <v>8943.9699999999993</v>
      </c>
      <c r="K19" s="167">
        <v>10732.77</v>
      </c>
      <c r="L19" s="167">
        <v>7865.74</v>
      </c>
      <c r="M19" s="167">
        <v>9438.89</v>
      </c>
      <c r="N19" s="167">
        <v>6151.4000000000005</v>
      </c>
      <c r="O19" s="167">
        <v>7381.68</v>
      </c>
    </row>
    <row r="20" spans="1:15">
      <c r="A20" s="1" t="s">
        <v>185</v>
      </c>
      <c r="B20" s="1" t="str">
        <f>VLOOKUP(A20,'BDD de référence'!$B$5:$D$5006,3,0)</f>
        <v>01</v>
      </c>
      <c r="C20" s="1" t="str">
        <f>VLOOKUP(A20,'BDD de référence'!$B$5:$E$5006,4,0)</f>
        <v>Auvergne-Rhône-Alpes</v>
      </c>
      <c r="D20" s="201">
        <v>14399.5</v>
      </c>
      <c r="E20" s="189" t="str">
        <f t="shared" si="0"/>
        <v>Tranche B</v>
      </c>
      <c r="F20" s="119">
        <f>IFERROR((VLOOKUP(E20,'Simulations - Consolidé'!$A$41:$P$45,13,0)*D20+VLOOKUP(E20,'Simulations - Consolidé'!$A$41:$P$45,14,0)),"")*$B$6</f>
        <v>30138.696774193548</v>
      </c>
      <c r="G20" s="119" t="str" cm="1">
        <f t="array" ref="G20">IF(SUMIF('BDD de référence'!$B$6:$B$4786,A20,'BDD de référence'!$I$6:$I$4786)&gt;0,IFERROR((VLOOKUP(E20,'Volet 1 - Domaines 2&amp;3'!$A$39:$L$43,11,0)*D20+VLOOKUP(E20,'Volet 1 - Domaines 2&amp;3'!$A$39:$L$43,12,0))*$B$6,error),"")</f>
        <v/>
      </c>
      <c r="H20" s="119" t="str" cm="1">
        <f t="array" ref="H20">IF(SUMIF('BDD de référence'!$B$6:$B$4786,A20,'BDD de référence'!$J$6:$J$4786)&gt;0,IFERROR((VLOOKUP(E20,'Volet 1 - Domaines 2&amp;3'!$A$39:$L$43,11,0)*D20+VLOOKUP(E20,'Volet 1 - Domaines 2&amp;3'!$A$39:$L$43,12,0))*$B$6,error),"")</f>
        <v/>
      </c>
      <c r="I20" s="119">
        <f>IFERROR((VLOOKUP(E20,'Simulations - Consolidé'!$A$41:$P$45,15,0)*D20+VLOOKUP(E20,'Simulations - Consolidé'!$A$41:$P$45,16,0)),"")*$C$6</f>
        <v>13101.90118017309</v>
      </c>
      <c r="J20" s="167">
        <v>8438.0300000000007</v>
      </c>
      <c r="K20" s="167">
        <v>10125.64</v>
      </c>
      <c r="L20" s="167">
        <v>7405.79</v>
      </c>
      <c r="M20" s="167">
        <v>8886.9500000000007</v>
      </c>
      <c r="N20" s="167">
        <v>6013.41</v>
      </c>
      <c r="O20" s="167">
        <v>7216.1</v>
      </c>
    </row>
    <row r="21" spans="1:15">
      <c r="A21" s="1" t="s">
        <v>51</v>
      </c>
      <c r="B21" s="1" t="str">
        <f>VLOOKUP(A21,'BDD de référence'!$B$5:$D$5006,3,0)</f>
        <v>01</v>
      </c>
      <c r="C21" s="1" t="str">
        <f>VLOOKUP(A21,'BDD de référence'!$B$5:$E$5006,4,0)</f>
        <v>Auvergne-Rhône-Alpes</v>
      </c>
      <c r="D21" s="201">
        <v>211310</v>
      </c>
      <c r="E21" s="189" t="str">
        <f t="shared" si="0"/>
        <v>Tranche C</v>
      </c>
      <c r="F21" s="119">
        <f>IFERROR((VLOOKUP(E21,'Simulations - Consolidé'!$A$41:$P$45,13,0)*D21+VLOOKUP(E21,'Simulations - Consolidé'!$A$41:$P$45,14,0)),"")*$B$6</f>
        <v>119690.73253012048</v>
      </c>
      <c r="G21" s="119" cm="1">
        <f t="array" ref="G21">IF(SUMIF('BDD de référence'!$B$6:$B$4786,A21,'BDD de référence'!$I$6:$I$4786)&gt;0,IFERROR((VLOOKUP(E21,'Volet 1 - Domaines 2&amp;3'!$A$39:$L$43,11,0)*D21+VLOOKUP(E21,'Volet 1 - Domaines 2&amp;3'!$A$39:$L$43,12,0))*$B$6,error),"")</f>
        <v>42209.402409638555</v>
      </c>
      <c r="H21" s="119" cm="1">
        <f t="array" ref="H21">IF(SUMIF('BDD de référence'!$B$6:$B$4786,A21,'BDD de référence'!$J$6:$J$4786)&gt;0,IFERROR((VLOOKUP(E21,'Volet 1 - Domaines 2&amp;3'!$A$39:$L$43,11,0)*D21+VLOOKUP(E21,'Volet 1 - Domaines 2&amp;3'!$A$39:$L$43,12,0))*$B$6,error),"")</f>
        <v>42209.402409638555</v>
      </c>
      <c r="I21" s="119">
        <f>IFERROR((VLOOKUP(E21,'Simulations - Consolidé'!$A$41:$P$45,15,0)*D21+VLOOKUP(E21,'Simulations - Consolidé'!$A$41:$P$45,16,0)),"")*$C$6</f>
        <v>52031.982721128414</v>
      </c>
      <c r="J21" s="167">
        <v>31306.71</v>
      </c>
      <c r="K21" s="167">
        <v>37568.060000000005</v>
      </c>
      <c r="L21" s="167">
        <v>19820.03</v>
      </c>
      <c r="M21" s="167">
        <v>23784.039999999997</v>
      </c>
      <c r="N21" s="167">
        <v>15765.95</v>
      </c>
      <c r="O21" s="167">
        <v>18919.14</v>
      </c>
    </row>
    <row r="22" spans="1:15">
      <c r="A22" s="1" t="s">
        <v>76</v>
      </c>
      <c r="B22" s="1" t="str">
        <f>VLOOKUP(A22,'BDD de référence'!$B$5:$D$5006,3,0)</f>
        <v>01</v>
      </c>
      <c r="C22" s="1" t="str">
        <f>VLOOKUP(A22,'BDD de référence'!$B$5:$E$5006,4,0)</f>
        <v>Auvergne-Rhône-Alpes</v>
      </c>
      <c r="D22" s="201">
        <v>42625.5</v>
      </c>
      <c r="E22" s="189" t="str">
        <f t="shared" si="0"/>
        <v>Tranche C</v>
      </c>
      <c r="F22" s="119">
        <f>IFERROR((VLOOKUP(E22,'Simulations - Consolidé'!$A$41:$P$45,13,0)*D22+VLOOKUP(E22,'Simulations - Consolidé'!$A$41:$P$45,14,0)),"")*$B$6</f>
        <v>49209.064337349395</v>
      </c>
      <c r="G22" s="119" t="str" cm="1">
        <f t="array" ref="G22">IF(SUMIF('BDD de référence'!$B$6:$B$4786,A22,'BDD de référence'!$I$6:$I$4786)&gt;0,IFERROR((VLOOKUP(E22,'Volet 1 - Domaines 2&amp;3'!$A$39:$L$43,11,0)*D22+VLOOKUP(E22,'Volet 1 - Domaines 2&amp;3'!$A$39:$L$43,12,0))*$B$6,error),"")</f>
        <v/>
      </c>
      <c r="H22" s="119" cm="1">
        <f t="array" ref="H22">IF(SUMIF('BDD de référence'!$B$6:$B$4786,A22,'BDD de référence'!$J$6:$J$4786)&gt;0,IFERROR((VLOOKUP(E22,'Volet 1 - Domaines 2&amp;3'!$A$39:$L$43,11,0)*D22+VLOOKUP(E22,'Volet 1 - Domaines 2&amp;3'!$A$39:$L$43,12,0))*$B$6,error),"")</f>
        <v>24243.486987951805</v>
      </c>
      <c r="I22" s="119">
        <f>IFERROR((VLOOKUP(E22,'Simulations - Consolidé'!$A$41:$P$45,15,0)*D22+VLOOKUP(E22,'Simulations - Consolidé'!$A$41:$P$45,16,0)),"")*$C$6</f>
        <v>21392.175744930948</v>
      </c>
      <c r="J22" s="167">
        <v>13015.62</v>
      </c>
      <c r="K22" s="167">
        <v>15618.75</v>
      </c>
      <c r="L22" s="167">
        <v>10674.48</v>
      </c>
      <c r="M22" s="167">
        <v>12809.380000000001</v>
      </c>
      <c r="N22" s="167">
        <v>7636.58</v>
      </c>
      <c r="O22" s="167">
        <v>9163.9</v>
      </c>
    </row>
    <row r="23" spans="1:15">
      <c r="A23" s="1" t="s">
        <v>96</v>
      </c>
      <c r="B23" s="1" t="str">
        <f>VLOOKUP(A23,'BDD de référence'!$B$5:$D$5006,3,0)</f>
        <v>01</v>
      </c>
      <c r="C23" s="1" t="str">
        <f>VLOOKUP(A23,'BDD de référence'!$B$5:$E$5006,4,0)</f>
        <v>Auvergne-Rhône-Alpes</v>
      </c>
      <c r="D23" s="201">
        <v>38860.5</v>
      </c>
      <c r="E23" s="189" t="str">
        <f t="shared" si="0"/>
        <v>Tranche C</v>
      </c>
      <c r="F23" s="119">
        <f>IFERROR((VLOOKUP(E23,'Simulations - Consolidé'!$A$41:$P$45,13,0)*D23+VLOOKUP(E23,'Simulations - Consolidé'!$A$41:$P$45,14,0)),"")*$B$6</f>
        <v>47635.929397590357</v>
      </c>
      <c r="G23" s="119" t="str" cm="1">
        <f t="array" ref="G23">IF(SUMIF('BDD de référence'!$B$6:$B$4786,A23,'BDD de référence'!$I$6:$I$4786)&gt;0,IFERROR((VLOOKUP(E23,'Volet 1 - Domaines 2&amp;3'!$A$39:$L$43,11,0)*D23+VLOOKUP(E23,'Volet 1 - Domaines 2&amp;3'!$A$39:$L$43,12,0))*$B$6,error),"")</f>
        <v/>
      </c>
      <c r="H23" s="119" cm="1">
        <f t="array" ref="H23">IF(SUMIF('BDD de référence'!$B$6:$B$4786,A23,'BDD de référence'!$J$6:$J$4786)&gt;0,IFERROR((VLOOKUP(E23,'Volet 1 - Domaines 2&amp;3'!$A$39:$L$43,11,0)*D23+VLOOKUP(E23,'Volet 1 - Domaines 2&amp;3'!$A$39:$L$43,12,0))*$B$6,error),"")</f>
        <v>23842.491807228911</v>
      </c>
      <c r="I23" s="119">
        <f>IFERROR((VLOOKUP(E23,'Simulations - Consolidé'!$A$41:$P$45,15,0)*D23+VLOOKUP(E23,'Simulations - Consolidé'!$A$41:$P$45,16,0)),"")*$C$6</f>
        <v>20708.302162797536</v>
      </c>
      <c r="J23" s="167">
        <v>12607.37</v>
      </c>
      <c r="K23" s="167">
        <v>15128.85</v>
      </c>
      <c r="L23" s="167">
        <v>10470.35</v>
      </c>
      <c r="M23" s="167">
        <v>12564.42</v>
      </c>
      <c r="N23" s="167">
        <v>7455.13</v>
      </c>
      <c r="O23" s="167">
        <v>8946.16</v>
      </c>
    </row>
    <row r="24" spans="1:15">
      <c r="A24" s="1" t="s">
        <v>159</v>
      </c>
      <c r="B24" s="1" t="str">
        <f>VLOOKUP(A24,'BDD de référence'!$B$5:$D$5006,3,0)</f>
        <v>01</v>
      </c>
      <c r="C24" s="1" t="str">
        <f>VLOOKUP(A24,'BDD de référence'!$B$5:$E$5006,4,0)</f>
        <v>Auvergne-Rhône-Alpes</v>
      </c>
      <c r="D24" s="201">
        <v>7450</v>
      </c>
      <c r="E24" s="189" t="str">
        <f t="shared" si="0"/>
        <v>Tranche B</v>
      </c>
      <c r="F24" s="119">
        <f>IFERROR((VLOOKUP(E24,'Simulations - Consolidé'!$A$41:$P$45,13,0)*D24+VLOOKUP(E24,'Simulations - Consolidé'!$A$41:$P$45,14,0)),"")*$B$6</f>
        <v>20992.258064516129</v>
      </c>
      <c r="G24" s="119" t="str" cm="1">
        <f t="array" ref="G24">IF(SUMIF('BDD de référence'!$B$6:$B$4786,A24,'BDD de référence'!$I$6:$I$4786)&gt;0,IFERROR((VLOOKUP(E24,'Volet 1 - Domaines 2&amp;3'!$A$39:$L$43,11,0)*D24+VLOOKUP(E24,'Volet 1 - Domaines 2&amp;3'!$A$39:$L$43,12,0))*$B$6,error),"")</f>
        <v/>
      </c>
      <c r="H24" s="119" t="str" cm="1">
        <f t="array" ref="H24">IF(SUMIF('BDD de référence'!$B$6:$B$4786,A24,'BDD de référence'!$J$6:$J$4786)&gt;0,IFERROR((VLOOKUP(E24,'Volet 1 - Domaines 2&amp;3'!$A$39:$L$43,11,0)*D24+VLOOKUP(E24,'Volet 1 - Domaines 2&amp;3'!$A$39:$L$43,12,0))*$B$6,error),"")</f>
        <v/>
      </c>
      <c r="I24" s="119">
        <f>IFERROR((VLOOKUP(E24,'Simulations - Consolidé'!$A$41:$P$45,15,0)*D24+VLOOKUP(E24,'Simulations - Consolidé'!$A$41:$P$45,16,0)),"")*$C$6</f>
        <v>9125.7592446892195</v>
      </c>
      <c r="J24" s="167">
        <v>6383.0700000000006</v>
      </c>
      <c r="K24" s="167">
        <v>7659.6900000000005</v>
      </c>
      <c r="L24" s="167">
        <v>5537.6500000000005</v>
      </c>
      <c r="M24" s="167">
        <v>6645.18</v>
      </c>
      <c r="N24" s="167">
        <v>5452.96</v>
      </c>
      <c r="O24" s="167">
        <v>6543.56</v>
      </c>
    </row>
    <row r="25" spans="1:15">
      <c r="A25" s="1" t="s">
        <v>165</v>
      </c>
      <c r="B25" s="1" t="str">
        <f>VLOOKUP(A25,'BDD de référence'!$B$5:$D$5006,3,0)</f>
        <v>01</v>
      </c>
      <c r="C25" s="1" t="str">
        <f>VLOOKUP(A25,'BDD de référence'!$B$5:$E$5006,4,0)</f>
        <v>Auvergne-Rhône-Alpes</v>
      </c>
      <c r="D25" s="201">
        <v>5836.5</v>
      </c>
      <c r="E25" s="189" t="str">
        <f t="shared" si="0"/>
        <v>Tranche A</v>
      </c>
      <c r="F25" s="119">
        <f>IFERROR((VLOOKUP(E25,'Simulations - Consolidé'!$A$41:$P$45,13,0)*D25+VLOOKUP(E25,'Simulations - Consolidé'!$A$41:$P$45,14,0)),"")*$B$6</f>
        <v>19552.307142857142</v>
      </c>
      <c r="G25" s="119" t="str" cm="1">
        <f t="array" ref="G25">IF(SUMIF('BDD de référence'!$B$6:$B$4786,A25,'BDD de référence'!$I$6:$I$4786)&gt;0,IFERROR((VLOOKUP(E25,'Volet 1 - Domaines 2&amp;3'!$A$39:$L$43,11,0)*D25+VLOOKUP(E25,'Volet 1 - Domaines 2&amp;3'!$A$39:$L$43,12,0))*$B$6,error),"")</f>
        <v/>
      </c>
      <c r="H25" s="119" t="str" cm="1">
        <f t="array" ref="H25">IF(SUMIF('BDD de référence'!$B$6:$B$4786,A25,'BDD de référence'!$J$6:$J$4786)&gt;0,IFERROR((VLOOKUP(E25,'Volet 1 - Domaines 2&amp;3'!$A$39:$L$43,11,0)*D25+VLOOKUP(E25,'Volet 1 - Domaines 2&amp;3'!$A$39:$L$43,12,0))*$B$6,error),"")</f>
        <v/>
      </c>
      <c r="I25" s="119">
        <f>IFERROR((VLOOKUP(E25,'Simulations - Consolidé'!$A$41:$P$45,15,0)*D25+VLOOKUP(E25,'Simulations - Consolidé'!$A$41:$P$45,16,0)),"")*$C$6</f>
        <v>8499.7834494773524</v>
      </c>
      <c r="J25" s="167">
        <v>5972.99</v>
      </c>
      <c r="K25" s="167">
        <v>7167.59</v>
      </c>
      <c r="L25" s="167">
        <v>5208.8999999999996</v>
      </c>
      <c r="M25" s="167">
        <v>6250.68</v>
      </c>
      <c r="N25" s="167">
        <v>5278.16</v>
      </c>
      <c r="O25" s="167">
        <v>6333.8</v>
      </c>
    </row>
    <row r="26" spans="1:15">
      <c r="A26" s="1" t="s">
        <v>162</v>
      </c>
      <c r="B26" s="1" t="str">
        <f>VLOOKUP(A26,'BDD de référence'!$B$5:$D$5006,3,0)</f>
        <v>01</v>
      </c>
      <c r="C26" s="1" t="str">
        <f>VLOOKUP(A26,'BDD de référence'!$B$5:$E$5006,4,0)</f>
        <v>Auvergne-Rhône-Alpes</v>
      </c>
      <c r="D26" s="201">
        <v>5963</v>
      </c>
      <c r="E26" s="189" t="str">
        <f t="shared" si="0"/>
        <v>Tranche A</v>
      </c>
      <c r="F26" s="119">
        <f>IFERROR((VLOOKUP(E26,'Simulations - Consolidé'!$A$41:$P$45,13,0)*D26+VLOOKUP(E26,'Simulations - Consolidé'!$A$41:$P$45,14,0)),"")*$B$6</f>
        <v>19644.471428571425</v>
      </c>
      <c r="G26" s="119" t="str" cm="1">
        <f t="array" ref="G26">IF(SUMIF('BDD de référence'!$B$6:$B$4786,A26,'BDD de référence'!$I$6:$I$4786)&gt;0,IFERROR((VLOOKUP(E26,'Volet 1 - Domaines 2&amp;3'!$A$39:$L$43,11,0)*D26+VLOOKUP(E26,'Volet 1 - Domaines 2&amp;3'!$A$39:$L$43,12,0))*$B$6,error),"")</f>
        <v/>
      </c>
      <c r="H26" s="119" t="str" cm="1">
        <f t="array" ref="H26">IF(SUMIF('BDD de référence'!$B$6:$B$4786,A26,'BDD de référence'!$J$6:$J$4786)&gt;0,IFERROR((VLOOKUP(E26,'Volet 1 - Domaines 2&amp;3'!$A$39:$L$43,11,0)*D26+VLOOKUP(E26,'Volet 1 - Domaines 2&amp;3'!$A$39:$L$43,12,0))*$B$6,error),"")</f>
        <v/>
      </c>
      <c r="I26" s="119">
        <f>IFERROR((VLOOKUP(E26,'Simulations - Consolidé'!$A$41:$P$45,15,0)*D26+VLOOKUP(E26,'Simulations - Consolidé'!$A$41:$P$45,16,0)),"")*$C$6</f>
        <v>8539.849128919861</v>
      </c>
      <c r="J26" s="167">
        <v>6003.1</v>
      </c>
      <c r="K26" s="167">
        <v>7203.72</v>
      </c>
      <c r="L26" s="167">
        <v>5231.5</v>
      </c>
      <c r="M26" s="167">
        <v>6277.8</v>
      </c>
      <c r="N26" s="167">
        <v>5293.22</v>
      </c>
      <c r="O26" s="167">
        <v>6351.87</v>
      </c>
    </row>
    <row r="27" spans="1:15">
      <c r="A27" s="1" t="s">
        <v>55</v>
      </c>
      <c r="B27" s="1" t="str">
        <f>VLOOKUP(A27,'BDD de référence'!$B$5:$D$5006,3,0)</f>
        <v>01</v>
      </c>
      <c r="C27" s="1" t="str">
        <f>VLOOKUP(A27,'BDD de référence'!$B$5:$E$5006,4,0)</f>
        <v>Auvergne-Rhône-Alpes</v>
      </c>
      <c r="D27" s="201">
        <v>55149.5</v>
      </c>
      <c r="E27" s="189" t="str">
        <f t="shared" si="0"/>
        <v>Tranche C</v>
      </c>
      <c r="F27" s="119">
        <f>IFERROR((VLOOKUP(E27,'Simulations - Consolidé'!$A$41:$P$45,13,0)*D27+VLOOKUP(E27,'Simulations - Consolidé'!$A$41:$P$45,14,0)),"")*$B$6</f>
        <v>54441.983855421691</v>
      </c>
      <c r="G27" s="119" t="str" cm="1">
        <f t="array" ref="G27">IF(SUMIF('BDD de référence'!$B$6:$B$4786,A27,'BDD de référence'!$I$6:$I$4786)&gt;0,IFERROR((VLOOKUP(E27,'Volet 1 - Domaines 2&amp;3'!$A$39:$L$43,11,0)*D27+VLOOKUP(E27,'Volet 1 - Domaines 2&amp;3'!$A$39:$L$43,12,0))*$B$6,error),"")</f>
        <v/>
      </c>
      <c r="H27" s="119" cm="1">
        <f t="array" ref="H27">IF(SUMIF('BDD de référence'!$B$6:$B$4786,A27,'BDD de référence'!$J$6:$J$4786)&gt;0,IFERROR((VLOOKUP(E27,'Volet 1 - Domaines 2&amp;3'!$A$39:$L$43,11,0)*D27+VLOOKUP(E27,'Volet 1 - Domaines 2&amp;3'!$A$39:$L$43,12,0))*$B$6,error),"")</f>
        <v>25577.368433734937</v>
      </c>
      <c r="I27" s="119">
        <f>IFERROR((VLOOKUP(E27,'Simulations - Consolidé'!$A$41:$P$45,15,0)*D27+VLOOKUP(E27,'Simulations - Consolidé'!$A$41:$P$45,16,0)),"")*$C$6</f>
        <v>23667.031719071409</v>
      </c>
      <c r="J27" s="167">
        <v>14373.65</v>
      </c>
      <c r="K27" s="167">
        <v>17248.38</v>
      </c>
      <c r="L27" s="167">
        <v>11353.5</v>
      </c>
      <c r="M27" s="167">
        <v>13624.2</v>
      </c>
      <c r="N27" s="167">
        <v>8240.15</v>
      </c>
      <c r="O27" s="167">
        <v>9888.18</v>
      </c>
    </row>
    <row r="28" spans="1:15">
      <c r="A28" s="1" t="s">
        <v>92</v>
      </c>
      <c r="B28" s="1" t="str">
        <f>VLOOKUP(A28,'BDD de référence'!$B$5:$D$5006,3,0)</f>
        <v>01</v>
      </c>
      <c r="C28" s="1" t="str">
        <f>VLOOKUP(A28,'BDD de référence'!$B$5:$E$5006,4,0)</f>
        <v>Auvergne-Rhône-Alpes</v>
      </c>
      <c r="D28" s="201">
        <v>38224.5</v>
      </c>
      <c r="E28" s="189" t="str">
        <f t="shared" si="0"/>
        <v>Tranche C</v>
      </c>
      <c r="F28" s="119">
        <f>IFERROR((VLOOKUP(E28,'Simulations - Consolidé'!$A$41:$P$45,13,0)*D28+VLOOKUP(E28,'Simulations - Consolidé'!$A$41:$P$45,14,0)),"")*$B$6</f>
        <v>47370.188674698795</v>
      </c>
      <c r="G28" s="119" t="str" cm="1">
        <f t="array" ref="G28">IF(SUMIF('BDD de référence'!$B$6:$B$4786,A28,'BDD de référence'!$I$6:$I$4786)&gt;0,IFERROR((VLOOKUP(E28,'Volet 1 - Domaines 2&amp;3'!$A$39:$L$43,11,0)*D28+VLOOKUP(E28,'Volet 1 - Domaines 2&amp;3'!$A$39:$L$43,12,0))*$B$6,error),"")</f>
        <v/>
      </c>
      <c r="H28" s="119" t="str" cm="1">
        <f t="array" ref="H28">IF(SUMIF('BDD de référence'!$B$6:$B$4786,A28,'BDD de référence'!$J$6:$J$4786)&gt;0,IFERROR((VLOOKUP(E28,'Volet 1 - Domaines 2&amp;3'!$A$39:$L$43,11,0)*D28+VLOOKUP(E28,'Volet 1 - Domaines 2&amp;3'!$A$39:$L$43,12,0))*$B$6,error),"")</f>
        <v/>
      </c>
      <c r="I28" s="119">
        <f>IFERROR((VLOOKUP(E28,'Simulations - Consolidé'!$A$41:$P$45,15,0)*D28+VLOOKUP(E28,'Simulations - Consolidé'!$A$41:$P$45,16,0)),"")*$C$6</f>
        <v>20592.779294739939</v>
      </c>
      <c r="J28" s="167">
        <v>12538.4</v>
      </c>
      <c r="K28" s="167">
        <v>15046.08</v>
      </c>
      <c r="L28" s="167">
        <v>10435.870000000001</v>
      </c>
      <c r="M28" s="167">
        <v>12523.050000000001</v>
      </c>
      <c r="N28" s="167">
        <v>7424.4800000000005</v>
      </c>
      <c r="O28" s="167">
        <v>8909.380000000001</v>
      </c>
    </row>
    <row r="29" spans="1:15">
      <c r="A29" s="1" t="s">
        <v>141</v>
      </c>
      <c r="B29" s="1" t="str">
        <f>VLOOKUP(A29,'BDD de référence'!$B$5:$D$5006,3,0)</f>
        <v>01</v>
      </c>
      <c r="C29" s="1" t="str">
        <f>VLOOKUP(A29,'BDD de référence'!$B$5:$E$5006,4,0)</f>
        <v>Auvergne-Rhône-Alpes</v>
      </c>
      <c r="D29" s="201">
        <v>9686.5</v>
      </c>
      <c r="E29" s="189" t="str">
        <f t="shared" si="0"/>
        <v>Tranche B</v>
      </c>
      <c r="F29" s="119">
        <f>IFERROR((VLOOKUP(E29,'Simulations - Consolidé'!$A$41:$P$45,13,0)*D29+VLOOKUP(E29,'Simulations - Consolidé'!$A$41:$P$45,14,0)),"")*$B$6</f>
        <v>23935.780645161289</v>
      </c>
      <c r="G29" s="119" t="str" cm="1">
        <f t="array" ref="G29">IF(SUMIF('BDD de référence'!$B$6:$B$4786,A29,'BDD de référence'!$I$6:$I$4786)&gt;0,IFERROR((VLOOKUP(E29,'Volet 1 - Domaines 2&amp;3'!$A$39:$L$43,11,0)*D29+VLOOKUP(E29,'Volet 1 - Domaines 2&amp;3'!$A$39:$L$43,12,0))*$B$6,error),"")</f>
        <v/>
      </c>
      <c r="H29" s="119" t="str" cm="1">
        <f t="array" ref="H29">IF(SUMIF('BDD de référence'!$B$6:$B$4786,A29,'BDD de référence'!$J$6:$J$4786)&gt;0,IFERROR((VLOOKUP(E29,'Volet 1 - Domaines 2&amp;3'!$A$39:$L$43,11,0)*D29+VLOOKUP(E29,'Volet 1 - Domaines 2&amp;3'!$A$39:$L$43,12,0))*$B$6,error),"")</f>
        <v/>
      </c>
      <c r="I29" s="119">
        <f>IFERROR((VLOOKUP(E29,'Simulations - Consolidé'!$A$41:$P$45,15,0)*D29+VLOOKUP(E29,'Simulations - Consolidé'!$A$41:$P$45,16,0)),"")*$C$6</f>
        <v>10405.368056648307</v>
      </c>
      <c r="J29" s="167">
        <v>7044.4</v>
      </c>
      <c r="K29" s="167">
        <v>8453.2800000000007</v>
      </c>
      <c r="L29" s="167">
        <v>6138.85</v>
      </c>
      <c r="M29" s="167">
        <v>7366.62</v>
      </c>
      <c r="N29" s="167">
        <v>5633.33</v>
      </c>
      <c r="O29" s="167">
        <v>6760</v>
      </c>
    </row>
    <row r="30" spans="1:15">
      <c r="A30" s="1" t="s">
        <v>109</v>
      </c>
      <c r="B30" s="1" t="str">
        <f>VLOOKUP(A30,'BDD de référence'!$B$5:$D$5006,3,0)</f>
        <v>01</v>
      </c>
      <c r="C30" s="1" t="str">
        <f>VLOOKUP(A30,'BDD de référence'!$B$5:$E$5006,4,0)</f>
        <v>Auvergne-Rhône-Alpes</v>
      </c>
      <c r="D30" s="201">
        <v>16004</v>
      </c>
      <c r="E30" s="189" t="str">
        <f t="shared" si="0"/>
        <v>Tranche B</v>
      </c>
      <c r="F30" s="119">
        <f>IFERROR((VLOOKUP(E30,'Simulations - Consolidé'!$A$41:$P$45,13,0)*D30+VLOOKUP(E30,'Simulations - Consolidé'!$A$41:$P$45,14,0)),"")*$B$6</f>
        <v>32250.425806451607</v>
      </c>
      <c r="G30" s="119" t="str" cm="1">
        <f t="array" ref="G30">IF(SUMIF('BDD de référence'!$B$6:$B$4786,A30,'BDD de référence'!$I$6:$I$4786)&gt;0,IFERROR((VLOOKUP(E30,'Volet 1 - Domaines 2&amp;3'!$A$39:$L$43,11,0)*D30+VLOOKUP(E30,'Volet 1 - Domaines 2&amp;3'!$A$39:$L$43,12,0))*$B$6,error),"")</f>
        <v/>
      </c>
      <c r="H30" s="119" t="str" cm="1">
        <f t="array" ref="H30">IF(SUMIF('BDD de référence'!$B$6:$B$4786,A30,'BDD de référence'!$J$6:$J$4786)&gt;0,IFERROR((VLOOKUP(E30,'Volet 1 - Domaines 2&amp;3'!$A$39:$L$43,11,0)*D30+VLOOKUP(E30,'Volet 1 - Domaines 2&amp;3'!$A$39:$L$43,12,0))*$B$6,error),"")</f>
        <v/>
      </c>
      <c r="I30" s="119">
        <f>IFERROR((VLOOKUP(E30,'Simulations - Consolidé'!$A$41:$P$45,15,0)*D30+VLOOKUP(E30,'Simulations - Consolidé'!$A$41:$P$45,16,0)),"")*$C$6</f>
        <v>14019.912509834774</v>
      </c>
      <c r="J30" s="167">
        <v>8912.48</v>
      </c>
      <c r="K30" s="167">
        <v>10694.98</v>
      </c>
      <c r="L30" s="167">
        <v>7837.1</v>
      </c>
      <c r="M30" s="167">
        <v>9404.52</v>
      </c>
      <c r="N30" s="167">
        <v>6142.8</v>
      </c>
      <c r="O30" s="167">
        <v>7371.36</v>
      </c>
    </row>
    <row r="31" spans="1:15">
      <c r="A31" s="1" t="s">
        <v>143</v>
      </c>
      <c r="B31" s="1" t="str">
        <f>VLOOKUP(A31,'BDD de référence'!$B$5:$D$5006,3,0)</f>
        <v>01</v>
      </c>
      <c r="C31" s="1" t="str">
        <f>VLOOKUP(A31,'BDD de référence'!$B$5:$E$5006,4,0)</f>
        <v>Auvergne-Rhône-Alpes</v>
      </c>
      <c r="D31" s="201">
        <v>9113.5</v>
      </c>
      <c r="E31" s="189" t="str">
        <f t="shared" si="0"/>
        <v>Tranche B</v>
      </c>
      <c r="F31" s="119">
        <f>IFERROR((VLOOKUP(E31,'Simulations - Consolidé'!$A$41:$P$45,13,0)*D31+VLOOKUP(E31,'Simulations - Consolidé'!$A$41:$P$45,14,0)),"")*$B$6</f>
        <v>23181.63870967742</v>
      </c>
      <c r="G31" s="119" t="str" cm="1">
        <f t="array" ref="G31">IF(SUMIF('BDD de référence'!$B$6:$B$4786,A31,'BDD de référence'!$I$6:$I$4786)&gt;0,IFERROR((VLOOKUP(E31,'Volet 1 - Domaines 2&amp;3'!$A$39:$L$43,11,0)*D31+VLOOKUP(E31,'Volet 1 - Domaines 2&amp;3'!$A$39:$L$43,12,0))*$B$6,error),"")</f>
        <v/>
      </c>
      <c r="H31" s="119" t="str" cm="1">
        <f t="array" ref="H31">IF(SUMIF('BDD de référence'!$B$6:$B$4786,A31,'BDD de référence'!$J$6:$J$4786)&gt;0,IFERROR((VLOOKUP(E31,'Volet 1 - Domaines 2&amp;3'!$A$39:$L$43,11,0)*D31+VLOOKUP(E31,'Volet 1 - Domaines 2&amp;3'!$A$39:$L$43,12,0))*$B$6,error),"")</f>
        <v/>
      </c>
      <c r="I31" s="119">
        <f>IFERROR((VLOOKUP(E31,'Simulations - Consolidé'!$A$41:$P$45,15,0)*D31+VLOOKUP(E31,'Simulations - Consolidé'!$A$41:$P$45,16,0)),"")*$C$6</f>
        <v>10077.527301337528</v>
      </c>
      <c r="J31" s="167">
        <v>6874.97</v>
      </c>
      <c r="K31" s="167">
        <v>8249.9699999999993</v>
      </c>
      <c r="L31" s="167">
        <v>5984.8200000000006</v>
      </c>
      <c r="M31" s="167">
        <v>7181.79</v>
      </c>
      <c r="N31" s="167">
        <v>5587.12</v>
      </c>
      <c r="O31" s="167">
        <v>6704.55</v>
      </c>
    </row>
    <row r="32" spans="1:15">
      <c r="A32" s="1" t="s">
        <v>146</v>
      </c>
      <c r="B32" s="1" t="str">
        <f>VLOOKUP(A32,'BDD de référence'!$B$5:$D$5006,3,0)</f>
        <v>01</v>
      </c>
      <c r="C32" s="1" t="str">
        <f>VLOOKUP(A32,'BDD de référence'!$B$5:$E$5006,4,0)</f>
        <v>Auvergne-Rhône-Alpes</v>
      </c>
      <c r="D32" s="201">
        <v>8772</v>
      </c>
      <c r="E32" s="189" t="str">
        <f t="shared" si="0"/>
        <v>Tranche B</v>
      </c>
      <c r="F32" s="119">
        <f>IFERROR((VLOOKUP(E32,'Simulations - Consolidé'!$A$41:$P$45,13,0)*D32+VLOOKUP(E32,'Simulations - Consolidé'!$A$41:$P$45,14,0)),"")*$B$6</f>
        <v>22732.18064516129</v>
      </c>
      <c r="G32" s="119" t="str" cm="1">
        <f t="array" ref="G32">IF(SUMIF('BDD de référence'!$B$6:$B$4786,A32,'BDD de référence'!$I$6:$I$4786)&gt;0,IFERROR((VLOOKUP(E32,'Volet 1 - Domaines 2&amp;3'!$A$39:$L$43,11,0)*D32+VLOOKUP(E32,'Volet 1 - Domaines 2&amp;3'!$A$39:$L$43,12,0))*$B$6,error),"")</f>
        <v/>
      </c>
      <c r="H32" s="119" t="str" cm="1">
        <f t="array" ref="H32">IF(SUMIF('BDD de référence'!$B$6:$B$4786,A32,'BDD de référence'!$J$6:$J$4786)&gt;0,IFERROR((VLOOKUP(E32,'Volet 1 - Domaines 2&amp;3'!$A$39:$L$43,11,0)*D32+VLOOKUP(E32,'Volet 1 - Domaines 2&amp;3'!$A$39:$L$43,12,0))*$B$6,error),"")</f>
        <v/>
      </c>
      <c r="I32" s="119">
        <f>IFERROR((VLOOKUP(E32,'Simulations - Consolidé'!$A$41:$P$45,15,0)*D32+VLOOKUP(E32,'Simulations - Consolidé'!$A$41:$P$45,16,0)),"")*$C$6</f>
        <v>9882.1387883556254</v>
      </c>
      <c r="J32" s="167">
        <v>6773.99</v>
      </c>
      <c r="K32" s="167">
        <v>8128.79</v>
      </c>
      <c r="L32" s="167">
        <v>5893.02</v>
      </c>
      <c r="M32" s="167">
        <v>7071.63</v>
      </c>
      <c r="N32" s="167">
        <v>5559.58</v>
      </c>
      <c r="O32" s="167">
        <v>6671.5</v>
      </c>
    </row>
    <row r="33" spans="1:15">
      <c r="A33" s="1" t="s">
        <v>136</v>
      </c>
      <c r="B33" s="1" t="str">
        <f>VLOOKUP(A33,'BDD de référence'!$B$5:$D$5006,3,0)</f>
        <v>01</v>
      </c>
      <c r="C33" s="1" t="str">
        <f>VLOOKUP(A33,'BDD de référence'!$B$5:$E$5006,4,0)</f>
        <v>Auvergne-Rhône-Alpes</v>
      </c>
      <c r="D33" s="201">
        <v>10225.5</v>
      </c>
      <c r="E33" s="189" t="str">
        <f t="shared" si="0"/>
        <v>Tranche B</v>
      </c>
      <c r="F33" s="119">
        <f>IFERROR((VLOOKUP(E33,'Simulations - Consolidé'!$A$41:$P$45,13,0)*D33+VLOOKUP(E33,'Simulations - Consolidé'!$A$41:$P$45,14,0)),"")*$B$6</f>
        <v>24645.174193548384</v>
      </c>
      <c r="G33" s="119" t="str" cm="1">
        <f t="array" ref="G33">IF(SUMIF('BDD de référence'!$B$6:$B$4786,A33,'BDD de référence'!$I$6:$I$4786)&gt;0,IFERROR((VLOOKUP(E33,'Volet 1 - Domaines 2&amp;3'!$A$39:$L$43,11,0)*D33+VLOOKUP(E33,'Volet 1 - Domaines 2&amp;3'!$A$39:$L$43,12,0))*$B$6,error),"")</f>
        <v/>
      </c>
      <c r="H33" s="119" t="str" cm="1">
        <f t="array" ref="H33">IF(SUMIF('BDD de référence'!$B$6:$B$4786,A33,'BDD de référence'!$J$6:$J$4786)&gt;0,IFERROR((VLOOKUP(E33,'Volet 1 - Domaines 2&amp;3'!$A$39:$L$43,11,0)*D33+VLOOKUP(E33,'Volet 1 - Domaines 2&amp;3'!$A$39:$L$43,12,0))*$B$6,error),"")</f>
        <v/>
      </c>
      <c r="I33" s="119">
        <f>IFERROR((VLOOKUP(E33,'Simulations - Consolidé'!$A$41:$P$45,15,0)*D33+VLOOKUP(E33,'Simulations - Consolidé'!$A$41:$P$45,16,0)),"")*$C$6</f>
        <v>10713.755782848151</v>
      </c>
      <c r="J33" s="167">
        <v>7203.79</v>
      </c>
      <c r="K33" s="167">
        <v>8644.5500000000011</v>
      </c>
      <c r="L33" s="167">
        <v>6283.75</v>
      </c>
      <c r="M33" s="167">
        <v>7540.5</v>
      </c>
      <c r="N33" s="167">
        <v>5676.8</v>
      </c>
      <c r="O33" s="167">
        <v>6812.16</v>
      </c>
    </row>
    <row r="34" spans="1:15">
      <c r="A34" s="1" t="s">
        <v>169</v>
      </c>
      <c r="B34" s="1" t="str">
        <f>VLOOKUP(A34,'BDD de référence'!$B$5:$D$5006,3,0)</f>
        <v>01</v>
      </c>
      <c r="C34" s="1" t="str">
        <f>VLOOKUP(A34,'BDD de référence'!$B$5:$E$5006,4,0)</f>
        <v>Auvergne-Rhône-Alpes</v>
      </c>
      <c r="D34" s="201">
        <v>4457.5</v>
      </c>
      <c r="E34" s="189" t="str">
        <f t="shared" si="0"/>
        <v>Tranche A</v>
      </c>
      <c r="F34" s="119">
        <f>IFERROR((VLOOKUP(E34,'Simulations - Consolidé'!$A$41:$P$45,13,0)*D34+VLOOKUP(E34,'Simulations - Consolidé'!$A$41:$P$45,14,0)),"")*$B$6</f>
        <v>18547.607142857141</v>
      </c>
      <c r="G34" s="119" t="str" cm="1">
        <f t="array" ref="G34">IF(SUMIF('BDD de référence'!$B$6:$B$4786,A34,'BDD de référence'!$I$6:$I$4786)&gt;0,IFERROR((VLOOKUP(E34,'Volet 1 - Domaines 2&amp;3'!$A$39:$L$43,11,0)*D34+VLOOKUP(E34,'Volet 1 - Domaines 2&amp;3'!$A$39:$L$43,12,0))*$B$6,error),"")</f>
        <v/>
      </c>
      <c r="H34" s="119" t="str" cm="1">
        <f t="array" ref="H34">IF(SUMIF('BDD de référence'!$B$6:$B$4786,A34,'BDD de référence'!$J$6:$J$4786)&gt;0,IFERROR((VLOOKUP(E34,'Volet 1 - Domaines 2&amp;3'!$A$39:$L$43,11,0)*D34+VLOOKUP(E34,'Volet 1 - Domaines 2&amp;3'!$A$39:$L$43,12,0))*$B$6,error),"")</f>
        <v/>
      </c>
      <c r="I34" s="119">
        <f>IFERROR((VLOOKUP(E34,'Simulations - Consolidé'!$A$41:$P$45,15,0)*D34+VLOOKUP(E34,'Simulations - Consolidé'!$A$41:$P$45,16,0)),"")*$C$6</f>
        <v>8063.0200348432063</v>
      </c>
      <c r="J34" s="167">
        <v>5644.65</v>
      </c>
      <c r="K34" s="167">
        <v>6773.58</v>
      </c>
      <c r="L34" s="167">
        <v>4962.6499999999996</v>
      </c>
      <c r="M34" s="167">
        <v>5955.18</v>
      </c>
      <c r="N34" s="167">
        <v>5114</v>
      </c>
      <c r="O34" s="167">
        <v>6136.8</v>
      </c>
    </row>
    <row r="35" spans="1:15">
      <c r="A35" s="1" t="s">
        <v>219</v>
      </c>
      <c r="B35" s="1" t="str">
        <f>VLOOKUP(A35,'BDD de référence'!$B$5:$D$5006,3,0)</f>
        <v>02</v>
      </c>
      <c r="C35" s="1" t="str">
        <f>VLOOKUP(A35,'BDD de référence'!$B$5:$E$5006,4,0)</f>
        <v>Hauts-de-France</v>
      </c>
      <c r="D35" s="201">
        <v>23370.5</v>
      </c>
      <c r="E35" s="189" t="str">
        <f t="shared" si="0"/>
        <v>Tranche C</v>
      </c>
      <c r="F35" s="119">
        <f>IFERROR((VLOOKUP(E35,'Simulations - Consolidé'!$A$41:$P$45,13,0)*D35+VLOOKUP(E35,'Simulations - Consolidé'!$A$41:$P$45,14,0)),"")*$B$6</f>
        <v>41163.722168674693</v>
      </c>
      <c r="G35" s="119" t="str" cm="1">
        <f t="array" ref="G35">IF(SUMIF('BDD de référence'!$B$6:$B$4786,A35,'BDD de référence'!$I$6:$I$4786)&gt;0,IFERROR((VLOOKUP(E35,'Volet 1 - Domaines 2&amp;3'!$A$39:$L$43,11,0)*D35+VLOOKUP(E35,'Volet 1 - Domaines 2&amp;3'!$A$39:$L$43,12,0))*$B$6,error),"")</f>
        <v/>
      </c>
      <c r="H35" s="119" cm="1">
        <f t="array" ref="H35">IF(SUMIF('BDD de référence'!$B$6:$B$4786,A35,'BDD de référence'!$J$6:$J$4786)&gt;0,IFERROR((VLOOKUP(E35,'Volet 1 - Domaines 2&amp;3'!$A$39:$L$43,11,0)*D35+VLOOKUP(E35,'Volet 1 - Domaines 2&amp;3'!$A$39:$L$43,12,0))*$B$6,error),"")</f>
        <v>22192.713493975902</v>
      </c>
      <c r="I35" s="119">
        <f>IFERROR((VLOOKUP(E35,'Simulations - Consolidé'!$A$41:$P$45,15,0)*D35+VLOOKUP(E35,'Simulations - Consolidé'!$A$41:$P$45,16,0)),"")*$C$6</f>
        <v>17894.702750514254</v>
      </c>
      <c r="J35" s="167">
        <v>10927.73</v>
      </c>
      <c r="K35" s="167">
        <v>13113.28</v>
      </c>
      <c r="L35" s="167">
        <v>9630.5400000000009</v>
      </c>
      <c r="M35" s="167">
        <v>11556.65</v>
      </c>
      <c r="N35" s="167">
        <v>6708.63</v>
      </c>
      <c r="O35" s="167">
        <v>8050.3600000000006</v>
      </c>
    </row>
    <row r="36" spans="1:15">
      <c r="A36" s="1" t="s">
        <v>222</v>
      </c>
      <c r="B36" s="1" t="str">
        <f>VLOOKUP(A36,'BDD de référence'!$B$5:$D$5006,3,0)</f>
        <v>02</v>
      </c>
      <c r="C36" s="1" t="str">
        <f>VLOOKUP(A36,'BDD de référence'!$B$5:$E$5006,4,0)</f>
        <v>Hauts-de-France</v>
      </c>
      <c r="D36" s="201">
        <v>16536</v>
      </c>
      <c r="E36" s="189" t="str">
        <f t="shared" si="0"/>
        <v>Tranche B</v>
      </c>
      <c r="F36" s="119">
        <f>IFERROR((VLOOKUP(E36,'Simulations - Consolidé'!$A$41:$P$45,13,0)*D36+VLOOKUP(E36,'Simulations - Consolidé'!$A$41:$P$45,14,0)),"")*$B$6</f>
        <v>32950.606451612904</v>
      </c>
      <c r="G36" s="119" t="str" cm="1">
        <f t="array" ref="G36">IF(SUMIF('BDD de référence'!$B$6:$B$4786,A36,'BDD de référence'!$I$6:$I$4786)&gt;0,IFERROR((VLOOKUP(E36,'Volet 1 - Domaines 2&amp;3'!$A$39:$L$43,11,0)*D36+VLOOKUP(E36,'Volet 1 - Domaines 2&amp;3'!$A$39:$L$43,12,0))*$B$6,error),"")</f>
        <v/>
      </c>
      <c r="H36" s="119" t="str" cm="1">
        <f t="array" ref="H36">IF(SUMIF('BDD de référence'!$B$6:$B$4786,A36,'BDD de référence'!$J$6:$J$4786)&gt;0,IFERROR((VLOOKUP(E36,'Volet 1 - Domaines 2&amp;3'!$A$39:$L$43,11,0)*D36+VLOOKUP(E36,'Volet 1 - Domaines 2&amp;3'!$A$39:$L$43,12,0))*$B$6,error),"")</f>
        <v/>
      </c>
      <c r="I36" s="119">
        <f>IFERROR((VLOOKUP(E36,'Simulations - Consolidé'!$A$41:$P$45,15,0)*D36+VLOOKUP(E36,'Simulations - Consolidé'!$A$41:$P$45,16,0)),"")*$C$6</f>
        <v>14324.295200629424</v>
      </c>
      <c r="J36" s="167">
        <v>9069.8000000000011</v>
      </c>
      <c r="K36" s="167">
        <v>10883.76</v>
      </c>
      <c r="L36" s="167">
        <v>7980.1100000000006</v>
      </c>
      <c r="M36" s="167">
        <v>9576.14</v>
      </c>
      <c r="N36" s="167">
        <v>6185.7</v>
      </c>
      <c r="O36" s="167">
        <v>7422.84</v>
      </c>
    </row>
    <row r="37" spans="1:15">
      <c r="A37" s="1" t="s">
        <v>239</v>
      </c>
      <c r="B37" s="1" t="str">
        <f>VLOOKUP(A37,'BDD de référence'!$B$5:$D$5006,3,0)</f>
        <v>02</v>
      </c>
      <c r="C37" s="1" t="str">
        <f>VLOOKUP(A37,'BDD de référence'!$B$5:$E$5006,4,0)</f>
        <v>Hauts-de-France</v>
      </c>
      <c r="D37" s="201">
        <v>8070.5</v>
      </c>
      <c r="E37" s="189" t="str">
        <f t="shared" si="0"/>
        <v>Tranche B</v>
      </c>
      <c r="F37" s="119">
        <f>IFERROR((VLOOKUP(E37,'Simulations - Consolidé'!$A$41:$P$45,13,0)*D37+VLOOKUP(E37,'Simulations - Consolidé'!$A$41:$P$45,14,0)),"")*$B$6</f>
        <v>21808.916129032255</v>
      </c>
      <c r="G37" s="119" t="str" cm="1">
        <f t="array" ref="G37">IF(SUMIF('BDD de référence'!$B$6:$B$4786,A37,'BDD de référence'!$I$6:$I$4786)&gt;0,IFERROR((VLOOKUP(E37,'Volet 1 - Domaines 2&amp;3'!$A$39:$L$43,11,0)*D37+VLOOKUP(E37,'Volet 1 - Domaines 2&amp;3'!$A$39:$L$43,12,0))*$B$6,error),"")</f>
        <v/>
      </c>
      <c r="H37" s="119" t="str" cm="1">
        <f t="array" ref="H37">IF(SUMIF('BDD de référence'!$B$6:$B$4786,A37,'BDD de référence'!$J$6:$J$4786)&gt;0,IFERROR((VLOOKUP(E37,'Volet 1 - Domaines 2&amp;3'!$A$39:$L$43,11,0)*D37+VLOOKUP(E37,'Volet 1 - Domaines 2&amp;3'!$A$39:$L$43,12,0))*$B$6,error),"")</f>
        <v/>
      </c>
      <c r="I37" s="119">
        <f>IFERROR((VLOOKUP(E37,'Simulations - Consolidé'!$A$41:$P$45,15,0)*D37+VLOOKUP(E37,'Simulations - Consolidé'!$A$41:$P$45,16,0)),"")*$C$6</f>
        <v>9480.7770259638073</v>
      </c>
      <c r="J37" s="167">
        <v>6566.55</v>
      </c>
      <c r="K37" s="167">
        <v>7879.86</v>
      </c>
      <c r="L37" s="167">
        <v>5704.45</v>
      </c>
      <c r="M37" s="167">
        <v>6845.34</v>
      </c>
      <c r="N37" s="167">
        <v>5503</v>
      </c>
      <c r="O37" s="167">
        <v>6603.6</v>
      </c>
    </row>
    <row r="38" spans="1:15">
      <c r="A38" s="1" t="s">
        <v>188</v>
      </c>
      <c r="B38" s="1" t="str">
        <f>VLOOKUP(A38,'BDD de référence'!$B$5:$D$5006,3,0)</f>
        <v>02</v>
      </c>
      <c r="C38" s="1" t="str">
        <f>VLOOKUP(A38,'BDD de référence'!$B$5:$E$5006,4,0)</f>
        <v>Hauts-de-France</v>
      </c>
      <c r="D38" s="201">
        <v>220741.75</v>
      </c>
      <c r="E38" s="189" t="str">
        <f t="shared" si="0"/>
        <v>Tranche C</v>
      </c>
      <c r="F38" s="119">
        <f>IFERROR((VLOOKUP(E38,'Simulations - Consolidé'!$A$41:$P$45,13,0)*D38+VLOOKUP(E38,'Simulations - Consolidé'!$A$41:$P$45,14,0)),"")*$B$6</f>
        <v>123631.61313253012</v>
      </c>
      <c r="G38" s="119" cm="1">
        <f t="array" ref="G38">IF(SUMIF('BDD de référence'!$B$6:$B$4786,A38,'BDD de référence'!$I$6:$I$4786)&gt;0,IFERROR((VLOOKUP(E38,'Volet 1 - Domaines 2&amp;3'!$A$39:$L$43,11,0)*D38+VLOOKUP(E38,'Volet 1 - Domaines 2&amp;3'!$A$39:$L$43,12,0))*$B$6,error),"")</f>
        <v>43213.940602409639</v>
      </c>
      <c r="H38" s="119" cm="1">
        <f t="array" ref="H38">IF(SUMIF('BDD de référence'!$B$6:$B$4786,A38,'BDD de référence'!$J$6:$J$4786)&gt;0,IFERROR((VLOOKUP(E38,'Volet 1 - Domaines 2&amp;3'!$A$39:$L$43,11,0)*D38+VLOOKUP(E38,'Volet 1 - Domaines 2&amp;3'!$A$39:$L$43,12,0))*$B$6,error),"")</f>
        <v>43213.940602409639</v>
      </c>
      <c r="I38" s="119">
        <f>IFERROR((VLOOKUP(E38,'Simulations - Consolidé'!$A$41:$P$45,15,0)*D38+VLOOKUP(E38,'Simulations - Consolidé'!$A$41:$P$45,16,0)),"")*$C$6</f>
        <v>53745.163241257702</v>
      </c>
      <c r="J38" s="167">
        <v>32329.439999999999</v>
      </c>
      <c r="K38" s="167">
        <v>38795.33</v>
      </c>
      <c r="L38" s="167">
        <v>20331.39</v>
      </c>
      <c r="M38" s="167">
        <v>24397.67</v>
      </c>
      <c r="N38" s="167">
        <v>16220.5</v>
      </c>
      <c r="O38" s="167">
        <v>19464.599999999999</v>
      </c>
    </row>
    <row r="39" spans="1:15">
      <c r="A39" s="1" t="s">
        <v>233</v>
      </c>
      <c r="B39" s="1" t="str">
        <f>VLOOKUP(A39,'BDD de référence'!$B$5:$D$5006,3,0)</f>
        <v>02</v>
      </c>
      <c r="C39" s="1" t="str">
        <f>VLOOKUP(A39,'BDD de référence'!$B$5:$E$5006,4,0)</f>
        <v>Hauts-de-France</v>
      </c>
      <c r="D39" s="201">
        <v>11216</v>
      </c>
      <c r="E39" s="189" t="str">
        <f t="shared" si="0"/>
        <v>Tranche B</v>
      </c>
      <c r="F39" s="119">
        <f>IFERROR((VLOOKUP(E39,'Simulations - Consolidé'!$A$41:$P$45,13,0)*D39+VLOOKUP(E39,'Simulations - Consolidé'!$A$41:$P$45,14,0)),"")*$B$6</f>
        <v>25948.799999999999</v>
      </c>
      <c r="G39" s="119" t="str" cm="1">
        <f t="array" ref="G39">IF(SUMIF('BDD de référence'!$B$6:$B$4786,A39,'BDD de référence'!$I$6:$I$4786)&gt;0,IFERROR((VLOOKUP(E39,'Volet 1 - Domaines 2&amp;3'!$A$39:$L$43,11,0)*D39+VLOOKUP(E39,'Volet 1 - Domaines 2&amp;3'!$A$39:$L$43,12,0))*$B$6,error),"")</f>
        <v/>
      </c>
      <c r="H39" s="119" t="str" cm="1">
        <f t="array" ref="H39">IF(SUMIF('BDD de référence'!$B$6:$B$4786,A39,'BDD de référence'!$J$6:$J$4786)&gt;0,IFERROR((VLOOKUP(E39,'Volet 1 - Domaines 2&amp;3'!$A$39:$L$43,11,0)*D39+VLOOKUP(E39,'Volet 1 - Domaines 2&amp;3'!$A$39:$L$43,12,0))*$B$6,error),"")</f>
        <v/>
      </c>
      <c r="I39" s="119">
        <f>IFERROR((VLOOKUP(E39,'Simulations - Consolidé'!$A$41:$P$45,15,0)*D39+VLOOKUP(E39,'Simulations - Consolidé'!$A$41:$P$45,16,0)),"")*$C$6</f>
        <v>11280.468292682926</v>
      </c>
      <c r="J39" s="167">
        <v>7496.67</v>
      </c>
      <c r="K39" s="167">
        <v>8996.01</v>
      </c>
      <c r="L39" s="167">
        <v>6550</v>
      </c>
      <c r="M39" s="167">
        <v>7860</v>
      </c>
      <c r="N39" s="167">
        <v>5756.67</v>
      </c>
      <c r="O39" s="167">
        <v>6908.01</v>
      </c>
    </row>
    <row r="40" spans="1:15">
      <c r="A40" s="1" t="s">
        <v>195</v>
      </c>
      <c r="B40" s="1" t="str">
        <f>VLOOKUP(A40,'BDD de référence'!$B$5:$D$5006,3,0)</f>
        <v>02</v>
      </c>
      <c r="C40" s="1" t="str">
        <f>VLOOKUP(A40,'BDD de référence'!$B$5:$E$5006,4,0)</f>
        <v>Hauts-de-France</v>
      </c>
      <c r="D40" s="201">
        <v>92017</v>
      </c>
      <c r="E40" s="189" t="str">
        <f t="shared" si="0"/>
        <v>Tranche C</v>
      </c>
      <c r="F40" s="119">
        <f>IFERROR((VLOOKUP(E40,'Simulations - Consolidé'!$A$41:$P$45,13,0)*D40+VLOOKUP(E40,'Simulations - Consolidé'!$A$41:$P$45,14,0)),"")*$B$6</f>
        <v>69846.380240963859</v>
      </c>
      <c r="G40" s="119" cm="1">
        <f t="array" ref="G40">IF(SUMIF('BDD de référence'!$B$6:$B$4786,A40,'BDD de référence'!$I$6:$I$4786)&gt;0,IFERROR((VLOOKUP(E40,'Volet 1 - Domaines 2&amp;3'!$A$39:$L$43,11,0)*D40+VLOOKUP(E40,'Volet 1 - Domaines 2&amp;3'!$A$39:$L$43,12,0))*$B$6,error),"")</f>
        <v>29503.979277108432</v>
      </c>
      <c r="H40" s="119" cm="1">
        <f t="array" ref="H40">IF(SUMIF('BDD de référence'!$B$6:$B$4786,A40,'BDD de référence'!$J$6:$J$4786)&gt;0,IFERROR((VLOOKUP(E40,'Volet 1 - Domaines 2&amp;3'!$A$39:$L$43,11,0)*D40+VLOOKUP(E40,'Volet 1 - Domaines 2&amp;3'!$A$39:$L$43,12,0))*$B$6,error),"")</f>
        <v>29503.979277108432</v>
      </c>
      <c r="I40" s="119">
        <f>IFERROR((VLOOKUP(E40,'Simulations - Consolidé'!$A$41:$P$45,15,0)*D40+VLOOKUP(E40,'Simulations - Consolidé'!$A$41:$P$45,16,0)),"")*$C$6</f>
        <v>30363.63445195416</v>
      </c>
      <c r="J40" s="167">
        <v>18371.329999999998</v>
      </c>
      <c r="K40" s="167">
        <v>22045.599999999999</v>
      </c>
      <c r="L40" s="167">
        <v>13352.34</v>
      </c>
      <c r="M40" s="167">
        <v>16022.81</v>
      </c>
      <c r="N40" s="167">
        <v>10016.9</v>
      </c>
      <c r="O40" s="167">
        <v>12020.28</v>
      </c>
    </row>
    <row r="41" spans="1:15">
      <c r="A41" s="1" t="s">
        <v>192</v>
      </c>
      <c r="B41" s="1" t="str">
        <f>VLOOKUP(A41,'BDD de référence'!$B$5:$D$5006,3,0)</f>
        <v>02</v>
      </c>
      <c r="C41" s="1" t="str">
        <f>VLOOKUP(A41,'BDD de référence'!$B$5:$E$5006,4,0)</f>
        <v>Hauts-de-France</v>
      </c>
      <c r="D41" s="201">
        <v>131678</v>
      </c>
      <c r="E41" s="189" t="str">
        <f t="shared" si="0"/>
        <v>Tranche C</v>
      </c>
      <c r="F41" s="119">
        <f>IFERROR((VLOOKUP(E41,'Simulations - Consolidé'!$A$41:$P$45,13,0)*D41+VLOOKUP(E41,'Simulations - Consolidé'!$A$41:$P$45,14,0)),"")*$B$6</f>
        <v>86417.988433734936</v>
      </c>
      <c r="G41" s="119" cm="1">
        <f t="array" ref="G41">IF(SUMIF('BDD de référence'!$B$6:$B$4786,A41,'BDD de référence'!$I$6:$I$4786)&gt;0,IFERROR((VLOOKUP(E41,'Volet 1 - Domaines 2&amp;3'!$A$39:$L$43,11,0)*D41+VLOOKUP(E41,'Volet 1 - Domaines 2&amp;3'!$A$39:$L$43,12,0))*$B$6,error),"")</f>
        <v>33728.11469879518</v>
      </c>
      <c r="H41" s="119" cm="1">
        <f t="array" ref="H41">IF(SUMIF('BDD de référence'!$B$6:$B$4786,A41,'BDD de référence'!$J$6:$J$4786)&gt;0,IFERROR((VLOOKUP(E41,'Volet 1 - Domaines 2&amp;3'!$A$39:$L$43,11,0)*D41+VLOOKUP(E41,'Volet 1 - Domaines 2&amp;3'!$A$39:$L$43,12,0))*$B$6,error),"")</f>
        <v>33728.11469879518</v>
      </c>
      <c r="I41" s="119">
        <f>IFERROR((VLOOKUP(E41,'Simulations - Consolidé'!$A$41:$P$45,15,0)*D41+VLOOKUP(E41,'Simulations - Consolidé'!$A$41:$P$45,16,0)),"")*$C$6</f>
        <v>37567.64776961504</v>
      </c>
      <c r="J41" s="167">
        <v>22671.919999999998</v>
      </c>
      <c r="K41" s="167">
        <v>27206.309999999998</v>
      </c>
      <c r="L41" s="167">
        <v>15502.630000000001</v>
      </c>
      <c r="M41" s="167">
        <v>18603.16</v>
      </c>
      <c r="N41" s="167">
        <v>11928.26</v>
      </c>
      <c r="O41" s="167">
        <v>14313.92</v>
      </c>
    </row>
    <row r="42" spans="1:15">
      <c r="A42" s="1" t="s">
        <v>201</v>
      </c>
      <c r="B42" s="1" t="str">
        <f>VLOOKUP(A42,'BDD de référence'!$B$5:$D$5006,3,0)</f>
        <v>02</v>
      </c>
      <c r="C42" s="1" t="str">
        <f>VLOOKUP(A42,'BDD de référence'!$B$5:$E$5006,4,0)</f>
        <v>Hauts-de-France</v>
      </c>
      <c r="D42" s="201">
        <v>64997</v>
      </c>
      <c r="E42" s="189" t="str">
        <f t="shared" si="0"/>
        <v>Tranche C</v>
      </c>
      <c r="F42" s="119">
        <f>IFERROR((VLOOKUP(E42,'Simulations - Consolidé'!$A$41:$P$45,13,0)*D42+VLOOKUP(E42,'Simulations - Consolidé'!$A$41:$P$45,14,0)),"")*$B$6</f>
        <v>58556.577831325303</v>
      </c>
      <c r="G42" s="119" cm="1">
        <f t="array" ref="G42">IF(SUMIF('BDD de référence'!$B$6:$B$4786,A42,'BDD de référence'!$I$6:$I$4786)&gt;0,IFERROR((VLOOKUP(E42,'Volet 1 - Domaines 2&amp;3'!$A$39:$L$43,11,0)*D42+VLOOKUP(E42,'Volet 1 - Domaines 2&amp;3'!$A$39:$L$43,12,0))*$B$6,error),"")</f>
        <v>26626.186506024093</v>
      </c>
      <c r="H42" s="119" t="str" cm="1">
        <f t="array" ref="H42">IF(SUMIF('BDD de référence'!$B$6:$B$4786,A42,'BDD de référence'!$J$6:$J$4786)&gt;0,IFERROR((VLOOKUP(E42,'Volet 1 - Domaines 2&amp;3'!$A$39:$L$43,11,0)*D42+VLOOKUP(E42,'Volet 1 - Domaines 2&amp;3'!$A$39:$L$43,12,0))*$B$6,error),"")</f>
        <v/>
      </c>
      <c r="I42" s="119">
        <f>IFERROR((VLOOKUP(E42,'Simulations - Consolidé'!$A$41:$P$45,15,0)*D42+VLOOKUP(E42,'Simulations - Consolidé'!$A$41:$P$45,16,0)),"")*$C$6</f>
        <v>25455.728956802821</v>
      </c>
      <c r="J42" s="167">
        <v>15441.45</v>
      </c>
      <c r="K42" s="167">
        <v>18529.740000000002</v>
      </c>
      <c r="L42" s="167">
        <v>11887.4</v>
      </c>
      <c r="M42" s="167">
        <v>14264.88</v>
      </c>
      <c r="N42" s="167">
        <v>8714.7199999999993</v>
      </c>
      <c r="O42" s="167">
        <v>10457.67</v>
      </c>
    </row>
    <row r="43" spans="1:15">
      <c r="A43" s="1" t="s">
        <v>204</v>
      </c>
      <c r="B43" s="1" t="str">
        <f>VLOOKUP(A43,'BDD de référence'!$B$5:$D$5006,3,0)</f>
        <v>02</v>
      </c>
      <c r="C43" s="1" t="str">
        <f>VLOOKUP(A43,'BDD de référence'!$B$5:$E$5006,4,0)</f>
        <v>Hauts-de-France</v>
      </c>
      <c r="D43" s="201">
        <v>76850</v>
      </c>
      <c r="E43" s="189" t="str">
        <f t="shared" si="0"/>
        <v>Tranche C</v>
      </c>
      <c r="F43" s="119">
        <f>IFERROR((VLOOKUP(E43,'Simulations - Consolidé'!$A$41:$P$45,13,0)*D43+VLOOKUP(E43,'Simulations - Consolidé'!$A$41:$P$45,14,0)),"")*$B$6</f>
        <v>63509.132530120485</v>
      </c>
      <c r="G43" s="119" t="str" cm="1">
        <f t="array" ref="G43">IF(SUMIF('BDD de référence'!$B$6:$B$4786,A43,'BDD de référence'!$I$6:$I$4786)&gt;0,IFERROR((VLOOKUP(E43,'Volet 1 - Domaines 2&amp;3'!$A$39:$L$43,11,0)*D43+VLOOKUP(E43,'Volet 1 - Domaines 2&amp;3'!$A$39:$L$43,12,0))*$B$6,error),"")</f>
        <v/>
      </c>
      <c r="H43" s="119" t="str" cm="1">
        <f t="array" ref="H43">IF(SUMIF('BDD de référence'!$B$6:$B$4786,A43,'BDD de référence'!$J$6:$J$4786)&gt;0,IFERROR((VLOOKUP(E43,'Volet 1 - Domaines 2&amp;3'!$A$39:$L$43,11,0)*D43+VLOOKUP(E43,'Volet 1 - Domaines 2&amp;3'!$A$39:$L$43,12,0))*$B$6,error),"")</f>
        <v/>
      </c>
      <c r="I43" s="119">
        <f>IFERROR((VLOOKUP(E43,'Simulations - Consolidé'!$A$41:$P$45,15,0)*D43+VLOOKUP(E43,'Simulations - Consolidé'!$A$41:$P$45,16,0)),"")*$C$6</f>
        <v>27608.704672347929</v>
      </c>
      <c r="J43" s="167">
        <v>16726.71</v>
      </c>
      <c r="K43" s="167">
        <v>20072.059999999998</v>
      </c>
      <c r="L43" s="167">
        <v>12530.03</v>
      </c>
      <c r="M43" s="167">
        <v>15036.04</v>
      </c>
      <c r="N43" s="167">
        <v>9285.9500000000007</v>
      </c>
      <c r="O43" s="167">
        <v>11143.14</v>
      </c>
    </row>
    <row r="44" spans="1:15">
      <c r="A44" s="1" t="s">
        <v>209</v>
      </c>
      <c r="B44" s="1" t="str">
        <f>VLOOKUP(A44,'BDD de référence'!$B$5:$D$5006,3,0)</f>
        <v>02</v>
      </c>
      <c r="C44" s="1" t="str">
        <f>VLOOKUP(A44,'BDD de référence'!$B$5:$E$5006,4,0)</f>
        <v>Hauts-de-France</v>
      </c>
      <c r="D44" s="201">
        <v>50350.5</v>
      </c>
      <c r="E44" s="189" t="str">
        <f t="shared" si="0"/>
        <v>Tranche C</v>
      </c>
      <c r="F44" s="119">
        <f>IFERROR((VLOOKUP(E44,'Simulations - Consolidé'!$A$41:$P$45,13,0)*D44+VLOOKUP(E44,'Simulations - Consolidé'!$A$41:$P$45,14,0)),"")*$B$6</f>
        <v>52436.811325301198</v>
      </c>
      <c r="G44" s="119" t="str" cm="1">
        <f t="array" ref="G44">IF(SUMIF('BDD de référence'!$B$6:$B$4786,A44,'BDD de référence'!$I$6:$I$4786)&gt;0,IFERROR((VLOOKUP(E44,'Volet 1 - Domaines 2&amp;3'!$A$39:$L$43,11,0)*D44+VLOOKUP(E44,'Volet 1 - Domaines 2&amp;3'!$A$39:$L$43,12,0))*$B$6,error),"")</f>
        <v/>
      </c>
      <c r="H44" s="119" cm="1">
        <f t="array" ref="H44">IF(SUMIF('BDD de référence'!$B$6:$B$4786,A44,'BDD de référence'!$J$6:$J$4786)&gt;0,IFERROR((VLOOKUP(E44,'Volet 1 - Domaines 2&amp;3'!$A$39:$L$43,11,0)*D44+VLOOKUP(E44,'Volet 1 - Domaines 2&amp;3'!$A$39:$L$43,12,0))*$B$6,error),"")</f>
        <v>25066.246024096385</v>
      </c>
      <c r="I44" s="119">
        <f>IFERROR((VLOOKUP(E44,'Simulations - Consolidé'!$A$41:$P$45,15,0)*D44+VLOOKUP(E44,'Simulations - Consolidé'!$A$41:$P$45,16,0)),"")*$C$6</f>
        <v>22795.342656479577</v>
      </c>
      <c r="J44" s="167">
        <v>13853.28</v>
      </c>
      <c r="K44" s="167">
        <v>16623.939999999999</v>
      </c>
      <c r="L44" s="167">
        <v>11093.31</v>
      </c>
      <c r="M44" s="167">
        <v>13311.98</v>
      </c>
      <c r="N44" s="167">
        <v>8008.87</v>
      </c>
      <c r="O44" s="167">
        <v>9610.65</v>
      </c>
    </row>
    <row r="45" spans="1:15">
      <c r="A45" s="1" t="s">
        <v>235</v>
      </c>
      <c r="B45" s="1" t="str">
        <f>VLOOKUP(A45,'BDD de référence'!$B$5:$D$5006,3,0)</f>
        <v>02</v>
      </c>
      <c r="C45" s="1" t="str">
        <f>VLOOKUP(A45,'BDD de référence'!$B$5:$E$5006,4,0)</f>
        <v>Hauts-de-France</v>
      </c>
      <c r="D45" s="201">
        <v>10630.5</v>
      </c>
      <c r="E45" s="189" t="str">
        <f t="shared" si="0"/>
        <v>Tranche B</v>
      </c>
      <c r="F45" s="119">
        <f>IFERROR((VLOOKUP(E45,'Simulations - Consolidé'!$A$41:$P$45,13,0)*D45+VLOOKUP(E45,'Simulations - Consolidé'!$A$41:$P$45,14,0)),"")*$B$6</f>
        <v>25178.206451612903</v>
      </c>
      <c r="G45" s="119" t="str" cm="1">
        <f t="array" ref="G45">IF(SUMIF('BDD de référence'!$B$6:$B$4786,A45,'BDD de référence'!$I$6:$I$4786)&gt;0,IFERROR((VLOOKUP(E45,'Volet 1 - Domaines 2&amp;3'!$A$39:$L$43,11,0)*D45+VLOOKUP(E45,'Volet 1 - Domaines 2&amp;3'!$A$39:$L$43,12,0))*$B$6,error),"")</f>
        <v/>
      </c>
      <c r="H45" s="119" t="str" cm="1">
        <f t="array" ref="H45">IF(SUMIF('BDD de référence'!$B$6:$B$4786,A45,'BDD de référence'!$J$6:$J$4786)&gt;0,IFERROR((VLOOKUP(E45,'Volet 1 - Domaines 2&amp;3'!$A$39:$L$43,11,0)*D45+VLOOKUP(E45,'Volet 1 - Domaines 2&amp;3'!$A$39:$L$43,12,0))*$B$6,error),"")</f>
        <v/>
      </c>
      <c r="I45" s="119">
        <f>IFERROR((VLOOKUP(E45,'Simulations - Consolidé'!$A$41:$P$45,15,0)*D45+VLOOKUP(E45,'Simulations - Consolidé'!$A$41:$P$45,16,0)),"")*$C$6</f>
        <v>10945.475688434302</v>
      </c>
      <c r="J45" s="167">
        <v>7323.55</v>
      </c>
      <c r="K45" s="167">
        <v>8788.26</v>
      </c>
      <c r="L45" s="167">
        <v>6392.6100000000006</v>
      </c>
      <c r="M45" s="167">
        <v>7671.14</v>
      </c>
      <c r="N45" s="167">
        <v>5709.45</v>
      </c>
      <c r="O45" s="167">
        <v>6851.34</v>
      </c>
    </row>
    <row r="46" spans="1:15">
      <c r="A46" s="1" t="s">
        <v>224</v>
      </c>
      <c r="B46" s="1" t="str">
        <f>VLOOKUP(A46,'BDD de référence'!$B$5:$D$5006,3,0)</f>
        <v>02</v>
      </c>
      <c r="C46" s="1" t="str">
        <f>VLOOKUP(A46,'BDD de référence'!$B$5:$E$5006,4,0)</f>
        <v>Hauts-de-France</v>
      </c>
      <c r="D46" s="201">
        <v>16453.5</v>
      </c>
      <c r="E46" s="189" t="str">
        <f t="shared" si="0"/>
        <v>Tranche B</v>
      </c>
      <c r="F46" s="119">
        <f>IFERROR((VLOOKUP(E46,'Simulations - Consolidé'!$A$41:$P$45,13,0)*D46+VLOOKUP(E46,'Simulations - Consolidé'!$A$41:$P$45,14,0)),"")*$B$6</f>
        <v>32842.025806451609</v>
      </c>
      <c r="G46" s="119" t="str" cm="1">
        <f t="array" ref="G46">IF(SUMIF('BDD de référence'!$B$6:$B$4786,A46,'BDD de référence'!$I$6:$I$4786)&gt;0,IFERROR((VLOOKUP(E46,'Volet 1 - Domaines 2&amp;3'!$A$39:$L$43,11,0)*D46+VLOOKUP(E46,'Volet 1 - Domaines 2&amp;3'!$A$39:$L$43,12,0))*$B$6,error),"")</f>
        <v/>
      </c>
      <c r="H46" s="119" t="str" cm="1">
        <f t="array" ref="H46">IF(SUMIF('BDD de référence'!$B$6:$B$4786,A46,'BDD de référence'!$J$6:$J$4786)&gt;0,IFERROR((VLOOKUP(E46,'Volet 1 - Domaines 2&amp;3'!$A$39:$L$43,11,0)*D46+VLOOKUP(E46,'Volet 1 - Domaines 2&amp;3'!$A$39:$L$43,12,0))*$B$6,error),"")</f>
        <v/>
      </c>
      <c r="I46" s="119">
        <f>IFERROR((VLOOKUP(E46,'Simulations - Consolidé'!$A$41:$P$45,15,0)*D46+VLOOKUP(E46,'Simulations - Consolidé'!$A$41:$P$45,16,0)),"")*$C$6</f>
        <v>14277.092997639653</v>
      </c>
      <c r="J46" s="167">
        <v>9045.4</v>
      </c>
      <c r="K46" s="167">
        <v>10854.48</v>
      </c>
      <c r="L46" s="167">
        <v>7957.9400000000005</v>
      </c>
      <c r="M46" s="167">
        <v>9549.5300000000007</v>
      </c>
      <c r="N46" s="167">
        <v>6179.05</v>
      </c>
      <c r="O46" s="167">
        <v>7414.86</v>
      </c>
    </row>
    <row r="47" spans="1:15">
      <c r="A47" s="1" t="s">
        <v>250</v>
      </c>
      <c r="B47" s="1" t="str">
        <f>VLOOKUP(A47,'BDD de référence'!$B$5:$D$5006,3,0)</f>
        <v>02</v>
      </c>
      <c r="C47" s="1" t="str">
        <f>VLOOKUP(A47,'BDD de référence'!$B$5:$E$5006,4,0)</f>
        <v>Hauts-de-France</v>
      </c>
      <c r="D47" s="201">
        <v>5347</v>
      </c>
      <c r="E47" s="189" t="str">
        <f t="shared" si="0"/>
        <v>Tranche A</v>
      </c>
      <c r="F47" s="119">
        <f>IFERROR((VLOOKUP(E47,'Simulations - Consolidé'!$A$41:$P$45,13,0)*D47+VLOOKUP(E47,'Simulations - Consolidé'!$A$41:$P$45,14,0)),"")*$B$6</f>
        <v>19195.671428571426</v>
      </c>
      <c r="G47" s="119" t="str" cm="1">
        <f t="array" ref="G47">IF(SUMIF('BDD de référence'!$B$6:$B$4786,A47,'BDD de référence'!$I$6:$I$4786)&gt;0,IFERROR((VLOOKUP(E47,'Volet 1 - Domaines 2&amp;3'!$A$39:$L$43,11,0)*D47+VLOOKUP(E47,'Volet 1 - Domaines 2&amp;3'!$A$39:$L$43,12,0))*$B$6,error),"")</f>
        <v/>
      </c>
      <c r="H47" s="119" t="str" cm="1">
        <f t="array" ref="H47">IF(SUMIF('BDD de référence'!$B$6:$B$4786,A47,'BDD de référence'!$J$6:$J$4786)&gt;0,IFERROR((VLOOKUP(E47,'Volet 1 - Domaines 2&amp;3'!$A$39:$L$43,11,0)*D47+VLOOKUP(E47,'Volet 1 - Domaines 2&amp;3'!$A$39:$L$43,12,0))*$B$6,error),"")</f>
        <v/>
      </c>
      <c r="I47" s="119">
        <f>IFERROR((VLOOKUP(E47,'Simulations - Consolidé'!$A$41:$P$45,15,0)*D47+VLOOKUP(E47,'Simulations - Consolidé'!$A$41:$P$45,16,0)),"")*$C$6</f>
        <v>8344.7466898954699</v>
      </c>
      <c r="J47" s="167">
        <v>5856.4400000000005</v>
      </c>
      <c r="K47" s="167">
        <v>7027.7300000000005</v>
      </c>
      <c r="L47" s="167">
        <v>5121.5</v>
      </c>
      <c r="M47" s="167">
        <v>6145.8</v>
      </c>
      <c r="N47" s="167">
        <v>5219.8900000000003</v>
      </c>
      <c r="O47" s="167">
        <v>6263.87</v>
      </c>
    </row>
    <row r="48" spans="1:15">
      <c r="A48" s="1" t="s">
        <v>213</v>
      </c>
      <c r="B48" s="1" t="str">
        <f>VLOOKUP(A48,'BDD de référence'!$B$5:$D$5006,3,0)</f>
        <v>02</v>
      </c>
      <c r="C48" s="1" t="str">
        <f>VLOOKUP(A48,'BDD de référence'!$B$5:$E$5006,4,0)</f>
        <v>Hauts-de-France</v>
      </c>
      <c r="D48" s="201">
        <v>26914.5</v>
      </c>
      <c r="E48" s="189" t="str">
        <f t="shared" si="0"/>
        <v>Tranche C</v>
      </c>
      <c r="F48" s="119">
        <f>IFERROR((VLOOKUP(E48,'Simulations - Consolidé'!$A$41:$P$45,13,0)*D48+VLOOKUP(E48,'Simulations - Consolidé'!$A$41:$P$45,14,0)),"")*$B$6</f>
        <v>42644.516385542163</v>
      </c>
      <c r="G48" s="119" t="str" cm="1">
        <f t="array" ref="G48">IF(SUMIF('BDD de référence'!$B$6:$B$4786,A48,'BDD de référence'!$I$6:$I$4786)&gt;0,IFERROR((VLOOKUP(E48,'Volet 1 - Domaines 2&amp;3'!$A$39:$L$43,11,0)*D48+VLOOKUP(E48,'Volet 1 - Domaines 2&amp;3'!$A$39:$L$43,12,0))*$B$6,error),"")</f>
        <v/>
      </c>
      <c r="H48" s="119" cm="1">
        <f t="array" ref="H48">IF(SUMIF('BDD de référence'!$B$6:$B$4786,A48,'BDD de référence'!$J$6:$J$4786)&gt;0,IFERROR((VLOOKUP(E48,'Volet 1 - Domaines 2&amp;3'!$A$39:$L$43,11,0)*D48+VLOOKUP(E48,'Volet 1 - Domaines 2&amp;3'!$A$39:$L$43,12,0))*$B$6,error),"")</f>
        <v>22570.170843373493</v>
      </c>
      <c r="I48" s="119">
        <f>IFERROR((VLOOKUP(E48,'Simulations - Consolidé'!$A$41:$P$45,15,0)*D48+VLOOKUP(E48,'Simulations - Consolidé'!$A$41:$P$45,16,0)),"")*$C$6</f>
        <v>18538.433952394946</v>
      </c>
      <c r="J48" s="167">
        <v>11312.02</v>
      </c>
      <c r="K48" s="167">
        <v>13574.43</v>
      </c>
      <c r="L48" s="167">
        <v>9822.68</v>
      </c>
      <c r="M48" s="167">
        <v>11787.22</v>
      </c>
      <c r="N48" s="167">
        <v>6879.42</v>
      </c>
      <c r="O48" s="167">
        <v>8255.31</v>
      </c>
    </row>
    <row r="49" spans="1:15">
      <c r="A49" s="1" t="s">
        <v>229</v>
      </c>
      <c r="B49" s="1" t="str">
        <f>VLOOKUP(A49,'BDD de référence'!$B$5:$D$5006,3,0)</f>
        <v>02</v>
      </c>
      <c r="C49" s="1" t="str">
        <f>VLOOKUP(A49,'BDD de référence'!$B$5:$E$5006,4,0)</f>
        <v>Hauts-de-France</v>
      </c>
      <c r="D49" s="201">
        <v>11916.5</v>
      </c>
      <c r="E49" s="189" t="str">
        <f t="shared" si="0"/>
        <v>Tranche B</v>
      </c>
      <c r="F49" s="119">
        <f>IFERROR((VLOOKUP(E49,'Simulations - Consolidé'!$A$41:$P$45,13,0)*D49+VLOOKUP(E49,'Simulations - Consolidé'!$A$41:$P$45,14,0)),"")*$B$6</f>
        <v>26870.748387096774</v>
      </c>
      <c r="G49" s="119" t="str" cm="1">
        <f t="array" ref="G49">IF(SUMIF('BDD de référence'!$B$6:$B$4786,A49,'BDD de référence'!$I$6:$I$4786)&gt;0,IFERROR((VLOOKUP(E49,'Volet 1 - Domaines 2&amp;3'!$A$39:$L$43,11,0)*D49+VLOOKUP(E49,'Volet 1 - Domaines 2&amp;3'!$A$39:$L$43,12,0))*$B$6,error),"")</f>
        <v/>
      </c>
      <c r="H49" s="119" t="str" cm="1">
        <f t="array" ref="H49">IF(SUMIF('BDD de référence'!$B$6:$B$4786,A49,'BDD de référence'!$J$6:$J$4786)&gt;0,IFERROR((VLOOKUP(E49,'Volet 1 - Domaines 2&amp;3'!$A$39:$L$43,11,0)*D49+VLOOKUP(E49,'Volet 1 - Domaines 2&amp;3'!$A$39:$L$43,12,0))*$B$6,error),"")</f>
        <v/>
      </c>
      <c r="I49" s="119">
        <f>IFERROR((VLOOKUP(E49,'Simulations - Consolidé'!$A$41:$P$45,15,0)*D49+VLOOKUP(E49,'Simulations - Consolidé'!$A$41:$P$45,16,0)),"")*$C$6</f>
        <v>11681.257907159716</v>
      </c>
      <c r="J49" s="167">
        <v>7703.81</v>
      </c>
      <c r="K49" s="167">
        <v>9244.58</v>
      </c>
      <c r="L49" s="167">
        <v>6738.31</v>
      </c>
      <c r="M49" s="167">
        <v>8085.9800000000005</v>
      </c>
      <c r="N49" s="167">
        <v>5813.17</v>
      </c>
      <c r="O49" s="167">
        <v>6975.81</v>
      </c>
    </row>
    <row r="50" spans="1:15">
      <c r="A50" s="1" t="s">
        <v>252</v>
      </c>
      <c r="B50" s="1" t="str">
        <f>VLOOKUP(A50,'BDD de référence'!$B$5:$D$5006,3,0)</f>
        <v>02</v>
      </c>
      <c r="C50" s="1" t="str">
        <f>VLOOKUP(A50,'BDD de référence'!$B$5:$E$5006,4,0)</f>
        <v>Hauts-de-France</v>
      </c>
      <c r="D50" s="201">
        <v>4842.5</v>
      </c>
      <c r="E50" s="189" t="str">
        <f t="shared" si="0"/>
        <v>Tranche A</v>
      </c>
      <c r="F50" s="119">
        <f>IFERROR((VLOOKUP(E50,'Simulations - Consolidé'!$A$41:$P$45,13,0)*D50+VLOOKUP(E50,'Simulations - Consolidé'!$A$41:$P$45,14,0)),"")*$B$6</f>
        <v>18828.107142857141</v>
      </c>
      <c r="G50" s="119" t="str" cm="1">
        <f t="array" ref="G50">IF(SUMIF('BDD de référence'!$B$6:$B$4786,A50,'BDD de référence'!$I$6:$I$4786)&gt;0,IFERROR((VLOOKUP(E50,'Volet 1 - Domaines 2&amp;3'!$A$39:$L$43,11,0)*D50+VLOOKUP(E50,'Volet 1 - Domaines 2&amp;3'!$A$39:$L$43,12,0))*$B$6,error),"")</f>
        <v/>
      </c>
      <c r="H50" s="119" t="str" cm="1">
        <f t="array" ref="H50">IF(SUMIF('BDD de référence'!$B$6:$B$4786,A50,'BDD de référence'!$J$6:$J$4786)&gt;0,IFERROR((VLOOKUP(E50,'Volet 1 - Domaines 2&amp;3'!$A$39:$L$43,11,0)*D50+VLOOKUP(E50,'Volet 1 - Domaines 2&amp;3'!$A$39:$L$43,12,0))*$B$6,error),"")</f>
        <v/>
      </c>
      <c r="I50" s="119">
        <f>IFERROR((VLOOKUP(E50,'Simulations - Consolidé'!$A$41:$P$45,15,0)*D50+VLOOKUP(E50,'Simulations - Consolidé'!$A$41:$P$45,16,0)),"")*$C$6</f>
        <v>8184.9590592334498</v>
      </c>
      <c r="J50" s="167">
        <v>5736.3200000000006</v>
      </c>
      <c r="K50" s="167">
        <v>6883.59</v>
      </c>
      <c r="L50" s="167">
        <v>5031.3999999999996</v>
      </c>
      <c r="M50" s="167">
        <v>6037.68</v>
      </c>
      <c r="N50" s="167">
        <v>5159.83</v>
      </c>
      <c r="O50" s="167">
        <v>6191.8</v>
      </c>
    </row>
    <row r="51" spans="1:15">
      <c r="A51" s="1" t="s">
        <v>198</v>
      </c>
      <c r="B51" s="1" t="str">
        <f>VLOOKUP(A51,'BDD de référence'!$B$5:$D$5006,3,0)</f>
        <v>02</v>
      </c>
      <c r="C51" s="1" t="str">
        <f>VLOOKUP(A51,'BDD de référence'!$B$5:$E$5006,4,0)</f>
        <v>Hauts-de-France</v>
      </c>
      <c r="D51" s="201">
        <v>66809</v>
      </c>
      <c r="E51" s="189" t="str">
        <f t="shared" si="0"/>
        <v>Tranche C</v>
      </c>
      <c r="F51" s="119">
        <f>IFERROR((VLOOKUP(E51,'Simulations - Consolidé'!$A$41:$P$45,13,0)*D51+VLOOKUP(E51,'Simulations - Consolidé'!$A$41:$P$45,14,0)),"")*$B$6</f>
        <v>59313.688192771078</v>
      </c>
      <c r="G51" s="119" cm="1">
        <f t="array" ref="G51">IF(SUMIF('BDD de référence'!$B$6:$B$4786,A51,'BDD de référence'!$I$6:$I$4786)&gt;0,IFERROR((VLOOKUP(E51,'Volet 1 - Domaines 2&amp;3'!$A$39:$L$43,11,0)*D51+VLOOKUP(E51,'Volet 1 - Domaines 2&amp;3'!$A$39:$L$43,12,0))*$B$6,error),"")</f>
        <v>26819.175421686745</v>
      </c>
      <c r="H51" s="119" cm="1">
        <f t="array" ref="H51">IF(SUMIF('BDD de référence'!$B$6:$B$4786,A51,'BDD de référence'!$J$6:$J$4786)&gt;0,IFERROR((VLOOKUP(E51,'Volet 1 - Domaines 2&amp;3'!$A$39:$L$43,11,0)*D51+VLOOKUP(E51,'Volet 1 - Domaines 2&amp;3'!$A$39:$L$43,12,0))*$B$6,error),"")</f>
        <v>26819.175421686745</v>
      </c>
      <c r="I51" s="119">
        <f>IFERROR((VLOOKUP(E51,'Simulations - Consolidé'!$A$41:$P$45,15,0)*D51+VLOOKUP(E51,'Simulations - Consolidé'!$A$41:$P$45,16,0)),"")*$C$6</f>
        <v>25784.860146929179</v>
      </c>
      <c r="J51" s="167">
        <v>15637.93</v>
      </c>
      <c r="K51" s="167">
        <v>18765.519999999997</v>
      </c>
      <c r="L51" s="167">
        <v>11985.64</v>
      </c>
      <c r="M51" s="167">
        <v>14382.77</v>
      </c>
      <c r="N51" s="167">
        <v>8802.0500000000011</v>
      </c>
      <c r="O51" s="167">
        <v>10562.46</v>
      </c>
    </row>
    <row r="52" spans="1:15">
      <c r="A52" s="1" t="s">
        <v>216</v>
      </c>
      <c r="B52" s="1" t="str">
        <f>VLOOKUP(A52,'BDD de référence'!$B$5:$D$5006,3,0)</f>
        <v>02</v>
      </c>
      <c r="C52" s="1" t="str">
        <f>VLOOKUP(A52,'BDD de référence'!$B$5:$E$5006,4,0)</f>
        <v>Hauts-de-France</v>
      </c>
      <c r="D52" s="201">
        <v>24581.5</v>
      </c>
      <c r="E52" s="189" t="str">
        <f t="shared" si="0"/>
        <v>Tranche C</v>
      </c>
      <c r="F52" s="119">
        <f>IFERROR((VLOOKUP(E52,'Simulations - Consolidé'!$A$41:$P$45,13,0)*D52+VLOOKUP(E52,'Simulations - Consolidé'!$A$41:$P$45,14,0)),"")*$B$6</f>
        <v>41669.715903614459</v>
      </c>
      <c r="G52" s="119" t="str" cm="1">
        <f t="array" ref="G52">IF(SUMIF('BDD de référence'!$B$6:$B$4786,A52,'BDD de référence'!$I$6:$I$4786)&gt;0,IFERROR((VLOOKUP(E52,'Volet 1 - Domaines 2&amp;3'!$A$39:$L$43,11,0)*D52+VLOOKUP(E52,'Volet 1 - Domaines 2&amp;3'!$A$39:$L$43,12,0))*$B$6,error),"")</f>
        <v/>
      </c>
      <c r="H52" s="119" cm="1">
        <f t="array" ref="H52">IF(SUMIF('BDD de référence'!$B$6:$B$4786,A52,'BDD de référence'!$J$6:$J$4786)&gt;0,IFERROR((VLOOKUP(E52,'Volet 1 - Domaines 2&amp;3'!$A$39:$L$43,11,0)*D52+VLOOKUP(E52,'Volet 1 - Domaines 2&amp;3'!$A$39:$L$43,12,0))*$B$6,error),"")</f>
        <v>22321.692289156625</v>
      </c>
      <c r="I52" s="119">
        <f>IFERROR((VLOOKUP(E52,'Simulations - Consolidé'!$A$41:$P$45,15,0)*D52+VLOOKUP(E52,'Simulations - Consolidé'!$A$41:$P$45,16,0)),"")*$C$6</f>
        <v>18114.668463120775</v>
      </c>
      <c r="J52" s="167">
        <v>11059.050000000001</v>
      </c>
      <c r="K52" s="167">
        <v>13270.86</v>
      </c>
      <c r="L52" s="167">
        <v>9696.2000000000007</v>
      </c>
      <c r="M52" s="167">
        <v>11635.44</v>
      </c>
      <c r="N52" s="167">
        <v>6766.99</v>
      </c>
      <c r="O52" s="167">
        <v>8120.39</v>
      </c>
    </row>
    <row r="53" spans="1:15">
      <c r="A53" s="1" t="s">
        <v>206</v>
      </c>
      <c r="B53" s="1" t="str">
        <f>VLOOKUP(A53,'BDD de référence'!$B$5:$D$5006,3,0)</f>
        <v>02</v>
      </c>
      <c r="C53" s="1" t="str">
        <f>VLOOKUP(A53,'BDD de référence'!$B$5:$E$5006,4,0)</f>
        <v>Hauts-de-France</v>
      </c>
      <c r="D53" s="201">
        <v>51161</v>
      </c>
      <c r="E53" s="189" t="str">
        <f t="shared" si="0"/>
        <v>Tranche C</v>
      </c>
      <c r="F53" s="119">
        <f>IFERROR((VLOOKUP(E53,'Simulations - Consolidé'!$A$41:$P$45,13,0)*D53+VLOOKUP(E53,'Simulations - Consolidé'!$A$41:$P$45,14,0)),"")*$B$6</f>
        <v>52775.463614457825</v>
      </c>
      <c r="G53" s="119" t="str" cm="1">
        <f t="array" ref="G53">IF(SUMIF('BDD de référence'!$B$6:$B$4786,A53,'BDD de référence'!$I$6:$I$4786)&gt;0,IFERROR((VLOOKUP(E53,'Volet 1 - Domaines 2&amp;3'!$A$39:$L$43,11,0)*D53+VLOOKUP(E53,'Volet 1 - Domaines 2&amp;3'!$A$39:$L$43,12,0))*$B$6,error),"")</f>
        <v/>
      </c>
      <c r="H53" s="119" t="str" cm="1">
        <f t="array" ref="H53">IF(SUMIF('BDD de référence'!$B$6:$B$4786,A53,'BDD de référence'!$J$6:$J$4786)&gt;0,IFERROR((VLOOKUP(E53,'Volet 1 - Domaines 2&amp;3'!$A$39:$L$43,11,0)*D53+VLOOKUP(E53,'Volet 1 - Domaines 2&amp;3'!$A$39:$L$43,12,0))*$B$6,error),"")</f>
        <v/>
      </c>
      <c r="I53" s="119">
        <f>IFERROR((VLOOKUP(E53,'Simulations - Consolidé'!$A$41:$P$45,15,0)*D53+VLOOKUP(E53,'Simulations - Consolidé'!$A$41:$P$45,16,0)),"")*$C$6</f>
        <v>22942.561657361155</v>
      </c>
      <c r="J53" s="167">
        <v>13941.16</v>
      </c>
      <c r="K53" s="167">
        <v>16729.399999999998</v>
      </c>
      <c r="L53" s="167">
        <v>11137.25</v>
      </c>
      <c r="M53" s="167">
        <v>13364.7</v>
      </c>
      <c r="N53" s="167">
        <v>8047.93</v>
      </c>
      <c r="O53" s="167">
        <v>9657.52</v>
      </c>
    </row>
    <row r="54" spans="1:15">
      <c r="A54" s="1" t="s">
        <v>259</v>
      </c>
      <c r="B54" s="1" t="str">
        <f>VLOOKUP(A54,'BDD de référence'!$B$5:$D$5006,3,0)</f>
        <v>02</v>
      </c>
      <c r="C54" s="1" t="str">
        <f>VLOOKUP(A54,'BDD de référence'!$B$5:$E$5006,4,0)</f>
        <v>Hauts-de-France</v>
      </c>
      <c r="D54" s="201">
        <v>2362.5</v>
      </c>
      <c r="E54" s="189" t="str">
        <f t="shared" si="0"/>
        <v>Tranche A</v>
      </c>
      <c r="F54" s="119">
        <f>IFERROR((VLOOKUP(E54,'Simulations - Consolidé'!$A$41:$P$45,13,0)*D54+VLOOKUP(E54,'Simulations - Consolidé'!$A$41:$P$45,14,0)),"")*$B$6</f>
        <v>17021.25</v>
      </c>
      <c r="G54" s="119" t="str" cm="1">
        <f t="array" ref="G54">IF(SUMIF('BDD de référence'!$B$6:$B$4786,A54,'BDD de référence'!$I$6:$I$4786)&gt;0,IFERROR((VLOOKUP(E54,'Volet 1 - Domaines 2&amp;3'!$A$39:$L$43,11,0)*D54+VLOOKUP(E54,'Volet 1 - Domaines 2&amp;3'!$A$39:$L$43,12,0))*$B$6,error),"")</f>
        <v/>
      </c>
      <c r="H54" s="119" t="str" cm="1">
        <f t="array" ref="H54">IF(SUMIF('BDD de référence'!$B$6:$B$4786,A54,'BDD de référence'!$J$6:$J$4786)&gt;0,IFERROR((VLOOKUP(E54,'Volet 1 - Domaines 2&amp;3'!$A$39:$L$43,11,0)*D54+VLOOKUP(E54,'Volet 1 - Domaines 2&amp;3'!$A$39:$L$43,12,0))*$B$6,error),"")</f>
        <v/>
      </c>
      <c r="I54" s="119">
        <f>IFERROR((VLOOKUP(E54,'Simulations - Consolidé'!$A$41:$P$45,15,0)*D54+VLOOKUP(E54,'Simulations - Consolidé'!$A$41:$P$45,16,0)),"")*$C$6</f>
        <v>7399.4817073170734</v>
      </c>
      <c r="J54" s="167">
        <v>5145.84</v>
      </c>
      <c r="K54" s="167">
        <v>6175.01</v>
      </c>
      <c r="L54" s="167">
        <v>4588.55</v>
      </c>
      <c r="M54" s="167">
        <v>5506.26</v>
      </c>
      <c r="N54" s="167">
        <v>4864.59</v>
      </c>
      <c r="O54" s="167">
        <v>5837.51</v>
      </c>
    </row>
    <row r="55" spans="1:15">
      <c r="A55" s="1" t="s">
        <v>255</v>
      </c>
      <c r="B55" s="1" t="str">
        <f>VLOOKUP(A55,'BDD de référence'!$B$5:$D$5006,3,0)</f>
        <v>02</v>
      </c>
      <c r="C55" s="1" t="str">
        <f>VLOOKUP(A55,'BDD de référence'!$B$5:$E$5006,4,0)</f>
        <v>Hauts-de-France</v>
      </c>
      <c r="D55" s="201">
        <v>2411</v>
      </c>
      <c r="E55" s="189" t="str">
        <f t="shared" si="0"/>
        <v>Tranche A</v>
      </c>
      <c r="F55" s="119">
        <f>IFERROR((VLOOKUP(E55,'Simulations - Consolidé'!$A$41:$P$45,13,0)*D55+VLOOKUP(E55,'Simulations - Consolidé'!$A$41:$P$45,14,0)),"")*$B$6</f>
        <v>17056.585714285713</v>
      </c>
      <c r="G55" s="119" t="str" cm="1">
        <f t="array" ref="G55">IF(SUMIF('BDD de référence'!$B$6:$B$4786,A55,'BDD de référence'!$I$6:$I$4786)&gt;0,IFERROR((VLOOKUP(E55,'Volet 1 - Domaines 2&amp;3'!$A$39:$L$43,11,0)*D55+VLOOKUP(E55,'Volet 1 - Domaines 2&amp;3'!$A$39:$L$43,12,0))*$B$6,error),"")</f>
        <v/>
      </c>
      <c r="H55" s="119" t="str" cm="1">
        <f t="array" ref="H55">IF(SUMIF('BDD de référence'!$B$6:$B$4786,A55,'BDD de référence'!$J$6:$J$4786)&gt;0,IFERROR((VLOOKUP(E55,'Volet 1 - Domaines 2&amp;3'!$A$39:$L$43,11,0)*D55+VLOOKUP(E55,'Volet 1 - Domaines 2&amp;3'!$A$39:$L$43,12,0))*$B$6,error),"")</f>
        <v/>
      </c>
      <c r="I55" s="119">
        <f>IFERROR((VLOOKUP(E55,'Simulations - Consolidé'!$A$41:$P$45,15,0)*D55+VLOOKUP(E55,'Simulations - Consolidé'!$A$41:$P$45,16,0)),"")*$C$6</f>
        <v>7414.8428571428576</v>
      </c>
      <c r="J55" s="167">
        <v>5157.3900000000003</v>
      </c>
      <c r="K55" s="167">
        <v>6188.87</v>
      </c>
      <c r="L55" s="167">
        <v>4597.21</v>
      </c>
      <c r="M55" s="167">
        <v>5516.66</v>
      </c>
      <c r="N55" s="167">
        <v>4870.3600000000006</v>
      </c>
      <c r="O55" s="167">
        <v>5844.4400000000005</v>
      </c>
    </row>
    <row r="56" spans="1:15">
      <c r="A56" s="1" t="s">
        <v>247</v>
      </c>
      <c r="B56" s="1" t="str">
        <f>VLOOKUP(A56,'BDD de référence'!$B$5:$D$5006,3,0)</f>
        <v>02</v>
      </c>
      <c r="C56" s="1" t="str">
        <f>VLOOKUP(A56,'BDD de référence'!$B$5:$E$5006,4,0)</f>
        <v>Hauts-de-France</v>
      </c>
      <c r="D56" s="201">
        <v>5894</v>
      </c>
      <c r="E56" s="189" t="str">
        <f t="shared" si="0"/>
        <v>Tranche A</v>
      </c>
      <c r="F56" s="119">
        <f>IFERROR((VLOOKUP(E56,'Simulations - Consolidé'!$A$41:$P$45,13,0)*D56+VLOOKUP(E56,'Simulations - Consolidé'!$A$41:$P$45,14,0)),"")*$B$6</f>
        <v>19594.2</v>
      </c>
      <c r="G56" s="119" t="str" cm="1">
        <f t="array" ref="G56">IF(SUMIF('BDD de référence'!$B$6:$B$4786,A56,'BDD de référence'!$I$6:$I$4786)&gt;0,IFERROR((VLOOKUP(E56,'Volet 1 - Domaines 2&amp;3'!$A$39:$L$43,11,0)*D56+VLOOKUP(E56,'Volet 1 - Domaines 2&amp;3'!$A$39:$L$43,12,0))*$B$6,error),"")</f>
        <v/>
      </c>
      <c r="H56" s="119" t="str" cm="1">
        <f t="array" ref="H56">IF(SUMIF('BDD de référence'!$B$6:$B$4786,A56,'BDD de référence'!$J$6:$J$4786)&gt;0,IFERROR((VLOOKUP(E56,'Volet 1 - Domaines 2&amp;3'!$A$39:$L$43,11,0)*D56+VLOOKUP(E56,'Volet 1 - Domaines 2&amp;3'!$A$39:$L$43,12,0))*$B$6,error),"")</f>
        <v/>
      </c>
      <c r="I56" s="119">
        <f>IFERROR((VLOOKUP(E56,'Simulations - Consolidé'!$A$41:$P$45,15,0)*D56+VLOOKUP(E56,'Simulations - Consolidé'!$A$41:$P$45,16,0)),"")*$C$6</f>
        <v>8517.9951219512186</v>
      </c>
      <c r="J56" s="167">
        <v>5986.67</v>
      </c>
      <c r="K56" s="167">
        <v>7184.01</v>
      </c>
      <c r="L56" s="167">
        <v>5219.17</v>
      </c>
      <c r="M56" s="167">
        <v>6263.01</v>
      </c>
      <c r="N56" s="167">
        <v>5285</v>
      </c>
      <c r="O56" s="167">
        <v>6342</v>
      </c>
    </row>
    <row r="57" spans="1:15">
      <c r="A57" s="1" t="s">
        <v>270</v>
      </c>
      <c r="B57" s="1" t="str">
        <f>VLOOKUP(A57,'BDD de référence'!$B$5:$D$5006,3,0)</f>
        <v>02</v>
      </c>
      <c r="C57" s="1" t="str">
        <f>VLOOKUP(A57,'BDD de référence'!$B$5:$E$5006,4,0)</f>
        <v>Hauts-de-France</v>
      </c>
      <c r="D57" s="201">
        <v>1693.5</v>
      </c>
      <c r="E57" s="189" t="str">
        <f t="shared" si="0"/>
        <v>Tranche A</v>
      </c>
      <c r="F57" s="119">
        <f>IFERROR((VLOOKUP(E57,'Simulations - Consolidé'!$A$41:$P$45,13,0)*D57+VLOOKUP(E57,'Simulations - Consolidé'!$A$41:$P$45,14,0)),"")*$B$6</f>
        <v>16533.835714285713</v>
      </c>
      <c r="G57" s="119" t="str" cm="1">
        <f t="array" ref="G57">IF(SUMIF('BDD de référence'!$B$6:$B$4786,A57,'BDD de référence'!$I$6:$I$4786)&gt;0,IFERROR((VLOOKUP(E57,'Volet 1 - Domaines 2&amp;3'!$A$39:$L$43,11,0)*D57+VLOOKUP(E57,'Volet 1 - Domaines 2&amp;3'!$A$39:$L$43,12,0))*$B$6,error),"")</f>
        <v/>
      </c>
      <c r="H57" s="119" t="str" cm="1">
        <f t="array" ref="H57">IF(SUMIF('BDD de référence'!$B$6:$B$4786,A57,'BDD de référence'!$J$6:$J$4786)&gt;0,IFERROR((VLOOKUP(E57,'Volet 1 - Domaines 2&amp;3'!$A$39:$L$43,11,0)*D57+VLOOKUP(E57,'Volet 1 - Domaines 2&amp;3'!$A$39:$L$43,12,0))*$B$6,error),"")</f>
        <v/>
      </c>
      <c r="I57" s="119">
        <f>IFERROR((VLOOKUP(E57,'Simulations - Consolidé'!$A$41:$P$45,15,0)*D57+VLOOKUP(E57,'Simulations - Consolidé'!$A$41:$P$45,16,0)),"")*$C$6</f>
        <v>7187.5928571428567</v>
      </c>
      <c r="J57" s="167">
        <v>4986.55</v>
      </c>
      <c r="K57" s="167">
        <v>5983.86</v>
      </c>
      <c r="L57" s="167">
        <v>4469.09</v>
      </c>
      <c r="M57" s="167">
        <v>5362.91</v>
      </c>
      <c r="N57" s="167">
        <v>4784.95</v>
      </c>
      <c r="O57" s="167">
        <v>5741.94</v>
      </c>
    </row>
    <row r="58" spans="1:15">
      <c r="A58" s="1" t="s">
        <v>320</v>
      </c>
      <c r="B58" s="1" t="str">
        <f>VLOOKUP(A58,'BDD de référence'!$B$5:$D$5006,3,0)</f>
        <v>03</v>
      </c>
      <c r="C58" s="1" t="str">
        <f>VLOOKUP(A58,'BDD de référence'!$B$5:$E$5006,4,0)</f>
        <v>Auvergne-Rhône-Alpes</v>
      </c>
      <c r="D58" s="201">
        <v>19560.5</v>
      </c>
      <c r="E58" s="189" t="str">
        <f t="shared" si="0"/>
        <v>Tranche B</v>
      </c>
      <c r="F58" s="119">
        <f>IFERROR((VLOOKUP(E58,'Simulations - Consolidé'!$A$41:$P$45,13,0)*D58+VLOOKUP(E58,'Simulations - Consolidé'!$A$41:$P$45,14,0)),"")*$B$6</f>
        <v>36931.238709677418</v>
      </c>
      <c r="G58" s="119" t="str" cm="1">
        <f t="array" ref="G58">IF(SUMIF('BDD de référence'!$B$6:$B$4786,A58,'BDD de référence'!$I$6:$I$4786)&gt;0,IFERROR((VLOOKUP(E58,'Volet 1 - Domaines 2&amp;3'!$A$39:$L$43,11,0)*D58+VLOOKUP(E58,'Volet 1 - Domaines 2&amp;3'!$A$39:$L$43,12,0))*$B$6,error),"")</f>
        <v/>
      </c>
      <c r="H58" s="119" t="str" cm="1">
        <f t="array" ref="H58">IF(SUMIF('BDD de référence'!$B$6:$B$4786,A58,'BDD de référence'!$J$6:$J$4786)&gt;0,IFERROR((VLOOKUP(E58,'Volet 1 - Domaines 2&amp;3'!$A$39:$L$43,11,0)*D58+VLOOKUP(E58,'Volet 1 - Domaines 2&amp;3'!$A$39:$L$43,12,0))*$B$6,error),"")</f>
        <v/>
      </c>
      <c r="I58" s="119">
        <f>IFERROR((VLOOKUP(E58,'Simulations - Consolidé'!$A$41:$P$45,15,0)*D58+VLOOKUP(E58,'Simulations - Consolidé'!$A$41:$P$45,16,0)),"")*$C$6</f>
        <v>16054.75656963021</v>
      </c>
      <c r="J58" s="167">
        <v>9964.14</v>
      </c>
      <c r="K58" s="167">
        <v>11956.97</v>
      </c>
      <c r="L58" s="167">
        <v>8793.15</v>
      </c>
      <c r="M58" s="167">
        <v>10551.78</v>
      </c>
      <c r="N58" s="167">
        <v>6429.62</v>
      </c>
      <c r="O58" s="167">
        <v>7715.55</v>
      </c>
    </row>
    <row r="59" spans="1:15">
      <c r="A59" s="1" t="s">
        <v>326</v>
      </c>
      <c r="B59" s="1" t="str">
        <f>VLOOKUP(A59,'BDD de référence'!$B$5:$D$5006,3,0)</f>
        <v>03</v>
      </c>
      <c r="C59" s="1" t="str">
        <f>VLOOKUP(A59,'BDD de référence'!$B$5:$E$5006,4,0)</f>
        <v>Auvergne-Rhône-Alpes</v>
      </c>
      <c r="D59" s="201">
        <v>9450.5</v>
      </c>
      <c r="E59" s="189" t="str">
        <f t="shared" si="0"/>
        <v>Tranche B</v>
      </c>
      <c r="F59" s="119">
        <f>IFERROR((VLOOKUP(E59,'Simulations - Consolidé'!$A$41:$P$45,13,0)*D59+VLOOKUP(E59,'Simulations - Consolidé'!$A$41:$P$45,14,0)),"")*$B$6</f>
        <v>23625.174193548384</v>
      </c>
      <c r="G59" s="119" t="str" cm="1">
        <f t="array" ref="G59">IF(SUMIF('BDD de référence'!$B$6:$B$4786,A59,'BDD de référence'!$I$6:$I$4786)&gt;0,IFERROR((VLOOKUP(E59,'Volet 1 - Domaines 2&amp;3'!$A$39:$L$43,11,0)*D59+VLOOKUP(E59,'Volet 1 - Domaines 2&amp;3'!$A$39:$L$43,12,0))*$B$6,error),"")</f>
        <v/>
      </c>
      <c r="H59" s="119" t="str" cm="1">
        <f t="array" ref="H59">IF(SUMIF('BDD de référence'!$B$6:$B$4786,A59,'BDD de référence'!$J$6:$J$4786)&gt;0,IFERROR((VLOOKUP(E59,'Volet 1 - Domaines 2&amp;3'!$A$39:$L$43,11,0)*D59+VLOOKUP(E59,'Volet 1 - Domaines 2&amp;3'!$A$39:$L$43,12,0))*$B$6,error),"")</f>
        <v/>
      </c>
      <c r="I59" s="119">
        <f>IFERROR((VLOOKUP(E59,'Simulations - Consolidé'!$A$41:$P$45,15,0)*D59+VLOOKUP(E59,'Simulations - Consolidé'!$A$41:$P$45,16,0)),"")*$C$6</f>
        <v>10270.341148701809</v>
      </c>
      <c r="J59" s="167">
        <v>6974.62</v>
      </c>
      <c r="K59" s="167">
        <v>8369.5500000000011</v>
      </c>
      <c r="L59" s="167">
        <v>6075.41</v>
      </c>
      <c r="M59" s="167">
        <v>7290.5</v>
      </c>
      <c r="N59" s="167">
        <v>5614.3</v>
      </c>
      <c r="O59" s="167">
        <v>6737.16</v>
      </c>
    </row>
    <row r="60" spans="1:15">
      <c r="A60" s="1" t="s">
        <v>300</v>
      </c>
      <c r="B60" s="1" t="str">
        <f>VLOOKUP(A60,'BDD de référence'!$B$5:$D$5006,3,0)</f>
        <v>03</v>
      </c>
      <c r="C60" s="1" t="str">
        <f>VLOOKUP(A60,'BDD de référence'!$B$5:$E$5006,4,0)</f>
        <v>Auvergne-Rhône-Alpes</v>
      </c>
      <c r="D60" s="201">
        <v>183803</v>
      </c>
      <c r="E60" s="189" t="str">
        <f t="shared" si="0"/>
        <v>Tranche C</v>
      </c>
      <c r="F60" s="119">
        <f>IFERROR((VLOOKUP(E60,'Simulations - Consolidé'!$A$41:$P$45,13,0)*D60+VLOOKUP(E60,'Simulations - Consolidé'!$A$41:$P$45,14,0)),"")*$B$6</f>
        <v>108197.44626506024</v>
      </c>
      <c r="G60" s="119" cm="1">
        <f t="array" ref="G60">IF(SUMIF('BDD de référence'!$B$6:$B$4786,A60,'BDD de référence'!$I$6:$I$4786)&gt;0,IFERROR((VLOOKUP(E60,'Volet 1 - Domaines 2&amp;3'!$A$39:$L$43,11,0)*D60+VLOOKUP(E60,'Volet 1 - Domaines 2&amp;3'!$A$39:$L$43,12,0))*$B$6,error),"")</f>
        <v>39279.741204819278</v>
      </c>
      <c r="H60" s="119" cm="1">
        <f t="array" ref="H60">IF(SUMIF('BDD de référence'!$B$6:$B$4786,A60,'BDD de référence'!$J$6:$J$4786)&gt;0,IFERROR((VLOOKUP(E60,'Volet 1 - Domaines 2&amp;3'!$A$39:$L$43,11,0)*D60+VLOOKUP(E60,'Volet 1 - Domaines 2&amp;3'!$A$39:$L$43,12,0))*$B$6,error),"")</f>
        <v>39279.741204819278</v>
      </c>
      <c r="I60" s="119">
        <f>IFERROR((VLOOKUP(E60,'Simulations - Consolidé'!$A$41:$P$45,15,0)*D60+VLOOKUP(E60,'Simulations - Consolidé'!$A$41:$P$45,16,0)),"")*$C$6</f>
        <v>47035.61867763738</v>
      </c>
      <c r="J60" s="167">
        <v>28324.03</v>
      </c>
      <c r="K60" s="167">
        <v>33988.840000000004</v>
      </c>
      <c r="L60" s="167">
        <v>18328.689999999999</v>
      </c>
      <c r="M60" s="167">
        <v>21994.429999999997</v>
      </c>
      <c r="N60" s="167">
        <v>14440.31</v>
      </c>
      <c r="O60" s="167">
        <v>17328.379999999997</v>
      </c>
    </row>
    <row r="61" spans="1:15">
      <c r="A61" s="1" t="s">
        <v>303</v>
      </c>
      <c r="B61" s="1" t="str">
        <f>VLOOKUP(A61,'BDD de référence'!$B$5:$D$5006,3,0)</f>
        <v>03</v>
      </c>
      <c r="C61" s="1" t="str">
        <f>VLOOKUP(A61,'BDD de référence'!$B$5:$E$5006,4,0)</f>
        <v>Auvergne-Rhône-Alpes</v>
      </c>
      <c r="D61" s="201">
        <v>158496</v>
      </c>
      <c r="E61" s="189" t="str">
        <f t="shared" si="0"/>
        <v>Tranche C</v>
      </c>
      <c r="F61" s="119">
        <f>IFERROR((VLOOKUP(E61,'Simulations - Consolidé'!$A$41:$P$45,13,0)*D61+VLOOKUP(E61,'Simulations - Consolidé'!$A$41:$P$45,14,0)),"")*$B$6</f>
        <v>97623.388915662654</v>
      </c>
      <c r="G61" s="119" cm="1">
        <f t="array" ref="G61">IF(SUMIF('BDD de référence'!$B$6:$B$4786,A61,'BDD de référence'!$I$6:$I$4786)&gt;0,IFERROR((VLOOKUP(E61,'Volet 1 - Domaines 2&amp;3'!$A$39:$L$43,11,0)*D61+VLOOKUP(E61,'Volet 1 - Domaines 2&amp;3'!$A$39:$L$43,12,0))*$B$6,error),"")</f>
        <v>36584.393253012044</v>
      </c>
      <c r="H61" s="119" cm="1">
        <f t="array" ref="H61">IF(SUMIF('BDD de référence'!$B$6:$B$4786,A61,'BDD de référence'!$J$6:$J$4786)&gt;0,IFERROR((VLOOKUP(E61,'Volet 1 - Domaines 2&amp;3'!$A$39:$L$43,11,0)*D61+VLOOKUP(E61,'Volet 1 - Domaines 2&amp;3'!$A$39:$L$43,12,0))*$B$6,error),"")</f>
        <v>36584.393253012044</v>
      </c>
      <c r="I61" s="119">
        <f>IFERROR((VLOOKUP(E61,'Simulations - Consolidé'!$A$41:$P$45,15,0)*D61+VLOOKUP(E61,'Simulations - Consolidé'!$A$41:$P$45,16,0)),"")*$C$6</f>
        <v>42438.862039377025</v>
      </c>
      <c r="J61" s="167">
        <v>25579.899999999998</v>
      </c>
      <c r="K61" s="167">
        <v>30695.88</v>
      </c>
      <c r="L61" s="167">
        <v>16956.62</v>
      </c>
      <c r="M61" s="167">
        <v>20347.949999999997</v>
      </c>
      <c r="N61" s="167">
        <v>13220.7</v>
      </c>
      <c r="O61" s="167">
        <v>15864.84</v>
      </c>
    </row>
    <row r="62" spans="1:15">
      <c r="A62" s="1" t="s">
        <v>296</v>
      </c>
      <c r="B62" s="1" t="str">
        <f>VLOOKUP(A62,'BDD de référence'!$B$5:$D$5006,3,0)</f>
        <v>03</v>
      </c>
      <c r="C62" s="1" t="str">
        <f>VLOOKUP(A62,'BDD de référence'!$B$5:$E$5006,4,0)</f>
        <v>Auvergne-Rhône-Alpes</v>
      </c>
      <c r="D62" s="201">
        <v>201356.5</v>
      </c>
      <c r="E62" s="189" t="str">
        <f t="shared" si="0"/>
        <v>Tranche C</v>
      </c>
      <c r="F62" s="119">
        <f>IFERROR((VLOOKUP(E62,'Simulations - Consolidé'!$A$41:$P$45,13,0)*D62+VLOOKUP(E62,'Simulations - Consolidé'!$A$41:$P$45,14,0)),"")*$B$6</f>
        <v>115531.84843373494</v>
      </c>
      <c r="G62" s="119" cm="1">
        <f t="array" ref="G62">IF(SUMIF('BDD de référence'!$B$6:$B$4786,A62,'BDD de référence'!$I$6:$I$4786)&gt;0,IFERROR((VLOOKUP(E62,'Volet 1 - Domaines 2&amp;3'!$A$39:$L$43,11,0)*D62+VLOOKUP(E62,'Volet 1 - Domaines 2&amp;3'!$A$39:$L$43,12,0))*$B$6,error),"")</f>
        <v>41149.294698795187</v>
      </c>
      <c r="H62" s="119" cm="1">
        <f t="array" ref="H62">IF(SUMIF('BDD de référence'!$B$6:$B$4786,A62,'BDD de référence'!$J$6:$J$4786)&gt;0,IFERROR((VLOOKUP(E62,'Volet 1 - Domaines 2&amp;3'!$A$39:$L$43,11,0)*D62+VLOOKUP(E62,'Volet 1 - Domaines 2&amp;3'!$A$39:$L$43,12,0))*$B$6,error),"")</f>
        <v>41149.294698795187</v>
      </c>
      <c r="I62" s="119">
        <f>IFERROR((VLOOKUP(E62,'Simulations - Consolidé'!$A$41:$P$45,15,0)*D62+VLOOKUP(E62,'Simulations - Consolidé'!$A$41:$P$45,16,0)),"")*$C$6</f>
        <v>50224.031672054065</v>
      </c>
      <c r="J62" s="167">
        <v>30227.42</v>
      </c>
      <c r="K62" s="167">
        <v>36272.910000000003</v>
      </c>
      <c r="L62" s="167">
        <v>19280.379999999997</v>
      </c>
      <c r="M62" s="167">
        <v>23136.46</v>
      </c>
      <c r="N62" s="167">
        <v>15286.26</v>
      </c>
      <c r="O62" s="167">
        <v>18343.519999999997</v>
      </c>
    </row>
    <row r="63" spans="1:15">
      <c r="A63" s="1" t="s">
        <v>323</v>
      </c>
      <c r="B63" s="1" t="str">
        <f>VLOOKUP(A63,'BDD de référence'!$B$5:$D$5006,3,0)</f>
        <v>03</v>
      </c>
      <c r="C63" s="1" t="str">
        <f>VLOOKUP(A63,'BDD de référence'!$B$5:$E$5006,4,0)</f>
        <v>Auvergne-Rhône-Alpes</v>
      </c>
      <c r="D63" s="201">
        <v>9474.5</v>
      </c>
      <c r="E63" s="189" t="str">
        <f t="shared" si="0"/>
        <v>Tranche B</v>
      </c>
      <c r="F63" s="119">
        <f>IFERROR((VLOOKUP(E63,'Simulations - Consolidé'!$A$41:$P$45,13,0)*D63+VLOOKUP(E63,'Simulations - Consolidé'!$A$41:$P$45,14,0)),"")*$B$6</f>
        <v>23656.761290322582</v>
      </c>
      <c r="G63" s="119" t="str" cm="1">
        <f t="array" ref="G63">IF(SUMIF('BDD de référence'!$B$6:$B$4786,A63,'BDD de référence'!$I$6:$I$4786)&gt;0,IFERROR((VLOOKUP(E63,'Volet 1 - Domaines 2&amp;3'!$A$39:$L$43,11,0)*D63+VLOOKUP(E63,'Volet 1 - Domaines 2&amp;3'!$A$39:$L$43,12,0))*$B$6,error),"")</f>
        <v/>
      </c>
      <c r="H63" s="119" t="str" cm="1">
        <f t="array" ref="H63">IF(SUMIF('BDD de référence'!$B$6:$B$4786,A63,'BDD de référence'!$J$6:$J$4786)&gt;0,IFERROR((VLOOKUP(E63,'Volet 1 - Domaines 2&amp;3'!$A$39:$L$43,11,0)*D63+VLOOKUP(E63,'Volet 1 - Domaines 2&amp;3'!$A$39:$L$43,12,0))*$B$6,error),"")</f>
        <v/>
      </c>
      <c r="I63" s="119">
        <f>IFERROR((VLOOKUP(E63,'Simulations - Consolidé'!$A$41:$P$45,15,0)*D63+VLOOKUP(E63,'Simulations - Consolidé'!$A$41:$P$45,16,0)),"")*$C$6</f>
        <v>10284.072698662469</v>
      </c>
      <c r="J63" s="167">
        <v>6981.71</v>
      </c>
      <c r="K63" s="167">
        <v>8378.06</v>
      </c>
      <c r="L63" s="167">
        <v>6081.8600000000006</v>
      </c>
      <c r="M63" s="167">
        <v>7298.24</v>
      </c>
      <c r="N63" s="167">
        <v>5616.2300000000005</v>
      </c>
      <c r="O63" s="167">
        <v>6739.4800000000005</v>
      </c>
    </row>
    <row r="64" spans="1:15">
      <c r="A64" s="1" t="s">
        <v>306</v>
      </c>
      <c r="B64" s="1" t="str">
        <f>VLOOKUP(A64,'BDD de référence'!$B$5:$D$5006,3,0)</f>
        <v>03</v>
      </c>
      <c r="C64" s="1" t="str">
        <f>VLOOKUP(A64,'BDD de référence'!$B$5:$E$5006,4,0)</f>
        <v>Auvergne-Rhône-Alpes</v>
      </c>
      <c r="D64" s="201">
        <v>70943</v>
      </c>
      <c r="E64" s="189" t="str">
        <f t="shared" si="0"/>
        <v>Tranche C</v>
      </c>
      <c r="F64" s="119">
        <f>IFERROR((VLOOKUP(E64,'Simulations - Consolidé'!$A$41:$P$45,13,0)*D64+VLOOKUP(E64,'Simulations - Consolidé'!$A$41:$P$45,14,0)),"")*$B$6</f>
        <v>61041.002891566262</v>
      </c>
      <c r="G64" s="119" t="str" cm="1">
        <f t="array" ref="G64">IF(SUMIF('BDD de référence'!$B$6:$B$4786,A64,'BDD de référence'!$I$6:$I$4786)&gt;0,IFERROR((VLOOKUP(E64,'Volet 1 - Domaines 2&amp;3'!$A$39:$L$43,11,0)*D64+VLOOKUP(E64,'Volet 1 - Domaines 2&amp;3'!$A$39:$L$43,12,0))*$B$6,error),"")</f>
        <v/>
      </c>
      <c r="H64" s="119" t="str" cm="1">
        <f t="array" ref="H64">IF(SUMIF('BDD de référence'!$B$6:$B$4786,A64,'BDD de référence'!$J$6:$J$4786)&gt;0,IFERROR((VLOOKUP(E64,'Volet 1 - Domaines 2&amp;3'!$A$39:$L$43,11,0)*D64+VLOOKUP(E64,'Volet 1 - Domaines 2&amp;3'!$A$39:$L$43,12,0))*$B$6,error),"")</f>
        <v/>
      </c>
      <c r="I64" s="119">
        <f>IFERROR((VLOOKUP(E64,'Simulations - Consolidé'!$A$41:$P$45,15,0)*D64+VLOOKUP(E64,'Simulations - Consolidé'!$A$41:$P$45,16,0)),"")*$C$6</f>
        <v>26535.758789303556</v>
      </c>
      <c r="J64" s="167">
        <v>16086.2</v>
      </c>
      <c r="K64" s="167">
        <v>19303.439999999999</v>
      </c>
      <c r="L64" s="167">
        <v>12209.77</v>
      </c>
      <c r="M64" s="167">
        <v>14651.73</v>
      </c>
      <c r="N64" s="167">
        <v>9001.2800000000007</v>
      </c>
      <c r="O64" s="167">
        <v>10801.54</v>
      </c>
    </row>
    <row r="65" spans="1:15">
      <c r="A65" s="1" t="s">
        <v>313</v>
      </c>
      <c r="B65" s="1" t="str">
        <f>VLOOKUP(A65,'BDD de référence'!$B$5:$D$5006,3,0)</f>
        <v>03</v>
      </c>
      <c r="C65" s="1" t="str">
        <f>VLOOKUP(A65,'BDD de référence'!$B$5:$E$5006,4,0)</f>
        <v>Auvergne-Rhône-Alpes</v>
      </c>
      <c r="D65" s="201">
        <v>31664</v>
      </c>
      <c r="E65" s="189" t="str">
        <f t="shared" si="0"/>
        <v>Tranche C</v>
      </c>
      <c r="F65" s="119">
        <f>IFERROR((VLOOKUP(E65,'Simulations - Consolidé'!$A$41:$P$45,13,0)*D65+VLOOKUP(E65,'Simulations - Consolidé'!$A$41:$P$45,14,0)),"")*$B$6</f>
        <v>44629.006265060234</v>
      </c>
      <c r="G65" s="119" t="str" cm="1">
        <f t="array" ref="G65">IF(SUMIF('BDD de référence'!$B$6:$B$4786,A65,'BDD de référence'!$I$6:$I$4786)&gt;0,IFERROR((VLOOKUP(E65,'Volet 1 - Domaines 2&amp;3'!$A$39:$L$43,11,0)*D65+VLOOKUP(E65,'Volet 1 - Domaines 2&amp;3'!$A$39:$L$43,12,0))*$B$6,error),"")</f>
        <v/>
      </c>
      <c r="H65" s="119" cm="1">
        <f t="array" ref="H65">IF(SUMIF('BDD de référence'!$B$6:$B$4786,A65,'BDD de référence'!$J$6:$J$4786)&gt;0,IFERROR((VLOOKUP(E65,'Volet 1 - Domaines 2&amp;3'!$A$39:$L$43,11,0)*D65+VLOOKUP(E65,'Volet 1 - Domaines 2&amp;3'!$A$39:$L$43,12,0))*$B$6,error),"")</f>
        <v>23076.021204819273</v>
      </c>
      <c r="I65" s="119">
        <f>IFERROR((VLOOKUP(E65,'Simulations - Consolidé'!$A$41:$P$45,15,0)*D65+VLOOKUP(E65,'Simulations - Consolidé'!$A$41:$P$45,16,0)),"")*$C$6</f>
        <v>19401.131848369088</v>
      </c>
      <c r="J65" s="167">
        <v>11827.03</v>
      </c>
      <c r="K65" s="167">
        <v>14192.44</v>
      </c>
      <c r="L65" s="167">
        <v>10080.19</v>
      </c>
      <c r="M65" s="167">
        <v>12096.23</v>
      </c>
      <c r="N65" s="167">
        <v>7108.31</v>
      </c>
      <c r="O65" s="167">
        <v>8529.98</v>
      </c>
    </row>
    <row r="66" spans="1:15">
      <c r="A66" s="1" t="s">
        <v>308</v>
      </c>
      <c r="B66" s="1" t="str">
        <f>VLOOKUP(A66,'BDD de référence'!$B$5:$D$5006,3,0)</f>
        <v>03</v>
      </c>
      <c r="C66" s="1" t="str">
        <f>VLOOKUP(A66,'BDD de référence'!$B$5:$E$5006,4,0)</f>
        <v>Auvergne-Rhône-Alpes</v>
      </c>
      <c r="D66" s="201">
        <v>68711</v>
      </c>
      <c r="E66" s="189" t="str">
        <f t="shared" si="0"/>
        <v>Tranche C</v>
      </c>
      <c r="F66" s="119">
        <f>IFERROR((VLOOKUP(E66,'Simulations - Consolidé'!$A$41:$P$45,13,0)*D66+VLOOKUP(E66,'Simulations - Consolidé'!$A$41:$P$45,14,0)),"")*$B$6</f>
        <v>60108.40337349398</v>
      </c>
      <c r="G66" s="119" t="str" cm="1">
        <f t="array" ref="G66">IF(SUMIF('BDD de référence'!$B$6:$B$4786,A66,'BDD de référence'!$I$6:$I$4786)&gt;0,IFERROR((VLOOKUP(E66,'Volet 1 - Domaines 2&amp;3'!$A$39:$L$43,11,0)*D66+VLOOKUP(E66,'Volet 1 - Domaines 2&amp;3'!$A$39:$L$43,12,0))*$B$6,error),"")</f>
        <v/>
      </c>
      <c r="H66" s="119" cm="1">
        <f t="array" ref="H66">IF(SUMIF('BDD de référence'!$B$6:$B$4786,A66,'BDD de référence'!$J$6:$J$4786)&gt;0,IFERROR((VLOOKUP(E66,'Volet 1 - Domaines 2&amp;3'!$A$39:$L$43,11,0)*D66+VLOOKUP(E66,'Volet 1 - Domaines 2&amp;3'!$A$39:$L$43,12,0))*$B$6,error),"")</f>
        <v>27021.749879518073</v>
      </c>
      <c r="I66" s="119">
        <f>IFERROR((VLOOKUP(E66,'Simulations - Consolidé'!$A$41:$P$45,15,0)*D66+VLOOKUP(E66,'Simulations - Consolidé'!$A$41:$P$45,16,0)),"")*$C$6</f>
        <v>26130.33891272407</v>
      </c>
      <c r="J66" s="167">
        <v>15844.17</v>
      </c>
      <c r="K66" s="167">
        <v>19013.009999999998</v>
      </c>
      <c r="L66" s="167">
        <v>12088.75</v>
      </c>
      <c r="M66" s="167">
        <v>14506.5</v>
      </c>
      <c r="N66" s="167">
        <v>8893.7100000000009</v>
      </c>
      <c r="O66" s="167">
        <v>10672.460000000001</v>
      </c>
    </row>
    <row r="67" spans="1:15">
      <c r="A67" s="1" t="s">
        <v>316</v>
      </c>
      <c r="B67" s="1" t="str">
        <f>VLOOKUP(A67,'BDD de référence'!$B$5:$D$5006,3,0)</f>
        <v>03</v>
      </c>
      <c r="C67" s="1" t="str">
        <f>VLOOKUP(A67,'BDD de référence'!$B$5:$E$5006,4,0)</f>
        <v>Auvergne-Rhône-Alpes</v>
      </c>
      <c r="D67" s="201">
        <v>25615</v>
      </c>
      <c r="E67" s="189" t="str">
        <f t="shared" si="0"/>
        <v>Tranche C</v>
      </c>
      <c r="F67" s="119">
        <f>IFERROR((VLOOKUP(E67,'Simulations - Consolidé'!$A$41:$P$45,13,0)*D67+VLOOKUP(E67,'Simulations - Consolidé'!$A$41:$P$45,14,0)),"")*$B$6</f>
        <v>42101.544578313253</v>
      </c>
      <c r="G67" s="119" t="str" cm="1">
        <f t="array" ref="G67">IF(SUMIF('BDD de référence'!$B$6:$B$4786,A67,'BDD de référence'!$I$6:$I$4786)&gt;0,IFERROR((VLOOKUP(E67,'Volet 1 - Domaines 2&amp;3'!$A$39:$L$43,11,0)*D67+VLOOKUP(E67,'Volet 1 - Domaines 2&amp;3'!$A$39:$L$43,12,0))*$B$6,error),"")</f>
        <v/>
      </c>
      <c r="H67" s="119" t="str" cm="1">
        <f t="array" ref="H67">IF(SUMIF('BDD de référence'!$B$6:$B$4786,A67,'BDD de référence'!$J$6:$J$4786)&gt;0,IFERROR((VLOOKUP(E67,'Volet 1 - Domaines 2&amp;3'!$A$39:$L$43,11,0)*D67+VLOOKUP(E67,'Volet 1 - Domaines 2&amp;3'!$A$39:$L$43,12,0))*$B$6,error),"")</f>
        <v/>
      </c>
      <c r="I67" s="119">
        <f>IFERROR((VLOOKUP(E67,'Simulations - Consolidé'!$A$41:$P$45,15,0)*D67+VLOOKUP(E67,'Simulations - Consolidé'!$A$41:$P$45,16,0)),"")*$C$6</f>
        <v>18302.39312371437</v>
      </c>
      <c r="J67" s="167">
        <v>11171.11</v>
      </c>
      <c r="K67" s="167">
        <v>13405.34</v>
      </c>
      <c r="L67" s="167">
        <v>9752.23</v>
      </c>
      <c r="M67" s="167">
        <v>11702.68</v>
      </c>
      <c r="N67" s="167">
        <v>6816.8</v>
      </c>
      <c r="O67" s="167">
        <v>8180.16</v>
      </c>
    </row>
    <row r="68" spans="1:15">
      <c r="A68" s="1" t="s">
        <v>366</v>
      </c>
      <c r="B68" s="1" t="str">
        <f>VLOOKUP(A68,'BDD de référence'!$B$5:$D$5006,3,0)</f>
        <v>04</v>
      </c>
      <c r="C68" s="1" t="str">
        <f>VLOOKUP(A68,'BDD de référence'!$B$5:$E$5006,4,0)</f>
        <v>Provence-Alpes-Côte d'Azur</v>
      </c>
      <c r="D68" s="201">
        <v>2702.5</v>
      </c>
      <c r="E68" s="189" t="str">
        <f t="shared" si="0"/>
        <v>Tranche A</v>
      </c>
      <c r="F68" s="119">
        <f>IFERROR((VLOOKUP(E68,'Simulations - Consolidé'!$A$41:$P$45,13,0)*D68+VLOOKUP(E68,'Simulations - Consolidé'!$A$41:$P$45,14,0)),"")*$B$6</f>
        <v>17268.964285714286</v>
      </c>
      <c r="G68" s="119" t="str" cm="1">
        <f t="array" ref="G68">IF(SUMIF('BDD de référence'!$B$6:$B$4786,A68,'BDD de référence'!$I$6:$I$4786)&gt;0,IFERROR((VLOOKUP(E68,'Volet 1 - Domaines 2&amp;3'!$A$39:$L$43,11,0)*D68+VLOOKUP(E68,'Volet 1 - Domaines 2&amp;3'!$A$39:$L$43,12,0))*$B$6,error),"")</f>
        <v/>
      </c>
      <c r="H68" s="119" t="str" cm="1">
        <f t="array" ref="H68">IF(SUMIF('BDD de référence'!$B$6:$B$4786,A68,'BDD de référence'!$J$6:$J$4786)&gt;0,IFERROR((VLOOKUP(E68,'Volet 1 - Domaines 2&amp;3'!$A$39:$L$43,11,0)*D68+VLOOKUP(E68,'Volet 1 - Domaines 2&amp;3'!$A$39:$L$43,12,0))*$B$6,error),"")</f>
        <v/>
      </c>
      <c r="I68" s="119">
        <f>IFERROR((VLOOKUP(E68,'Simulations - Consolidé'!$A$41:$P$45,15,0)*D68+VLOOKUP(E68,'Simulations - Consolidé'!$A$41:$P$45,16,0)),"")*$C$6</f>
        <v>7507.1681184668987</v>
      </c>
      <c r="J68" s="167">
        <v>5226.8</v>
      </c>
      <c r="K68" s="167">
        <v>6272.16</v>
      </c>
      <c r="L68" s="167">
        <v>4649.26</v>
      </c>
      <c r="M68" s="167">
        <v>5579.12</v>
      </c>
      <c r="N68" s="167">
        <v>4905.0700000000006</v>
      </c>
      <c r="O68" s="167">
        <v>5886.09</v>
      </c>
    </row>
    <row r="69" spans="1:15">
      <c r="A69" s="1" t="s">
        <v>369</v>
      </c>
      <c r="B69" s="1" t="str">
        <f>VLOOKUP(A69,'BDD de référence'!$B$5:$D$5006,3,0)</f>
        <v>04</v>
      </c>
      <c r="C69" s="1" t="str">
        <f>VLOOKUP(A69,'BDD de référence'!$B$5:$E$5006,4,0)</f>
        <v>Provence-Alpes-Côte d'Azur</v>
      </c>
      <c r="D69" s="201">
        <v>1698.5</v>
      </c>
      <c r="E69" s="189" t="str">
        <f t="shared" si="0"/>
        <v>Tranche A</v>
      </c>
      <c r="F69" s="119">
        <f>IFERROR((VLOOKUP(E69,'Simulations - Consolidé'!$A$41:$P$45,13,0)*D69+VLOOKUP(E69,'Simulations - Consolidé'!$A$41:$P$45,14,0)),"")*$B$6</f>
        <v>16537.478571428568</v>
      </c>
      <c r="G69" s="119" t="str" cm="1">
        <f t="array" ref="G69">IF(SUMIF('BDD de référence'!$B$6:$B$4786,A69,'BDD de référence'!$I$6:$I$4786)&gt;0,IFERROR((VLOOKUP(E69,'Volet 1 - Domaines 2&amp;3'!$A$39:$L$43,11,0)*D69+VLOOKUP(E69,'Volet 1 - Domaines 2&amp;3'!$A$39:$L$43,12,0))*$B$6,error),"")</f>
        <v/>
      </c>
      <c r="H69" s="119" t="str" cm="1">
        <f t="array" ref="H69">IF(SUMIF('BDD de référence'!$B$6:$B$4786,A69,'BDD de référence'!$J$6:$J$4786)&gt;0,IFERROR((VLOOKUP(E69,'Volet 1 - Domaines 2&amp;3'!$A$39:$L$43,11,0)*D69+VLOOKUP(E69,'Volet 1 - Domaines 2&amp;3'!$A$39:$L$43,12,0))*$B$6,error),"")</f>
        <v/>
      </c>
      <c r="I69" s="119">
        <f>IFERROR((VLOOKUP(E69,'Simulations - Consolidé'!$A$41:$P$45,15,0)*D69+VLOOKUP(E69,'Simulations - Consolidé'!$A$41:$P$45,16,0)),"")*$C$6</f>
        <v>7189.1764808362368</v>
      </c>
      <c r="J69" s="167">
        <v>4987.75</v>
      </c>
      <c r="K69" s="167">
        <v>5985.3</v>
      </c>
      <c r="L69" s="167">
        <v>4469.9800000000005</v>
      </c>
      <c r="M69" s="167">
        <v>5363.9800000000005</v>
      </c>
      <c r="N69" s="167">
        <v>4785.55</v>
      </c>
      <c r="O69" s="167">
        <v>5742.66</v>
      </c>
    </row>
    <row r="70" spans="1:15">
      <c r="A70" s="1" t="s">
        <v>335</v>
      </c>
      <c r="B70" s="1" t="str">
        <f>VLOOKUP(A70,'BDD de référence'!$B$5:$D$5006,3,0)</f>
        <v>04</v>
      </c>
      <c r="C70" s="1" t="str">
        <f>VLOOKUP(A70,'BDD de référence'!$B$5:$E$5006,4,0)</f>
        <v>Provence-Alpes-Côte d'Azur</v>
      </c>
      <c r="D70" s="201">
        <v>86788</v>
      </c>
      <c r="E70" s="189" t="str">
        <f t="shared" si="0"/>
        <v>Tranche C</v>
      </c>
      <c r="F70" s="119">
        <f>IFERROR((VLOOKUP(E70,'Simulations - Consolidé'!$A$41:$P$45,13,0)*D70+VLOOKUP(E70,'Simulations - Consolidé'!$A$41:$P$45,14,0)),"")*$B$6</f>
        <v>67661.540240963863</v>
      </c>
      <c r="G70" s="119" cm="1">
        <f t="array" ref="G70">IF(SUMIF('BDD de référence'!$B$6:$B$4786,A70,'BDD de référence'!$I$6:$I$4786)&gt;0,IFERROR((VLOOKUP(E70,'Volet 1 - Domaines 2&amp;3'!$A$39:$L$43,11,0)*D70+VLOOKUP(E70,'Volet 1 - Domaines 2&amp;3'!$A$39:$L$43,12,0))*$B$6,error),"")</f>
        <v>28947.059277108434</v>
      </c>
      <c r="H70" s="119" cm="1">
        <f t="array" ref="H70">IF(SUMIF('BDD de référence'!$B$6:$B$4786,A70,'BDD de référence'!$J$6:$J$4786)&gt;0,IFERROR((VLOOKUP(E70,'Volet 1 - Domaines 2&amp;3'!$A$39:$L$43,11,0)*D70+VLOOKUP(E70,'Volet 1 - Domaines 2&amp;3'!$A$39:$L$43,12,0))*$B$6,error),"")</f>
        <v>28947.059277108434</v>
      </c>
      <c r="I70" s="119">
        <f>IFERROR((VLOOKUP(E70,'Simulations - Consolidé'!$A$41:$P$45,15,0)*D70+VLOOKUP(E70,'Simulations - Consolidé'!$A$41:$P$45,16,0)),"")*$C$6</f>
        <v>29413.840305612692</v>
      </c>
      <c r="J70" s="167">
        <v>17804.329999999998</v>
      </c>
      <c r="K70" s="167">
        <v>21365.199999999997</v>
      </c>
      <c r="L70" s="167">
        <v>13068.84</v>
      </c>
      <c r="M70" s="167">
        <v>15682.61</v>
      </c>
      <c r="N70" s="167">
        <v>9764.9</v>
      </c>
      <c r="O70" s="167">
        <v>11717.88</v>
      </c>
    </row>
    <row r="71" spans="1:15">
      <c r="A71" s="1" t="s">
        <v>363</v>
      </c>
      <c r="B71" s="1" t="str">
        <f>VLOOKUP(A71,'BDD de référence'!$B$5:$D$5006,3,0)</f>
        <v>04</v>
      </c>
      <c r="C71" s="1" t="str">
        <f>VLOOKUP(A71,'BDD de référence'!$B$5:$E$5006,4,0)</f>
        <v>Provence-Alpes-Côte d'Azur</v>
      </c>
      <c r="D71" s="201">
        <v>3400</v>
      </c>
      <c r="E71" s="189" t="str">
        <f t="shared" si="0"/>
        <v>Tranche A</v>
      </c>
      <c r="F71" s="119">
        <f>IFERROR((VLOOKUP(E71,'Simulations - Consolidé'!$A$41:$P$45,13,0)*D71+VLOOKUP(E71,'Simulations - Consolidé'!$A$41:$P$45,14,0)),"")*$B$6</f>
        <v>17777.142857142855</v>
      </c>
      <c r="G71" s="119" t="str" cm="1">
        <f t="array" ref="G71">IF(SUMIF('BDD de référence'!$B$6:$B$4786,A71,'BDD de référence'!$I$6:$I$4786)&gt;0,IFERROR((VLOOKUP(E71,'Volet 1 - Domaines 2&amp;3'!$A$39:$L$43,11,0)*D71+VLOOKUP(E71,'Volet 1 - Domaines 2&amp;3'!$A$39:$L$43,12,0))*$B$6,error),"")</f>
        <v/>
      </c>
      <c r="H71" s="119" t="str" cm="1">
        <f t="array" ref="H71">IF(SUMIF('BDD de référence'!$B$6:$B$4786,A71,'BDD de référence'!$J$6:$J$4786)&gt;0,IFERROR((VLOOKUP(E71,'Volet 1 - Domaines 2&amp;3'!$A$39:$L$43,11,0)*D71+VLOOKUP(E71,'Volet 1 - Domaines 2&amp;3'!$A$39:$L$43,12,0))*$B$6,error),"")</f>
        <v/>
      </c>
      <c r="I71" s="119">
        <f>IFERROR((VLOOKUP(E71,'Simulations - Consolidé'!$A$41:$P$45,15,0)*D71+VLOOKUP(E71,'Simulations - Consolidé'!$A$41:$P$45,16,0)),"")*$C$6</f>
        <v>7728.0836236933801</v>
      </c>
      <c r="J71" s="167">
        <v>5392.8600000000006</v>
      </c>
      <c r="K71" s="167">
        <v>6471.4400000000005</v>
      </c>
      <c r="L71" s="167">
        <v>4773.8200000000006</v>
      </c>
      <c r="M71" s="167">
        <v>5728.59</v>
      </c>
      <c r="N71" s="167">
        <v>4988.1000000000004</v>
      </c>
      <c r="O71" s="167">
        <v>5985.72</v>
      </c>
    </row>
    <row r="72" spans="1:15">
      <c r="A72" s="1" t="s">
        <v>374</v>
      </c>
      <c r="B72" s="1" t="str">
        <f>VLOOKUP(A72,'BDD de référence'!$B$5:$D$5006,3,0)</f>
        <v>04</v>
      </c>
      <c r="C72" s="1" t="str">
        <f>VLOOKUP(A72,'BDD de référence'!$B$5:$E$5006,4,0)</f>
        <v>Provence-Alpes-Côte d'Azur</v>
      </c>
      <c r="D72" s="201">
        <v>902</v>
      </c>
      <c r="E72" s="189" t="str">
        <f t="shared" si="0"/>
        <v>Tranche A</v>
      </c>
      <c r="F72" s="119">
        <f>IFERROR((VLOOKUP(E72,'Simulations - Consolidé'!$A$41:$P$45,13,0)*D72+VLOOKUP(E72,'Simulations - Consolidé'!$A$41:$P$45,14,0)),"")*$B$6</f>
        <v>15957.17142857143</v>
      </c>
      <c r="G72" s="119" t="str" cm="1">
        <f t="array" ref="G72">IF(SUMIF('BDD de référence'!$B$6:$B$4786,A72,'BDD de référence'!$I$6:$I$4786)&gt;0,IFERROR((VLOOKUP(E72,'Volet 1 - Domaines 2&amp;3'!$A$39:$L$43,11,0)*D72+VLOOKUP(E72,'Volet 1 - Domaines 2&amp;3'!$A$39:$L$43,12,0))*$B$6,error),"")</f>
        <v/>
      </c>
      <c r="H72" s="119" t="str" cm="1">
        <f t="array" ref="H72">IF(SUMIF('BDD de référence'!$B$6:$B$4786,A72,'BDD de référence'!$J$6:$J$4786)&gt;0,IFERROR((VLOOKUP(E72,'Volet 1 - Domaines 2&amp;3'!$A$39:$L$43,11,0)*D72+VLOOKUP(E72,'Volet 1 - Domaines 2&amp;3'!$A$39:$L$43,12,0))*$B$6,error),"")</f>
        <v/>
      </c>
      <c r="I72" s="119">
        <f>IFERROR((VLOOKUP(E72,'Simulations - Consolidé'!$A$41:$P$45,15,0)*D72+VLOOKUP(E72,'Simulations - Consolidé'!$A$41:$P$45,16,0)),"")*$C$6</f>
        <v>6936.9052264808361</v>
      </c>
      <c r="J72" s="167">
        <v>4798.1000000000004</v>
      </c>
      <c r="K72" s="167">
        <v>5757.72</v>
      </c>
      <c r="L72" s="167">
        <v>4327.75</v>
      </c>
      <c r="M72" s="167">
        <v>5193.3</v>
      </c>
      <c r="N72" s="167">
        <v>4690.72</v>
      </c>
      <c r="O72" s="167">
        <v>5628.87</v>
      </c>
    </row>
    <row r="73" spans="1:15">
      <c r="A73" s="1" t="s">
        <v>350</v>
      </c>
      <c r="B73" s="1" t="str">
        <f>VLOOKUP(A73,'BDD de référence'!$B$5:$D$5006,3,0)</f>
        <v>04</v>
      </c>
      <c r="C73" s="1" t="str">
        <f>VLOOKUP(A73,'BDD de référence'!$B$5:$E$5006,4,0)</f>
        <v>Provence-Alpes-Côte d'Azur</v>
      </c>
      <c r="D73" s="201">
        <v>10688</v>
      </c>
      <c r="E73" s="189" t="str">
        <f t="shared" si="0"/>
        <v>Tranche B</v>
      </c>
      <c r="F73" s="119">
        <f>IFERROR((VLOOKUP(E73,'Simulations - Consolidé'!$A$41:$P$45,13,0)*D73+VLOOKUP(E73,'Simulations - Consolidé'!$A$41:$P$45,14,0)),"")*$B$6</f>
        <v>25253.88387096774</v>
      </c>
      <c r="G73" s="119" t="str" cm="1">
        <f t="array" ref="G73">IF(SUMIF('BDD de référence'!$B$6:$B$4786,A73,'BDD de référence'!$I$6:$I$4786)&gt;0,IFERROR((VLOOKUP(E73,'Volet 1 - Domaines 2&amp;3'!$A$39:$L$43,11,0)*D73+VLOOKUP(E73,'Volet 1 - Domaines 2&amp;3'!$A$39:$L$43,12,0))*$B$6,error),"")</f>
        <v/>
      </c>
      <c r="H73" s="119" t="str" cm="1">
        <f t="array" ref="H73">IF(SUMIF('BDD de référence'!$B$6:$B$4786,A73,'BDD de référence'!$J$6:$J$4786)&gt;0,IFERROR((VLOOKUP(E73,'Volet 1 - Domaines 2&amp;3'!$A$39:$L$43,11,0)*D73+VLOOKUP(E73,'Volet 1 - Domaines 2&amp;3'!$A$39:$L$43,12,0))*$B$6,error),"")</f>
        <v/>
      </c>
      <c r="I73" s="119">
        <f>IFERROR((VLOOKUP(E73,'Simulations - Consolidé'!$A$41:$P$45,15,0)*D73+VLOOKUP(E73,'Simulations - Consolidé'!$A$41:$P$45,16,0)),"")*$C$6</f>
        <v>10978.374193548385</v>
      </c>
      <c r="J73" s="167">
        <v>7340.55</v>
      </c>
      <c r="K73" s="167">
        <v>8808.66</v>
      </c>
      <c r="L73" s="167">
        <v>6408.0700000000006</v>
      </c>
      <c r="M73" s="167">
        <v>7689.6900000000005</v>
      </c>
      <c r="N73" s="167">
        <v>5714.1</v>
      </c>
      <c r="O73" s="167">
        <v>6856.92</v>
      </c>
    </row>
    <row r="74" spans="1:15">
      <c r="A74" s="1" t="s">
        <v>344</v>
      </c>
      <c r="B74" s="1" t="str">
        <f>VLOOKUP(A74,'BDD de référence'!$B$5:$D$5006,3,0)</f>
        <v>04</v>
      </c>
      <c r="C74" s="1" t="str">
        <f>VLOOKUP(A74,'BDD de référence'!$B$5:$E$5006,4,0)</f>
        <v>Provence-Alpes-Côte d'Azur</v>
      </c>
      <c r="D74" s="201">
        <v>19239.5</v>
      </c>
      <c r="E74" s="189" t="str">
        <f t="shared" si="0"/>
        <v>Tranche B</v>
      </c>
      <c r="F74" s="119">
        <f>IFERROR((VLOOKUP(E74,'Simulations - Consolidé'!$A$41:$P$45,13,0)*D74+VLOOKUP(E74,'Simulations - Consolidé'!$A$41:$P$45,14,0)),"")*$B$6</f>
        <v>36508.761290322582</v>
      </c>
      <c r="G74" s="119" t="str" cm="1">
        <f t="array" ref="G74">IF(SUMIF('BDD de référence'!$B$6:$B$4786,A74,'BDD de référence'!$I$6:$I$4786)&gt;0,IFERROR((VLOOKUP(E74,'Volet 1 - Domaines 2&amp;3'!$A$39:$L$43,11,0)*D74+VLOOKUP(E74,'Volet 1 - Domaines 2&amp;3'!$A$39:$L$43,12,0))*$B$6,error),"")</f>
        <v/>
      </c>
      <c r="H74" s="119" t="str" cm="1">
        <f t="array" ref="H74">IF(SUMIF('BDD de référence'!$B$6:$B$4786,A74,'BDD de référence'!$J$6:$J$4786)&gt;0,IFERROR((VLOOKUP(E74,'Volet 1 - Domaines 2&amp;3'!$A$39:$L$43,11,0)*D74+VLOOKUP(E74,'Volet 1 - Domaines 2&amp;3'!$A$39:$L$43,12,0))*$B$6,error),"")</f>
        <v/>
      </c>
      <c r="I74" s="119">
        <f>IFERROR((VLOOKUP(E74,'Simulations - Consolidé'!$A$41:$P$45,15,0)*D74+VLOOKUP(E74,'Simulations - Consolidé'!$A$41:$P$45,16,0)),"")*$C$6</f>
        <v>15871.097088906374</v>
      </c>
      <c r="J74" s="167">
        <v>9869.2100000000009</v>
      </c>
      <c r="K74" s="167">
        <v>11843.06</v>
      </c>
      <c r="L74" s="167">
        <v>8706.86</v>
      </c>
      <c r="M74" s="167">
        <v>10448.24</v>
      </c>
      <c r="N74" s="167">
        <v>6403.7300000000005</v>
      </c>
      <c r="O74" s="167">
        <v>7684.4800000000005</v>
      </c>
    </row>
    <row r="75" spans="1:15">
      <c r="A75" s="1" t="s">
        <v>356</v>
      </c>
      <c r="B75" s="1" t="str">
        <f>VLOOKUP(A75,'BDD de référence'!$B$5:$D$5006,3,0)</f>
        <v>04</v>
      </c>
      <c r="C75" s="1" t="str">
        <f>VLOOKUP(A75,'BDD de référence'!$B$5:$E$5006,4,0)</f>
        <v>Provence-Alpes-Côte d'Azur</v>
      </c>
      <c r="D75" s="201">
        <v>8834.5</v>
      </c>
      <c r="E75" s="189" t="str">
        <f t="shared" ref="E75:E138" si="1">IF(D75&gt;230000,"Tranche D",IF(D75&lt;7000,"Tranche A",IF(D75&lt;22500,"Tranche B","Tranche C")))</f>
        <v>Tranche B</v>
      </c>
      <c r="F75" s="119">
        <f>IFERROR((VLOOKUP(E75,'Simulations - Consolidé'!$A$41:$P$45,13,0)*D75+VLOOKUP(E75,'Simulations - Consolidé'!$A$41:$P$45,14,0)),"")*$B$6</f>
        <v>22814.438709677419</v>
      </c>
      <c r="G75" s="119" t="str" cm="1">
        <f t="array" ref="G75">IF(SUMIF('BDD de référence'!$B$6:$B$4786,A75,'BDD de référence'!$I$6:$I$4786)&gt;0,IFERROR((VLOOKUP(E75,'Volet 1 - Domaines 2&amp;3'!$A$39:$L$43,11,0)*D75+VLOOKUP(E75,'Volet 1 - Domaines 2&amp;3'!$A$39:$L$43,12,0))*$B$6,error),"")</f>
        <v/>
      </c>
      <c r="H75" s="119" t="str" cm="1">
        <f t="array" ref="H75">IF(SUMIF('BDD de référence'!$B$6:$B$4786,A75,'BDD de référence'!$J$6:$J$4786)&gt;0,IFERROR((VLOOKUP(E75,'Volet 1 - Domaines 2&amp;3'!$A$39:$L$43,11,0)*D75+VLOOKUP(E75,'Volet 1 - Domaines 2&amp;3'!$A$39:$L$43,12,0))*$B$6,error),"")</f>
        <v/>
      </c>
      <c r="I75" s="119">
        <f>IFERROR((VLOOKUP(E75,'Simulations - Consolidé'!$A$41:$P$45,15,0)*D75+VLOOKUP(E75,'Simulations - Consolidé'!$A$41:$P$45,16,0)),"")*$C$6</f>
        <v>9917.8980330448449</v>
      </c>
      <c r="J75" s="167">
        <v>6792.47</v>
      </c>
      <c r="K75" s="167">
        <v>8150.97</v>
      </c>
      <c r="L75" s="167">
        <v>5909.8200000000006</v>
      </c>
      <c r="M75" s="167">
        <v>7091.79</v>
      </c>
      <c r="N75" s="167">
        <v>5564.62</v>
      </c>
      <c r="O75" s="167">
        <v>6677.55</v>
      </c>
    </row>
    <row r="76" spans="1:15">
      <c r="A76" s="1" t="s">
        <v>347</v>
      </c>
      <c r="B76" s="1" t="str">
        <f>VLOOKUP(A76,'BDD de référence'!$B$5:$D$5006,3,0)</f>
        <v>04</v>
      </c>
      <c r="C76" s="1" t="str">
        <f>VLOOKUP(A76,'BDD de référence'!$B$5:$E$5006,4,0)</f>
        <v>Provence-Alpes-Côte d'Azur</v>
      </c>
      <c r="D76" s="201">
        <v>15914</v>
      </c>
      <c r="E76" s="189" t="str">
        <f t="shared" si="1"/>
        <v>Tranche B</v>
      </c>
      <c r="F76" s="119">
        <f>IFERROR((VLOOKUP(E76,'Simulations - Consolidé'!$A$41:$P$45,13,0)*D76+VLOOKUP(E76,'Simulations - Consolidé'!$A$41:$P$45,14,0)),"")*$B$6</f>
        <v>32131.974193548383</v>
      </c>
      <c r="G76" s="119" t="str" cm="1">
        <f t="array" ref="G76">IF(SUMIF('BDD de référence'!$B$6:$B$4786,A76,'BDD de référence'!$I$6:$I$4786)&gt;0,IFERROR((VLOOKUP(E76,'Volet 1 - Domaines 2&amp;3'!$A$39:$L$43,11,0)*D76+VLOOKUP(E76,'Volet 1 - Domaines 2&amp;3'!$A$39:$L$43,12,0))*$B$6,error),"")</f>
        <v/>
      </c>
      <c r="H76" s="119" cm="1">
        <f t="array" ref="H76">IF(SUMIF('BDD de référence'!$B$6:$B$4786,A76,'BDD de référence'!$J$6:$J$4786)&gt;0,IFERROR((VLOOKUP(E76,'Volet 1 - Domaines 2&amp;3'!$A$39:$L$43,11,0)*D76+VLOOKUP(E76,'Volet 1 - Domaines 2&amp;3'!$A$39:$L$43,12,0))*$B$6,error),"")</f>
        <v>17404.81935483871</v>
      </c>
      <c r="I76" s="119">
        <f>IFERROR((VLOOKUP(E76,'Simulations - Consolidé'!$A$41:$P$45,15,0)*D76+VLOOKUP(E76,'Simulations - Consolidé'!$A$41:$P$45,16,0)),"")*$C$6</f>
        <v>13968.419197482297</v>
      </c>
      <c r="J76" s="167">
        <v>8885.8700000000008</v>
      </c>
      <c r="K76" s="167">
        <v>10663.050000000001</v>
      </c>
      <c r="L76" s="167">
        <v>7812.91</v>
      </c>
      <c r="M76" s="167">
        <v>9375.5</v>
      </c>
      <c r="N76" s="167">
        <v>6135.55</v>
      </c>
      <c r="O76" s="167">
        <v>7362.66</v>
      </c>
    </row>
    <row r="77" spans="1:15">
      <c r="A77" s="1" t="s">
        <v>358</v>
      </c>
      <c r="B77" s="1" t="str">
        <f>VLOOKUP(A77,'BDD de référence'!$B$5:$D$5006,3,0)</f>
        <v>04</v>
      </c>
      <c r="C77" s="1" t="str">
        <f>VLOOKUP(A77,'BDD de référence'!$B$5:$E$5006,4,0)</f>
        <v>Provence-Alpes-Côte d'Azur</v>
      </c>
      <c r="D77" s="201">
        <v>7748</v>
      </c>
      <c r="E77" s="189" t="str">
        <f t="shared" si="1"/>
        <v>Tranche B</v>
      </c>
      <c r="F77" s="119">
        <f>IFERROR((VLOOKUP(E77,'Simulations - Consolidé'!$A$41:$P$45,13,0)*D77+VLOOKUP(E77,'Simulations - Consolidé'!$A$41:$P$45,14,0)),"")*$B$6</f>
        <v>21384.464516129028</v>
      </c>
      <c r="G77" s="119" t="str" cm="1">
        <f t="array" ref="G77">IF(SUMIF('BDD de référence'!$B$6:$B$4786,A77,'BDD de référence'!$I$6:$I$4786)&gt;0,IFERROR((VLOOKUP(E77,'Volet 1 - Domaines 2&amp;3'!$A$39:$L$43,11,0)*D77+VLOOKUP(E77,'Volet 1 - Domaines 2&amp;3'!$A$39:$L$43,12,0))*$B$6,error),"")</f>
        <v/>
      </c>
      <c r="H77" s="119" t="str" cm="1">
        <f t="array" ref="H77">IF(SUMIF('BDD de référence'!$B$6:$B$4786,A77,'BDD de référence'!$J$6:$J$4786)&gt;0,IFERROR((VLOOKUP(E77,'Volet 1 - Domaines 2&amp;3'!$A$39:$L$43,11,0)*D77+VLOOKUP(E77,'Volet 1 - Domaines 2&amp;3'!$A$39:$L$43,12,0))*$B$6,error),"")</f>
        <v/>
      </c>
      <c r="I77" s="119">
        <f>IFERROR((VLOOKUP(E77,'Simulations - Consolidé'!$A$41:$P$45,15,0)*D77+VLOOKUP(E77,'Simulations - Consolidé'!$A$41:$P$45,16,0)),"")*$C$6</f>
        <v>9296.259323367427</v>
      </c>
      <c r="J77" s="167">
        <v>6471.1900000000005</v>
      </c>
      <c r="K77" s="167">
        <v>7765.43</v>
      </c>
      <c r="L77" s="167">
        <v>5617.75</v>
      </c>
      <c r="M77" s="167">
        <v>6741.3</v>
      </c>
      <c r="N77" s="167">
        <v>5477</v>
      </c>
      <c r="O77" s="167">
        <v>6572.4</v>
      </c>
    </row>
    <row r="78" spans="1:15">
      <c r="A78" s="1" t="s">
        <v>353</v>
      </c>
      <c r="B78" s="1" t="str">
        <f>VLOOKUP(A78,'BDD de référence'!$B$5:$D$5006,3,0)</f>
        <v>04</v>
      </c>
      <c r="C78" s="1" t="str">
        <f>VLOOKUP(A78,'BDD de référence'!$B$5:$E$5006,4,0)</f>
        <v>Provence-Alpes-Côte d'Azur</v>
      </c>
      <c r="D78" s="201">
        <v>10287.5</v>
      </c>
      <c r="E78" s="189" t="str">
        <f t="shared" si="1"/>
        <v>Tranche B</v>
      </c>
      <c r="F78" s="119">
        <f>IFERROR((VLOOKUP(E78,'Simulations - Consolidé'!$A$41:$P$45,13,0)*D78+VLOOKUP(E78,'Simulations - Consolidé'!$A$41:$P$45,14,0)),"")*$B$6</f>
        <v>24726.774193548386</v>
      </c>
      <c r="G78" s="119" t="str" cm="1">
        <f t="array" ref="G78">IF(SUMIF('BDD de référence'!$B$6:$B$4786,A78,'BDD de référence'!$I$6:$I$4786)&gt;0,IFERROR((VLOOKUP(E78,'Volet 1 - Domaines 2&amp;3'!$A$39:$L$43,11,0)*D78+VLOOKUP(E78,'Volet 1 - Domaines 2&amp;3'!$A$39:$L$43,12,0))*$B$6,error),"")</f>
        <v/>
      </c>
      <c r="H78" s="119" t="str" cm="1">
        <f t="array" ref="H78">IF(SUMIF('BDD de référence'!$B$6:$B$4786,A78,'BDD de référence'!$J$6:$J$4786)&gt;0,IFERROR((VLOOKUP(E78,'Volet 1 - Domaines 2&amp;3'!$A$39:$L$43,11,0)*D78+VLOOKUP(E78,'Volet 1 - Domaines 2&amp;3'!$A$39:$L$43,12,0))*$B$6,error),"")</f>
        <v/>
      </c>
      <c r="I78" s="119">
        <f>IFERROR((VLOOKUP(E78,'Simulations - Consolidé'!$A$41:$P$45,15,0)*D78+VLOOKUP(E78,'Simulations - Consolidé'!$A$41:$P$45,16,0)),"")*$C$6</f>
        <v>10749.228953579857</v>
      </c>
      <c r="J78" s="167">
        <v>7222.12</v>
      </c>
      <c r="K78" s="167">
        <v>8666.5500000000011</v>
      </c>
      <c r="L78" s="167">
        <v>6300.41</v>
      </c>
      <c r="M78" s="167">
        <v>7560.5</v>
      </c>
      <c r="N78" s="167">
        <v>5681.8</v>
      </c>
      <c r="O78" s="167">
        <v>6818.16</v>
      </c>
    </row>
    <row r="79" spans="1:15">
      <c r="A79" s="1" t="s">
        <v>340</v>
      </c>
      <c r="B79" s="1" t="str">
        <f>VLOOKUP(A79,'BDD de référence'!$B$5:$D$5006,3,0)</f>
        <v>04</v>
      </c>
      <c r="C79" s="1" t="str">
        <f>VLOOKUP(A79,'BDD de référence'!$B$5:$E$5006,4,0)</f>
        <v>Provence-Alpes-Côte d'Azur</v>
      </c>
      <c r="D79" s="201">
        <v>87034.25</v>
      </c>
      <c r="E79" s="189" t="str">
        <f t="shared" si="1"/>
        <v>Tranche C</v>
      </c>
      <c r="F79" s="119">
        <f>IFERROR((VLOOKUP(E79,'Simulations - Consolidé'!$A$41:$P$45,13,0)*D79+VLOOKUP(E79,'Simulations - Consolidé'!$A$41:$P$45,14,0)),"")*$B$6</f>
        <v>67764.431204819281</v>
      </c>
      <c r="G79" s="119" cm="1">
        <f t="array" ref="G79">IF(SUMIF('BDD de référence'!$B$6:$B$4786,A79,'BDD de référence'!$I$6:$I$4786)&gt;0,IFERROR((VLOOKUP(E79,'Volet 1 - Domaines 2&amp;3'!$A$39:$L$43,11,0)*D79+VLOOKUP(E79,'Volet 1 - Domaines 2&amp;3'!$A$39:$L$43,12,0))*$B$6,error),"")</f>
        <v>28973.286385542171</v>
      </c>
      <c r="H79" s="119" cm="1">
        <f t="array" ref="H79">IF(SUMIF('BDD de référence'!$B$6:$B$4786,A79,'BDD de référence'!$J$6:$J$4786)&gt;0,IFERROR((VLOOKUP(E79,'Volet 1 - Domaines 2&amp;3'!$A$39:$L$43,11,0)*D79+VLOOKUP(E79,'Volet 1 - Domaines 2&amp;3'!$A$39:$L$43,12,0))*$B$6,error),"")</f>
        <v>28973.286385542171</v>
      </c>
      <c r="I79" s="119">
        <f>IFERROR((VLOOKUP(E79,'Simulations - Consolidé'!$A$41:$P$45,15,0)*D79+VLOOKUP(E79,'Simulations - Consolidé'!$A$41:$P$45,16,0)),"")*$C$6</f>
        <v>29458.569089039083</v>
      </c>
      <c r="J79" s="167">
        <v>17831.03</v>
      </c>
      <c r="K79" s="167">
        <v>21397.239999999998</v>
      </c>
      <c r="L79" s="167">
        <v>13082.19</v>
      </c>
      <c r="M79" s="167">
        <v>15698.630000000001</v>
      </c>
      <c r="N79" s="167">
        <v>9776.76</v>
      </c>
      <c r="O79" s="167">
        <v>11732.12</v>
      </c>
    </row>
    <row r="80" spans="1:15">
      <c r="A80" s="1" t="s">
        <v>392</v>
      </c>
      <c r="B80" s="1" t="str">
        <f>VLOOKUP(A80,'BDD de référence'!$B$5:$D$5006,3,0)</f>
        <v>05</v>
      </c>
      <c r="C80" s="1" t="str">
        <f>VLOOKUP(A80,'BDD de référence'!$B$5:$E$5006,4,0)</f>
        <v>Provence-Alpes-Côte d'Azur</v>
      </c>
      <c r="D80" s="201">
        <v>19030</v>
      </c>
      <c r="E80" s="189" t="str">
        <f t="shared" si="1"/>
        <v>Tranche B</v>
      </c>
      <c r="F80" s="119">
        <f>IFERROR((VLOOKUP(E80,'Simulations - Consolidé'!$A$41:$P$45,13,0)*D80+VLOOKUP(E80,'Simulations - Consolidé'!$A$41:$P$45,14,0)),"")*$B$6</f>
        <v>36233.032258064515</v>
      </c>
      <c r="G80" s="119" t="str" cm="1">
        <f t="array" ref="G80">IF(SUMIF('BDD de référence'!$B$6:$B$4786,A80,'BDD de référence'!$I$6:$I$4786)&gt;0,IFERROR((VLOOKUP(E80,'Volet 1 - Domaines 2&amp;3'!$A$39:$L$43,11,0)*D80+VLOOKUP(E80,'Volet 1 - Domaines 2&amp;3'!$A$39:$L$43,12,0))*$B$6,error),"")</f>
        <v/>
      </c>
      <c r="H80" s="119" t="str" cm="1">
        <f t="array" ref="H80">IF(SUMIF('BDD de référence'!$B$6:$B$4786,A80,'BDD de référence'!$J$6:$J$4786)&gt;0,IFERROR((VLOOKUP(E80,'Volet 1 - Domaines 2&amp;3'!$A$39:$L$43,11,0)*D80+VLOOKUP(E80,'Volet 1 - Domaines 2&amp;3'!$A$39:$L$43,12,0))*$B$6,error),"")</f>
        <v/>
      </c>
      <c r="I80" s="119">
        <f>IFERROR((VLOOKUP(E80,'Simulations - Consolidé'!$A$41:$P$45,15,0)*D80+VLOOKUP(E80,'Simulations - Consolidé'!$A$41:$P$45,16,0)),"")*$C$6</f>
        <v>15751.232100708103</v>
      </c>
      <c r="J80" s="167">
        <v>9807.26</v>
      </c>
      <c r="K80" s="167">
        <v>11768.72</v>
      </c>
      <c r="L80" s="167">
        <v>8650.5500000000011</v>
      </c>
      <c r="M80" s="167">
        <v>10380.66</v>
      </c>
      <c r="N80" s="167">
        <v>6386.84</v>
      </c>
      <c r="O80" s="167">
        <v>7664.21</v>
      </c>
    </row>
    <row r="81" spans="1:15">
      <c r="A81" s="1" t="s">
        <v>408</v>
      </c>
      <c r="B81" s="1" t="str">
        <f>VLOOKUP(A81,'BDD de référence'!$B$5:$D$5006,3,0)</f>
        <v>05</v>
      </c>
      <c r="C81" s="1" t="str">
        <f>VLOOKUP(A81,'BDD de référence'!$B$5:$E$5006,4,0)</f>
        <v>Provence-Alpes-Côte d'Azur</v>
      </c>
      <c r="D81" s="201">
        <v>9621</v>
      </c>
      <c r="E81" s="189" t="str">
        <f t="shared" si="1"/>
        <v>Tranche B</v>
      </c>
      <c r="F81" s="119">
        <f>IFERROR((VLOOKUP(E81,'Simulations - Consolidé'!$A$41:$P$45,13,0)*D81+VLOOKUP(E81,'Simulations - Consolidé'!$A$41:$P$45,14,0)),"")*$B$6</f>
        <v>23849.574193548386</v>
      </c>
      <c r="G81" s="119" t="str" cm="1">
        <f t="array" ref="G81">IF(SUMIF('BDD de référence'!$B$6:$B$4786,A81,'BDD de référence'!$I$6:$I$4786)&gt;0,IFERROR((VLOOKUP(E81,'Volet 1 - Domaines 2&amp;3'!$A$39:$L$43,11,0)*D81+VLOOKUP(E81,'Volet 1 - Domaines 2&amp;3'!$A$39:$L$43,12,0))*$B$6,error),"")</f>
        <v/>
      </c>
      <c r="H81" s="119" t="str" cm="1">
        <f t="array" ref="H81">IF(SUMIF('BDD de référence'!$B$6:$B$4786,A81,'BDD de référence'!$J$6:$J$4786)&gt;0,IFERROR((VLOOKUP(E81,'Volet 1 - Domaines 2&amp;3'!$A$39:$L$43,11,0)*D81+VLOOKUP(E81,'Volet 1 - Domaines 2&amp;3'!$A$39:$L$43,12,0))*$B$6,error),"")</f>
        <v/>
      </c>
      <c r="I81" s="119">
        <f>IFERROR((VLOOKUP(E81,'Simulations - Consolidé'!$A$41:$P$45,15,0)*D81+VLOOKUP(E81,'Simulations - Consolidé'!$A$41:$P$45,16,0)),"")*$C$6</f>
        <v>10367.892368214003</v>
      </c>
      <c r="J81" s="167">
        <v>7025.04</v>
      </c>
      <c r="K81" s="167">
        <v>8430.0500000000011</v>
      </c>
      <c r="L81" s="167">
        <v>6121.25</v>
      </c>
      <c r="M81" s="167">
        <v>7345.5</v>
      </c>
      <c r="N81" s="167">
        <v>5628.05</v>
      </c>
      <c r="O81" s="167">
        <v>6753.66</v>
      </c>
    </row>
    <row r="82" spans="1:15">
      <c r="A82" s="1" t="s">
        <v>411</v>
      </c>
      <c r="B82" s="1" t="str">
        <f>VLOOKUP(A82,'BDD de référence'!$B$5:$D$5006,3,0)</f>
        <v>05</v>
      </c>
      <c r="C82" s="1" t="str">
        <f>VLOOKUP(A82,'BDD de référence'!$B$5:$E$5006,4,0)</f>
        <v>Provence-Alpes-Côte d'Azur</v>
      </c>
      <c r="D82" s="201">
        <v>9352.5</v>
      </c>
      <c r="E82" s="189" t="str">
        <f t="shared" si="1"/>
        <v>Tranche B</v>
      </c>
      <c r="F82" s="119">
        <f>IFERROR((VLOOKUP(E82,'Simulations - Consolidé'!$A$41:$P$45,13,0)*D82+VLOOKUP(E82,'Simulations - Consolidé'!$A$41:$P$45,14,0)),"")*$B$6</f>
        <v>23496.193548387095</v>
      </c>
      <c r="G82" s="119" t="str" cm="1">
        <f t="array" ref="G82">IF(SUMIF('BDD de référence'!$B$6:$B$4786,A82,'BDD de référence'!$I$6:$I$4786)&gt;0,IFERROR((VLOOKUP(E82,'Volet 1 - Domaines 2&amp;3'!$A$39:$L$43,11,0)*D82+VLOOKUP(E82,'Volet 1 - Domaines 2&amp;3'!$A$39:$L$43,12,0))*$B$6,error),"")</f>
        <v/>
      </c>
      <c r="H82" s="119" t="str" cm="1">
        <f t="array" ref="H82">IF(SUMIF('BDD de référence'!$B$6:$B$4786,A82,'BDD de référence'!$J$6:$J$4786)&gt;0,IFERROR((VLOOKUP(E82,'Volet 1 - Domaines 2&amp;3'!$A$39:$L$43,11,0)*D82+VLOOKUP(E82,'Volet 1 - Domaines 2&amp;3'!$A$39:$L$43,12,0))*$B$6,error),"")</f>
        <v/>
      </c>
      <c r="I82" s="119">
        <f>IFERROR((VLOOKUP(E82,'Simulations - Consolidé'!$A$41:$P$45,15,0)*D82+VLOOKUP(E82,'Simulations - Consolidé'!$A$41:$P$45,16,0)),"")*$C$6</f>
        <v>10214.270653029111</v>
      </c>
      <c r="J82" s="167">
        <v>6945.64</v>
      </c>
      <c r="K82" s="167">
        <v>8334.77</v>
      </c>
      <c r="L82" s="167">
        <v>6049.0700000000006</v>
      </c>
      <c r="M82" s="167">
        <v>7258.89</v>
      </c>
      <c r="N82" s="167">
        <v>5606.4000000000005</v>
      </c>
      <c r="O82" s="167">
        <v>6727.68</v>
      </c>
    </row>
    <row r="83" spans="1:15">
      <c r="A83" s="1" t="s">
        <v>386</v>
      </c>
      <c r="B83" s="1" t="str">
        <f>VLOOKUP(A83,'BDD de référence'!$B$5:$D$5006,3,0)</f>
        <v>05</v>
      </c>
      <c r="C83" s="1" t="str">
        <f>VLOOKUP(A83,'BDD de référence'!$B$5:$E$5006,4,0)</f>
        <v>Provence-Alpes-Côte d'Azur</v>
      </c>
      <c r="D83" s="201">
        <v>20103</v>
      </c>
      <c r="E83" s="189" t="str">
        <f t="shared" si="1"/>
        <v>Tranche B</v>
      </c>
      <c r="F83" s="119">
        <f>IFERROR((VLOOKUP(E83,'Simulations - Consolidé'!$A$41:$P$45,13,0)*D83+VLOOKUP(E83,'Simulations - Consolidé'!$A$41:$P$45,14,0)),"")*$B$6</f>
        <v>37645.238709677418</v>
      </c>
      <c r="G83" s="119" t="str" cm="1">
        <f t="array" ref="G83">IF(SUMIF('BDD de référence'!$B$6:$B$4786,A83,'BDD de référence'!$I$6:$I$4786)&gt;0,IFERROR((VLOOKUP(E83,'Volet 1 - Domaines 2&amp;3'!$A$39:$L$43,11,0)*D83+VLOOKUP(E83,'Volet 1 - Domaines 2&amp;3'!$A$39:$L$43,12,0))*$B$6,error),"")</f>
        <v/>
      </c>
      <c r="H83" s="119" t="str" cm="1">
        <f t="array" ref="H83">IF(SUMIF('BDD de référence'!$B$6:$B$4786,A83,'BDD de référence'!$J$6:$J$4786)&gt;0,IFERROR((VLOOKUP(E83,'Volet 1 - Domaines 2&amp;3'!$A$39:$L$43,11,0)*D83+VLOOKUP(E83,'Volet 1 - Domaines 2&amp;3'!$A$39:$L$43,12,0))*$B$6,error),"")</f>
        <v/>
      </c>
      <c r="I83" s="119">
        <f>IFERROR((VLOOKUP(E83,'Simulations - Consolidé'!$A$41:$P$45,15,0)*D83+VLOOKUP(E83,'Simulations - Consolidé'!$A$41:$P$45,16,0)),"")*$C$6</f>
        <v>16365.146813532652</v>
      </c>
      <c r="J83" s="167">
        <v>10124.549999999999</v>
      </c>
      <c r="K83" s="167">
        <v>12149.46</v>
      </c>
      <c r="L83" s="167">
        <v>8938.99</v>
      </c>
      <c r="M83" s="167">
        <v>10726.79</v>
      </c>
      <c r="N83" s="167">
        <v>6473.37</v>
      </c>
      <c r="O83" s="167">
        <v>7768.05</v>
      </c>
    </row>
    <row r="84" spans="1:15">
      <c r="A84" s="1" t="s">
        <v>437</v>
      </c>
      <c r="B84" s="1" t="str">
        <f>VLOOKUP(A84,'BDD de référence'!$B$5:$D$5006,3,0)</f>
        <v>05</v>
      </c>
      <c r="C84" s="1" t="str">
        <f>VLOOKUP(A84,'BDD de référence'!$B$5:$E$5006,4,0)</f>
        <v>Provence-Alpes-Côte d'Azur</v>
      </c>
      <c r="D84" s="201">
        <v>1179</v>
      </c>
      <c r="E84" s="189" t="str">
        <f t="shared" si="1"/>
        <v>Tranche A</v>
      </c>
      <c r="F84" s="119">
        <f>IFERROR((VLOOKUP(E84,'Simulations - Consolidé'!$A$41:$P$45,13,0)*D84+VLOOKUP(E84,'Simulations - Consolidé'!$A$41:$P$45,14,0)),"")*$B$6</f>
        <v>16158.985714285713</v>
      </c>
      <c r="G84" s="119" t="str" cm="1">
        <f t="array" ref="G84">IF(SUMIF('BDD de référence'!$B$6:$B$4786,A84,'BDD de référence'!$I$6:$I$4786)&gt;0,IFERROR((VLOOKUP(E84,'Volet 1 - Domaines 2&amp;3'!$A$39:$L$43,11,0)*D84+VLOOKUP(E84,'Volet 1 - Domaines 2&amp;3'!$A$39:$L$43,12,0))*$B$6,error),"")</f>
        <v/>
      </c>
      <c r="H84" s="119" t="str" cm="1">
        <f t="array" ref="H84">IF(SUMIF('BDD de référence'!$B$6:$B$4786,A84,'BDD de référence'!$J$6:$J$4786)&gt;0,IFERROR((VLOOKUP(E84,'Volet 1 - Domaines 2&amp;3'!$A$39:$L$43,11,0)*D84+VLOOKUP(E84,'Volet 1 - Domaines 2&amp;3'!$A$39:$L$43,12,0))*$B$6,error),"")</f>
        <v/>
      </c>
      <c r="I84" s="119">
        <f>IFERROR((VLOOKUP(E84,'Simulations - Consolidé'!$A$41:$P$45,15,0)*D84+VLOOKUP(E84,'Simulations - Consolidé'!$A$41:$P$45,16,0)),"")*$C$6</f>
        <v>7024.6379790940773</v>
      </c>
      <c r="J84" s="167">
        <v>4864.05</v>
      </c>
      <c r="K84" s="167">
        <v>5836.86</v>
      </c>
      <c r="L84" s="167">
        <v>4377.21</v>
      </c>
      <c r="M84" s="167">
        <v>5252.66</v>
      </c>
      <c r="N84" s="167">
        <v>4723.7</v>
      </c>
      <c r="O84" s="167">
        <v>5668.44</v>
      </c>
    </row>
    <row r="85" spans="1:15">
      <c r="A85" s="1" t="s">
        <v>381</v>
      </c>
      <c r="B85" s="1" t="str">
        <f>VLOOKUP(A85,'BDD de référence'!$B$5:$D$5006,3,0)</f>
        <v>05</v>
      </c>
      <c r="C85" s="1" t="str">
        <f>VLOOKUP(A85,'BDD de référence'!$B$5:$E$5006,4,0)</f>
        <v>Provence-Alpes-Côte d'Azur</v>
      </c>
      <c r="D85" s="201">
        <v>44468.75</v>
      </c>
      <c r="E85" s="189" t="str">
        <f t="shared" si="1"/>
        <v>Tranche C</v>
      </c>
      <c r="F85" s="119">
        <f>IFERROR((VLOOKUP(E85,'Simulations - Consolidé'!$A$41:$P$45,13,0)*D85+VLOOKUP(E85,'Simulations - Consolidé'!$A$41:$P$45,14,0)),"")*$B$6</f>
        <v>49979.231927710847</v>
      </c>
      <c r="G85" s="119" cm="1">
        <f t="array" ref="G85">IF(SUMIF('BDD de référence'!$B$6:$B$4786,A85,'BDD de référence'!$I$6:$I$4786)&gt;0,IFERROR((VLOOKUP(E85,'Volet 1 - Domaines 2&amp;3'!$A$39:$L$43,11,0)*D85+VLOOKUP(E85,'Volet 1 - Domaines 2&amp;3'!$A$39:$L$43,12,0))*$B$6,error),"")</f>
        <v>24439.804216867469</v>
      </c>
      <c r="H85" s="119" cm="1">
        <f t="array" ref="H85">IF(SUMIF('BDD de référence'!$B$6:$B$4786,A85,'BDD de référence'!$J$6:$J$4786)&gt;0,IFERROR((VLOOKUP(E85,'Volet 1 - Domaines 2&amp;3'!$A$39:$L$43,11,0)*D85+VLOOKUP(E85,'Volet 1 - Domaines 2&amp;3'!$A$39:$L$43,12,0))*$B$6,error),"")</f>
        <v>24439.804216867469</v>
      </c>
      <c r="I85" s="119">
        <f>IFERROR((VLOOKUP(E85,'Simulations - Consolidé'!$A$41:$P$45,15,0)*D85+VLOOKUP(E85,'Simulations - Consolidé'!$A$41:$P$45,16,0)),"")*$C$6</f>
        <v>21726.983176608876</v>
      </c>
      <c r="J85" s="167">
        <v>13215.5</v>
      </c>
      <c r="K85" s="167">
        <v>15858.6</v>
      </c>
      <c r="L85" s="167">
        <v>10774.42</v>
      </c>
      <c r="M85" s="167">
        <v>12929.31</v>
      </c>
      <c r="N85" s="167">
        <v>7725.41</v>
      </c>
      <c r="O85" s="167">
        <v>9270.5</v>
      </c>
    </row>
    <row r="86" spans="1:15">
      <c r="A86" s="1" t="s">
        <v>390</v>
      </c>
      <c r="B86" s="1" t="str">
        <f>VLOOKUP(A86,'BDD de référence'!$B$5:$D$5006,3,0)</f>
        <v>05</v>
      </c>
      <c r="C86" s="1" t="str">
        <f>VLOOKUP(A86,'BDD de référence'!$B$5:$E$5006,4,0)</f>
        <v>Provence-Alpes-Côte d'Azur</v>
      </c>
      <c r="D86" s="201">
        <v>19380</v>
      </c>
      <c r="E86" s="189" t="str">
        <f t="shared" si="1"/>
        <v>Tranche B</v>
      </c>
      <c r="F86" s="119">
        <f>IFERROR((VLOOKUP(E86,'Simulations - Consolidé'!$A$41:$P$45,13,0)*D86+VLOOKUP(E86,'Simulations - Consolidé'!$A$41:$P$45,14,0)),"")*$B$6</f>
        <v>36693.677419354834</v>
      </c>
      <c r="G86" s="119" t="str" cm="1">
        <f t="array" ref="G86">IF(SUMIF('BDD de référence'!$B$6:$B$4786,A86,'BDD de référence'!$I$6:$I$4786)&gt;0,IFERROR((VLOOKUP(E86,'Volet 1 - Domaines 2&amp;3'!$A$39:$L$43,11,0)*D86+VLOOKUP(E86,'Volet 1 - Domaines 2&amp;3'!$A$39:$L$43,12,0))*$B$6,error),"")</f>
        <v/>
      </c>
      <c r="H86" s="119" cm="1">
        <f t="array" ref="H86">IF(SUMIF('BDD de référence'!$B$6:$B$4786,A86,'BDD de référence'!$J$6:$J$4786)&gt;0,IFERROR((VLOOKUP(E86,'Volet 1 - Domaines 2&amp;3'!$A$39:$L$43,11,0)*D86+VLOOKUP(E86,'Volet 1 - Domaines 2&amp;3'!$A$39:$L$43,12,0))*$B$6,error),"")</f>
        <v>19875.741935483871</v>
      </c>
      <c r="I86" s="119">
        <f>IFERROR((VLOOKUP(E86,'Simulations - Consolidé'!$A$41:$P$45,15,0)*D86+VLOOKUP(E86,'Simulations - Consolidé'!$A$41:$P$45,16,0)),"")*$C$6</f>
        <v>15951.483870967739</v>
      </c>
      <c r="J86" s="167">
        <v>9910.76</v>
      </c>
      <c r="K86" s="167">
        <v>11892.92</v>
      </c>
      <c r="L86" s="167">
        <v>8744.630000000001</v>
      </c>
      <c r="M86" s="167">
        <v>10493.56</v>
      </c>
      <c r="N86" s="167">
        <v>6415.06</v>
      </c>
      <c r="O86" s="167">
        <v>7698.08</v>
      </c>
    </row>
    <row r="87" spans="1:15">
      <c r="A87" s="1" t="s">
        <v>419</v>
      </c>
      <c r="B87" s="1" t="str">
        <f>VLOOKUP(A87,'BDD de référence'!$B$5:$D$5006,3,0)</f>
        <v>05</v>
      </c>
      <c r="C87" s="1" t="str">
        <f>VLOOKUP(A87,'BDD de référence'!$B$5:$E$5006,4,0)</f>
        <v>Provence-Alpes-Côte d'Azur</v>
      </c>
      <c r="D87" s="201">
        <v>5630.5</v>
      </c>
      <c r="E87" s="189" t="str">
        <f t="shared" si="1"/>
        <v>Tranche A</v>
      </c>
      <c r="F87" s="119">
        <f>IFERROR((VLOOKUP(E87,'Simulations - Consolidé'!$A$41:$P$45,13,0)*D87+VLOOKUP(E87,'Simulations - Consolidé'!$A$41:$P$45,14,0)),"")*$B$6</f>
        <v>19402.221428571425</v>
      </c>
      <c r="G87" s="119" t="str" cm="1">
        <f t="array" ref="G87">IF(SUMIF('BDD de référence'!$B$6:$B$4786,A87,'BDD de référence'!$I$6:$I$4786)&gt;0,IFERROR((VLOOKUP(E87,'Volet 1 - Domaines 2&amp;3'!$A$39:$L$43,11,0)*D87+VLOOKUP(E87,'Volet 1 - Domaines 2&amp;3'!$A$39:$L$43,12,0))*$B$6,error),"")</f>
        <v/>
      </c>
      <c r="H87" s="119" t="str" cm="1">
        <f t="array" ref="H87">IF(SUMIF('BDD de référence'!$B$6:$B$4786,A87,'BDD de référence'!$J$6:$J$4786)&gt;0,IFERROR((VLOOKUP(E87,'Volet 1 - Domaines 2&amp;3'!$A$39:$L$43,11,0)*D87+VLOOKUP(E87,'Volet 1 - Domaines 2&amp;3'!$A$39:$L$43,12,0))*$B$6,error),"")</f>
        <v/>
      </c>
      <c r="I87" s="119">
        <f>IFERROR((VLOOKUP(E87,'Simulations - Consolidé'!$A$41:$P$45,15,0)*D87+VLOOKUP(E87,'Simulations - Consolidé'!$A$41:$P$45,16,0)),"")*$C$6</f>
        <v>8434.5381533101045</v>
      </c>
      <c r="J87" s="167">
        <v>5923.9400000000005</v>
      </c>
      <c r="K87" s="167">
        <v>7108.7300000000005</v>
      </c>
      <c r="L87" s="167">
        <v>5172.12</v>
      </c>
      <c r="M87" s="167">
        <v>6206.55</v>
      </c>
      <c r="N87" s="167">
        <v>5253.64</v>
      </c>
      <c r="O87" s="167">
        <v>6304.37</v>
      </c>
    </row>
    <row r="88" spans="1:15">
      <c r="A88" s="1" t="s">
        <v>422</v>
      </c>
      <c r="B88" s="1" t="str">
        <f>VLOOKUP(A88,'BDD de référence'!$B$5:$D$5006,3,0)</f>
        <v>05</v>
      </c>
      <c r="C88" s="1" t="str">
        <f>VLOOKUP(A88,'BDD de référence'!$B$5:$E$5006,4,0)</f>
        <v>Provence-Alpes-Côte d'Azur</v>
      </c>
      <c r="D88" s="201">
        <v>5441</v>
      </c>
      <c r="E88" s="189" t="str">
        <f t="shared" si="1"/>
        <v>Tranche A</v>
      </c>
      <c r="F88" s="119">
        <f>IFERROR((VLOOKUP(E88,'Simulations - Consolidé'!$A$41:$P$45,13,0)*D88+VLOOKUP(E88,'Simulations - Consolidé'!$A$41:$P$45,14,0)),"")*$B$6</f>
        <v>19264.157142857144</v>
      </c>
      <c r="G88" s="119" t="str" cm="1">
        <f t="array" ref="G88">IF(SUMIF('BDD de référence'!$B$6:$B$4786,A88,'BDD de référence'!$I$6:$I$4786)&gt;0,IFERROR((VLOOKUP(E88,'Volet 1 - Domaines 2&amp;3'!$A$39:$L$43,11,0)*D88+VLOOKUP(E88,'Volet 1 - Domaines 2&amp;3'!$A$39:$L$43,12,0))*$B$6,error),"")</f>
        <v/>
      </c>
      <c r="H88" s="119" t="str" cm="1">
        <f t="array" ref="H88">IF(SUMIF('BDD de référence'!$B$6:$B$4786,A88,'BDD de référence'!$J$6:$J$4786)&gt;0,IFERROR((VLOOKUP(E88,'Volet 1 - Domaines 2&amp;3'!$A$39:$L$43,11,0)*D88+VLOOKUP(E88,'Volet 1 - Domaines 2&amp;3'!$A$39:$L$43,12,0))*$B$6,error),"")</f>
        <v/>
      </c>
      <c r="I88" s="119">
        <f>IFERROR((VLOOKUP(E88,'Simulations - Consolidé'!$A$41:$P$45,15,0)*D88+VLOOKUP(E88,'Simulations - Consolidé'!$A$41:$P$45,16,0)),"")*$C$6</f>
        <v>8374.5188153310119</v>
      </c>
      <c r="J88" s="167">
        <v>5878.8200000000006</v>
      </c>
      <c r="K88" s="167">
        <v>7054.59</v>
      </c>
      <c r="L88" s="167">
        <v>5138.2800000000007</v>
      </c>
      <c r="M88" s="167">
        <v>6165.9400000000005</v>
      </c>
      <c r="N88" s="167">
        <v>5231.08</v>
      </c>
      <c r="O88" s="167">
        <v>6277.3</v>
      </c>
    </row>
    <row r="89" spans="1:15">
      <c r="A89" s="1" t="s">
        <v>416</v>
      </c>
      <c r="B89" s="1" t="str">
        <f>VLOOKUP(A89,'BDD de référence'!$B$5:$D$5006,3,0)</f>
        <v>05</v>
      </c>
      <c r="C89" s="1" t="str">
        <f>VLOOKUP(A89,'BDD de référence'!$B$5:$E$5006,4,0)</f>
        <v>Provence-Alpes-Côte d'Azur</v>
      </c>
      <c r="D89" s="201">
        <v>6587.5</v>
      </c>
      <c r="E89" s="189" t="str">
        <f t="shared" si="1"/>
        <v>Tranche A</v>
      </c>
      <c r="F89" s="119">
        <f>IFERROR((VLOOKUP(E89,'Simulations - Consolidé'!$A$41:$P$45,13,0)*D89+VLOOKUP(E89,'Simulations - Consolidé'!$A$41:$P$45,14,0)),"")*$B$6</f>
        <v>20099.464285714286</v>
      </c>
      <c r="G89" s="119" t="str" cm="1">
        <f t="array" ref="G89">IF(SUMIF('BDD de référence'!$B$6:$B$4786,A89,'BDD de référence'!$I$6:$I$4786)&gt;0,IFERROR((VLOOKUP(E89,'Volet 1 - Domaines 2&amp;3'!$A$39:$L$43,11,0)*D89+VLOOKUP(E89,'Volet 1 - Domaines 2&amp;3'!$A$39:$L$43,12,0))*$B$6,error),"")</f>
        <v/>
      </c>
      <c r="H89" s="119" t="str" cm="1">
        <f t="array" ref="H89">IF(SUMIF('BDD de référence'!$B$6:$B$4786,A89,'BDD de référence'!$J$6:$J$4786)&gt;0,IFERROR((VLOOKUP(E89,'Volet 1 - Domaines 2&amp;3'!$A$39:$L$43,11,0)*D89+VLOOKUP(E89,'Volet 1 - Domaines 2&amp;3'!$A$39:$L$43,12,0))*$B$6,error),"")</f>
        <v/>
      </c>
      <c r="I89" s="119">
        <f>IFERROR((VLOOKUP(E89,'Simulations - Consolidé'!$A$41:$P$45,15,0)*D89+VLOOKUP(E89,'Simulations - Consolidé'!$A$41:$P$45,16,0)),"")*$C$6</f>
        <v>8737.6437282229963</v>
      </c>
      <c r="J89" s="167">
        <v>6151.8</v>
      </c>
      <c r="K89" s="167">
        <v>7382.16</v>
      </c>
      <c r="L89" s="167">
        <v>5343.01</v>
      </c>
      <c r="M89" s="167">
        <v>6411.62</v>
      </c>
      <c r="N89" s="167">
        <v>5367.5700000000006</v>
      </c>
      <c r="O89" s="167">
        <v>6441.09</v>
      </c>
    </row>
    <row r="90" spans="1:15">
      <c r="A90" s="1" t="s">
        <v>425</v>
      </c>
      <c r="B90" s="1" t="str">
        <f>VLOOKUP(A90,'BDD de référence'!$B$5:$D$5006,3,0)</f>
        <v>05</v>
      </c>
      <c r="C90" s="1" t="str">
        <f>VLOOKUP(A90,'BDD de référence'!$B$5:$E$5006,4,0)</f>
        <v>Provence-Alpes-Côte d'Azur</v>
      </c>
      <c r="D90" s="201">
        <v>4977.5</v>
      </c>
      <c r="E90" s="189" t="str">
        <f t="shared" si="1"/>
        <v>Tranche A</v>
      </c>
      <c r="F90" s="119">
        <f>IFERROR((VLOOKUP(E90,'Simulations - Consolidé'!$A$41:$P$45,13,0)*D90+VLOOKUP(E90,'Simulations - Consolidé'!$A$41:$P$45,14,0)),"")*$B$6</f>
        <v>18926.464285714286</v>
      </c>
      <c r="G90" s="119" t="str" cm="1">
        <f t="array" ref="G90">IF(SUMIF('BDD de référence'!$B$6:$B$4786,A90,'BDD de référence'!$I$6:$I$4786)&gt;0,IFERROR((VLOOKUP(E90,'Volet 1 - Domaines 2&amp;3'!$A$39:$L$43,11,0)*D90+VLOOKUP(E90,'Volet 1 - Domaines 2&amp;3'!$A$39:$L$43,12,0))*$B$6,error),"")</f>
        <v/>
      </c>
      <c r="H90" s="119" t="str" cm="1">
        <f t="array" ref="H90">IF(SUMIF('BDD de référence'!$B$6:$B$4786,A90,'BDD de référence'!$J$6:$J$4786)&gt;0,IFERROR((VLOOKUP(E90,'Volet 1 - Domaines 2&amp;3'!$A$39:$L$43,11,0)*D90+VLOOKUP(E90,'Volet 1 - Domaines 2&amp;3'!$A$39:$L$43,12,0))*$B$6,error),"")</f>
        <v/>
      </c>
      <c r="I90" s="119">
        <f>IFERROR((VLOOKUP(E90,'Simulations - Consolidé'!$A$41:$P$45,15,0)*D90+VLOOKUP(E90,'Simulations - Consolidé'!$A$41:$P$45,16,0)),"")*$C$6</f>
        <v>8227.7168989547044</v>
      </c>
      <c r="J90" s="167">
        <v>5768.46</v>
      </c>
      <c r="K90" s="167">
        <v>6922.16</v>
      </c>
      <c r="L90" s="167">
        <v>5055.51</v>
      </c>
      <c r="M90" s="167">
        <v>6066.62</v>
      </c>
      <c r="N90" s="167">
        <v>5175.8999999999996</v>
      </c>
      <c r="O90" s="167">
        <v>6211.08</v>
      </c>
    </row>
    <row r="91" spans="1:15">
      <c r="A91" s="1" t="s">
        <v>402</v>
      </c>
      <c r="B91" s="1" t="str">
        <f>VLOOKUP(A91,'BDD de référence'!$B$5:$D$5006,3,0)</f>
        <v>05</v>
      </c>
      <c r="C91" s="1" t="str">
        <f>VLOOKUP(A91,'BDD de référence'!$B$5:$E$5006,4,0)</f>
        <v>Provence-Alpes-Côte d'Azur</v>
      </c>
      <c r="D91" s="201">
        <v>13256</v>
      </c>
      <c r="E91" s="189" t="str">
        <f t="shared" si="1"/>
        <v>Tranche B</v>
      </c>
      <c r="F91" s="119">
        <f>IFERROR((VLOOKUP(E91,'Simulations - Consolidé'!$A$41:$P$45,13,0)*D91+VLOOKUP(E91,'Simulations - Consolidé'!$A$41:$P$45,14,0)),"")*$B$6</f>
        <v>28633.703225806446</v>
      </c>
      <c r="G91" s="119" t="str" cm="1">
        <f t="array" ref="G91">IF(SUMIF('BDD de référence'!$B$6:$B$4786,A91,'BDD de référence'!$I$6:$I$4786)&gt;0,IFERROR((VLOOKUP(E91,'Volet 1 - Domaines 2&amp;3'!$A$39:$L$43,11,0)*D91+VLOOKUP(E91,'Volet 1 - Domaines 2&amp;3'!$A$39:$L$43,12,0))*$B$6,error),"")</f>
        <v/>
      </c>
      <c r="H91" s="119" t="str" cm="1">
        <f t="array" ref="H91">IF(SUMIF('BDD de référence'!$B$6:$B$4786,A91,'BDD de référence'!$J$6:$J$4786)&gt;0,IFERROR((VLOOKUP(E91,'Volet 1 - Domaines 2&amp;3'!$A$39:$L$43,11,0)*D91+VLOOKUP(E91,'Volet 1 - Domaines 2&amp;3'!$A$39:$L$43,12,0))*$B$6,error),"")</f>
        <v/>
      </c>
      <c r="I91" s="119">
        <f>IFERROR((VLOOKUP(E91,'Simulations - Consolidé'!$A$41:$P$45,15,0)*D91+VLOOKUP(E91,'Simulations - Consolidé'!$A$41:$P$45,16,0)),"")*$C$6</f>
        <v>12447.650039339103</v>
      </c>
      <c r="J91" s="167">
        <v>8099.9</v>
      </c>
      <c r="K91" s="167">
        <v>9719.8799999999992</v>
      </c>
      <c r="L91" s="167">
        <v>7098.4000000000005</v>
      </c>
      <c r="M91" s="167">
        <v>8518.08</v>
      </c>
      <c r="N91" s="167">
        <v>5921.1900000000005</v>
      </c>
      <c r="O91" s="167">
        <v>7105.43</v>
      </c>
    </row>
    <row r="92" spans="1:15">
      <c r="A92" s="1" t="s">
        <v>405</v>
      </c>
      <c r="B92" s="1" t="str">
        <f>VLOOKUP(A92,'BDD de référence'!$B$5:$D$5006,3,0)</f>
        <v>05</v>
      </c>
      <c r="C92" s="1" t="str">
        <f>VLOOKUP(A92,'BDD de référence'!$B$5:$E$5006,4,0)</f>
        <v>Provence-Alpes-Côte d'Azur</v>
      </c>
      <c r="D92" s="201">
        <v>10690.5</v>
      </c>
      <c r="E92" s="189" t="str">
        <f t="shared" si="1"/>
        <v>Tranche B</v>
      </c>
      <c r="F92" s="119">
        <f>IFERROR((VLOOKUP(E92,'Simulations - Consolidé'!$A$41:$P$45,13,0)*D92+VLOOKUP(E92,'Simulations - Consolidé'!$A$41:$P$45,14,0)),"")*$B$6</f>
        <v>25257.174193548384</v>
      </c>
      <c r="G92" s="119" t="str" cm="1">
        <f t="array" ref="G92">IF(SUMIF('BDD de référence'!$B$6:$B$4786,A92,'BDD de référence'!$I$6:$I$4786)&gt;0,IFERROR((VLOOKUP(E92,'Volet 1 - Domaines 2&amp;3'!$A$39:$L$43,11,0)*D92+VLOOKUP(E92,'Volet 1 - Domaines 2&amp;3'!$A$39:$L$43,12,0))*$B$6,error),"")</f>
        <v/>
      </c>
      <c r="H92" s="119" t="str" cm="1">
        <f t="array" ref="H92">IF(SUMIF('BDD de référence'!$B$6:$B$4786,A92,'BDD de référence'!$J$6:$J$4786)&gt;0,IFERROR((VLOOKUP(E92,'Volet 1 - Domaines 2&amp;3'!$A$39:$L$43,11,0)*D92+VLOOKUP(E92,'Volet 1 - Domaines 2&amp;3'!$A$39:$L$43,12,0))*$B$6,error),"")</f>
        <v/>
      </c>
      <c r="I92" s="119">
        <f>IFERROR((VLOOKUP(E92,'Simulations - Consolidé'!$A$41:$P$45,15,0)*D92+VLOOKUP(E92,'Simulations - Consolidé'!$A$41:$P$45,16,0)),"")*$C$6</f>
        <v>10979.804563335954</v>
      </c>
      <c r="J92" s="167">
        <v>7341.29</v>
      </c>
      <c r="K92" s="167">
        <v>8809.5500000000011</v>
      </c>
      <c r="L92" s="167">
        <v>6408.75</v>
      </c>
      <c r="M92" s="167">
        <v>7690.5</v>
      </c>
      <c r="N92" s="167">
        <v>5714.3</v>
      </c>
      <c r="O92" s="167">
        <v>6857.16</v>
      </c>
    </row>
    <row r="93" spans="1:15">
      <c r="A93" s="1" t="s">
        <v>383</v>
      </c>
      <c r="B93" s="1" t="str">
        <f>VLOOKUP(A93,'BDD de référence'!$B$5:$D$5006,3,0)</f>
        <v>05</v>
      </c>
      <c r="C93" s="1" t="str">
        <f>VLOOKUP(A93,'BDD de référence'!$B$5:$E$5006,4,0)</f>
        <v>Provence-Alpes-Côte d'Azur</v>
      </c>
      <c r="D93" s="201">
        <v>27717</v>
      </c>
      <c r="E93" s="189" t="str">
        <f t="shared" si="1"/>
        <v>Tranche C</v>
      </c>
      <c r="F93" s="119">
        <f>IFERROR((VLOOKUP(E93,'Simulations - Consolidé'!$A$41:$P$45,13,0)*D93+VLOOKUP(E93,'Simulations - Consolidé'!$A$41:$P$45,14,0)),"")*$B$6</f>
        <v>42979.826024096379</v>
      </c>
      <c r="G93" s="119" t="str" cm="1">
        <f t="array" ref="G93">IF(SUMIF('BDD de référence'!$B$6:$B$4786,A93,'BDD de référence'!$I$6:$I$4786)&gt;0,IFERROR((VLOOKUP(E93,'Volet 1 - Domaines 2&amp;3'!$A$39:$L$43,11,0)*D93+VLOOKUP(E93,'Volet 1 - Domaines 2&amp;3'!$A$39:$L$43,12,0))*$B$6,error),"")</f>
        <v/>
      </c>
      <c r="H93" s="119" t="str" cm="1">
        <f t="array" ref="H93">IF(SUMIF('BDD de référence'!$B$6:$B$4786,A93,'BDD de référence'!$J$6:$J$4786)&gt;0,IFERROR((VLOOKUP(E93,'Volet 1 - Domaines 2&amp;3'!$A$39:$L$43,11,0)*D93+VLOOKUP(E93,'Volet 1 - Domaines 2&amp;3'!$A$39:$L$43,12,0))*$B$6,error),"")</f>
        <v/>
      </c>
      <c r="I93" s="119">
        <f>IFERROR((VLOOKUP(E93,'Simulations - Consolidé'!$A$41:$P$45,15,0)*D93+VLOOKUP(E93,'Simulations - Consolidé'!$A$41:$P$45,16,0)),"")*$C$6</f>
        <v>18684.199835439322</v>
      </c>
      <c r="J93" s="167">
        <v>11399.04</v>
      </c>
      <c r="K93" s="167">
        <v>13678.85</v>
      </c>
      <c r="L93" s="167">
        <v>9866.19</v>
      </c>
      <c r="M93" s="167">
        <v>11839.43</v>
      </c>
      <c r="N93" s="167">
        <v>6918.1</v>
      </c>
      <c r="O93" s="167">
        <v>8301.7199999999993</v>
      </c>
    </row>
    <row r="94" spans="1:15">
      <c r="A94" s="1" t="s">
        <v>399</v>
      </c>
      <c r="B94" s="1" t="str">
        <f>VLOOKUP(A94,'BDD de référence'!$B$5:$D$5006,3,0)</f>
        <v>05</v>
      </c>
      <c r="C94" s="1" t="str">
        <f>VLOOKUP(A94,'BDD de référence'!$B$5:$E$5006,4,0)</f>
        <v>Provence-Alpes-Côte d'Azur</v>
      </c>
      <c r="D94" s="201">
        <v>14633.5</v>
      </c>
      <c r="E94" s="189" t="str">
        <f t="shared" si="1"/>
        <v>Tranche B</v>
      </c>
      <c r="F94" s="119">
        <f>IFERROR((VLOOKUP(E94,'Simulations - Consolidé'!$A$41:$P$45,13,0)*D94+VLOOKUP(E94,'Simulations - Consolidé'!$A$41:$P$45,14,0)),"")*$B$6</f>
        <v>30446.670967741931</v>
      </c>
      <c r="G94" s="119" t="str" cm="1">
        <f t="array" ref="G94">IF(SUMIF('BDD de référence'!$B$6:$B$4786,A94,'BDD de référence'!$I$6:$I$4786)&gt;0,IFERROR((VLOOKUP(E94,'Volet 1 - Domaines 2&amp;3'!$A$39:$L$43,11,0)*D94+VLOOKUP(E94,'Volet 1 - Domaines 2&amp;3'!$A$39:$L$43,12,0))*$B$6,error),"")</f>
        <v/>
      </c>
      <c r="H94" s="119" t="str" cm="1">
        <f t="array" ref="H94">IF(SUMIF('BDD de référence'!$B$6:$B$4786,A94,'BDD de référence'!$J$6:$J$4786)&gt;0,IFERROR((VLOOKUP(E94,'Volet 1 - Domaines 2&amp;3'!$A$39:$L$43,11,0)*D94+VLOOKUP(E94,'Volet 1 - Domaines 2&amp;3'!$A$39:$L$43,12,0))*$B$6,error),"")</f>
        <v/>
      </c>
      <c r="I94" s="119">
        <f>IFERROR((VLOOKUP(E94,'Simulations - Consolidé'!$A$41:$P$45,15,0)*D94+VLOOKUP(E94,'Simulations - Consolidé'!$A$41:$P$45,16,0)),"")*$C$6</f>
        <v>13235.783792289536</v>
      </c>
      <c r="J94" s="167">
        <v>8507.23</v>
      </c>
      <c r="K94" s="167">
        <v>10208.68</v>
      </c>
      <c r="L94" s="167">
        <v>7468.6900000000005</v>
      </c>
      <c r="M94" s="167">
        <v>8962.43</v>
      </c>
      <c r="N94" s="167">
        <v>6032.2800000000007</v>
      </c>
      <c r="O94" s="167">
        <v>7238.74</v>
      </c>
    </row>
    <row r="95" spans="1:15">
      <c r="A95" s="1" t="s">
        <v>414</v>
      </c>
      <c r="B95" s="1" t="str">
        <f>VLOOKUP(A95,'BDD de référence'!$B$5:$D$5006,3,0)</f>
        <v>05</v>
      </c>
      <c r="C95" s="1" t="str">
        <f>VLOOKUP(A95,'BDD de référence'!$B$5:$E$5006,4,0)</f>
        <v>Provence-Alpes-Côte d'Azur</v>
      </c>
      <c r="D95" s="201">
        <v>7083</v>
      </c>
      <c r="E95" s="189" t="str">
        <f t="shared" si="1"/>
        <v>Tranche B</v>
      </c>
      <c r="F95" s="119">
        <f>IFERROR((VLOOKUP(E95,'Simulations - Consolidé'!$A$41:$P$45,13,0)*D95+VLOOKUP(E95,'Simulations - Consolidé'!$A$41:$P$45,14,0)),"")*$B$6</f>
        <v>20509.238709677418</v>
      </c>
      <c r="G95" s="119" t="str" cm="1">
        <f t="array" ref="G95">IF(SUMIF('BDD de référence'!$B$6:$B$4786,A95,'BDD de référence'!$I$6:$I$4786)&gt;0,IFERROR((VLOOKUP(E95,'Volet 1 - Domaines 2&amp;3'!$A$39:$L$43,11,0)*D95+VLOOKUP(E95,'Volet 1 - Domaines 2&amp;3'!$A$39:$L$43,12,0))*$B$6,error),"")</f>
        <v/>
      </c>
      <c r="H95" s="119" t="str" cm="1">
        <f t="array" ref="H95">IF(SUMIF('BDD de référence'!$B$6:$B$4786,A95,'BDD de référence'!$J$6:$J$4786)&gt;0,IFERROR((VLOOKUP(E95,'Volet 1 - Domaines 2&amp;3'!$A$39:$L$43,11,0)*D95+VLOOKUP(E95,'Volet 1 - Domaines 2&amp;3'!$A$39:$L$43,12,0))*$B$6,error),"")</f>
        <v/>
      </c>
      <c r="I95" s="119">
        <f>IFERROR((VLOOKUP(E95,'Simulations - Consolidé'!$A$41:$P$45,15,0)*D95+VLOOKUP(E95,'Simulations - Consolidé'!$A$41:$P$45,16,0)),"")*$C$6</f>
        <v>8915.7809598741133</v>
      </c>
      <c r="J95" s="167">
        <v>6274.55</v>
      </c>
      <c r="K95" s="167">
        <v>7529.46</v>
      </c>
      <c r="L95" s="167">
        <v>5438.99</v>
      </c>
      <c r="M95" s="167">
        <v>6526.79</v>
      </c>
      <c r="N95" s="167">
        <v>5423.37</v>
      </c>
      <c r="O95" s="167">
        <v>6508.05</v>
      </c>
    </row>
    <row r="96" spans="1:15">
      <c r="A96" s="1" t="s">
        <v>377</v>
      </c>
      <c r="B96" s="1" t="str">
        <f>VLOOKUP(A96,'BDD de référence'!$B$5:$D$5006,3,0)</f>
        <v>05</v>
      </c>
      <c r="C96" s="1" t="str">
        <f>VLOOKUP(A96,'BDD de référence'!$B$5:$E$5006,4,0)</f>
        <v>Provence-Alpes-Côte d'Azur</v>
      </c>
      <c r="D96" s="201">
        <v>140765</v>
      </c>
      <c r="E96" s="189" t="str">
        <f t="shared" si="1"/>
        <v>Tranche C</v>
      </c>
      <c r="F96" s="119">
        <f>IFERROR((VLOOKUP(E96,'Simulations - Consolidé'!$A$41:$P$45,13,0)*D96+VLOOKUP(E96,'Simulations - Consolidé'!$A$41:$P$45,14,0)),"")*$B$6</f>
        <v>90214.821686746989</v>
      </c>
      <c r="G96" s="119" cm="1">
        <f t="array" ref="G96">IF(SUMIF('BDD de référence'!$B$6:$B$4786,A96,'BDD de référence'!$I$6:$I$4786)&gt;0,IFERROR((VLOOKUP(E96,'Volet 1 - Domaines 2&amp;3'!$A$39:$L$43,11,0)*D96+VLOOKUP(E96,'Volet 1 - Domaines 2&amp;3'!$A$39:$L$43,12,0))*$B$6,error),"")</f>
        <v>34695.934939759034</v>
      </c>
      <c r="H96" s="119" cm="1">
        <f t="array" ref="H96">IF(SUMIF('BDD de référence'!$B$6:$B$4786,A96,'BDD de référence'!$J$6:$J$4786)&gt;0,IFERROR((VLOOKUP(E96,'Volet 1 - Domaines 2&amp;3'!$A$39:$L$43,11,0)*D96+VLOOKUP(E96,'Volet 1 - Domaines 2&amp;3'!$A$39:$L$43,12,0))*$B$6,error),"")</f>
        <v>34695.934939759034</v>
      </c>
      <c r="I96" s="119">
        <f>IFERROR((VLOOKUP(E96,'Simulations - Consolidé'!$A$41:$P$45,15,0)*D96+VLOOKUP(E96,'Simulations - Consolidé'!$A$41:$P$45,16,0)),"")*$C$6</f>
        <v>39218.207992947398</v>
      </c>
      <c r="J96" s="167">
        <v>23657.25</v>
      </c>
      <c r="K96" s="167">
        <v>28388.7</v>
      </c>
      <c r="L96" s="167">
        <v>15995.300000000001</v>
      </c>
      <c r="M96" s="167">
        <v>19194.36</v>
      </c>
      <c r="N96" s="167">
        <v>12366.2</v>
      </c>
      <c r="O96" s="167">
        <v>14839.44</v>
      </c>
    </row>
    <row r="97" spans="1:15">
      <c r="A97" s="1" t="s">
        <v>395</v>
      </c>
      <c r="B97" s="1" t="str">
        <f>VLOOKUP(A97,'BDD de référence'!$B$5:$D$5006,3,0)</f>
        <v>05</v>
      </c>
      <c r="C97" s="1" t="str">
        <f>VLOOKUP(A97,'BDD de référence'!$B$5:$E$5006,4,0)</f>
        <v>Provence-Alpes-Côte d'Azur</v>
      </c>
      <c r="D97" s="201">
        <v>24070</v>
      </c>
      <c r="E97" s="189" t="str">
        <f t="shared" si="1"/>
        <v>Tranche C</v>
      </c>
      <c r="F97" s="119">
        <f>IFERROR((VLOOKUP(E97,'Simulations - Consolidé'!$A$41:$P$45,13,0)*D97+VLOOKUP(E97,'Simulations - Consolidé'!$A$41:$P$45,14,0)),"")*$B$6</f>
        <v>41455.995180722886</v>
      </c>
      <c r="G97" s="119" t="str" cm="1">
        <f t="array" ref="G97">IF(SUMIF('BDD de référence'!$B$6:$B$4786,A97,'BDD de référence'!$I$6:$I$4786)&gt;0,IFERROR((VLOOKUP(E97,'Volet 1 - Domaines 2&amp;3'!$A$39:$L$43,11,0)*D97+VLOOKUP(E97,'Volet 1 - Domaines 2&amp;3'!$A$39:$L$43,12,0))*$B$6,error),"")</f>
        <v/>
      </c>
      <c r="H97" s="119" t="str" cm="1">
        <f t="array" ref="H97">IF(SUMIF('BDD de référence'!$B$6:$B$4786,A97,'BDD de référence'!$J$6:$J$4786)&gt;0,IFERROR((VLOOKUP(E97,'Volet 1 - Domaines 2&amp;3'!$A$39:$L$43,11,0)*D97+VLOOKUP(E97,'Volet 1 - Domaines 2&amp;3'!$A$39:$L$43,12,0))*$B$6,error),"")</f>
        <v/>
      </c>
      <c r="I97" s="119">
        <f>IFERROR((VLOOKUP(E97,'Simulations - Consolidé'!$A$41:$P$45,15,0)*D97+VLOOKUP(E97,'Simulations - Consolidé'!$A$41:$P$45,16,0)),"")*$C$6</f>
        <v>18021.759741404647</v>
      </c>
      <c r="J97" s="167">
        <v>11003.58</v>
      </c>
      <c r="K97" s="167">
        <v>13204.300000000001</v>
      </c>
      <c r="L97" s="167">
        <v>9668.4600000000009</v>
      </c>
      <c r="M97" s="167">
        <v>11602.16</v>
      </c>
      <c r="N97" s="167">
        <v>6742.34</v>
      </c>
      <c r="O97" s="167">
        <v>8090.81</v>
      </c>
    </row>
    <row r="98" spans="1:15">
      <c r="A98" s="1" t="s">
        <v>428</v>
      </c>
      <c r="B98" s="1" t="str">
        <f>VLOOKUP(A98,'BDD de référence'!$B$5:$D$5006,3,0)</f>
        <v>05</v>
      </c>
      <c r="C98" s="1" t="str">
        <f>VLOOKUP(A98,'BDD de référence'!$B$5:$E$5006,4,0)</f>
        <v>Provence-Alpes-Côte d'Azur</v>
      </c>
      <c r="D98" s="201">
        <v>4731</v>
      </c>
      <c r="E98" s="189" t="str">
        <f t="shared" si="1"/>
        <v>Tranche A</v>
      </c>
      <c r="F98" s="119">
        <f>IFERROR((VLOOKUP(E98,'Simulations - Consolidé'!$A$41:$P$45,13,0)*D98+VLOOKUP(E98,'Simulations - Consolidé'!$A$41:$P$45,14,0)),"")*$B$6</f>
        <v>18746.871428571427</v>
      </c>
      <c r="G98" s="119" t="str" cm="1">
        <f t="array" ref="G98">IF(SUMIF('BDD de référence'!$B$6:$B$4786,A98,'BDD de référence'!$I$6:$I$4786)&gt;0,IFERROR((VLOOKUP(E98,'Volet 1 - Domaines 2&amp;3'!$A$39:$L$43,11,0)*D98+VLOOKUP(E98,'Volet 1 - Domaines 2&amp;3'!$A$39:$L$43,12,0))*$B$6,error),"")</f>
        <v/>
      </c>
      <c r="H98" s="119" t="str" cm="1">
        <f t="array" ref="H98">IF(SUMIF('BDD de référence'!$B$6:$B$4786,A98,'BDD de référence'!$J$6:$J$4786)&gt;0,IFERROR((VLOOKUP(E98,'Volet 1 - Domaines 2&amp;3'!$A$39:$L$43,11,0)*D98+VLOOKUP(E98,'Volet 1 - Domaines 2&amp;3'!$A$39:$L$43,12,0))*$B$6,error),"")</f>
        <v/>
      </c>
      <c r="I98" s="119">
        <f>IFERROR((VLOOKUP(E98,'Simulations - Consolidé'!$A$41:$P$45,15,0)*D98+VLOOKUP(E98,'Simulations - Consolidé'!$A$41:$P$45,16,0)),"")*$C$6</f>
        <v>8149.6442508710807</v>
      </c>
      <c r="J98" s="167">
        <v>5709.77</v>
      </c>
      <c r="K98" s="167">
        <v>6851.7300000000005</v>
      </c>
      <c r="L98" s="167">
        <v>5011.5</v>
      </c>
      <c r="M98" s="167">
        <v>6013.8</v>
      </c>
      <c r="N98" s="167">
        <v>5146.55</v>
      </c>
      <c r="O98" s="167">
        <v>6175.86</v>
      </c>
    </row>
    <row r="99" spans="1:15">
      <c r="A99" s="1" t="s">
        <v>552</v>
      </c>
      <c r="B99" s="1" t="str">
        <f>VLOOKUP(A99,'BDD de référence'!$B$5:$D$5006,3,0)</f>
        <v>06</v>
      </c>
      <c r="C99" s="1" t="str">
        <f>VLOOKUP(A99,'BDD de référence'!$B$5:$E$5006,4,0)</f>
        <v>Provence-Alpes-Côte d'Azur</v>
      </c>
      <c r="D99" s="201">
        <v>11996.5</v>
      </c>
      <c r="E99" s="189" t="str">
        <f t="shared" si="1"/>
        <v>Tranche B</v>
      </c>
      <c r="F99" s="119">
        <f>IFERROR((VLOOKUP(E99,'Simulations - Consolidé'!$A$41:$P$45,13,0)*D99+VLOOKUP(E99,'Simulations - Consolidé'!$A$41:$P$45,14,0)),"")*$B$6</f>
        <v>26976.038709677418</v>
      </c>
      <c r="G99" s="119" t="str" cm="1">
        <f t="array" ref="G99">IF(SUMIF('BDD de référence'!$B$6:$B$4786,A99,'BDD de référence'!$I$6:$I$4786)&gt;0,IFERROR((VLOOKUP(E99,'Volet 1 - Domaines 2&amp;3'!$A$39:$L$43,11,0)*D99+VLOOKUP(E99,'Volet 1 - Domaines 2&amp;3'!$A$39:$L$43,12,0))*$B$6,error),"")</f>
        <v/>
      </c>
      <c r="H99" s="119" t="str" cm="1">
        <f t="array" ref="H99">IF(SUMIF('BDD de référence'!$B$6:$B$4786,A99,'BDD de référence'!$J$6:$J$4786)&gt;0,IFERROR((VLOOKUP(E99,'Volet 1 - Domaines 2&amp;3'!$A$39:$L$43,11,0)*D99+VLOOKUP(E99,'Volet 1 - Domaines 2&amp;3'!$A$39:$L$43,12,0))*$B$6,error),"")</f>
        <v/>
      </c>
      <c r="I99" s="119">
        <f>IFERROR((VLOOKUP(E99,'Simulations - Consolidé'!$A$41:$P$45,15,0)*D99+VLOOKUP(E99,'Simulations - Consolidé'!$A$41:$P$45,16,0)),"")*$C$6</f>
        <v>11727.029740361919</v>
      </c>
      <c r="J99" s="167">
        <v>7727.47</v>
      </c>
      <c r="K99" s="167">
        <v>9272.9699999999993</v>
      </c>
      <c r="L99" s="167">
        <v>6759.8200000000006</v>
      </c>
      <c r="M99" s="167">
        <v>8111.79</v>
      </c>
      <c r="N99" s="167">
        <v>5819.62</v>
      </c>
      <c r="O99" s="167">
        <v>6983.55</v>
      </c>
    </row>
    <row r="100" spans="1:15">
      <c r="A100" s="1" t="s">
        <v>473</v>
      </c>
      <c r="B100" s="1" t="str">
        <f>VLOOKUP(A100,'BDD de référence'!$B$5:$D$5006,3,0)</f>
        <v>06</v>
      </c>
      <c r="C100" s="1" t="str">
        <f>VLOOKUP(A100,'BDD de référence'!$B$5:$E$5006,4,0)</f>
        <v>Provence-Alpes-Côte d'Azur</v>
      </c>
      <c r="D100" s="201">
        <v>73790.5</v>
      </c>
      <c r="E100" s="189" t="str">
        <f t="shared" si="1"/>
        <v>Tranche C</v>
      </c>
      <c r="F100" s="119">
        <f>IFERROR((VLOOKUP(E100,'Simulations - Consolidé'!$A$41:$P$45,13,0)*D100+VLOOKUP(E100,'Simulations - Consolidé'!$A$41:$P$45,14,0)),"")*$B$6</f>
        <v>62230.777590361438</v>
      </c>
      <c r="G100" s="119" cm="1">
        <f t="array" ref="G100">IF(SUMIF('BDD de référence'!$B$6:$B$4786,A100,'BDD de référence'!$I$6:$I$4786)&gt;0,IFERROR((VLOOKUP(E100,'Volet 1 - Domaines 2&amp;3'!$A$39:$L$43,11,0)*D100+VLOOKUP(E100,'Volet 1 - Domaines 2&amp;3'!$A$39:$L$43,12,0))*$B$6,error),"")</f>
        <v>27562.747228915661</v>
      </c>
      <c r="H100" s="119" cm="1">
        <f t="array" ref="H100">IF(SUMIF('BDD de référence'!$B$6:$B$4786,A100,'BDD de référence'!$J$6:$J$4786)&gt;0,IFERROR((VLOOKUP(E100,'Volet 1 - Domaines 2&amp;3'!$A$39:$L$43,11,0)*D100+VLOOKUP(E100,'Volet 1 - Domaines 2&amp;3'!$A$39:$L$43,12,0))*$B$6,error),"")</f>
        <v>27562.747228915661</v>
      </c>
      <c r="I100" s="119">
        <f>IFERROR((VLOOKUP(E100,'Simulations - Consolidé'!$A$41:$P$45,15,0)*D100+VLOOKUP(E100,'Simulations - Consolidé'!$A$41:$P$45,16,0)),"")*$C$6</f>
        <v>27052.977919482808</v>
      </c>
      <c r="J100" s="167">
        <v>16394.96</v>
      </c>
      <c r="K100" s="167">
        <v>19673.96</v>
      </c>
      <c r="L100" s="167">
        <v>12364.15</v>
      </c>
      <c r="M100" s="167">
        <v>14836.98</v>
      </c>
      <c r="N100" s="167">
        <v>9138.5</v>
      </c>
      <c r="O100" s="167">
        <v>10966.2</v>
      </c>
    </row>
    <row r="101" spans="1:15">
      <c r="A101" s="1" t="s">
        <v>518</v>
      </c>
      <c r="B101" s="1" t="str">
        <f>VLOOKUP(A101,'BDD de référence'!$B$5:$D$5006,3,0)</f>
        <v>06</v>
      </c>
      <c r="C101" s="1" t="str">
        <f>VLOOKUP(A101,'BDD de référence'!$B$5:$E$5006,4,0)</f>
        <v>Provence-Alpes-Côte d'Azur</v>
      </c>
      <c r="D101" s="201">
        <v>20593</v>
      </c>
      <c r="E101" s="189" t="str">
        <f t="shared" si="1"/>
        <v>Tranche B</v>
      </c>
      <c r="F101" s="119">
        <f>IFERROR((VLOOKUP(E101,'Simulations - Consolidé'!$A$41:$P$45,13,0)*D101+VLOOKUP(E101,'Simulations - Consolidé'!$A$41:$P$45,14,0)),"")*$B$6</f>
        <v>38290.141935483865</v>
      </c>
      <c r="G101" s="119" t="str" cm="1">
        <f t="array" ref="G101">IF(SUMIF('BDD de référence'!$B$6:$B$4786,A101,'BDD de référence'!$I$6:$I$4786)&gt;0,IFERROR((VLOOKUP(E101,'Volet 1 - Domaines 2&amp;3'!$A$39:$L$43,11,0)*D101+VLOOKUP(E101,'Volet 1 - Domaines 2&amp;3'!$A$39:$L$43,12,0))*$B$6,error),"")</f>
        <v/>
      </c>
      <c r="H101" s="119" t="str" cm="1">
        <f t="array" ref="H101">IF(SUMIF('BDD de référence'!$B$6:$B$4786,A101,'BDD de référence'!$J$6:$J$4786)&gt;0,IFERROR((VLOOKUP(E101,'Volet 1 - Domaines 2&amp;3'!$A$39:$L$43,11,0)*D101+VLOOKUP(E101,'Volet 1 - Domaines 2&amp;3'!$A$39:$L$43,12,0))*$B$6,error),"")</f>
        <v/>
      </c>
      <c r="I101" s="119">
        <f>IFERROR((VLOOKUP(E101,'Simulations - Consolidé'!$A$41:$P$45,15,0)*D101+VLOOKUP(E101,'Simulations - Consolidé'!$A$41:$P$45,16,0)),"")*$C$6</f>
        <v>16645.499291896147</v>
      </c>
      <c r="J101" s="167">
        <v>10269.450000000001</v>
      </c>
      <c r="K101" s="167">
        <v>12323.34</v>
      </c>
      <c r="L101" s="167">
        <v>9070.7000000000007</v>
      </c>
      <c r="M101" s="167">
        <v>10884.84</v>
      </c>
      <c r="N101" s="167">
        <v>6512.89</v>
      </c>
      <c r="O101" s="167">
        <v>7815.47</v>
      </c>
    </row>
    <row r="102" spans="1:15">
      <c r="A102" s="1" t="s">
        <v>595</v>
      </c>
      <c r="B102" s="1" t="str">
        <f>VLOOKUP(A102,'BDD de référence'!$B$5:$D$5006,3,0)</f>
        <v>06</v>
      </c>
      <c r="C102" s="1" t="str">
        <f>VLOOKUP(A102,'BDD de référence'!$B$5:$E$5006,4,0)</f>
        <v>Provence-Alpes-Côte d'Azur</v>
      </c>
      <c r="D102" s="201">
        <v>4892</v>
      </c>
      <c r="E102" s="189" t="str">
        <f t="shared" si="1"/>
        <v>Tranche A</v>
      </c>
      <c r="F102" s="119">
        <f>IFERROR((VLOOKUP(E102,'Simulations - Consolidé'!$A$41:$P$45,13,0)*D102+VLOOKUP(E102,'Simulations - Consolidé'!$A$41:$P$45,14,0)),"")*$B$6</f>
        <v>18864.171428571426</v>
      </c>
      <c r="G102" s="119" t="str" cm="1">
        <f t="array" ref="G102">IF(SUMIF('BDD de référence'!$B$6:$B$4786,A102,'BDD de référence'!$I$6:$I$4786)&gt;0,IFERROR((VLOOKUP(E102,'Volet 1 - Domaines 2&amp;3'!$A$39:$L$43,11,0)*D102+VLOOKUP(E102,'Volet 1 - Domaines 2&amp;3'!$A$39:$L$43,12,0))*$B$6,error),"")</f>
        <v/>
      </c>
      <c r="H102" s="119" t="str" cm="1">
        <f t="array" ref="H102">IF(SUMIF('BDD de référence'!$B$6:$B$4786,A102,'BDD de référence'!$J$6:$J$4786)&gt;0,IFERROR((VLOOKUP(E102,'Volet 1 - Domaines 2&amp;3'!$A$39:$L$43,11,0)*D102+VLOOKUP(E102,'Volet 1 - Domaines 2&amp;3'!$A$39:$L$43,12,0))*$B$6,error),"")</f>
        <v/>
      </c>
      <c r="I102" s="119">
        <f>IFERROR((VLOOKUP(E102,'Simulations - Consolidé'!$A$41:$P$45,15,0)*D102+VLOOKUP(E102,'Simulations - Consolidé'!$A$41:$P$45,16,0)),"")*$C$6</f>
        <v>8200.6369337979104</v>
      </c>
      <c r="J102" s="167">
        <v>5748.1</v>
      </c>
      <c r="K102" s="167">
        <v>6897.72</v>
      </c>
      <c r="L102" s="167">
        <v>5040.25</v>
      </c>
      <c r="M102" s="167">
        <v>6048.3</v>
      </c>
      <c r="N102" s="167">
        <v>5165.72</v>
      </c>
      <c r="O102" s="167">
        <v>6198.87</v>
      </c>
    </row>
    <row r="103" spans="1:15">
      <c r="A103" s="1" t="s">
        <v>622</v>
      </c>
      <c r="B103" s="1" t="str">
        <f>VLOOKUP(A103,'BDD de référence'!$B$5:$D$5006,3,0)</f>
        <v>06</v>
      </c>
      <c r="C103" s="1" t="str">
        <f>VLOOKUP(A103,'BDD de référence'!$B$5:$E$5006,4,0)</f>
        <v>Provence-Alpes-Côte d'Azur</v>
      </c>
      <c r="D103" s="201">
        <v>3458</v>
      </c>
      <c r="E103" s="189" t="str">
        <f t="shared" si="1"/>
        <v>Tranche A</v>
      </c>
      <c r="F103" s="119">
        <f>IFERROR((VLOOKUP(E103,'Simulations - Consolidé'!$A$41:$P$45,13,0)*D103+VLOOKUP(E103,'Simulations - Consolidé'!$A$41:$P$45,14,0)),"")*$B$6</f>
        <v>17819.399999999998</v>
      </c>
      <c r="G103" s="119" t="str" cm="1">
        <f t="array" ref="G103">IF(SUMIF('BDD de référence'!$B$6:$B$4786,A103,'BDD de référence'!$I$6:$I$4786)&gt;0,IFERROR((VLOOKUP(E103,'Volet 1 - Domaines 2&amp;3'!$A$39:$L$43,11,0)*D103+VLOOKUP(E103,'Volet 1 - Domaines 2&amp;3'!$A$39:$L$43,12,0))*$B$6,error),"")</f>
        <v/>
      </c>
      <c r="H103" s="119" t="str" cm="1">
        <f t="array" ref="H103">IF(SUMIF('BDD de référence'!$B$6:$B$4786,A103,'BDD de référence'!$J$6:$J$4786)&gt;0,IFERROR((VLOOKUP(E103,'Volet 1 - Domaines 2&amp;3'!$A$39:$L$43,11,0)*D103+VLOOKUP(E103,'Volet 1 - Domaines 2&amp;3'!$A$39:$L$43,12,0))*$B$6,error),"")</f>
        <v/>
      </c>
      <c r="I103" s="119">
        <f>IFERROR((VLOOKUP(E103,'Simulations - Consolidé'!$A$41:$P$45,15,0)*D103+VLOOKUP(E103,'Simulations - Consolidé'!$A$41:$P$45,16,0)),"")*$C$6</f>
        <v>7746.453658536585</v>
      </c>
      <c r="J103" s="167">
        <v>5406.67</v>
      </c>
      <c r="K103" s="167">
        <v>6488.01</v>
      </c>
      <c r="L103" s="167">
        <v>4784.17</v>
      </c>
      <c r="M103" s="167">
        <v>5741.01</v>
      </c>
      <c r="N103" s="167">
        <v>4995</v>
      </c>
      <c r="O103" s="167">
        <v>5994</v>
      </c>
    </row>
    <row r="104" spans="1:15">
      <c r="A104" s="1" t="s">
        <v>607</v>
      </c>
      <c r="B104" s="1" t="str">
        <f>VLOOKUP(A104,'BDD de référence'!$B$5:$D$5006,3,0)</f>
        <v>06</v>
      </c>
      <c r="C104" s="1" t="str">
        <f>VLOOKUP(A104,'BDD de référence'!$B$5:$E$5006,4,0)</f>
        <v>Provence-Alpes-Côte d'Azur</v>
      </c>
      <c r="D104" s="201">
        <v>4331.5</v>
      </c>
      <c r="E104" s="189" t="str">
        <f t="shared" si="1"/>
        <v>Tranche A</v>
      </c>
      <c r="F104" s="119">
        <f>IFERROR((VLOOKUP(E104,'Simulations - Consolidé'!$A$41:$P$45,13,0)*D104+VLOOKUP(E104,'Simulations - Consolidé'!$A$41:$P$45,14,0)),"")*$B$6</f>
        <v>18455.807142857142</v>
      </c>
      <c r="G104" s="119" t="str" cm="1">
        <f t="array" ref="G104">IF(SUMIF('BDD de référence'!$B$6:$B$4786,A104,'BDD de référence'!$I$6:$I$4786)&gt;0,IFERROR((VLOOKUP(E104,'Volet 1 - Domaines 2&amp;3'!$A$39:$L$43,11,0)*D104+VLOOKUP(E104,'Volet 1 - Domaines 2&amp;3'!$A$39:$L$43,12,0))*$B$6,error),"")</f>
        <v/>
      </c>
      <c r="H104" s="119" t="str" cm="1">
        <f t="array" ref="H104">IF(SUMIF('BDD de référence'!$B$6:$B$4786,A104,'BDD de référence'!$J$6:$J$4786)&gt;0,IFERROR((VLOOKUP(E104,'Volet 1 - Domaines 2&amp;3'!$A$39:$L$43,11,0)*D104+VLOOKUP(E104,'Volet 1 - Domaines 2&amp;3'!$A$39:$L$43,12,0))*$B$6,error),"")</f>
        <v/>
      </c>
      <c r="I104" s="119">
        <f>IFERROR((VLOOKUP(E104,'Simulations - Consolidé'!$A$41:$P$45,15,0)*D104+VLOOKUP(E104,'Simulations - Consolidé'!$A$41:$P$45,16,0)),"")*$C$6</f>
        <v>8023.1127177700337</v>
      </c>
      <c r="J104" s="167">
        <v>5614.65</v>
      </c>
      <c r="K104" s="167">
        <v>6737.58</v>
      </c>
      <c r="L104" s="167">
        <v>4940.1499999999996</v>
      </c>
      <c r="M104" s="167">
        <v>5928.18</v>
      </c>
      <c r="N104" s="167">
        <v>5099</v>
      </c>
      <c r="O104" s="167">
        <v>6118.8</v>
      </c>
    </row>
    <row r="105" spans="1:15">
      <c r="A105" s="1" t="s">
        <v>590</v>
      </c>
      <c r="B105" s="1" t="str">
        <f>VLOOKUP(A105,'BDD de référence'!$B$5:$D$5006,3,0)</f>
        <v>06</v>
      </c>
      <c r="C105" s="1" t="str">
        <f>VLOOKUP(A105,'BDD de référence'!$B$5:$E$5006,4,0)</f>
        <v>Provence-Alpes-Côte d'Azur</v>
      </c>
      <c r="D105" s="201">
        <v>5592</v>
      </c>
      <c r="E105" s="189" t="str">
        <f t="shared" si="1"/>
        <v>Tranche A</v>
      </c>
      <c r="F105" s="119">
        <f>IFERROR((VLOOKUP(E105,'Simulations - Consolidé'!$A$41:$P$45,13,0)*D105+VLOOKUP(E105,'Simulations - Consolidé'!$A$41:$P$45,14,0)),"")*$B$6</f>
        <v>19374.171428571426</v>
      </c>
      <c r="G105" s="119" t="str" cm="1">
        <f t="array" ref="G105">IF(SUMIF('BDD de référence'!$B$6:$B$4786,A105,'BDD de référence'!$I$6:$I$4786)&gt;0,IFERROR((VLOOKUP(E105,'Volet 1 - Domaines 2&amp;3'!$A$39:$L$43,11,0)*D105+VLOOKUP(E105,'Volet 1 - Domaines 2&amp;3'!$A$39:$L$43,12,0))*$B$6,error),"")</f>
        <v/>
      </c>
      <c r="H105" s="119" t="str" cm="1">
        <f t="array" ref="H105">IF(SUMIF('BDD de référence'!$B$6:$B$4786,A105,'BDD de référence'!$J$6:$J$4786)&gt;0,IFERROR((VLOOKUP(E105,'Volet 1 - Domaines 2&amp;3'!$A$39:$L$43,11,0)*D105+VLOOKUP(E105,'Volet 1 - Domaines 2&amp;3'!$A$39:$L$43,12,0))*$B$6,error),"")</f>
        <v/>
      </c>
      <c r="I105" s="119">
        <f>IFERROR((VLOOKUP(E105,'Simulations - Consolidé'!$A$41:$P$45,15,0)*D105+VLOOKUP(E105,'Simulations - Consolidé'!$A$41:$P$45,16,0)),"")*$C$6</f>
        <v>8422.3442508710814</v>
      </c>
      <c r="J105" s="167">
        <v>5914.77</v>
      </c>
      <c r="K105" s="167">
        <v>7097.7300000000005</v>
      </c>
      <c r="L105" s="167">
        <v>5165.25</v>
      </c>
      <c r="M105" s="167">
        <v>6198.3</v>
      </c>
      <c r="N105" s="167">
        <v>5249.05</v>
      </c>
      <c r="O105" s="167">
        <v>6298.86</v>
      </c>
    </row>
    <row r="106" spans="1:15">
      <c r="A106" s="1" t="s">
        <v>576</v>
      </c>
      <c r="B106" s="1" t="str">
        <f>VLOOKUP(A106,'BDD de référence'!$B$5:$D$5006,3,0)</f>
        <v>06</v>
      </c>
      <c r="C106" s="1" t="str">
        <f>VLOOKUP(A106,'BDD de référence'!$B$5:$E$5006,4,0)</f>
        <v>Provence-Alpes-Côte d'Azur</v>
      </c>
      <c r="D106" s="201">
        <v>7854</v>
      </c>
      <c r="E106" s="189" t="str">
        <f t="shared" si="1"/>
        <v>Tranche B</v>
      </c>
      <c r="F106" s="119">
        <f>IFERROR((VLOOKUP(E106,'Simulations - Consolidé'!$A$41:$P$45,13,0)*D106+VLOOKUP(E106,'Simulations - Consolidé'!$A$41:$P$45,14,0)),"")*$B$6</f>
        <v>21523.974193548383</v>
      </c>
      <c r="G106" s="119" t="str" cm="1">
        <f t="array" ref="G106">IF(SUMIF('BDD de référence'!$B$6:$B$4786,A106,'BDD de référence'!$I$6:$I$4786)&gt;0,IFERROR((VLOOKUP(E106,'Volet 1 - Domaines 2&amp;3'!$A$39:$L$43,11,0)*D106+VLOOKUP(E106,'Volet 1 - Domaines 2&amp;3'!$A$39:$L$43,12,0))*$B$6,error),"")</f>
        <v/>
      </c>
      <c r="H106" s="119" t="str" cm="1">
        <f t="array" ref="H106">IF(SUMIF('BDD de référence'!$B$6:$B$4786,A106,'BDD de référence'!$J$6:$J$4786)&gt;0,IFERROR((VLOOKUP(E106,'Volet 1 - Domaines 2&amp;3'!$A$39:$L$43,11,0)*D106+VLOOKUP(E106,'Volet 1 - Domaines 2&amp;3'!$A$39:$L$43,12,0))*$B$6,error),"")</f>
        <v/>
      </c>
      <c r="I106" s="119">
        <f>IFERROR((VLOOKUP(E106,'Simulations - Consolidé'!$A$41:$P$45,15,0)*D106+VLOOKUP(E106,'Simulations - Consolidé'!$A$41:$P$45,16,0)),"")*$C$6</f>
        <v>9356.9070023603454</v>
      </c>
      <c r="J106" s="167">
        <v>6502.54</v>
      </c>
      <c r="K106" s="167">
        <v>7803.05</v>
      </c>
      <c r="L106" s="167">
        <v>5646.25</v>
      </c>
      <c r="M106" s="167">
        <v>6775.5</v>
      </c>
      <c r="N106" s="167">
        <v>5485.55</v>
      </c>
      <c r="O106" s="167">
        <v>6582.66</v>
      </c>
    </row>
    <row r="107" spans="1:15">
      <c r="A107" s="1" t="s">
        <v>567</v>
      </c>
      <c r="B107" s="1" t="str">
        <f>VLOOKUP(A107,'BDD de référence'!$B$5:$D$5006,3,0)</f>
        <v>06</v>
      </c>
      <c r="C107" s="1" t="str">
        <f>VLOOKUP(A107,'BDD de référence'!$B$5:$E$5006,4,0)</f>
        <v>Provence-Alpes-Côte d'Azur</v>
      </c>
      <c r="D107" s="201">
        <v>9645</v>
      </c>
      <c r="E107" s="189" t="str">
        <f t="shared" si="1"/>
        <v>Tranche B</v>
      </c>
      <c r="F107" s="119">
        <f>IFERROR((VLOOKUP(E107,'Simulations - Consolidé'!$A$41:$P$45,13,0)*D107+VLOOKUP(E107,'Simulations - Consolidé'!$A$41:$P$45,14,0)),"")*$B$6</f>
        <v>23881.16129032258</v>
      </c>
      <c r="G107" s="119" t="str" cm="1">
        <f t="array" ref="G107">IF(SUMIF('BDD de référence'!$B$6:$B$4786,A107,'BDD de référence'!$I$6:$I$4786)&gt;0,IFERROR((VLOOKUP(E107,'Volet 1 - Domaines 2&amp;3'!$A$39:$L$43,11,0)*D107+VLOOKUP(E107,'Volet 1 - Domaines 2&amp;3'!$A$39:$L$43,12,0))*$B$6,error),"")</f>
        <v/>
      </c>
      <c r="H107" s="119" t="str" cm="1">
        <f t="array" ref="H107">IF(SUMIF('BDD de référence'!$B$6:$B$4786,A107,'BDD de référence'!$J$6:$J$4786)&gt;0,IFERROR((VLOOKUP(E107,'Volet 1 - Domaines 2&amp;3'!$A$39:$L$43,11,0)*D107+VLOOKUP(E107,'Volet 1 - Domaines 2&amp;3'!$A$39:$L$43,12,0))*$B$6,error),"")</f>
        <v/>
      </c>
      <c r="I107" s="119">
        <f>IFERROR((VLOOKUP(E107,'Simulations - Consolidé'!$A$41:$P$45,15,0)*D107+VLOOKUP(E107,'Simulations - Consolidé'!$A$41:$P$45,16,0)),"")*$C$6</f>
        <v>10381.623918174664</v>
      </c>
      <c r="J107" s="167">
        <v>7032.13</v>
      </c>
      <c r="K107" s="167">
        <v>8438.56</v>
      </c>
      <c r="L107" s="167">
        <v>6127.7</v>
      </c>
      <c r="M107" s="167">
        <v>7353.24</v>
      </c>
      <c r="N107" s="167">
        <v>5629.9800000000005</v>
      </c>
      <c r="O107" s="167">
        <v>6755.9800000000005</v>
      </c>
    </row>
    <row r="108" spans="1:15">
      <c r="A108" s="1" t="s">
        <v>490</v>
      </c>
      <c r="B108" s="1" t="str">
        <f>VLOOKUP(A108,'BDD de référence'!$B$5:$D$5006,3,0)</f>
        <v>06</v>
      </c>
      <c r="C108" s="1" t="str">
        <f>VLOOKUP(A108,'BDD de référence'!$B$5:$E$5006,4,0)</f>
        <v>Provence-Alpes-Côte d'Azur</v>
      </c>
      <c r="D108" s="201">
        <v>42116.5</v>
      </c>
      <c r="E108" s="189" t="str">
        <f t="shared" si="1"/>
        <v>Tranche C</v>
      </c>
      <c r="F108" s="119">
        <f>IFERROR((VLOOKUP(E108,'Simulations - Consolidé'!$A$41:$P$45,13,0)*D108+VLOOKUP(E108,'Simulations - Consolidé'!$A$41:$P$45,14,0)),"")*$B$6</f>
        <v>48996.388192771083</v>
      </c>
      <c r="G108" s="119" t="str" cm="1">
        <f t="array" ref="G108">IF(SUMIF('BDD de référence'!$B$6:$B$4786,A108,'BDD de référence'!$I$6:$I$4786)&gt;0,IFERROR((VLOOKUP(E108,'Volet 1 - Domaines 2&amp;3'!$A$39:$L$43,11,0)*D108+VLOOKUP(E108,'Volet 1 - Domaines 2&amp;3'!$A$39:$L$43,12,0))*$B$6,error),"")</f>
        <v/>
      </c>
      <c r="H108" s="119" t="str" cm="1">
        <f t="array" ref="H108">IF(SUMIF('BDD de référence'!$B$6:$B$4786,A108,'BDD de référence'!$J$6:$J$4786)&gt;0,IFERROR((VLOOKUP(E108,'Volet 1 - Domaines 2&amp;3'!$A$39:$L$43,11,0)*D108+VLOOKUP(E108,'Volet 1 - Domaines 2&amp;3'!$A$39:$L$43,12,0))*$B$6,error),"")</f>
        <v/>
      </c>
      <c r="I108" s="119">
        <f>IFERROR((VLOOKUP(E108,'Simulations - Consolidé'!$A$41:$P$45,15,0)*D108+VLOOKUP(E108,'Simulations - Consolidé'!$A$41:$P$45,16,0)),"")*$C$6</f>
        <v>21299.72112253894</v>
      </c>
      <c r="J108" s="167">
        <v>12960.43</v>
      </c>
      <c r="K108" s="167">
        <v>15552.52</v>
      </c>
      <c r="L108" s="167">
        <v>10646.89</v>
      </c>
      <c r="M108" s="167">
        <v>12776.27</v>
      </c>
      <c r="N108" s="167">
        <v>7612.05</v>
      </c>
      <c r="O108" s="167">
        <v>9134.4599999999991</v>
      </c>
    </row>
    <row r="109" spans="1:15">
      <c r="A109" s="1" t="s">
        <v>618</v>
      </c>
      <c r="B109" s="1" t="str">
        <f>VLOOKUP(A109,'BDD de référence'!$B$5:$D$5006,3,0)</f>
        <v>06</v>
      </c>
      <c r="C109" s="1" t="str">
        <f>VLOOKUP(A109,'BDD de référence'!$B$5:$E$5006,4,0)</f>
        <v>Provence-Alpes-Côte d'Azur</v>
      </c>
      <c r="D109" s="201">
        <v>2722.5</v>
      </c>
      <c r="E109" s="189" t="str">
        <f t="shared" si="1"/>
        <v>Tranche A</v>
      </c>
      <c r="F109" s="119">
        <f>IFERROR((VLOOKUP(E109,'Simulations - Consolidé'!$A$41:$P$45,13,0)*D109+VLOOKUP(E109,'Simulations - Consolidé'!$A$41:$P$45,14,0)),"")*$B$6</f>
        <v>17283.535714285714</v>
      </c>
      <c r="G109" s="119" t="str" cm="1">
        <f t="array" ref="G109">IF(SUMIF('BDD de référence'!$B$6:$B$4786,A109,'BDD de référence'!$I$6:$I$4786)&gt;0,IFERROR((VLOOKUP(E109,'Volet 1 - Domaines 2&amp;3'!$A$39:$L$43,11,0)*D109+VLOOKUP(E109,'Volet 1 - Domaines 2&amp;3'!$A$39:$L$43,12,0))*$B$6,error),"")</f>
        <v/>
      </c>
      <c r="H109" s="119" t="str" cm="1">
        <f t="array" ref="H109">IF(SUMIF('BDD de référence'!$B$6:$B$4786,A109,'BDD de référence'!$J$6:$J$4786)&gt;0,IFERROR((VLOOKUP(E109,'Volet 1 - Domaines 2&amp;3'!$A$39:$L$43,11,0)*D109+VLOOKUP(E109,'Volet 1 - Domaines 2&amp;3'!$A$39:$L$43,12,0))*$B$6,error),"")</f>
        <v/>
      </c>
      <c r="I109" s="119">
        <f>IFERROR((VLOOKUP(E109,'Simulations - Consolidé'!$A$41:$P$45,15,0)*D109+VLOOKUP(E109,'Simulations - Consolidé'!$A$41:$P$45,16,0)),"")*$C$6</f>
        <v>7513.5026132404182</v>
      </c>
      <c r="J109" s="167">
        <v>5231.55</v>
      </c>
      <c r="K109" s="167">
        <v>6277.86</v>
      </c>
      <c r="L109" s="167">
        <v>4652.84</v>
      </c>
      <c r="M109" s="167">
        <v>5583.41</v>
      </c>
      <c r="N109" s="167">
        <v>4907.45</v>
      </c>
      <c r="O109" s="167">
        <v>5888.94</v>
      </c>
    </row>
    <row r="110" spans="1:15">
      <c r="A110" s="1" t="s">
        <v>523</v>
      </c>
      <c r="B110" s="1" t="str">
        <f>VLOOKUP(A110,'BDD de référence'!$B$5:$D$5006,3,0)</f>
        <v>06</v>
      </c>
      <c r="C110" s="1" t="str">
        <f>VLOOKUP(A110,'BDD de référence'!$B$5:$E$5006,4,0)</f>
        <v>Provence-Alpes-Côte d'Azur</v>
      </c>
      <c r="D110" s="201">
        <v>17687.5</v>
      </c>
      <c r="E110" s="189" t="str">
        <f t="shared" si="1"/>
        <v>Tranche B</v>
      </c>
      <c r="F110" s="119">
        <f>IFERROR((VLOOKUP(E110,'Simulations - Consolidé'!$A$41:$P$45,13,0)*D110+VLOOKUP(E110,'Simulations - Consolidé'!$A$41:$P$45,14,0)),"")*$B$6</f>
        <v>34466.129032258068</v>
      </c>
      <c r="G110" s="119" t="str" cm="1">
        <f t="array" ref="G110">IF(SUMIF('BDD de référence'!$B$6:$B$4786,A110,'BDD de référence'!$I$6:$I$4786)&gt;0,IFERROR((VLOOKUP(E110,'Volet 1 - Domaines 2&amp;3'!$A$39:$L$43,11,0)*D110+VLOOKUP(E110,'Volet 1 - Domaines 2&amp;3'!$A$39:$L$43,12,0))*$B$6,error),"")</f>
        <v/>
      </c>
      <c r="H110" s="119" t="str" cm="1">
        <f t="array" ref="H110">IF(SUMIF('BDD de référence'!$B$6:$B$4786,A110,'BDD de référence'!$J$6:$J$4786)&gt;0,IFERROR((VLOOKUP(E110,'Volet 1 - Domaines 2&amp;3'!$A$39:$L$43,11,0)*D110+VLOOKUP(E110,'Volet 1 - Domaines 2&amp;3'!$A$39:$L$43,12,0))*$B$6,error),"")</f>
        <v/>
      </c>
      <c r="I110" s="119">
        <f>IFERROR((VLOOKUP(E110,'Simulations - Consolidé'!$A$41:$P$45,15,0)*D110+VLOOKUP(E110,'Simulations - Consolidé'!$A$41:$P$45,16,0)),"")*$C$6</f>
        <v>14983.123524783632</v>
      </c>
      <c r="J110" s="167">
        <v>9410.2900000000009</v>
      </c>
      <c r="K110" s="167">
        <v>11292.35</v>
      </c>
      <c r="L110" s="167">
        <v>8289.66</v>
      </c>
      <c r="M110" s="167">
        <v>9947.6</v>
      </c>
      <c r="N110" s="167">
        <v>6278.5700000000006</v>
      </c>
      <c r="O110" s="167">
        <v>7534.29</v>
      </c>
    </row>
    <row r="111" spans="1:15">
      <c r="A111" s="1" t="s">
        <v>570</v>
      </c>
      <c r="B111" s="1" t="str">
        <f>VLOOKUP(A111,'BDD de référence'!$B$5:$D$5006,3,0)</f>
        <v>06</v>
      </c>
      <c r="C111" s="1" t="str">
        <f>VLOOKUP(A111,'BDD de référence'!$B$5:$E$5006,4,0)</f>
        <v>Provence-Alpes-Côte d'Azur</v>
      </c>
      <c r="D111" s="201">
        <v>9594.5</v>
      </c>
      <c r="E111" s="189" t="str">
        <f t="shared" si="1"/>
        <v>Tranche B</v>
      </c>
      <c r="F111" s="119">
        <f>IFERROR((VLOOKUP(E111,'Simulations - Consolidé'!$A$41:$P$45,13,0)*D111+VLOOKUP(E111,'Simulations - Consolidé'!$A$41:$P$45,14,0)),"")*$B$6</f>
        <v>23814.696774193548</v>
      </c>
      <c r="G111" s="119" t="str" cm="1">
        <f t="array" ref="G111">IF(SUMIF('BDD de référence'!$B$6:$B$4786,A111,'BDD de référence'!$I$6:$I$4786)&gt;0,IFERROR((VLOOKUP(E111,'Volet 1 - Domaines 2&amp;3'!$A$39:$L$43,11,0)*D111+VLOOKUP(E111,'Volet 1 - Domaines 2&amp;3'!$A$39:$L$43,12,0))*$B$6,error),"")</f>
        <v/>
      </c>
      <c r="H111" s="119" t="str" cm="1">
        <f t="array" ref="H111">IF(SUMIF('BDD de référence'!$B$6:$B$4786,A111,'BDD de référence'!$J$6:$J$4786)&gt;0,IFERROR((VLOOKUP(E111,'Volet 1 - Domaines 2&amp;3'!$A$39:$L$43,11,0)*D111+VLOOKUP(E111,'Volet 1 - Domaines 2&amp;3'!$A$39:$L$43,12,0))*$B$6,error),"")</f>
        <v/>
      </c>
      <c r="I111" s="119">
        <f>IFERROR((VLOOKUP(E111,'Simulations - Consolidé'!$A$41:$P$45,15,0)*D111+VLOOKUP(E111,'Simulations - Consolidé'!$A$41:$P$45,16,0)),"")*$C$6</f>
        <v>10352.730448465774</v>
      </c>
      <c r="J111" s="167">
        <v>7017.2</v>
      </c>
      <c r="K111" s="167">
        <v>8420.64</v>
      </c>
      <c r="L111" s="167">
        <v>6114.12</v>
      </c>
      <c r="M111" s="167">
        <v>7336.95</v>
      </c>
      <c r="N111" s="167">
        <v>5625.91</v>
      </c>
      <c r="O111" s="167">
        <v>6751.1</v>
      </c>
    </row>
    <row r="112" spans="1:15">
      <c r="A112" s="1" t="s">
        <v>515</v>
      </c>
      <c r="B112" s="1" t="str">
        <f>VLOOKUP(A112,'BDD de référence'!$B$5:$D$5006,3,0)</f>
        <v>06</v>
      </c>
      <c r="C112" s="1" t="str">
        <f>VLOOKUP(A112,'BDD de référence'!$B$5:$E$5006,4,0)</f>
        <v>Provence-Alpes-Côte d'Azur</v>
      </c>
      <c r="D112" s="201">
        <v>21356.5</v>
      </c>
      <c r="E112" s="189" t="str">
        <f t="shared" si="1"/>
        <v>Tranche B</v>
      </c>
      <c r="F112" s="119">
        <f>IFERROR((VLOOKUP(E112,'Simulations - Consolidé'!$A$41:$P$45,13,0)*D112+VLOOKUP(E112,'Simulations - Consolidé'!$A$41:$P$45,14,0)),"")*$B$6</f>
        <v>39295.006451612899</v>
      </c>
      <c r="G112" s="119" t="str" cm="1">
        <f t="array" ref="G112">IF(SUMIF('BDD de référence'!$B$6:$B$4786,A112,'BDD de référence'!$I$6:$I$4786)&gt;0,IFERROR((VLOOKUP(E112,'Volet 1 - Domaines 2&amp;3'!$A$39:$L$43,11,0)*D112+VLOOKUP(E112,'Volet 1 - Domaines 2&amp;3'!$A$39:$L$43,12,0))*$B$6,error),"")</f>
        <v/>
      </c>
      <c r="H112" s="119" t="str" cm="1">
        <f t="array" ref="H112">IF(SUMIF('BDD de référence'!$B$6:$B$4786,A112,'BDD de référence'!$J$6:$J$4786)&gt;0,IFERROR((VLOOKUP(E112,'Volet 1 - Domaines 2&amp;3'!$A$39:$L$43,11,0)*D112+VLOOKUP(E112,'Volet 1 - Domaines 2&amp;3'!$A$39:$L$43,12,0))*$B$6,error),"")</f>
        <v/>
      </c>
      <c r="I112" s="119">
        <f>IFERROR((VLOOKUP(E112,'Simulations - Consolidé'!$A$41:$P$45,15,0)*D112+VLOOKUP(E112,'Simulations - Consolidé'!$A$41:$P$45,16,0)),"")*$C$6</f>
        <v>17082.334225019669</v>
      </c>
      <c r="J112" s="167">
        <v>10495.210000000001</v>
      </c>
      <c r="K112" s="167">
        <v>12594.26</v>
      </c>
      <c r="L112" s="167">
        <v>9275.9500000000007</v>
      </c>
      <c r="M112" s="167">
        <v>11131.14</v>
      </c>
      <c r="N112" s="167">
        <v>6574.45</v>
      </c>
      <c r="O112" s="167">
        <v>7889.34</v>
      </c>
    </row>
    <row r="113" spans="1:15">
      <c r="A113" s="1" t="s">
        <v>634</v>
      </c>
      <c r="B113" s="1" t="str">
        <f>VLOOKUP(A113,'BDD de référence'!$B$5:$D$5006,3,0)</f>
        <v>06</v>
      </c>
      <c r="C113" s="1" t="str">
        <f>VLOOKUP(A113,'BDD de référence'!$B$5:$E$5006,4,0)</f>
        <v>Provence-Alpes-Côte d'Azur</v>
      </c>
      <c r="D113" s="201">
        <v>1013.5</v>
      </c>
      <c r="E113" s="189" t="str">
        <f t="shared" si="1"/>
        <v>Tranche A</v>
      </c>
      <c r="F113" s="119">
        <f>IFERROR((VLOOKUP(E113,'Simulations - Consolidé'!$A$41:$P$45,13,0)*D113+VLOOKUP(E113,'Simulations - Consolidé'!$A$41:$P$45,14,0)),"")*$B$6</f>
        <v>16038.407142857142</v>
      </c>
      <c r="G113" s="119" t="str" cm="1">
        <f t="array" ref="G113">IF(SUMIF('BDD de référence'!$B$6:$B$4786,A113,'BDD de référence'!$I$6:$I$4786)&gt;0,IFERROR((VLOOKUP(E113,'Volet 1 - Domaines 2&amp;3'!$A$39:$L$43,11,0)*D113+VLOOKUP(E113,'Volet 1 - Domaines 2&amp;3'!$A$39:$L$43,12,0))*$B$6,error),"")</f>
        <v/>
      </c>
      <c r="H113" s="119" t="str" cm="1">
        <f t="array" ref="H113">IF(SUMIF('BDD de référence'!$B$6:$B$4786,A113,'BDD de référence'!$J$6:$J$4786)&gt;0,IFERROR((VLOOKUP(E113,'Volet 1 - Domaines 2&amp;3'!$A$39:$L$43,11,0)*D113+VLOOKUP(E113,'Volet 1 - Domaines 2&amp;3'!$A$39:$L$43,12,0))*$B$6,error),"")</f>
        <v/>
      </c>
      <c r="I113" s="119">
        <f>IFERROR((VLOOKUP(E113,'Simulations - Consolidé'!$A$41:$P$45,15,0)*D113+VLOOKUP(E113,'Simulations - Consolidé'!$A$41:$P$45,16,0)),"")*$C$6</f>
        <v>6972.2200348432052</v>
      </c>
      <c r="J113" s="167">
        <v>4824.6499999999996</v>
      </c>
      <c r="K113" s="167">
        <v>5789.58</v>
      </c>
      <c r="L113" s="167">
        <v>4347.6499999999996</v>
      </c>
      <c r="M113" s="167">
        <v>5217.18</v>
      </c>
      <c r="N113" s="167">
        <v>4704</v>
      </c>
      <c r="O113" s="167">
        <v>5644.8</v>
      </c>
    </row>
    <row r="114" spans="1:15">
      <c r="A114" s="1" t="s">
        <v>561</v>
      </c>
      <c r="B114" s="1" t="str">
        <f>VLOOKUP(A114,'BDD de référence'!$B$5:$D$5006,3,0)</f>
        <v>06</v>
      </c>
      <c r="C114" s="1" t="str">
        <f>VLOOKUP(A114,'BDD de référence'!$B$5:$E$5006,4,0)</f>
        <v>Provence-Alpes-Côte d'Azur</v>
      </c>
      <c r="D114" s="201">
        <v>10177</v>
      </c>
      <c r="E114" s="189" t="str">
        <f t="shared" si="1"/>
        <v>Tranche B</v>
      </c>
      <c r="F114" s="119">
        <f>IFERROR((VLOOKUP(E114,'Simulations - Consolidé'!$A$41:$P$45,13,0)*D114+VLOOKUP(E114,'Simulations - Consolidé'!$A$41:$P$45,14,0)),"")*$B$6</f>
        <v>24581.34193548387</v>
      </c>
      <c r="G114" s="119" t="str" cm="1">
        <f t="array" ref="G114">IF(SUMIF('BDD de référence'!$B$6:$B$4786,A114,'BDD de référence'!$I$6:$I$4786)&gt;0,IFERROR((VLOOKUP(E114,'Volet 1 - Domaines 2&amp;3'!$A$39:$L$43,11,0)*D114+VLOOKUP(E114,'Volet 1 - Domaines 2&amp;3'!$A$39:$L$43,12,0))*$B$6,error),"")</f>
        <v/>
      </c>
      <c r="H114" s="119" t="str" cm="1">
        <f t="array" ref="H114">IF(SUMIF('BDD de référence'!$B$6:$B$4786,A114,'BDD de référence'!$J$6:$J$4786)&gt;0,IFERROR((VLOOKUP(E114,'Volet 1 - Domaines 2&amp;3'!$A$39:$L$43,11,0)*D114+VLOOKUP(E114,'Volet 1 - Domaines 2&amp;3'!$A$39:$L$43,12,0))*$B$6,error),"")</f>
        <v/>
      </c>
      <c r="I114" s="119">
        <f>IFERROR((VLOOKUP(E114,'Simulations - Consolidé'!$A$41:$P$45,15,0)*D114+VLOOKUP(E114,'Simulations - Consolidé'!$A$41:$P$45,16,0)),"")*$C$6</f>
        <v>10686.006608969315</v>
      </c>
      <c r="J114" s="167">
        <v>7189.45</v>
      </c>
      <c r="K114" s="167">
        <v>8627.34</v>
      </c>
      <c r="L114" s="167">
        <v>6270.7</v>
      </c>
      <c r="M114" s="167">
        <v>7524.84</v>
      </c>
      <c r="N114" s="167">
        <v>5672.89</v>
      </c>
      <c r="O114" s="167">
        <v>6807.47</v>
      </c>
    </row>
    <row r="115" spans="1:15">
      <c r="A115" s="1" t="s">
        <v>579</v>
      </c>
      <c r="B115" s="1" t="str">
        <f>VLOOKUP(A115,'BDD de référence'!$B$5:$D$5006,3,0)</f>
        <v>06</v>
      </c>
      <c r="C115" s="1" t="str">
        <f>VLOOKUP(A115,'BDD de référence'!$B$5:$E$5006,4,0)</f>
        <v>Provence-Alpes-Côte d'Azur</v>
      </c>
      <c r="D115" s="201">
        <v>7267.5</v>
      </c>
      <c r="E115" s="189" t="str">
        <f t="shared" si="1"/>
        <v>Tranche B</v>
      </c>
      <c r="F115" s="119">
        <f>IFERROR((VLOOKUP(E115,'Simulations - Consolidé'!$A$41:$P$45,13,0)*D115+VLOOKUP(E115,'Simulations - Consolidé'!$A$41:$P$45,14,0)),"")*$B$6</f>
        <v>20752.06451612903</v>
      </c>
      <c r="G115" s="119" t="str" cm="1">
        <f t="array" ref="G115">IF(SUMIF('BDD de référence'!$B$6:$B$4786,A115,'BDD de référence'!$I$6:$I$4786)&gt;0,IFERROR((VLOOKUP(E115,'Volet 1 - Domaines 2&amp;3'!$A$39:$L$43,11,0)*D115+VLOOKUP(E115,'Volet 1 - Domaines 2&amp;3'!$A$39:$L$43,12,0))*$B$6,error),"")</f>
        <v/>
      </c>
      <c r="H115" s="119" t="str" cm="1">
        <f t="array" ref="H115">IF(SUMIF('BDD de référence'!$B$6:$B$4786,A115,'BDD de référence'!$J$6:$J$4786)&gt;0,IFERROR((VLOOKUP(E115,'Volet 1 - Domaines 2&amp;3'!$A$39:$L$43,11,0)*D115+VLOOKUP(E115,'Volet 1 - Domaines 2&amp;3'!$A$39:$L$43,12,0))*$B$6,error),"")</f>
        <v/>
      </c>
      <c r="I115" s="119">
        <f>IFERROR((VLOOKUP(E115,'Simulations - Consolidé'!$A$41:$P$45,15,0)*D115+VLOOKUP(E115,'Simulations - Consolidé'!$A$41:$P$45,16,0)),"")*$C$6</f>
        <v>9021.3422501966943</v>
      </c>
      <c r="J115" s="167">
        <v>6329.1</v>
      </c>
      <c r="K115" s="167">
        <v>7594.92</v>
      </c>
      <c r="L115" s="167">
        <v>5488.59</v>
      </c>
      <c r="M115" s="167">
        <v>6586.31</v>
      </c>
      <c r="N115" s="167">
        <v>5438.25</v>
      </c>
      <c r="O115" s="167">
        <v>6525.9</v>
      </c>
    </row>
    <row r="116" spans="1:15">
      <c r="A116" s="1" t="s">
        <v>533</v>
      </c>
      <c r="B116" s="1" t="str">
        <f>VLOOKUP(A116,'BDD de référence'!$B$5:$D$5006,3,0)</f>
        <v>06</v>
      </c>
      <c r="C116" s="1" t="str">
        <f>VLOOKUP(A116,'BDD de référence'!$B$5:$E$5006,4,0)</f>
        <v>Provence-Alpes-Côte d'Azur</v>
      </c>
      <c r="D116" s="201">
        <v>16267</v>
      </c>
      <c r="E116" s="189" t="str">
        <f t="shared" si="1"/>
        <v>Tranche B</v>
      </c>
      <c r="F116" s="119">
        <f>IFERROR((VLOOKUP(E116,'Simulations - Consolidé'!$A$41:$P$45,13,0)*D116+VLOOKUP(E116,'Simulations - Consolidé'!$A$41:$P$45,14,0)),"")*$B$6</f>
        <v>32596.567741935487</v>
      </c>
      <c r="G116" s="119" t="str" cm="1">
        <f t="array" ref="G116">IF(SUMIF('BDD de référence'!$B$6:$B$4786,A116,'BDD de référence'!$I$6:$I$4786)&gt;0,IFERROR((VLOOKUP(E116,'Volet 1 - Domaines 2&amp;3'!$A$39:$L$43,11,0)*D116+VLOOKUP(E116,'Volet 1 - Domaines 2&amp;3'!$A$39:$L$43,12,0))*$B$6,error),"")</f>
        <v/>
      </c>
      <c r="H116" s="119" t="str" cm="1">
        <f t="array" ref="H116">IF(SUMIF('BDD de référence'!$B$6:$B$4786,A116,'BDD de référence'!$J$6:$J$4786)&gt;0,IFERROR((VLOOKUP(E116,'Volet 1 - Domaines 2&amp;3'!$A$39:$L$43,11,0)*D116+VLOOKUP(E116,'Volet 1 - Domaines 2&amp;3'!$A$39:$L$43,12,0))*$B$6,error),"")</f>
        <v/>
      </c>
      <c r="I116" s="119">
        <f>IFERROR((VLOOKUP(E116,'Simulations - Consolidé'!$A$41:$P$45,15,0)*D116+VLOOKUP(E116,'Simulations - Consolidé'!$A$41:$P$45,16,0)),"")*$C$6</f>
        <v>14170.387411487018</v>
      </c>
      <c r="J116" s="167">
        <v>8990.25</v>
      </c>
      <c r="K116" s="167">
        <v>10788.3</v>
      </c>
      <c r="L116" s="167">
        <v>7907.8</v>
      </c>
      <c r="M116" s="167">
        <v>9489.36</v>
      </c>
      <c r="N116" s="167">
        <v>6164.01</v>
      </c>
      <c r="O116" s="167">
        <v>7396.8200000000006</v>
      </c>
    </row>
    <row r="117" spans="1:15">
      <c r="A117" s="1" t="s">
        <v>520</v>
      </c>
      <c r="B117" s="1" t="str">
        <f>VLOOKUP(A117,'BDD de référence'!$B$5:$D$5006,3,0)</f>
        <v>06</v>
      </c>
      <c r="C117" s="1" t="str">
        <f>VLOOKUP(A117,'BDD de référence'!$B$5:$E$5006,4,0)</f>
        <v>Provence-Alpes-Côte d'Azur</v>
      </c>
      <c r="D117" s="201">
        <v>19839.5</v>
      </c>
      <c r="E117" s="189" t="str">
        <f t="shared" si="1"/>
        <v>Tranche B</v>
      </c>
      <c r="F117" s="119">
        <f>IFERROR((VLOOKUP(E117,'Simulations - Consolidé'!$A$41:$P$45,13,0)*D117+VLOOKUP(E117,'Simulations - Consolidé'!$A$41:$P$45,14,0)),"")*$B$6</f>
        <v>37298.438709677415</v>
      </c>
      <c r="G117" s="119" t="str" cm="1">
        <f t="array" ref="G117">IF(SUMIF('BDD de référence'!$B$6:$B$4786,A117,'BDD de référence'!$I$6:$I$4786)&gt;0,IFERROR((VLOOKUP(E117,'Volet 1 - Domaines 2&amp;3'!$A$39:$L$43,11,0)*D117+VLOOKUP(E117,'Volet 1 - Domaines 2&amp;3'!$A$39:$L$43,12,0))*$B$6,error),"")</f>
        <v/>
      </c>
      <c r="H117" s="119" cm="1">
        <f t="array" ref="H117">IF(SUMIF('BDD de référence'!$B$6:$B$4786,A117,'BDD de référence'!$J$6:$J$4786)&gt;0,IFERROR((VLOOKUP(E117,'Volet 1 - Domaines 2&amp;3'!$A$39:$L$43,11,0)*D117+VLOOKUP(E117,'Volet 1 - Domaines 2&amp;3'!$A$39:$L$43,12,0))*$B$6,error),"")</f>
        <v>20203.320967741936</v>
      </c>
      <c r="I117" s="119">
        <f>IFERROR((VLOOKUP(E117,'Simulations - Consolidé'!$A$41:$P$45,15,0)*D117+VLOOKUP(E117,'Simulations - Consolidé'!$A$41:$P$45,16,0)),"")*$C$6</f>
        <v>16214.385837922893</v>
      </c>
      <c r="J117" s="167">
        <v>10046.64</v>
      </c>
      <c r="K117" s="167">
        <v>12055.97</v>
      </c>
      <c r="L117" s="167">
        <v>8868.15</v>
      </c>
      <c r="M117" s="167">
        <v>10641.78</v>
      </c>
      <c r="N117" s="167">
        <v>6452.12</v>
      </c>
      <c r="O117" s="167">
        <v>7742.55</v>
      </c>
    </row>
    <row r="118" spans="1:15">
      <c r="A118" s="1" t="s">
        <v>531</v>
      </c>
      <c r="B118" s="1" t="str">
        <f>VLOOKUP(A118,'BDD de référence'!$B$5:$D$5006,3,0)</f>
        <v>06</v>
      </c>
      <c r="C118" s="1" t="str">
        <f>VLOOKUP(A118,'BDD de référence'!$B$5:$E$5006,4,0)</f>
        <v>Provence-Alpes-Côte d'Azur</v>
      </c>
      <c r="D118" s="201">
        <v>16466.5</v>
      </c>
      <c r="E118" s="189" t="str">
        <f t="shared" si="1"/>
        <v>Tranche B</v>
      </c>
      <c r="F118" s="119">
        <f>IFERROR((VLOOKUP(E118,'Simulations - Consolidé'!$A$41:$P$45,13,0)*D118+VLOOKUP(E118,'Simulations - Consolidé'!$A$41:$P$45,14,0)),"")*$B$6</f>
        <v>32859.135483870967</v>
      </c>
      <c r="G118" s="119" t="str" cm="1">
        <f t="array" ref="G118">IF(SUMIF('BDD de référence'!$B$6:$B$4786,A118,'BDD de référence'!$I$6:$I$4786)&gt;0,IFERROR((VLOOKUP(E118,'Volet 1 - Domaines 2&amp;3'!$A$39:$L$43,11,0)*D118+VLOOKUP(E118,'Volet 1 - Domaines 2&amp;3'!$A$39:$L$43,12,0))*$B$6,error),"")</f>
        <v/>
      </c>
      <c r="H118" s="119" cm="1">
        <f t="array" ref="H118">IF(SUMIF('BDD de référence'!$B$6:$B$4786,A118,'BDD de référence'!$J$6:$J$4786)&gt;0,IFERROR((VLOOKUP(E118,'Volet 1 - Domaines 2&amp;3'!$A$39:$L$43,11,0)*D118+VLOOKUP(E118,'Volet 1 - Domaines 2&amp;3'!$A$39:$L$43,12,0))*$B$6,error),"")</f>
        <v>17798.698387096774</v>
      </c>
      <c r="I118" s="119">
        <f>IFERROR((VLOOKUP(E118,'Simulations - Consolidé'!$A$41:$P$45,15,0)*D118+VLOOKUP(E118,'Simulations - Consolidé'!$A$41:$P$45,16,0)),"")*$C$6</f>
        <v>14284.530920535011</v>
      </c>
      <c r="J118" s="167">
        <v>9049.25</v>
      </c>
      <c r="K118" s="167">
        <v>10859.1</v>
      </c>
      <c r="L118" s="167">
        <v>7961.43</v>
      </c>
      <c r="M118" s="167">
        <v>9553.7199999999993</v>
      </c>
      <c r="N118" s="167">
        <v>6180.1</v>
      </c>
      <c r="O118" s="167">
        <v>7416.12</v>
      </c>
    </row>
    <row r="119" spans="1:15">
      <c r="A119" s="1" t="s">
        <v>481</v>
      </c>
      <c r="B119" s="1" t="str">
        <f>VLOOKUP(A119,'BDD de référence'!$B$5:$D$5006,3,0)</f>
        <v>06</v>
      </c>
      <c r="C119" s="1" t="str">
        <f>VLOOKUP(A119,'BDD de référence'!$B$5:$E$5006,4,0)</f>
        <v>Provence-Alpes-Côte d'Azur</v>
      </c>
      <c r="D119" s="201">
        <v>55962.5</v>
      </c>
      <c r="E119" s="189" t="str">
        <f t="shared" si="1"/>
        <v>Tranche C</v>
      </c>
      <c r="F119" s="119">
        <f>IFERROR((VLOOKUP(E119,'Simulations - Consolidé'!$A$41:$P$45,13,0)*D119+VLOOKUP(E119,'Simulations - Consolidé'!$A$41:$P$45,14,0)),"")*$B$6</f>
        <v>54781.680722891564</v>
      </c>
      <c r="G119" s="119" cm="1">
        <f t="array" ref="G119">IF(SUMIF('BDD de référence'!$B$6:$B$4786,A119,'BDD de référence'!$I$6:$I$4786)&gt;0,IFERROR((VLOOKUP(E119,'Volet 1 - Domaines 2&amp;3'!$A$39:$L$43,11,0)*D119+VLOOKUP(E119,'Volet 1 - Domaines 2&amp;3'!$A$39:$L$43,12,0))*$B$6,error),"")</f>
        <v>25663.957831325297</v>
      </c>
      <c r="H119" s="119" cm="1">
        <f t="array" ref="H119">IF(SUMIF('BDD de référence'!$B$6:$B$4786,A119,'BDD de référence'!$J$6:$J$4786)&gt;0,IFERROR((VLOOKUP(E119,'Volet 1 - Domaines 2&amp;3'!$A$39:$L$43,11,0)*D119+VLOOKUP(E119,'Volet 1 - Domaines 2&amp;3'!$A$39:$L$43,12,0))*$B$6,error),"")</f>
        <v>25663.957831325297</v>
      </c>
      <c r="I119" s="119">
        <f>IFERROR((VLOOKUP(E119,'Simulations - Consolidé'!$A$41:$P$45,15,0)*D119+VLOOKUP(E119,'Simulations - Consolidé'!$A$41:$P$45,16,0)),"")*$C$6</f>
        <v>23814.704819277111</v>
      </c>
      <c r="J119" s="167">
        <v>14461.8</v>
      </c>
      <c r="K119" s="167">
        <v>17354.16</v>
      </c>
      <c r="L119" s="167">
        <v>11397.57</v>
      </c>
      <c r="M119" s="167">
        <v>13677.09</v>
      </c>
      <c r="N119" s="167">
        <v>8279.33</v>
      </c>
      <c r="O119" s="167">
        <v>9935.2000000000007</v>
      </c>
    </row>
    <row r="120" spans="1:15">
      <c r="A120" s="1" t="s">
        <v>467</v>
      </c>
      <c r="B120" s="1" t="str">
        <f>VLOOKUP(A120,'BDD de référence'!$B$5:$D$5006,3,0)</f>
        <v>06</v>
      </c>
      <c r="C120" s="1" t="str">
        <f>VLOOKUP(A120,'BDD de référence'!$B$5:$E$5006,4,0)</f>
        <v>Provence-Alpes-Côte d'Azur</v>
      </c>
      <c r="D120" s="201">
        <v>82492.5</v>
      </c>
      <c r="E120" s="189" t="str">
        <f t="shared" si="1"/>
        <v>Tranche C</v>
      </c>
      <c r="F120" s="119">
        <f>IFERROR((VLOOKUP(E120,'Simulations - Consolidé'!$A$41:$P$45,13,0)*D120+VLOOKUP(E120,'Simulations - Consolidé'!$A$41:$P$45,14,0)),"")*$B$6</f>
        <v>65866.74578313253</v>
      </c>
      <c r="G120" s="119" t="str" cm="1">
        <f t="array" ref="G120">IF(SUMIF('BDD de référence'!$B$6:$B$4786,A120,'BDD de référence'!$I$6:$I$4786)&gt;0,IFERROR((VLOOKUP(E120,'Volet 1 - Domaines 2&amp;3'!$A$39:$L$43,11,0)*D120+VLOOKUP(E120,'Volet 1 - Domaines 2&amp;3'!$A$39:$L$43,12,0))*$B$6,error),"")</f>
        <v/>
      </c>
      <c r="H120" s="119" t="str" cm="1">
        <f t="array" ref="H120">IF(SUMIF('BDD de référence'!$B$6:$B$4786,A120,'BDD de référence'!$J$6:$J$4786)&gt;0,IFERROR((VLOOKUP(E120,'Volet 1 - Domaines 2&amp;3'!$A$39:$L$43,11,0)*D120+VLOOKUP(E120,'Volet 1 - Domaines 2&amp;3'!$A$39:$L$43,12,0))*$B$6,error),"")</f>
        <v/>
      </c>
      <c r="I120" s="119">
        <f>IFERROR((VLOOKUP(E120,'Simulations - Consolidé'!$A$41:$P$45,15,0)*D120+VLOOKUP(E120,'Simulations - Consolidé'!$A$41:$P$45,16,0)),"")*$C$6</f>
        <v>28633.606846899791</v>
      </c>
      <c r="J120" s="167">
        <v>17338.55</v>
      </c>
      <c r="K120" s="167">
        <v>20806.259999999998</v>
      </c>
      <c r="L120" s="167">
        <v>12835.95</v>
      </c>
      <c r="M120" s="167">
        <v>15403.14</v>
      </c>
      <c r="N120" s="167">
        <v>9557.880000000001</v>
      </c>
      <c r="O120" s="167">
        <v>11469.460000000001</v>
      </c>
    </row>
    <row r="121" spans="1:15">
      <c r="A121" s="1" t="s">
        <v>558</v>
      </c>
      <c r="B121" s="1" t="str">
        <f>VLOOKUP(A121,'BDD de référence'!$B$5:$D$5006,3,0)</f>
        <v>06</v>
      </c>
      <c r="C121" s="1" t="str">
        <f>VLOOKUP(A121,'BDD de référence'!$B$5:$E$5006,4,0)</f>
        <v>Provence-Alpes-Côte d'Azur</v>
      </c>
      <c r="D121" s="201">
        <v>11056</v>
      </c>
      <c r="E121" s="189" t="str">
        <f t="shared" si="1"/>
        <v>Tranche B</v>
      </c>
      <c r="F121" s="119">
        <f>IFERROR((VLOOKUP(E121,'Simulations - Consolidé'!$A$41:$P$45,13,0)*D121+VLOOKUP(E121,'Simulations - Consolidé'!$A$41:$P$45,14,0)),"")*$B$6</f>
        <v>25738.219354838708</v>
      </c>
      <c r="G121" s="119" t="str" cm="1">
        <f t="array" ref="G121">IF(SUMIF('BDD de référence'!$B$6:$B$4786,A121,'BDD de référence'!$I$6:$I$4786)&gt;0,IFERROR((VLOOKUP(E121,'Volet 1 - Domaines 2&amp;3'!$A$39:$L$43,11,0)*D121+VLOOKUP(E121,'Volet 1 - Domaines 2&amp;3'!$A$39:$L$43,12,0))*$B$6,error),"")</f>
        <v/>
      </c>
      <c r="H121" s="119" t="str" cm="1">
        <f t="array" ref="H121">IF(SUMIF('BDD de référence'!$B$6:$B$4786,A121,'BDD de référence'!$J$6:$J$4786)&gt;0,IFERROR((VLOOKUP(E121,'Volet 1 - Domaines 2&amp;3'!$A$39:$L$43,11,0)*D121+VLOOKUP(E121,'Volet 1 - Domaines 2&amp;3'!$A$39:$L$43,12,0))*$B$6,error),"")</f>
        <v/>
      </c>
      <c r="I121" s="119">
        <f>IFERROR((VLOOKUP(E121,'Simulations - Consolidé'!$A$41:$P$45,15,0)*D121+VLOOKUP(E121,'Simulations - Consolidé'!$A$41:$P$45,16,0)),"")*$C$6</f>
        <v>11188.924626278522</v>
      </c>
      <c r="J121" s="167">
        <v>7449.3600000000006</v>
      </c>
      <c r="K121" s="167">
        <v>8939.24</v>
      </c>
      <c r="L121" s="167">
        <v>6507</v>
      </c>
      <c r="M121" s="167">
        <v>7808.4</v>
      </c>
      <c r="N121" s="167">
        <v>5743.77</v>
      </c>
      <c r="O121" s="167">
        <v>6892.5300000000007</v>
      </c>
    </row>
    <row r="122" spans="1:15">
      <c r="A122" s="1" t="s">
        <v>555</v>
      </c>
      <c r="B122" s="1" t="str">
        <f>VLOOKUP(A122,'BDD de référence'!$B$5:$D$5006,3,0)</f>
        <v>06</v>
      </c>
      <c r="C122" s="1" t="str">
        <f>VLOOKUP(A122,'BDD de référence'!$B$5:$E$5006,4,0)</f>
        <v>Provence-Alpes-Côte d'Azur</v>
      </c>
      <c r="D122" s="201">
        <v>11969.5</v>
      </c>
      <c r="E122" s="189" t="str">
        <f t="shared" si="1"/>
        <v>Tranche B</v>
      </c>
      <c r="F122" s="119">
        <f>IFERROR((VLOOKUP(E122,'Simulations - Consolidé'!$A$41:$P$45,13,0)*D122+VLOOKUP(E122,'Simulations - Consolidé'!$A$41:$P$45,14,0)),"")*$B$6</f>
        <v>26940.503225806449</v>
      </c>
      <c r="G122" s="119" t="str" cm="1">
        <f t="array" ref="G122">IF(SUMIF('BDD de référence'!$B$6:$B$4786,A122,'BDD de référence'!$I$6:$I$4786)&gt;0,IFERROR((VLOOKUP(E122,'Volet 1 - Domaines 2&amp;3'!$A$39:$L$43,11,0)*D122+VLOOKUP(E122,'Volet 1 - Domaines 2&amp;3'!$A$39:$L$43,12,0))*$B$6,error),"")</f>
        <v/>
      </c>
      <c r="H122" s="119" t="str" cm="1">
        <f t="array" ref="H122">IF(SUMIF('BDD de référence'!$B$6:$B$4786,A122,'BDD de référence'!$J$6:$J$4786)&gt;0,IFERROR((VLOOKUP(E122,'Volet 1 - Domaines 2&amp;3'!$A$39:$L$43,11,0)*D122+VLOOKUP(E122,'Volet 1 - Domaines 2&amp;3'!$A$39:$L$43,12,0))*$B$6,error),"")</f>
        <v/>
      </c>
      <c r="I122" s="119">
        <f>IFERROR((VLOOKUP(E122,'Simulations - Consolidé'!$A$41:$P$45,15,0)*D122+VLOOKUP(E122,'Simulations - Consolidé'!$A$41:$P$45,16,0)),"")*$C$6</f>
        <v>11711.581746656177</v>
      </c>
      <c r="J122" s="167">
        <v>7719.49</v>
      </c>
      <c r="K122" s="167">
        <v>9263.39</v>
      </c>
      <c r="L122" s="167">
        <v>6752.56</v>
      </c>
      <c r="M122" s="167">
        <v>8103.08</v>
      </c>
      <c r="N122" s="167">
        <v>5817.4400000000005</v>
      </c>
      <c r="O122" s="167">
        <v>6980.93</v>
      </c>
    </row>
    <row r="123" spans="1:15">
      <c r="A123" s="1" t="s">
        <v>541</v>
      </c>
      <c r="B123" s="1" t="str">
        <f>VLOOKUP(A123,'BDD de référence'!$B$5:$D$5006,3,0)</f>
        <v>06</v>
      </c>
      <c r="C123" s="1" t="str">
        <f>VLOOKUP(A123,'BDD de référence'!$B$5:$E$5006,4,0)</f>
        <v>Provence-Alpes-Côte d'Azur</v>
      </c>
      <c r="D123" s="201">
        <v>15481</v>
      </c>
      <c r="E123" s="189" t="str">
        <f t="shared" si="1"/>
        <v>Tranche B</v>
      </c>
      <c r="F123" s="119">
        <f>IFERROR((VLOOKUP(E123,'Simulations - Consolidé'!$A$41:$P$45,13,0)*D123+VLOOKUP(E123,'Simulations - Consolidé'!$A$41:$P$45,14,0)),"")*$B$6</f>
        <v>31562.09032258064</v>
      </c>
      <c r="G123" s="119" t="str" cm="1">
        <f t="array" ref="G123">IF(SUMIF('BDD de référence'!$B$6:$B$4786,A123,'BDD de référence'!$I$6:$I$4786)&gt;0,IFERROR((VLOOKUP(E123,'Volet 1 - Domaines 2&amp;3'!$A$39:$L$43,11,0)*D123+VLOOKUP(E123,'Volet 1 - Domaines 2&amp;3'!$A$39:$L$43,12,0))*$B$6,error),"")</f>
        <v/>
      </c>
      <c r="H123" s="119" t="str" cm="1">
        <f t="array" ref="H123">IF(SUMIF('BDD de référence'!$B$6:$B$4786,A123,'BDD de référence'!$J$6:$J$4786)&gt;0,IFERROR((VLOOKUP(E123,'Volet 1 - Domaines 2&amp;3'!$A$39:$L$43,11,0)*D123+VLOOKUP(E123,'Volet 1 - Domaines 2&amp;3'!$A$39:$L$43,12,0))*$B$6,error),"")</f>
        <v/>
      </c>
      <c r="I123" s="119">
        <f>IFERROR((VLOOKUP(E123,'Simulations - Consolidé'!$A$41:$P$45,15,0)*D123+VLOOKUP(E123,'Simulations - Consolidé'!$A$41:$P$45,16,0)),"")*$C$6</f>
        <v>13720.679150275373</v>
      </c>
      <c r="J123" s="167">
        <v>8757.83</v>
      </c>
      <c r="K123" s="167">
        <v>10509.4</v>
      </c>
      <c r="L123" s="167">
        <v>7696.51</v>
      </c>
      <c r="M123" s="167">
        <v>9235.82</v>
      </c>
      <c r="N123" s="167">
        <v>6100.63</v>
      </c>
      <c r="O123" s="167">
        <v>7320.76</v>
      </c>
    </row>
    <row r="124" spans="1:15">
      <c r="A124" s="1" t="s">
        <v>538</v>
      </c>
      <c r="B124" s="1" t="str">
        <f>VLOOKUP(A124,'BDD de référence'!$B$5:$D$5006,3,0)</f>
        <v>06</v>
      </c>
      <c r="C124" s="1" t="str">
        <f>VLOOKUP(A124,'BDD de référence'!$B$5:$E$5006,4,0)</f>
        <v>Provence-Alpes-Côte d'Azur</v>
      </c>
      <c r="D124" s="201">
        <v>15687.5</v>
      </c>
      <c r="E124" s="189" t="str">
        <f t="shared" si="1"/>
        <v>Tranche B</v>
      </c>
      <c r="F124" s="119">
        <f>IFERROR((VLOOKUP(E124,'Simulations - Consolidé'!$A$41:$P$45,13,0)*D124+VLOOKUP(E124,'Simulations - Consolidé'!$A$41:$P$45,14,0)),"")*$B$6</f>
        <v>31833.870967741932</v>
      </c>
      <c r="G124" s="119" t="str" cm="1">
        <f t="array" ref="G124">IF(SUMIF('BDD de référence'!$B$6:$B$4786,A124,'BDD de référence'!$I$6:$I$4786)&gt;0,IFERROR((VLOOKUP(E124,'Volet 1 - Domaines 2&amp;3'!$A$39:$L$43,11,0)*D124+VLOOKUP(E124,'Volet 1 - Domaines 2&amp;3'!$A$39:$L$43,12,0))*$B$6,error),"")</f>
        <v/>
      </c>
      <c r="H124" s="119" cm="1">
        <f t="array" ref="H124">IF(SUMIF('BDD de référence'!$B$6:$B$4786,A124,'BDD de référence'!$J$6:$J$4786)&gt;0,IFERROR((VLOOKUP(E124,'Volet 1 - Domaines 2&amp;3'!$A$39:$L$43,11,0)*D124+VLOOKUP(E124,'Volet 1 - Domaines 2&amp;3'!$A$39:$L$43,12,0))*$B$6,error),"")</f>
        <v>17243.346774193546</v>
      </c>
      <c r="I124" s="119">
        <f>IFERROR((VLOOKUP(E124,'Simulations - Consolidé'!$A$41:$P$45,15,0)*D124+VLOOKUP(E124,'Simulations - Consolidé'!$A$41:$P$45,16,0)),"")*$C$6</f>
        <v>13838.827694728559</v>
      </c>
      <c r="J124" s="167">
        <v>8818.9</v>
      </c>
      <c r="K124" s="167">
        <v>10582.68</v>
      </c>
      <c r="L124" s="167">
        <v>7752.02</v>
      </c>
      <c r="M124" s="167">
        <v>9302.43</v>
      </c>
      <c r="N124" s="167">
        <v>6117.2800000000007</v>
      </c>
      <c r="O124" s="167">
        <v>7340.74</v>
      </c>
    </row>
    <row r="125" spans="1:15">
      <c r="A125" s="1" t="s">
        <v>611</v>
      </c>
      <c r="B125" s="1" t="str">
        <f>VLOOKUP(A125,'BDD de référence'!$B$5:$D$5006,3,0)</f>
        <v>06</v>
      </c>
      <c r="C125" s="1" t="str">
        <f>VLOOKUP(A125,'BDD de référence'!$B$5:$E$5006,4,0)</f>
        <v>Provence-Alpes-Côte d'Azur</v>
      </c>
      <c r="D125" s="201">
        <v>3991.5</v>
      </c>
      <c r="E125" s="189" t="str">
        <f t="shared" si="1"/>
        <v>Tranche A</v>
      </c>
      <c r="F125" s="119">
        <f>IFERROR((VLOOKUP(E125,'Simulations - Consolidé'!$A$41:$P$45,13,0)*D125+VLOOKUP(E125,'Simulations - Consolidé'!$A$41:$P$45,14,0)),"")*$B$6</f>
        <v>18208.092857142856</v>
      </c>
      <c r="G125" s="119" t="str" cm="1">
        <f t="array" ref="G125">IF(SUMIF('BDD de référence'!$B$6:$B$4786,A125,'BDD de référence'!$I$6:$I$4786)&gt;0,IFERROR((VLOOKUP(E125,'Volet 1 - Domaines 2&amp;3'!$A$39:$L$43,11,0)*D125+VLOOKUP(E125,'Volet 1 - Domaines 2&amp;3'!$A$39:$L$43,12,0))*$B$6,error),"")</f>
        <v/>
      </c>
      <c r="H125" s="119" t="str" cm="1">
        <f t="array" ref="H125">IF(SUMIF('BDD de référence'!$B$6:$B$4786,A125,'BDD de référence'!$J$6:$J$4786)&gt;0,IFERROR((VLOOKUP(E125,'Volet 1 - Domaines 2&amp;3'!$A$39:$L$43,11,0)*D125+VLOOKUP(E125,'Volet 1 - Domaines 2&amp;3'!$A$39:$L$43,12,0))*$B$6,error),"")</f>
        <v/>
      </c>
      <c r="I125" s="119">
        <f>IFERROR((VLOOKUP(E125,'Simulations - Consolidé'!$A$41:$P$45,15,0)*D125+VLOOKUP(E125,'Simulations - Consolidé'!$A$41:$P$45,16,0)),"")*$C$6</f>
        <v>7915.4263066202102</v>
      </c>
      <c r="J125" s="167">
        <v>5533.7</v>
      </c>
      <c r="K125" s="167">
        <v>6640.44</v>
      </c>
      <c r="L125" s="167">
        <v>4879.45</v>
      </c>
      <c r="M125" s="167">
        <v>5855.34</v>
      </c>
      <c r="N125" s="167">
        <v>5058.5200000000004</v>
      </c>
      <c r="O125" s="167">
        <v>6070.2300000000005</v>
      </c>
    </row>
    <row r="126" spans="1:15">
      <c r="A126" s="1" t="s">
        <v>564</v>
      </c>
      <c r="B126" s="1" t="str">
        <f>VLOOKUP(A126,'BDD de référence'!$B$5:$D$5006,3,0)</f>
        <v>06</v>
      </c>
      <c r="C126" s="1" t="str">
        <f>VLOOKUP(A126,'BDD de référence'!$B$5:$E$5006,4,0)</f>
        <v>Provence-Alpes-Côte d'Azur</v>
      </c>
      <c r="D126" s="201">
        <v>9888</v>
      </c>
      <c r="E126" s="189" t="str">
        <f t="shared" si="1"/>
        <v>Tranche B</v>
      </c>
      <c r="F126" s="119">
        <f>IFERROR((VLOOKUP(E126,'Simulations - Consolidé'!$A$41:$P$45,13,0)*D126+VLOOKUP(E126,'Simulations - Consolidé'!$A$41:$P$45,14,0)),"")*$B$6</f>
        <v>24200.980645161289</v>
      </c>
      <c r="G126" s="119" t="str" cm="1">
        <f t="array" ref="G126">IF(SUMIF('BDD de référence'!$B$6:$B$4786,A126,'BDD de référence'!$I$6:$I$4786)&gt;0,IFERROR((VLOOKUP(E126,'Volet 1 - Domaines 2&amp;3'!$A$39:$L$43,11,0)*D126+VLOOKUP(E126,'Volet 1 - Domaines 2&amp;3'!$A$39:$L$43,12,0))*$B$6,error),"")</f>
        <v/>
      </c>
      <c r="H126" s="119" t="str" cm="1">
        <f t="array" ref="H126">IF(SUMIF('BDD de référence'!$B$6:$B$4786,A126,'BDD de référence'!$J$6:$J$4786)&gt;0,IFERROR((VLOOKUP(E126,'Volet 1 - Domaines 2&amp;3'!$A$39:$L$43,11,0)*D126+VLOOKUP(E126,'Volet 1 - Domaines 2&amp;3'!$A$39:$L$43,12,0))*$B$6,error),"")</f>
        <v/>
      </c>
      <c r="I126" s="119">
        <f>IFERROR((VLOOKUP(E126,'Simulations - Consolidé'!$A$41:$P$45,15,0)*D126+VLOOKUP(E126,'Simulations - Consolidé'!$A$41:$P$45,16,0)),"")*$C$6</f>
        <v>10520.655861526357</v>
      </c>
      <c r="J126" s="167">
        <v>7103.99</v>
      </c>
      <c r="K126" s="167">
        <v>8524.7900000000009</v>
      </c>
      <c r="L126" s="167">
        <v>6193.02</v>
      </c>
      <c r="M126" s="167">
        <v>7431.63</v>
      </c>
      <c r="N126" s="167">
        <v>5649.58</v>
      </c>
      <c r="O126" s="167">
        <v>6779.5</v>
      </c>
    </row>
    <row r="127" spans="1:15">
      <c r="A127" s="1" t="s">
        <v>458</v>
      </c>
      <c r="B127" s="1" t="str">
        <f>VLOOKUP(A127,'BDD de référence'!$B$5:$D$5006,3,0)</f>
        <v>06</v>
      </c>
      <c r="C127" s="1" t="str">
        <f>VLOOKUP(A127,'BDD de référence'!$B$5:$E$5006,4,0)</f>
        <v>Provence-Alpes-Côte d'Azur</v>
      </c>
      <c r="D127" s="201">
        <v>116282</v>
      </c>
      <c r="E127" s="189" t="str">
        <f t="shared" si="1"/>
        <v>Tranche C</v>
      </c>
      <c r="F127" s="119">
        <f>IFERROR((VLOOKUP(E127,'Simulations - Consolidé'!$A$41:$P$45,13,0)*D127+VLOOKUP(E127,'Simulations - Consolidé'!$A$41:$P$45,14,0)),"")*$B$6</f>
        <v>79985.057349397583</v>
      </c>
      <c r="G127" s="119" t="str" cm="1">
        <f t="array" ref="G127">IF(SUMIF('BDD de référence'!$B$6:$B$4786,A127,'BDD de référence'!$I$6:$I$4786)&gt;0,IFERROR((VLOOKUP(E127,'Volet 1 - Domaines 2&amp;3'!$A$39:$L$43,11,0)*D127+VLOOKUP(E127,'Volet 1 - Domaines 2&amp;3'!$A$39:$L$43,12,0))*$B$6,error),"")</f>
        <v/>
      </c>
      <c r="H127" s="119" cm="1">
        <f t="array" ref="H127">IF(SUMIF('BDD de référence'!$B$6:$B$4786,A127,'BDD de référence'!$J$6:$J$4786)&gt;0,IFERROR((VLOOKUP(E127,'Volet 1 - Domaines 2&amp;3'!$A$39:$L$43,11,0)*D127+VLOOKUP(E127,'Volet 1 - Domaines 2&amp;3'!$A$39:$L$43,12,0))*$B$6,error),"")</f>
        <v>32088.347951807227</v>
      </c>
      <c r="I127" s="119">
        <f>IFERROR((VLOOKUP(E127,'Simulations - Consolidé'!$A$41:$P$45,15,0)*D127+VLOOKUP(E127,'Simulations - Consolidé'!$A$41:$P$45,16,0)),"")*$C$6</f>
        <v>34771.12249191889</v>
      </c>
      <c r="J127" s="167">
        <v>21002.469999999998</v>
      </c>
      <c r="K127" s="167">
        <v>25202.969999999998</v>
      </c>
      <c r="L127" s="167">
        <v>14667.9</v>
      </c>
      <c r="M127" s="167">
        <v>17601.48</v>
      </c>
      <c r="N127" s="167">
        <v>11186.29</v>
      </c>
      <c r="O127" s="167">
        <v>13423.550000000001</v>
      </c>
    </row>
    <row r="128" spans="1:15">
      <c r="A128" s="1" t="s">
        <v>504</v>
      </c>
      <c r="B128" s="1" t="str">
        <f>VLOOKUP(A128,'BDD de référence'!$B$5:$D$5006,3,0)</f>
        <v>06</v>
      </c>
      <c r="C128" s="1" t="str">
        <f>VLOOKUP(A128,'BDD de référence'!$B$5:$E$5006,4,0)</f>
        <v>Provence-Alpes-Côte d'Azur</v>
      </c>
      <c r="D128" s="201">
        <v>33999</v>
      </c>
      <c r="E128" s="189" t="str">
        <f t="shared" si="1"/>
        <v>Tranche C</v>
      </c>
      <c r="F128" s="119">
        <f>IFERROR((VLOOKUP(E128,'Simulations - Consolidé'!$A$41:$P$45,13,0)*D128+VLOOKUP(E128,'Simulations - Consolidé'!$A$41:$P$45,14,0)),"")*$B$6</f>
        <v>45604.642409638553</v>
      </c>
      <c r="G128" s="119" t="str" cm="1">
        <f t="array" ref="G128">IF(SUMIF('BDD de référence'!$B$6:$B$4786,A128,'BDD de référence'!$I$6:$I$4786)&gt;0,IFERROR((VLOOKUP(E128,'Volet 1 - Domaines 2&amp;3'!$A$39:$L$43,11,0)*D128+VLOOKUP(E128,'Volet 1 - Domaines 2&amp;3'!$A$39:$L$43,12,0))*$B$6,error),"")</f>
        <v/>
      </c>
      <c r="H128" s="119" cm="1">
        <f t="array" ref="H128">IF(SUMIF('BDD de référence'!$B$6:$B$4786,A128,'BDD de référence'!$J$6:$J$4786)&gt;0,IFERROR((VLOOKUP(E128,'Volet 1 - Domaines 2&amp;3'!$A$39:$L$43,11,0)*D128+VLOOKUP(E128,'Volet 1 - Domaines 2&amp;3'!$A$39:$L$43,12,0))*$B$6,error),"")</f>
        <v>23324.712771084334</v>
      </c>
      <c r="I128" s="119">
        <f>IFERROR((VLOOKUP(E128,'Simulations - Consolidé'!$A$41:$P$45,15,0)*D128+VLOOKUP(E128,'Simulations - Consolidé'!$A$41:$P$45,16,0)),"")*$C$6</f>
        <v>19825.260617102558</v>
      </c>
      <c r="J128" s="167">
        <v>12080.22</v>
      </c>
      <c r="K128" s="167">
        <v>14496.27</v>
      </c>
      <c r="L128" s="167">
        <v>10206.780000000001</v>
      </c>
      <c r="M128" s="167">
        <v>12248.14</v>
      </c>
      <c r="N128" s="167">
        <v>7220.85</v>
      </c>
      <c r="O128" s="167">
        <v>8665.02</v>
      </c>
    </row>
    <row r="129" spans="1:15">
      <c r="A129" s="1" t="s">
        <v>584</v>
      </c>
      <c r="B129" s="1" t="str">
        <f>VLOOKUP(A129,'BDD de référence'!$B$5:$D$5006,3,0)</f>
        <v>06</v>
      </c>
      <c r="C129" s="1" t="str">
        <f>VLOOKUP(A129,'BDD de référence'!$B$5:$E$5006,4,0)</f>
        <v>Provence-Alpes-Côte d'Azur</v>
      </c>
      <c r="D129" s="201">
        <v>6678.5</v>
      </c>
      <c r="E129" s="189" t="str">
        <f t="shared" si="1"/>
        <v>Tranche A</v>
      </c>
      <c r="F129" s="119">
        <f>IFERROR((VLOOKUP(E129,'Simulations - Consolidé'!$A$41:$P$45,13,0)*D129+VLOOKUP(E129,'Simulations - Consolidé'!$A$41:$P$45,14,0)),"")*$B$6</f>
        <v>20165.764285714286</v>
      </c>
      <c r="G129" s="119" t="str" cm="1">
        <f t="array" ref="G129">IF(SUMIF('BDD de référence'!$B$6:$B$4786,A129,'BDD de référence'!$I$6:$I$4786)&gt;0,IFERROR((VLOOKUP(E129,'Volet 1 - Domaines 2&amp;3'!$A$39:$L$43,11,0)*D129+VLOOKUP(E129,'Volet 1 - Domaines 2&amp;3'!$A$39:$L$43,12,0))*$B$6,error),"")</f>
        <v/>
      </c>
      <c r="H129" s="119" t="str" cm="1">
        <f t="array" ref="H129">IF(SUMIF('BDD de référence'!$B$6:$B$4786,A129,'BDD de référence'!$J$6:$J$4786)&gt;0,IFERROR((VLOOKUP(E129,'Volet 1 - Domaines 2&amp;3'!$A$39:$L$43,11,0)*D129+VLOOKUP(E129,'Volet 1 - Domaines 2&amp;3'!$A$39:$L$43,12,0))*$B$6,error),"")</f>
        <v/>
      </c>
      <c r="I129" s="119">
        <f>IFERROR((VLOOKUP(E129,'Simulations - Consolidé'!$A$41:$P$45,15,0)*D129+VLOOKUP(E129,'Simulations - Consolidé'!$A$41:$P$45,16,0)),"")*$C$6</f>
        <v>8766.46567944251</v>
      </c>
      <c r="J129" s="167">
        <v>6173.46</v>
      </c>
      <c r="K129" s="167">
        <v>7408.16</v>
      </c>
      <c r="L129" s="167">
        <v>5359.26</v>
      </c>
      <c r="M129" s="167">
        <v>6431.12</v>
      </c>
      <c r="N129" s="167">
        <v>5378.4</v>
      </c>
      <c r="O129" s="167">
        <v>6454.08</v>
      </c>
    </row>
    <row r="130" spans="1:15">
      <c r="A130" s="1" t="s">
        <v>493</v>
      </c>
      <c r="B130" s="1" t="str">
        <f>VLOOKUP(A130,'BDD de référence'!$B$5:$D$5006,3,0)</f>
        <v>06</v>
      </c>
      <c r="C130" s="1" t="str">
        <f>VLOOKUP(A130,'BDD de référence'!$B$5:$E$5006,4,0)</f>
        <v>Provence-Alpes-Côte d'Azur</v>
      </c>
      <c r="D130" s="201">
        <v>39388</v>
      </c>
      <c r="E130" s="189" t="str">
        <f t="shared" si="1"/>
        <v>Tranche C</v>
      </c>
      <c r="F130" s="119">
        <f>IFERROR((VLOOKUP(E130,'Simulations - Consolidé'!$A$41:$P$45,13,0)*D130+VLOOKUP(E130,'Simulations - Consolidé'!$A$41:$P$45,14,0)),"")*$B$6</f>
        <v>47856.335421686752</v>
      </c>
      <c r="G130" s="119" t="str" cm="1">
        <f t="array" ref="G130">IF(SUMIF('BDD de référence'!$B$6:$B$4786,A130,'BDD de référence'!$I$6:$I$4786)&gt;0,IFERROR((VLOOKUP(E130,'Volet 1 - Domaines 2&amp;3'!$A$39:$L$43,11,0)*D130+VLOOKUP(E130,'Volet 1 - Domaines 2&amp;3'!$A$39:$L$43,12,0))*$B$6,error),"")</f>
        <v/>
      </c>
      <c r="H130" s="119" cm="1">
        <f t="array" ref="H130">IF(SUMIF('BDD de référence'!$B$6:$B$4786,A130,'BDD de référence'!$J$6:$J$4786)&gt;0,IFERROR((VLOOKUP(E130,'Volet 1 - Domaines 2&amp;3'!$A$39:$L$43,11,0)*D130+VLOOKUP(E130,'Volet 1 - Domaines 2&amp;3'!$A$39:$L$43,12,0))*$B$6,error),"")</f>
        <v>23898.673734939759</v>
      </c>
      <c r="I130" s="119">
        <f>IFERROR((VLOOKUP(E130,'Simulations - Consolidé'!$A$41:$P$45,15,0)*D130+VLOOKUP(E130,'Simulations - Consolidé'!$A$41:$P$45,16,0)),"")*$C$6</f>
        <v>20804.117120188072</v>
      </c>
      <c r="J130" s="167">
        <v>12664.57</v>
      </c>
      <c r="K130" s="167">
        <v>15197.49</v>
      </c>
      <c r="L130" s="167">
        <v>10498.95</v>
      </c>
      <c r="M130" s="167">
        <v>12598.74</v>
      </c>
      <c r="N130" s="167">
        <v>7480.55</v>
      </c>
      <c r="O130" s="167">
        <v>8976.66</v>
      </c>
    </row>
    <row r="131" spans="1:15">
      <c r="A131" s="1" t="s">
        <v>616</v>
      </c>
      <c r="B131" s="1" t="str">
        <f>VLOOKUP(A131,'BDD de référence'!$B$5:$D$5006,3,0)</f>
        <v>06</v>
      </c>
      <c r="C131" s="1" t="str">
        <f>VLOOKUP(A131,'BDD de référence'!$B$5:$E$5006,4,0)</f>
        <v>Provence-Alpes-Côte d'Azur</v>
      </c>
      <c r="D131" s="201">
        <v>3329.5</v>
      </c>
      <c r="E131" s="189" t="str">
        <f t="shared" si="1"/>
        <v>Tranche A</v>
      </c>
      <c r="F131" s="119">
        <f>IFERROR((VLOOKUP(E131,'Simulations - Consolidé'!$A$41:$P$45,13,0)*D131+VLOOKUP(E131,'Simulations - Consolidé'!$A$41:$P$45,14,0)),"")*$B$6</f>
        <v>17725.778571428571</v>
      </c>
      <c r="G131" s="119" t="str" cm="1">
        <f t="array" ref="G131">IF(SUMIF('BDD de référence'!$B$6:$B$4786,A131,'BDD de référence'!$I$6:$I$4786)&gt;0,IFERROR((VLOOKUP(E131,'Volet 1 - Domaines 2&amp;3'!$A$39:$L$43,11,0)*D131+VLOOKUP(E131,'Volet 1 - Domaines 2&amp;3'!$A$39:$L$43,12,0))*$B$6,error),"")</f>
        <v/>
      </c>
      <c r="H131" s="119" t="str" cm="1">
        <f t="array" ref="H131">IF(SUMIF('BDD de référence'!$B$6:$B$4786,A131,'BDD de référence'!$J$6:$J$4786)&gt;0,IFERROR((VLOOKUP(E131,'Volet 1 - Domaines 2&amp;3'!$A$39:$L$43,11,0)*D131+VLOOKUP(E131,'Volet 1 - Domaines 2&amp;3'!$A$39:$L$43,12,0))*$B$6,error),"")</f>
        <v/>
      </c>
      <c r="I131" s="119">
        <f>IFERROR((VLOOKUP(E131,'Simulations - Consolidé'!$A$41:$P$45,15,0)*D131+VLOOKUP(E131,'Simulations - Consolidé'!$A$41:$P$45,16,0)),"")*$C$6</f>
        <v>7705.7545296167245</v>
      </c>
      <c r="J131" s="167">
        <v>5376.08</v>
      </c>
      <c r="K131" s="167">
        <v>6451.3</v>
      </c>
      <c r="L131" s="167">
        <v>4761.2300000000005</v>
      </c>
      <c r="M131" s="167">
        <v>5713.4800000000005</v>
      </c>
      <c r="N131" s="167">
        <v>4979.71</v>
      </c>
      <c r="O131" s="167">
        <v>5975.66</v>
      </c>
    </row>
    <row r="132" spans="1:15">
      <c r="A132" s="1" t="s">
        <v>462</v>
      </c>
      <c r="B132" s="1" t="str">
        <f>VLOOKUP(A132,'BDD de référence'!$B$5:$D$5006,3,0)</f>
        <v>06</v>
      </c>
      <c r="C132" s="1" t="str">
        <f>VLOOKUP(A132,'BDD de référence'!$B$5:$E$5006,4,0)</f>
        <v>Provence-Alpes-Côte d'Azur</v>
      </c>
      <c r="D132" s="201">
        <v>118881.5</v>
      </c>
      <c r="E132" s="189" t="str">
        <f t="shared" si="1"/>
        <v>Tranche C</v>
      </c>
      <c r="F132" s="119">
        <f>IFERROR((VLOOKUP(E132,'Simulations - Consolidé'!$A$41:$P$45,13,0)*D132+VLOOKUP(E132,'Simulations - Consolidé'!$A$41:$P$45,14,0)),"")*$B$6</f>
        <v>81071.209879518065</v>
      </c>
      <c r="G132" s="119" cm="1">
        <f t="array" ref="G132">IF(SUMIF('BDD de référence'!$B$6:$B$4786,A132,'BDD de référence'!$I$6:$I$4786)&gt;0,IFERROR((VLOOKUP(E132,'Volet 1 - Domaines 2&amp;3'!$A$39:$L$43,11,0)*D132+VLOOKUP(E132,'Volet 1 - Domaines 2&amp;3'!$A$39:$L$43,12,0))*$B$6,error),"")</f>
        <v>32365.210361445781</v>
      </c>
      <c r="H132" s="119" cm="1">
        <f t="array" ref="H132">IF(SUMIF('BDD de référence'!$B$6:$B$4786,A132,'BDD de référence'!$J$6:$J$4786)&gt;0,IFERROR((VLOOKUP(E132,'Volet 1 - Domaines 2&amp;3'!$A$39:$L$43,11,0)*D132+VLOOKUP(E132,'Volet 1 - Domaines 2&amp;3'!$A$39:$L$43,12,0))*$B$6,error),"")</f>
        <v>32365.210361445781</v>
      </c>
      <c r="I132" s="119">
        <f>IFERROR((VLOOKUP(E132,'Simulations - Consolidé'!$A$41:$P$45,15,0)*D132+VLOOKUP(E132,'Simulations - Consolidé'!$A$41:$P$45,16,0)),"")*$C$6</f>
        <v>35243.294969144874</v>
      </c>
      <c r="J132" s="167">
        <v>21284.35</v>
      </c>
      <c r="K132" s="167">
        <v>25541.22</v>
      </c>
      <c r="L132" s="167">
        <v>14808.85</v>
      </c>
      <c r="M132" s="167">
        <v>17770.62</v>
      </c>
      <c r="N132" s="167">
        <v>11311.56</v>
      </c>
      <c r="O132" s="167">
        <v>13573.880000000001</v>
      </c>
    </row>
    <row r="133" spans="1:15">
      <c r="A133" s="1" t="s">
        <v>588</v>
      </c>
      <c r="B133" s="1" t="str">
        <f>VLOOKUP(A133,'BDD de référence'!$B$5:$D$5006,3,0)</f>
        <v>06</v>
      </c>
      <c r="C133" s="1" t="str">
        <f>VLOOKUP(A133,'BDD de référence'!$B$5:$E$5006,4,0)</f>
        <v>Provence-Alpes-Côte d'Azur</v>
      </c>
      <c r="D133" s="201">
        <v>6225.5</v>
      </c>
      <c r="E133" s="189" t="str">
        <f t="shared" si="1"/>
        <v>Tranche A</v>
      </c>
      <c r="F133" s="119">
        <f>IFERROR((VLOOKUP(E133,'Simulations - Consolidé'!$A$41:$P$45,13,0)*D133+VLOOKUP(E133,'Simulations - Consolidé'!$A$41:$P$45,14,0)),"")*$B$6</f>
        <v>19835.721428571425</v>
      </c>
      <c r="G133" s="119" t="str" cm="1">
        <f t="array" ref="G133">IF(SUMIF('BDD de référence'!$B$6:$B$4786,A133,'BDD de référence'!$I$6:$I$4786)&gt;0,IFERROR((VLOOKUP(E133,'Volet 1 - Domaines 2&amp;3'!$A$39:$L$43,11,0)*D133+VLOOKUP(E133,'Volet 1 - Domaines 2&amp;3'!$A$39:$L$43,12,0))*$B$6,error),"")</f>
        <v/>
      </c>
      <c r="H133" s="119" cm="1">
        <f t="array" ref="H133">IF(SUMIF('BDD de référence'!$B$6:$B$4786,A133,'BDD de référence'!$J$6:$J$4786)&gt;0,IFERROR((VLOOKUP(E133,'Volet 1 - Domaines 2&amp;3'!$A$39:$L$43,11,0)*D133+VLOOKUP(E133,'Volet 1 - Domaines 2&amp;3'!$A$39:$L$43,12,0))*$B$6,error),"")</f>
        <v>10438.698214285712</v>
      </c>
      <c r="I133" s="119">
        <f>IFERROR((VLOOKUP(E133,'Simulations - Consolidé'!$A$41:$P$45,15,0)*D133+VLOOKUP(E133,'Simulations - Consolidé'!$A$41:$P$45,16,0)),"")*$C$6</f>
        <v>8622.9893728222996</v>
      </c>
      <c r="J133" s="167">
        <v>6065.6</v>
      </c>
      <c r="K133" s="167">
        <v>7278.72</v>
      </c>
      <c r="L133" s="167">
        <v>5278.37</v>
      </c>
      <c r="M133" s="167">
        <v>6334.05</v>
      </c>
      <c r="N133" s="167">
        <v>5324.47</v>
      </c>
      <c r="O133" s="167">
        <v>6389.37</v>
      </c>
    </row>
    <row r="134" spans="1:15">
      <c r="A134" s="1" t="s">
        <v>629</v>
      </c>
      <c r="B134" s="1" t="str">
        <f>VLOOKUP(A134,'BDD de référence'!$B$5:$D$5006,3,0)</f>
        <v>06</v>
      </c>
      <c r="C134" s="1" t="str">
        <f>VLOOKUP(A134,'BDD de référence'!$B$5:$E$5006,4,0)</f>
        <v>Provence-Alpes-Côte d'Azur</v>
      </c>
      <c r="D134" s="201">
        <v>1297</v>
      </c>
      <c r="E134" s="189" t="str">
        <f t="shared" si="1"/>
        <v>Tranche A</v>
      </c>
      <c r="F134" s="119">
        <f>IFERROR((VLOOKUP(E134,'Simulations - Consolidé'!$A$41:$P$45,13,0)*D134+VLOOKUP(E134,'Simulations - Consolidé'!$A$41:$P$45,14,0)),"")*$B$6</f>
        <v>16244.957142857143</v>
      </c>
      <c r="G134" s="119" t="str" cm="1">
        <f t="array" ref="G134">IF(SUMIF('BDD de référence'!$B$6:$B$4786,A134,'BDD de référence'!$I$6:$I$4786)&gt;0,IFERROR((VLOOKUP(E134,'Volet 1 - Domaines 2&amp;3'!$A$39:$L$43,11,0)*D134+VLOOKUP(E134,'Volet 1 - Domaines 2&amp;3'!$A$39:$L$43,12,0))*$B$6,error),"")</f>
        <v/>
      </c>
      <c r="H134" s="119" t="str" cm="1">
        <f t="array" ref="H134">IF(SUMIF('BDD de référence'!$B$6:$B$4786,A134,'BDD de référence'!$J$6:$J$4786)&gt;0,IFERROR((VLOOKUP(E134,'Volet 1 - Domaines 2&amp;3'!$A$39:$L$43,11,0)*D134+VLOOKUP(E134,'Volet 1 - Domaines 2&amp;3'!$A$39:$L$43,12,0))*$B$6,error),"")</f>
        <v/>
      </c>
      <c r="I134" s="119">
        <f>IFERROR((VLOOKUP(E134,'Simulations - Consolidé'!$A$41:$P$45,15,0)*D134+VLOOKUP(E134,'Simulations - Consolidé'!$A$41:$P$45,16,0)),"")*$C$6</f>
        <v>7062.0114982578398</v>
      </c>
      <c r="J134" s="167">
        <v>4892.1499999999996</v>
      </c>
      <c r="K134" s="167">
        <v>5870.58</v>
      </c>
      <c r="L134" s="167">
        <v>4398.2800000000007</v>
      </c>
      <c r="M134" s="167">
        <v>5277.9400000000005</v>
      </c>
      <c r="N134" s="167">
        <v>4737.75</v>
      </c>
      <c r="O134" s="167">
        <v>5685.3</v>
      </c>
    </row>
    <row r="135" spans="1:15">
      <c r="A135" s="1" t="s">
        <v>487</v>
      </c>
      <c r="B135" s="1" t="str">
        <f>VLOOKUP(A135,'BDD de référence'!$B$5:$D$5006,3,0)</f>
        <v>06</v>
      </c>
      <c r="C135" s="1" t="str">
        <f>VLOOKUP(A135,'BDD de référence'!$B$5:$E$5006,4,0)</f>
        <v>Provence-Alpes-Côte d'Azur</v>
      </c>
      <c r="D135" s="201">
        <v>44190.25</v>
      </c>
      <c r="E135" s="189" t="str">
        <f t="shared" si="1"/>
        <v>Tranche C</v>
      </c>
      <c r="F135" s="119">
        <f>IFERROR((VLOOKUP(E135,'Simulations - Consolidé'!$A$41:$P$45,13,0)*D135+VLOOKUP(E135,'Simulations - Consolidé'!$A$41:$P$45,14,0)),"")*$B$6</f>
        <v>49862.865903614453</v>
      </c>
      <c r="G135" s="119" t="str" cm="1">
        <f t="array" ref="G135">IF(SUMIF('BDD de référence'!$B$6:$B$4786,A135,'BDD de référence'!$I$6:$I$4786)&gt;0,IFERROR((VLOOKUP(E135,'Volet 1 - Domaines 2&amp;3'!$A$39:$L$43,11,0)*D135+VLOOKUP(E135,'Volet 1 - Domaines 2&amp;3'!$A$39:$L$43,12,0))*$B$6,error),"")</f>
        <v/>
      </c>
      <c r="H135" s="119" cm="1">
        <f t="array" ref="H135">IF(SUMIF('BDD de référence'!$B$6:$B$4786,A135,'BDD de référence'!$J$6:$J$4786)&gt;0,IFERROR((VLOOKUP(E135,'Volet 1 - Domaines 2&amp;3'!$A$39:$L$43,11,0)*D135+VLOOKUP(E135,'Volet 1 - Domaines 2&amp;3'!$A$39:$L$43,12,0))*$B$6,error),"")</f>
        <v>24410.142289156622</v>
      </c>
      <c r="I135" s="119">
        <f>IFERROR((VLOOKUP(E135,'Simulations - Consolidé'!$A$41:$P$45,15,0)*D135+VLOOKUP(E135,'Simulations - Consolidé'!$A$41:$P$45,16,0)),"")*$C$6</f>
        <v>21676.396511901265</v>
      </c>
      <c r="J135" s="167">
        <v>13185.300000000001</v>
      </c>
      <c r="K135" s="167">
        <v>15822.36</v>
      </c>
      <c r="L135" s="167">
        <v>10759.32</v>
      </c>
      <c r="M135" s="167">
        <v>12911.19</v>
      </c>
      <c r="N135" s="167">
        <v>7711.99</v>
      </c>
      <c r="O135" s="167">
        <v>9254.39</v>
      </c>
    </row>
    <row r="136" spans="1:15">
      <c r="A136" s="1" t="s">
        <v>456</v>
      </c>
      <c r="B136" s="1" t="str">
        <f>VLOOKUP(A136,'BDD de référence'!$B$5:$D$5006,3,0)</f>
        <v>06</v>
      </c>
      <c r="C136" s="1" t="str">
        <f>VLOOKUP(A136,'BDD de référence'!$B$5:$E$5006,4,0)</f>
        <v>Provence-Alpes-Côte d'Azur</v>
      </c>
      <c r="D136" s="201">
        <v>148975.5</v>
      </c>
      <c r="E136" s="189" t="str">
        <f t="shared" si="1"/>
        <v>Tranche C</v>
      </c>
      <c r="F136" s="119">
        <f>IFERROR((VLOOKUP(E136,'Simulations - Consolidé'!$A$41:$P$45,13,0)*D136+VLOOKUP(E136,'Simulations - Consolidé'!$A$41:$P$45,14,0)),"")*$B$6</f>
        <v>93645.425783132523</v>
      </c>
      <c r="G136" s="119" cm="1">
        <f t="array" ref="G136">IF(SUMIF('BDD de référence'!$B$6:$B$4786,A136,'BDD de référence'!$I$6:$I$4786)&gt;0,IFERROR((VLOOKUP(E136,'Volet 1 - Domaines 2&amp;3'!$A$39:$L$43,11,0)*D136+VLOOKUP(E136,'Volet 1 - Domaines 2&amp;3'!$A$39:$L$43,12,0))*$B$6,error),"")</f>
        <v>35570.402650602409</v>
      </c>
      <c r="H136" s="119" cm="1">
        <f t="array" ref="H136">IF(SUMIF('BDD de référence'!$B$6:$B$4786,A136,'BDD de référence'!$J$6:$J$4786)&gt;0,IFERROR((VLOOKUP(E136,'Volet 1 - Domaines 2&amp;3'!$A$39:$L$43,11,0)*D136+VLOOKUP(E136,'Volet 1 - Domaines 2&amp;3'!$A$39:$L$43,12,0))*$B$6,error),"")</f>
        <v>35570.402650602409</v>
      </c>
      <c r="I136" s="119">
        <f>IFERROR((VLOOKUP(E136,'Simulations - Consolidé'!$A$41:$P$45,15,0)*D136+VLOOKUP(E136,'Simulations - Consolidé'!$A$41:$P$45,16,0)),"")*$C$6</f>
        <v>40709.560993241255</v>
      </c>
      <c r="J136" s="167">
        <v>24547.55</v>
      </c>
      <c r="K136" s="167">
        <v>29457.06</v>
      </c>
      <c r="L136" s="167">
        <v>16440.449999999997</v>
      </c>
      <c r="M136" s="167">
        <v>19728.54</v>
      </c>
      <c r="N136" s="167">
        <v>12761.880000000001</v>
      </c>
      <c r="O136" s="167">
        <v>15314.26</v>
      </c>
    </row>
    <row r="137" spans="1:15">
      <c r="A137" s="1" t="s">
        <v>453</v>
      </c>
      <c r="B137" s="1" t="str">
        <f>VLOOKUP(A137,'BDD de référence'!$B$5:$D$5006,3,0)</f>
        <v>06</v>
      </c>
      <c r="C137" s="1" t="str">
        <f>VLOOKUP(A137,'BDD de référence'!$B$5:$E$5006,4,0)</f>
        <v>Provence-Alpes-Côte d'Azur</v>
      </c>
      <c r="D137" s="201">
        <v>168758</v>
      </c>
      <c r="E137" s="189" t="str">
        <f t="shared" si="1"/>
        <v>Tranche C</v>
      </c>
      <c r="F137" s="119">
        <f>IFERROR((VLOOKUP(E137,'Simulations - Consolidé'!$A$41:$P$45,13,0)*D137+VLOOKUP(E137,'Simulations - Consolidé'!$A$41:$P$45,14,0)),"")*$B$6</f>
        <v>101911.17397590361</v>
      </c>
      <c r="G137" s="119" cm="1">
        <f t="array" ref="G137">IF(SUMIF('BDD de référence'!$B$6:$B$4786,A137,'BDD de référence'!$I$6:$I$4786)&gt;0,IFERROR((VLOOKUP(E137,'Volet 1 - Domaines 2&amp;3'!$A$39:$L$43,11,0)*D137+VLOOKUP(E137,'Volet 1 - Domaines 2&amp;3'!$A$39:$L$43,12,0))*$B$6,error),"")</f>
        <v>37677.358072289157</v>
      </c>
      <c r="H137" s="119" cm="1">
        <f t="array" ref="H137">IF(SUMIF('BDD de référence'!$B$6:$B$4786,A137,'BDD de référence'!$J$6:$J$4786)&gt;0,IFERROR((VLOOKUP(E137,'Volet 1 - Domaines 2&amp;3'!$A$39:$L$43,11,0)*D137+VLOOKUP(E137,'Volet 1 - Domaines 2&amp;3'!$A$39:$L$43,12,0))*$B$6,error),"")</f>
        <v>37677.358072289157</v>
      </c>
      <c r="I137" s="119">
        <f>IFERROR((VLOOKUP(E137,'Simulations - Consolidé'!$A$41:$P$45,15,0)*D137+VLOOKUP(E137,'Simulations - Consolidé'!$A$41:$P$45,16,0)),"")*$C$6</f>
        <v>44302.848945048485</v>
      </c>
      <c r="J137" s="167">
        <v>26692.649999999998</v>
      </c>
      <c r="K137" s="167">
        <v>32031.18</v>
      </c>
      <c r="L137" s="167">
        <v>17513</v>
      </c>
      <c r="M137" s="167">
        <v>21015.599999999999</v>
      </c>
      <c r="N137" s="167">
        <v>13715.25</v>
      </c>
      <c r="O137" s="167">
        <v>16458.3</v>
      </c>
    </row>
    <row r="138" spans="1:15">
      <c r="A138" s="1" t="s">
        <v>470</v>
      </c>
      <c r="B138" s="1" t="str">
        <f>VLOOKUP(A138,'BDD de référence'!$B$5:$D$5006,3,0)</f>
        <v>06</v>
      </c>
      <c r="C138" s="1" t="str">
        <f>VLOOKUP(A138,'BDD de référence'!$B$5:$E$5006,4,0)</f>
        <v>Provence-Alpes-Côte d'Azur</v>
      </c>
      <c r="D138" s="201">
        <v>79623</v>
      </c>
      <c r="E138" s="189" t="str">
        <f t="shared" si="1"/>
        <v>Tranche C</v>
      </c>
      <c r="F138" s="119">
        <f>IFERROR((VLOOKUP(E138,'Simulations - Consolidé'!$A$41:$P$45,13,0)*D138+VLOOKUP(E138,'Simulations - Consolidé'!$A$41:$P$45,14,0)),"")*$B$6</f>
        <v>64667.778795180711</v>
      </c>
      <c r="G138" s="119" t="str" cm="1">
        <f t="array" ref="G138">IF(SUMIF('BDD de référence'!$B$6:$B$4786,A138,'BDD de référence'!$I$6:$I$4786)&gt;0,IFERROR((VLOOKUP(E138,'Volet 1 - Domaines 2&amp;3'!$A$39:$L$43,11,0)*D138+VLOOKUP(E138,'Volet 1 - Domaines 2&amp;3'!$A$39:$L$43,12,0))*$B$6,error),"")</f>
        <v/>
      </c>
      <c r="H138" s="119" cm="1">
        <f t="array" ref="H138">IF(SUMIF('BDD de référence'!$B$6:$B$4786,A138,'BDD de référence'!$J$6:$J$4786)&gt;0,IFERROR((VLOOKUP(E138,'Volet 1 - Domaines 2&amp;3'!$A$39:$L$43,11,0)*D138+VLOOKUP(E138,'Volet 1 - Domaines 2&amp;3'!$A$39:$L$43,12,0))*$B$6,error),"")</f>
        <v>28183.943614457829</v>
      </c>
      <c r="I138" s="119">
        <f>IFERROR((VLOOKUP(E138,'Simulations - Consolidé'!$A$41:$P$45,15,0)*D138+VLOOKUP(E138,'Simulations - Consolidé'!$A$41:$P$45,16,0)),"")*$C$6</f>
        <v>28112.391642668234</v>
      </c>
      <c r="J138" s="167">
        <v>17027.400000000001</v>
      </c>
      <c r="K138" s="167">
        <v>20432.88</v>
      </c>
      <c r="L138" s="167">
        <v>12680.37</v>
      </c>
      <c r="M138" s="167">
        <v>15216.45</v>
      </c>
      <c r="N138" s="167">
        <v>9419.59</v>
      </c>
      <c r="O138" s="167">
        <v>11303.51</v>
      </c>
    </row>
    <row r="139" spans="1:15">
      <c r="A139" s="1" t="s">
        <v>582</v>
      </c>
      <c r="B139" s="1" t="str">
        <f>VLOOKUP(A139,'BDD de référence'!$B$5:$D$5006,3,0)</f>
        <v>06</v>
      </c>
      <c r="C139" s="1" t="str">
        <f>VLOOKUP(A139,'BDD de référence'!$B$5:$E$5006,4,0)</f>
        <v>Provence-Alpes-Côte d'Azur</v>
      </c>
      <c r="D139" s="201">
        <v>7132.5</v>
      </c>
      <c r="E139" s="189" t="str">
        <f t="shared" ref="E139:E202" si="2">IF(D139&gt;230000,"Tranche D",IF(D139&lt;7000,"Tranche A",IF(D139&lt;22500,"Tranche B","Tranche C")))</f>
        <v>Tranche B</v>
      </c>
      <c r="F139" s="119">
        <f>IFERROR((VLOOKUP(E139,'Simulations - Consolidé'!$A$41:$P$45,13,0)*D139+VLOOKUP(E139,'Simulations - Consolidé'!$A$41:$P$45,14,0)),"")*$B$6</f>
        <v>20574.387096774193</v>
      </c>
      <c r="G139" s="119" t="str" cm="1">
        <f t="array" ref="G139">IF(SUMIF('BDD de référence'!$B$6:$B$4786,A139,'BDD de référence'!$I$6:$I$4786)&gt;0,IFERROR((VLOOKUP(E139,'Volet 1 - Domaines 2&amp;3'!$A$39:$L$43,11,0)*D139+VLOOKUP(E139,'Volet 1 - Domaines 2&amp;3'!$A$39:$L$43,12,0))*$B$6,error),"")</f>
        <v/>
      </c>
      <c r="H139" s="119" t="str" cm="1">
        <f t="array" ref="H139">IF(SUMIF('BDD de référence'!$B$6:$B$4786,A139,'BDD de référence'!$J$6:$J$4786)&gt;0,IFERROR((VLOOKUP(E139,'Volet 1 - Domaines 2&amp;3'!$A$39:$L$43,11,0)*D139+VLOOKUP(E139,'Volet 1 - Domaines 2&amp;3'!$A$39:$L$43,12,0))*$B$6,error),"")</f>
        <v/>
      </c>
      <c r="I139" s="119">
        <f>IFERROR((VLOOKUP(E139,'Simulations - Consolidé'!$A$41:$P$45,15,0)*D139+VLOOKUP(E139,'Simulations - Consolidé'!$A$41:$P$45,16,0)),"")*$C$6</f>
        <v>8944.1022816679761</v>
      </c>
      <c r="J139" s="167">
        <v>6289.1900000000005</v>
      </c>
      <c r="K139" s="167">
        <v>7547.0300000000007</v>
      </c>
      <c r="L139" s="167">
        <v>5452.3</v>
      </c>
      <c r="M139" s="167">
        <v>6542.76</v>
      </c>
      <c r="N139" s="167">
        <v>5427.3600000000006</v>
      </c>
      <c r="O139" s="167">
        <v>6512.84</v>
      </c>
    </row>
    <row r="140" spans="1:15">
      <c r="A140" s="1" t="s">
        <v>496</v>
      </c>
      <c r="B140" s="1" t="str">
        <f>VLOOKUP(A140,'BDD de référence'!$B$5:$D$5006,3,0)</f>
        <v>06</v>
      </c>
      <c r="C140" s="1" t="str">
        <f>VLOOKUP(A140,'BDD de référence'!$B$5:$E$5006,4,0)</f>
        <v>Provence-Alpes-Côte d'Azur</v>
      </c>
      <c r="D140" s="201">
        <v>37300.5</v>
      </c>
      <c r="E140" s="189" t="str">
        <f t="shared" si="2"/>
        <v>Tranche C</v>
      </c>
      <c r="F140" s="119">
        <f>IFERROR((VLOOKUP(E140,'Simulations - Consolidé'!$A$41:$P$45,13,0)*D140+VLOOKUP(E140,'Simulations - Consolidé'!$A$41:$P$45,14,0)),"")*$B$6</f>
        <v>46984.112530120481</v>
      </c>
      <c r="G140" s="119" t="str" cm="1">
        <f t="array" ref="G140">IF(SUMIF('BDD de référence'!$B$6:$B$4786,A140,'BDD de référence'!$I$6:$I$4786)&gt;0,IFERROR((VLOOKUP(E140,'Volet 1 - Domaines 2&amp;3'!$A$39:$L$43,11,0)*D140+VLOOKUP(E140,'Volet 1 - Domaines 2&amp;3'!$A$39:$L$43,12,0))*$B$6,error),"")</f>
        <v/>
      </c>
      <c r="H140" s="119" cm="1">
        <f t="array" ref="H140">IF(SUMIF('BDD de référence'!$B$6:$B$4786,A140,'BDD de référence'!$J$6:$J$4786)&gt;0,IFERROR((VLOOKUP(E140,'Volet 1 - Domaines 2&amp;3'!$A$39:$L$43,11,0)*D140+VLOOKUP(E140,'Volet 1 - Domaines 2&amp;3'!$A$39:$L$43,12,0))*$B$6,error),"")</f>
        <v>23676.342409638553</v>
      </c>
      <c r="I140" s="119">
        <f>IFERROR((VLOOKUP(E140,'Simulations - Consolidé'!$A$41:$P$45,15,0)*D140+VLOOKUP(E140,'Simulations - Consolidé'!$A$41:$P$45,16,0)),"")*$C$6</f>
        <v>20424.944184543052</v>
      </c>
      <c r="J140" s="167">
        <v>12438.210000000001</v>
      </c>
      <c r="K140" s="167">
        <v>14925.86</v>
      </c>
      <c r="L140" s="167">
        <v>10385.780000000001</v>
      </c>
      <c r="M140" s="167">
        <v>12462.94</v>
      </c>
      <c r="N140" s="167">
        <v>7379.95</v>
      </c>
      <c r="O140" s="167">
        <v>8855.94</v>
      </c>
    </row>
    <row r="141" spans="1:15">
      <c r="A141" s="1" t="s">
        <v>507</v>
      </c>
      <c r="B141" s="1" t="str">
        <f>VLOOKUP(A141,'BDD de référence'!$B$5:$D$5006,3,0)</f>
        <v>06</v>
      </c>
      <c r="C141" s="1" t="str">
        <f>VLOOKUP(A141,'BDD de référence'!$B$5:$E$5006,4,0)</f>
        <v>Provence-Alpes-Côte d'Azur</v>
      </c>
      <c r="D141" s="201">
        <v>29759</v>
      </c>
      <c r="E141" s="189" t="str">
        <f t="shared" si="2"/>
        <v>Tranche C</v>
      </c>
      <c r="F141" s="119">
        <f>IFERROR((VLOOKUP(E141,'Simulations - Consolidé'!$A$41:$P$45,13,0)*D141+VLOOKUP(E141,'Simulations - Consolidé'!$A$41:$P$45,14,0)),"")*$B$6</f>
        <v>43833.037590361448</v>
      </c>
      <c r="G141" s="119" t="str" cm="1">
        <f t="array" ref="G141">IF(SUMIF('BDD de référence'!$B$6:$B$4786,A141,'BDD de référence'!$I$6:$I$4786)&gt;0,IFERROR((VLOOKUP(E141,'Volet 1 - Domaines 2&amp;3'!$A$39:$L$43,11,0)*D141+VLOOKUP(E141,'Volet 1 - Domaines 2&amp;3'!$A$39:$L$43,12,0))*$B$6,error),"")</f>
        <v/>
      </c>
      <c r="H141" s="119" t="str" cm="1">
        <f t="array" ref="H141">IF(SUMIF('BDD de référence'!$B$6:$B$4786,A141,'BDD de référence'!$J$6:$J$4786)&gt;0,IFERROR((VLOOKUP(E141,'Volet 1 - Domaines 2&amp;3'!$A$39:$L$43,11,0)*D141+VLOOKUP(E141,'Volet 1 - Domaines 2&amp;3'!$A$39:$L$43,12,0))*$B$6,error),"")</f>
        <v/>
      </c>
      <c r="I141" s="119">
        <f>IFERROR((VLOOKUP(E141,'Simulations - Consolidé'!$A$41:$P$45,15,0)*D141+VLOOKUP(E141,'Simulations - Consolidé'!$A$41:$P$45,16,0)),"")*$C$6</f>
        <v>19055.108163385248</v>
      </c>
      <c r="J141" s="167">
        <v>11620.460000000001</v>
      </c>
      <c r="K141" s="167">
        <v>13944.56</v>
      </c>
      <c r="L141" s="167">
        <v>9976.9</v>
      </c>
      <c r="M141" s="167">
        <v>11972.28</v>
      </c>
      <c r="N141" s="167">
        <v>7016.5</v>
      </c>
      <c r="O141" s="167">
        <v>8419.7999999999993</v>
      </c>
    </row>
    <row r="142" spans="1:15">
      <c r="A142" s="1" t="s">
        <v>544</v>
      </c>
      <c r="B142" s="1" t="str">
        <f>VLOOKUP(A142,'BDD de référence'!$B$5:$D$5006,3,0)</f>
        <v>06</v>
      </c>
      <c r="C142" s="1" t="str">
        <f>VLOOKUP(A142,'BDD de référence'!$B$5:$E$5006,4,0)</f>
        <v>Provence-Alpes-Côte d'Azur</v>
      </c>
      <c r="D142" s="201">
        <v>13032.25</v>
      </c>
      <c r="E142" s="189" t="str">
        <f t="shared" si="2"/>
        <v>Tranche B</v>
      </c>
      <c r="F142" s="119">
        <f>IFERROR((VLOOKUP(E142,'Simulations - Consolidé'!$A$41:$P$45,13,0)*D142+VLOOKUP(E142,'Simulations - Consolidé'!$A$41:$P$45,14,0)),"")*$B$6</f>
        <v>28339.219354838708</v>
      </c>
      <c r="G142" s="119" t="str" cm="1">
        <f t="array" ref="G142">IF(SUMIF('BDD de référence'!$B$6:$B$4786,A142,'BDD de référence'!$I$6:$I$4786)&gt;0,IFERROR((VLOOKUP(E142,'Volet 1 - Domaines 2&amp;3'!$A$39:$L$43,11,0)*D142+VLOOKUP(E142,'Volet 1 - Domaines 2&amp;3'!$A$39:$L$43,12,0))*$B$6,error),"")</f>
        <v/>
      </c>
      <c r="H142" s="119" t="str" cm="1">
        <f t="array" ref="H142">IF(SUMIF('BDD de référence'!$B$6:$B$4786,A142,'BDD de référence'!$J$6:$J$4786)&gt;0,IFERROR((VLOOKUP(E142,'Volet 1 - Domaines 2&amp;3'!$A$39:$L$43,11,0)*D142+VLOOKUP(E142,'Volet 1 - Domaines 2&amp;3'!$A$39:$L$43,12,0))*$B$6,error),"")</f>
        <v/>
      </c>
      <c r="I142" s="119">
        <f>IFERROR((VLOOKUP(E142,'Simulations - Consolidé'!$A$41:$P$45,15,0)*D142+VLOOKUP(E142,'Simulations - Consolidé'!$A$41:$P$45,16,0)),"")*$C$6</f>
        <v>12319.631943351691</v>
      </c>
      <c r="J142" s="167">
        <v>8033.74</v>
      </c>
      <c r="K142" s="167">
        <v>9640.49</v>
      </c>
      <c r="L142" s="167">
        <v>7038.25</v>
      </c>
      <c r="M142" s="167">
        <v>8445.9</v>
      </c>
      <c r="N142" s="167">
        <v>5903.1500000000005</v>
      </c>
      <c r="O142" s="167">
        <v>7083.78</v>
      </c>
    </row>
    <row r="143" spans="1:15">
      <c r="A143" s="1" t="s">
        <v>446</v>
      </c>
      <c r="B143" s="1" t="str">
        <f>VLOOKUP(A143,'BDD de référence'!$B$5:$D$5006,3,0)</f>
        <v>06</v>
      </c>
      <c r="C143" s="1" t="str">
        <f>VLOOKUP(A143,'BDD de référence'!$B$5:$E$5006,4,0)</f>
        <v>Provence-Alpes-Côte d'Azur</v>
      </c>
      <c r="D143" s="201">
        <v>504976.75</v>
      </c>
      <c r="E143" s="189" t="str">
        <f t="shared" si="2"/>
        <v>Tranche D</v>
      </c>
      <c r="F143" s="119">
        <f>IFERROR((VLOOKUP(E143,'Simulations - Consolidé'!$A$41:$P$45,13,0)*D143+VLOOKUP(E143,'Simulations - Consolidé'!$A$41:$P$45,14,0)),"")*$B$6</f>
        <v>156503.02217153285</v>
      </c>
      <c r="G143" s="119" cm="1">
        <f t="array" ref="G143">IF(SUMIF('BDD de référence'!$B$6:$B$4786,A143,'BDD de référence'!$I$6:$I$4786)&gt;0,IFERROR((VLOOKUP(E143,'Volet 1 - Domaines 2&amp;3'!$A$39:$L$43,11,0)*D143+VLOOKUP(E143,'Volet 1 - Domaines 2&amp;3'!$A$39:$L$43,12,0))*$B$6,error),"")</f>
        <v>48976.968357664227</v>
      </c>
      <c r="H143" s="119" cm="1">
        <f t="array" ref="H143">IF(SUMIF('BDD de référence'!$B$6:$B$4786,A143,'BDD de référence'!$J$6:$J$4786)&gt;0,IFERROR((VLOOKUP(E143,'Volet 1 - Domaines 2&amp;3'!$A$39:$L$43,11,0)*D143+VLOOKUP(E143,'Volet 1 - Domaines 2&amp;3'!$A$39:$L$43,12,0))*$B$6,error),"")</f>
        <v>48976.968357664227</v>
      </c>
      <c r="I143" s="119">
        <f>IFERROR((VLOOKUP(E143,'Simulations - Consolidé'!$A$41:$P$45,15,0)*D143+VLOOKUP(E143,'Simulations - Consolidé'!$A$41:$P$45,16,0)),"")*$C$6</f>
        <v>68035.029724497057</v>
      </c>
      <c r="J143" s="167">
        <v>40860.080000000002</v>
      </c>
      <c r="K143" s="167">
        <v>49032.1</v>
      </c>
      <c r="L143" s="167">
        <v>23844.039999999997</v>
      </c>
      <c r="M143" s="167">
        <v>28612.85</v>
      </c>
      <c r="N143" s="167">
        <v>19677.37</v>
      </c>
      <c r="O143" s="167">
        <v>23612.85</v>
      </c>
    </row>
    <row r="144" spans="1:15">
      <c r="A144" s="1" t="s">
        <v>501</v>
      </c>
      <c r="B144" s="1" t="str">
        <f>VLOOKUP(A144,'BDD de référence'!$B$5:$D$5006,3,0)</f>
        <v>06</v>
      </c>
      <c r="C144" s="1" t="str">
        <f>VLOOKUP(A144,'BDD de référence'!$B$5:$E$5006,4,0)</f>
        <v>Provence-Alpes-Côte d'Azur</v>
      </c>
      <c r="D144" s="201">
        <v>34043</v>
      </c>
      <c r="E144" s="189" t="str">
        <f t="shared" si="2"/>
        <v>Tranche C</v>
      </c>
      <c r="F144" s="119">
        <f>IFERROR((VLOOKUP(E144,'Simulations - Consolidé'!$A$41:$P$45,13,0)*D144+VLOOKUP(E144,'Simulations - Consolidé'!$A$41:$P$45,14,0)),"")*$B$6</f>
        <v>45623.026987951802</v>
      </c>
      <c r="G144" s="119" t="str" cm="1">
        <f t="array" ref="G144">IF(SUMIF('BDD de référence'!$B$6:$B$4786,A144,'BDD de référence'!$I$6:$I$4786)&gt;0,IFERROR((VLOOKUP(E144,'Volet 1 - Domaines 2&amp;3'!$A$39:$L$43,11,0)*D144+VLOOKUP(E144,'Volet 1 - Domaines 2&amp;3'!$A$39:$L$43,12,0))*$B$6,error),"")</f>
        <v/>
      </c>
      <c r="H144" s="119" t="str" cm="1">
        <f t="array" ref="H144">IF(SUMIF('BDD de référence'!$B$6:$B$4786,A144,'BDD de référence'!$J$6:$J$4786)&gt;0,IFERROR((VLOOKUP(E144,'Volet 1 - Domaines 2&amp;3'!$A$39:$L$43,11,0)*D144+VLOOKUP(E144,'Volet 1 - Domaines 2&amp;3'!$A$39:$L$43,12,0))*$B$6,error),"")</f>
        <v/>
      </c>
      <c r="I144" s="119">
        <f>IFERROR((VLOOKUP(E144,'Simulations - Consolidé'!$A$41:$P$45,15,0)*D144+VLOOKUP(E144,'Simulations - Consolidé'!$A$41:$P$45,16,0)),"")*$C$6</f>
        <v>19833.252765207173</v>
      </c>
      <c r="J144" s="167">
        <v>12085</v>
      </c>
      <c r="K144" s="167">
        <v>14502</v>
      </c>
      <c r="L144" s="167">
        <v>10209.17</v>
      </c>
      <c r="M144" s="167">
        <v>12251.01</v>
      </c>
      <c r="N144" s="167">
        <v>7222.96</v>
      </c>
      <c r="O144" s="167">
        <v>8667.56</v>
      </c>
    </row>
    <row r="145" spans="1:15">
      <c r="A145" s="1" t="s">
        <v>499</v>
      </c>
      <c r="B145" s="1" t="str">
        <f>VLOOKUP(A145,'BDD de référence'!$B$5:$D$5006,3,0)</f>
        <v>06</v>
      </c>
      <c r="C145" s="1" t="str">
        <f>VLOOKUP(A145,'BDD de référence'!$B$5:$E$5006,4,0)</f>
        <v>Provence-Alpes-Côte d'Azur</v>
      </c>
      <c r="D145" s="201">
        <v>35699.5</v>
      </c>
      <c r="E145" s="189" t="str">
        <f t="shared" si="2"/>
        <v>Tranche C</v>
      </c>
      <c r="F145" s="119">
        <f>IFERROR((VLOOKUP(E145,'Simulations - Consolidé'!$A$41:$P$45,13,0)*D145+VLOOKUP(E145,'Simulations - Consolidé'!$A$41:$P$45,14,0)),"")*$B$6</f>
        <v>46315.164578313248</v>
      </c>
      <c r="G145" s="119" t="str" cm="1">
        <f t="array" ref="G145">IF(SUMIF('BDD de référence'!$B$6:$B$4786,A145,'BDD de référence'!$I$6:$I$4786)&gt;0,IFERROR((VLOOKUP(E145,'Volet 1 - Domaines 2&amp;3'!$A$39:$L$43,11,0)*D145+VLOOKUP(E145,'Volet 1 - Domaines 2&amp;3'!$A$39:$L$43,12,0))*$B$6,error),"")</f>
        <v/>
      </c>
      <c r="H145" s="119" cm="1">
        <f t="array" ref="H145">IF(SUMIF('BDD de référence'!$B$6:$B$4786,A145,'BDD de référence'!$J$6:$J$4786)&gt;0,IFERROR((VLOOKUP(E145,'Volet 1 - Domaines 2&amp;3'!$A$39:$L$43,11,0)*D145+VLOOKUP(E145,'Volet 1 - Domaines 2&amp;3'!$A$39:$L$43,12,0))*$B$6,error),"")</f>
        <v>23505.826265060241</v>
      </c>
      <c r="I145" s="119">
        <f>IFERROR((VLOOKUP(E145,'Simulations - Consolidé'!$A$41:$P$45,15,0)*D145+VLOOKUP(E145,'Simulations - Consolidé'!$A$41:$P$45,16,0)),"")*$C$6</f>
        <v>20134.138977372906</v>
      </c>
      <c r="J145" s="167">
        <v>12264.61</v>
      </c>
      <c r="K145" s="167">
        <v>14717.54</v>
      </c>
      <c r="L145" s="167">
        <v>10298.98</v>
      </c>
      <c r="M145" s="167">
        <v>12358.78</v>
      </c>
      <c r="N145" s="167">
        <v>7302.8</v>
      </c>
      <c r="O145" s="167">
        <v>8763.36</v>
      </c>
    </row>
    <row r="146" spans="1:15">
      <c r="A146" s="1" t="s">
        <v>599</v>
      </c>
      <c r="B146" s="1" t="str">
        <f>VLOOKUP(A146,'BDD de référence'!$B$5:$D$5006,3,0)</f>
        <v>06</v>
      </c>
      <c r="C146" s="1" t="str">
        <f>VLOOKUP(A146,'BDD de référence'!$B$5:$E$5006,4,0)</f>
        <v>Provence-Alpes-Côte d'Azur</v>
      </c>
      <c r="D146" s="201">
        <v>18410</v>
      </c>
      <c r="E146" s="189" t="str">
        <f t="shared" si="2"/>
        <v>Tranche B</v>
      </c>
      <c r="F146" s="119">
        <f>IFERROR((VLOOKUP(E146,'Simulations - Consolidé'!$A$41:$P$45,13,0)*D146+VLOOKUP(E146,'Simulations - Consolidé'!$A$41:$P$45,14,0)),"")*$B$6</f>
        <v>35417.032258064515</v>
      </c>
      <c r="G146" s="119" t="str" cm="1">
        <f t="array" ref="G146">IF(SUMIF('BDD de référence'!$B$6:$B$4786,A146,'BDD de référence'!$I$6:$I$4786)&gt;0,IFERROR((VLOOKUP(E146,'Volet 1 - Domaines 2&amp;3'!$A$39:$L$43,11,0)*D146+VLOOKUP(E146,'Volet 1 - Domaines 2&amp;3'!$A$39:$L$43,12,0))*$B$6,error),"")</f>
        <v/>
      </c>
      <c r="H146" s="119" t="str" cm="1">
        <f t="array" ref="H146">IF(SUMIF('BDD de référence'!$B$6:$B$4786,A146,'BDD de référence'!$J$6:$J$4786)&gt;0,IFERROR((VLOOKUP(E146,'Volet 1 - Domaines 2&amp;3'!$A$39:$L$43,11,0)*D146+VLOOKUP(E146,'Volet 1 - Domaines 2&amp;3'!$A$39:$L$43,12,0))*$B$6,error),"")</f>
        <v/>
      </c>
      <c r="I146" s="119">
        <f>IFERROR((VLOOKUP(E146,'Simulations - Consolidé'!$A$41:$P$45,15,0)*D146+VLOOKUP(E146,'Simulations - Consolidé'!$A$41:$P$45,16,0)),"")*$C$6</f>
        <v>15396.500393391028</v>
      </c>
      <c r="J146" s="167">
        <v>9623.93</v>
      </c>
      <c r="K146" s="167">
        <v>11548.72</v>
      </c>
      <c r="L146" s="167">
        <v>8483.880000000001</v>
      </c>
      <c r="M146" s="167">
        <v>10180.66</v>
      </c>
      <c r="N146" s="167">
        <v>6336.84</v>
      </c>
      <c r="O146" s="167">
        <v>7604.21</v>
      </c>
    </row>
    <row r="147" spans="1:15">
      <c r="A147" s="1" t="s">
        <v>482</v>
      </c>
      <c r="B147" s="1" t="str">
        <f>VLOOKUP(A147,'BDD de référence'!$B$5:$D$5006,3,0)</f>
        <v>06</v>
      </c>
      <c r="C147" s="1" t="str">
        <f>VLOOKUP(A147,'BDD de référence'!$B$5:$E$5006,4,0)</f>
        <v>Provence-Alpes-Côte d'Azur</v>
      </c>
      <c r="D147" s="201">
        <v>22187.5</v>
      </c>
      <c r="E147" s="189" t="str">
        <f t="shared" si="2"/>
        <v>Tranche B</v>
      </c>
      <c r="F147" s="119">
        <f>IFERROR((VLOOKUP(E147,'Simulations - Consolidé'!$A$41:$P$45,13,0)*D147+VLOOKUP(E147,'Simulations - Consolidé'!$A$41:$P$45,14,0)),"")*$B$6</f>
        <v>40388.709677419349</v>
      </c>
      <c r="G147" s="119" t="str" cm="1">
        <f t="array" ref="G147">IF(SUMIF('BDD de référence'!$B$6:$B$4786,A147,'BDD de référence'!$I$6:$I$4786)&gt;0,IFERROR((VLOOKUP(E147,'Volet 1 - Domaines 2&amp;3'!$A$39:$L$43,11,0)*D147+VLOOKUP(E147,'Volet 1 - Domaines 2&amp;3'!$A$39:$L$43,12,0))*$B$6,error),"")</f>
        <v/>
      </c>
      <c r="H147" s="119" t="str" cm="1">
        <f t="array" ref="H147">IF(SUMIF('BDD de référence'!$B$6:$B$4786,A147,'BDD de référence'!$J$6:$J$4786)&gt;0,IFERROR((VLOOKUP(E147,'Volet 1 - Domaines 2&amp;3'!$A$39:$L$43,11,0)*D147+VLOOKUP(E147,'Volet 1 - Domaines 2&amp;3'!$A$39:$L$43,12,0))*$B$6,error),"")</f>
        <v/>
      </c>
      <c r="I147" s="119">
        <f>IFERROR((VLOOKUP(E147,'Simulations - Consolidé'!$A$41:$P$45,15,0)*D147+VLOOKUP(E147,'Simulations - Consolidé'!$A$41:$P$45,16,0)),"")*$C$6</f>
        <v>17557.789142407553</v>
      </c>
      <c r="J147" s="167">
        <v>10740.94</v>
      </c>
      <c r="K147" s="167">
        <v>12889.130000000001</v>
      </c>
      <c r="L147" s="167">
        <v>9499.34</v>
      </c>
      <c r="M147" s="167">
        <v>11399.210000000001</v>
      </c>
      <c r="N147" s="167">
        <v>6641.47</v>
      </c>
      <c r="O147" s="167">
        <v>7969.77</v>
      </c>
    </row>
    <row r="148" spans="1:15">
      <c r="A148" s="1" t="s">
        <v>573</v>
      </c>
      <c r="B148" s="1" t="str">
        <f>VLOOKUP(A148,'BDD de référence'!$B$5:$D$5006,3,0)</f>
        <v>06</v>
      </c>
      <c r="C148" s="1" t="str">
        <f>VLOOKUP(A148,'BDD de référence'!$B$5:$E$5006,4,0)</f>
        <v>Provence-Alpes-Côte d'Azur</v>
      </c>
      <c r="D148" s="201">
        <v>8088.5</v>
      </c>
      <c r="E148" s="189" t="str">
        <f t="shared" si="2"/>
        <v>Tranche B</v>
      </c>
      <c r="F148" s="119">
        <f>IFERROR((VLOOKUP(E148,'Simulations - Consolidé'!$A$41:$P$45,13,0)*D148+VLOOKUP(E148,'Simulations - Consolidé'!$A$41:$P$45,14,0)),"")*$B$6</f>
        <v>21832.606451612901</v>
      </c>
      <c r="G148" s="119" t="str" cm="1">
        <f t="array" ref="G148">IF(SUMIF('BDD de référence'!$B$6:$B$4786,A148,'BDD de référence'!$I$6:$I$4786)&gt;0,IFERROR((VLOOKUP(E148,'Volet 1 - Domaines 2&amp;3'!$A$39:$L$43,11,0)*D148+VLOOKUP(E148,'Volet 1 - Domaines 2&amp;3'!$A$39:$L$43,12,0))*$B$6,error),"")</f>
        <v/>
      </c>
      <c r="H148" s="119" t="str" cm="1">
        <f t="array" ref="H148">IF(SUMIF('BDD de référence'!$B$6:$B$4786,A148,'BDD de référence'!$J$6:$J$4786)&gt;0,IFERROR((VLOOKUP(E148,'Volet 1 - Domaines 2&amp;3'!$A$39:$L$43,11,0)*D148+VLOOKUP(E148,'Volet 1 - Domaines 2&amp;3'!$A$39:$L$43,12,0))*$B$6,error),"")</f>
        <v/>
      </c>
      <c r="I148" s="119">
        <f>IFERROR((VLOOKUP(E148,'Simulations - Consolidé'!$A$41:$P$45,15,0)*D148+VLOOKUP(E148,'Simulations - Consolidé'!$A$41:$P$45,16,0)),"")*$C$6</f>
        <v>9491.0756884343027</v>
      </c>
      <c r="J148" s="167">
        <v>6571.88</v>
      </c>
      <c r="K148" s="167">
        <v>7886.26</v>
      </c>
      <c r="L148" s="167">
        <v>5709.2800000000007</v>
      </c>
      <c r="M148" s="167">
        <v>6851.14</v>
      </c>
      <c r="N148" s="167">
        <v>5504.45</v>
      </c>
      <c r="O148" s="167">
        <v>6605.34</v>
      </c>
    </row>
    <row r="149" spans="1:15">
      <c r="A149" s="1" t="s">
        <v>549</v>
      </c>
      <c r="B149" s="1" t="str">
        <f>VLOOKUP(A149,'BDD de référence'!$B$5:$D$5006,3,0)</f>
        <v>06</v>
      </c>
      <c r="C149" s="1" t="str">
        <f>VLOOKUP(A149,'BDD de référence'!$B$5:$E$5006,4,0)</f>
        <v>Provence-Alpes-Côte d'Azur</v>
      </c>
      <c r="D149" s="201">
        <v>12233</v>
      </c>
      <c r="E149" s="189" t="str">
        <f t="shared" si="2"/>
        <v>Tranche B</v>
      </c>
      <c r="F149" s="119">
        <f>IFERROR((VLOOKUP(E149,'Simulations - Consolidé'!$A$41:$P$45,13,0)*D149+VLOOKUP(E149,'Simulations - Consolidé'!$A$41:$P$45,14,0)),"")*$B$6</f>
        <v>27287.303225806449</v>
      </c>
      <c r="G149" s="119" t="str" cm="1">
        <f t="array" ref="G149">IF(SUMIF('BDD de référence'!$B$6:$B$4786,A149,'BDD de référence'!$I$6:$I$4786)&gt;0,IFERROR((VLOOKUP(E149,'Volet 1 - Domaines 2&amp;3'!$A$39:$L$43,11,0)*D149+VLOOKUP(E149,'Volet 1 - Domaines 2&amp;3'!$A$39:$L$43,12,0))*$B$6,error),"")</f>
        <v/>
      </c>
      <c r="H149" s="119" t="str" cm="1">
        <f t="array" ref="H149">IF(SUMIF('BDD de référence'!$B$6:$B$4786,A149,'BDD de référence'!$J$6:$J$4786)&gt;0,IFERROR((VLOOKUP(E149,'Volet 1 - Domaines 2&amp;3'!$A$39:$L$43,11,0)*D149+VLOOKUP(E149,'Volet 1 - Domaines 2&amp;3'!$A$39:$L$43,12,0))*$B$6,error),"")</f>
        <v/>
      </c>
      <c r="I149" s="119">
        <f>IFERROR((VLOOKUP(E149,'Simulations - Consolidé'!$A$41:$P$45,15,0)*D149+VLOOKUP(E149,'Simulations - Consolidé'!$A$41:$P$45,16,0)),"")*$C$6</f>
        <v>11862.342722265932</v>
      </c>
      <c r="J149" s="167">
        <v>7797.4</v>
      </c>
      <c r="K149" s="167">
        <v>9356.8799999999992</v>
      </c>
      <c r="L149" s="167">
        <v>6823.4000000000005</v>
      </c>
      <c r="M149" s="167">
        <v>8188.08</v>
      </c>
      <c r="N149" s="167">
        <v>5838.6900000000005</v>
      </c>
      <c r="O149" s="167">
        <v>7006.43</v>
      </c>
    </row>
    <row r="150" spans="1:15">
      <c r="A150" s="1" t="s">
        <v>485</v>
      </c>
      <c r="B150" s="1" t="str">
        <f>VLOOKUP(A150,'BDD de référence'!$B$5:$D$5006,3,0)</f>
        <v>06</v>
      </c>
      <c r="C150" s="1" t="str">
        <f>VLOOKUP(A150,'BDD de référence'!$B$5:$E$5006,4,0)</f>
        <v>Provence-Alpes-Côte d'Azur</v>
      </c>
      <c r="D150" s="201">
        <v>55902</v>
      </c>
      <c r="E150" s="189" t="str">
        <f t="shared" si="2"/>
        <v>Tranche C</v>
      </c>
      <c r="F150" s="119">
        <f>IFERROR((VLOOKUP(E150,'Simulations - Consolidé'!$A$41:$P$45,13,0)*D150+VLOOKUP(E150,'Simulations - Consolidé'!$A$41:$P$45,14,0)),"")*$B$6</f>
        <v>54756.401927710845</v>
      </c>
      <c r="G150" s="119" t="str" cm="1">
        <f t="array" ref="G150">IF(SUMIF('BDD de référence'!$B$6:$B$4786,A150,'BDD de référence'!$I$6:$I$4786)&gt;0,IFERROR((VLOOKUP(E150,'Volet 1 - Domaines 2&amp;3'!$A$39:$L$43,11,0)*D150+VLOOKUP(E150,'Volet 1 - Domaines 2&amp;3'!$A$39:$L$43,12,0))*$B$6,error),"")</f>
        <v/>
      </c>
      <c r="H150" s="119" cm="1">
        <f t="array" ref="H150">IF(SUMIF('BDD de référence'!$B$6:$B$4786,A150,'BDD de référence'!$J$6:$J$4786)&gt;0,IFERROR((VLOOKUP(E150,'Volet 1 - Domaines 2&amp;3'!$A$39:$L$43,11,0)*D150+VLOOKUP(E150,'Volet 1 - Domaines 2&amp;3'!$A$39:$L$43,12,0))*$B$6,error),"")</f>
        <v>25657.514216867468</v>
      </c>
      <c r="I150" s="119">
        <f>IFERROR((VLOOKUP(E150,'Simulations - Consolidé'!$A$41:$P$45,15,0)*D150+VLOOKUP(E150,'Simulations - Consolidé'!$A$41:$P$45,16,0)),"")*$C$6</f>
        <v>23803.715615633268</v>
      </c>
      <c r="J150" s="167">
        <v>14455.25</v>
      </c>
      <c r="K150" s="167">
        <v>17346.3</v>
      </c>
      <c r="L150" s="167">
        <v>11394.300000000001</v>
      </c>
      <c r="M150" s="167">
        <v>13673.16</v>
      </c>
      <c r="N150" s="167">
        <v>8276.41</v>
      </c>
      <c r="O150" s="167">
        <v>9931.7000000000007</v>
      </c>
    </row>
    <row r="151" spans="1:15">
      <c r="A151" s="1" t="s">
        <v>478</v>
      </c>
      <c r="B151" s="1" t="str">
        <f>VLOOKUP(A151,'BDD de référence'!$B$5:$D$5006,3,0)</f>
        <v>06</v>
      </c>
      <c r="C151" s="1" t="str">
        <f>VLOOKUP(A151,'BDD de référence'!$B$5:$E$5006,4,0)</f>
        <v>Provence-Alpes-Côte d'Azur</v>
      </c>
      <c r="D151" s="201">
        <v>57131.5</v>
      </c>
      <c r="E151" s="189" t="str">
        <f t="shared" si="2"/>
        <v>Tranche C</v>
      </c>
      <c r="F151" s="119">
        <f>IFERROR((VLOOKUP(E151,'Simulations - Consolidé'!$A$41:$P$45,13,0)*D151+VLOOKUP(E151,'Simulations - Consolidé'!$A$41:$P$45,14,0)),"")*$B$6</f>
        <v>55270.125542168673</v>
      </c>
      <c r="G151" s="119" t="str" cm="1">
        <f t="array" ref="G151">IF(SUMIF('BDD de référence'!$B$6:$B$4786,A151,'BDD de référence'!$I$6:$I$4786)&gt;0,IFERROR((VLOOKUP(E151,'Volet 1 - Domaines 2&amp;3'!$A$39:$L$43,11,0)*D151+VLOOKUP(E151,'Volet 1 - Domaines 2&amp;3'!$A$39:$L$43,12,0))*$B$6,error),"")</f>
        <v/>
      </c>
      <c r="H151" s="119" cm="1">
        <f t="array" ref="H151">IF(SUMIF('BDD de référence'!$B$6:$B$4786,A151,'BDD de référence'!$J$6:$J$4786)&gt;0,IFERROR((VLOOKUP(E151,'Volet 1 - Domaines 2&amp;3'!$A$39:$L$43,11,0)*D151+VLOOKUP(E151,'Volet 1 - Domaines 2&amp;3'!$A$39:$L$43,12,0))*$B$6,error),"")</f>
        <v>25788.463373493974</v>
      </c>
      <c r="I151" s="119">
        <f>IFERROR((VLOOKUP(E151,'Simulations - Consolidé'!$A$41:$P$45,15,0)*D151+VLOOKUP(E151,'Simulations - Consolidé'!$A$41:$P$45,16,0)),"")*$C$6</f>
        <v>24027.04166323832</v>
      </c>
      <c r="J151" s="167">
        <v>14588.56</v>
      </c>
      <c r="K151" s="167">
        <v>17506.28</v>
      </c>
      <c r="L151" s="167">
        <v>11460.95</v>
      </c>
      <c r="M151" s="167">
        <v>13753.14</v>
      </c>
      <c r="N151" s="167">
        <v>8335.66</v>
      </c>
      <c r="O151" s="167">
        <v>10002.800000000001</v>
      </c>
    </row>
    <row r="152" spans="1:15">
      <c r="A152" s="1" t="s">
        <v>513</v>
      </c>
      <c r="B152" s="1" t="str">
        <f>VLOOKUP(A152,'BDD de référence'!$B$5:$D$5006,3,0)</f>
        <v>06</v>
      </c>
      <c r="C152" s="1" t="str">
        <f>VLOOKUP(A152,'BDD de référence'!$B$5:$E$5006,4,0)</f>
        <v>Provence-Alpes-Côte d'Azur</v>
      </c>
      <c r="D152" s="201">
        <v>23858.5</v>
      </c>
      <c r="E152" s="189" t="str">
        <f t="shared" si="2"/>
        <v>Tranche C</v>
      </c>
      <c r="F152" s="119">
        <f>IFERROR((VLOOKUP(E152,'Simulations - Consolidé'!$A$41:$P$45,13,0)*D152+VLOOKUP(E152,'Simulations - Consolidé'!$A$41:$P$45,14,0)),"")*$B$6</f>
        <v>41367.623855421683</v>
      </c>
      <c r="G152" s="119" t="str" cm="1">
        <f t="array" ref="G152">IF(SUMIF('BDD de référence'!$B$6:$B$4786,A152,'BDD de référence'!$I$6:$I$4786)&gt;0,IFERROR((VLOOKUP(E152,'Volet 1 - Domaines 2&amp;3'!$A$39:$L$43,11,0)*D152+VLOOKUP(E152,'Volet 1 - Domaines 2&amp;3'!$A$39:$L$43,12,0))*$B$6,error),"")</f>
        <v/>
      </c>
      <c r="H152" s="119" cm="1">
        <f t="array" ref="H152">IF(SUMIF('BDD de référence'!$B$6:$B$4786,A152,'BDD de référence'!$J$6:$J$4786)&gt;0,IFERROR((VLOOKUP(E152,'Volet 1 - Domaines 2&amp;3'!$A$39:$L$43,11,0)*D152+VLOOKUP(E152,'Volet 1 - Domaines 2&amp;3'!$A$39:$L$43,12,0))*$B$6,error),"")</f>
        <v>22244.688433734937</v>
      </c>
      <c r="I152" s="119">
        <f>IFERROR((VLOOKUP(E152,'Simulations - Consolidé'!$A$41:$P$45,15,0)*D152+VLOOKUP(E152,'Simulations - Consolidé'!$A$41:$P$45,16,0)),"")*$C$6</f>
        <v>17983.342938583606</v>
      </c>
      <c r="J152" s="167">
        <v>10980.65</v>
      </c>
      <c r="K152" s="167">
        <v>13176.78</v>
      </c>
      <c r="L152" s="167">
        <v>9657</v>
      </c>
      <c r="M152" s="167">
        <v>11588.4</v>
      </c>
      <c r="N152" s="167">
        <v>6732.1500000000005</v>
      </c>
      <c r="O152" s="167">
        <v>8078.58</v>
      </c>
    </row>
    <row r="153" spans="1:15">
      <c r="A153" s="1" t="s">
        <v>526</v>
      </c>
      <c r="B153" s="1" t="str">
        <f>VLOOKUP(A153,'BDD de référence'!$B$5:$D$5006,3,0)</f>
        <v>06</v>
      </c>
      <c r="C153" s="1" t="str">
        <f>VLOOKUP(A153,'BDD de référence'!$B$5:$E$5006,4,0)</f>
        <v>Provence-Alpes-Côte d'Azur</v>
      </c>
      <c r="D153" s="201">
        <v>17674</v>
      </c>
      <c r="E153" s="189" t="str">
        <f t="shared" si="2"/>
        <v>Tranche B</v>
      </c>
      <c r="F153" s="119">
        <f>IFERROR((VLOOKUP(E153,'Simulations - Consolidé'!$A$41:$P$45,13,0)*D153+VLOOKUP(E153,'Simulations - Consolidé'!$A$41:$P$45,14,0)),"")*$B$6</f>
        <v>34448.36129032258</v>
      </c>
      <c r="G153" s="119" t="str" cm="1">
        <f t="array" ref="G153">IF(SUMIF('BDD de référence'!$B$6:$B$4786,A153,'BDD de référence'!$I$6:$I$4786)&gt;0,IFERROR((VLOOKUP(E153,'Volet 1 - Domaines 2&amp;3'!$A$39:$L$43,11,0)*D153+VLOOKUP(E153,'Volet 1 - Domaines 2&amp;3'!$A$39:$L$43,12,0))*$B$6,error),"")</f>
        <v/>
      </c>
      <c r="H153" s="119" cm="1">
        <f t="array" ref="H153">IF(SUMIF('BDD de référence'!$B$6:$B$4786,A153,'BDD de référence'!$J$6:$J$4786)&gt;0,IFERROR((VLOOKUP(E153,'Volet 1 - Domaines 2&amp;3'!$A$39:$L$43,11,0)*D153+VLOOKUP(E153,'Volet 1 - Domaines 2&amp;3'!$A$39:$L$43,12,0))*$B$6,error),"")</f>
        <v>18659.529032258062</v>
      </c>
      <c r="I153" s="119">
        <f>IFERROR((VLOOKUP(E153,'Simulations - Consolidé'!$A$41:$P$45,15,0)*D153+VLOOKUP(E153,'Simulations - Consolidé'!$A$41:$P$45,16,0)),"")*$C$6</f>
        <v>14975.399527930764</v>
      </c>
      <c r="J153" s="167">
        <v>9406.3000000000011</v>
      </c>
      <c r="K153" s="167">
        <v>11287.56</v>
      </c>
      <c r="L153" s="167">
        <v>8286.0300000000007</v>
      </c>
      <c r="M153" s="167">
        <v>9943.24</v>
      </c>
      <c r="N153" s="167">
        <v>6277.4800000000005</v>
      </c>
      <c r="O153" s="167">
        <v>7532.9800000000005</v>
      </c>
    </row>
    <row r="154" spans="1:15">
      <c r="A154" s="1" t="s">
        <v>464</v>
      </c>
      <c r="B154" s="1" t="str">
        <f>VLOOKUP(A154,'BDD de référence'!$B$5:$D$5006,3,0)</f>
        <v>06</v>
      </c>
      <c r="C154" s="1" t="str">
        <f>VLOOKUP(A154,'BDD de référence'!$B$5:$E$5006,4,0)</f>
        <v>Provence-Alpes-Côte d'Azur</v>
      </c>
      <c r="D154" s="201">
        <v>93002</v>
      </c>
      <c r="E154" s="189" t="str">
        <f t="shared" si="2"/>
        <v>Tranche C</v>
      </c>
      <c r="F154" s="119">
        <f>IFERROR((VLOOKUP(E154,'Simulations - Consolidé'!$A$41:$P$45,13,0)*D154+VLOOKUP(E154,'Simulations - Consolidé'!$A$41:$P$45,14,0)),"")*$B$6</f>
        <v>70257.944096385545</v>
      </c>
      <c r="G154" s="119" t="str" cm="1">
        <f t="array" ref="G154">IF(SUMIF('BDD de référence'!$B$6:$B$4786,A154,'BDD de référence'!$I$6:$I$4786)&gt;0,IFERROR((VLOOKUP(E154,'Volet 1 - Domaines 2&amp;3'!$A$39:$L$43,11,0)*D154+VLOOKUP(E154,'Volet 1 - Domaines 2&amp;3'!$A$39:$L$43,12,0))*$B$6,error),"")</f>
        <v/>
      </c>
      <c r="H154" s="119" t="str" cm="1">
        <f t="array" ref="H154">IF(SUMIF('BDD de référence'!$B$6:$B$4786,A154,'BDD de référence'!$J$6:$J$4786)&gt;0,IFERROR((VLOOKUP(E154,'Volet 1 - Domaines 2&amp;3'!$A$39:$L$43,11,0)*D154+VLOOKUP(E154,'Volet 1 - Domaines 2&amp;3'!$A$39:$L$43,12,0))*$B$6,error),"")</f>
        <v/>
      </c>
      <c r="I154" s="119">
        <f>IFERROR((VLOOKUP(E154,'Simulations - Consolidé'!$A$41:$P$45,15,0)*D154+VLOOKUP(E154,'Simulations - Consolidé'!$A$41:$P$45,16,0)),"")*$C$6</f>
        <v>30542.549585659712</v>
      </c>
      <c r="J154" s="167">
        <v>18478.14</v>
      </c>
      <c r="K154" s="167">
        <v>22173.769999999997</v>
      </c>
      <c r="L154" s="167">
        <v>13405.74</v>
      </c>
      <c r="M154" s="167">
        <v>16086.89</v>
      </c>
      <c r="N154" s="167">
        <v>10064.36</v>
      </c>
      <c r="O154" s="167">
        <v>12077.24</v>
      </c>
    </row>
    <row r="155" spans="1:15">
      <c r="A155" s="1" t="s">
        <v>510</v>
      </c>
      <c r="B155" s="1" t="str">
        <f>VLOOKUP(A155,'BDD de référence'!$B$5:$D$5006,3,0)</f>
        <v>06</v>
      </c>
      <c r="C155" s="1" t="str">
        <f>VLOOKUP(A155,'BDD de référence'!$B$5:$E$5006,4,0)</f>
        <v>Provence-Alpes-Côte d'Azur</v>
      </c>
      <c r="D155" s="201">
        <v>24072.5</v>
      </c>
      <c r="E155" s="189" t="str">
        <f t="shared" si="2"/>
        <v>Tranche C</v>
      </c>
      <c r="F155" s="119">
        <f>IFERROR((VLOOKUP(E155,'Simulations - Consolidé'!$A$41:$P$45,13,0)*D155+VLOOKUP(E155,'Simulations - Consolidé'!$A$41:$P$45,14,0)),"")*$B$6</f>
        <v>41457.039759036139</v>
      </c>
      <c r="G155" s="119" t="str" cm="1">
        <f t="array" ref="G155">IF(SUMIF('BDD de référence'!$B$6:$B$4786,A155,'BDD de référence'!$I$6:$I$4786)&gt;0,IFERROR((VLOOKUP(E155,'Volet 1 - Domaines 2&amp;3'!$A$39:$L$43,11,0)*D155+VLOOKUP(E155,'Volet 1 - Domaines 2&amp;3'!$A$39:$L$43,12,0))*$B$6,error),"")</f>
        <v/>
      </c>
      <c r="H155" s="119" t="str" cm="1">
        <f t="array" ref="H155">IF(SUMIF('BDD de référence'!$B$6:$B$4786,A155,'BDD de référence'!$J$6:$J$4786)&gt;0,IFERROR((VLOOKUP(E155,'Volet 1 - Domaines 2&amp;3'!$A$39:$L$43,11,0)*D155+VLOOKUP(E155,'Volet 1 - Domaines 2&amp;3'!$A$39:$L$43,12,0))*$B$6,error),"")</f>
        <v/>
      </c>
      <c r="I155" s="119">
        <f>IFERROR((VLOOKUP(E155,'Simulations - Consolidé'!$A$41:$P$45,15,0)*D155+VLOOKUP(E155,'Simulations - Consolidé'!$A$41:$P$45,16,0)),"")*$C$6</f>
        <v>18022.213840728771</v>
      </c>
      <c r="J155" s="167">
        <v>11003.85</v>
      </c>
      <c r="K155" s="167">
        <v>13204.62</v>
      </c>
      <c r="L155" s="167">
        <v>9668.6</v>
      </c>
      <c r="M155" s="167">
        <v>11602.32</v>
      </c>
      <c r="N155" s="167">
        <v>6742.45</v>
      </c>
      <c r="O155" s="167">
        <v>8090.94</v>
      </c>
    </row>
    <row r="156" spans="1:15">
      <c r="A156" s="1" t="s">
        <v>688</v>
      </c>
      <c r="B156" s="1" t="str">
        <f>VLOOKUP(A156,'BDD de référence'!$B$5:$D$5006,3,0)</f>
        <v>07</v>
      </c>
      <c r="C156" s="1" t="str">
        <f>VLOOKUP(A156,'BDD de référence'!$B$5:$E$5006,4,0)</f>
        <v>Auvergne-Rhône-Alpes</v>
      </c>
      <c r="D156" s="201">
        <v>6070</v>
      </c>
      <c r="E156" s="189" t="str">
        <f t="shared" si="2"/>
        <v>Tranche A</v>
      </c>
      <c r="F156" s="119">
        <f>IFERROR((VLOOKUP(E156,'Simulations - Consolidé'!$A$41:$P$45,13,0)*D156+VLOOKUP(E156,'Simulations - Consolidé'!$A$41:$P$45,14,0)),"")*$B$6</f>
        <v>19722.428571428569</v>
      </c>
      <c r="G156" s="119" t="str" cm="1">
        <f t="array" ref="G156">IF(SUMIF('BDD de référence'!$B$6:$B$4786,A156,'BDD de référence'!$I$6:$I$4786)&gt;0,IFERROR((VLOOKUP(E156,'Volet 1 - Domaines 2&amp;3'!$A$39:$L$43,11,0)*D156+VLOOKUP(E156,'Volet 1 - Domaines 2&amp;3'!$A$39:$L$43,12,0))*$B$6,error),"")</f>
        <v/>
      </c>
      <c r="H156" s="119" cm="1">
        <f t="array" ref="H156">IF(SUMIF('BDD de référence'!$B$6:$B$4786,A156,'BDD de référence'!$J$6:$J$4786)&gt;0,IFERROR((VLOOKUP(E156,'Volet 1 - Domaines 2&amp;3'!$A$39:$L$43,11,0)*D156+VLOOKUP(E156,'Volet 1 - Domaines 2&amp;3'!$A$39:$L$43,12,0))*$B$6,error),"")</f>
        <v>10315.964285714286</v>
      </c>
      <c r="I156" s="119">
        <f>IFERROR((VLOOKUP(E156,'Simulations - Consolidé'!$A$41:$P$45,15,0)*D156+VLOOKUP(E156,'Simulations - Consolidé'!$A$41:$P$45,16,0)),"")*$C$6</f>
        <v>8573.7386759581877</v>
      </c>
      <c r="J156" s="167">
        <v>6028.58</v>
      </c>
      <c r="K156" s="167">
        <v>7234.3</v>
      </c>
      <c r="L156" s="167">
        <v>5250.6</v>
      </c>
      <c r="M156" s="167">
        <v>6300.72</v>
      </c>
      <c r="N156" s="167">
        <v>5305.96</v>
      </c>
      <c r="O156" s="167">
        <v>6367.16</v>
      </c>
    </row>
    <row r="157" spans="1:15">
      <c r="A157" s="1" t="s">
        <v>698</v>
      </c>
      <c r="B157" s="1" t="str">
        <f>VLOOKUP(A157,'BDD de référence'!$B$5:$D$5006,3,0)</f>
        <v>07</v>
      </c>
      <c r="C157" s="1" t="str">
        <f>VLOOKUP(A157,'BDD de référence'!$B$5:$E$5006,4,0)</f>
        <v>Auvergne-Rhône-Alpes</v>
      </c>
      <c r="D157" s="201">
        <v>5636.5</v>
      </c>
      <c r="E157" s="189" t="str">
        <f t="shared" si="2"/>
        <v>Tranche A</v>
      </c>
      <c r="F157" s="119">
        <f>IFERROR((VLOOKUP(E157,'Simulations - Consolidé'!$A$41:$P$45,13,0)*D157+VLOOKUP(E157,'Simulations - Consolidé'!$A$41:$P$45,14,0)),"")*$B$6</f>
        <v>19406.592857142856</v>
      </c>
      <c r="G157" s="119" t="str" cm="1">
        <f t="array" ref="G157">IF(SUMIF('BDD de référence'!$B$6:$B$4786,A157,'BDD de référence'!$I$6:$I$4786)&gt;0,IFERROR((VLOOKUP(E157,'Volet 1 - Domaines 2&amp;3'!$A$39:$L$43,11,0)*D157+VLOOKUP(E157,'Volet 1 - Domaines 2&amp;3'!$A$39:$L$43,12,0))*$B$6,error),"")</f>
        <v/>
      </c>
      <c r="H157" s="119" t="str" cm="1">
        <f t="array" ref="H157">IF(SUMIF('BDD de référence'!$B$6:$B$4786,A157,'BDD de référence'!$J$6:$J$4786)&gt;0,IFERROR((VLOOKUP(E157,'Volet 1 - Domaines 2&amp;3'!$A$39:$L$43,11,0)*D157+VLOOKUP(E157,'Volet 1 - Domaines 2&amp;3'!$A$39:$L$43,12,0))*$B$6,error),"")</f>
        <v/>
      </c>
      <c r="I157" s="119">
        <f>IFERROR((VLOOKUP(E157,'Simulations - Consolidé'!$A$41:$P$45,15,0)*D157+VLOOKUP(E157,'Simulations - Consolidé'!$A$41:$P$45,16,0)),"")*$C$6</f>
        <v>8436.438501742161</v>
      </c>
      <c r="J157" s="167">
        <v>5925.3600000000006</v>
      </c>
      <c r="K157" s="167">
        <v>7110.4400000000005</v>
      </c>
      <c r="L157" s="167">
        <v>5173.2</v>
      </c>
      <c r="M157" s="167">
        <v>6207.84</v>
      </c>
      <c r="N157" s="167">
        <v>5254.35</v>
      </c>
      <c r="O157" s="167">
        <v>6305.22</v>
      </c>
    </row>
    <row r="158" spans="1:15">
      <c r="A158" s="1" t="s">
        <v>658</v>
      </c>
      <c r="B158" s="1" t="str">
        <f>VLOOKUP(A158,'BDD de référence'!$B$5:$D$5006,3,0)</f>
        <v>07</v>
      </c>
      <c r="C158" s="1" t="str">
        <f>VLOOKUP(A158,'BDD de référence'!$B$5:$E$5006,4,0)</f>
        <v>Auvergne-Rhône-Alpes</v>
      </c>
      <c r="D158" s="201">
        <v>46740.5</v>
      </c>
      <c r="E158" s="189" t="str">
        <f t="shared" si="2"/>
        <v>Tranche C</v>
      </c>
      <c r="F158" s="119">
        <f>IFERROR((VLOOKUP(E158,'Simulations - Consolidé'!$A$41:$P$45,13,0)*D158+VLOOKUP(E158,'Simulations - Consolidé'!$A$41:$P$45,14,0)),"")*$B$6</f>
        <v>50928.44024096385</v>
      </c>
      <c r="G158" s="119" cm="1">
        <f t="array" ref="G158">IF(SUMIF('BDD de référence'!$B$6:$B$4786,A158,'BDD de référence'!$I$6:$I$4786)&gt;0,IFERROR((VLOOKUP(E158,'Volet 1 - Domaines 2&amp;3'!$A$39:$L$43,11,0)*D158+VLOOKUP(E158,'Volet 1 - Domaines 2&amp;3'!$A$39:$L$43,12,0))*$B$6,error),"")</f>
        <v>24681.759277108431</v>
      </c>
      <c r="H158" s="119" cm="1">
        <f t="array" ref="H158">IF(SUMIF('BDD de référence'!$B$6:$B$4786,A158,'BDD de référence'!$J$6:$J$4786)&gt;0,IFERROR((VLOOKUP(E158,'Volet 1 - Domaines 2&amp;3'!$A$39:$L$43,11,0)*D158+VLOOKUP(E158,'Volet 1 - Domaines 2&amp;3'!$A$39:$L$43,12,0))*$B$6,error),"")</f>
        <v>24681.759277108431</v>
      </c>
      <c r="I158" s="119">
        <f>IFERROR((VLOOKUP(E158,'Simulations - Consolidé'!$A$41:$P$45,15,0)*D158+VLOOKUP(E158,'Simulations - Consolidé'!$A$41:$P$45,16,0)),"")*$C$6</f>
        <v>22139.623232441962</v>
      </c>
      <c r="J158" s="167">
        <v>13461.83</v>
      </c>
      <c r="K158" s="167">
        <v>16154.2</v>
      </c>
      <c r="L158" s="167">
        <v>10897.59</v>
      </c>
      <c r="M158" s="167">
        <v>13077.11</v>
      </c>
      <c r="N158" s="167">
        <v>7834.9000000000005</v>
      </c>
      <c r="O158" s="167">
        <v>9401.8799999999992</v>
      </c>
    </row>
    <row r="159" spans="1:15">
      <c r="A159" s="1" t="s">
        <v>686</v>
      </c>
      <c r="B159" s="1" t="str">
        <f>VLOOKUP(A159,'BDD de référence'!$B$5:$D$5006,3,0)</f>
        <v>07</v>
      </c>
      <c r="C159" s="1" t="str">
        <f>VLOOKUP(A159,'BDD de référence'!$B$5:$E$5006,4,0)</f>
        <v>Auvergne-Rhône-Alpes</v>
      </c>
      <c r="D159" s="201">
        <v>6419.5</v>
      </c>
      <c r="E159" s="189" t="str">
        <f t="shared" si="2"/>
        <v>Tranche A</v>
      </c>
      <c r="F159" s="119">
        <f>IFERROR((VLOOKUP(E159,'Simulations - Consolidé'!$A$41:$P$45,13,0)*D159+VLOOKUP(E159,'Simulations - Consolidé'!$A$41:$P$45,14,0)),"")*$B$6</f>
        <v>19977.064285714285</v>
      </c>
      <c r="G159" s="119" t="str" cm="1">
        <f t="array" ref="G159">IF(SUMIF('BDD de référence'!$B$6:$B$4786,A159,'BDD de référence'!$I$6:$I$4786)&gt;0,IFERROR((VLOOKUP(E159,'Volet 1 - Domaines 2&amp;3'!$A$39:$L$43,11,0)*D159+VLOOKUP(E159,'Volet 1 - Domaines 2&amp;3'!$A$39:$L$43,12,0))*$B$6,error),"")</f>
        <v/>
      </c>
      <c r="H159" s="119" t="str" cm="1">
        <f t="array" ref="H159">IF(SUMIF('BDD de référence'!$B$6:$B$4786,A159,'BDD de référence'!$J$6:$J$4786)&gt;0,IFERROR((VLOOKUP(E159,'Volet 1 - Domaines 2&amp;3'!$A$39:$L$43,11,0)*D159+VLOOKUP(E159,'Volet 1 - Domaines 2&amp;3'!$A$39:$L$43,12,0))*$B$6,error),"")</f>
        <v/>
      </c>
      <c r="I159" s="119">
        <f>IFERROR((VLOOKUP(E159,'Simulations - Consolidé'!$A$41:$P$45,15,0)*D159+VLOOKUP(E159,'Simulations - Consolidé'!$A$41:$P$45,16,0)),"")*$C$6</f>
        <v>8684.4339721254346</v>
      </c>
      <c r="J159" s="167">
        <v>6111.8</v>
      </c>
      <c r="K159" s="167">
        <v>7334.16</v>
      </c>
      <c r="L159" s="167">
        <v>5313.01</v>
      </c>
      <c r="M159" s="167">
        <v>6375.62</v>
      </c>
      <c r="N159" s="167">
        <v>5347.5700000000006</v>
      </c>
      <c r="O159" s="167">
        <v>6417.09</v>
      </c>
    </row>
    <row r="160" spans="1:15">
      <c r="A160" s="1" t="s">
        <v>683</v>
      </c>
      <c r="B160" s="1" t="str">
        <f>VLOOKUP(A160,'BDD de référence'!$B$5:$D$5006,3,0)</f>
        <v>07</v>
      </c>
      <c r="C160" s="1" t="str">
        <f>VLOOKUP(A160,'BDD de référence'!$B$5:$E$5006,4,0)</f>
        <v>Auvergne-Rhône-Alpes</v>
      </c>
      <c r="D160" s="201">
        <v>6748.5</v>
      </c>
      <c r="E160" s="189" t="str">
        <f t="shared" si="2"/>
        <v>Tranche A</v>
      </c>
      <c r="F160" s="119">
        <f>IFERROR((VLOOKUP(E160,'Simulations - Consolidé'!$A$41:$P$45,13,0)*D160+VLOOKUP(E160,'Simulations - Consolidé'!$A$41:$P$45,14,0)),"")*$B$6</f>
        <v>20216.764285714286</v>
      </c>
      <c r="G160" s="119" t="str" cm="1">
        <f t="array" ref="G160">IF(SUMIF('BDD de référence'!$B$6:$B$4786,A160,'BDD de référence'!$I$6:$I$4786)&gt;0,IFERROR((VLOOKUP(E160,'Volet 1 - Domaines 2&amp;3'!$A$39:$L$43,11,0)*D160+VLOOKUP(E160,'Volet 1 - Domaines 2&amp;3'!$A$39:$L$43,12,0))*$B$6,error),"")</f>
        <v/>
      </c>
      <c r="H160" s="119" t="str" cm="1">
        <f t="array" ref="H160">IF(SUMIF('BDD de référence'!$B$6:$B$4786,A160,'BDD de référence'!$J$6:$J$4786)&gt;0,IFERROR((VLOOKUP(E160,'Volet 1 - Domaines 2&amp;3'!$A$39:$L$43,11,0)*D160+VLOOKUP(E160,'Volet 1 - Domaines 2&amp;3'!$A$39:$L$43,12,0))*$B$6,error),"")</f>
        <v/>
      </c>
      <c r="I160" s="119">
        <f>IFERROR((VLOOKUP(E160,'Simulations - Consolidé'!$A$41:$P$45,15,0)*D160+VLOOKUP(E160,'Simulations - Consolidé'!$A$41:$P$45,16,0)),"")*$C$6</f>
        <v>8788.636411149826</v>
      </c>
      <c r="J160" s="167">
        <v>6190.13</v>
      </c>
      <c r="K160" s="167">
        <v>7428.16</v>
      </c>
      <c r="L160" s="167">
        <v>5371.76</v>
      </c>
      <c r="M160" s="167">
        <v>6446.12</v>
      </c>
      <c r="N160" s="167">
        <v>5386.74</v>
      </c>
      <c r="O160" s="167">
        <v>6464.09</v>
      </c>
    </row>
    <row r="161" spans="1:15">
      <c r="A161" s="1" t="s">
        <v>650</v>
      </c>
      <c r="B161" s="1" t="str">
        <f>VLOOKUP(A161,'BDD de référence'!$B$5:$D$5006,3,0)</f>
        <v>07</v>
      </c>
      <c r="C161" s="1" t="str">
        <f>VLOOKUP(A161,'BDD de référence'!$B$5:$E$5006,4,0)</f>
        <v>Auvergne-Rhône-Alpes</v>
      </c>
      <c r="D161" s="201">
        <v>104174</v>
      </c>
      <c r="E161" s="189" t="str">
        <f t="shared" si="2"/>
        <v>Tranche C</v>
      </c>
      <c r="F161" s="119">
        <f>IFERROR((VLOOKUP(E161,'Simulations - Consolidé'!$A$41:$P$45,13,0)*D161+VLOOKUP(E161,'Simulations - Consolidé'!$A$41:$P$45,14,0)),"")*$B$6</f>
        <v>74925.955662650595</v>
      </c>
      <c r="G161" s="119" cm="1">
        <f t="array" ref="G161">IF(SUMIF('BDD de référence'!$B$6:$B$4786,A161,'BDD de référence'!$I$6:$I$4786)&gt;0,IFERROR((VLOOKUP(E161,'Volet 1 - Domaines 2&amp;3'!$A$39:$L$43,11,0)*D161+VLOOKUP(E161,'Volet 1 - Domaines 2&amp;3'!$A$39:$L$43,12,0))*$B$6,error),"")</f>
        <v>30798.773012048194</v>
      </c>
      <c r="H161" s="119" cm="1">
        <f t="array" ref="H161">IF(SUMIF('BDD de référence'!$B$6:$B$4786,A161,'BDD de référence'!$J$6:$J$4786)&gt;0,IFERROR((VLOOKUP(E161,'Volet 1 - Domaines 2&amp;3'!$A$39:$L$43,11,0)*D161+VLOOKUP(E161,'Volet 1 - Domaines 2&amp;3'!$A$39:$L$43,12,0))*$B$6,error),"")</f>
        <v>30798.773012048194</v>
      </c>
      <c r="I161" s="119">
        <f>IFERROR((VLOOKUP(E161,'Simulations - Consolidé'!$A$41:$P$45,15,0)*D161+VLOOKUP(E161,'Simulations - Consolidé'!$A$41:$P$45,16,0)),"")*$C$6</f>
        <v>32571.828645312955</v>
      </c>
      <c r="J161" s="167">
        <v>19689.559999999998</v>
      </c>
      <c r="K161" s="167">
        <v>23627.48</v>
      </c>
      <c r="L161" s="167">
        <v>14011.45</v>
      </c>
      <c r="M161" s="167">
        <v>16813.740000000002</v>
      </c>
      <c r="N161" s="167">
        <v>10602.77</v>
      </c>
      <c r="O161" s="167">
        <v>12723.33</v>
      </c>
    </row>
    <row r="162" spans="1:15">
      <c r="A162" s="1" t="s">
        <v>692</v>
      </c>
      <c r="B162" s="1" t="str">
        <f>VLOOKUP(A162,'BDD de référence'!$B$5:$D$5006,3,0)</f>
        <v>07</v>
      </c>
      <c r="C162" s="1" t="str">
        <f>VLOOKUP(A162,'BDD de référence'!$B$5:$E$5006,4,0)</f>
        <v>Auvergne-Rhône-Alpes</v>
      </c>
      <c r="D162" s="201">
        <v>10355.5</v>
      </c>
      <c r="E162" s="189" t="str">
        <f t="shared" si="2"/>
        <v>Tranche B</v>
      </c>
      <c r="F162" s="119">
        <f>IFERROR((VLOOKUP(E162,'Simulations - Consolidé'!$A$41:$P$45,13,0)*D162+VLOOKUP(E162,'Simulations - Consolidé'!$A$41:$P$45,14,0)),"")*$B$6</f>
        <v>24816.270967741933</v>
      </c>
      <c r="G162" s="119" t="str" cm="1">
        <f t="array" ref="G162">IF(SUMIF('BDD de référence'!$B$6:$B$4786,A162,'BDD de référence'!$I$6:$I$4786)&gt;0,IFERROR((VLOOKUP(E162,'Volet 1 - Domaines 2&amp;3'!$A$39:$L$43,11,0)*D162+VLOOKUP(E162,'Volet 1 - Domaines 2&amp;3'!$A$39:$L$43,12,0))*$B$6,error),"")</f>
        <v/>
      </c>
      <c r="H162" s="119" t="str" cm="1">
        <f t="array" ref="H162">IF(SUMIF('BDD de référence'!$B$6:$B$4786,A162,'BDD de référence'!$J$6:$J$4786)&gt;0,IFERROR((VLOOKUP(E162,'Volet 1 - Domaines 2&amp;3'!$A$39:$L$43,11,0)*D162+VLOOKUP(E162,'Volet 1 - Domaines 2&amp;3'!$A$39:$L$43,12,0))*$B$6,error),"")</f>
        <v/>
      </c>
      <c r="I162" s="119">
        <f>IFERROR((VLOOKUP(E162,'Simulations - Consolidé'!$A$41:$P$45,15,0)*D162+VLOOKUP(E162,'Simulations - Consolidé'!$A$41:$P$45,16,0)),"")*$C$6</f>
        <v>10788.135011801729</v>
      </c>
      <c r="J162" s="167">
        <v>7242.2300000000005</v>
      </c>
      <c r="K162" s="167">
        <v>8690.68</v>
      </c>
      <c r="L162" s="167">
        <v>6318.6900000000005</v>
      </c>
      <c r="M162" s="167">
        <v>7582.43</v>
      </c>
      <c r="N162" s="167">
        <v>5687.2800000000007</v>
      </c>
      <c r="O162" s="167">
        <v>6824.74</v>
      </c>
    </row>
    <row r="163" spans="1:15">
      <c r="A163" s="1" t="s">
        <v>704</v>
      </c>
      <c r="B163" s="1" t="str">
        <f>VLOOKUP(A163,'BDD de référence'!$B$5:$D$5006,3,0)</f>
        <v>07</v>
      </c>
      <c r="C163" s="1" t="str">
        <f>VLOOKUP(A163,'BDD de référence'!$B$5:$E$5006,4,0)</f>
        <v>Auvergne-Rhône-Alpes</v>
      </c>
      <c r="D163" s="201">
        <v>5263</v>
      </c>
      <c r="E163" s="189" t="str">
        <f t="shared" si="2"/>
        <v>Tranche A</v>
      </c>
      <c r="F163" s="119">
        <f>IFERROR((VLOOKUP(E163,'Simulations - Consolidé'!$A$41:$P$45,13,0)*D163+VLOOKUP(E163,'Simulations - Consolidé'!$A$41:$P$45,14,0)),"")*$B$6</f>
        <v>19134.471428571425</v>
      </c>
      <c r="G163" s="119" t="str" cm="1">
        <f t="array" ref="G163">IF(SUMIF('BDD de référence'!$B$6:$B$4786,A163,'BDD de référence'!$I$6:$I$4786)&gt;0,IFERROR((VLOOKUP(E163,'Volet 1 - Domaines 2&amp;3'!$A$39:$L$43,11,0)*D163+VLOOKUP(E163,'Volet 1 - Domaines 2&amp;3'!$A$39:$L$43,12,0))*$B$6,error),"")</f>
        <v/>
      </c>
      <c r="H163" s="119" t="str" cm="1">
        <f t="array" ref="H163">IF(SUMIF('BDD de référence'!$B$6:$B$4786,A163,'BDD de référence'!$J$6:$J$4786)&gt;0,IFERROR((VLOOKUP(E163,'Volet 1 - Domaines 2&amp;3'!$A$39:$L$43,11,0)*D163+VLOOKUP(E163,'Volet 1 - Domaines 2&amp;3'!$A$39:$L$43,12,0))*$B$6,error),"")</f>
        <v/>
      </c>
      <c r="I163" s="119">
        <f>IFERROR((VLOOKUP(E163,'Simulations - Consolidé'!$A$41:$P$45,15,0)*D163+VLOOKUP(E163,'Simulations - Consolidé'!$A$41:$P$45,16,0)),"")*$C$6</f>
        <v>8318.14181184669</v>
      </c>
      <c r="J163" s="167">
        <v>5836.4400000000005</v>
      </c>
      <c r="K163" s="167">
        <v>7003.7300000000005</v>
      </c>
      <c r="L163" s="167">
        <v>5106.5</v>
      </c>
      <c r="M163" s="167">
        <v>6127.8</v>
      </c>
      <c r="N163" s="167">
        <v>5209.8900000000003</v>
      </c>
      <c r="O163" s="167">
        <v>6251.87</v>
      </c>
    </row>
    <row r="164" spans="1:15">
      <c r="A164" s="1" t="s">
        <v>661</v>
      </c>
      <c r="B164" s="1" t="str">
        <f>VLOOKUP(A164,'BDD de référence'!$B$5:$D$5006,3,0)</f>
        <v>07</v>
      </c>
      <c r="C164" s="1" t="str">
        <f>VLOOKUP(A164,'BDD de référence'!$B$5:$E$5006,4,0)</f>
        <v>Auvergne-Rhône-Alpes</v>
      </c>
      <c r="D164" s="201">
        <v>21261</v>
      </c>
      <c r="E164" s="189" t="str">
        <f t="shared" si="2"/>
        <v>Tranche B</v>
      </c>
      <c r="F164" s="119">
        <f>IFERROR((VLOOKUP(E164,'Simulations - Consolidé'!$A$41:$P$45,13,0)*D164+VLOOKUP(E164,'Simulations - Consolidé'!$A$41:$P$45,14,0)),"")*$B$6</f>
        <v>39169.316129032253</v>
      </c>
      <c r="G164" s="119" t="str" cm="1">
        <f t="array" ref="G164">IF(SUMIF('BDD de référence'!$B$6:$B$4786,A164,'BDD de référence'!$I$6:$I$4786)&gt;0,IFERROR((VLOOKUP(E164,'Volet 1 - Domaines 2&amp;3'!$A$39:$L$43,11,0)*D164+VLOOKUP(E164,'Volet 1 - Domaines 2&amp;3'!$A$39:$L$43,12,0))*$B$6,error),"")</f>
        <v/>
      </c>
      <c r="H164" s="119" t="str" cm="1">
        <f t="array" ref="H164">IF(SUMIF('BDD de référence'!$B$6:$B$4786,A164,'BDD de référence'!$J$6:$J$4786)&gt;0,IFERROR((VLOOKUP(E164,'Volet 1 - Domaines 2&amp;3'!$A$39:$L$43,11,0)*D164+VLOOKUP(E164,'Volet 1 - Domaines 2&amp;3'!$A$39:$L$43,12,0))*$B$6,error),"")</f>
        <v/>
      </c>
      <c r="I164" s="119">
        <f>IFERROR((VLOOKUP(E164,'Simulations - Consolidé'!$A$41:$P$45,15,0)*D164+VLOOKUP(E164,'Simulations - Consolidé'!$A$41:$P$45,16,0)),"")*$C$6</f>
        <v>17027.69409913454</v>
      </c>
      <c r="J164" s="167">
        <v>10466.969999999999</v>
      </c>
      <c r="K164" s="167">
        <v>12560.37</v>
      </c>
      <c r="L164" s="167">
        <v>9250.2800000000007</v>
      </c>
      <c r="M164" s="167">
        <v>11100.34</v>
      </c>
      <c r="N164" s="167">
        <v>6566.75</v>
      </c>
      <c r="O164" s="167">
        <v>7880.1</v>
      </c>
    </row>
    <row r="165" spans="1:15">
      <c r="A165" s="1" t="s">
        <v>674</v>
      </c>
      <c r="B165" s="1" t="str">
        <f>VLOOKUP(A165,'BDD de référence'!$B$5:$D$5006,3,0)</f>
        <v>07</v>
      </c>
      <c r="C165" s="1" t="str">
        <f>VLOOKUP(A165,'BDD de référence'!$B$5:$E$5006,4,0)</f>
        <v>Auvergne-Rhône-Alpes</v>
      </c>
      <c r="D165" s="201">
        <v>7908.5</v>
      </c>
      <c r="E165" s="189" t="str">
        <f t="shared" si="2"/>
        <v>Tranche B</v>
      </c>
      <c r="F165" s="119">
        <f>IFERROR((VLOOKUP(E165,'Simulations - Consolidé'!$A$41:$P$45,13,0)*D165+VLOOKUP(E165,'Simulations - Consolidé'!$A$41:$P$45,14,0)),"")*$B$6</f>
        <v>21595.703225806454</v>
      </c>
      <c r="G165" s="119" t="str" cm="1">
        <f t="array" ref="G165">IF(SUMIF('BDD de référence'!$B$6:$B$4786,A165,'BDD de référence'!$I$6:$I$4786)&gt;0,IFERROR((VLOOKUP(E165,'Volet 1 - Domaines 2&amp;3'!$A$39:$L$43,11,0)*D165+VLOOKUP(E165,'Volet 1 - Domaines 2&amp;3'!$A$39:$L$43,12,0))*$B$6,error),"")</f>
        <v/>
      </c>
      <c r="H165" s="119" cm="1">
        <f t="array" ref="H165">IF(SUMIF('BDD de référence'!$B$6:$B$4786,A165,'BDD de référence'!$J$6:$J$4786)&gt;0,IFERROR((VLOOKUP(E165,'Volet 1 - Domaines 2&amp;3'!$A$39:$L$43,11,0)*D165+VLOOKUP(E165,'Volet 1 - Domaines 2&amp;3'!$A$39:$L$43,12,0))*$B$6,error),"")</f>
        <v>11697.67258064516</v>
      </c>
      <c r="I165" s="119">
        <f>IFERROR((VLOOKUP(E165,'Simulations - Consolidé'!$A$41:$P$45,15,0)*D165+VLOOKUP(E165,'Simulations - Consolidé'!$A$41:$P$45,16,0)),"")*$C$6</f>
        <v>9388.0890637293469</v>
      </c>
      <c r="J165" s="167">
        <v>6518.65</v>
      </c>
      <c r="K165" s="167">
        <v>7822.38</v>
      </c>
      <c r="L165" s="167">
        <v>5660.9000000000005</v>
      </c>
      <c r="M165" s="167">
        <v>6793.08</v>
      </c>
      <c r="N165" s="167">
        <v>5489.9400000000005</v>
      </c>
      <c r="O165" s="167">
        <v>6587.93</v>
      </c>
    </row>
    <row r="166" spans="1:15">
      <c r="A166" s="1" t="s">
        <v>668</v>
      </c>
      <c r="B166" s="1" t="str">
        <f>VLOOKUP(A166,'BDD de référence'!$B$5:$D$5006,3,0)</f>
        <v>07</v>
      </c>
      <c r="C166" s="1" t="str">
        <f>VLOOKUP(A166,'BDD de référence'!$B$5:$E$5006,4,0)</f>
        <v>Auvergne-Rhône-Alpes</v>
      </c>
      <c r="D166" s="201">
        <v>12189</v>
      </c>
      <c r="E166" s="189" t="str">
        <f t="shared" si="2"/>
        <v>Tranche B</v>
      </c>
      <c r="F166" s="119">
        <f>IFERROR((VLOOKUP(E166,'Simulations - Consolidé'!$A$41:$P$45,13,0)*D166+VLOOKUP(E166,'Simulations - Consolidé'!$A$41:$P$45,14,0)),"")*$B$6</f>
        <v>27229.393548387096</v>
      </c>
      <c r="G166" s="119" t="str" cm="1">
        <f t="array" ref="G166">IF(SUMIF('BDD de référence'!$B$6:$B$4786,A166,'BDD de référence'!$I$6:$I$4786)&gt;0,IFERROR((VLOOKUP(E166,'Volet 1 - Domaines 2&amp;3'!$A$39:$L$43,11,0)*D166+VLOOKUP(E166,'Volet 1 - Domaines 2&amp;3'!$A$39:$L$43,12,0))*$B$6,error),"")</f>
        <v/>
      </c>
      <c r="H166" s="119" t="str" cm="1">
        <f t="array" ref="H166">IF(SUMIF('BDD de référence'!$B$6:$B$4786,A166,'BDD de référence'!$J$6:$J$4786)&gt;0,IFERROR((VLOOKUP(E166,'Volet 1 - Domaines 2&amp;3'!$A$39:$L$43,11,0)*D166+VLOOKUP(E166,'Volet 1 - Domaines 2&amp;3'!$A$39:$L$43,12,0))*$B$6,error),"")</f>
        <v/>
      </c>
      <c r="I166" s="119">
        <f>IFERROR((VLOOKUP(E166,'Simulations - Consolidé'!$A$41:$P$45,15,0)*D166+VLOOKUP(E166,'Simulations - Consolidé'!$A$41:$P$45,16,0)),"")*$C$6</f>
        <v>11837.168214004721</v>
      </c>
      <c r="J166" s="167">
        <v>7784.39</v>
      </c>
      <c r="K166" s="167">
        <v>9341.27</v>
      </c>
      <c r="L166" s="167">
        <v>6811.5700000000006</v>
      </c>
      <c r="M166" s="167">
        <v>8173.89</v>
      </c>
      <c r="N166" s="167">
        <v>5835.1500000000005</v>
      </c>
      <c r="O166" s="167">
        <v>7002.18</v>
      </c>
    </row>
    <row r="167" spans="1:15">
      <c r="A167" s="1" t="s">
        <v>700</v>
      </c>
      <c r="B167" s="1" t="str">
        <f>VLOOKUP(A167,'BDD de référence'!$B$5:$D$5006,3,0)</f>
        <v>07</v>
      </c>
      <c r="C167" s="1" t="str">
        <f>VLOOKUP(A167,'BDD de référence'!$B$5:$E$5006,4,0)</f>
        <v>Auvergne-Rhône-Alpes</v>
      </c>
      <c r="D167" s="201">
        <v>5329.5</v>
      </c>
      <c r="E167" s="189" t="str">
        <f t="shared" si="2"/>
        <v>Tranche A</v>
      </c>
      <c r="F167" s="119">
        <f>IFERROR((VLOOKUP(E167,'Simulations - Consolidé'!$A$41:$P$45,13,0)*D167+VLOOKUP(E167,'Simulations - Consolidé'!$A$41:$P$45,14,0)),"")*$B$6</f>
        <v>19182.921428571426</v>
      </c>
      <c r="G167" s="119" t="str" cm="1">
        <f t="array" ref="G167">IF(SUMIF('BDD de référence'!$B$6:$B$4786,A167,'BDD de référence'!$I$6:$I$4786)&gt;0,IFERROR((VLOOKUP(E167,'Volet 1 - Domaines 2&amp;3'!$A$39:$L$43,11,0)*D167+VLOOKUP(E167,'Volet 1 - Domaines 2&amp;3'!$A$39:$L$43,12,0))*$B$6,error),"")</f>
        <v/>
      </c>
      <c r="H167" s="119" t="str" cm="1">
        <f t="array" ref="H167">IF(SUMIF('BDD de référence'!$B$6:$B$4786,A167,'BDD de référence'!$J$6:$J$4786)&gt;0,IFERROR((VLOOKUP(E167,'Volet 1 - Domaines 2&amp;3'!$A$39:$L$43,11,0)*D167+VLOOKUP(E167,'Volet 1 - Domaines 2&amp;3'!$A$39:$L$43,12,0))*$B$6,error),"")</f>
        <v/>
      </c>
      <c r="I167" s="119">
        <f>IFERROR((VLOOKUP(E167,'Simulations - Consolidé'!$A$41:$P$45,15,0)*D167+VLOOKUP(E167,'Simulations - Consolidé'!$A$41:$P$45,16,0)),"")*$C$6</f>
        <v>8339.2040069686409</v>
      </c>
      <c r="J167" s="167">
        <v>5852.27</v>
      </c>
      <c r="K167" s="167">
        <v>7022.7300000000005</v>
      </c>
      <c r="L167" s="167">
        <v>5118.37</v>
      </c>
      <c r="M167" s="167">
        <v>6142.05</v>
      </c>
      <c r="N167" s="167">
        <v>5217.8</v>
      </c>
      <c r="O167" s="167">
        <v>6261.36</v>
      </c>
    </row>
    <row r="168" spans="1:15">
      <c r="A168" s="1" t="s">
        <v>709</v>
      </c>
      <c r="B168" s="1" t="str">
        <f>VLOOKUP(A168,'BDD de référence'!$B$5:$D$5006,3,0)</f>
        <v>07</v>
      </c>
      <c r="C168" s="1" t="str">
        <f>VLOOKUP(A168,'BDD de référence'!$B$5:$E$5006,4,0)</f>
        <v>Auvergne-Rhône-Alpes</v>
      </c>
      <c r="D168" s="201">
        <v>4912.5</v>
      </c>
      <c r="E168" s="189" t="str">
        <f t="shared" si="2"/>
        <v>Tranche A</v>
      </c>
      <c r="F168" s="119">
        <f>IFERROR((VLOOKUP(E168,'Simulations - Consolidé'!$A$41:$P$45,13,0)*D168+VLOOKUP(E168,'Simulations - Consolidé'!$A$41:$P$45,14,0)),"")*$B$6</f>
        <v>18879.107142857141</v>
      </c>
      <c r="G168" s="119" t="str" cm="1">
        <f t="array" ref="G168">IF(SUMIF('BDD de référence'!$B$6:$B$4786,A168,'BDD de référence'!$I$6:$I$4786)&gt;0,IFERROR((VLOOKUP(E168,'Volet 1 - Domaines 2&amp;3'!$A$39:$L$43,11,0)*D168+VLOOKUP(E168,'Volet 1 - Domaines 2&amp;3'!$A$39:$L$43,12,0))*$B$6,error),"")</f>
        <v/>
      </c>
      <c r="H168" s="119" t="str" cm="1">
        <f t="array" ref="H168">IF(SUMIF('BDD de référence'!$B$6:$B$4786,A168,'BDD de référence'!$J$6:$J$4786)&gt;0,IFERROR((VLOOKUP(E168,'Volet 1 - Domaines 2&amp;3'!$A$39:$L$43,11,0)*D168+VLOOKUP(E168,'Volet 1 - Domaines 2&amp;3'!$A$39:$L$43,12,0))*$B$6,error),"")</f>
        <v/>
      </c>
      <c r="I168" s="119">
        <f>IFERROR((VLOOKUP(E168,'Simulations - Consolidé'!$A$41:$P$45,15,0)*D168+VLOOKUP(E168,'Simulations - Consolidé'!$A$41:$P$45,16,0)),"")*$C$6</f>
        <v>8207.1297909407658</v>
      </c>
      <c r="J168" s="167">
        <v>5752.99</v>
      </c>
      <c r="K168" s="167">
        <v>6903.59</v>
      </c>
      <c r="L168" s="167">
        <v>5043.8999999999996</v>
      </c>
      <c r="M168" s="167">
        <v>6052.68</v>
      </c>
      <c r="N168" s="167">
        <v>5168.16</v>
      </c>
      <c r="O168" s="167">
        <v>6201.8</v>
      </c>
    </row>
    <row r="169" spans="1:15">
      <c r="A169" s="1" t="s">
        <v>679</v>
      </c>
      <c r="B169" s="1" t="str">
        <f>VLOOKUP(A169,'BDD de référence'!$B$5:$D$5006,3,0)</f>
        <v>07</v>
      </c>
      <c r="C169" s="1" t="str">
        <f>VLOOKUP(A169,'BDD de référence'!$B$5:$E$5006,4,0)</f>
        <v>Auvergne-Rhône-Alpes</v>
      </c>
      <c r="D169" s="201">
        <v>7791</v>
      </c>
      <c r="E169" s="189" t="str">
        <f t="shared" si="2"/>
        <v>Tranche B</v>
      </c>
      <c r="F169" s="119">
        <f>IFERROR((VLOOKUP(E169,'Simulations - Consolidé'!$A$41:$P$45,13,0)*D169+VLOOKUP(E169,'Simulations - Consolidé'!$A$41:$P$45,14,0)),"")*$B$6</f>
        <v>21441.058064516128</v>
      </c>
      <c r="G169" s="119" t="str" cm="1">
        <f t="array" ref="G169">IF(SUMIF('BDD de référence'!$B$6:$B$4786,A169,'BDD de référence'!$I$6:$I$4786)&gt;0,IFERROR((VLOOKUP(E169,'Volet 1 - Domaines 2&amp;3'!$A$39:$L$43,11,0)*D169+VLOOKUP(E169,'Volet 1 - Domaines 2&amp;3'!$A$39:$L$43,12,0))*$B$6,error),"")</f>
        <v/>
      </c>
      <c r="H169" s="119" t="str" cm="1">
        <f t="array" ref="H169">IF(SUMIF('BDD de référence'!$B$6:$B$4786,A169,'BDD de référence'!$J$6:$J$4786)&gt;0,IFERROR((VLOOKUP(E169,'Volet 1 - Domaines 2&amp;3'!$A$39:$L$43,11,0)*D169+VLOOKUP(E169,'Volet 1 - Domaines 2&amp;3'!$A$39:$L$43,12,0))*$B$6,error),"")</f>
        <v/>
      </c>
      <c r="I169" s="119">
        <f>IFERROR((VLOOKUP(E169,'Simulations - Consolidé'!$A$41:$P$45,15,0)*D169+VLOOKUP(E169,'Simulations - Consolidé'!$A$41:$P$45,16,0)),"")*$C$6</f>
        <v>9320.8616837136105</v>
      </c>
      <c r="J169" s="167">
        <v>6483.9</v>
      </c>
      <c r="K169" s="167">
        <v>7780.68</v>
      </c>
      <c r="L169" s="167">
        <v>5629.31</v>
      </c>
      <c r="M169" s="167">
        <v>6755.18</v>
      </c>
      <c r="N169" s="167">
        <v>5480.46</v>
      </c>
      <c r="O169" s="167">
        <v>6576.56</v>
      </c>
    </row>
    <row r="170" spans="1:15">
      <c r="A170" s="1" t="s">
        <v>655</v>
      </c>
      <c r="B170" s="1" t="str">
        <f>VLOOKUP(A170,'BDD de référence'!$B$5:$D$5006,3,0)</f>
        <v>07</v>
      </c>
      <c r="C170" s="1" t="str">
        <f>VLOOKUP(A170,'BDD de référence'!$B$5:$E$5006,4,0)</f>
        <v>Auvergne-Rhône-Alpes</v>
      </c>
      <c r="D170" s="201">
        <v>34180.5</v>
      </c>
      <c r="E170" s="189" t="str">
        <f t="shared" si="2"/>
        <v>Tranche C</v>
      </c>
      <c r="F170" s="119">
        <f>IFERROR((VLOOKUP(E170,'Simulations - Consolidé'!$A$41:$P$45,13,0)*D170+VLOOKUP(E170,'Simulations - Consolidé'!$A$41:$P$45,14,0)),"")*$B$6</f>
        <v>45680.478795180723</v>
      </c>
      <c r="G170" s="119" t="str" cm="1">
        <f t="array" ref="G170">IF(SUMIF('BDD de référence'!$B$6:$B$4786,A170,'BDD de référence'!$I$6:$I$4786)&gt;0,IFERROR((VLOOKUP(E170,'Volet 1 - Domaines 2&amp;3'!$A$39:$L$43,11,0)*D170+VLOOKUP(E170,'Volet 1 - Domaines 2&amp;3'!$A$39:$L$43,12,0))*$B$6,error),"")</f>
        <v/>
      </c>
      <c r="H170" s="119" t="str" cm="1">
        <f t="array" ref="H170">IF(SUMIF('BDD de référence'!$B$6:$B$4786,A170,'BDD de référence'!$J$6:$J$4786)&gt;0,IFERROR((VLOOKUP(E170,'Volet 1 - Domaines 2&amp;3'!$A$39:$L$43,11,0)*D170+VLOOKUP(E170,'Volet 1 - Domaines 2&amp;3'!$A$39:$L$43,12,0))*$B$6,error),"")</f>
        <v/>
      </c>
      <c r="I170" s="119">
        <f>IFERROR((VLOOKUP(E170,'Simulations - Consolidé'!$A$41:$P$45,15,0)*D170+VLOOKUP(E170,'Simulations - Consolidé'!$A$41:$P$45,16,0)),"")*$C$6</f>
        <v>19858.228228034091</v>
      </c>
      <c r="J170" s="167">
        <v>12099.9</v>
      </c>
      <c r="K170" s="167">
        <v>14519.88</v>
      </c>
      <c r="L170" s="167">
        <v>10216.620000000001</v>
      </c>
      <c r="M170" s="167">
        <v>12259.95</v>
      </c>
      <c r="N170" s="167">
        <v>7229.59</v>
      </c>
      <c r="O170" s="167">
        <v>8675.51</v>
      </c>
    </row>
    <row r="171" spans="1:15">
      <c r="A171" s="1" t="s">
        <v>646</v>
      </c>
      <c r="B171" s="1" t="str">
        <f>VLOOKUP(A171,'BDD de référence'!$B$5:$D$5006,3,0)</f>
        <v>07</v>
      </c>
      <c r="C171" s="1" t="str">
        <f>VLOOKUP(A171,'BDD de référence'!$B$5:$E$5006,4,0)</f>
        <v>Auvergne-Rhône-Alpes</v>
      </c>
      <c r="D171" s="201">
        <v>94793</v>
      </c>
      <c r="E171" s="189" t="str">
        <f t="shared" si="2"/>
        <v>Tranche C</v>
      </c>
      <c r="F171" s="119">
        <f>IFERROR((VLOOKUP(E171,'Simulations - Consolidé'!$A$41:$P$45,13,0)*D171+VLOOKUP(E171,'Simulations - Consolidé'!$A$41:$P$45,14,0)),"")*$B$6</f>
        <v>71006.28</v>
      </c>
      <c r="G171" s="119" cm="1">
        <f t="array" ref="G171">IF(SUMIF('BDD de référence'!$B$6:$B$4786,A171,'BDD de référence'!$I$6:$I$4786)&gt;0,IFERROR((VLOOKUP(E171,'Volet 1 - Domaines 2&amp;3'!$A$39:$L$43,11,0)*D171+VLOOKUP(E171,'Volet 1 - Domaines 2&amp;3'!$A$39:$L$43,12,0))*$B$6,error),"")</f>
        <v>29799.64</v>
      </c>
      <c r="H171" s="119" cm="1">
        <f t="array" ref="H171">IF(SUMIF('BDD de référence'!$B$6:$B$4786,A171,'BDD de référence'!$J$6:$J$4786)&gt;0,IFERROR((VLOOKUP(E171,'Volet 1 - Domaines 2&amp;3'!$A$39:$L$43,11,0)*D171+VLOOKUP(E171,'Volet 1 - Domaines 2&amp;3'!$A$39:$L$43,12,0))*$B$6,error),"")</f>
        <v>29799.64</v>
      </c>
      <c r="I171" s="119">
        <f>IFERROR((VLOOKUP(E171,'Simulations - Consolidé'!$A$41:$P$45,15,0)*D171+VLOOKUP(E171,'Simulations - Consolidé'!$A$41:$P$45,16,0)),"")*$C$6</f>
        <v>30867.866341463417</v>
      </c>
      <c r="J171" s="167">
        <v>18672.34</v>
      </c>
      <c r="K171" s="167">
        <v>22406.809999999998</v>
      </c>
      <c r="L171" s="167">
        <v>13502.84</v>
      </c>
      <c r="M171" s="167">
        <v>16203.41</v>
      </c>
      <c r="N171" s="167">
        <v>10150.67</v>
      </c>
      <c r="O171" s="167">
        <v>12180.81</v>
      </c>
    </row>
    <row r="172" spans="1:15">
      <c r="A172" s="1" t="s">
        <v>677</v>
      </c>
      <c r="B172" s="1" t="str">
        <f>VLOOKUP(A172,'BDD de référence'!$B$5:$D$5006,3,0)</f>
        <v>07</v>
      </c>
      <c r="C172" s="1" t="str">
        <f>VLOOKUP(A172,'BDD de référence'!$B$5:$E$5006,4,0)</f>
        <v>Auvergne-Rhône-Alpes</v>
      </c>
      <c r="D172" s="201">
        <v>7799</v>
      </c>
      <c r="E172" s="189" t="str">
        <f t="shared" si="2"/>
        <v>Tranche B</v>
      </c>
      <c r="F172" s="119">
        <f>IFERROR((VLOOKUP(E172,'Simulations - Consolidé'!$A$41:$P$45,13,0)*D172+VLOOKUP(E172,'Simulations - Consolidé'!$A$41:$P$45,14,0)),"")*$B$6</f>
        <v>21451.58709677419</v>
      </c>
      <c r="G172" s="119" t="str" cm="1">
        <f t="array" ref="G172">IF(SUMIF('BDD de référence'!$B$6:$B$4786,A172,'BDD de référence'!$I$6:$I$4786)&gt;0,IFERROR((VLOOKUP(E172,'Volet 1 - Domaines 2&amp;3'!$A$39:$L$43,11,0)*D172+VLOOKUP(E172,'Volet 1 - Domaines 2&amp;3'!$A$39:$L$43,12,0))*$B$6,error),"")</f>
        <v/>
      </c>
      <c r="H172" s="119" cm="1">
        <f t="array" ref="H172">IF(SUMIF('BDD de référence'!$B$6:$B$4786,A172,'BDD de référence'!$J$6:$J$4786)&gt;0,IFERROR((VLOOKUP(E172,'Volet 1 - Domaines 2&amp;3'!$A$39:$L$43,11,0)*D172+VLOOKUP(E172,'Volet 1 - Domaines 2&amp;3'!$A$39:$L$43,12,0))*$B$6,error),"")</f>
        <v>11619.609677419354</v>
      </c>
      <c r="I172" s="119">
        <f>IFERROR((VLOOKUP(E172,'Simulations - Consolidé'!$A$41:$P$45,15,0)*D172+VLOOKUP(E172,'Simulations - Consolidé'!$A$41:$P$45,16,0)),"")*$C$6</f>
        <v>9325.4388670338303</v>
      </c>
      <c r="J172" s="167">
        <v>6486.27</v>
      </c>
      <c r="K172" s="167">
        <v>7783.5300000000007</v>
      </c>
      <c r="L172" s="167">
        <v>5631.46</v>
      </c>
      <c r="M172" s="167">
        <v>6757.76</v>
      </c>
      <c r="N172" s="167">
        <v>5481.1100000000006</v>
      </c>
      <c r="O172" s="167">
        <v>6577.34</v>
      </c>
    </row>
    <row r="173" spans="1:15">
      <c r="A173" s="1" t="s">
        <v>666</v>
      </c>
      <c r="B173" s="1" t="str">
        <f>VLOOKUP(A173,'BDD de référence'!$B$5:$D$5006,3,0)</f>
        <v>07</v>
      </c>
      <c r="C173" s="1" t="str">
        <f>VLOOKUP(A173,'BDD de référence'!$B$5:$E$5006,4,0)</f>
        <v>Auvergne-Rhône-Alpes</v>
      </c>
      <c r="D173" s="201">
        <v>17921.5</v>
      </c>
      <c r="E173" s="189" t="str">
        <f t="shared" si="2"/>
        <v>Tranche B</v>
      </c>
      <c r="F173" s="119">
        <f>IFERROR((VLOOKUP(E173,'Simulations - Consolidé'!$A$41:$P$45,13,0)*D173+VLOOKUP(E173,'Simulations - Consolidé'!$A$41:$P$45,14,0)),"")*$B$6</f>
        <v>34774.103225806444</v>
      </c>
      <c r="G173" s="119" t="str" cm="1">
        <f t="array" ref="G173">IF(SUMIF('BDD de référence'!$B$6:$B$4786,A173,'BDD de référence'!$I$6:$I$4786)&gt;0,IFERROR((VLOOKUP(E173,'Volet 1 - Domaines 2&amp;3'!$A$39:$L$43,11,0)*D173+VLOOKUP(E173,'Volet 1 - Domaines 2&amp;3'!$A$39:$L$43,12,0))*$B$6,error),"")</f>
        <v/>
      </c>
      <c r="H173" s="119" cm="1">
        <f t="array" ref="H173">IF(SUMIF('BDD de référence'!$B$6:$B$4786,A173,'BDD de référence'!$J$6:$J$4786)&gt;0,IFERROR((VLOOKUP(E173,'Volet 1 - Domaines 2&amp;3'!$A$39:$L$43,11,0)*D173+VLOOKUP(E173,'Volet 1 - Domaines 2&amp;3'!$A$39:$L$43,12,0))*$B$6,error),"")</f>
        <v>18835.972580645161</v>
      </c>
      <c r="I173" s="119">
        <f>IFERROR((VLOOKUP(E173,'Simulations - Consolidé'!$A$41:$P$45,15,0)*D173+VLOOKUP(E173,'Simulations - Consolidé'!$A$41:$P$45,16,0)),"")*$C$6</f>
        <v>15117.006136900078</v>
      </c>
      <c r="J173" s="167">
        <v>9479.49</v>
      </c>
      <c r="K173" s="167">
        <v>11375.39</v>
      </c>
      <c r="L173" s="167">
        <v>8352.56</v>
      </c>
      <c r="M173" s="167">
        <v>10023.08</v>
      </c>
      <c r="N173" s="167">
        <v>6297.4400000000005</v>
      </c>
      <c r="O173" s="167">
        <v>7556.93</v>
      </c>
    </row>
    <row r="174" spans="1:15">
      <c r="A174" s="1" t="s">
        <v>695</v>
      </c>
      <c r="B174" s="1" t="str">
        <f>VLOOKUP(A174,'BDD de référence'!$B$5:$D$5006,3,0)</f>
        <v>07</v>
      </c>
      <c r="C174" s="1" t="str">
        <f>VLOOKUP(A174,'BDD de référence'!$B$5:$E$5006,4,0)</f>
        <v>Auvergne-Rhône-Alpes</v>
      </c>
      <c r="D174" s="201">
        <v>5803</v>
      </c>
      <c r="E174" s="189" t="str">
        <f t="shared" si="2"/>
        <v>Tranche A</v>
      </c>
      <c r="F174" s="119">
        <f>IFERROR((VLOOKUP(E174,'Simulations - Consolidé'!$A$41:$P$45,13,0)*D174+VLOOKUP(E174,'Simulations - Consolidé'!$A$41:$P$45,14,0)),"")*$B$6</f>
        <v>19527.899999999998</v>
      </c>
      <c r="G174" s="119" t="str" cm="1">
        <f t="array" ref="G174">IF(SUMIF('BDD de référence'!$B$6:$B$4786,A174,'BDD de référence'!$I$6:$I$4786)&gt;0,IFERROR((VLOOKUP(E174,'Volet 1 - Domaines 2&amp;3'!$A$39:$L$43,11,0)*D174+VLOOKUP(E174,'Volet 1 - Domaines 2&amp;3'!$A$39:$L$43,12,0))*$B$6,error),"")</f>
        <v/>
      </c>
      <c r="H174" s="119" t="str" cm="1">
        <f t="array" ref="H174">IF(SUMIF('BDD de référence'!$B$6:$B$4786,A174,'BDD de référence'!$J$6:$J$4786)&gt;0,IFERROR((VLOOKUP(E174,'Volet 1 - Domaines 2&amp;3'!$A$39:$L$43,11,0)*D174+VLOOKUP(E174,'Volet 1 - Domaines 2&amp;3'!$A$39:$L$43,12,0))*$B$6,error),"")</f>
        <v/>
      </c>
      <c r="I174" s="119">
        <f>IFERROR((VLOOKUP(E174,'Simulations - Consolidé'!$A$41:$P$45,15,0)*D174+VLOOKUP(E174,'Simulations - Consolidé'!$A$41:$P$45,16,0)),"")*$C$6</f>
        <v>8489.1731707317085</v>
      </c>
      <c r="J174" s="167">
        <v>5965</v>
      </c>
      <c r="K174" s="167">
        <v>7158</v>
      </c>
      <c r="L174" s="167">
        <v>5202.92</v>
      </c>
      <c r="M174" s="167">
        <v>6243.51</v>
      </c>
      <c r="N174" s="167">
        <v>5274.17</v>
      </c>
      <c r="O174" s="167">
        <v>6329.01</v>
      </c>
    </row>
    <row r="175" spans="1:15">
      <c r="A175" s="1" t="s">
        <v>652</v>
      </c>
      <c r="B175" s="1" t="str">
        <f>VLOOKUP(A175,'BDD de référence'!$B$5:$D$5006,3,0)</f>
        <v>07</v>
      </c>
      <c r="C175" s="1" t="str">
        <f>VLOOKUP(A175,'BDD de référence'!$B$5:$E$5006,4,0)</f>
        <v>Auvergne-Rhône-Alpes</v>
      </c>
      <c r="D175" s="201">
        <v>66519.5</v>
      </c>
      <c r="E175" s="189" t="str">
        <f t="shared" si="2"/>
        <v>Tranche C</v>
      </c>
      <c r="F175" s="119">
        <f>IFERROR((VLOOKUP(E175,'Simulations - Consolidé'!$A$41:$P$45,13,0)*D175+VLOOKUP(E175,'Simulations - Consolidé'!$A$41:$P$45,14,0)),"")*$B$6</f>
        <v>59192.726024096381</v>
      </c>
      <c r="G175" s="119" t="str" cm="1">
        <f t="array" ref="G175">IF(SUMIF('BDD de référence'!$B$6:$B$4786,A175,'BDD de référence'!$I$6:$I$4786)&gt;0,IFERROR((VLOOKUP(E175,'Volet 1 - Domaines 2&amp;3'!$A$39:$L$43,11,0)*D175+VLOOKUP(E175,'Volet 1 - Domaines 2&amp;3'!$A$39:$L$43,12,0))*$B$6,error),"")</f>
        <v/>
      </c>
      <c r="H175" s="119" cm="1">
        <f t="array" ref="H175">IF(SUMIF('BDD de référence'!$B$6:$B$4786,A175,'BDD de référence'!$J$6:$J$4786)&gt;0,IFERROR((VLOOKUP(E175,'Volet 1 - Domaines 2&amp;3'!$A$39:$L$43,11,0)*D175+VLOOKUP(E175,'Volet 1 - Domaines 2&amp;3'!$A$39:$L$43,12,0))*$B$6,error),"")</f>
        <v>26788.341927710841</v>
      </c>
      <c r="I175" s="119">
        <f>IFERROR((VLOOKUP(E175,'Simulations - Consolidé'!$A$41:$P$45,15,0)*D175+VLOOKUP(E175,'Simulations - Consolidé'!$A$41:$P$45,16,0)),"")*$C$6</f>
        <v>25732.275445195413</v>
      </c>
      <c r="J175" s="167">
        <v>15606.54</v>
      </c>
      <c r="K175" s="167">
        <v>18727.849999999999</v>
      </c>
      <c r="L175" s="167">
        <v>11969.94</v>
      </c>
      <c r="M175" s="167">
        <v>14363.93</v>
      </c>
      <c r="N175" s="167">
        <v>8788.1</v>
      </c>
      <c r="O175" s="167">
        <v>10545.72</v>
      </c>
    </row>
    <row r="176" spans="1:15">
      <c r="A176" s="1" t="s">
        <v>706</v>
      </c>
      <c r="B176" s="1" t="str">
        <f>VLOOKUP(A176,'BDD de référence'!$B$5:$D$5006,3,0)</f>
        <v>07</v>
      </c>
      <c r="C176" s="1" t="str">
        <f>VLOOKUP(A176,'BDD de référence'!$B$5:$E$5006,4,0)</f>
        <v>Auvergne-Rhône-Alpes</v>
      </c>
      <c r="D176" s="201">
        <v>4924.5</v>
      </c>
      <c r="E176" s="189" t="str">
        <f t="shared" si="2"/>
        <v>Tranche A</v>
      </c>
      <c r="F176" s="119">
        <f>IFERROR((VLOOKUP(E176,'Simulations - Consolidé'!$A$41:$P$45,13,0)*D176+VLOOKUP(E176,'Simulations - Consolidé'!$A$41:$P$45,14,0)),"")*$B$6</f>
        <v>18887.849999999999</v>
      </c>
      <c r="G176" s="119" t="str" cm="1">
        <f t="array" ref="G176">IF(SUMIF('BDD de référence'!$B$6:$B$4786,A176,'BDD de référence'!$I$6:$I$4786)&gt;0,IFERROR((VLOOKUP(E176,'Volet 1 - Domaines 2&amp;3'!$A$39:$L$43,11,0)*D176+VLOOKUP(E176,'Volet 1 - Domaines 2&amp;3'!$A$39:$L$43,12,0))*$B$6,error),"")</f>
        <v/>
      </c>
      <c r="H176" s="119" t="str" cm="1">
        <f t="array" ref="H176">IF(SUMIF('BDD de référence'!$B$6:$B$4786,A176,'BDD de référence'!$J$6:$J$4786)&gt;0,IFERROR((VLOOKUP(E176,'Volet 1 - Domaines 2&amp;3'!$A$39:$L$43,11,0)*D176+VLOOKUP(E176,'Volet 1 - Domaines 2&amp;3'!$A$39:$L$43,12,0))*$B$6,error),"")</f>
        <v/>
      </c>
      <c r="I176" s="119">
        <f>IFERROR((VLOOKUP(E176,'Simulations - Consolidé'!$A$41:$P$45,15,0)*D176+VLOOKUP(E176,'Simulations - Consolidé'!$A$41:$P$45,16,0)),"")*$C$6</f>
        <v>8210.9304878048788</v>
      </c>
      <c r="J176" s="167">
        <v>5755.84</v>
      </c>
      <c r="K176" s="167">
        <v>6907.01</v>
      </c>
      <c r="L176" s="167">
        <v>5046.05</v>
      </c>
      <c r="M176" s="167">
        <v>6055.26</v>
      </c>
      <c r="N176" s="167">
        <v>5169.59</v>
      </c>
      <c r="O176" s="167">
        <v>6203.51</v>
      </c>
    </row>
    <row r="177" spans="1:15">
      <c r="A177" s="1" t="s">
        <v>725</v>
      </c>
      <c r="B177" s="1" t="str">
        <f>VLOOKUP(A177,'BDD de référence'!$B$5:$D$5006,3,0)</f>
        <v>08</v>
      </c>
      <c r="C177" s="1" t="str">
        <f>VLOOKUP(A177,'BDD de référence'!$B$5:$E$5006,4,0)</f>
        <v>Grand Est</v>
      </c>
      <c r="D177" s="201">
        <v>40866.5</v>
      </c>
      <c r="E177" s="189" t="str">
        <f t="shared" si="2"/>
        <v>Tranche C</v>
      </c>
      <c r="F177" s="119">
        <f>IFERROR((VLOOKUP(E177,'Simulations - Consolidé'!$A$41:$P$45,13,0)*D177+VLOOKUP(E177,'Simulations - Consolidé'!$A$41:$P$45,14,0)),"")*$B$6</f>
        <v>48474.09903614458</v>
      </c>
      <c r="G177" s="119" t="str" cm="1">
        <f t="array" ref="G177">IF(SUMIF('BDD de référence'!$B$6:$B$4786,A177,'BDD de référence'!$I$6:$I$4786)&gt;0,IFERROR((VLOOKUP(E177,'Volet 1 - Domaines 2&amp;3'!$A$39:$L$43,11,0)*D177+VLOOKUP(E177,'Volet 1 - Domaines 2&amp;3'!$A$39:$L$43,12,0))*$B$6,error),"")</f>
        <v/>
      </c>
      <c r="H177" s="119" t="str" cm="1">
        <f t="array" ref="H177">IF(SUMIF('BDD de référence'!$B$6:$B$4786,A177,'BDD de référence'!$J$6:$J$4786)&gt;0,IFERROR((VLOOKUP(E177,'Volet 1 - Domaines 2&amp;3'!$A$39:$L$43,11,0)*D177+VLOOKUP(E177,'Volet 1 - Domaines 2&amp;3'!$A$39:$L$43,12,0))*$B$6,error),"")</f>
        <v/>
      </c>
      <c r="I177" s="119">
        <f>IFERROR((VLOOKUP(E177,'Simulations - Consolidé'!$A$41:$P$45,15,0)*D177+VLOOKUP(E177,'Simulations - Consolidé'!$A$41:$P$45,16,0)),"")*$C$6</f>
        <v>21072.671460476053</v>
      </c>
      <c r="J177" s="167">
        <v>12824.89</v>
      </c>
      <c r="K177" s="167">
        <v>15389.87</v>
      </c>
      <c r="L177" s="167">
        <v>10579.11</v>
      </c>
      <c r="M177" s="167">
        <v>12694.94</v>
      </c>
      <c r="N177" s="167">
        <v>7551.8</v>
      </c>
      <c r="O177" s="167">
        <v>9062.16</v>
      </c>
    </row>
    <row r="178" spans="1:15">
      <c r="A178" s="1" t="s">
        <v>748</v>
      </c>
      <c r="B178" s="1" t="str">
        <f>VLOOKUP(A178,'BDD de référence'!$B$5:$D$5006,3,0)</f>
        <v>08</v>
      </c>
      <c r="C178" s="1" t="str">
        <f>VLOOKUP(A178,'BDD de référence'!$B$5:$E$5006,4,0)</f>
        <v>Grand Est</v>
      </c>
      <c r="D178" s="201">
        <v>4992</v>
      </c>
      <c r="E178" s="189" t="str">
        <f t="shared" si="2"/>
        <v>Tranche A</v>
      </c>
      <c r="F178" s="119">
        <f>IFERROR((VLOOKUP(E178,'Simulations - Consolidé'!$A$41:$P$45,13,0)*D178+VLOOKUP(E178,'Simulations - Consolidé'!$A$41:$P$45,14,0)),"")*$B$6</f>
        <v>18937.028571428571</v>
      </c>
      <c r="G178" s="119" t="str" cm="1">
        <f t="array" ref="G178">IF(SUMIF('BDD de référence'!$B$6:$B$4786,A178,'BDD de référence'!$I$6:$I$4786)&gt;0,IFERROR((VLOOKUP(E178,'Volet 1 - Domaines 2&amp;3'!$A$39:$L$43,11,0)*D178+VLOOKUP(E178,'Volet 1 - Domaines 2&amp;3'!$A$39:$L$43,12,0))*$B$6,error),"")</f>
        <v/>
      </c>
      <c r="H178" s="119" t="str" cm="1">
        <f t="array" ref="H178">IF(SUMIF('BDD de référence'!$B$6:$B$4786,A178,'BDD de référence'!$J$6:$J$4786)&gt;0,IFERROR((VLOOKUP(E178,'Volet 1 - Domaines 2&amp;3'!$A$39:$L$43,11,0)*D178+VLOOKUP(E178,'Volet 1 - Domaines 2&amp;3'!$A$39:$L$43,12,0))*$B$6,error),"")</f>
        <v/>
      </c>
      <c r="I178" s="119">
        <f>IFERROR((VLOOKUP(E178,'Simulations - Consolidé'!$A$41:$P$45,15,0)*D178+VLOOKUP(E178,'Simulations - Consolidé'!$A$41:$P$45,16,0)),"")*$C$6</f>
        <v>8232.3094076655052</v>
      </c>
      <c r="J178" s="167">
        <v>5771.91</v>
      </c>
      <c r="K178" s="167">
        <v>6926.3</v>
      </c>
      <c r="L178" s="167">
        <v>5058.1000000000004</v>
      </c>
      <c r="M178" s="167">
        <v>6069.72</v>
      </c>
      <c r="N178" s="167">
        <v>5177.63</v>
      </c>
      <c r="O178" s="167">
        <v>6213.16</v>
      </c>
    </row>
    <row r="179" spans="1:15">
      <c r="A179" s="1" t="s">
        <v>737</v>
      </c>
      <c r="B179" s="1" t="str">
        <f>VLOOKUP(A179,'BDD de référence'!$B$5:$D$5006,3,0)</f>
        <v>08</v>
      </c>
      <c r="C179" s="1" t="str">
        <f>VLOOKUP(A179,'BDD de référence'!$B$5:$E$5006,4,0)</f>
        <v>Grand Est</v>
      </c>
      <c r="D179" s="201">
        <v>17145.5</v>
      </c>
      <c r="E179" s="189" t="str">
        <f t="shared" si="2"/>
        <v>Tranche B</v>
      </c>
      <c r="F179" s="119">
        <f>IFERROR((VLOOKUP(E179,'Simulations - Consolidé'!$A$41:$P$45,13,0)*D179+VLOOKUP(E179,'Simulations - Consolidé'!$A$41:$P$45,14,0)),"")*$B$6</f>
        <v>33752.787096774191</v>
      </c>
      <c r="G179" s="119" t="str" cm="1">
        <f t="array" ref="G179">IF(SUMIF('BDD de référence'!$B$6:$B$4786,A179,'BDD de référence'!$I$6:$I$4786)&gt;0,IFERROR((VLOOKUP(E179,'Volet 1 - Domaines 2&amp;3'!$A$39:$L$43,11,0)*D179+VLOOKUP(E179,'Volet 1 - Domaines 2&amp;3'!$A$39:$L$43,12,0))*$B$6,error),"")</f>
        <v/>
      </c>
      <c r="H179" s="119" t="str" cm="1">
        <f t="array" ref="H179">IF(SUMIF('BDD de référence'!$B$6:$B$4786,A179,'BDD de référence'!$J$6:$J$4786)&gt;0,IFERROR((VLOOKUP(E179,'Volet 1 - Domaines 2&amp;3'!$A$39:$L$43,11,0)*D179+VLOOKUP(E179,'Volet 1 - Domaines 2&amp;3'!$A$39:$L$43,12,0))*$B$6,error),"")</f>
        <v/>
      </c>
      <c r="I179" s="119">
        <f>IFERROR((VLOOKUP(E179,'Simulations - Consolidé'!$A$41:$P$45,15,0)*D179+VLOOKUP(E179,'Simulations - Consolidé'!$A$41:$P$45,16,0)),"")*$C$6</f>
        <v>14673.019354838709</v>
      </c>
      <c r="J179" s="167">
        <v>9250.02</v>
      </c>
      <c r="K179" s="167">
        <v>11100.03</v>
      </c>
      <c r="L179" s="167">
        <v>8143.96</v>
      </c>
      <c r="M179" s="167">
        <v>9772.76</v>
      </c>
      <c r="N179" s="167">
        <v>6234.8600000000006</v>
      </c>
      <c r="O179" s="167">
        <v>7481.84</v>
      </c>
    </row>
    <row r="180" spans="1:15">
      <c r="A180" s="1" t="s">
        <v>746</v>
      </c>
      <c r="B180" s="1" t="str">
        <f>VLOOKUP(A180,'BDD de référence'!$B$5:$D$5006,3,0)</f>
        <v>08</v>
      </c>
      <c r="C180" s="1" t="str">
        <f>VLOOKUP(A180,'BDD de référence'!$B$5:$E$5006,4,0)</f>
        <v>Grand Est</v>
      </c>
      <c r="D180" s="201">
        <v>5675.5</v>
      </c>
      <c r="E180" s="189" t="str">
        <f t="shared" si="2"/>
        <v>Tranche A</v>
      </c>
      <c r="F180" s="119">
        <f>IFERROR((VLOOKUP(E180,'Simulations - Consolidé'!$A$41:$P$45,13,0)*D180+VLOOKUP(E180,'Simulations - Consolidé'!$A$41:$P$45,14,0)),"")*$B$6</f>
        <v>19435.007142857143</v>
      </c>
      <c r="G180" s="119" t="str" cm="1">
        <f t="array" ref="G180">IF(SUMIF('BDD de référence'!$B$6:$B$4786,A180,'BDD de référence'!$I$6:$I$4786)&gt;0,IFERROR((VLOOKUP(E180,'Volet 1 - Domaines 2&amp;3'!$A$39:$L$43,11,0)*D180+VLOOKUP(E180,'Volet 1 - Domaines 2&amp;3'!$A$39:$L$43,12,0))*$B$6,error),"")</f>
        <v/>
      </c>
      <c r="H180" s="119" t="str" cm="1">
        <f t="array" ref="H180">IF(SUMIF('BDD de référence'!$B$6:$B$4786,A180,'BDD de référence'!$J$6:$J$4786)&gt;0,IFERROR((VLOOKUP(E180,'Volet 1 - Domaines 2&amp;3'!$A$39:$L$43,11,0)*D180+VLOOKUP(E180,'Volet 1 - Domaines 2&amp;3'!$A$39:$L$43,12,0))*$B$6,error),"")</f>
        <v/>
      </c>
      <c r="I180" s="119">
        <f>IFERROR((VLOOKUP(E180,'Simulations - Consolidé'!$A$41:$P$45,15,0)*D180+VLOOKUP(E180,'Simulations - Consolidé'!$A$41:$P$45,16,0)),"")*$C$6</f>
        <v>8448.7907665505227</v>
      </c>
      <c r="J180" s="167">
        <v>5934.65</v>
      </c>
      <c r="K180" s="167">
        <v>7121.58</v>
      </c>
      <c r="L180" s="167">
        <v>5180.1499999999996</v>
      </c>
      <c r="M180" s="167">
        <v>6216.18</v>
      </c>
      <c r="N180" s="167">
        <v>5259</v>
      </c>
      <c r="O180" s="167">
        <v>6310.8</v>
      </c>
    </row>
    <row r="181" spans="1:15">
      <c r="A181" s="1" t="s">
        <v>728</v>
      </c>
      <c r="B181" s="1" t="str">
        <f>VLOOKUP(A181,'BDD de référence'!$B$5:$D$5006,3,0)</f>
        <v>08</v>
      </c>
      <c r="C181" s="1" t="str">
        <f>VLOOKUP(A181,'BDD de référence'!$B$5:$E$5006,4,0)</f>
        <v>Grand Est</v>
      </c>
      <c r="D181" s="201">
        <v>54787.5</v>
      </c>
      <c r="E181" s="189" t="str">
        <f t="shared" si="2"/>
        <v>Tranche C</v>
      </c>
      <c r="F181" s="119">
        <f>IFERROR((VLOOKUP(E181,'Simulations - Consolidé'!$A$41:$P$45,13,0)*D181+VLOOKUP(E181,'Simulations - Consolidé'!$A$41:$P$45,14,0)),"")*$B$6</f>
        <v>54290.72891566265</v>
      </c>
      <c r="G181" s="119" t="str" cm="1">
        <f t="array" ref="G181">IF(SUMIF('BDD de référence'!$B$6:$B$4786,A181,'BDD de référence'!$I$6:$I$4786)&gt;0,IFERROR((VLOOKUP(E181,'Volet 1 - Domaines 2&amp;3'!$A$39:$L$43,11,0)*D181+VLOOKUP(E181,'Volet 1 - Domaines 2&amp;3'!$A$39:$L$43,12,0))*$B$6,error),"")</f>
        <v/>
      </c>
      <c r="H181" s="119" cm="1">
        <f t="array" ref="H181">IF(SUMIF('BDD de référence'!$B$6:$B$4786,A181,'BDD de référence'!$J$6:$J$4786)&gt;0,IFERROR((VLOOKUP(E181,'Volet 1 - Domaines 2&amp;3'!$A$39:$L$43,11,0)*D181+VLOOKUP(E181,'Volet 1 - Domaines 2&amp;3'!$A$39:$L$43,12,0))*$B$6,error),"")</f>
        <v>25538.813253012046</v>
      </c>
      <c r="I181" s="119">
        <f>IFERROR((VLOOKUP(E181,'Simulations - Consolidé'!$A$41:$P$45,15,0)*D181+VLOOKUP(E181,'Simulations - Consolidé'!$A$41:$P$45,16,0)),"")*$C$6</f>
        <v>23601.278136937995</v>
      </c>
      <c r="J181" s="167">
        <v>14334.4</v>
      </c>
      <c r="K181" s="167">
        <v>17201.28</v>
      </c>
      <c r="L181" s="167">
        <v>11333.87</v>
      </c>
      <c r="M181" s="167">
        <v>13600.65</v>
      </c>
      <c r="N181" s="167">
        <v>8222.7000000000007</v>
      </c>
      <c r="O181" s="167">
        <v>9867.24</v>
      </c>
    </row>
    <row r="182" spans="1:15">
      <c r="A182" s="1" t="s">
        <v>754</v>
      </c>
      <c r="B182" s="1" t="str">
        <f>VLOOKUP(A182,'BDD de référence'!$B$5:$D$5006,3,0)</f>
        <v>08</v>
      </c>
      <c r="C182" s="1" t="str">
        <f>VLOOKUP(A182,'BDD de référence'!$B$5:$E$5006,4,0)</f>
        <v>Grand Est</v>
      </c>
      <c r="D182" s="201">
        <v>1322.5</v>
      </c>
      <c r="E182" s="189" t="str">
        <f t="shared" si="2"/>
        <v>Tranche A</v>
      </c>
      <c r="F182" s="119">
        <f>IFERROR((VLOOKUP(E182,'Simulations - Consolidé'!$A$41:$P$45,13,0)*D182+VLOOKUP(E182,'Simulations - Consolidé'!$A$41:$P$45,14,0)),"")*$B$6</f>
        <v>16263.535714285714</v>
      </c>
      <c r="G182" s="119" t="str" cm="1">
        <f t="array" ref="G182">IF(SUMIF('BDD de référence'!$B$6:$B$4786,A182,'BDD de référence'!$I$6:$I$4786)&gt;0,IFERROR((VLOOKUP(E182,'Volet 1 - Domaines 2&amp;3'!$A$39:$L$43,11,0)*D182+VLOOKUP(E182,'Volet 1 - Domaines 2&amp;3'!$A$39:$L$43,12,0))*$B$6,error),"")</f>
        <v/>
      </c>
      <c r="H182" s="119" t="str" cm="1">
        <f t="array" ref="H182">IF(SUMIF('BDD de référence'!$B$6:$B$4786,A182,'BDD de référence'!$J$6:$J$4786)&gt;0,IFERROR((VLOOKUP(E182,'Volet 1 - Domaines 2&amp;3'!$A$39:$L$43,11,0)*D182+VLOOKUP(E182,'Volet 1 - Domaines 2&amp;3'!$A$39:$L$43,12,0))*$B$6,error),"")</f>
        <v/>
      </c>
      <c r="I182" s="119">
        <f>IFERROR((VLOOKUP(E182,'Simulations - Consolidé'!$A$41:$P$45,15,0)*D182+VLOOKUP(E182,'Simulations - Consolidé'!$A$41:$P$45,16,0)),"")*$C$6</f>
        <v>7070.0879790940771</v>
      </c>
      <c r="J182" s="167">
        <v>4898.22</v>
      </c>
      <c r="K182" s="167">
        <v>5877.87</v>
      </c>
      <c r="L182" s="167">
        <v>4402.84</v>
      </c>
      <c r="M182" s="167">
        <v>5283.41</v>
      </c>
      <c r="N182" s="167">
        <v>4740.7800000000007</v>
      </c>
      <c r="O182" s="167">
        <v>5688.9400000000005</v>
      </c>
    </row>
    <row r="183" spans="1:15">
      <c r="A183" s="1" t="s">
        <v>742</v>
      </c>
      <c r="B183" s="1" t="str">
        <f>VLOOKUP(A183,'BDD de référence'!$B$5:$D$5006,3,0)</f>
        <v>08</v>
      </c>
      <c r="C183" s="1" t="str">
        <f>VLOOKUP(A183,'BDD de référence'!$B$5:$E$5006,4,0)</f>
        <v>Grand Est</v>
      </c>
      <c r="D183" s="201">
        <v>7552</v>
      </c>
      <c r="E183" s="189" t="str">
        <f t="shared" si="2"/>
        <v>Tranche B</v>
      </c>
      <c r="F183" s="119">
        <f>IFERROR((VLOOKUP(E183,'Simulations - Consolidé'!$A$41:$P$45,13,0)*D183+VLOOKUP(E183,'Simulations - Consolidé'!$A$41:$P$45,14,0)),"")*$B$6</f>
        <v>21126.503225806453</v>
      </c>
      <c r="G183" s="119" t="str" cm="1">
        <f t="array" ref="G183">IF(SUMIF('BDD de référence'!$B$6:$B$4786,A183,'BDD de référence'!$I$6:$I$4786)&gt;0,IFERROR((VLOOKUP(E183,'Volet 1 - Domaines 2&amp;3'!$A$39:$L$43,11,0)*D183+VLOOKUP(E183,'Volet 1 - Domaines 2&amp;3'!$A$39:$L$43,12,0))*$B$6,error),"")</f>
        <v/>
      </c>
      <c r="H183" s="119" t="str" cm="1">
        <f t="array" ref="H183">IF(SUMIF('BDD de référence'!$B$6:$B$4786,A183,'BDD de référence'!$J$6:$J$4786)&gt;0,IFERROR((VLOOKUP(E183,'Volet 1 - Domaines 2&amp;3'!$A$39:$L$43,11,0)*D183+VLOOKUP(E183,'Volet 1 - Domaines 2&amp;3'!$A$39:$L$43,12,0))*$B$6,error),"")</f>
        <v/>
      </c>
      <c r="I183" s="119">
        <f>IFERROR((VLOOKUP(E183,'Simulations - Consolidé'!$A$41:$P$45,15,0)*D183+VLOOKUP(E183,'Simulations - Consolidé'!$A$41:$P$45,16,0)),"")*$C$6</f>
        <v>9184.1183320220298</v>
      </c>
      <c r="J183" s="167">
        <v>6413.24</v>
      </c>
      <c r="K183" s="167">
        <v>7695.89</v>
      </c>
      <c r="L183" s="167">
        <v>5565.06</v>
      </c>
      <c r="M183" s="167">
        <v>6678.08</v>
      </c>
      <c r="N183" s="167">
        <v>5461.1900000000005</v>
      </c>
      <c r="O183" s="167">
        <v>6553.43</v>
      </c>
    </row>
    <row r="184" spans="1:15">
      <c r="A184" s="1" t="s">
        <v>756</v>
      </c>
      <c r="B184" s="1" t="str">
        <f>VLOOKUP(A184,'BDD de référence'!$B$5:$D$5006,3,0)</f>
        <v>08</v>
      </c>
      <c r="C184" s="1" t="str">
        <f>VLOOKUP(A184,'BDD de référence'!$B$5:$E$5006,4,0)</f>
        <v>Grand Est</v>
      </c>
      <c r="D184" s="201">
        <v>610.5</v>
      </c>
      <c r="E184" s="189" t="str">
        <f t="shared" si="2"/>
        <v>Tranche A</v>
      </c>
      <c r="F184" s="119">
        <f>IFERROR((VLOOKUP(E184,'Simulations - Consolidé'!$A$41:$P$45,13,0)*D184+VLOOKUP(E184,'Simulations - Consolidé'!$A$41:$P$45,14,0)),"")*$B$6</f>
        <v>15744.792857142857</v>
      </c>
      <c r="G184" s="119" t="str" cm="1">
        <f t="array" ref="G184">IF(SUMIF('BDD de référence'!$B$6:$B$4786,A184,'BDD de référence'!$I$6:$I$4786)&gt;0,IFERROR((VLOOKUP(E184,'Volet 1 - Domaines 2&amp;3'!$A$39:$L$43,11,0)*D184+VLOOKUP(E184,'Volet 1 - Domaines 2&amp;3'!$A$39:$L$43,12,0))*$B$6,error),"")</f>
        <v/>
      </c>
      <c r="H184" s="119" t="str" cm="1">
        <f t="array" ref="H184">IF(SUMIF('BDD de référence'!$B$6:$B$4786,A184,'BDD de référence'!$J$6:$J$4786)&gt;0,IFERROR((VLOOKUP(E184,'Volet 1 - Domaines 2&amp;3'!$A$39:$L$43,11,0)*D184+VLOOKUP(E184,'Volet 1 - Domaines 2&amp;3'!$A$39:$L$43,12,0))*$B$6,error),"")</f>
        <v/>
      </c>
      <c r="I184" s="119">
        <f>IFERROR((VLOOKUP(E184,'Simulations - Consolidé'!$A$41:$P$45,15,0)*D184+VLOOKUP(E184,'Simulations - Consolidé'!$A$41:$P$45,16,0)),"")*$C$6</f>
        <v>6844.5799651567941</v>
      </c>
      <c r="J184" s="167">
        <v>4728.7</v>
      </c>
      <c r="K184" s="167">
        <v>5674.44</v>
      </c>
      <c r="L184" s="167">
        <v>4275.7</v>
      </c>
      <c r="M184" s="167">
        <v>5130.84</v>
      </c>
      <c r="N184" s="167">
        <v>4656.0200000000004</v>
      </c>
      <c r="O184" s="167">
        <v>5587.2300000000005</v>
      </c>
    </row>
    <row r="185" spans="1:15">
      <c r="A185" s="1" t="s">
        <v>732</v>
      </c>
      <c r="B185" s="1" t="str">
        <f>VLOOKUP(A185,'BDD de référence'!$B$5:$D$5006,3,0)</f>
        <v>08</v>
      </c>
      <c r="C185" s="1" t="str">
        <f>VLOOKUP(A185,'BDD de référence'!$B$5:$E$5006,4,0)</f>
        <v>Grand Est</v>
      </c>
      <c r="D185" s="201">
        <v>19694.5</v>
      </c>
      <c r="E185" s="189" t="str">
        <f t="shared" si="2"/>
        <v>Tranche B</v>
      </c>
      <c r="F185" s="119">
        <f>IFERROR((VLOOKUP(E185,'Simulations - Consolidé'!$A$41:$P$45,13,0)*D185+VLOOKUP(E185,'Simulations - Consolidé'!$A$41:$P$45,14,0)),"")*$B$6</f>
        <v>37107.599999999999</v>
      </c>
      <c r="G185" s="119" t="str" cm="1">
        <f t="array" ref="G185">IF(SUMIF('BDD de référence'!$B$6:$B$4786,A185,'BDD de référence'!$I$6:$I$4786)&gt;0,IFERROR((VLOOKUP(E185,'Volet 1 - Domaines 2&amp;3'!$A$39:$L$43,11,0)*D185+VLOOKUP(E185,'Volet 1 - Domaines 2&amp;3'!$A$39:$L$43,12,0))*$B$6,error),"")</f>
        <v/>
      </c>
      <c r="H185" s="119" t="str" cm="1">
        <f t="array" ref="H185">IF(SUMIF('BDD de référence'!$B$6:$B$4786,A185,'BDD de référence'!$J$6:$J$4786)&gt;0,IFERROR((VLOOKUP(E185,'Volet 1 - Domaines 2&amp;3'!$A$39:$L$43,11,0)*D185+VLOOKUP(E185,'Volet 1 - Domaines 2&amp;3'!$A$39:$L$43,12,0))*$B$6,error),"")</f>
        <v/>
      </c>
      <c r="I185" s="119">
        <f>IFERROR((VLOOKUP(E185,'Simulations - Consolidé'!$A$41:$P$45,15,0)*D185+VLOOKUP(E185,'Simulations - Consolidé'!$A$41:$P$45,16,0)),"")*$C$6</f>
        <v>16131.424390243903</v>
      </c>
      <c r="J185" s="167">
        <v>10003.75</v>
      </c>
      <c r="K185" s="167">
        <v>12004.5</v>
      </c>
      <c r="L185" s="167">
        <v>8829.17</v>
      </c>
      <c r="M185" s="167">
        <v>10595.01</v>
      </c>
      <c r="N185" s="167">
        <v>6440.42</v>
      </c>
      <c r="O185" s="167">
        <v>7728.51</v>
      </c>
    </row>
    <row r="186" spans="1:15">
      <c r="A186" s="1" t="s">
        <v>730</v>
      </c>
      <c r="B186" s="1" t="str">
        <f>VLOOKUP(A186,'BDD de référence'!$B$5:$D$5006,3,0)</f>
        <v>08</v>
      </c>
      <c r="C186" s="1" t="str">
        <f>VLOOKUP(A186,'BDD de référence'!$B$5:$E$5006,4,0)</f>
        <v>Grand Est</v>
      </c>
      <c r="D186" s="201">
        <v>20530.5</v>
      </c>
      <c r="E186" s="189" t="str">
        <f t="shared" si="2"/>
        <v>Tranche B</v>
      </c>
      <c r="F186" s="119">
        <f>IFERROR((VLOOKUP(E186,'Simulations - Consolidé'!$A$41:$P$45,13,0)*D186+VLOOKUP(E186,'Simulations - Consolidé'!$A$41:$P$45,14,0)),"")*$B$6</f>
        <v>38207.883870967744</v>
      </c>
      <c r="G186" s="119" t="str" cm="1">
        <f t="array" ref="G186">IF(SUMIF('BDD de référence'!$B$6:$B$4786,A186,'BDD de référence'!$I$6:$I$4786)&gt;0,IFERROR((VLOOKUP(E186,'Volet 1 - Domaines 2&amp;3'!$A$39:$L$43,11,0)*D186+VLOOKUP(E186,'Volet 1 - Domaines 2&amp;3'!$A$39:$L$43,12,0))*$B$6,error),"")</f>
        <v/>
      </c>
      <c r="H186" s="119" t="str" cm="1">
        <f t="array" ref="H186">IF(SUMIF('BDD de référence'!$B$6:$B$4786,A186,'BDD de référence'!$J$6:$J$4786)&gt;0,IFERROR((VLOOKUP(E186,'Volet 1 - Domaines 2&amp;3'!$A$39:$L$43,11,0)*D186+VLOOKUP(E186,'Volet 1 - Domaines 2&amp;3'!$A$39:$L$43,12,0))*$B$6,error),"")</f>
        <v/>
      </c>
      <c r="I186" s="119">
        <f>IFERROR((VLOOKUP(E186,'Simulations - Consolidé'!$A$41:$P$45,15,0)*D186+VLOOKUP(E186,'Simulations - Consolidé'!$A$41:$P$45,16,0)),"")*$C$6</f>
        <v>16609.74004720692</v>
      </c>
      <c r="J186" s="167">
        <v>10250.960000000001</v>
      </c>
      <c r="K186" s="167">
        <v>12301.16</v>
      </c>
      <c r="L186" s="167">
        <v>9053.9</v>
      </c>
      <c r="M186" s="167">
        <v>10864.68</v>
      </c>
      <c r="N186" s="167">
        <v>6507.85</v>
      </c>
      <c r="O186" s="167">
        <v>7809.42</v>
      </c>
    </row>
    <row r="187" spans="1:15">
      <c r="A187" s="1" t="s">
        <v>719</v>
      </c>
      <c r="B187" s="1" t="str">
        <f>VLOOKUP(A187,'BDD de référence'!$B$5:$D$5006,3,0)</f>
        <v>08</v>
      </c>
      <c r="C187" s="1" t="str">
        <f>VLOOKUP(A187,'BDD de référence'!$B$5:$E$5006,4,0)</f>
        <v>Grand Est</v>
      </c>
      <c r="D187" s="201">
        <v>251041</v>
      </c>
      <c r="E187" s="189" t="str">
        <f t="shared" si="2"/>
        <v>Tranche D</v>
      </c>
      <c r="F187" s="119">
        <f>IFERROR((VLOOKUP(E187,'Simulations - Consolidé'!$A$41:$P$45,13,0)*D187+VLOOKUP(E187,'Simulations - Consolidé'!$A$41:$P$45,14,0)),"")*$B$6</f>
        <v>129719.28795620437</v>
      </c>
      <c r="G187" s="119" cm="1">
        <f t="array" ref="G187">IF(SUMIF('BDD de référence'!$B$6:$B$4786,A187,'BDD de référence'!$I$6:$I$4786)&gt;0,IFERROR((VLOOKUP(E187,'Volet 1 - Domaines 2&amp;3'!$A$39:$L$43,11,0)*D187+VLOOKUP(E187,'Volet 1 - Domaines 2&amp;3'!$A$39:$L$43,12,0))*$B$6,error),"")</f>
        <v>44565.529781021898</v>
      </c>
      <c r="H187" s="119" cm="1">
        <f t="array" ref="H187">IF(SUMIF('BDD de référence'!$B$6:$B$4786,A187,'BDD de référence'!$J$6:$J$4786)&gt;0,IFERROR((VLOOKUP(E187,'Volet 1 - Domaines 2&amp;3'!$A$39:$L$43,11,0)*D187+VLOOKUP(E187,'Volet 1 - Domaines 2&amp;3'!$A$39:$L$43,12,0))*$B$6,error),"")</f>
        <v>44565.529781021898</v>
      </c>
      <c r="I187" s="119">
        <f>IFERROR((VLOOKUP(E187,'Simulations - Consolidé'!$A$41:$P$45,15,0)*D187+VLOOKUP(E187,'Simulations - Consolidé'!$A$41:$P$45,16,0)),"")*$C$6</f>
        <v>56391.598638063013</v>
      </c>
      <c r="J187" s="167">
        <v>33909.279999999999</v>
      </c>
      <c r="K187" s="167">
        <v>40691.14</v>
      </c>
      <c r="L187" s="167">
        <v>21063.719999999998</v>
      </c>
      <c r="M187" s="167">
        <v>25276.469999999998</v>
      </c>
      <c r="N187" s="167">
        <v>16897.05</v>
      </c>
      <c r="O187" s="167">
        <v>20276.46</v>
      </c>
    </row>
    <row r="188" spans="1:15">
      <c r="A188" s="1" t="s">
        <v>769</v>
      </c>
      <c r="B188" s="1" t="str">
        <f>VLOOKUP(A188,'BDD de référence'!$B$5:$D$5006,3,0)</f>
        <v>09</v>
      </c>
      <c r="C188" s="1" t="str">
        <f>VLOOKUP(A188,'BDD de référence'!$B$5:$E$5006,4,0)</f>
        <v>Occitanie</v>
      </c>
      <c r="D188" s="201">
        <v>7935.5</v>
      </c>
      <c r="E188" s="189" t="str">
        <f t="shared" si="2"/>
        <v>Tranche B</v>
      </c>
      <c r="F188" s="119">
        <f>IFERROR((VLOOKUP(E188,'Simulations - Consolidé'!$A$41:$P$45,13,0)*D188+VLOOKUP(E188,'Simulations - Consolidé'!$A$41:$P$45,14,0)),"")*$B$6</f>
        <v>21631.238709677418</v>
      </c>
      <c r="G188" s="119" t="str" cm="1">
        <f t="array" ref="G188">IF(SUMIF('BDD de référence'!$B$6:$B$4786,A188,'BDD de référence'!$I$6:$I$4786)&gt;0,IFERROR((VLOOKUP(E188,'Volet 1 - Domaines 2&amp;3'!$A$39:$L$43,11,0)*D188+VLOOKUP(E188,'Volet 1 - Domaines 2&amp;3'!$A$39:$L$43,12,0))*$B$6,error),"")</f>
        <v/>
      </c>
      <c r="H188" s="119" cm="1">
        <f t="array" ref="H188">IF(SUMIF('BDD de référence'!$B$6:$B$4786,A188,'BDD de référence'!$J$6:$J$4786)&gt;0,IFERROR((VLOOKUP(E188,'Volet 1 - Domaines 2&amp;3'!$A$39:$L$43,11,0)*D188+VLOOKUP(E188,'Volet 1 - Domaines 2&amp;3'!$A$39:$L$43,12,0))*$B$6,error),"")</f>
        <v>11716.920967741935</v>
      </c>
      <c r="I188" s="119">
        <f>IFERROR((VLOOKUP(E188,'Simulations - Consolidé'!$A$41:$P$45,15,0)*D188+VLOOKUP(E188,'Simulations - Consolidé'!$A$41:$P$45,16,0)),"")*$C$6</f>
        <v>9403.5370574350909</v>
      </c>
      <c r="J188" s="167">
        <v>6526.64</v>
      </c>
      <c r="K188" s="167">
        <v>7831.97</v>
      </c>
      <c r="L188" s="167">
        <v>5668.15</v>
      </c>
      <c r="M188" s="167">
        <v>6801.78</v>
      </c>
      <c r="N188" s="167">
        <v>5492.12</v>
      </c>
      <c r="O188" s="167">
        <v>6590.55</v>
      </c>
    </row>
    <row r="189" spans="1:15">
      <c r="A189" s="1" t="s">
        <v>759</v>
      </c>
      <c r="B189" s="1" t="str">
        <f>VLOOKUP(A189,'BDD de référence'!$B$5:$D$5006,3,0)</f>
        <v>09</v>
      </c>
      <c r="C189" s="1" t="str">
        <f>VLOOKUP(A189,'BDD de référence'!$B$5:$E$5006,4,0)</f>
        <v>Occitanie</v>
      </c>
      <c r="D189" s="201">
        <v>125203</v>
      </c>
      <c r="E189" s="189" t="str">
        <f t="shared" si="2"/>
        <v>Tranche C</v>
      </c>
      <c r="F189" s="119">
        <f>IFERROR((VLOOKUP(E189,'Simulations - Consolidé'!$A$41:$P$45,13,0)*D189+VLOOKUP(E189,'Simulations - Consolidé'!$A$41:$P$45,14,0)),"")*$B$6</f>
        <v>83712.530602409635</v>
      </c>
      <c r="G189" s="119" cm="1">
        <f t="array" ref="G189">IF(SUMIF('BDD de référence'!$B$6:$B$4786,A189,'BDD de référence'!$I$6:$I$4786)&gt;0,IFERROR((VLOOKUP(E189,'Volet 1 - Domaines 2&amp;3'!$A$39:$L$43,11,0)*D189+VLOOKUP(E189,'Volet 1 - Domaines 2&amp;3'!$A$39:$L$43,12,0))*$B$6,error),"")</f>
        <v>33038.488192771081</v>
      </c>
      <c r="H189" s="119" cm="1">
        <f t="array" ref="H189">IF(SUMIF('BDD de référence'!$B$6:$B$4786,A189,'BDD de référence'!$J$6:$J$4786)&gt;0,IFERROR((VLOOKUP(E189,'Volet 1 - Domaines 2&amp;3'!$A$39:$L$43,11,0)*D189+VLOOKUP(E189,'Volet 1 - Domaines 2&amp;3'!$A$39:$L$43,12,0))*$B$6,error),"")</f>
        <v>33038.488192771081</v>
      </c>
      <c r="I189" s="119">
        <f>IFERROR((VLOOKUP(E189,'Simulations - Consolidé'!$A$41:$P$45,15,0)*D189+VLOOKUP(E189,'Simulations - Consolidé'!$A$41:$P$45,16,0)),"")*$C$6</f>
        <v>36391.530520129294</v>
      </c>
      <c r="J189" s="167">
        <v>21969.809999999998</v>
      </c>
      <c r="K189" s="167">
        <v>26363.78</v>
      </c>
      <c r="L189" s="167">
        <v>15151.58</v>
      </c>
      <c r="M189" s="167">
        <v>18181.899999999998</v>
      </c>
      <c r="N189" s="167">
        <v>11616.22</v>
      </c>
      <c r="O189" s="167">
        <v>13939.47</v>
      </c>
    </row>
    <row r="190" spans="1:15">
      <c r="A190" s="1" t="s">
        <v>764</v>
      </c>
      <c r="B190" s="1" t="str">
        <f>VLOOKUP(A190,'BDD de référence'!$B$5:$D$5006,3,0)</f>
        <v>09</v>
      </c>
      <c r="C190" s="1" t="str">
        <f>VLOOKUP(A190,'BDD de référence'!$B$5:$E$5006,4,0)</f>
        <v>Occitanie</v>
      </c>
      <c r="D190" s="201">
        <v>60440.25</v>
      </c>
      <c r="E190" s="189" t="str">
        <f t="shared" si="2"/>
        <v>Tranche C</v>
      </c>
      <c r="F190" s="119">
        <f>IFERROR((VLOOKUP(E190,'Simulations - Consolidé'!$A$41:$P$45,13,0)*D190+VLOOKUP(E190,'Simulations - Consolidé'!$A$41:$P$45,14,0)),"")*$B$6</f>
        <v>56652.624939759036</v>
      </c>
      <c r="G190" s="119" t="str" cm="1">
        <f t="array" ref="G190">IF(SUMIF('BDD de référence'!$B$6:$B$4786,A190,'BDD de référence'!$I$6:$I$4786)&gt;0,IFERROR((VLOOKUP(E190,'Volet 1 - Domaines 2&amp;3'!$A$39:$L$43,11,0)*D190+VLOOKUP(E190,'Volet 1 - Domaines 2&amp;3'!$A$39:$L$43,12,0))*$B$6,error),"")</f>
        <v/>
      </c>
      <c r="H190" s="119" cm="1">
        <f t="array" ref="H190">IF(SUMIF('BDD de référence'!$B$6:$B$4786,A190,'BDD de référence'!$J$6:$J$4786)&gt;0,IFERROR((VLOOKUP(E190,'Volet 1 - Domaines 2&amp;3'!$A$39:$L$43,11,0)*D190+VLOOKUP(E190,'Volet 1 - Domaines 2&amp;3'!$A$39:$L$43,12,0))*$B$6,error),"")</f>
        <v>26140.865180722889</v>
      </c>
      <c r="I190" s="119">
        <f>IFERROR((VLOOKUP(E190,'Simulations - Consolidé'!$A$41:$P$45,15,0)*D190+VLOOKUP(E190,'Simulations - Consolidé'!$A$41:$P$45,16,0)),"")*$C$6</f>
        <v>24628.042118718779</v>
      </c>
      <c r="J190" s="167">
        <v>14947.35</v>
      </c>
      <c r="K190" s="167">
        <v>17936.82</v>
      </c>
      <c r="L190" s="167">
        <v>11640.35</v>
      </c>
      <c r="M190" s="167">
        <v>13968.42</v>
      </c>
      <c r="N190" s="167">
        <v>8495.1200000000008</v>
      </c>
      <c r="O190" s="167">
        <v>10194.15</v>
      </c>
    </row>
    <row r="191" spans="1:15">
      <c r="A191" s="1" t="s">
        <v>778</v>
      </c>
      <c r="B191" s="1" t="str">
        <f>VLOOKUP(A191,'BDD de référence'!$B$5:$D$5006,3,0)</f>
        <v>09</v>
      </c>
      <c r="C191" s="1" t="str">
        <f>VLOOKUP(A191,'BDD de référence'!$B$5:$E$5006,4,0)</f>
        <v>Occitanie</v>
      </c>
      <c r="D191" s="201">
        <v>1</v>
      </c>
      <c r="E191" s="189" t="str">
        <f t="shared" si="2"/>
        <v>Tranche A</v>
      </c>
      <c r="F191" s="119">
        <f>IFERROR((VLOOKUP(E191,'Simulations - Consolidé'!$A$41:$P$45,13,0)*D191+VLOOKUP(E191,'Simulations - Consolidé'!$A$41:$P$45,14,0)),"")*$B$6</f>
        <v>15300.72857142857</v>
      </c>
      <c r="G191" s="119" t="str" cm="1">
        <f t="array" ref="G191">IF(SUMIF('BDD de référence'!$B$6:$B$4786,A191,'BDD de référence'!$I$6:$I$4786)&gt;0,IFERROR((VLOOKUP(E191,'Volet 1 - Domaines 2&amp;3'!$A$39:$L$43,11,0)*D191+VLOOKUP(E191,'Volet 1 - Domaines 2&amp;3'!$A$39:$L$43,12,0))*$B$6,error),"")</f>
        <v/>
      </c>
      <c r="H191" s="119" t="str" cm="1">
        <f t="array" ref="H191">IF(SUMIF('BDD de référence'!$B$6:$B$4786,A191,'BDD de référence'!$J$6:$J$4786)&gt;0,IFERROR((VLOOKUP(E191,'Volet 1 - Domaines 2&amp;3'!$A$39:$L$43,11,0)*D191+VLOOKUP(E191,'Volet 1 - Domaines 2&amp;3'!$A$39:$L$43,12,0))*$B$6,error),"")</f>
        <v/>
      </c>
      <c r="I191" s="119">
        <f>IFERROR((VLOOKUP(E191,'Simulations - Consolidé'!$A$41:$P$45,15,0)*D191+VLOOKUP(E191,'Simulations - Consolidé'!$A$41:$P$45,16,0)),"")*$C$6</f>
        <v>6651.5362369337981</v>
      </c>
      <c r="J191" s="167">
        <v>4583.58</v>
      </c>
      <c r="K191" s="167">
        <v>5500.3</v>
      </c>
      <c r="L191" s="167">
        <v>4166.8500000000004</v>
      </c>
      <c r="M191" s="167">
        <v>5000.22</v>
      </c>
      <c r="N191" s="167">
        <v>4583.46</v>
      </c>
      <c r="O191" s="167">
        <v>5500.16</v>
      </c>
    </row>
    <row r="192" spans="1:15">
      <c r="A192" s="1" t="s">
        <v>782</v>
      </c>
      <c r="B192" s="1" t="str">
        <f>VLOOKUP(A192,'BDD de référence'!$B$5:$D$5006,3,0)</f>
        <v>10</v>
      </c>
      <c r="C192" s="1" t="str">
        <f>VLOOKUP(A192,'BDD de référence'!$B$5:$E$5006,4,0)</f>
        <v>Grand Est</v>
      </c>
      <c r="D192" s="201">
        <v>241190</v>
      </c>
      <c r="E192" s="189" t="str">
        <f t="shared" si="2"/>
        <v>Tranche D</v>
      </c>
      <c r="F192" s="119">
        <f>IFERROR((VLOOKUP(E192,'Simulations - Consolidé'!$A$41:$P$45,13,0)*D192+VLOOKUP(E192,'Simulations - Consolidé'!$A$41:$P$45,14,0)),"")*$B$6</f>
        <v>128680.25912408759</v>
      </c>
      <c r="G192" s="119" cm="1">
        <f t="array" ref="G192">IF(SUMIF('BDD de référence'!$B$6:$B$4786,A192,'BDD de référence'!$I$6:$I$4786)&gt;0,IFERROR((VLOOKUP(E192,'Volet 1 - Domaines 2&amp;3'!$A$39:$L$43,11,0)*D192+VLOOKUP(E192,'Volet 1 - Domaines 2&amp;3'!$A$39:$L$43,12,0))*$B$6,error),"")</f>
        <v>44394.39562043795</v>
      </c>
      <c r="H192" s="119" cm="1">
        <f t="array" ref="H192">IF(SUMIF('BDD de référence'!$B$6:$B$4786,A192,'BDD de référence'!$J$6:$J$4786)&gt;0,IFERROR((VLOOKUP(E192,'Volet 1 - Domaines 2&amp;3'!$A$39:$L$43,11,0)*D192+VLOOKUP(E192,'Volet 1 - Domaines 2&amp;3'!$A$39:$L$43,12,0))*$B$6,error),"")</f>
        <v>44394.39562043795</v>
      </c>
      <c r="I192" s="119">
        <f>IFERROR((VLOOKUP(E192,'Simulations - Consolidé'!$A$41:$P$45,15,0)*D192+VLOOKUP(E192,'Simulations - Consolidé'!$A$41:$P$45,16,0)),"")*$C$6</f>
        <v>55939.911785650693</v>
      </c>
      <c r="J192" s="167">
        <v>33639.64</v>
      </c>
      <c r="K192" s="167">
        <v>40367.57</v>
      </c>
      <c r="L192" s="167">
        <v>20955.859999999997</v>
      </c>
      <c r="M192" s="167">
        <v>25147.039999999997</v>
      </c>
      <c r="N192" s="167">
        <v>16789.199999999997</v>
      </c>
      <c r="O192" s="167">
        <v>20147.04</v>
      </c>
    </row>
    <row r="193" spans="1:15">
      <c r="A193" s="1" t="s">
        <v>797</v>
      </c>
      <c r="B193" s="1" t="str">
        <f>VLOOKUP(A193,'BDD de référence'!$B$5:$D$5006,3,0)</f>
        <v>10</v>
      </c>
      <c r="C193" s="1" t="str">
        <f>VLOOKUP(A193,'BDD de référence'!$B$5:$E$5006,4,0)</f>
        <v>Grand Est</v>
      </c>
      <c r="D193" s="201">
        <v>33645.25</v>
      </c>
      <c r="E193" s="189" t="str">
        <f t="shared" si="2"/>
        <v>Tranche C</v>
      </c>
      <c r="F193" s="119">
        <f>IFERROR((VLOOKUP(E193,'Simulations - Consolidé'!$A$41:$P$45,13,0)*D193+VLOOKUP(E193,'Simulations - Consolidé'!$A$41:$P$45,14,0)),"")*$B$6</f>
        <v>45456.834578313246</v>
      </c>
      <c r="G193" s="119" t="str" cm="1">
        <f t="array" ref="G193">IF(SUMIF('BDD de référence'!$B$6:$B$4786,A193,'BDD de référence'!$I$6:$I$4786)&gt;0,IFERROR((VLOOKUP(E193,'Volet 1 - Domaines 2&amp;3'!$A$39:$L$43,11,0)*D193+VLOOKUP(E193,'Volet 1 - Domaines 2&amp;3'!$A$39:$L$43,12,0))*$B$6,error),"")</f>
        <v/>
      </c>
      <c r="H193" s="119" t="str" cm="1">
        <f t="array" ref="H193">IF(SUMIF('BDD de référence'!$B$6:$B$4786,A193,'BDD de référence'!$J$6:$J$4786)&gt;0,IFERROR((VLOOKUP(E193,'Volet 1 - Domaines 2&amp;3'!$A$39:$L$43,11,0)*D193+VLOOKUP(E193,'Volet 1 - Domaines 2&amp;3'!$A$39:$L$43,12,0))*$B$6,error),"")</f>
        <v/>
      </c>
      <c r="I193" s="119">
        <f>IFERROR((VLOOKUP(E193,'Simulations - Consolidé'!$A$41:$P$45,15,0)*D193+VLOOKUP(E193,'Simulations - Consolidé'!$A$41:$P$45,16,0)),"")*$C$6</f>
        <v>19761.005562738763</v>
      </c>
      <c r="J193" s="167">
        <v>12041.86</v>
      </c>
      <c r="K193" s="167">
        <v>14450.24</v>
      </c>
      <c r="L193" s="167">
        <v>10187.6</v>
      </c>
      <c r="M193" s="167">
        <v>12225.12</v>
      </c>
      <c r="N193" s="167">
        <v>7203.8</v>
      </c>
      <c r="O193" s="167">
        <v>8644.56</v>
      </c>
    </row>
    <row r="194" spans="1:15">
      <c r="A194" s="1" t="s">
        <v>812</v>
      </c>
      <c r="B194" s="1" t="str">
        <f>VLOOKUP(A194,'BDD de référence'!$B$5:$D$5006,3,0)</f>
        <v>10</v>
      </c>
      <c r="C194" s="1" t="str">
        <f>VLOOKUP(A194,'BDD de référence'!$B$5:$E$5006,4,0)</f>
        <v>Grand Est</v>
      </c>
      <c r="D194" s="201">
        <v>11456</v>
      </c>
      <c r="E194" s="189" t="str">
        <f t="shared" si="2"/>
        <v>Tranche B</v>
      </c>
      <c r="F194" s="119">
        <f>IFERROR((VLOOKUP(E194,'Simulations - Consolidé'!$A$41:$P$45,13,0)*D194+VLOOKUP(E194,'Simulations - Consolidé'!$A$41:$P$45,14,0)),"")*$B$6</f>
        <v>26264.670967741931</v>
      </c>
      <c r="G194" s="119" t="str" cm="1">
        <f t="array" ref="G194">IF(SUMIF('BDD de référence'!$B$6:$B$4786,A194,'BDD de référence'!$I$6:$I$4786)&gt;0,IFERROR((VLOOKUP(E194,'Volet 1 - Domaines 2&amp;3'!$A$39:$L$43,11,0)*D194+VLOOKUP(E194,'Volet 1 - Domaines 2&amp;3'!$A$39:$L$43,12,0))*$B$6,error),"")</f>
        <v/>
      </c>
      <c r="H194" s="119" t="str" cm="1">
        <f t="array" ref="H194">IF(SUMIF('BDD de référence'!$B$6:$B$4786,A194,'BDD de référence'!$J$6:$J$4786)&gt;0,IFERROR((VLOOKUP(E194,'Volet 1 - Domaines 2&amp;3'!$A$39:$L$43,11,0)*D194+VLOOKUP(E194,'Volet 1 - Domaines 2&amp;3'!$A$39:$L$43,12,0))*$B$6,error),"")</f>
        <v/>
      </c>
      <c r="I194" s="119">
        <f>IFERROR((VLOOKUP(E194,'Simulations - Consolidé'!$A$41:$P$45,15,0)*D194+VLOOKUP(E194,'Simulations - Consolidé'!$A$41:$P$45,16,0)),"")*$C$6</f>
        <v>11417.783792289534</v>
      </c>
      <c r="J194" s="167">
        <v>7567.6500000000005</v>
      </c>
      <c r="K194" s="167">
        <v>9081.18</v>
      </c>
      <c r="L194" s="167">
        <v>6614.52</v>
      </c>
      <c r="M194" s="167">
        <v>7937.43</v>
      </c>
      <c r="N194" s="167">
        <v>5776.0300000000007</v>
      </c>
      <c r="O194" s="167">
        <v>6931.24</v>
      </c>
    </row>
    <row r="195" spans="1:15">
      <c r="A195" s="1" t="s">
        <v>809</v>
      </c>
      <c r="B195" s="1" t="str">
        <f>VLOOKUP(A195,'BDD de référence'!$B$5:$D$5006,3,0)</f>
        <v>10</v>
      </c>
      <c r="C195" s="1" t="str">
        <f>VLOOKUP(A195,'BDD de référence'!$B$5:$E$5006,4,0)</f>
        <v>Grand Est</v>
      </c>
      <c r="D195" s="201">
        <v>12404</v>
      </c>
      <c r="E195" s="189" t="str">
        <f t="shared" si="2"/>
        <v>Tranche B</v>
      </c>
      <c r="F195" s="119">
        <f>IFERROR((VLOOKUP(E195,'Simulations - Consolidé'!$A$41:$P$45,13,0)*D195+VLOOKUP(E195,'Simulations - Consolidé'!$A$41:$P$45,14,0)),"")*$B$6</f>
        <v>27512.361290322577</v>
      </c>
      <c r="G195" s="119" t="str" cm="1">
        <f t="array" ref="G195">IF(SUMIF('BDD de référence'!$B$6:$B$4786,A195,'BDD de référence'!$I$6:$I$4786)&gt;0,IFERROR((VLOOKUP(E195,'Volet 1 - Domaines 2&amp;3'!$A$39:$L$43,11,0)*D195+VLOOKUP(E195,'Volet 1 - Domaines 2&amp;3'!$A$39:$L$43,12,0))*$B$6,error),"")</f>
        <v/>
      </c>
      <c r="H195" s="119" t="str" cm="1">
        <f t="array" ref="H195">IF(SUMIF('BDD de référence'!$B$6:$B$4786,A195,'BDD de référence'!$J$6:$J$4786)&gt;0,IFERROR((VLOOKUP(E195,'Volet 1 - Domaines 2&amp;3'!$A$39:$L$43,11,0)*D195+VLOOKUP(E195,'Volet 1 - Domaines 2&amp;3'!$A$39:$L$43,12,0))*$B$6,error),"")</f>
        <v/>
      </c>
      <c r="I195" s="119">
        <f>IFERROR((VLOOKUP(E195,'Simulations - Consolidé'!$A$41:$P$45,15,0)*D195+VLOOKUP(E195,'Simulations - Consolidé'!$A$41:$P$45,16,0)),"")*$C$6</f>
        <v>11960.180015735641</v>
      </c>
      <c r="J195" s="167">
        <v>7847.96</v>
      </c>
      <c r="K195" s="167">
        <v>9417.56</v>
      </c>
      <c r="L195" s="167">
        <v>6869.3600000000006</v>
      </c>
      <c r="M195" s="167">
        <v>8243.24</v>
      </c>
      <c r="N195" s="167">
        <v>5852.4800000000005</v>
      </c>
      <c r="O195" s="167">
        <v>7022.9800000000005</v>
      </c>
    </row>
    <row r="196" spans="1:15">
      <c r="A196" s="1" t="s">
        <v>818</v>
      </c>
      <c r="B196" s="1" t="str">
        <f>VLOOKUP(A196,'BDD de référence'!$B$5:$D$5006,3,0)</f>
        <v>10</v>
      </c>
      <c r="C196" s="1" t="str">
        <f>VLOOKUP(A196,'BDD de référence'!$B$5:$E$5006,4,0)</f>
        <v>Grand Est</v>
      </c>
      <c r="D196" s="201">
        <v>7118.5</v>
      </c>
      <c r="E196" s="189" t="str">
        <f t="shared" si="2"/>
        <v>Tranche B</v>
      </c>
      <c r="F196" s="119">
        <f>IFERROR((VLOOKUP(E196,'Simulations - Consolidé'!$A$41:$P$45,13,0)*D196+VLOOKUP(E196,'Simulations - Consolidé'!$A$41:$P$45,14,0)),"")*$B$6</f>
        <v>20555.961290322579</v>
      </c>
      <c r="G196" s="119" t="str" cm="1">
        <f t="array" ref="G196">IF(SUMIF('BDD de référence'!$B$6:$B$4786,A196,'BDD de référence'!$I$6:$I$4786)&gt;0,IFERROR((VLOOKUP(E196,'Volet 1 - Domaines 2&amp;3'!$A$39:$L$43,11,0)*D196+VLOOKUP(E196,'Volet 1 - Domaines 2&amp;3'!$A$39:$L$43,12,0))*$B$6,error),"")</f>
        <v/>
      </c>
      <c r="H196" s="119" t="str" cm="1">
        <f t="array" ref="H196">IF(SUMIF('BDD de référence'!$B$6:$B$4786,A196,'BDD de référence'!$J$6:$J$4786)&gt;0,IFERROR((VLOOKUP(E196,'Volet 1 - Domaines 2&amp;3'!$A$39:$L$43,11,0)*D196+VLOOKUP(E196,'Volet 1 - Domaines 2&amp;3'!$A$39:$L$43,12,0))*$B$6,error),"")</f>
        <v/>
      </c>
      <c r="I196" s="119">
        <f>IFERROR((VLOOKUP(E196,'Simulations - Consolidé'!$A$41:$P$45,15,0)*D196+VLOOKUP(E196,'Simulations - Consolidé'!$A$41:$P$45,16,0)),"")*$C$6</f>
        <v>8936.0922108575924</v>
      </c>
      <c r="J196" s="167">
        <v>6285.05</v>
      </c>
      <c r="K196" s="167">
        <v>7542.06</v>
      </c>
      <c r="L196" s="167">
        <v>5448.5300000000007</v>
      </c>
      <c r="M196" s="167">
        <v>6538.24</v>
      </c>
      <c r="N196" s="167">
        <v>5426.2300000000005</v>
      </c>
      <c r="O196" s="167">
        <v>6511.4800000000005</v>
      </c>
    </row>
    <row r="197" spans="1:15">
      <c r="A197" s="1" t="s">
        <v>788</v>
      </c>
      <c r="B197" s="1" t="str">
        <f>VLOOKUP(A197,'BDD de référence'!$B$5:$D$5006,3,0)</f>
        <v>10</v>
      </c>
      <c r="C197" s="1" t="str">
        <f>VLOOKUP(A197,'BDD de référence'!$B$5:$E$5006,4,0)</f>
        <v>Grand Est</v>
      </c>
      <c r="D197" s="201">
        <v>30658</v>
      </c>
      <c r="E197" s="189" t="str">
        <f t="shared" si="2"/>
        <v>Tranche C</v>
      </c>
      <c r="F197" s="119">
        <f>IFERROR((VLOOKUP(E197,'Simulations - Consolidé'!$A$41:$P$45,13,0)*D197+VLOOKUP(E197,'Simulations - Consolidé'!$A$41:$P$45,14,0)),"")*$B$6</f>
        <v>44208.667951807227</v>
      </c>
      <c r="G197" s="119" t="str" cm="1">
        <f t="array" ref="G197">IF(SUMIF('BDD de référence'!$B$6:$B$4786,A197,'BDD de référence'!$I$6:$I$4786)&gt;0,IFERROR((VLOOKUP(E197,'Volet 1 - Domaines 2&amp;3'!$A$39:$L$43,11,0)*D197+VLOOKUP(E197,'Volet 1 - Domaines 2&amp;3'!$A$39:$L$43,12,0))*$B$6,error),"")</f>
        <v/>
      </c>
      <c r="H197" s="119" cm="1">
        <f t="array" ref="H197">IF(SUMIF('BDD de référence'!$B$6:$B$4786,A197,'BDD de référence'!$J$6:$J$4786)&gt;0,IFERROR((VLOOKUP(E197,'Volet 1 - Domaines 2&amp;3'!$A$39:$L$43,11,0)*D197+VLOOKUP(E197,'Volet 1 - Domaines 2&amp;3'!$A$39:$L$43,12,0))*$B$6,error),"")</f>
        <v>22968.876144578309</v>
      </c>
      <c r="I197" s="119">
        <f>IFERROR((VLOOKUP(E197,'Simulations - Consolidé'!$A$41:$P$45,15,0)*D197+VLOOKUP(E197,'Simulations - Consolidé'!$A$41:$P$45,16,0)),"")*$C$6</f>
        <v>19218.402280340877</v>
      </c>
      <c r="J197" s="167">
        <v>11717.95</v>
      </c>
      <c r="K197" s="167">
        <v>14061.54</v>
      </c>
      <c r="L197" s="167">
        <v>10025.65</v>
      </c>
      <c r="M197" s="167">
        <v>12030.78</v>
      </c>
      <c r="N197" s="167">
        <v>7059.83</v>
      </c>
      <c r="O197" s="167">
        <v>8471.8000000000011</v>
      </c>
    </row>
    <row r="198" spans="1:15">
      <c r="A198" s="1" t="s">
        <v>827</v>
      </c>
      <c r="B198" s="1" t="str">
        <f>VLOOKUP(A198,'BDD de référence'!$B$5:$D$5006,3,0)</f>
        <v>10</v>
      </c>
      <c r="C198" s="1" t="str">
        <f>VLOOKUP(A198,'BDD de référence'!$B$5:$E$5006,4,0)</f>
        <v>Grand Est</v>
      </c>
      <c r="D198" s="201">
        <v>3275</v>
      </c>
      <c r="E198" s="189" t="str">
        <f t="shared" si="2"/>
        <v>Tranche A</v>
      </c>
      <c r="F198" s="119">
        <f>IFERROR((VLOOKUP(E198,'Simulations - Consolidé'!$A$41:$P$45,13,0)*D198+VLOOKUP(E198,'Simulations - Consolidé'!$A$41:$P$45,14,0)),"")*$B$6</f>
        <v>17686.071428571428</v>
      </c>
      <c r="G198" s="119" t="str" cm="1">
        <f t="array" ref="G198">IF(SUMIF('BDD de référence'!$B$6:$B$4786,A198,'BDD de référence'!$I$6:$I$4786)&gt;0,IFERROR((VLOOKUP(E198,'Volet 1 - Domaines 2&amp;3'!$A$39:$L$43,11,0)*D198+VLOOKUP(E198,'Volet 1 - Domaines 2&amp;3'!$A$39:$L$43,12,0))*$B$6,error),"")</f>
        <v/>
      </c>
      <c r="H198" s="119" t="str" cm="1">
        <f t="array" ref="H198">IF(SUMIF('BDD de référence'!$B$6:$B$4786,A198,'BDD de référence'!$J$6:$J$4786)&gt;0,IFERROR((VLOOKUP(E198,'Volet 1 - Domaines 2&amp;3'!$A$39:$L$43,11,0)*D198+VLOOKUP(E198,'Volet 1 - Domaines 2&amp;3'!$A$39:$L$43,12,0))*$B$6,error),"")</f>
        <v/>
      </c>
      <c r="I198" s="119">
        <f>IFERROR((VLOOKUP(E198,'Simulations - Consolidé'!$A$41:$P$45,15,0)*D198+VLOOKUP(E198,'Simulations - Consolidé'!$A$41:$P$45,16,0)),"")*$C$6</f>
        <v>7688.4930313588839</v>
      </c>
      <c r="J198" s="167">
        <v>5363.1</v>
      </c>
      <c r="K198" s="167">
        <v>6435.72</v>
      </c>
      <c r="L198" s="167">
        <v>4751.5</v>
      </c>
      <c r="M198" s="167">
        <v>5701.8</v>
      </c>
      <c r="N198" s="167">
        <v>4973.22</v>
      </c>
      <c r="O198" s="167">
        <v>5967.87</v>
      </c>
    </row>
    <row r="199" spans="1:15">
      <c r="A199" s="1" t="s">
        <v>833</v>
      </c>
      <c r="B199" s="1" t="str">
        <f>VLOOKUP(A199,'BDD de référence'!$B$5:$D$5006,3,0)</f>
        <v>10</v>
      </c>
      <c r="C199" s="1" t="str">
        <f>VLOOKUP(A199,'BDD de référence'!$B$5:$E$5006,4,0)</f>
        <v>Grand Est</v>
      </c>
      <c r="D199" s="201">
        <v>2670</v>
      </c>
      <c r="E199" s="189" t="str">
        <f t="shared" si="2"/>
        <v>Tranche A</v>
      </c>
      <c r="F199" s="119">
        <f>IFERROR((VLOOKUP(E199,'Simulations - Consolidé'!$A$41:$P$45,13,0)*D199+VLOOKUP(E199,'Simulations - Consolidé'!$A$41:$P$45,14,0)),"")*$B$6</f>
        <v>17245.285714285714</v>
      </c>
      <c r="G199" s="119" t="str" cm="1">
        <f t="array" ref="G199">IF(SUMIF('BDD de référence'!$B$6:$B$4786,A199,'BDD de référence'!$I$6:$I$4786)&gt;0,IFERROR((VLOOKUP(E199,'Volet 1 - Domaines 2&amp;3'!$A$39:$L$43,11,0)*D199+VLOOKUP(E199,'Volet 1 - Domaines 2&amp;3'!$A$39:$L$43,12,0))*$B$6,error),"")</f>
        <v/>
      </c>
      <c r="H199" s="119" t="str" cm="1">
        <f t="array" ref="H199">IF(SUMIF('BDD de référence'!$B$6:$B$4786,A199,'BDD de référence'!$J$6:$J$4786)&gt;0,IFERROR((VLOOKUP(E199,'Volet 1 - Domaines 2&amp;3'!$A$39:$L$43,11,0)*D199+VLOOKUP(E199,'Volet 1 - Domaines 2&amp;3'!$A$39:$L$43,12,0))*$B$6,error),"")</f>
        <v/>
      </c>
      <c r="I199" s="119">
        <f>IFERROR((VLOOKUP(E199,'Simulations - Consolidé'!$A$41:$P$45,15,0)*D199+VLOOKUP(E199,'Simulations - Consolidé'!$A$41:$P$45,16,0)),"")*$C$6</f>
        <v>7496.8745644599312</v>
      </c>
      <c r="J199" s="167">
        <v>5219.05</v>
      </c>
      <c r="K199" s="167">
        <v>6262.86</v>
      </c>
      <c r="L199" s="167">
        <v>4643.46</v>
      </c>
      <c r="M199" s="167">
        <v>5572.16</v>
      </c>
      <c r="N199" s="167">
        <v>4901.2</v>
      </c>
      <c r="O199" s="167">
        <v>5881.44</v>
      </c>
    </row>
    <row r="200" spans="1:15">
      <c r="A200" s="1" t="s">
        <v>786</v>
      </c>
      <c r="B200" s="1" t="str">
        <f>VLOOKUP(A200,'BDD de référence'!$B$5:$D$5006,3,0)</f>
        <v>10</v>
      </c>
      <c r="C200" s="1" t="str">
        <f>VLOOKUP(A200,'BDD de référence'!$B$5:$E$5006,4,0)</f>
        <v>Grand Est</v>
      </c>
      <c r="D200" s="201">
        <v>51856</v>
      </c>
      <c r="E200" s="189" t="str">
        <f t="shared" si="2"/>
        <v>Tranche C</v>
      </c>
      <c r="F200" s="119">
        <f>IFERROR((VLOOKUP(E200,'Simulations - Consolidé'!$A$41:$P$45,13,0)*D200+VLOOKUP(E200,'Simulations - Consolidé'!$A$41:$P$45,14,0)),"")*$B$6</f>
        <v>53065.856385542167</v>
      </c>
      <c r="G200" s="119" cm="1">
        <f t="array" ref="G200">IF(SUMIF('BDD de référence'!$B$6:$B$4786,A200,'BDD de référence'!$I$6:$I$4786)&gt;0,IFERROR((VLOOKUP(E200,'Volet 1 - Domaines 2&amp;3'!$A$39:$L$43,11,0)*D200+VLOOKUP(E200,'Volet 1 - Domaines 2&amp;3'!$A$39:$L$43,12,0))*$B$6,error),"")</f>
        <v>25226.590843373495</v>
      </c>
      <c r="H200" s="119" cm="1">
        <f t="array" ref="H200">IF(SUMIF('BDD de référence'!$B$6:$B$4786,A200,'BDD de référence'!$J$6:$J$4786)&gt;0,IFERROR((VLOOKUP(E200,'Volet 1 - Domaines 2&amp;3'!$A$39:$L$43,11,0)*D200+VLOOKUP(E200,'Volet 1 - Domaines 2&amp;3'!$A$39:$L$43,12,0))*$B$6,error),"")</f>
        <v>25226.590843373495</v>
      </c>
      <c r="I200" s="119">
        <f>IFERROR((VLOOKUP(E200,'Simulations - Consolidé'!$A$41:$P$45,15,0)*D200+VLOOKUP(E200,'Simulations - Consolidé'!$A$41:$P$45,16,0)),"")*$C$6</f>
        <v>23068.801269468117</v>
      </c>
      <c r="J200" s="167">
        <v>14016.52</v>
      </c>
      <c r="K200" s="167">
        <v>16819.829999999998</v>
      </c>
      <c r="L200" s="167">
        <v>11174.93</v>
      </c>
      <c r="M200" s="167">
        <v>13409.92</v>
      </c>
      <c r="N200" s="167">
        <v>8081.42</v>
      </c>
      <c r="O200" s="167">
        <v>9697.7100000000009</v>
      </c>
    </row>
    <row r="201" spans="1:15">
      <c r="A201" s="1" t="s">
        <v>799</v>
      </c>
      <c r="B201" s="1" t="str">
        <f>VLOOKUP(A201,'BDD de référence'!$B$5:$D$5006,3,0)</f>
        <v>10</v>
      </c>
      <c r="C201" s="1" t="str">
        <f>VLOOKUP(A201,'BDD de référence'!$B$5:$E$5006,4,0)</f>
        <v>Grand Est</v>
      </c>
      <c r="D201" s="201">
        <v>19908.5</v>
      </c>
      <c r="E201" s="189" t="str">
        <f t="shared" si="2"/>
        <v>Tranche B</v>
      </c>
      <c r="F201" s="119">
        <f>IFERROR((VLOOKUP(E201,'Simulations - Consolidé'!$A$41:$P$45,13,0)*D201+VLOOKUP(E201,'Simulations - Consolidé'!$A$41:$P$45,14,0)),"")*$B$6</f>
        <v>37389.251612903223</v>
      </c>
      <c r="G201" s="119" t="str" cm="1">
        <f t="array" ref="G201">IF(SUMIF('BDD de référence'!$B$6:$B$4786,A201,'BDD de référence'!$I$6:$I$4786)&gt;0,IFERROR((VLOOKUP(E201,'Volet 1 - Domaines 2&amp;3'!$A$39:$L$43,11,0)*D201+VLOOKUP(E201,'Volet 1 - Domaines 2&amp;3'!$A$39:$L$43,12,0))*$B$6,error),"")</f>
        <v/>
      </c>
      <c r="H201" s="119" t="str" cm="1">
        <f t="array" ref="H201">IF(SUMIF('BDD de référence'!$B$6:$B$4786,A201,'BDD de référence'!$J$6:$J$4786)&gt;0,IFERROR((VLOOKUP(E201,'Volet 1 - Domaines 2&amp;3'!$A$39:$L$43,11,0)*D201+VLOOKUP(E201,'Volet 1 - Domaines 2&amp;3'!$A$39:$L$43,12,0))*$B$6,error),"")</f>
        <v/>
      </c>
      <c r="I201" s="119">
        <f>IFERROR((VLOOKUP(E201,'Simulations - Consolidé'!$A$41:$P$45,15,0)*D201+VLOOKUP(E201,'Simulations - Consolidé'!$A$41:$P$45,16,0)),"")*$C$6</f>
        <v>16253.864044059796</v>
      </c>
      <c r="J201" s="167">
        <v>10067.040000000001</v>
      </c>
      <c r="K201" s="167">
        <v>12080.45</v>
      </c>
      <c r="L201" s="167">
        <v>8886.7000000000007</v>
      </c>
      <c r="M201" s="167">
        <v>10664.04</v>
      </c>
      <c r="N201" s="167">
        <v>6457.68</v>
      </c>
      <c r="O201" s="167">
        <v>7749.22</v>
      </c>
    </row>
    <row r="202" spans="1:15">
      <c r="A202" s="1" t="s">
        <v>802</v>
      </c>
      <c r="B202" s="1" t="str">
        <f>VLOOKUP(A202,'BDD de référence'!$B$5:$D$5006,3,0)</f>
        <v>10</v>
      </c>
      <c r="C202" s="1" t="str">
        <f>VLOOKUP(A202,'BDD de référence'!$B$5:$E$5006,4,0)</f>
        <v>Grand Est</v>
      </c>
      <c r="D202" s="201">
        <v>16126</v>
      </c>
      <c r="E202" s="189" t="str">
        <f t="shared" si="2"/>
        <v>Tranche B</v>
      </c>
      <c r="F202" s="119">
        <f>IFERROR((VLOOKUP(E202,'Simulations - Consolidé'!$A$41:$P$45,13,0)*D202+VLOOKUP(E202,'Simulations - Consolidé'!$A$41:$P$45,14,0)),"")*$B$6</f>
        <v>32410.993548387094</v>
      </c>
      <c r="G202" s="119" t="str" cm="1">
        <f t="array" ref="G202">IF(SUMIF('BDD de référence'!$B$6:$B$4786,A202,'BDD de référence'!$I$6:$I$4786)&gt;0,IFERROR((VLOOKUP(E202,'Volet 1 - Domaines 2&amp;3'!$A$39:$L$43,11,0)*D202+VLOOKUP(E202,'Volet 1 - Domaines 2&amp;3'!$A$39:$L$43,12,0))*$B$6,error),"")</f>
        <v/>
      </c>
      <c r="H202" s="119" t="str" cm="1">
        <f t="array" ref="H202">IF(SUMIF('BDD de référence'!$B$6:$B$4786,A202,'BDD de référence'!$J$6:$J$4786)&gt;0,IFERROR((VLOOKUP(E202,'Volet 1 - Domaines 2&amp;3'!$A$39:$L$43,11,0)*D202+VLOOKUP(E202,'Volet 1 - Domaines 2&amp;3'!$A$39:$L$43,12,0))*$B$6,error),"")</f>
        <v/>
      </c>
      <c r="I202" s="119">
        <f>IFERROR((VLOOKUP(E202,'Simulations - Consolidé'!$A$41:$P$45,15,0)*D202+VLOOKUP(E202,'Simulations - Consolidé'!$A$41:$P$45,16,0)),"")*$C$6</f>
        <v>14089.714555468134</v>
      </c>
      <c r="J202" s="167">
        <v>8948.5499999999993</v>
      </c>
      <c r="K202" s="167">
        <v>10738.26</v>
      </c>
      <c r="L202" s="167">
        <v>7869.9</v>
      </c>
      <c r="M202" s="167">
        <v>9443.8799999999992</v>
      </c>
      <c r="N202" s="167">
        <v>6152.6500000000005</v>
      </c>
      <c r="O202" s="167">
        <v>7383.18</v>
      </c>
    </row>
    <row r="203" spans="1:15">
      <c r="A203" s="1" t="s">
        <v>805</v>
      </c>
      <c r="B203" s="1" t="str">
        <f>VLOOKUP(A203,'BDD de référence'!$B$5:$D$5006,3,0)</f>
        <v>10</v>
      </c>
      <c r="C203" s="1" t="str">
        <f>VLOOKUP(A203,'BDD de référence'!$B$5:$E$5006,4,0)</f>
        <v>Grand Est</v>
      </c>
      <c r="D203" s="201">
        <v>16015.5</v>
      </c>
      <c r="E203" s="189" t="str">
        <f t="shared" ref="E203:E266" si="3">IF(D203&gt;230000,"Tranche D",IF(D203&lt;7000,"Tranche A",IF(D203&lt;22500,"Tranche B","Tranche C")))</f>
        <v>Tranche B</v>
      </c>
      <c r="F203" s="119">
        <f>IFERROR((VLOOKUP(E203,'Simulations - Consolidé'!$A$41:$P$45,13,0)*D203+VLOOKUP(E203,'Simulations - Consolidé'!$A$41:$P$45,14,0)),"")*$B$6</f>
        <v>32265.561290322581</v>
      </c>
      <c r="G203" s="119" t="str" cm="1">
        <f t="array" ref="G203">IF(SUMIF('BDD de référence'!$B$6:$B$4786,A203,'BDD de référence'!$I$6:$I$4786)&gt;0,IFERROR((VLOOKUP(E203,'Volet 1 - Domaines 2&amp;3'!$A$39:$L$43,11,0)*D203+VLOOKUP(E203,'Volet 1 - Domaines 2&amp;3'!$A$39:$L$43,12,0))*$B$6,error),"")</f>
        <v/>
      </c>
      <c r="H203" s="119" t="str" cm="1">
        <f t="array" ref="H203">IF(SUMIF('BDD de référence'!$B$6:$B$4786,A203,'BDD de référence'!$J$6:$J$4786)&gt;0,IFERROR((VLOOKUP(E203,'Volet 1 - Domaines 2&amp;3'!$A$39:$L$43,11,0)*D203+VLOOKUP(E203,'Volet 1 - Domaines 2&amp;3'!$A$39:$L$43,12,0))*$B$6,error),"")</f>
        <v/>
      </c>
      <c r="I203" s="119">
        <f>IFERROR((VLOOKUP(E203,'Simulations - Consolidé'!$A$41:$P$45,15,0)*D203+VLOOKUP(E203,'Simulations - Consolidé'!$A$41:$P$45,16,0)),"")*$C$6</f>
        <v>14026.492210857592</v>
      </c>
      <c r="J203" s="167">
        <v>8915.880000000001</v>
      </c>
      <c r="K203" s="167">
        <v>10699.06</v>
      </c>
      <c r="L203" s="167">
        <v>7840.2</v>
      </c>
      <c r="M203" s="167">
        <v>9408.24</v>
      </c>
      <c r="N203" s="167">
        <v>6143.7300000000005</v>
      </c>
      <c r="O203" s="167">
        <v>7372.4800000000005</v>
      </c>
    </row>
    <row r="204" spans="1:15">
      <c r="A204" s="1" t="s">
        <v>821</v>
      </c>
      <c r="B204" s="1" t="str">
        <f>VLOOKUP(A204,'BDD de référence'!$B$5:$D$5006,3,0)</f>
        <v>10</v>
      </c>
      <c r="C204" s="1" t="str">
        <f>VLOOKUP(A204,'BDD de référence'!$B$5:$E$5006,4,0)</f>
        <v>Grand Est</v>
      </c>
      <c r="D204" s="201">
        <v>6168</v>
      </c>
      <c r="E204" s="189" t="str">
        <f t="shared" si="3"/>
        <v>Tranche A</v>
      </c>
      <c r="F204" s="119">
        <f>IFERROR((VLOOKUP(E204,'Simulations - Consolidé'!$A$41:$P$45,13,0)*D204+VLOOKUP(E204,'Simulations - Consolidé'!$A$41:$P$45,14,0)),"")*$B$6</f>
        <v>19793.82857142857</v>
      </c>
      <c r="G204" s="119" t="str" cm="1">
        <f t="array" ref="G204">IF(SUMIF('BDD de référence'!$B$6:$B$4786,A204,'BDD de référence'!$I$6:$I$4786)&gt;0,IFERROR((VLOOKUP(E204,'Volet 1 - Domaines 2&amp;3'!$A$39:$L$43,11,0)*D204+VLOOKUP(E204,'Volet 1 - Domaines 2&amp;3'!$A$39:$L$43,12,0))*$B$6,error),"")</f>
        <v/>
      </c>
      <c r="H204" s="119" t="str" cm="1">
        <f t="array" ref="H204">IF(SUMIF('BDD de référence'!$B$6:$B$4786,A204,'BDD de référence'!$J$6:$J$4786)&gt;0,IFERROR((VLOOKUP(E204,'Volet 1 - Domaines 2&amp;3'!$A$39:$L$43,11,0)*D204+VLOOKUP(E204,'Volet 1 - Domaines 2&amp;3'!$A$39:$L$43,12,0))*$B$6,error),"")</f>
        <v/>
      </c>
      <c r="I204" s="119">
        <f>IFERROR((VLOOKUP(E204,'Simulations - Consolidé'!$A$41:$P$45,15,0)*D204+VLOOKUP(E204,'Simulations - Consolidé'!$A$41:$P$45,16,0)),"")*$C$6</f>
        <v>8604.7777003484316</v>
      </c>
      <c r="J204" s="167">
        <v>6051.91</v>
      </c>
      <c r="K204" s="167">
        <v>7262.3</v>
      </c>
      <c r="L204" s="167">
        <v>5268.1</v>
      </c>
      <c r="M204" s="167">
        <v>6321.72</v>
      </c>
      <c r="N204" s="167">
        <v>5317.63</v>
      </c>
      <c r="O204" s="167">
        <v>6381.16</v>
      </c>
    </row>
    <row r="205" spans="1:15">
      <c r="A205" s="1" t="s">
        <v>791</v>
      </c>
      <c r="B205" s="1" t="str">
        <f>VLOOKUP(A205,'BDD de référence'!$B$5:$D$5006,3,0)</f>
        <v>10</v>
      </c>
      <c r="C205" s="1" t="str">
        <f>VLOOKUP(A205,'BDD de référence'!$B$5:$E$5006,4,0)</f>
        <v>Grand Est</v>
      </c>
      <c r="D205" s="201">
        <v>28208</v>
      </c>
      <c r="E205" s="189" t="str">
        <f t="shared" si="3"/>
        <v>Tranche C</v>
      </c>
      <c r="F205" s="119">
        <f>IFERROR((VLOOKUP(E205,'Simulations - Consolidé'!$A$41:$P$45,13,0)*D205+VLOOKUP(E205,'Simulations - Consolidé'!$A$41:$P$45,14,0)),"")*$B$6</f>
        <v>43184.981204819276</v>
      </c>
      <c r="G205" s="119" t="str" cm="1">
        <f t="array" ref="G205">IF(SUMIF('BDD de référence'!$B$6:$B$4786,A205,'BDD de référence'!$I$6:$I$4786)&gt;0,IFERROR((VLOOKUP(E205,'Volet 1 - Domaines 2&amp;3'!$A$39:$L$43,11,0)*D205+VLOOKUP(E205,'Volet 1 - Domaines 2&amp;3'!$A$39:$L$43,12,0))*$B$6,error),"")</f>
        <v/>
      </c>
      <c r="H205" s="119" cm="1">
        <f t="array" ref="H205">IF(SUMIF('BDD de référence'!$B$6:$B$4786,A205,'BDD de référence'!$J$6:$J$4786)&gt;0,IFERROR((VLOOKUP(E205,'Volet 1 - Domaines 2&amp;3'!$A$39:$L$43,11,0)*D205+VLOOKUP(E205,'Volet 1 - Domaines 2&amp;3'!$A$39:$L$43,12,0))*$B$6,error),"")</f>
        <v>22707.936385542169</v>
      </c>
      <c r="I205" s="119">
        <f>IFERROR((VLOOKUP(E205,'Simulations - Consolidé'!$A$41:$P$45,15,0)*D205+VLOOKUP(E205,'Simulations - Consolidé'!$A$41:$P$45,16,0)),"")*$C$6</f>
        <v>18773.384942697623</v>
      </c>
      <c r="J205" s="167">
        <v>11452.28</v>
      </c>
      <c r="K205" s="167">
        <v>13742.74</v>
      </c>
      <c r="L205" s="167">
        <v>9892.81</v>
      </c>
      <c r="M205" s="167">
        <v>11871.380000000001</v>
      </c>
      <c r="N205" s="167">
        <v>6941.76</v>
      </c>
      <c r="O205" s="167">
        <v>8330.1200000000008</v>
      </c>
    </row>
    <row r="206" spans="1:15">
      <c r="A206" s="1" t="s">
        <v>836</v>
      </c>
      <c r="B206" s="1" t="str">
        <f>VLOOKUP(A206,'BDD de référence'!$B$5:$D$5006,3,0)</f>
        <v>10</v>
      </c>
      <c r="C206" s="1" t="str">
        <f>VLOOKUP(A206,'BDD de référence'!$B$5:$E$5006,4,0)</f>
        <v>Grand Est</v>
      </c>
      <c r="D206" s="201">
        <v>2558.5</v>
      </c>
      <c r="E206" s="189" t="str">
        <f t="shared" si="3"/>
        <v>Tranche A</v>
      </c>
      <c r="F206" s="119">
        <f>IFERROR((VLOOKUP(E206,'Simulations - Consolidé'!$A$41:$P$45,13,0)*D206+VLOOKUP(E206,'Simulations - Consolidé'!$A$41:$P$45,14,0)),"")*$B$6</f>
        <v>17164.05</v>
      </c>
      <c r="G206" s="119" t="str" cm="1">
        <f t="array" ref="G206">IF(SUMIF('BDD de référence'!$B$6:$B$4786,A206,'BDD de référence'!$I$6:$I$4786)&gt;0,IFERROR((VLOOKUP(E206,'Volet 1 - Domaines 2&amp;3'!$A$39:$L$43,11,0)*D206+VLOOKUP(E206,'Volet 1 - Domaines 2&amp;3'!$A$39:$L$43,12,0))*$B$6,error),"")</f>
        <v/>
      </c>
      <c r="H206" s="119" t="str" cm="1">
        <f t="array" ref="H206">IF(SUMIF('BDD de référence'!$B$6:$B$4786,A206,'BDD de référence'!$J$6:$J$4786)&gt;0,IFERROR((VLOOKUP(E206,'Volet 1 - Domaines 2&amp;3'!$A$39:$L$43,11,0)*D206+VLOOKUP(E206,'Volet 1 - Domaines 2&amp;3'!$A$39:$L$43,12,0))*$B$6,error),"")</f>
        <v/>
      </c>
      <c r="I206" s="119">
        <f>IFERROR((VLOOKUP(E206,'Simulations - Consolidé'!$A$41:$P$45,15,0)*D206+VLOOKUP(E206,'Simulations - Consolidé'!$A$41:$P$45,16,0)),"")*$C$6</f>
        <v>7461.5597560975602</v>
      </c>
      <c r="J206" s="167">
        <v>5192.5</v>
      </c>
      <c r="K206" s="167">
        <v>6231</v>
      </c>
      <c r="L206" s="167">
        <v>4623.55</v>
      </c>
      <c r="M206" s="167">
        <v>5548.26</v>
      </c>
      <c r="N206" s="167">
        <v>4887.92</v>
      </c>
      <c r="O206" s="167">
        <v>5865.51</v>
      </c>
    </row>
    <row r="207" spans="1:15">
      <c r="A207" s="1" t="s">
        <v>867</v>
      </c>
      <c r="B207" s="1" t="str">
        <f>VLOOKUP(A207,'BDD de référence'!$B$5:$D$5006,3,0)</f>
        <v>11</v>
      </c>
      <c r="C207" s="1" t="str">
        <f>VLOOKUP(A207,'BDD de référence'!$B$5:$E$5006,4,0)</f>
        <v>Occitanie</v>
      </c>
      <c r="D207" s="201">
        <v>19762.5</v>
      </c>
      <c r="E207" s="189" t="str">
        <f t="shared" si="3"/>
        <v>Tranche B</v>
      </c>
      <c r="F207" s="119">
        <f>IFERROR((VLOOKUP(E207,'Simulations - Consolidé'!$A$41:$P$45,13,0)*D207+VLOOKUP(E207,'Simulations - Consolidé'!$A$41:$P$45,14,0)),"")*$B$6</f>
        <v>37197.096774193546</v>
      </c>
      <c r="G207" s="119" t="str" cm="1">
        <f t="array" ref="G207">IF(SUMIF('BDD de référence'!$B$6:$B$4786,A207,'BDD de référence'!$I$6:$I$4786)&gt;0,IFERROR((VLOOKUP(E207,'Volet 1 - Domaines 2&amp;3'!$A$39:$L$43,11,0)*D207+VLOOKUP(E207,'Volet 1 - Domaines 2&amp;3'!$A$39:$L$43,12,0))*$B$6,error),"")</f>
        <v/>
      </c>
      <c r="H207" s="119" t="str" cm="1">
        <f t="array" ref="H207">IF(SUMIF('BDD de référence'!$B$6:$B$4786,A207,'BDD de référence'!$J$6:$J$4786)&gt;0,IFERROR((VLOOKUP(E207,'Volet 1 - Domaines 2&amp;3'!$A$39:$L$43,11,0)*D207+VLOOKUP(E207,'Volet 1 - Domaines 2&amp;3'!$A$39:$L$43,12,0))*$B$6,error),"")</f>
        <v/>
      </c>
      <c r="I207" s="119">
        <f>IFERROR((VLOOKUP(E207,'Simulations - Consolidé'!$A$41:$P$45,15,0)*D207+VLOOKUP(E207,'Simulations - Consolidé'!$A$41:$P$45,16,0)),"")*$C$6</f>
        <v>16170.330448465773</v>
      </c>
      <c r="J207" s="167">
        <v>10023.86</v>
      </c>
      <c r="K207" s="167">
        <v>12028.64</v>
      </c>
      <c r="L207" s="167">
        <v>8847.4500000000007</v>
      </c>
      <c r="M207" s="167">
        <v>10616.94</v>
      </c>
      <c r="N207" s="167">
        <v>6445.91</v>
      </c>
      <c r="O207" s="167">
        <v>7735.1</v>
      </c>
    </row>
    <row r="208" spans="1:15">
      <c r="A208" s="1" t="s">
        <v>878</v>
      </c>
      <c r="B208" s="1" t="str">
        <f>VLOOKUP(A208,'BDD de référence'!$B$5:$D$5006,3,0)</f>
        <v>11</v>
      </c>
      <c r="C208" s="1" t="str">
        <f>VLOOKUP(A208,'BDD de référence'!$B$5:$E$5006,4,0)</f>
        <v>Occitanie</v>
      </c>
      <c r="D208" s="201">
        <v>13682</v>
      </c>
      <c r="E208" s="189" t="str">
        <f t="shared" si="3"/>
        <v>Tranche B</v>
      </c>
      <c r="F208" s="119">
        <f>IFERROR((VLOOKUP(E208,'Simulations - Consolidé'!$A$41:$P$45,13,0)*D208+VLOOKUP(E208,'Simulations - Consolidé'!$A$41:$P$45,14,0)),"")*$B$6</f>
        <v>29194.374193548385</v>
      </c>
      <c r="G208" s="119" t="str" cm="1">
        <f t="array" ref="G208">IF(SUMIF('BDD de référence'!$B$6:$B$4786,A208,'BDD de référence'!$I$6:$I$4786)&gt;0,IFERROR((VLOOKUP(E208,'Volet 1 - Domaines 2&amp;3'!$A$39:$L$43,11,0)*D208+VLOOKUP(E208,'Volet 1 - Domaines 2&amp;3'!$A$39:$L$43,12,0))*$B$6,error),"")</f>
        <v/>
      </c>
      <c r="H208" s="119" t="str" cm="1">
        <f t="array" ref="H208">IF(SUMIF('BDD de référence'!$B$6:$B$4786,A208,'BDD de référence'!$J$6:$J$4786)&gt;0,IFERROR((VLOOKUP(E208,'Volet 1 - Domaines 2&amp;3'!$A$39:$L$43,11,0)*D208+VLOOKUP(E208,'Volet 1 - Domaines 2&amp;3'!$A$39:$L$43,12,0))*$B$6,error),"")</f>
        <v/>
      </c>
      <c r="I208" s="119">
        <f>IFERROR((VLOOKUP(E208,'Simulations - Consolidé'!$A$41:$P$45,15,0)*D208+VLOOKUP(E208,'Simulations - Consolidé'!$A$41:$P$45,16,0)),"")*$C$6</f>
        <v>12691.385051140833</v>
      </c>
      <c r="J208" s="167">
        <v>8225.8700000000008</v>
      </c>
      <c r="K208" s="167">
        <v>9871.0500000000011</v>
      </c>
      <c r="L208" s="167">
        <v>7212.91</v>
      </c>
      <c r="M208" s="167">
        <v>8655.5</v>
      </c>
      <c r="N208" s="167">
        <v>5955.55</v>
      </c>
      <c r="O208" s="167">
        <v>7146.66</v>
      </c>
    </row>
    <row r="209" spans="1:15">
      <c r="A209" s="1" t="s">
        <v>914</v>
      </c>
      <c r="B209" s="1" t="str">
        <f>VLOOKUP(A209,'BDD de référence'!$B$5:$D$5006,3,0)</f>
        <v>11</v>
      </c>
      <c r="C209" s="1" t="str">
        <f>VLOOKUP(A209,'BDD de référence'!$B$5:$E$5006,4,0)</f>
        <v>Occitanie</v>
      </c>
      <c r="D209" s="201">
        <v>1845</v>
      </c>
      <c r="E209" s="189" t="str">
        <f t="shared" si="3"/>
        <v>Tranche A</v>
      </c>
      <c r="F209" s="119">
        <f>IFERROR((VLOOKUP(E209,'Simulations - Consolidé'!$A$41:$P$45,13,0)*D209+VLOOKUP(E209,'Simulations - Consolidé'!$A$41:$P$45,14,0)),"")*$B$6</f>
        <v>16644.214285714286</v>
      </c>
      <c r="G209" s="119" t="str" cm="1">
        <f t="array" ref="G209">IF(SUMIF('BDD de référence'!$B$6:$B$4786,A209,'BDD de référence'!$I$6:$I$4786)&gt;0,IFERROR((VLOOKUP(E209,'Volet 1 - Domaines 2&amp;3'!$A$39:$L$43,11,0)*D209+VLOOKUP(E209,'Volet 1 - Domaines 2&amp;3'!$A$39:$L$43,12,0))*$B$6,error),"")</f>
        <v/>
      </c>
      <c r="H209" s="119" t="str" cm="1">
        <f t="array" ref="H209">IF(SUMIF('BDD de référence'!$B$6:$B$4786,A209,'BDD de référence'!$J$6:$J$4786)&gt;0,IFERROR((VLOOKUP(E209,'Volet 1 - Domaines 2&amp;3'!$A$39:$L$43,11,0)*D209+VLOOKUP(E209,'Volet 1 - Domaines 2&amp;3'!$A$39:$L$43,12,0))*$B$6,error),"")</f>
        <v/>
      </c>
      <c r="I209" s="119">
        <f>IFERROR((VLOOKUP(E209,'Simulations - Consolidé'!$A$41:$P$45,15,0)*D209+VLOOKUP(E209,'Simulations - Consolidé'!$A$41:$P$45,16,0)),"")*$C$6</f>
        <v>7235.576655052264</v>
      </c>
      <c r="J209" s="167">
        <v>5022.63</v>
      </c>
      <c r="K209" s="167">
        <v>6027.16</v>
      </c>
      <c r="L209" s="167">
        <v>4496.1400000000003</v>
      </c>
      <c r="M209" s="167">
        <v>5395.37</v>
      </c>
      <c r="N209" s="167">
        <v>4802.99</v>
      </c>
      <c r="O209" s="167">
        <v>5763.59</v>
      </c>
    </row>
    <row r="210" spans="1:15">
      <c r="A210" s="1" t="s">
        <v>892</v>
      </c>
      <c r="B210" s="1" t="str">
        <f>VLOOKUP(A210,'BDD de référence'!$B$5:$D$5006,3,0)</f>
        <v>11</v>
      </c>
      <c r="C210" s="1" t="str">
        <f>VLOOKUP(A210,'BDD de référence'!$B$5:$E$5006,4,0)</f>
        <v>Occitanie</v>
      </c>
      <c r="D210" s="201">
        <v>7917.5</v>
      </c>
      <c r="E210" s="189" t="str">
        <f t="shared" si="3"/>
        <v>Tranche B</v>
      </c>
      <c r="F210" s="119">
        <f>IFERROR((VLOOKUP(E210,'Simulations - Consolidé'!$A$41:$P$45,13,0)*D210+VLOOKUP(E210,'Simulations - Consolidé'!$A$41:$P$45,14,0)),"")*$B$6</f>
        <v>21607.548387096769</v>
      </c>
      <c r="G210" s="119" t="str" cm="1">
        <f t="array" ref="G210">IF(SUMIF('BDD de référence'!$B$6:$B$4786,A210,'BDD de référence'!$I$6:$I$4786)&gt;0,IFERROR((VLOOKUP(E210,'Volet 1 - Domaines 2&amp;3'!$A$39:$L$43,11,0)*D210+VLOOKUP(E210,'Volet 1 - Domaines 2&amp;3'!$A$39:$L$43,12,0))*$B$6,error),"")</f>
        <v/>
      </c>
      <c r="H210" s="119" t="str" cm="1">
        <f t="array" ref="H210">IF(SUMIF('BDD de référence'!$B$6:$B$4786,A210,'BDD de référence'!$J$6:$J$4786)&gt;0,IFERROR((VLOOKUP(E210,'Volet 1 - Domaines 2&amp;3'!$A$39:$L$43,11,0)*D210+VLOOKUP(E210,'Volet 1 - Domaines 2&amp;3'!$A$39:$L$43,12,0))*$B$6,error),"")</f>
        <v/>
      </c>
      <c r="I210" s="119">
        <f>IFERROR((VLOOKUP(E210,'Simulations - Consolidé'!$A$41:$P$45,15,0)*D210+VLOOKUP(E210,'Simulations - Consolidé'!$A$41:$P$45,16,0)),"")*$C$6</f>
        <v>9393.2383949645937</v>
      </c>
      <c r="J210" s="167">
        <v>6521.31</v>
      </c>
      <c r="K210" s="167">
        <v>7825.58</v>
      </c>
      <c r="L210" s="167">
        <v>5663.31</v>
      </c>
      <c r="M210" s="167">
        <v>6795.9800000000005</v>
      </c>
      <c r="N210" s="167">
        <v>5490.67</v>
      </c>
      <c r="O210" s="167">
        <v>6588.81</v>
      </c>
    </row>
    <row r="211" spans="1:15">
      <c r="A211" s="1" t="s">
        <v>910</v>
      </c>
      <c r="B211" s="1" t="str">
        <f>VLOOKUP(A211,'BDD de référence'!$B$5:$D$5006,3,0)</f>
        <v>11</v>
      </c>
      <c r="C211" s="1" t="str">
        <f>VLOOKUP(A211,'BDD de référence'!$B$5:$E$5006,4,0)</f>
        <v>Occitanie</v>
      </c>
      <c r="D211" s="201">
        <v>2168.5</v>
      </c>
      <c r="E211" s="189" t="str">
        <f t="shared" si="3"/>
        <v>Tranche A</v>
      </c>
      <c r="F211" s="119">
        <f>IFERROR((VLOOKUP(E211,'Simulations - Consolidé'!$A$41:$P$45,13,0)*D211+VLOOKUP(E211,'Simulations - Consolidé'!$A$41:$P$45,14,0)),"")*$B$6</f>
        <v>16879.907142857144</v>
      </c>
      <c r="G211" s="119" t="str" cm="1">
        <f t="array" ref="G211">IF(SUMIF('BDD de référence'!$B$6:$B$4786,A211,'BDD de référence'!$I$6:$I$4786)&gt;0,IFERROR((VLOOKUP(E211,'Volet 1 - Domaines 2&amp;3'!$A$39:$L$43,11,0)*D211+VLOOKUP(E211,'Volet 1 - Domaines 2&amp;3'!$A$39:$L$43,12,0))*$B$6,error),"")</f>
        <v/>
      </c>
      <c r="H211" s="119" t="str" cm="1">
        <f t="array" ref="H211">IF(SUMIF('BDD de référence'!$B$6:$B$4786,A211,'BDD de référence'!$J$6:$J$4786)&gt;0,IFERROR((VLOOKUP(E211,'Volet 1 - Domaines 2&amp;3'!$A$39:$L$43,11,0)*D211+VLOOKUP(E211,'Volet 1 - Domaines 2&amp;3'!$A$39:$L$43,12,0))*$B$6,error),"")</f>
        <v/>
      </c>
      <c r="I211" s="119">
        <f>IFERROR((VLOOKUP(E211,'Simulations - Consolidé'!$A$41:$P$45,15,0)*D211+VLOOKUP(E211,'Simulations - Consolidé'!$A$41:$P$45,16,0)),"")*$C$6</f>
        <v>7338.0371080139375</v>
      </c>
      <c r="J211" s="167">
        <v>5099.6499999999996</v>
      </c>
      <c r="K211" s="167">
        <v>6119.58</v>
      </c>
      <c r="L211" s="167">
        <v>4553.8999999999996</v>
      </c>
      <c r="M211" s="167">
        <v>5464.68</v>
      </c>
      <c r="N211" s="167">
        <v>4841.5</v>
      </c>
      <c r="O211" s="167">
        <v>5809.8</v>
      </c>
    </row>
    <row r="212" spans="1:15">
      <c r="A212" s="1" t="s">
        <v>897</v>
      </c>
      <c r="B212" s="1" t="str">
        <f>VLOOKUP(A212,'BDD de référence'!$B$5:$D$5006,3,0)</f>
        <v>11</v>
      </c>
      <c r="C212" s="1" t="str">
        <f>VLOOKUP(A212,'BDD de référence'!$B$5:$E$5006,4,0)</f>
        <v>Occitanie</v>
      </c>
      <c r="D212" s="201">
        <v>7033.5</v>
      </c>
      <c r="E212" s="189" t="str">
        <f t="shared" si="3"/>
        <v>Tranche B</v>
      </c>
      <c r="F212" s="119">
        <f>IFERROR((VLOOKUP(E212,'Simulations - Consolidé'!$A$41:$P$45,13,0)*D212+VLOOKUP(E212,'Simulations - Consolidé'!$A$41:$P$45,14,0)),"")*$B$6</f>
        <v>20444.090322580643</v>
      </c>
      <c r="G212" s="119" t="str" cm="1">
        <f t="array" ref="G212">IF(SUMIF('BDD de référence'!$B$6:$B$4786,A212,'BDD de référence'!$I$6:$I$4786)&gt;0,IFERROR((VLOOKUP(E212,'Volet 1 - Domaines 2&amp;3'!$A$39:$L$43,11,0)*D212+VLOOKUP(E212,'Volet 1 - Domaines 2&amp;3'!$A$39:$L$43,12,0))*$B$6,error),"")</f>
        <v/>
      </c>
      <c r="H212" s="119" t="str" cm="1">
        <f t="array" ref="H212">IF(SUMIF('BDD de référence'!$B$6:$B$4786,A212,'BDD de référence'!$J$6:$J$4786)&gt;0,IFERROR((VLOOKUP(E212,'Volet 1 - Domaines 2&amp;3'!$A$39:$L$43,11,0)*D212+VLOOKUP(E212,'Volet 1 - Domaines 2&amp;3'!$A$39:$L$43,12,0))*$B$6,error),"")</f>
        <v/>
      </c>
      <c r="I212" s="119">
        <f>IFERROR((VLOOKUP(E212,'Simulations - Consolidé'!$A$41:$P$45,15,0)*D212+VLOOKUP(E212,'Simulations - Consolidé'!$A$41:$P$45,16,0)),"")*$C$6</f>
        <v>8887.4596380802504</v>
      </c>
      <c r="J212" s="167">
        <v>6259.91</v>
      </c>
      <c r="K212" s="167">
        <v>7511.9000000000005</v>
      </c>
      <c r="L212" s="167">
        <v>5425.68</v>
      </c>
      <c r="M212" s="167">
        <v>6510.8200000000006</v>
      </c>
      <c r="N212" s="167">
        <v>5419.38</v>
      </c>
      <c r="O212" s="167">
        <v>6503.26</v>
      </c>
    </row>
    <row r="213" spans="1:15">
      <c r="A213" s="1" t="s">
        <v>849</v>
      </c>
      <c r="B213" s="1" t="str">
        <f>VLOOKUP(A213,'BDD de référence'!$B$5:$D$5006,3,0)</f>
        <v>11</v>
      </c>
      <c r="C213" s="1" t="str">
        <f>VLOOKUP(A213,'BDD de référence'!$B$5:$E$5006,4,0)</f>
        <v>Occitanie</v>
      </c>
      <c r="D213" s="201">
        <v>161657.5</v>
      </c>
      <c r="E213" s="189" t="str">
        <f t="shared" si="3"/>
        <v>Tranche C</v>
      </c>
      <c r="F213" s="119">
        <f>IFERROR((VLOOKUP(E213,'Simulations - Consolidé'!$A$41:$P$45,13,0)*D213+VLOOKUP(E213,'Simulations - Consolidé'!$A$41:$P$45,14,0)),"")*$B$6</f>
        <v>98944.362650602401</v>
      </c>
      <c r="G213" s="119" cm="1">
        <f t="array" ref="G213">IF(SUMIF('BDD de référence'!$B$6:$B$4786,A213,'BDD de référence'!$I$6:$I$4786)&gt;0,IFERROR((VLOOKUP(E213,'Volet 1 - Domaines 2&amp;3'!$A$39:$L$43,11,0)*D213+VLOOKUP(E213,'Volet 1 - Domaines 2&amp;3'!$A$39:$L$43,12,0))*$B$6,error),"")</f>
        <v>36921.112048192765</v>
      </c>
      <c r="H213" s="119" cm="1">
        <f t="array" ref="H213">IF(SUMIF('BDD de référence'!$B$6:$B$4786,A213,'BDD de référence'!$J$6:$J$4786)&gt;0,IFERROR((VLOOKUP(E213,'Volet 1 - Domaines 2&amp;3'!$A$39:$L$43,11,0)*D213+VLOOKUP(E213,'Volet 1 - Domaines 2&amp;3'!$A$39:$L$43,12,0))*$B$6,error),"")</f>
        <v>36921.112048192765</v>
      </c>
      <c r="I213" s="119">
        <f>IFERROR((VLOOKUP(E213,'Simulations - Consolidé'!$A$41:$P$45,15,0)*D213+VLOOKUP(E213,'Simulations - Consolidé'!$A$41:$P$45,16,0)),"")*$C$6</f>
        <v>43013.116044666473</v>
      </c>
      <c r="J213" s="167">
        <v>25922.71</v>
      </c>
      <c r="K213" s="167">
        <v>31107.26</v>
      </c>
      <c r="L213" s="167">
        <v>17128.03</v>
      </c>
      <c r="M213" s="167">
        <v>20553.64</v>
      </c>
      <c r="N213" s="167">
        <v>13373.06</v>
      </c>
      <c r="O213" s="167">
        <v>16047.68</v>
      </c>
    </row>
    <row r="214" spans="1:15">
      <c r="A214" s="1" t="s">
        <v>865</v>
      </c>
      <c r="B214" s="1" t="str">
        <f>VLOOKUP(A214,'BDD de référence'!$B$5:$D$5006,3,0)</f>
        <v>11</v>
      </c>
      <c r="C214" s="1" t="str">
        <f>VLOOKUP(A214,'BDD de référence'!$B$5:$E$5006,4,0)</f>
        <v>Occitanie</v>
      </c>
      <c r="D214" s="201">
        <v>20581</v>
      </c>
      <c r="E214" s="189" t="str">
        <f t="shared" si="3"/>
        <v>Tranche B</v>
      </c>
      <c r="F214" s="119">
        <f>IFERROR((VLOOKUP(E214,'Simulations - Consolidé'!$A$41:$P$45,13,0)*D214+VLOOKUP(E214,'Simulations - Consolidé'!$A$41:$P$45,14,0)),"")*$B$6</f>
        <v>38274.348387096768</v>
      </c>
      <c r="G214" s="119" t="str" cm="1">
        <f t="array" ref="G214">IF(SUMIF('BDD de référence'!$B$6:$B$4786,A214,'BDD de référence'!$I$6:$I$4786)&gt;0,IFERROR((VLOOKUP(E214,'Volet 1 - Domaines 2&amp;3'!$A$39:$L$43,11,0)*D214+VLOOKUP(E214,'Volet 1 - Domaines 2&amp;3'!$A$39:$L$43,12,0))*$B$6,error),"")</f>
        <v/>
      </c>
      <c r="H214" s="119" cm="1">
        <f t="array" ref="H214">IF(SUMIF('BDD de référence'!$B$6:$B$4786,A214,'BDD de référence'!$J$6:$J$4786)&gt;0,IFERROR((VLOOKUP(E214,'Volet 1 - Domaines 2&amp;3'!$A$39:$L$43,11,0)*D214+VLOOKUP(E214,'Volet 1 - Domaines 2&amp;3'!$A$39:$L$43,12,0))*$B$6,error),"")</f>
        <v>20731.938709677419</v>
      </c>
      <c r="I214" s="119">
        <f>IFERROR((VLOOKUP(E214,'Simulations - Consolidé'!$A$41:$P$45,15,0)*D214+VLOOKUP(E214,'Simulations - Consolidé'!$A$41:$P$45,16,0)),"")*$C$6</f>
        <v>16638.633516915816</v>
      </c>
      <c r="J214" s="167">
        <v>10265.9</v>
      </c>
      <c r="K214" s="167">
        <v>12319.08</v>
      </c>
      <c r="L214" s="167">
        <v>9067.48</v>
      </c>
      <c r="M214" s="167">
        <v>10880.98</v>
      </c>
      <c r="N214" s="167">
        <v>6511.92</v>
      </c>
      <c r="O214" s="167">
        <v>7814.31</v>
      </c>
    </row>
    <row r="215" spans="1:15">
      <c r="A215" s="1" t="s">
        <v>853</v>
      </c>
      <c r="B215" s="1" t="str">
        <f>VLOOKUP(A215,'BDD de référence'!$B$5:$D$5006,3,0)</f>
        <v>11</v>
      </c>
      <c r="C215" s="1" t="str">
        <f>VLOOKUP(A215,'BDD de référence'!$B$5:$E$5006,4,0)</f>
        <v>Occitanie</v>
      </c>
      <c r="D215" s="201">
        <v>132243.25</v>
      </c>
      <c r="E215" s="189" t="str">
        <f t="shared" si="3"/>
        <v>Tranche C</v>
      </c>
      <c r="F215" s="119">
        <f>IFERROR((VLOOKUP(E215,'Simulations - Consolidé'!$A$41:$P$45,13,0)*D215+VLOOKUP(E215,'Simulations - Consolidé'!$A$41:$P$45,14,0)),"")*$B$6</f>
        <v>86654.167590361452</v>
      </c>
      <c r="G215" s="119" cm="1">
        <f t="array" ref="G215">IF(SUMIF('BDD de référence'!$B$6:$B$4786,A215,'BDD de référence'!$I$6:$I$4786)&gt;0,IFERROR((VLOOKUP(E215,'Volet 1 - Domaines 2&amp;3'!$A$39:$L$43,11,0)*D215+VLOOKUP(E215,'Volet 1 - Domaines 2&amp;3'!$A$39:$L$43,12,0))*$B$6,error),"")</f>
        <v>33788.317228915665</v>
      </c>
      <c r="H215" s="119" cm="1">
        <f t="array" ref="H215">IF(SUMIF('BDD de référence'!$B$6:$B$4786,A215,'BDD de référence'!$J$6:$J$4786)&gt;0,IFERROR((VLOOKUP(E215,'Volet 1 - Domaines 2&amp;3'!$A$39:$L$43,11,0)*D215+VLOOKUP(E215,'Volet 1 - Domaines 2&amp;3'!$A$39:$L$43,12,0))*$B$6,error),"")</f>
        <v>33788.317228915665</v>
      </c>
      <c r="I215" s="119">
        <f>IFERROR((VLOOKUP(E215,'Simulations - Consolidé'!$A$41:$P$45,15,0)*D215+VLOOKUP(E215,'Simulations - Consolidé'!$A$41:$P$45,16,0)),"")*$C$6</f>
        <v>37670.319626799879</v>
      </c>
      <c r="J215" s="167">
        <v>22733.21</v>
      </c>
      <c r="K215" s="167">
        <v>27279.859999999997</v>
      </c>
      <c r="L215" s="167">
        <v>15533.28</v>
      </c>
      <c r="M215" s="167">
        <v>18639.939999999999</v>
      </c>
      <c r="N215" s="167">
        <v>11955.5</v>
      </c>
      <c r="O215" s="167">
        <v>14346.6</v>
      </c>
    </row>
    <row r="216" spans="1:15">
      <c r="A216" s="1" t="s">
        <v>884</v>
      </c>
      <c r="B216" s="1" t="str">
        <f>VLOOKUP(A216,'BDD de référence'!$B$5:$D$5006,3,0)</f>
        <v>11</v>
      </c>
      <c r="C216" s="1" t="str">
        <f>VLOOKUP(A216,'BDD de référence'!$B$5:$E$5006,4,0)</f>
        <v>Occitanie</v>
      </c>
      <c r="D216" s="201">
        <v>12757</v>
      </c>
      <c r="E216" s="189" t="str">
        <f t="shared" si="3"/>
        <v>Tranche B</v>
      </c>
      <c r="F216" s="119">
        <f>IFERROR((VLOOKUP(E216,'Simulations - Consolidé'!$A$41:$P$45,13,0)*D216+VLOOKUP(E216,'Simulations - Consolidé'!$A$41:$P$45,14,0)),"")*$B$6</f>
        <v>27976.954838709677</v>
      </c>
      <c r="G216" s="119" t="str" cm="1">
        <f t="array" ref="G216">IF(SUMIF('BDD de référence'!$B$6:$B$4786,A216,'BDD de référence'!$I$6:$I$4786)&gt;0,IFERROR((VLOOKUP(E216,'Volet 1 - Domaines 2&amp;3'!$A$39:$L$43,11,0)*D216+VLOOKUP(E216,'Volet 1 - Domaines 2&amp;3'!$A$39:$L$43,12,0))*$B$6,error),"")</f>
        <v/>
      </c>
      <c r="H216" s="119" t="str" cm="1">
        <f t="array" ref="H216">IF(SUMIF('BDD de référence'!$B$6:$B$4786,A216,'BDD de référence'!$J$6:$J$4786)&gt;0,IFERROR((VLOOKUP(E216,'Volet 1 - Domaines 2&amp;3'!$A$39:$L$43,11,0)*D216+VLOOKUP(E216,'Volet 1 - Domaines 2&amp;3'!$A$39:$L$43,12,0))*$B$6,error),"")</f>
        <v/>
      </c>
      <c r="I216" s="119">
        <f>IFERROR((VLOOKUP(E216,'Simulations - Consolidé'!$A$41:$P$45,15,0)*D216+VLOOKUP(E216,'Simulations - Consolidé'!$A$41:$P$45,16,0)),"")*$C$6</f>
        <v>12162.148229740362</v>
      </c>
      <c r="J216" s="167">
        <v>7952.35</v>
      </c>
      <c r="K216" s="167">
        <v>9542.82</v>
      </c>
      <c r="L216" s="167">
        <v>6964.25</v>
      </c>
      <c r="M216" s="167">
        <v>8357.1</v>
      </c>
      <c r="N216" s="167">
        <v>5880.95</v>
      </c>
      <c r="O216" s="167">
        <v>7057.14</v>
      </c>
    </row>
    <row r="217" spans="1:15">
      <c r="A217" s="1" t="s">
        <v>889</v>
      </c>
      <c r="B217" s="1" t="str">
        <f>VLOOKUP(A217,'BDD de référence'!$B$5:$D$5006,3,0)</f>
        <v>11</v>
      </c>
      <c r="C217" s="1" t="str">
        <f>VLOOKUP(A217,'BDD de référence'!$B$5:$E$5006,4,0)</f>
        <v>Occitanie</v>
      </c>
      <c r="D217" s="201">
        <v>12220</v>
      </c>
      <c r="E217" s="189" t="str">
        <f t="shared" si="3"/>
        <v>Tranche B</v>
      </c>
      <c r="F217" s="119">
        <f>IFERROR((VLOOKUP(E217,'Simulations - Consolidé'!$A$41:$P$45,13,0)*D217+VLOOKUP(E217,'Simulations - Consolidé'!$A$41:$P$45,14,0)),"")*$B$6</f>
        <v>27270.193548387095</v>
      </c>
      <c r="G217" s="119" t="str" cm="1">
        <f t="array" ref="G217">IF(SUMIF('BDD de référence'!$B$6:$B$4786,A217,'BDD de référence'!$I$6:$I$4786)&gt;0,IFERROR((VLOOKUP(E217,'Volet 1 - Domaines 2&amp;3'!$A$39:$L$43,11,0)*D217+VLOOKUP(E217,'Volet 1 - Domaines 2&amp;3'!$A$39:$L$43,12,0))*$B$6,error),"")</f>
        <v/>
      </c>
      <c r="H217" s="119" t="str" cm="1">
        <f t="array" ref="H217">IF(SUMIF('BDD de référence'!$B$6:$B$4786,A217,'BDD de référence'!$J$6:$J$4786)&gt;0,IFERROR((VLOOKUP(E217,'Volet 1 - Domaines 2&amp;3'!$A$39:$L$43,11,0)*D217+VLOOKUP(E217,'Volet 1 - Domaines 2&amp;3'!$A$39:$L$43,12,0))*$B$6,error),"")</f>
        <v/>
      </c>
      <c r="I217" s="119">
        <f>IFERROR((VLOOKUP(E217,'Simulations - Consolidé'!$A$41:$P$45,15,0)*D217+VLOOKUP(E217,'Simulations - Consolidé'!$A$41:$P$45,16,0)),"")*$C$6</f>
        <v>11854.904799370575</v>
      </c>
      <c r="J217" s="167">
        <v>7793.55</v>
      </c>
      <c r="K217" s="167">
        <v>9352.26</v>
      </c>
      <c r="L217" s="167">
        <v>6819.9</v>
      </c>
      <c r="M217" s="167">
        <v>8183.88</v>
      </c>
      <c r="N217" s="167">
        <v>5837.6500000000005</v>
      </c>
      <c r="O217" s="167">
        <v>7005.18</v>
      </c>
    </row>
    <row r="218" spans="1:15">
      <c r="A218" s="1" t="s">
        <v>875</v>
      </c>
      <c r="B218" s="1" t="str">
        <f>VLOOKUP(A218,'BDD de référence'!$B$5:$D$5006,3,0)</f>
        <v>11</v>
      </c>
      <c r="C218" s="1" t="str">
        <f>VLOOKUP(A218,'BDD de référence'!$B$5:$E$5006,4,0)</f>
        <v>Occitanie</v>
      </c>
      <c r="D218" s="201">
        <v>15814.5</v>
      </c>
      <c r="E218" s="189" t="str">
        <f t="shared" si="3"/>
        <v>Tranche B</v>
      </c>
      <c r="F218" s="119">
        <f>IFERROR((VLOOKUP(E218,'Simulations - Consolidé'!$A$41:$P$45,13,0)*D218+VLOOKUP(E218,'Simulations - Consolidé'!$A$41:$P$45,14,0)),"")*$B$6</f>
        <v>32001.019354838707</v>
      </c>
      <c r="G218" s="119" t="str" cm="1">
        <f t="array" ref="G218">IF(SUMIF('BDD de référence'!$B$6:$B$4786,A218,'BDD de référence'!$I$6:$I$4786)&gt;0,IFERROR((VLOOKUP(E218,'Volet 1 - Domaines 2&amp;3'!$A$39:$L$43,11,0)*D218+VLOOKUP(E218,'Volet 1 - Domaines 2&amp;3'!$A$39:$L$43,12,0))*$B$6,error),"")</f>
        <v/>
      </c>
      <c r="H218" s="119" t="str" cm="1">
        <f t="array" ref="H218">IF(SUMIF('BDD de référence'!$B$6:$B$4786,A218,'BDD de référence'!$J$6:$J$4786)&gt;0,IFERROR((VLOOKUP(E218,'Volet 1 - Domaines 2&amp;3'!$A$39:$L$43,11,0)*D218+VLOOKUP(E218,'Volet 1 - Domaines 2&amp;3'!$A$39:$L$43,12,0))*$B$6,error),"")</f>
        <v/>
      </c>
      <c r="I218" s="119">
        <f>IFERROR((VLOOKUP(E218,'Simulations - Consolidé'!$A$41:$P$45,15,0)*D218+VLOOKUP(E218,'Simulations - Consolidé'!$A$41:$P$45,16,0)),"")*$C$6</f>
        <v>13911.490479937056</v>
      </c>
      <c r="J218" s="167">
        <v>8856.4500000000007</v>
      </c>
      <c r="K218" s="167">
        <v>10627.74</v>
      </c>
      <c r="L218" s="167">
        <v>7786.16</v>
      </c>
      <c r="M218" s="167">
        <v>9343.4</v>
      </c>
      <c r="N218" s="167">
        <v>6127.52</v>
      </c>
      <c r="O218" s="167">
        <v>7353.0300000000007</v>
      </c>
    </row>
    <row r="219" spans="1:15">
      <c r="A219" s="1" t="s">
        <v>855</v>
      </c>
      <c r="B219" s="1" t="str">
        <f>VLOOKUP(A219,'BDD de référence'!$B$5:$D$5006,3,0)</f>
        <v>11</v>
      </c>
      <c r="C219" s="1" t="str">
        <f>VLOOKUP(A219,'BDD de référence'!$B$5:$E$5006,4,0)</f>
        <v>Occitanie</v>
      </c>
      <c r="D219" s="201">
        <v>80975</v>
      </c>
      <c r="E219" s="189" t="str">
        <f t="shared" si="3"/>
        <v>Tranche C</v>
      </c>
      <c r="F219" s="119">
        <f>IFERROR((VLOOKUP(E219,'Simulations - Consolidé'!$A$41:$P$45,13,0)*D219+VLOOKUP(E219,'Simulations - Consolidé'!$A$41:$P$45,14,0)),"")*$B$6</f>
        <v>65232.686746987958</v>
      </c>
      <c r="G219" s="119" t="str" cm="1">
        <f t="array" ref="G219">IF(SUMIF('BDD de référence'!$B$6:$B$4786,A219,'BDD de référence'!$I$6:$I$4786)&gt;0,IFERROR((VLOOKUP(E219,'Volet 1 - Domaines 2&amp;3'!$A$39:$L$43,11,0)*D219+VLOOKUP(E219,'Volet 1 - Domaines 2&amp;3'!$A$39:$L$43,12,0))*$B$6,error),"")</f>
        <v/>
      </c>
      <c r="H219" s="119" cm="1">
        <f t="array" ref="H219">IF(SUMIF('BDD de référence'!$B$6:$B$4786,A219,'BDD de référence'!$J$6:$J$4786)&gt;0,IFERROR((VLOOKUP(E219,'Volet 1 - Domaines 2&amp;3'!$A$39:$L$43,11,0)*D219+VLOOKUP(E219,'Volet 1 - Domaines 2&amp;3'!$A$39:$L$43,12,0))*$B$6,error),"")</f>
        <v>28327.93975903614</v>
      </c>
      <c r="I219" s="119">
        <f>IFERROR((VLOOKUP(E219,'Simulations - Consolidé'!$A$41:$P$45,15,0)*D219+VLOOKUP(E219,'Simulations - Consolidé'!$A$41:$P$45,16,0)),"")*$C$6</f>
        <v>28357.968557155451</v>
      </c>
      <c r="J219" s="167">
        <v>17174</v>
      </c>
      <c r="K219" s="167">
        <v>20608.8</v>
      </c>
      <c r="L219" s="167">
        <v>12753.67</v>
      </c>
      <c r="M219" s="167">
        <v>15304.41</v>
      </c>
      <c r="N219" s="167">
        <v>9484.75</v>
      </c>
      <c r="O219" s="167">
        <v>11381.7</v>
      </c>
    </row>
    <row r="220" spans="1:15">
      <c r="A220" s="1" t="s">
        <v>858</v>
      </c>
      <c r="B220" s="1" t="str">
        <f>VLOOKUP(A220,'BDD de référence'!$B$5:$D$5006,3,0)</f>
        <v>11</v>
      </c>
      <c r="C220" s="1" t="str">
        <f>VLOOKUP(A220,'BDD de référence'!$B$5:$E$5006,4,0)</f>
        <v>Occitanie</v>
      </c>
      <c r="D220" s="201">
        <v>34176</v>
      </c>
      <c r="E220" s="189" t="str">
        <f t="shared" si="3"/>
        <v>Tranche C</v>
      </c>
      <c r="F220" s="119">
        <f>IFERROR((VLOOKUP(E220,'Simulations - Consolidé'!$A$41:$P$45,13,0)*D220+VLOOKUP(E220,'Simulations - Consolidé'!$A$41:$P$45,14,0)),"")*$B$6</f>
        <v>45678.598554216864</v>
      </c>
      <c r="G220" s="119" t="str" cm="1">
        <f t="array" ref="G220">IF(SUMIF('BDD de référence'!$B$6:$B$4786,A220,'BDD de référence'!$I$6:$I$4786)&gt;0,IFERROR((VLOOKUP(E220,'Volet 1 - Domaines 2&amp;3'!$A$39:$L$43,11,0)*D220+VLOOKUP(E220,'Volet 1 - Domaines 2&amp;3'!$A$39:$L$43,12,0))*$B$6,error),"")</f>
        <v/>
      </c>
      <c r="H220" s="119" t="str" cm="1">
        <f t="array" ref="H220">IF(SUMIF('BDD de référence'!$B$6:$B$4786,A220,'BDD de référence'!$J$6:$J$4786)&gt;0,IFERROR((VLOOKUP(E220,'Volet 1 - Domaines 2&amp;3'!$A$39:$L$43,11,0)*D220+VLOOKUP(E220,'Volet 1 - Domaines 2&amp;3'!$A$39:$L$43,12,0))*$B$6,error),"")</f>
        <v/>
      </c>
      <c r="I220" s="119">
        <f>IFERROR((VLOOKUP(E220,'Simulations - Consolidé'!$A$41:$P$45,15,0)*D220+VLOOKUP(E220,'Simulations - Consolidé'!$A$41:$P$45,16,0)),"")*$C$6</f>
        <v>19857.410849250664</v>
      </c>
      <c r="J220" s="167">
        <v>12099.41</v>
      </c>
      <c r="K220" s="167">
        <v>14519.300000000001</v>
      </c>
      <c r="L220" s="167">
        <v>10216.380000000001</v>
      </c>
      <c r="M220" s="167">
        <v>12259.66</v>
      </c>
      <c r="N220" s="167">
        <v>7229.37</v>
      </c>
      <c r="O220" s="167">
        <v>8675.25</v>
      </c>
    </row>
    <row r="221" spans="1:15">
      <c r="A221" s="1" t="s">
        <v>882</v>
      </c>
      <c r="B221" s="1" t="str">
        <f>VLOOKUP(A221,'BDD de référence'!$B$5:$D$5006,3,0)</f>
        <v>11</v>
      </c>
      <c r="C221" s="1" t="str">
        <f>VLOOKUP(A221,'BDD de référence'!$B$5:$E$5006,4,0)</f>
        <v>Occitanie</v>
      </c>
      <c r="D221" s="201">
        <v>19362</v>
      </c>
      <c r="E221" s="189" t="str">
        <f t="shared" si="3"/>
        <v>Tranche B</v>
      </c>
      <c r="F221" s="119">
        <f>IFERROR((VLOOKUP(E221,'Simulations - Consolidé'!$A$41:$P$45,13,0)*D221+VLOOKUP(E221,'Simulations - Consolidé'!$A$41:$P$45,14,0)),"")*$B$6</f>
        <v>36669.987096774188</v>
      </c>
      <c r="G221" s="119" t="str" cm="1">
        <f t="array" ref="G221">IF(SUMIF('BDD de référence'!$B$6:$B$4786,A221,'BDD de référence'!$I$6:$I$4786)&gt;0,IFERROR((VLOOKUP(E221,'Volet 1 - Domaines 2&amp;3'!$A$39:$L$43,11,0)*D221+VLOOKUP(E221,'Volet 1 - Domaines 2&amp;3'!$A$39:$L$43,12,0))*$B$6,error),"")</f>
        <v/>
      </c>
      <c r="H221" s="119" t="str" cm="1">
        <f t="array" ref="H221">IF(SUMIF('BDD de référence'!$B$6:$B$4786,A221,'BDD de référence'!$J$6:$J$4786)&gt;0,IFERROR((VLOOKUP(E221,'Volet 1 - Domaines 2&amp;3'!$A$39:$L$43,11,0)*D221+VLOOKUP(E221,'Volet 1 - Domaines 2&amp;3'!$A$39:$L$43,12,0))*$B$6,error),"")</f>
        <v/>
      </c>
      <c r="I221" s="119">
        <f>IFERROR((VLOOKUP(E221,'Simulations - Consolidé'!$A$41:$P$45,15,0)*D221+VLOOKUP(E221,'Simulations - Consolidé'!$A$41:$P$45,16,0)),"")*$C$6</f>
        <v>15941.185208497247</v>
      </c>
      <c r="J221" s="167">
        <v>9905.44</v>
      </c>
      <c r="K221" s="167">
        <v>11886.53</v>
      </c>
      <c r="L221" s="167">
        <v>8739.8000000000011</v>
      </c>
      <c r="M221" s="167">
        <v>10487.76</v>
      </c>
      <c r="N221" s="167">
        <v>6413.6100000000006</v>
      </c>
      <c r="O221" s="167">
        <v>7696.34</v>
      </c>
    </row>
    <row r="222" spans="1:15">
      <c r="A222" s="1" t="s">
        <v>862</v>
      </c>
      <c r="B222" s="1" t="str">
        <f>VLOOKUP(A222,'BDD de référence'!$B$5:$D$5006,3,0)</f>
        <v>11</v>
      </c>
      <c r="C222" s="1" t="str">
        <f>VLOOKUP(A222,'BDD de référence'!$B$5:$E$5006,4,0)</f>
        <v>Occitanie</v>
      </c>
      <c r="D222" s="201">
        <v>21578</v>
      </c>
      <c r="E222" s="189" t="str">
        <f t="shared" si="3"/>
        <v>Tranche B</v>
      </c>
      <c r="F222" s="119">
        <f>IFERROR((VLOOKUP(E222,'Simulations - Consolidé'!$A$41:$P$45,13,0)*D222+VLOOKUP(E222,'Simulations - Consolidé'!$A$41:$P$45,14,0)),"")*$B$6</f>
        <v>39586.529032258062</v>
      </c>
      <c r="G222" s="119" t="str" cm="1">
        <f t="array" ref="G222">IF(SUMIF('BDD de référence'!$B$6:$B$4786,A222,'BDD de référence'!$I$6:$I$4786)&gt;0,IFERROR((VLOOKUP(E222,'Volet 1 - Domaines 2&amp;3'!$A$39:$L$43,11,0)*D222+VLOOKUP(E222,'Volet 1 - Domaines 2&amp;3'!$A$39:$L$43,12,0))*$B$6,error),"")</f>
        <v/>
      </c>
      <c r="H222" s="119" t="str" cm="1">
        <f t="array" ref="H222">IF(SUMIF('BDD de référence'!$B$6:$B$4786,A222,'BDD de référence'!$J$6:$J$4786)&gt;0,IFERROR((VLOOKUP(E222,'Volet 1 - Domaines 2&amp;3'!$A$39:$L$43,11,0)*D222+VLOOKUP(E222,'Volet 1 - Domaines 2&amp;3'!$A$39:$L$43,12,0))*$B$6,error),"")</f>
        <v/>
      </c>
      <c r="I222" s="119">
        <f>IFERROR((VLOOKUP(E222,'Simulations - Consolidé'!$A$41:$P$45,15,0)*D222+VLOOKUP(E222,'Simulations - Consolidé'!$A$41:$P$45,16,0)),"")*$C$6</f>
        <v>17209.064988198268</v>
      </c>
      <c r="J222" s="167">
        <v>10560.7</v>
      </c>
      <c r="K222" s="167">
        <v>12672.84</v>
      </c>
      <c r="L222" s="167">
        <v>9335.5</v>
      </c>
      <c r="M222" s="167">
        <v>11202.6</v>
      </c>
      <c r="N222" s="167">
        <v>6592.3200000000006</v>
      </c>
      <c r="O222" s="167">
        <v>7910.79</v>
      </c>
    </row>
    <row r="223" spans="1:15">
      <c r="A223" s="1" t="s">
        <v>895</v>
      </c>
      <c r="B223" s="1" t="str">
        <f>VLOOKUP(A223,'BDD de référence'!$B$5:$D$5006,3,0)</f>
        <v>11</v>
      </c>
      <c r="C223" s="1" t="str">
        <f>VLOOKUP(A223,'BDD de référence'!$B$5:$E$5006,4,0)</f>
        <v>Occitanie</v>
      </c>
      <c r="D223" s="201">
        <v>7153</v>
      </c>
      <c r="E223" s="189" t="str">
        <f t="shared" si="3"/>
        <v>Tranche B</v>
      </c>
      <c r="F223" s="119">
        <f>IFERROR((VLOOKUP(E223,'Simulations - Consolidé'!$A$41:$P$45,13,0)*D223+VLOOKUP(E223,'Simulations - Consolidé'!$A$41:$P$45,14,0)),"")*$B$6</f>
        <v>20601.367741935483</v>
      </c>
      <c r="G223" s="119" t="str" cm="1">
        <f t="array" ref="G223">IF(SUMIF('BDD de référence'!$B$6:$B$4786,A223,'BDD de référence'!$I$6:$I$4786)&gt;0,IFERROR((VLOOKUP(E223,'Volet 1 - Domaines 2&amp;3'!$A$39:$L$43,11,0)*D223+VLOOKUP(E223,'Volet 1 - Domaines 2&amp;3'!$A$39:$L$43,12,0))*$B$6,error),"")</f>
        <v/>
      </c>
      <c r="H223" s="119" t="str" cm="1">
        <f t="array" ref="H223">IF(SUMIF('BDD de référence'!$B$6:$B$4786,A223,'BDD de référence'!$J$6:$J$4786)&gt;0,IFERROR((VLOOKUP(E223,'Volet 1 - Domaines 2&amp;3'!$A$39:$L$43,11,0)*D223+VLOOKUP(E223,'Volet 1 - Domaines 2&amp;3'!$A$39:$L$43,12,0))*$B$6,error),"")</f>
        <v/>
      </c>
      <c r="I223" s="119">
        <f>IFERROR((VLOOKUP(E223,'Simulations - Consolidé'!$A$41:$P$45,15,0)*D223+VLOOKUP(E223,'Simulations - Consolidé'!$A$41:$P$45,16,0)),"")*$C$6</f>
        <v>8955.8313139260408</v>
      </c>
      <c r="J223" s="167">
        <v>6295.25</v>
      </c>
      <c r="K223" s="167">
        <v>7554.3</v>
      </c>
      <c r="L223" s="167">
        <v>5457.8</v>
      </c>
      <c r="M223" s="167">
        <v>6549.36</v>
      </c>
      <c r="N223" s="167">
        <v>5429.01</v>
      </c>
      <c r="O223" s="167">
        <v>6514.8200000000006</v>
      </c>
    </row>
    <row r="224" spans="1:15">
      <c r="A224" s="1" t="s">
        <v>871</v>
      </c>
      <c r="B224" s="1" t="str">
        <f>VLOOKUP(A224,'BDD de référence'!$B$5:$D$5006,3,0)</f>
        <v>11</v>
      </c>
      <c r="C224" s="1" t="str">
        <f>VLOOKUP(A224,'BDD de référence'!$B$5:$E$5006,4,0)</f>
        <v>Occitanie</v>
      </c>
      <c r="D224" s="201">
        <v>44229.5</v>
      </c>
      <c r="E224" s="189" t="str">
        <f t="shared" si="3"/>
        <v>Tranche C</v>
      </c>
      <c r="F224" s="119">
        <f>IFERROR((VLOOKUP(E224,'Simulations - Consolidé'!$A$41:$P$45,13,0)*D224+VLOOKUP(E224,'Simulations - Consolidé'!$A$41:$P$45,14,0)),"")*$B$6</f>
        <v>49879.265783132527</v>
      </c>
      <c r="G224" s="119" t="str" cm="1">
        <f t="array" ref="G224">IF(SUMIF('BDD de référence'!$B$6:$B$4786,A224,'BDD de référence'!$I$6:$I$4786)&gt;0,IFERROR((VLOOKUP(E224,'Volet 1 - Domaines 2&amp;3'!$A$39:$L$43,11,0)*D224+VLOOKUP(E224,'Volet 1 - Domaines 2&amp;3'!$A$39:$L$43,12,0))*$B$6,error),"")</f>
        <v/>
      </c>
      <c r="H224" s="119" t="str" cm="1">
        <f t="array" ref="H224">IF(SUMIF('BDD de référence'!$B$6:$B$4786,A224,'BDD de référence'!$J$6:$J$4786)&gt;0,IFERROR((VLOOKUP(E224,'Volet 1 - Domaines 2&amp;3'!$A$39:$L$43,11,0)*D224+VLOOKUP(E224,'Volet 1 - Domaines 2&amp;3'!$A$39:$L$43,12,0))*$B$6,error),"")</f>
        <v/>
      </c>
      <c r="I224" s="119">
        <f>IFERROR((VLOOKUP(E224,'Simulations - Consolidé'!$A$41:$P$45,15,0)*D224+VLOOKUP(E224,'Simulations - Consolidé'!$A$41:$P$45,16,0)),"")*$C$6</f>
        <v>21683.52587129004</v>
      </c>
      <c r="J224" s="167">
        <v>13189.55</v>
      </c>
      <c r="K224" s="167">
        <v>15827.46</v>
      </c>
      <c r="L224" s="167">
        <v>10761.45</v>
      </c>
      <c r="M224" s="167">
        <v>12913.74</v>
      </c>
      <c r="N224" s="167">
        <v>7713.88</v>
      </c>
      <c r="O224" s="167">
        <v>9256.66</v>
      </c>
    </row>
    <row r="225" spans="1:15">
      <c r="A225" s="1" t="s">
        <v>955</v>
      </c>
      <c r="B225" s="1" t="str">
        <f>VLOOKUP(A225,'BDD de référence'!$B$5:$D$5006,3,0)</f>
        <v>12</v>
      </c>
      <c r="C225" s="1" t="str">
        <f>VLOOKUP(A225,'BDD de référence'!$B$5:$E$5006,4,0)</f>
        <v>Occitanie</v>
      </c>
      <c r="D225" s="201">
        <v>46587.5</v>
      </c>
      <c r="E225" s="189" t="str">
        <f t="shared" si="3"/>
        <v>Tranche C</v>
      </c>
      <c r="F225" s="119">
        <f>IFERROR((VLOOKUP(E225,'Simulations - Consolidé'!$A$41:$P$45,13,0)*D225+VLOOKUP(E225,'Simulations - Consolidé'!$A$41:$P$45,14,0)),"")*$B$6</f>
        <v>50864.512048192766</v>
      </c>
      <c r="G225" s="119" cm="1">
        <f t="array" ref="G225">IF(SUMIF('BDD de référence'!$B$6:$B$4786,A225,'BDD de référence'!$I$6:$I$4786)&gt;0,IFERROR((VLOOKUP(E225,'Volet 1 - Domaines 2&amp;3'!$A$39:$L$43,11,0)*D225+VLOOKUP(E225,'Volet 1 - Domaines 2&amp;3'!$A$39:$L$43,12,0))*$B$6,error),"")</f>
        <v>24665.463855421687</v>
      </c>
      <c r="H225" s="119" cm="1">
        <f t="array" ref="H225">IF(SUMIF('BDD de référence'!$B$6:$B$4786,A225,'BDD de référence'!$J$6:$J$4786)&gt;0,IFERROR((VLOOKUP(E225,'Volet 1 - Domaines 2&amp;3'!$A$39:$L$43,11,0)*D225+VLOOKUP(E225,'Volet 1 - Domaines 2&amp;3'!$A$39:$L$43,12,0))*$B$6,error),"")</f>
        <v>24665.463855421687</v>
      </c>
      <c r="I225" s="119">
        <f>IFERROR((VLOOKUP(E225,'Simulations - Consolidé'!$A$41:$P$45,15,0)*D225+VLOOKUP(E225,'Simulations - Consolidé'!$A$41:$P$45,16,0)),"")*$C$6</f>
        <v>22111.832353805468</v>
      </c>
      <c r="J225" s="167">
        <v>13445.24</v>
      </c>
      <c r="K225" s="167">
        <v>16134.29</v>
      </c>
      <c r="L225" s="167">
        <v>10889.29</v>
      </c>
      <c r="M225" s="167">
        <v>13067.15</v>
      </c>
      <c r="N225" s="167">
        <v>7827.52</v>
      </c>
      <c r="O225" s="167">
        <v>9393.0300000000007</v>
      </c>
    </row>
    <row r="226" spans="1:15">
      <c r="A226" s="1" t="s">
        <v>952</v>
      </c>
      <c r="B226" s="1" t="str">
        <f>VLOOKUP(A226,'BDD de référence'!$B$5:$D$5006,3,0)</f>
        <v>12</v>
      </c>
      <c r="C226" s="1" t="str">
        <f>VLOOKUP(A226,'BDD de référence'!$B$5:$E$5006,4,0)</f>
        <v>Occitanie</v>
      </c>
      <c r="D226" s="201">
        <v>31792</v>
      </c>
      <c r="E226" s="189" t="str">
        <f t="shared" si="3"/>
        <v>Tranche C</v>
      </c>
      <c r="F226" s="119">
        <f>IFERROR((VLOOKUP(E226,'Simulations - Consolidé'!$A$41:$P$45,13,0)*D226+VLOOKUP(E226,'Simulations - Consolidé'!$A$41:$P$45,14,0)),"")*$B$6</f>
        <v>44682.48867469879</v>
      </c>
      <c r="G226" s="119" cm="1">
        <f t="array" ref="G226">IF(SUMIF('BDD de référence'!$B$6:$B$4786,A226,'BDD de référence'!$I$6:$I$4786)&gt;0,IFERROR((VLOOKUP(E226,'Volet 1 - Domaines 2&amp;3'!$A$39:$L$43,11,0)*D226+VLOOKUP(E226,'Volet 1 - Domaines 2&amp;3'!$A$39:$L$43,12,0))*$B$6,error),"")</f>
        <v>23089.653975903613</v>
      </c>
      <c r="H226" s="119" cm="1">
        <f t="array" ref="H226">IF(SUMIF('BDD de référence'!$B$6:$B$4786,A226,'BDD de référence'!$J$6:$J$4786)&gt;0,IFERROR((VLOOKUP(E226,'Volet 1 - Domaines 2&amp;3'!$A$39:$L$43,11,0)*D226+VLOOKUP(E226,'Volet 1 - Domaines 2&amp;3'!$A$39:$L$43,12,0))*$B$6,error),"")</f>
        <v>23089.653975903613</v>
      </c>
      <c r="I226" s="119">
        <f>IFERROR((VLOOKUP(E226,'Simulations - Consolidé'!$A$41:$P$45,15,0)*D226+VLOOKUP(E226,'Simulations - Consolidé'!$A$41:$P$45,16,0)),"")*$C$6</f>
        <v>19424.381733764327</v>
      </c>
      <c r="J226" s="167">
        <v>11840.9</v>
      </c>
      <c r="K226" s="167">
        <v>14209.08</v>
      </c>
      <c r="L226" s="167">
        <v>10087.120000000001</v>
      </c>
      <c r="M226" s="167">
        <v>12104.550000000001</v>
      </c>
      <c r="N226" s="167">
        <v>7114.4800000000005</v>
      </c>
      <c r="O226" s="167">
        <v>8537.380000000001</v>
      </c>
    </row>
    <row r="227" spans="1:15">
      <c r="A227" s="1" t="s">
        <v>943</v>
      </c>
      <c r="B227" s="1" t="str">
        <f>VLOOKUP(A227,'BDD de référence'!$B$5:$D$5006,3,0)</f>
        <v>12</v>
      </c>
      <c r="C227" s="1" t="str">
        <f>VLOOKUP(A227,'BDD de référence'!$B$5:$E$5006,4,0)</f>
        <v>Occitanie</v>
      </c>
      <c r="D227" s="201">
        <v>159480.5</v>
      </c>
      <c r="E227" s="189" t="str">
        <f t="shared" si="3"/>
        <v>Tranche C</v>
      </c>
      <c r="F227" s="119">
        <f>IFERROR((VLOOKUP(E227,'Simulations - Consolidé'!$A$41:$P$45,13,0)*D227+VLOOKUP(E227,'Simulations - Consolidé'!$A$41:$P$45,14,0)),"")*$B$6</f>
        <v>98034.743855421679</v>
      </c>
      <c r="G227" s="119" cm="1">
        <f t="array" ref="G227">IF(SUMIF('BDD de référence'!$B$6:$B$4786,A227,'BDD de référence'!$I$6:$I$4786)&gt;0,IFERROR((VLOOKUP(E227,'Volet 1 - Domaines 2&amp;3'!$A$39:$L$43,11,0)*D227+VLOOKUP(E227,'Volet 1 - Domaines 2&amp;3'!$A$39:$L$43,12,0))*$B$6,error),"")</f>
        <v>36689.248433734938</v>
      </c>
      <c r="H227" s="119" cm="1">
        <f t="array" ref="H227">IF(SUMIF('BDD de référence'!$B$6:$B$4786,A227,'BDD de référence'!$J$6:$J$4786)&gt;0,IFERROR((VLOOKUP(E227,'Volet 1 - Domaines 2&amp;3'!$A$39:$L$43,11,0)*D227+VLOOKUP(E227,'Volet 1 - Domaines 2&amp;3'!$A$39:$L$43,12,0))*$B$6,error),"")</f>
        <v>36689.248433734938</v>
      </c>
      <c r="I227" s="119">
        <f>IFERROR((VLOOKUP(E227,'Simulations - Consolidé'!$A$41:$P$45,15,0)*D227+VLOOKUP(E227,'Simulations - Consolidé'!$A$41:$P$45,16,0)),"")*$C$6</f>
        <v>42617.686353217752</v>
      </c>
      <c r="J227" s="167">
        <v>25686.649999999998</v>
      </c>
      <c r="K227" s="167">
        <v>30823.98</v>
      </c>
      <c r="L227" s="167">
        <v>17010</v>
      </c>
      <c r="M227" s="167">
        <v>20412</v>
      </c>
      <c r="N227" s="167">
        <v>13268.15</v>
      </c>
      <c r="O227" s="167">
        <v>15921.78</v>
      </c>
    </row>
    <row r="228" spans="1:15">
      <c r="A228" s="1" t="s">
        <v>947</v>
      </c>
      <c r="B228" s="1" t="str">
        <f>VLOOKUP(A228,'BDD de référence'!$B$5:$D$5006,3,0)</f>
        <v>12</v>
      </c>
      <c r="C228" s="1" t="str">
        <f>VLOOKUP(A228,'BDD de référence'!$B$5:$E$5006,4,0)</f>
        <v>Occitanie</v>
      </c>
      <c r="D228" s="201">
        <v>61148</v>
      </c>
      <c r="E228" s="189" t="str">
        <f t="shared" si="3"/>
        <v>Tranche C</v>
      </c>
      <c r="F228" s="119">
        <f>IFERROR((VLOOKUP(E228,'Simulations - Consolidé'!$A$41:$P$45,13,0)*D228+VLOOKUP(E228,'Simulations - Consolidé'!$A$41:$P$45,14,0)),"")*$B$6</f>
        <v>56948.345060240958</v>
      </c>
      <c r="G228" s="119" cm="1">
        <f t="array" ref="G228">IF(SUMIF('BDD de référence'!$B$6:$B$4786,A228,'BDD de référence'!$I$6:$I$4786)&gt;0,IFERROR((VLOOKUP(E228,'Volet 1 - Domaines 2&amp;3'!$A$39:$L$43,11,0)*D228+VLOOKUP(E228,'Volet 1 - Domaines 2&amp;3'!$A$39:$L$43,12,0))*$B$6,error),"")</f>
        <v>26216.244819277108</v>
      </c>
      <c r="H228" s="119" cm="1">
        <f t="array" ref="H228">IF(SUMIF('BDD de référence'!$B$6:$B$4786,A228,'BDD de référence'!$J$6:$J$4786)&gt;0,IFERROR((VLOOKUP(E228,'Volet 1 - Domaines 2&amp;3'!$A$39:$L$43,11,0)*D228+VLOOKUP(E228,'Volet 1 - Domaines 2&amp;3'!$A$39:$L$43,12,0))*$B$6,error),"")</f>
        <v>26216.244819277108</v>
      </c>
      <c r="I228" s="119">
        <f>IFERROR((VLOOKUP(E228,'Simulations - Consolidé'!$A$41:$P$45,15,0)*D228+VLOOKUP(E228,'Simulations - Consolidé'!$A$41:$P$45,16,0)),"")*$C$6</f>
        <v>24756.597637378785</v>
      </c>
      <c r="J228" s="167">
        <v>15024.09</v>
      </c>
      <c r="K228" s="167">
        <v>18028.91</v>
      </c>
      <c r="L228" s="167">
        <v>11678.710000000001</v>
      </c>
      <c r="M228" s="167">
        <v>14014.460000000001</v>
      </c>
      <c r="N228" s="167">
        <v>8529.23</v>
      </c>
      <c r="O228" s="167">
        <v>10235.08</v>
      </c>
    </row>
    <row r="229" spans="1:15">
      <c r="A229" s="1" t="s">
        <v>958</v>
      </c>
      <c r="B229" s="1" t="str">
        <f>VLOOKUP(A229,'BDD de référence'!$B$5:$D$5006,3,0)</f>
        <v>12</v>
      </c>
      <c r="C229" s="1" t="str">
        <f>VLOOKUP(A229,'BDD de référence'!$B$5:$E$5006,4,0)</f>
        <v>Occitanie</v>
      </c>
      <c r="D229" s="201">
        <v>27536.5</v>
      </c>
      <c r="E229" s="189" t="str">
        <f t="shared" si="3"/>
        <v>Tranche C</v>
      </c>
      <c r="F229" s="119">
        <f>IFERROR((VLOOKUP(E229,'Simulations - Consolidé'!$A$41:$P$45,13,0)*D229+VLOOKUP(E229,'Simulations - Consolidé'!$A$41:$P$45,14,0)),"")*$B$6</f>
        <v>42904.407469879516</v>
      </c>
      <c r="G229" s="119" cm="1">
        <f t="array" ref="G229">IF(SUMIF('BDD de référence'!$B$6:$B$4786,A229,'BDD de référence'!$I$6:$I$4786)&gt;0,IFERROR((VLOOKUP(E229,'Volet 1 - Domaines 2&amp;3'!$A$39:$L$43,11,0)*D229+VLOOKUP(E229,'Volet 1 - Domaines 2&amp;3'!$A$39:$L$43,12,0))*$B$6,error),"")</f>
        <v>22636.417590361445</v>
      </c>
      <c r="H229" s="119" cm="1">
        <f t="array" ref="H229">IF(SUMIF('BDD de référence'!$B$6:$B$4786,A229,'BDD de référence'!$J$6:$J$4786)&gt;0,IFERROR((VLOOKUP(E229,'Volet 1 - Domaines 2&amp;3'!$A$39:$L$43,11,0)*D229+VLOOKUP(E229,'Volet 1 - Domaines 2&amp;3'!$A$39:$L$43,12,0))*$B$6,error),"")</f>
        <v>22636.417590361445</v>
      </c>
      <c r="I229" s="119">
        <f>IFERROR((VLOOKUP(E229,'Simulations - Consolidé'!$A$41:$P$45,15,0)*D229+VLOOKUP(E229,'Simulations - Consolidé'!$A$41:$P$45,16,0)),"")*$C$6</f>
        <v>18651.413864237438</v>
      </c>
      <c r="J229" s="167">
        <v>11379.47</v>
      </c>
      <c r="K229" s="167">
        <v>13655.37</v>
      </c>
      <c r="L229" s="167">
        <v>9856.4</v>
      </c>
      <c r="M229" s="167">
        <v>11827.68</v>
      </c>
      <c r="N229" s="167">
        <v>6909.4000000000005</v>
      </c>
      <c r="O229" s="167">
        <v>8291.2800000000007</v>
      </c>
    </row>
    <row r="230" spans="1:15">
      <c r="A230" s="1" t="s">
        <v>975</v>
      </c>
      <c r="B230" s="1" t="str">
        <f>VLOOKUP(A230,'BDD de référence'!$B$5:$D$5006,3,0)</f>
        <v>12</v>
      </c>
      <c r="C230" s="1" t="str">
        <f>VLOOKUP(A230,'BDD de référence'!$B$5:$E$5006,4,0)</f>
        <v>Occitanie</v>
      </c>
      <c r="D230" s="201">
        <v>10308</v>
      </c>
      <c r="E230" s="189" t="str">
        <f t="shared" si="3"/>
        <v>Tranche B</v>
      </c>
      <c r="F230" s="119">
        <f>IFERROR((VLOOKUP(E230,'Simulations - Consolidé'!$A$41:$P$45,13,0)*D230+VLOOKUP(E230,'Simulations - Consolidé'!$A$41:$P$45,14,0)),"")*$B$6</f>
        <v>24753.754838709676</v>
      </c>
      <c r="G230" s="119" t="str" cm="1">
        <f t="array" ref="G230">IF(SUMIF('BDD de référence'!$B$6:$B$4786,A230,'BDD de référence'!$I$6:$I$4786)&gt;0,IFERROR((VLOOKUP(E230,'Volet 1 - Domaines 2&amp;3'!$A$39:$L$43,11,0)*D230+VLOOKUP(E230,'Volet 1 - Domaines 2&amp;3'!$A$39:$L$43,12,0))*$B$6,error),"")</f>
        <v/>
      </c>
      <c r="H230" s="119" cm="1">
        <f t="array" ref="H230">IF(SUMIF('BDD de référence'!$B$6:$B$4786,A230,'BDD de référence'!$J$6:$J$4786)&gt;0,IFERROR((VLOOKUP(E230,'Volet 1 - Domaines 2&amp;3'!$A$39:$L$43,11,0)*D230+VLOOKUP(E230,'Volet 1 - Domaines 2&amp;3'!$A$39:$L$43,12,0))*$B$6,error),"")</f>
        <v>13408.283870967742</v>
      </c>
      <c r="I230" s="119">
        <f>IFERROR((VLOOKUP(E230,'Simulations - Consolidé'!$A$41:$P$45,15,0)*D230+VLOOKUP(E230,'Simulations - Consolidé'!$A$41:$P$45,16,0)),"")*$C$6</f>
        <v>10760.957985837922</v>
      </c>
      <c r="J230" s="167">
        <v>7228.18</v>
      </c>
      <c r="K230" s="167">
        <v>8673.82</v>
      </c>
      <c r="L230" s="167">
        <v>6305.92</v>
      </c>
      <c r="M230" s="167">
        <v>7567.1100000000006</v>
      </c>
      <c r="N230" s="167">
        <v>5683.45</v>
      </c>
      <c r="O230" s="167">
        <v>6820.14</v>
      </c>
    </row>
    <row r="231" spans="1:15">
      <c r="A231" s="1" t="s">
        <v>961</v>
      </c>
      <c r="B231" s="1" t="str">
        <f>VLOOKUP(A231,'BDD de référence'!$B$5:$D$5006,3,0)</f>
        <v>12</v>
      </c>
      <c r="C231" s="1" t="str">
        <f>VLOOKUP(A231,'BDD de référence'!$B$5:$E$5006,4,0)</f>
        <v>Occitanie</v>
      </c>
      <c r="D231" s="201">
        <v>17109</v>
      </c>
      <c r="E231" s="189" t="str">
        <f t="shared" si="3"/>
        <v>Tranche B</v>
      </c>
      <c r="F231" s="119">
        <f>IFERROR((VLOOKUP(E231,'Simulations - Consolidé'!$A$41:$P$45,13,0)*D231+VLOOKUP(E231,'Simulations - Consolidé'!$A$41:$P$45,14,0)),"")*$B$6</f>
        <v>33704.74838709677</v>
      </c>
      <c r="G231" s="119" t="str" cm="1">
        <f t="array" ref="G231">IF(SUMIF('BDD de référence'!$B$6:$B$4786,A231,'BDD de référence'!$I$6:$I$4786)&gt;0,IFERROR((VLOOKUP(E231,'Volet 1 - Domaines 2&amp;3'!$A$39:$L$43,11,0)*D231+VLOOKUP(E231,'Volet 1 - Domaines 2&amp;3'!$A$39:$L$43,12,0))*$B$6,error),"")</f>
        <v/>
      </c>
      <c r="H231" s="119" cm="1">
        <f t="array" ref="H231">IF(SUMIF('BDD de référence'!$B$6:$B$4786,A231,'BDD de référence'!$J$6:$J$4786)&gt;0,IFERROR((VLOOKUP(E231,'Volet 1 - Domaines 2&amp;3'!$A$39:$L$43,11,0)*D231+VLOOKUP(E231,'Volet 1 - Domaines 2&amp;3'!$A$39:$L$43,12,0))*$B$6,error),"")</f>
        <v>18256.738709677418</v>
      </c>
      <c r="I231" s="119">
        <f>IFERROR((VLOOKUP(E231,'Simulations - Consolidé'!$A$41:$P$45,15,0)*D231+VLOOKUP(E231,'Simulations - Consolidé'!$A$41:$P$45,16,0)),"")*$C$6</f>
        <v>14652.135955940203</v>
      </c>
      <c r="J231" s="167">
        <v>9239.23</v>
      </c>
      <c r="K231" s="167">
        <v>11087.08</v>
      </c>
      <c r="L231" s="167">
        <v>8134.1500000000005</v>
      </c>
      <c r="M231" s="167">
        <v>9760.98</v>
      </c>
      <c r="N231" s="167">
        <v>6231.92</v>
      </c>
      <c r="O231" s="167">
        <v>7478.31</v>
      </c>
    </row>
    <row r="232" spans="1:15">
      <c r="A232" s="1" t="s">
        <v>971</v>
      </c>
      <c r="B232" s="1" t="str">
        <f>VLOOKUP(A232,'BDD de référence'!$B$5:$D$5006,3,0)</f>
        <v>12</v>
      </c>
      <c r="C232" s="1" t="str">
        <f>VLOOKUP(A232,'BDD de référence'!$B$5:$E$5006,4,0)</f>
        <v>Occitanie</v>
      </c>
      <c r="D232" s="201">
        <v>12087</v>
      </c>
      <c r="E232" s="189" t="str">
        <f t="shared" si="3"/>
        <v>Tranche B</v>
      </c>
      <c r="F232" s="119">
        <f>IFERROR((VLOOKUP(E232,'Simulations - Consolidé'!$A$41:$P$45,13,0)*D232+VLOOKUP(E232,'Simulations - Consolidé'!$A$41:$P$45,14,0)),"")*$B$6</f>
        <v>27095.148387096771</v>
      </c>
      <c r="G232" s="119" t="str" cm="1">
        <f t="array" ref="G232">IF(SUMIF('BDD de référence'!$B$6:$B$4786,A232,'BDD de référence'!$I$6:$I$4786)&gt;0,IFERROR((VLOOKUP(E232,'Volet 1 - Domaines 2&amp;3'!$A$39:$L$43,11,0)*D232+VLOOKUP(E232,'Volet 1 - Domaines 2&amp;3'!$A$39:$L$43,12,0))*$B$6,error),"")</f>
        <v/>
      </c>
      <c r="H232" s="119" t="str" cm="1">
        <f t="array" ref="H232">IF(SUMIF('BDD de référence'!$B$6:$B$4786,A232,'BDD de référence'!$J$6:$J$4786)&gt;0,IFERROR((VLOOKUP(E232,'Volet 1 - Domaines 2&amp;3'!$A$39:$L$43,11,0)*D232+VLOOKUP(E232,'Volet 1 - Domaines 2&amp;3'!$A$39:$L$43,12,0))*$B$6,error),"")</f>
        <v/>
      </c>
      <c r="I232" s="119">
        <f>IFERROR((VLOOKUP(E232,'Simulations - Consolidé'!$A$41:$P$45,15,0)*D232+VLOOKUP(E232,'Simulations - Consolidé'!$A$41:$P$45,16,0)),"")*$C$6</f>
        <v>11778.809126671911</v>
      </c>
      <c r="J232" s="167">
        <v>7754.2300000000005</v>
      </c>
      <c r="K232" s="167">
        <v>9305.08</v>
      </c>
      <c r="L232" s="167">
        <v>6784.1500000000005</v>
      </c>
      <c r="M232" s="167">
        <v>8140.98</v>
      </c>
      <c r="N232" s="167">
        <v>5826.92</v>
      </c>
      <c r="O232" s="167">
        <v>6992.31</v>
      </c>
    </row>
    <row r="233" spans="1:15">
      <c r="A233" s="1" t="s">
        <v>963</v>
      </c>
      <c r="B233" s="1" t="str">
        <f>VLOOKUP(A233,'BDD de référence'!$B$5:$D$5006,3,0)</f>
        <v>12</v>
      </c>
      <c r="C233" s="1" t="str">
        <f>VLOOKUP(A233,'BDD de référence'!$B$5:$E$5006,4,0)</f>
        <v>Occitanie</v>
      </c>
      <c r="D233" s="201">
        <v>14909</v>
      </c>
      <c r="E233" s="189" t="str">
        <f t="shared" si="3"/>
        <v>Tranche B</v>
      </c>
      <c r="F233" s="119">
        <f>IFERROR((VLOOKUP(E233,'Simulations - Consolidé'!$A$41:$P$45,13,0)*D233+VLOOKUP(E233,'Simulations - Consolidé'!$A$41:$P$45,14,0)),"")*$B$6</f>
        <v>30809.264516129027</v>
      </c>
      <c r="G233" s="119" t="str" cm="1">
        <f t="array" ref="G233">IF(SUMIF('BDD de référence'!$B$6:$B$4786,A233,'BDD de référence'!$I$6:$I$4786)&gt;0,IFERROR((VLOOKUP(E233,'Volet 1 - Domaines 2&amp;3'!$A$39:$L$43,11,0)*D233+VLOOKUP(E233,'Volet 1 - Domaines 2&amp;3'!$A$39:$L$43,12,0))*$B$6,error),"")</f>
        <v/>
      </c>
      <c r="H233" s="119" t="str" cm="1">
        <f t="array" ref="H233">IF(SUMIF('BDD de référence'!$B$6:$B$4786,A233,'BDD de référence'!$J$6:$J$4786)&gt;0,IFERROR((VLOOKUP(E233,'Volet 1 - Domaines 2&amp;3'!$A$39:$L$43,11,0)*D233+VLOOKUP(E233,'Volet 1 - Domaines 2&amp;3'!$A$39:$L$43,12,0))*$B$6,error),"")</f>
        <v/>
      </c>
      <c r="I233" s="119">
        <f>IFERROR((VLOOKUP(E233,'Simulations - Consolidé'!$A$41:$P$45,15,0)*D233+VLOOKUP(E233,'Simulations - Consolidé'!$A$41:$P$45,16,0)),"")*$C$6</f>
        <v>13393.410542879621</v>
      </c>
      <c r="J233" s="167">
        <v>8588.69</v>
      </c>
      <c r="K233" s="167">
        <v>10306.43</v>
      </c>
      <c r="L233" s="167">
        <v>7542.75</v>
      </c>
      <c r="M233" s="167">
        <v>9051.2999999999993</v>
      </c>
      <c r="N233" s="167">
        <v>6054.5</v>
      </c>
      <c r="O233" s="167">
        <v>7265.4</v>
      </c>
    </row>
    <row r="234" spans="1:15">
      <c r="A234" s="1" t="s">
        <v>949</v>
      </c>
      <c r="B234" s="1" t="str">
        <f>VLOOKUP(A234,'BDD de référence'!$B$5:$D$5006,3,0)</f>
        <v>12</v>
      </c>
      <c r="C234" s="1" t="str">
        <f>VLOOKUP(A234,'BDD de référence'!$B$5:$E$5006,4,0)</f>
        <v>Occitanie</v>
      </c>
      <c r="D234" s="201">
        <v>33398.5</v>
      </c>
      <c r="E234" s="189" t="str">
        <f t="shared" si="3"/>
        <v>Tranche C</v>
      </c>
      <c r="F234" s="119">
        <f>IFERROR((VLOOKUP(E234,'Simulations - Consolidé'!$A$41:$P$45,13,0)*D234+VLOOKUP(E234,'Simulations - Consolidé'!$A$41:$P$45,14,0)),"")*$B$6</f>
        <v>45353.734698795182</v>
      </c>
      <c r="G234" s="119" t="str" cm="1">
        <f t="array" ref="G234">IF(SUMIF('BDD de référence'!$B$6:$B$4786,A234,'BDD de référence'!$I$6:$I$4786)&gt;0,IFERROR((VLOOKUP(E234,'Volet 1 - Domaines 2&amp;3'!$A$39:$L$43,11,0)*D234+VLOOKUP(E234,'Volet 1 - Domaines 2&amp;3'!$A$39:$L$43,12,0))*$B$6,error),"")</f>
        <v/>
      </c>
      <c r="H234" s="119" t="str" cm="1">
        <f t="array" ref="H234">IF(SUMIF('BDD de référence'!$B$6:$B$4786,A234,'BDD de référence'!$J$6:$J$4786)&gt;0,IFERROR((VLOOKUP(E234,'Volet 1 - Domaines 2&amp;3'!$A$39:$L$43,11,0)*D234+VLOOKUP(E234,'Volet 1 - Domaines 2&amp;3'!$A$39:$L$43,12,0))*$B$6,error),"")</f>
        <v/>
      </c>
      <c r="I234" s="119">
        <f>IFERROR((VLOOKUP(E234,'Simulations - Consolidé'!$A$41:$P$45,15,0)*D234+VLOOKUP(E234,'Simulations - Consolidé'!$A$41:$P$45,16,0)),"")*$C$6</f>
        <v>19716.185959447546</v>
      </c>
      <c r="J234" s="167">
        <v>12015.1</v>
      </c>
      <c r="K234" s="167">
        <v>14418.12</v>
      </c>
      <c r="L234" s="167">
        <v>10174.219999999999</v>
      </c>
      <c r="M234" s="167">
        <v>12209.07</v>
      </c>
      <c r="N234" s="167">
        <v>7191.9</v>
      </c>
      <c r="O234" s="167">
        <v>8630.2800000000007</v>
      </c>
    </row>
    <row r="235" spans="1:15">
      <c r="A235" s="1" t="s">
        <v>967</v>
      </c>
      <c r="B235" s="1" t="str">
        <f>VLOOKUP(A235,'BDD de référence'!$B$5:$D$5006,3,0)</f>
        <v>12</v>
      </c>
      <c r="C235" s="1" t="str">
        <f>VLOOKUP(A235,'BDD de référence'!$B$5:$E$5006,4,0)</f>
        <v>Occitanie</v>
      </c>
      <c r="D235" s="201">
        <v>13717</v>
      </c>
      <c r="E235" s="189" t="str">
        <f t="shared" si="3"/>
        <v>Tranche B</v>
      </c>
      <c r="F235" s="119">
        <f>IFERROR((VLOOKUP(E235,'Simulations - Consolidé'!$A$41:$P$45,13,0)*D235+VLOOKUP(E235,'Simulations - Consolidé'!$A$41:$P$45,14,0)),"")*$B$6</f>
        <v>29240.438709677419</v>
      </c>
      <c r="G235" s="119" t="str" cm="1">
        <f t="array" ref="G235">IF(SUMIF('BDD de référence'!$B$6:$B$4786,A235,'BDD de référence'!$I$6:$I$4786)&gt;0,IFERROR((VLOOKUP(E235,'Volet 1 - Domaines 2&amp;3'!$A$39:$L$43,11,0)*D235+VLOOKUP(E235,'Volet 1 - Domaines 2&amp;3'!$A$39:$L$43,12,0))*$B$6,error),"")</f>
        <v/>
      </c>
      <c r="H235" s="119" t="str" cm="1">
        <f t="array" ref="H235">IF(SUMIF('BDD de référence'!$B$6:$B$4786,A235,'BDD de référence'!$J$6:$J$4786)&gt;0,IFERROR((VLOOKUP(E235,'Volet 1 - Domaines 2&amp;3'!$A$39:$L$43,11,0)*D235+VLOOKUP(E235,'Volet 1 - Domaines 2&amp;3'!$A$39:$L$43,12,0))*$B$6,error),"")</f>
        <v/>
      </c>
      <c r="I235" s="119">
        <f>IFERROR((VLOOKUP(E235,'Simulations - Consolidé'!$A$41:$P$45,15,0)*D235+VLOOKUP(E235,'Simulations - Consolidé'!$A$41:$P$45,16,0)),"")*$C$6</f>
        <v>12711.410228166797</v>
      </c>
      <c r="J235" s="167">
        <v>8236.2199999999993</v>
      </c>
      <c r="K235" s="167">
        <v>9883.4699999999993</v>
      </c>
      <c r="L235" s="167">
        <v>7222.3200000000006</v>
      </c>
      <c r="M235" s="167">
        <v>8666.7900000000009</v>
      </c>
      <c r="N235" s="167">
        <v>5958.37</v>
      </c>
      <c r="O235" s="167">
        <v>7150.05</v>
      </c>
    </row>
    <row r="236" spans="1:15">
      <c r="A236" s="1" t="s">
        <v>985</v>
      </c>
      <c r="B236" s="1" t="str">
        <f>VLOOKUP(A236,'BDD de référence'!$B$5:$D$5006,3,0)</f>
        <v>12</v>
      </c>
      <c r="C236" s="1" t="str">
        <f>VLOOKUP(A236,'BDD de référence'!$B$5:$E$5006,4,0)</f>
        <v>Occitanie</v>
      </c>
      <c r="D236" s="201">
        <v>5194</v>
      </c>
      <c r="E236" s="189" t="str">
        <f t="shared" si="3"/>
        <v>Tranche A</v>
      </c>
      <c r="F236" s="119">
        <f>IFERROR((VLOOKUP(E236,'Simulations - Consolidé'!$A$41:$P$45,13,0)*D236+VLOOKUP(E236,'Simulations - Consolidé'!$A$41:$P$45,14,0)),"")*$B$6</f>
        <v>19084.2</v>
      </c>
      <c r="G236" s="119" t="str" cm="1">
        <f t="array" ref="G236">IF(SUMIF('BDD de référence'!$B$6:$B$4786,A236,'BDD de référence'!$I$6:$I$4786)&gt;0,IFERROR((VLOOKUP(E236,'Volet 1 - Domaines 2&amp;3'!$A$39:$L$43,11,0)*D236+VLOOKUP(E236,'Volet 1 - Domaines 2&amp;3'!$A$39:$L$43,12,0))*$B$6,error),"")</f>
        <v/>
      </c>
      <c r="H236" s="119" t="str" cm="1">
        <f t="array" ref="H236">IF(SUMIF('BDD de référence'!$B$6:$B$4786,A236,'BDD de référence'!$J$6:$J$4786)&gt;0,IFERROR((VLOOKUP(E236,'Volet 1 - Domaines 2&amp;3'!$A$39:$L$43,11,0)*D236+VLOOKUP(E236,'Volet 1 - Domaines 2&amp;3'!$A$39:$L$43,12,0))*$B$6,error),"")</f>
        <v/>
      </c>
      <c r="I236" s="119">
        <f>IFERROR((VLOOKUP(E236,'Simulations - Consolidé'!$A$41:$P$45,15,0)*D236+VLOOKUP(E236,'Simulations - Consolidé'!$A$41:$P$45,16,0)),"")*$C$6</f>
        <v>8296.2878048780494</v>
      </c>
      <c r="J236" s="167">
        <v>5820</v>
      </c>
      <c r="K236" s="167">
        <v>6984</v>
      </c>
      <c r="L236" s="167">
        <v>5094.17</v>
      </c>
      <c r="M236" s="167">
        <v>6113.01</v>
      </c>
      <c r="N236" s="167">
        <v>5201.67</v>
      </c>
      <c r="O236" s="167">
        <v>6242.01</v>
      </c>
    </row>
    <row r="237" spans="1:15">
      <c r="A237" s="1" t="s">
        <v>979</v>
      </c>
      <c r="B237" s="1" t="str">
        <f>VLOOKUP(A237,'BDD de référence'!$B$5:$D$5006,3,0)</f>
        <v>12</v>
      </c>
      <c r="C237" s="1" t="str">
        <f>VLOOKUP(A237,'BDD de référence'!$B$5:$E$5006,4,0)</f>
        <v>Occitanie</v>
      </c>
      <c r="D237" s="201">
        <v>7690.5</v>
      </c>
      <c r="E237" s="189" t="str">
        <f t="shared" si="3"/>
        <v>Tranche B</v>
      </c>
      <c r="F237" s="119">
        <f>IFERROR((VLOOKUP(E237,'Simulations - Consolidé'!$A$41:$P$45,13,0)*D237+VLOOKUP(E237,'Simulations - Consolidé'!$A$41:$P$45,14,0)),"")*$B$6</f>
        <v>21308.787096774191</v>
      </c>
      <c r="G237" s="119" t="str" cm="1">
        <f t="array" ref="G237">IF(SUMIF('BDD de référence'!$B$6:$B$4786,A237,'BDD de référence'!$I$6:$I$4786)&gt;0,IFERROR((VLOOKUP(E237,'Volet 1 - Domaines 2&amp;3'!$A$39:$L$43,11,0)*D237+VLOOKUP(E237,'Volet 1 - Domaines 2&amp;3'!$A$39:$L$43,12,0))*$B$6,error),"")</f>
        <v/>
      </c>
      <c r="H237" s="119" t="str" cm="1">
        <f t="array" ref="H237">IF(SUMIF('BDD de référence'!$B$6:$B$4786,A237,'BDD de référence'!$J$6:$J$4786)&gt;0,IFERROR((VLOOKUP(E237,'Volet 1 - Domaines 2&amp;3'!$A$39:$L$43,11,0)*D237+VLOOKUP(E237,'Volet 1 - Domaines 2&amp;3'!$A$39:$L$43,12,0))*$B$6,error),"")</f>
        <v/>
      </c>
      <c r="I237" s="119">
        <f>IFERROR((VLOOKUP(E237,'Simulations - Consolidé'!$A$41:$P$45,15,0)*D237+VLOOKUP(E237,'Simulations - Consolidé'!$A$41:$P$45,16,0)),"")*$C$6</f>
        <v>9263.3608182533444</v>
      </c>
      <c r="J237" s="167">
        <v>6454.1900000000005</v>
      </c>
      <c r="K237" s="167">
        <v>7745.0300000000007</v>
      </c>
      <c r="L237" s="167">
        <v>5602.3</v>
      </c>
      <c r="M237" s="167">
        <v>6722.76</v>
      </c>
      <c r="N237" s="167">
        <v>5472.3600000000006</v>
      </c>
      <c r="O237" s="167">
        <v>6566.84</v>
      </c>
    </row>
    <row r="238" spans="1:15">
      <c r="A238" s="1" t="s">
        <v>1043</v>
      </c>
      <c r="B238" s="1" t="str">
        <f>VLOOKUP(A238,'BDD de référence'!$B$5:$D$5006,3,0)</f>
        <v>13</v>
      </c>
      <c r="C238" s="1" t="str">
        <f>VLOOKUP(A238,'BDD de référence'!$B$5:$E$5006,4,0)</f>
        <v>Provence-Alpes-Côte d'Azur</v>
      </c>
      <c r="D238" s="201">
        <v>2494</v>
      </c>
      <c r="E238" s="189" t="str">
        <f t="shared" si="3"/>
        <v>Tranche A</v>
      </c>
      <c r="F238" s="119">
        <f>IFERROR((VLOOKUP(E238,'Simulations - Consolidé'!$A$41:$P$45,13,0)*D238+VLOOKUP(E238,'Simulations - Consolidé'!$A$41:$P$45,14,0)),"")*$B$6</f>
        <v>17117.057142857142</v>
      </c>
      <c r="G238" s="119" t="str" cm="1">
        <f t="array" ref="G238">IF(SUMIF('BDD de référence'!$B$6:$B$4786,A238,'BDD de référence'!$I$6:$I$4786)&gt;0,IFERROR((VLOOKUP(E238,'Volet 1 - Domaines 2&amp;3'!$A$39:$L$43,11,0)*D238+VLOOKUP(E238,'Volet 1 - Domaines 2&amp;3'!$A$39:$L$43,12,0))*$B$6,error),"")</f>
        <v/>
      </c>
      <c r="H238" s="119" t="str" cm="1">
        <f t="array" ref="H238">IF(SUMIF('BDD de référence'!$B$6:$B$4786,A238,'BDD de référence'!$J$6:$J$4786)&gt;0,IFERROR((VLOOKUP(E238,'Volet 1 - Domaines 2&amp;3'!$A$39:$L$43,11,0)*D238+VLOOKUP(E238,'Volet 1 - Domaines 2&amp;3'!$A$39:$L$43,12,0))*$B$6,error),"")</f>
        <v/>
      </c>
      <c r="I238" s="119">
        <f>IFERROR((VLOOKUP(E238,'Simulations - Consolidé'!$A$41:$P$45,15,0)*D238+VLOOKUP(E238,'Simulations - Consolidé'!$A$41:$P$45,16,0)),"")*$C$6</f>
        <v>7441.1310104529612</v>
      </c>
      <c r="J238" s="167">
        <v>5177.1499999999996</v>
      </c>
      <c r="K238" s="167">
        <v>6212.58</v>
      </c>
      <c r="L238" s="167">
        <v>4612.0300000000007</v>
      </c>
      <c r="M238" s="167">
        <v>5534.4400000000005</v>
      </c>
      <c r="N238" s="167">
        <v>4880.25</v>
      </c>
      <c r="O238" s="167">
        <v>5856.3</v>
      </c>
    </row>
    <row r="239" spans="1:15">
      <c r="A239" s="1" t="s">
        <v>1009</v>
      </c>
      <c r="B239" s="1" t="str">
        <f>VLOOKUP(A239,'BDD de référence'!$B$5:$D$5006,3,0)</f>
        <v>13</v>
      </c>
      <c r="C239" s="1" t="str">
        <f>VLOOKUP(A239,'BDD de référence'!$B$5:$E$5006,4,0)</f>
        <v>Provence-Alpes-Côte d'Azur</v>
      </c>
      <c r="D239" s="201">
        <v>151304.5</v>
      </c>
      <c r="E239" s="189" t="str">
        <f t="shared" si="3"/>
        <v>Tranche C</v>
      </c>
      <c r="F239" s="119">
        <f>IFERROR((VLOOKUP(E239,'Simulations - Consolidé'!$A$41:$P$45,13,0)*D239+VLOOKUP(E239,'Simulations - Consolidé'!$A$41:$P$45,14,0)),"")*$B$6</f>
        <v>94618.554939759037</v>
      </c>
      <c r="G239" s="119" cm="1">
        <f t="array" ref="G239">IF(SUMIF('BDD de référence'!$B$6:$B$4786,A239,'BDD de référence'!$I$6:$I$4786)&gt;0,IFERROR((VLOOKUP(E239,'Volet 1 - Domaines 2&amp;3'!$A$39:$L$43,11,0)*D239+VLOOKUP(E239,'Volet 1 - Domaines 2&amp;3'!$A$39:$L$43,12,0))*$B$6,error),"")</f>
        <v>35818.455180722893</v>
      </c>
      <c r="H239" s="119" cm="1">
        <f t="array" ref="H239">IF(SUMIF('BDD de référence'!$B$6:$B$4786,A239,'BDD de référence'!$J$6:$J$4786)&gt;0,IFERROR((VLOOKUP(E239,'Volet 1 - Domaines 2&amp;3'!$A$39:$L$43,11,0)*D239+VLOOKUP(E239,'Volet 1 - Domaines 2&amp;3'!$A$39:$L$43,12,0))*$B$6,error),"")</f>
        <v>35818.455180722893</v>
      </c>
      <c r="I239" s="119">
        <f>IFERROR((VLOOKUP(E239,'Simulations - Consolidé'!$A$41:$P$45,15,0)*D239+VLOOKUP(E239,'Simulations - Consolidé'!$A$41:$P$45,16,0)),"")*$C$6</f>
        <v>41132.599923596819</v>
      </c>
      <c r="J239" s="167">
        <v>24800.1</v>
      </c>
      <c r="K239" s="167">
        <v>29760.12</v>
      </c>
      <c r="L239" s="167">
        <v>16566.719999999998</v>
      </c>
      <c r="M239" s="167">
        <v>19880.07</v>
      </c>
      <c r="N239" s="167">
        <v>12874.12</v>
      </c>
      <c r="O239" s="167">
        <v>15448.95</v>
      </c>
    </row>
    <row r="240" spans="1:15">
      <c r="A240" s="1" t="s">
        <v>1055</v>
      </c>
      <c r="B240" s="1" t="str">
        <f>VLOOKUP(A240,'BDD de référence'!$B$5:$D$5006,3,0)</f>
        <v>13</v>
      </c>
      <c r="C240" s="1" t="str">
        <f>VLOOKUP(A240,'BDD de référence'!$B$5:$E$5006,4,0)</f>
        <v>Provence-Alpes-Côte d'Azur</v>
      </c>
      <c r="D240" s="201">
        <v>54589.5</v>
      </c>
      <c r="E240" s="189" t="str">
        <f t="shared" si="3"/>
        <v>Tranche C</v>
      </c>
      <c r="F240" s="119">
        <f>IFERROR((VLOOKUP(E240,'Simulations - Consolidé'!$A$41:$P$45,13,0)*D240+VLOOKUP(E240,'Simulations - Consolidé'!$A$41:$P$45,14,0)),"")*$B$6</f>
        <v>54207.998313253011</v>
      </c>
      <c r="G240" s="119" t="str" cm="1">
        <f t="array" ref="G240">IF(SUMIF('BDD de référence'!$B$6:$B$4786,A240,'BDD de référence'!$I$6:$I$4786)&gt;0,IFERROR((VLOOKUP(E240,'Volet 1 - Domaines 2&amp;3'!$A$39:$L$43,11,0)*D240+VLOOKUP(E240,'Volet 1 - Domaines 2&amp;3'!$A$39:$L$43,12,0))*$B$6,error),"")</f>
        <v/>
      </c>
      <c r="H240" s="119" cm="1">
        <f t="array" ref="H240">IF(SUMIF('BDD de référence'!$B$6:$B$4786,A240,'BDD de référence'!$J$6:$J$4786)&gt;0,IFERROR((VLOOKUP(E240,'Volet 1 - Domaines 2&amp;3'!$A$39:$L$43,11,0)*D240+VLOOKUP(E240,'Volet 1 - Domaines 2&amp;3'!$A$39:$L$43,12,0))*$B$6,error),"")</f>
        <v>25517.725060240962</v>
      </c>
      <c r="I240" s="119">
        <f>IFERROR((VLOOKUP(E240,'Simulations - Consolidé'!$A$41:$P$45,15,0)*D240+VLOOKUP(E240,'Simulations - Consolidé'!$A$41:$P$45,16,0)),"")*$C$6</f>
        <v>23565.313470467237</v>
      </c>
      <c r="J240" s="167">
        <v>14312.93</v>
      </c>
      <c r="K240" s="167">
        <v>17175.519999999997</v>
      </c>
      <c r="L240" s="167">
        <v>11323.14</v>
      </c>
      <c r="M240" s="167">
        <v>13587.77</v>
      </c>
      <c r="N240" s="167">
        <v>8213.15</v>
      </c>
      <c r="O240" s="167">
        <v>9855.7800000000007</v>
      </c>
    </row>
    <row r="241" spans="1:15">
      <c r="A241" s="1" t="s">
        <v>1308</v>
      </c>
      <c r="B241" s="1" t="str">
        <f>VLOOKUP(A241,'BDD de référence'!$B$5:$D$5006,3,0)</f>
        <v>13</v>
      </c>
      <c r="C241" s="1" t="str">
        <f>VLOOKUP(A241,'BDD de référence'!$B$5:$E$5006,4,0)</f>
        <v>Provence-Alpes-Côte d'Azur</v>
      </c>
      <c r="D241" s="201">
        <v>3791</v>
      </c>
      <c r="E241" s="189" t="str">
        <f t="shared" si="3"/>
        <v>Tranche A</v>
      </c>
      <c r="F241" s="119">
        <f>IFERROR((VLOOKUP(E241,'Simulations - Consolidé'!$A$41:$P$45,13,0)*D241+VLOOKUP(E241,'Simulations - Consolidé'!$A$41:$P$45,14,0)),"")*$B$6</f>
        <v>18062.014285714286</v>
      </c>
      <c r="G241" s="119" t="str" cm="1">
        <f t="array" ref="G241">IF(SUMIF('BDD de référence'!$B$6:$B$4786,A241,'BDD de référence'!$I$6:$I$4786)&gt;0,IFERROR((VLOOKUP(E241,'Volet 1 - Domaines 2&amp;3'!$A$39:$L$43,11,0)*D241+VLOOKUP(E241,'Volet 1 - Domaines 2&amp;3'!$A$39:$L$43,12,0))*$B$6,error),"")</f>
        <v/>
      </c>
      <c r="H241" s="119" t="str" cm="1">
        <f t="array" ref="H241">IF(SUMIF('BDD de référence'!$B$6:$B$4786,A241,'BDD de référence'!$J$6:$J$4786)&gt;0,IFERROR((VLOOKUP(E241,'Volet 1 - Domaines 2&amp;3'!$A$39:$L$43,11,0)*D241+VLOOKUP(E241,'Volet 1 - Domaines 2&amp;3'!$A$39:$L$43,12,0))*$B$6,error),"")</f>
        <v/>
      </c>
      <c r="I241" s="119">
        <f>IFERROR((VLOOKUP(E241,'Simulations - Consolidé'!$A$41:$P$45,15,0)*D241+VLOOKUP(E241,'Simulations - Consolidé'!$A$41:$P$45,16,0)),"")*$C$6</f>
        <v>7851.9229965156801</v>
      </c>
      <c r="J241" s="167">
        <v>5485.96</v>
      </c>
      <c r="K241" s="167">
        <v>6583.16</v>
      </c>
      <c r="L241" s="167">
        <v>4843.6400000000003</v>
      </c>
      <c r="M241" s="167">
        <v>5812.37</v>
      </c>
      <c r="N241" s="167">
        <v>5034.6499999999996</v>
      </c>
      <c r="O241" s="167">
        <v>6041.58</v>
      </c>
    </row>
    <row r="242" spans="1:15">
      <c r="A242" s="1" t="s">
        <v>1132</v>
      </c>
      <c r="B242" s="1" t="str">
        <f>VLOOKUP(A242,'BDD de référence'!$B$5:$D$5006,3,0)</f>
        <v>13</v>
      </c>
      <c r="C242" s="1" t="str">
        <f>VLOOKUP(A242,'BDD de référence'!$B$5:$E$5006,4,0)</f>
        <v>Provence-Alpes-Côte d'Azur</v>
      </c>
      <c r="D242" s="201">
        <v>41960</v>
      </c>
      <c r="E242" s="189" t="str">
        <f t="shared" si="3"/>
        <v>Tranche C</v>
      </c>
      <c r="F242" s="119">
        <f>IFERROR((VLOOKUP(E242,'Simulations - Consolidé'!$A$41:$P$45,13,0)*D242+VLOOKUP(E242,'Simulations - Consolidé'!$A$41:$P$45,14,0)),"")*$B$6</f>
        <v>48930.997590361447</v>
      </c>
      <c r="G242" s="119" t="str" cm="1">
        <f t="array" ref="G242">IF(SUMIF('BDD de référence'!$B$6:$B$4786,A242,'BDD de référence'!$I$6:$I$4786)&gt;0,IFERROR((VLOOKUP(E242,'Volet 1 - Domaines 2&amp;3'!$A$39:$L$43,11,0)*D242+VLOOKUP(E242,'Volet 1 - Domaines 2&amp;3'!$A$39:$L$43,12,0))*$B$6,error),"")</f>
        <v/>
      </c>
      <c r="H242" s="119" t="str" cm="1">
        <f t="array" ref="H242">IF(SUMIF('BDD de référence'!$B$6:$B$4786,A242,'BDD de référence'!$J$6:$J$4786)&gt;0,IFERROR((VLOOKUP(E242,'Volet 1 - Domaines 2&amp;3'!$A$39:$L$43,11,0)*D242+VLOOKUP(E242,'Volet 1 - Domaines 2&amp;3'!$A$39:$L$43,12,0))*$B$6,error),"")</f>
        <v/>
      </c>
      <c r="I242" s="119">
        <f>IFERROR((VLOOKUP(E242,'Simulations - Consolidé'!$A$41:$P$45,15,0)*D242+VLOOKUP(E242,'Simulations - Consolidé'!$A$41:$P$45,16,0)),"")*$C$6</f>
        <v>21271.294504848665</v>
      </c>
      <c r="J242" s="167">
        <v>12943.460000000001</v>
      </c>
      <c r="K242" s="167">
        <v>15532.16</v>
      </c>
      <c r="L242" s="167">
        <v>10638.4</v>
      </c>
      <c r="M242" s="167">
        <v>12766.08</v>
      </c>
      <c r="N242" s="167">
        <v>7604.5</v>
      </c>
      <c r="O242" s="167">
        <v>9125.4</v>
      </c>
    </row>
    <row r="243" spans="1:15">
      <c r="A243" s="1" t="s">
        <v>1306</v>
      </c>
      <c r="B243" s="1" t="str">
        <f>VLOOKUP(A243,'BDD de référence'!$B$5:$D$5006,3,0)</f>
        <v>13</v>
      </c>
      <c r="C243" s="1" t="str">
        <f>VLOOKUP(A243,'BDD de référence'!$B$5:$E$5006,4,0)</f>
        <v>Provence-Alpes-Côte d'Azur</v>
      </c>
      <c r="D243" s="201">
        <v>9660</v>
      </c>
      <c r="E243" s="189" t="str">
        <f t="shared" si="3"/>
        <v>Tranche B</v>
      </c>
      <c r="F243" s="119">
        <f>IFERROR((VLOOKUP(E243,'Simulations - Consolidé'!$A$41:$P$45,13,0)*D243+VLOOKUP(E243,'Simulations - Consolidé'!$A$41:$P$45,14,0)),"")*$B$6</f>
        <v>23900.903225806447</v>
      </c>
      <c r="G243" s="119" t="str" cm="1">
        <f t="array" ref="G243">IF(SUMIF('BDD de référence'!$B$6:$B$4786,A243,'BDD de référence'!$I$6:$I$4786)&gt;0,IFERROR((VLOOKUP(E243,'Volet 1 - Domaines 2&amp;3'!$A$39:$L$43,11,0)*D243+VLOOKUP(E243,'Volet 1 - Domaines 2&amp;3'!$A$39:$L$43,12,0))*$B$6,error),"")</f>
        <v/>
      </c>
      <c r="H243" s="119" t="str" cm="1">
        <f t="array" ref="H243">IF(SUMIF('BDD de référence'!$B$6:$B$4786,A243,'BDD de référence'!$J$6:$J$4786)&gt;0,IFERROR((VLOOKUP(E243,'Volet 1 - Domaines 2&amp;3'!$A$39:$L$43,11,0)*D243+VLOOKUP(E243,'Volet 1 - Domaines 2&amp;3'!$A$39:$L$43,12,0))*$B$6,error),"")</f>
        <v/>
      </c>
      <c r="I243" s="119">
        <f>IFERROR((VLOOKUP(E243,'Simulations - Consolidé'!$A$41:$P$45,15,0)*D243+VLOOKUP(E243,'Simulations - Consolidé'!$A$41:$P$45,16,0)),"")*$C$6</f>
        <v>10390.206136900078</v>
      </c>
      <c r="J243" s="167">
        <v>7036.5700000000006</v>
      </c>
      <c r="K243" s="167">
        <v>8443.89</v>
      </c>
      <c r="L243" s="167">
        <v>6131.7300000000005</v>
      </c>
      <c r="M243" s="167">
        <v>7358.08</v>
      </c>
      <c r="N243" s="167">
        <v>5631.1900000000005</v>
      </c>
      <c r="O243" s="167">
        <v>6757.43</v>
      </c>
    </row>
    <row r="244" spans="1:15">
      <c r="A244" s="1" t="s">
        <v>1271</v>
      </c>
      <c r="B244" s="1" t="str">
        <f>VLOOKUP(A244,'BDD de référence'!$B$5:$D$5006,3,0)</f>
        <v>13</v>
      </c>
      <c r="C244" s="1" t="str">
        <f>VLOOKUP(A244,'BDD de référence'!$B$5:$E$5006,4,0)</f>
        <v>Provence-Alpes-Côte d'Azur</v>
      </c>
      <c r="D244" s="201">
        <v>11823.5</v>
      </c>
      <c r="E244" s="189" t="str">
        <f t="shared" si="3"/>
        <v>Tranche B</v>
      </c>
      <c r="F244" s="119">
        <f>IFERROR((VLOOKUP(E244,'Simulations - Consolidé'!$A$41:$P$45,13,0)*D244+VLOOKUP(E244,'Simulations - Consolidé'!$A$41:$P$45,14,0)),"")*$B$6</f>
        <v>26748.348387096772</v>
      </c>
      <c r="G244" s="119" t="str" cm="1">
        <f t="array" ref="G244">IF(SUMIF('BDD de référence'!$B$6:$B$4786,A244,'BDD de référence'!$I$6:$I$4786)&gt;0,IFERROR((VLOOKUP(E244,'Volet 1 - Domaines 2&amp;3'!$A$39:$L$43,11,0)*D244+VLOOKUP(E244,'Volet 1 - Domaines 2&amp;3'!$A$39:$L$43,12,0))*$B$6,error),"")</f>
        <v/>
      </c>
      <c r="H244" s="119" t="str" cm="1">
        <f t="array" ref="H244">IF(SUMIF('BDD de référence'!$B$6:$B$4786,A244,'BDD de référence'!$J$6:$J$4786)&gt;0,IFERROR((VLOOKUP(E244,'Volet 1 - Domaines 2&amp;3'!$A$39:$L$43,11,0)*D244+VLOOKUP(E244,'Volet 1 - Domaines 2&amp;3'!$A$39:$L$43,12,0))*$B$6,error),"")</f>
        <v/>
      </c>
      <c r="I244" s="119">
        <f>IFERROR((VLOOKUP(E244,'Simulations - Consolidé'!$A$41:$P$45,15,0)*D244+VLOOKUP(E244,'Simulations - Consolidé'!$A$41:$P$45,16,0)),"")*$C$6</f>
        <v>11628.048151062156</v>
      </c>
      <c r="J244" s="167">
        <v>7676.31</v>
      </c>
      <c r="K244" s="167">
        <v>9211.58</v>
      </c>
      <c r="L244" s="167">
        <v>6713.31</v>
      </c>
      <c r="M244" s="167">
        <v>8055.9800000000005</v>
      </c>
      <c r="N244" s="167">
        <v>5805.67</v>
      </c>
      <c r="O244" s="167">
        <v>6966.81</v>
      </c>
    </row>
    <row r="245" spans="1:15">
      <c r="A245" s="1" t="s">
        <v>1190</v>
      </c>
      <c r="B245" s="1" t="str">
        <f>VLOOKUP(A245,'BDD de référence'!$B$5:$D$5006,3,0)</f>
        <v>13</v>
      </c>
      <c r="C245" s="1" t="str">
        <f>VLOOKUP(A245,'BDD de référence'!$B$5:$E$5006,4,0)</f>
        <v>Provence-Alpes-Côte d'Azur</v>
      </c>
      <c r="D245" s="201">
        <v>16064</v>
      </c>
      <c r="E245" s="189" t="str">
        <f t="shared" si="3"/>
        <v>Tranche B</v>
      </c>
      <c r="F245" s="119">
        <f>IFERROR((VLOOKUP(E245,'Simulations - Consolidé'!$A$41:$P$45,13,0)*D245+VLOOKUP(E245,'Simulations - Consolidé'!$A$41:$P$45,14,0)),"")*$B$6</f>
        <v>32329.393548387096</v>
      </c>
      <c r="G245" s="119" t="str" cm="1">
        <f t="array" ref="G245">IF(SUMIF('BDD de référence'!$B$6:$B$4786,A245,'BDD de référence'!$I$6:$I$4786)&gt;0,IFERROR((VLOOKUP(E245,'Volet 1 - Domaines 2&amp;3'!$A$39:$L$43,11,0)*D245+VLOOKUP(E245,'Volet 1 - Domaines 2&amp;3'!$A$39:$L$43,12,0))*$B$6,error),"")</f>
        <v/>
      </c>
      <c r="H245" s="119" t="str" cm="1">
        <f t="array" ref="H245">IF(SUMIF('BDD de référence'!$B$6:$B$4786,A245,'BDD de référence'!$J$6:$J$4786)&gt;0,IFERROR((VLOOKUP(E245,'Volet 1 - Domaines 2&amp;3'!$A$39:$L$43,11,0)*D245+VLOOKUP(E245,'Volet 1 - Domaines 2&amp;3'!$A$39:$L$43,12,0))*$B$6,error),"")</f>
        <v/>
      </c>
      <c r="I245" s="119">
        <f>IFERROR((VLOOKUP(E245,'Simulations - Consolidé'!$A$41:$P$45,15,0)*D245+VLOOKUP(E245,'Simulations - Consolidé'!$A$41:$P$45,16,0)),"")*$C$6</f>
        <v>14054.241384736426</v>
      </c>
      <c r="J245" s="167">
        <v>8930.2199999999993</v>
      </c>
      <c r="K245" s="167">
        <v>10716.27</v>
      </c>
      <c r="L245" s="167">
        <v>7853.24</v>
      </c>
      <c r="M245" s="167">
        <v>9423.89</v>
      </c>
      <c r="N245" s="167">
        <v>6147.6500000000005</v>
      </c>
      <c r="O245" s="167">
        <v>7377.18</v>
      </c>
    </row>
    <row r="246" spans="1:15">
      <c r="A246" s="1" t="s">
        <v>1207</v>
      </c>
      <c r="B246" s="1" t="str">
        <f>VLOOKUP(A246,'BDD de référence'!$B$5:$D$5006,3,0)</f>
        <v>13</v>
      </c>
      <c r="C246" s="1" t="str">
        <f>VLOOKUP(A246,'BDD de référence'!$B$5:$E$5006,4,0)</f>
        <v>Provence-Alpes-Côte d'Azur</v>
      </c>
      <c r="D246" s="201">
        <v>15351.5</v>
      </c>
      <c r="E246" s="189" t="str">
        <f t="shared" si="3"/>
        <v>Tranche B</v>
      </c>
      <c r="F246" s="119">
        <f>IFERROR((VLOOKUP(E246,'Simulations - Consolidé'!$A$41:$P$45,13,0)*D246+VLOOKUP(E246,'Simulations - Consolidé'!$A$41:$P$45,14,0)),"")*$B$6</f>
        <v>31391.651612903221</v>
      </c>
      <c r="G246" s="119" t="str" cm="1">
        <f t="array" ref="G246">IF(SUMIF('BDD de référence'!$B$6:$B$4786,A246,'BDD de référence'!$I$6:$I$4786)&gt;0,IFERROR((VLOOKUP(E246,'Volet 1 - Domaines 2&amp;3'!$A$39:$L$43,11,0)*D246+VLOOKUP(E246,'Volet 1 - Domaines 2&amp;3'!$A$39:$L$43,12,0))*$B$6,error),"")</f>
        <v/>
      </c>
      <c r="H246" s="119" t="str" cm="1">
        <f t="array" ref="H246">IF(SUMIF('BDD de référence'!$B$6:$B$4786,A246,'BDD de référence'!$J$6:$J$4786)&gt;0,IFERROR((VLOOKUP(E246,'Volet 1 - Domaines 2&amp;3'!$A$39:$L$43,11,0)*D246+VLOOKUP(E246,'Volet 1 - Domaines 2&amp;3'!$A$39:$L$43,12,0))*$B$6,error),"")</f>
        <v/>
      </c>
      <c r="I246" s="119">
        <f>IFERROR((VLOOKUP(E246,'Simulations - Consolidé'!$A$41:$P$45,15,0)*D246+VLOOKUP(E246,'Simulations - Consolidé'!$A$41:$P$45,16,0)),"")*$C$6</f>
        <v>13646.585995279307</v>
      </c>
      <c r="J246" s="167">
        <v>8719.5400000000009</v>
      </c>
      <c r="K246" s="167">
        <v>10463.450000000001</v>
      </c>
      <c r="L246" s="167">
        <v>7661.7</v>
      </c>
      <c r="M246" s="167">
        <v>9194.0400000000009</v>
      </c>
      <c r="N246" s="167">
        <v>6090.18</v>
      </c>
      <c r="O246" s="167">
        <v>7308.22</v>
      </c>
    </row>
    <row r="247" spans="1:15">
      <c r="A247" s="1" t="s">
        <v>1156</v>
      </c>
      <c r="B247" s="1" t="str">
        <f>VLOOKUP(A247,'BDD de référence'!$B$5:$D$5006,3,0)</f>
        <v>13</v>
      </c>
      <c r="C247" s="1" t="str">
        <f>VLOOKUP(A247,'BDD de référence'!$B$5:$E$5006,4,0)</f>
        <v>Provence-Alpes-Côte d'Azur</v>
      </c>
      <c r="D247" s="201">
        <v>20780.5</v>
      </c>
      <c r="E247" s="189" t="str">
        <f t="shared" si="3"/>
        <v>Tranche B</v>
      </c>
      <c r="F247" s="119">
        <f>IFERROR((VLOOKUP(E247,'Simulations - Consolidé'!$A$41:$P$45,13,0)*D247+VLOOKUP(E247,'Simulations - Consolidé'!$A$41:$P$45,14,0)),"")*$B$6</f>
        <v>38536.916129032259</v>
      </c>
      <c r="G247" s="119" t="str" cm="1">
        <f t="array" ref="G247">IF(SUMIF('BDD de référence'!$B$6:$B$4786,A247,'BDD de référence'!$I$6:$I$4786)&gt;0,IFERROR((VLOOKUP(E247,'Volet 1 - Domaines 2&amp;3'!$A$39:$L$43,11,0)*D247+VLOOKUP(E247,'Volet 1 - Domaines 2&amp;3'!$A$39:$L$43,12,0))*$B$6,error),"")</f>
        <v/>
      </c>
      <c r="H247" s="119" t="str" cm="1">
        <f t="array" ref="H247">IF(SUMIF('BDD de référence'!$B$6:$B$4786,A247,'BDD de référence'!$J$6:$J$4786)&gt;0,IFERROR((VLOOKUP(E247,'Volet 1 - Domaines 2&amp;3'!$A$39:$L$43,11,0)*D247+VLOOKUP(E247,'Volet 1 - Domaines 2&amp;3'!$A$39:$L$43,12,0))*$B$6,error),"")</f>
        <v/>
      </c>
      <c r="I247" s="119">
        <f>IFERROR((VLOOKUP(E247,'Simulations - Consolidé'!$A$41:$P$45,15,0)*D247+VLOOKUP(E247,'Simulations - Consolidé'!$A$41:$P$45,16,0)),"")*$C$6</f>
        <v>16752.777025963805</v>
      </c>
      <c r="J247" s="167">
        <v>10324.89</v>
      </c>
      <c r="K247" s="167">
        <v>12389.87</v>
      </c>
      <c r="L247" s="167">
        <v>9121.11</v>
      </c>
      <c r="M247" s="167">
        <v>10945.34</v>
      </c>
      <c r="N247" s="167">
        <v>6528</v>
      </c>
      <c r="O247" s="167">
        <v>7833.6</v>
      </c>
    </row>
    <row r="248" spans="1:15">
      <c r="A248" s="1" t="s">
        <v>1298</v>
      </c>
      <c r="B248" s="1" t="str">
        <f>VLOOKUP(A248,'BDD de référence'!$B$5:$D$5006,3,0)</f>
        <v>13</v>
      </c>
      <c r="C248" s="1" t="str">
        <f>VLOOKUP(A248,'BDD de référence'!$B$5:$E$5006,4,0)</f>
        <v>Provence-Alpes-Côte d'Azur</v>
      </c>
      <c r="D248" s="201">
        <v>7799</v>
      </c>
      <c r="E248" s="189" t="str">
        <f t="shared" si="3"/>
        <v>Tranche B</v>
      </c>
      <c r="F248" s="119">
        <f>IFERROR((VLOOKUP(E248,'Simulations - Consolidé'!$A$41:$P$45,13,0)*D248+VLOOKUP(E248,'Simulations - Consolidé'!$A$41:$P$45,14,0)),"")*$B$6</f>
        <v>21451.58709677419</v>
      </c>
      <c r="G248" s="119" t="str" cm="1">
        <f t="array" ref="G248">IF(SUMIF('BDD de référence'!$B$6:$B$4786,A248,'BDD de référence'!$I$6:$I$4786)&gt;0,IFERROR((VLOOKUP(E248,'Volet 1 - Domaines 2&amp;3'!$A$39:$L$43,11,0)*D248+VLOOKUP(E248,'Volet 1 - Domaines 2&amp;3'!$A$39:$L$43,12,0))*$B$6,error),"")</f>
        <v/>
      </c>
      <c r="H248" s="119" t="str" cm="1">
        <f t="array" ref="H248">IF(SUMIF('BDD de référence'!$B$6:$B$4786,A248,'BDD de référence'!$J$6:$J$4786)&gt;0,IFERROR((VLOOKUP(E248,'Volet 1 - Domaines 2&amp;3'!$A$39:$L$43,11,0)*D248+VLOOKUP(E248,'Volet 1 - Domaines 2&amp;3'!$A$39:$L$43,12,0))*$B$6,error),"")</f>
        <v/>
      </c>
      <c r="I248" s="119">
        <f>IFERROR((VLOOKUP(E248,'Simulations - Consolidé'!$A$41:$P$45,15,0)*D248+VLOOKUP(E248,'Simulations - Consolidé'!$A$41:$P$45,16,0)),"")*$C$6</f>
        <v>9325.4388670338303</v>
      </c>
      <c r="J248" s="167">
        <v>6486.27</v>
      </c>
      <c r="K248" s="167">
        <v>7783.5300000000007</v>
      </c>
      <c r="L248" s="167">
        <v>5631.46</v>
      </c>
      <c r="M248" s="167">
        <v>6757.76</v>
      </c>
      <c r="N248" s="167">
        <v>5481.1100000000006</v>
      </c>
      <c r="O248" s="167">
        <v>6577.34</v>
      </c>
    </row>
    <row r="249" spans="1:15">
      <c r="A249" s="1" t="s">
        <v>1193</v>
      </c>
      <c r="B249" s="1" t="str">
        <f>VLOOKUP(A249,'BDD de référence'!$B$5:$D$5006,3,0)</f>
        <v>13</v>
      </c>
      <c r="C249" s="1" t="str">
        <f>VLOOKUP(A249,'BDD de référence'!$B$5:$E$5006,4,0)</f>
        <v>Provence-Alpes-Côte d'Azur</v>
      </c>
      <c r="D249" s="201">
        <v>16001.5</v>
      </c>
      <c r="E249" s="189" t="str">
        <f t="shared" si="3"/>
        <v>Tranche B</v>
      </c>
      <c r="F249" s="119">
        <f>IFERROR((VLOOKUP(E249,'Simulations - Consolidé'!$A$41:$P$45,13,0)*D249+VLOOKUP(E249,'Simulations - Consolidé'!$A$41:$P$45,14,0)),"")*$B$6</f>
        <v>32247.135483870967</v>
      </c>
      <c r="G249" s="119" t="str" cm="1">
        <f t="array" ref="G249">IF(SUMIF('BDD de référence'!$B$6:$B$4786,A249,'BDD de référence'!$I$6:$I$4786)&gt;0,IFERROR((VLOOKUP(E249,'Volet 1 - Domaines 2&amp;3'!$A$39:$L$43,11,0)*D249+VLOOKUP(E249,'Volet 1 - Domaines 2&amp;3'!$A$39:$L$43,12,0))*$B$6,error),"")</f>
        <v/>
      </c>
      <c r="H249" s="119" t="str" cm="1">
        <f t="array" ref="H249">IF(SUMIF('BDD de référence'!$B$6:$B$4786,A249,'BDD de référence'!$J$6:$J$4786)&gt;0,IFERROR((VLOOKUP(E249,'Volet 1 - Domaines 2&amp;3'!$A$39:$L$43,11,0)*D249+VLOOKUP(E249,'Volet 1 - Domaines 2&amp;3'!$A$39:$L$43,12,0))*$B$6,error),"")</f>
        <v/>
      </c>
      <c r="I249" s="119">
        <f>IFERROR((VLOOKUP(E249,'Simulations - Consolidé'!$A$41:$P$45,15,0)*D249+VLOOKUP(E249,'Simulations - Consolidé'!$A$41:$P$45,16,0)),"")*$C$6</f>
        <v>14018.482140047205</v>
      </c>
      <c r="J249" s="167">
        <v>8911.75</v>
      </c>
      <c r="K249" s="167">
        <v>10694.1</v>
      </c>
      <c r="L249" s="167">
        <v>7836.43</v>
      </c>
      <c r="M249" s="167">
        <v>9403.7199999999993</v>
      </c>
      <c r="N249" s="167">
        <v>6142.6</v>
      </c>
      <c r="O249" s="167">
        <v>7371.12</v>
      </c>
    </row>
    <row r="250" spans="1:15">
      <c r="A250" s="1" t="s">
        <v>1286</v>
      </c>
      <c r="B250" s="1" t="str">
        <f>VLOOKUP(A250,'BDD de référence'!$B$5:$D$5006,3,0)</f>
        <v>13</v>
      </c>
      <c r="C250" s="1" t="str">
        <f>VLOOKUP(A250,'BDD de référence'!$B$5:$E$5006,4,0)</f>
        <v>Provence-Alpes-Côte d'Azur</v>
      </c>
      <c r="D250" s="201">
        <v>7653</v>
      </c>
      <c r="E250" s="189" t="str">
        <f t="shared" si="3"/>
        <v>Tranche B</v>
      </c>
      <c r="F250" s="119">
        <f>IFERROR((VLOOKUP(E250,'Simulations - Consolidé'!$A$41:$P$45,13,0)*D250+VLOOKUP(E250,'Simulations - Consolidé'!$A$41:$P$45,14,0)),"")*$B$6</f>
        <v>21259.432258064513</v>
      </c>
      <c r="G250" s="119" t="str" cm="1">
        <f t="array" ref="G250">IF(SUMIF('BDD de référence'!$B$6:$B$4786,A250,'BDD de référence'!$I$6:$I$4786)&gt;0,IFERROR((VLOOKUP(E250,'Volet 1 - Domaines 2&amp;3'!$A$39:$L$43,11,0)*D250+VLOOKUP(E250,'Volet 1 - Domaines 2&amp;3'!$A$39:$L$43,12,0))*$B$6,error),"")</f>
        <v/>
      </c>
      <c r="H250" s="119" t="str" cm="1">
        <f t="array" ref="H250">IF(SUMIF('BDD de référence'!$B$6:$B$4786,A250,'BDD de référence'!$J$6:$J$4786)&gt;0,IFERROR((VLOOKUP(E250,'Volet 1 - Domaines 2&amp;3'!$A$39:$L$43,11,0)*D250+VLOOKUP(E250,'Volet 1 - Domaines 2&amp;3'!$A$39:$L$43,12,0))*$B$6,error),"")</f>
        <v/>
      </c>
      <c r="I250" s="119">
        <f>IFERROR((VLOOKUP(E250,'Simulations - Consolidé'!$A$41:$P$45,15,0)*D250+VLOOKUP(E250,'Simulations - Consolidé'!$A$41:$P$45,16,0)),"")*$C$6</f>
        <v>9241.9052714398113</v>
      </c>
      <c r="J250" s="167">
        <v>6443.1</v>
      </c>
      <c r="K250" s="167">
        <v>7731.72</v>
      </c>
      <c r="L250" s="167">
        <v>5592.21</v>
      </c>
      <c r="M250" s="167">
        <v>6710.66</v>
      </c>
      <c r="N250" s="167">
        <v>5469.34</v>
      </c>
      <c r="O250" s="167">
        <v>6563.21</v>
      </c>
    </row>
    <row r="251" spans="1:15">
      <c r="A251" s="1" t="s">
        <v>1283</v>
      </c>
      <c r="B251" s="1" t="str">
        <f>VLOOKUP(A251,'BDD de référence'!$B$5:$D$5006,3,0)</f>
        <v>13</v>
      </c>
      <c r="C251" s="1" t="str">
        <f>VLOOKUP(A251,'BDD de référence'!$B$5:$E$5006,4,0)</f>
        <v>Provence-Alpes-Côte d'Azur</v>
      </c>
      <c r="D251" s="201">
        <v>7786.5</v>
      </c>
      <c r="E251" s="189" t="str">
        <f t="shared" si="3"/>
        <v>Tranche B</v>
      </c>
      <c r="F251" s="119">
        <f>IFERROR((VLOOKUP(E251,'Simulations - Consolidé'!$A$41:$P$45,13,0)*D251+VLOOKUP(E251,'Simulations - Consolidé'!$A$41:$P$45,14,0)),"")*$B$6</f>
        <v>21435.135483870967</v>
      </c>
      <c r="G251" s="119" t="str" cm="1">
        <f t="array" ref="G251">IF(SUMIF('BDD de référence'!$B$6:$B$4786,A251,'BDD de référence'!$I$6:$I$4786)&gt;0,IFERROR((VLOOKUP(E251,'Volet 1 - Domaines 2&amp;3'!$A$39:$L$43,11,0)*D251+VLOOKUP(E251,'Volet 1 - Domaines 2&amp;3'!$A$39:$L$43,12,0))*$B$6,error),"")</f>
        <v/>
      </c>
      <c r="H251" s="119" t="str" cm="1">
        <f t="array" ref="H251">IF(SUMIF('BDD de référence'!$B$6:$B$4786,A251,'BDD de référence'!$J$6:$J$4786)&gt;0,IFERROR((VLOOKUP(E251,'Volet 1 - Domaines 2&amp;3'!$A$39:$L$43,11,0)*D251+VLOOKUP(E251,'Volet 1 - Domaines 2&amp;3'!$A$39:$L$43,12,0))*$B$6,error),"")</f>
        <v/>
      </c>
      <c r="I251" s="119">
        <f>IFERROR((VLOOKUP(E251,'Simulations - Consolidé'!$A$41:$P$45,15,0)*D251+VLOOKUP(E251,'Simulations - Consolidé'!$A$41:$P$45,16,0)),"")*$C$6</f>
        <v>9318.2870180959872</v>
      </c>
      <c r="J251" s="167">
        <v>6482.58</v>
      </c>
      <c r="K251" s="167">
        <v>7779.1</v>
      </c>
      <c r="L251" s="167">
        <v>5628.1</v>
      </c>
      <c r="M251" s="167">
        <v>6753.72</v>
      </c>
      <c r="N251" s="167">
        <v>5480.1</v>
      </c>
      <c r="O251" s="167">
        <v>6576.12</v>
      </c>
    </row>
    <row r="252" spans="1:15">
      <c r="A252" s="1" t="s">
        <v>1340</v>
      </c>
      <c r="B252" s="1" t="str">
        <f>VLOOKUP(A252,'BDD de référence'!$B$5:$D$5006,3,0)</f>
        <v>13</v>
      </c>
      <c r="C252" s="1" t="str">
        <f>VLOOKUP(A252,'BDD de référence'!$B$5:$E$5006,4,0)</f>
        <v>Provence-Alpes-Côte d'Azur</v>
      </c>
      <c r="D252" s="201">
        <v>1765.5</v>
      </c>
      <c r="E252" s="189" t="str">
        <f t="shared" si="3"/>
        <v>Tranche A</v>
      </c>
      <c r="F252" s="119">
        <f>IFERROR((VLOOKUP(E252,'Simulations - Consolidé'!$A$41:$P$45,13,0)*D252+VLOOKUP(E252,'Simulations - Consolidé'!$A$41:$P$45,14,0)),"")*$B$6</f>
        <v>16586.292857142857</v>
      </c>
      <c r="G252" s="119" t="str" cm="1">
        <f t="array" ref="G252">IF(SUMIF('BDD de référence'!$B$6:$B$4786,A252,'BDD de référence'!$I$6:$I$4786)&gt;0,IFERROR((VLOOKUP(E252,'Volet 1 - Domaines 2&amp;3'!$A$39:$L$43,11,0)*D252+VLOOKUP(E252,'Volet 1 - Domaines 2&amp;3'!$A$39:$L$43,12,0))*$B$6,error),"")</f>
        <v/>
      </c>
      <c r="H252" s="119" t="str" cm="1">
        <f t="array" ref="H252">IF(SUMIF('BDD de référence'!$B$6:$B$4786,A252,'BDD de référence'!$J$6:$J$4786)&gt;0,IFERROR((VLOOKUP(E252,'Volet 1 - Domaines 2&amp;3'!$A$39:$L$43,11,0)*D252+VLOOKUP(E252,'Volet 1 - Domaines 2&amp;3'!$A$39:$L$43,12,0))*$B$6,error),"")</f>
        <v/>
      </c>
      <c r="I252" s="119">
        <f>IFERROR((VLOOKUP(E252,'Simulations - Consolidé'!$A$41:$P$45,15,0)*D252+VLOOKUP(E252,'Simulations - Consolidé'!$A$41:$P$45,16,0)),"")*$C$6</f>
        <v>7210.3970383275264</v>
      </c>
      <c r="J252" s="167">
        <v>5003.7</v>
      </c>
      <c r="K252" s="167">
        <v>6004.44</v>
      </c>
      <c r="L252" s="167">
        <v>4481.95</v>
      </c>
      <c r="M252" s="167">
        <v>5378.34</v>
      </c>
      <c r="N252" s="167">
        <v>4793.5200000000004</v>
      </c>
      <c r="O252" s="167">
        <v>5752.2300000000005</v>
      </c>
    </row>
    <row r="253" spans="1:15">
      <c r="A253" s="1" t="s">
        <v>1260</v>
      </c>
      <c r="B253" s="1" t="str">
        <f>VLOOKUP(A253,'BDD de référence'!$B$5:$D$5006,3,0)</f>
        <v>13</v>
      </c>
      <c r="C253" s="1" t="str">
        <f>VLOOKUP(A253,'BDD de référence'!$B$5:$E$5006,4,0)</f>
        <v>Provence-Alpes-Côte d'Azur</v>
      </c>
      <c r="D253" s="201">
        <v>15956.5</v>
      </c>
      <c r="E253" s="189" t="str">
        <f t="shared" si="3"/>
        <v>Tranche B</v>
      </c>
      <c r="F253" s="119">
        <f>IFERROR((VLOOKUP(E253,'Simulations - Consolidé'!$A$41:$P$45,13,0)*D253+VLOOKUP(E253,'Simulations - Consolidé'!$A$41:$P$45,14,0)),"")*$B$6</f>
        <v>32187.909677419349</v>
      </c>
      <c r="G253" s="119" t="str" cm="1">
        <f t="array" ref="G253">IF(SUMIF('BDD de référence'!$B$6:$B$4786,A253,'BDD de référence'!$I$6:$I$4786)&gt;0,IFERROR((VLOOKUP(E253,'Volet 1 - Domaines 2&amp;3'!$A$39:$L$43,11,0)*D253+VLOOKUP(E253,'Volet 1 - Domaines 2&amp;3'!$A$39:$L$43,12,0))*$B$6,error),"")</f>
        <v/>
      </c>
      <c r="H253" s="119" t="str" cm="1">
        <f t="array" ref="H253">IF(SUMIF('BDD de référence'!$B$6:$B$4786,A253,'BDD de référence'!$J$6:$J$4786)&gt;0,IFERROR((VLOOKUP(E253,'Volet 1 - Domaines 2&amp;3'!$A$39:$L$43,11,0)*D253+VLOOKUP(E253,'Volet 1 - Domaines 2&amp;3'!$A$39:$L$43,12,0))*$B$6,error),"")</f>
        <v/>
      </c>
      <c r="I253" s="119">
        <f>IFERROR((VLOOKUP(E253,'Simulations - Consolidé'!$A$41:$P$45,15,0)*D253+VLOOKUP(E253,'Simulations - Consolidé'!$A$41:$P$45,16,0)),"")*$C$6</f>
        <v>13992.735483870967</v>
      </c>
      <c r="J253" s="167">
        <v>8898.44</v>
      </c>
      <c r="K253" s="167">
        <v>10678.130000000001</v>
      </c>
      <c r="L253" s="167">
        <v>7824.34</v>
      </c>
      <c r="M253" s="167">
        <v>9389.2100000000009</v>
      </c>
      <c r="N253" s="167">
        <v>6138.97</v>
      </c>
      <c r="O253" s="167">
        <v>7366.77</v>
      </c>
    </row>
    <row r="254" spans="1:15">
      <c r="A254" s="1" t="s">
        <v>1254</v>
      </c>
      <c r="B254" s="1" t="str">
        <f>VLOOKUP(A254,'BDD de référence'!$B$5:$D$5006,3,0)</f>
        <v>13</v>
      </c>
      <c r="C254" s="1" t="str">
        <f>VLOOKUP(A254,'BDD de référence'!$B$5:$E$5006,4,0)</f>
        <v>Provence-Alpes-Côte d'Azur</v>
      </c>
      <c r="D254" s="201">
        <v>12617.5</v>
      </c>
      <c r="E254" s="189" t="str">
        <f t="shared" si="3"/>
        <v>Tranche B</v>
      </c>
      <c r="F254" s="119">
        <f>IFERROR((VLOOKUP(E254,'Simulations - Consolidé'!$A$41:$P$45,13,0)*D254+VLOOKUP(E254,'Simulations - Consolidé'!$A$41:$P$45,14,0)),"")*$B$6</f>
        <v>27793.354838709674</v>
      </c>
      <c r="G254" s="119" t="str" cm="1">
        <f t="array" ref="G254">IF(SUMIF('BDD de référence'!$B$6:$B$4786,A254,'BDD de référence'!$I$6:$I$4786)&gt;0,IFERROR((VLOOKUP(E254,'Volet 1 - Domaines 2&amp;3'!$A$39:$L$43,11,0)*D254+VLOOKUP(E254,'Volet 1 - Domaines 2&amp;3'!$A$39:$L$43,12,0))*$B$6,error),"")</f>
        <v/>
      </c>
      <c r="H254" s="119" t="str" cm="1">
        <f t="array" ref="H254">IF(SUMIF('BDD de référence'!$B$6:$B$4786,A254,'BDD de référence'!$J$6:$J$4786)&gt;0,IFERROR((VLOOKUP(E254,'Volet 1 - Domaines 2&amp;3'!$A$39:$L$43,11,0)*D254+VLOOKUP(E254,'Volet 1 - Domaines 2&amp;3'!$A$39:$L$43,12,0))*$B$6,error),"")</f>
        <v/>
      </c>
      <c r="I254" s="119">
        <f>IFERROR((VLOOKUP(E254,'Simulations - Consolidé'!$A$41:$P$45,15,0)*D254+VLOOKUP(E254,'Simulations - Consolidé'!$A$41:$P$45,16,0)),"")*$C$6</f>
        <v>12082.33359559402</v>
      </c>
      <c r="J254" s="167">
        <v>7911.1</v>
      </c>
      <c r="K254" s="167">
        <v>9493.32</v>
      </c>
      <c r="L254" s="167">
        <v>6926.75</v>
      </c>
      <c r="M254" s="167">
        <v>8312.1</v>
      </c>
      <c r="N254" s="167">
        <v>5869.7</v>
      </c>
      <c r="O254" s="167">
        <v>7043.64</v>
      </c>
    </row>
    <row r="255" spans="1:15">
      <c r="A255" s="1" t="s">
        <v>1221</v>
      </c>
      <c r="B255" s="1" t="str">
        <f>VLOOKUP(A255,'BDD de référence'!$B$5:$D$5006,3,0)</f>
        <v>13</v>
      </c>
      <c r="C255" s="1" t="str">
        <f>VLOOKUP(A255,'BDD de référence'!$B$5:$E$5006,4,0)</f>
        <v>Provence-Alpes-Côte d'Azur</v>
      </c>
      <c r="D255" s="201">
        <v>14508.5</v>
      </c>
      <c r="E255" s="189" t="str">
        <f t="shared" si="3"/>
        <v>Tranche B</v>
      </c>
      <c r="F255" s="119">
        <f>IFERROR((VLOOKUP(E255,'Simulations - Consolidé'!$A$41:$P$45,13,0)*D255+VLOOKUP(E255,'Simulations - Consolidé'!$A$41:$P$45,14,0)),"")*$B$6</f>
        <v>30282.154838709674</v>
      </c>
      <c r="G255" s="119" t="str" cm="1">
        <f t="array" ref="G255">IF(SUMIF('BDD de référence'!$B$6:$B$4786,A255,'BDD de référence'!$I$6:$I$4786)&gt;0,IFERROR((VLOOKUP(E255,'Volet 1 - Domaines 2&amp;3'!$A$39:$L$43,11,0)*D255+VLOOKUP(E255,'Volet 1 - Domaines 2&amp;3'!$A$39:$L$43,12,0))*$B$6,error),"")</f>
        <v/>
      </c>
      <c r="H255" s="119" t="str" cm="1">
        <f t="array" ref="H255">IF(SUMIF('BDD de référence'!$B$6:$B$4786,A255,'BDD de référence'!$J$6:$J$4786)&gt;0,IFERROR((VLOOKUP(E255,'Volet 1 - Domaines 2&amp;3'!$A$39:$L$43,11,0)*D255+VLOOKUP(E255,'Volet 1 - Domaines 2&amp;3'!$A$39:$L$43,12,0))*$B$6,error),"")</f>
        <v/>
      </c>
      <c r="I255" s="119">
        <f>IFERROR((VLOOKUP(E255,'Simulations - Consolidé'!$A$41:$P$45,15,0)*D255+VLOOKUP(E255,'Simulations - Consolidé'!$A$41:$P$45,16,0)),"")*$C$6</f>
        <v>13164.265302911093</v>
      </c>
      <c r="J255" s="167">
        <v>8470.26</v>
      </c>
      <c r="K255" s="167">
        <v>10164.32</v>
      </c>
      <c r="L255" s="167">
        <v>7435.09</v>
      </c>
      <c r="M255" s="167">
        <v>8922.11</v>
      </c>
      <c r="N255" s="167">
        <v>6022.2</v>
      </c>
      <c r="O255" s="167">
        <v>7226.64</v>
      </c>
    </row>
    <row r="256" spans="1:15">
      <c r="A256" s="1" t="s">
        <v>1215</v>
      </c>
      <c r="B256" s="1" t="str">
        <f>VLOOKUP(A256,'BDD de référence'!$B$5:$D$5006,3,0)</f>
        <v>13</v>
      </c>
      <c r="C256" s="1" t="str">
        <f>VLOOKUP(A256,'BDD de référence'!$B$5:$E$5006,4,0)</f>
        <v>Provence-Alpes-Côte d'Azur</v>
      </c>
      <c r="D256" s="201">
        <v>15017</v>
      </c>
      <c r="E256" s="189" t="str">
        <f t="shared" si="3"/>
        <v>Tranche B</v>
      </c>
      <c r="F256" s="119">
        <f>IFERROR((VLOOKUP(E256,'Simulations - Consolidé'!$A$41:$P$45,13,0)*D256+VLOOKUP(E256,'Simulations - Consolidé'!$A$41:$P$45,14,0)),"")*$B$6</f>
        <v>30951.406451612904</v>
      </c>
      <c r="G256" s="119" t="str" cm="1">
        <f t="array" ref="G256">IF(SUMIF('BDD de référence'!$B$6:$B$4786,A256,'BDD de référence'!$I$6:$I$4786)&gt;0,IFERROR((VLOOKUP(E256,'Volet 1 - Domaines 2&amp;3'!$A$39:$L$43,11,0)*D256+VLOOKUP(E256,'Volet 1 - Domaines 2&amp;3'!$A$39:$L$43,12,0))*$B$6,error),"")</f>
        <v/>
      </c>
      <c r="H256" s="119" t="str" cm="1">
        <f t="array" ref="H256">IF(SUMIF('BDD de référence'!$B$6:$B$4786,A256,'BDD de référence'!$J$6:$J$4786)&gt;0,IFERROR((VLOOKUP(E256,'Volet 1 - Domaines 2&amp;3'!$A$39:$L$43,11,0)*D256+VLOOKUP(E256,'Volet 1 - Domaines 2&amp;3'!$A$39:$L$43,12,0))*$B$6,error),"")</f>
        <v/>
      </c>
      <c r="I256" s="119">
        <f>IFERROR((VLOOKUP(E256,'Simulations - Consolidé'!$A$41:$P$45,15,0)*D256+VLOOKUP(E256,'Simulations - Consolidé'!$A$41:$P$45,16,0)),"")*$C$6</f>
        <v>13455.202517702595</v>
      </c>
      <c r="J256" s="167">
        <v>8620.630000000001</v>
      </c>
      <c r="K256" s="167">
        <v>10344.76</v>
      </c>
      <c r="L256" s="167">
        <v>7571.7800000000007</v>
      </c>
      <c r="M256" s="167">
        <v>9086.14</v>
      </c>
      <c r="N256" s="167">
        <v>6063.2</v>
      </c>
      <c r="O256" s="167">
        <v>7275.84</v>
      </c>
    </row>
    <row r="257" spans="1:15">
      <c r="A257" s="1" t="s">
        <v>1120</v>
      </c>
      <c r="B257" s="1" t="str">
        <f>VLOOKUP(A257,'BDD de référence'!$B$5:$D$5006,3,0)</f>
        <v>13</v>
      </c>
      <c r="C257" s="1" t="str">
        <f>VLOOKUP(A257,'BDD de référence'!$B$5:$E$5006,4,0)</f>
        <v>Provence-Alpes-Côte d'Azur</v>
      </c>
      <c r="D257" s="201">
        <v>26377</v>
      </c>
      <c r="E257" s="189" t="str">
        <f t="shared" si="3"/>
        <v>Tranche C</v>
      </c>
      <c r="F257" s="119">
        <f>IFERROR((VLOOKUP(E257,'Simulations - Consolidé'!$A$41:$P$45,13,0)*D257+VLOOKUP(E257,'Simulations - Consolidé'!$A$41:$P$45,14,0)),"")*$B$6</f>
        <v>42419.932048192764</v>
      </c>
      <c r="G257" s="119" t="str" cm="1">
        <f t="array" ref="G257">IF(SUMIF('BDD de référence'!$B$6:$B$4786,A257,'BDD de référence'!$I$6:$I$4786)&gt;0,IFERROR((VLOOKUP(E257,'Volet 1 - Domaines 2&amp;3'!$A$39:$L$43,11,0)*D257+VLOOKUP(E257,'Volet 1 - Domaines 2&amp;3'!$A$39:$L$43,12,0))*$B$6,error),"")</f>
        <v/>
      </c>
      <c r="H257" s="119" cm="1">
        <f t="array" ref="H257">IF(SUMIF('BDD de référence'!$B$6:$B$4786,A257,'BDD de référence'!$J$6:$J$4786)&gt;0,IFERROR((VLOOKUP(E257,'Volet 1 - Domaines 2&amp;3'!$A$39:$L$43,11,0)*D257+VLOOKUP(E257,'Volet 1 - Domaines 2&amp;3'!$A$39:$L$43,12,0))*$B$6,error),"")</f>
        <v>22512.923855421686</v>
      </c>
      <c r="I257" s="119">
        <f>IFERROR((VLOOKUP(E257,'Simulations - Consolidé'!$A$41:$P$45,15,0)*D257+VLOOKUP(E257,'Simulations - Consolidé'!$A$41:$P$45,16,0)),"")*$C$6</f>
        <v>18440.802597707909</v>
      </c>
      <c r="J257" s="167">
        <v>11253.74</v>
      </c>
      <c r="K257" s="167">
        <v>13504.49</v>
      </c>
      <c r="L257" s="167">
        <v>9793.5400000000009</v>
      </c>
      <c r="M257" s="167">
        <v>11752.25</v>
      </c>
      <c r="N257" s="167">
        <v>6853.52</v>
      </c>
      <c r="O257" s="167">
        <v>8224.23</v>
      </c>
    </row>
    <row r="258" spans="1:15">
      <c r="A258" s="1" t="s">
        <v>1224</v>
      </c>
      <c r="B258" s="1" t="str">
        <f>VLOOKUP(A258,'BDD de référence'!$B$5:$D$5006,3,0)</f>
        <v>13</v>
      </c>
      <c r="C258" s="1" t="str">
        <f>VLOOKUP(A258,'BDD de référence'!$B$5:$E$5006,4,0)</f>
        <v>Provence-Alpes-Côte d'Azur</v>
      </c>
      <c r="D258" s="201">
        <v>14421</v>
      </c>
      <c r="E258" s="189" t="str">
        <f t="shared" si="3"/>
        <v>Tranche B</v>
      </c>
      <c r="F258" s="119">
        <f>IFERROR((VLOOKUP(E258,'Simulations - Consolidé'!$A$41:$P$45,13,0)*D258+VLOOKUP(E258,'Simulations - Consolidé'!$A$41:$P$45,14,0)),"")*$B$6</f>
        <v>30166.993548387094</v>
      </c>
      <c r="G258" s="119" t="str" cm="1">
        <f t="array" ref="G258">IF(SUMIF('BDD de référence'!$B$6:$B$4786,A258,'BDD de référence'!$I$6:$I$4786)&gt;0,IFERROR((VLOOKUP(E258,'Volet 1 - Domaines 2&amp;3'!$A$39:$L$43,11,0)*D258+VLOOKUP(E258,'Volet 1 - Domaines 2&amp;3'!$A$39:$L$43,12,0))*$B$6,error),"")</f>
        <v/>
      </c>
      <c r="H258" s="119" cm="1">
        <f t="array" ref="H258">IF(SUMIF('BDD de référence'!$B$6:$B$4786,A258,'BDD de référence'!$J$6:$J$4786)&gt;0,IFERROR((VLOOKUP(E258,'Volet 1 - Domaines 2&amp;3'!$A$39:$L$43,11,0)*D258+VLOOKUP(E258,'Volet 1 - Domaines 2&amp;3'!$A$39:$L$43,12,0))*$B$6,error),"")</f>
        <v>16340.454838709675</v>
      </c>
      <c r="I258" s="119">
        <f>IFERROR((VLOOKUP(E258,'Simulations - Consolidé'!$A$41:$P$45,15,0)*D258+VLOOKUP(E258,'Simulations - Consolidé'!$A$41:$P$45,16,0)),"")*$C$6</f>
        <v>13114.202360346184</v>
      </c>
      <c r="J258" s="167">
        <v>8444.39</v>
      </c>
      <c r="K258" s="167">
        <v>10133.27</v>
      </c>
      <c r="L258" s="167">
        <v>7411.5700000000006</v>
      </c>
      <c r="M258" s="167">
        <v>8893.89</v>
      </c>
      <c r="N258" s="167">
        <v>6015.1500000000005</v>
      </c>
      <c r="O258" s="167">
        <v>7218.18</v>
      </c>
    </row>
    <row r="259" spans="1:15">
      <c r="A259" s="1" t="s">
        <v>1005</v>
      </c>
      <c r="B259" s="1" t="str">
        <f>VLOOKUP(A259,'BDD de référence'!$B$5:$D$5006,3,0)</f>
        <v>13</v>
      </c>
      <c r="C259" s="1" t="str">
        <f>VLOOKUP(A259,'BDD de référence'!$B$5:$E$5006,4,0)</f>
        <v>Provence-Alpes-Côte d'Azur</v>
      </c>
      <c r="D259" s="201">
        <v>272729</v>
      </c>
      <c r="E259" s="189" t="str">
        <f t="shared" si="3"/>
        <v>Tranche D</v>
      </c>
      <c r="F259" s="119">
        <f>IFERROR((VLOOKUP(E259,'Simulations - Consolidé'!$A$41:$P$45,13,0)*D259+VLOOKUP(E259,'Simulations - Consolidé'!$A$41:$P$45,14,0)),"")*$B$6</f>
        <v>132006.81788321168</v>
      </c>
      <c r="G259" s="119" cm="1">
        <f t="array" ref="G259">IF(SUMIF('BDD de référence'!$B$6:$B$4786,A259,'BDD de référence'!$I$6:$I$4786)&gt;0,IFERROR((VLOOKUP(E259,'Volet 1 - Domaines 2&amp;3'!$A$39:$L$43,11,0)*D259+VLOOKUP(E259,'Volet 1 - Domaines 2&amp;3'!$A$39:$L$43,12,0))*$B$6,error),"")</f>
        <v>44942.299416058398</v>
      </c>
      <c r="H259" s="119" cm="1">
        <f t="array" ref="H259">IF(SUMIF('BDD de référence'!$B$6:$B$4786,A259,'BDD de référence'!$J$6:$J$4786)&gt;0,IFERROR((VLOOKUP(E259,'Volet 1 - Domaines 2&amp;3'!$A$39:$L$43,11,0)*D259+VLOOKUP(E259,'Volet 1 - Domaines 2&amp;3'!$A$39:$L$43,12,0))*$B$6,error),"")</f>
        <v>44942.299416058398</v>
      </c>
      <c r="I259" s="119">
        <f>IFERROR((VLOOKUP(E259,'Simulations - Consolidé'!$A$41:$P$45,15,0)*D259+VLOOKUP(E259,'Simulations - Consolidé'!$A$41:$P$45,16,0)),"")*$C$6</f>
        <v>57386.0341730461</v>
      </c>
      <c r="J259" s="167">
        <v>34502.93</v>
      </c>
      <c r="K259" s="167">
        <v>41403.520000000004</v>
      </c>
      <c r="L259" s="167">
        <v>21301.179999999997</v>
      </c>
      <c r="M259" s="167">
        <v>25561.42</v>
      </c>
      <c r="N259" s="167">
        <v>17134.509999999998</v>
      </c>
      <c r="O259" s="167">
        <v>20561.419999999998</v>
      </c>
    </row>
    <row r="260" spans="1:15">
      <c r="A260" s="1" t="s">
        <v>1256</v>
      </c>
      <c r="B260" s="1" t="str">
        <f>VLOOKUP(A260,'BDD de référence'!$B$5:$D$5006,3,0)</f>
        <v>13</v>
      </c>
      <c r="C260" s="1" t="str">
        <f>VLOOKUP(A260,'BDD de référence'!$B$5:$E$5006,4,0)</f>
        <v>Provence-Alpes-Côte d'Azur</v>
      </c>
      <c r="D260" s="201">
        <v>12616.5</v>
      </c>
      <c r="E260" s="189" t="str">
        <f t="shared" si="3"/>
        <v>Tranche B</v>
      </c>
      <c r="F260" s="119">
        <f>IFERROR((VLOOKUP(E260,'Simulations - Consolidé'!$A$41:$P$45,13,0)*D260+VLOOKUP(E260,'Simulations - Consolidé'!$A$41:$P$45,14,0)),"")*$B$6</f>
        <v>27792.038709677418</v>
      </c>
      <c r="G260" s="119" t="str" cm="1">
        <f t="array" ref="G260">IF(SUMIF('BDD de référence'!$B$6:$B$4786,A260,'BDD de référence'!$I$6:$I$4786)&gt;0,IFERROR((VLOOKUP(E260,'Volet 1 - Domaines 2&amp;3'!$A$39:$L$43,11,0)*D260+VLOOKUP(E260,'Volet 1 - Domaines 2&amp;3'!$A$39:$L$43,12,0))*$B$6,error),"")</f>
        <v/>
      </c>
      <c r="H260" s="119" cm="1">
        <f t="array" ref="H260">IF(SUMIF('BDD de référence'!$B$6:$B$4786,A260,'BDD de référence'!$J$6:$J$4786)&gt;0,IFERROR((VLOOKUP(E260,'Volet 1 - Domaines 2&amp;3'!$A$39:$L$43,11,0)*D260+VLOOKUP(E260,'Volet 1 - Domaines 2&amp;3'!$A$39:$L$43,12,0))*$B$6,error),"")</f>
        <v>15054.020967741935</v>
      </c>
      <c r="I260" s="119">
        <f>IFERROR((VLOOKUP(E260,'Simulations - Consolidé'!$A$41:$P$45,15,0)*D260+VLOOKUP(E260,'Simulations - Consolidé'!$A$41:$P$45,16,0)),"")*$C$6</f>
        <v>12081.761447678993</v>
      </c>
      <c r="J260" s="167">
        <v>7910.8</v>
      </c>
      <c r="K260" s="167">
        <v>9492.9599999999991</v>
      </c>
      <c r="L260" s="167">
        <v>6926.49</v>
      </c>
      <c r="M260" s="167">
        <v>8311.7900000000009</v>
      </c>
      <c r="N260" s="167">
        <v>5869.62</v>
      </c>
      <c r="O260" s="167">
        <v>7043.55</v>
      </c>
    </row>
    <row r="261" spans="1:15">
      <c r="A261" s="1" t="s">
        <v>1066</v>
      </c>
      <c r="B261" s="1" t="str">
        <f>VLOOKUP(A261,'BDD de référence'!$B$5:$D$5006,3,0)</f>
        <v>13</v>
      </c>
      <c r="C261" s="1" t="str">
        <f>VLOOKUP(A261,'BDD de référence'!$B$5:$E$5006,4,0)</f>
        <v>Provence-Alpes-Côte d'Azur</v>
      </c>
      <c r="D261" s="201">
        <v>43485.5</v>
      </c>
      <c r="E261" s="189" t="str">
        <f t="shared" si="3"/>
        <v>Tranche C</v>
      </c>
      <c r="F261" s="119">
        <f>IFERROR((VLOOKUP(E261,'Simulations - Consolidé'!$A$41:$P$45,13,0)*D261+VLOOKUP(E261,'Simulations - Consolidé'!$A$41:$P$45,14,0)),"")*$B$6</f>
        <v>49568.39927710843</v>
      </c>
      <c r="G261" s="119" t="str" cm="1">
        <f t="array" ref="G261">IF(SUMIF('BDD de référence'!$B$6:$B$4786,A261,'BDD de référence'!$I$6:$I$4786)&gt;0,IFERROR((VLOOKUP(E261,'Volet 1 - Domaines 2&amp;3'!$A$39:$L$43,11,0)*D261+VLOOKUP(E261,'Volet 1 - Domaines 2&amp;3'!$A$39:$L$43,12,0))*$B$6,error),"")</f>
        <v/>
      </c>
      <c r="H261" s="119" cm="1">
        <f t="array" ref="H261">IF(SUMIF('BDD de référence'!$B$6:$B$4786,A261,'BDD de référence'!$J$6:$J$4786)&gt;0,IFERROR((VLOOKUP(E261,'Volet 1 - Domaines 2&amp;3'!$A$39:$L$43,11,0)*D261+VLOOKUP(E261,'Volet 1 - Domaines 2&amp;3'!$A$39:$L$43,12,0))*$B$6,error),"")</f>
        <v>24335.082168674697</v>
      </c>
      <c r="I261" s="119">
        <f>IFERROR((VLOOKUP(E261,'Simulations - Consolidé'!$A$41:$P$45,15,0)*D261+VLOOKUP(E261,'Simulations - Consolidé'!$A$41:$P$45,16,0)),"")*$C$6</f>
        <v>21548.385912430211</v>
      </c>
      <c r="J261" s="167">
        <v>13108.880000000001</v>
      </c>
      <c r="K261" s="167">
        <v>15730.66</v>
      </c>
      <c r="L261" s="167">
        <v>10721.11</v>
      </c>
      <c r="M261" s="167">
        <v>12865.34</v>
      </c>
      <c r="N261" s="167">
        <v>7678.02</v>
      </c>
      <c r="O261" s="167">
        <v>9213.630000000001</v>
      </c>
    </row>
    <row r="262" spans="1:15">
      <c r="A262" s="1" t="s">
        <v>1302</v>
      </c>
      <c r="B262" s="1" t="str">
        <f>VLOOKUP(A262,'BDD de référence'!$B$5:$D$5006,3,0)</f>
        <v>13</v>
      </c>
      <c r="C262" s="1" t="str">
        <f>VLOOKUP(A262,'BDD de référence'!$B$5:$E$5006,4,0)</f>
        <v>Provence-Alpes-Côte d'Azur</v>
      </c>
      <c r="D262" s="201">
        <v>4015</v>
      </c>
      <c r="E262" s="189" t="str">
        <f t="shared" si="3"/>
        <v>Tranche A</v>
      </c>
      <c r="F262" s="119">
        <f>IFERROR((VLOOKUP(E262,'Simulations - Consolidé'!$A$41:$P$45,13,0)*D262+VLOOKUP(E262,'Simulations - Consolidé'!$A$41:$P$45,14,0)),"")*$B$6</f>
        <v>18225.214285714286</v>
      </c>
      <c r="G262" s="119" t="str" cm="1">
        <f t="array" ref="G262">IF(SUMIF('BDD de référence'!$B$6:$B$4786,A262,'BDD de référence'!$I$6:$I$4786)&gt;0,IFERROR((VLOOKUP(E262,'Volet 1 - Domaines 2&amp;3'!$A$39:$L$43,11,0)*D262+VLOOKUP(E262,'Volet 1 - Domaines 2&amp;3'!$A$39:$L$43,12,0))*$B$6,error),"")</f>
        <v/>
      </c>
      <c r="H262" s="119" t="str" cm="1">
        <f t="array" ref="H262">IF(SUMIF('BDD de référence'!$B$6:$B$4786,A262,'BDD de référence'!$J$6:$J$4786)&gt;0,IFERROR((VLOOKUP(E262,'Volet 1 - Domaines 2&amp;3'!$A$39:$L$43,11,0)*D262+VLOOKUP(E262,'Volet 1 - Domaines 2&amp;3'!$A$39:$L$43,12,0))*$B$6,error),"")</f>
        <v/>
      </c>
      <c r="I262" s="119">
        <f>IFERROR((VLOOKUP(E262,'Simulations - Consolidé'!$A$41:$P$45,15,0)*D262+VLOOKUP(E262,'Simulations - Consolidé'!$A$41:$P$45,16,0)),"")*$C$6</f>
        <v>7922.8693379790939</v>
      </c>
      <c r="J262" s="167">
        <v>5539.3</v>
      </c>
      <c r="K262" s="167">
        <v>6647.16</v>
      </c>
      <c r="L262" s="167">
        <v>4883.6400000000003</v>
      </c>
      <c r="M262" s="167">
        <v>5860.37</v>
      </c>
      <c r="N262" s="167">
        <v>5061.3200000000006</v>
      </c>
      <c r="O262" s="167">
        <v>6073.59</v>
      </c>
    </row>
    <row r="263" spans="1:15">
      <c r="A263" s="1" t="s">
        <v>1337</v>
      </c>
      <c r="B263" s="1" t="str">
        <f>VLOOKUP(A263,'BDD de référence'!$B$5:$D$5006,3,0)</f>
        <v>13</v>
      </c>
      <c r="C263" s="1" t="str">
        <f>VLOOKUP(A263,'BDD de référence'!$B$5:$E$5006,4,0)</f>
        <v>Provence-Alpes-Côte d'Azur</v>
      </c>
      <c r="D263" s="201">
        <v>1767</v>
      </c>
      <c r="E263" s="189" t="str">
        <f t="shared" si="3"/>
        <v>Tranche A</v>
      </c>
      <c r="F263" s="119">
        <f>IFERROR((VLOOKUP(E263,'Simulations - Consolidé'!$A$41:$P$45,13,0)*D263+VLOOKUP(E263,'Simulations - Consolidé'!$A$41:$P$45,14,0)),"")*$B$6</f>
        <v>16587.385714285712</v>
      </c>
      <c r="G263" s="119" t="str" cm="1">
        <f t="array" ref="G263">IF(SUMIF('BDD de référence'!$B$6:$B$4786,A263,'BDD de référence'!$I$6:$I$4786)&gt;0,IFERROR((VLOOKUP(E263,'Volet 1 - Domaines 2&amp;3'!$A$39:$L$43,11,0)*D263+VLOOKUP(E263,'Volet 1 - Domaines 2&amp;3'!$A$39:$L$43,12,0))*$B$6,error),"")</f>
        <v/>
      </c>
      <c r="H263" s="119" t="str" cm="1">
        <f t="array" ref="H263">IF(SUMIF('BDD de référence'!$B$6:$B$4786,A263,'BDD de référence'!$J$6:$J$4786)&gt;0,IFERROR((VLOOKUP(E263,'Volet 1 - Domaines 2&amp;3'!$A$39:$L$43,11,0)*D263+VLOOKUP(E263,'Volet 1 - Domaines 2&amp;3'!$A$39:$L$43,12,0))*$B$6,error),"")</f>
        <v/>
      </c>
      <c r="I263" s="119">
        <f>IFERROR((VLOOKUP(E263,'Simulations - Consolidé'!$A$41:$P$45,15,0)*D263+VLOOKUP(E263,'Simulations - Consolidé'!$A$41:$P$45,16,0)),"")*$C$6</f>
        <v>7210.8721254355396</v>
      </c>
      <c r="J263" s="167">
        <v>5004.05</v>
      </c>
      <c r="K263" s="167">
        <v>6004.86</v>
      </c>
      <c r="L263" s="167">
        <v>4482.21</v>
      </c>
      <c r="M263" s="167">
        <v>5378.66</v>
      </c>
      <c r="N263" s="167">
        <v>4793.7</v>
      </c>
      <c r="O263" s="167">
        <v>5752.44</v>
      </c>
    </row>
    <row r="264" spans="1:15">
      <c r="A264" s="1" t="s">
        <v>1011</v>
      </c>
      <c r="B264" s="1" t="str">
        <f>VLOOKUP(A264,'BDD de référence'!$B$5:$D$5006,3,0)</f>
        <v>13</v>
      </c>
      <c r="C264" s="1" t="str">
        <f>VLOOKUP(A264,'BDD de référence'!$B$5:$E$5006,4,0)</f>
        <v>Provence-Alpes-Côte d'Azur</v>
      </c>
      <c r="D264" s="201">
        <v>148574.5</v>
      </c>
      <c r="E264" s="189" t="str">
        <f t="shared" si="3"/>
        <v>Tranche C</v>
      </c>
      <c r="F264" s="119">
        <f>IFERROR((VLOOKUP(E264,'Simulations - Consolidé'!$A$41:$P$45,13,0)*D264+VLOOKUP(E264,'Simulations - Consolidé'!$A$41:$P$45,14,0)),"")*$B$6</f>
        <v>93477.875421686738</v>
      </c>
      <c r="G264" s="119" t="str" cm="1">
        <f t="array" ref="G264">IF(SUMIF('BDD de référence'!$B$6:$B$4786,A264,'BDD de référence'!$I$6:$I$4786)&gt;0,IFERROR((VLOOKUP(E264,'Volet 1 - Domaines 2&amp;3'!$A$39:$L$43,11,0)*D264+VLOOKUP(E264,'Volet 1 - Domaines 2&amp;3'!$A$39:$L$43,12,0))*$B$6,error),"")</f>
        <v/>
      </c>
      <c r="H264" s="119" cm="1">
        <f t="array" ref="H264">IF(SUMIF('BDD de référence'!$B$6:$B$4786,A264,'BDD de référence'!$J$6:$J$4786)&gt;0,IFERROR((VLOOKUP(E264,'Volet 1 - Domaines 2&amp;3'!$A$39:$L$43,11,0)*D264+VLOOKUP(E264,'Volet 1 - Domaines 2&amp;3'!$A$39:$L$43,12,0))*$B$6,error),"")</f>
        <v>35527.693734939763</v>
      </c>
      <c r="I264" s="119">
        <f>IFERROR((VLOOKUP(E264,'Simulations - Consolidé'!$A$41:$P$45,15,0)*D264+VLOOKUP(E264,'Simulations - Consolidé'!$A$41:$P$45,16,0)),"")*$C$6</f>
        <v>40636.723461651476</v>
      </c>
      <c r="J264" s="167">
        <v>24504.07</v>
      </c>
      <c r="K264" s="167">
        <v>29404.89</v>
      </c>
      <c r="L264" s="167">
        <v>16418.7</v>
      </c>
      <c r="M264" s="167">
        <v>19702.439999999999</v>
      </c>
      <c r="N264" s="167">
        <v>12742.55</v>
      </c>
      <c r="O264" s="167">
        <v>15291.06</v>
      </c>
    </row>
    <row r="265" spans="1:15">
      <c r="A265" s="1" t="s">
        <v>1169</v>
      </c>
      <c r="B265" s="1" t="str">
        <f>VLOOKUP(A265,'BDD de référence'!$B$5:$D$5006,3,0)</f>
        <v>13</v>
      </c>
      <c r="C265" s="1" t="str">
        <f>VLOOKUP(A265,'BDD de référence'!$B$5:$E$5006,4,0)</f>
        <v>Provence-Alpes-Côte d'Azur</v>
      </c>
      <c r="D265" s="201">
        <v>18862.5</v>
      </c>
      <c r="E265" s="189" t="str">
        <f t="shared" si="3"/>
        <v>Tranche B</v>
      </c>
      <c r="F265" s="119">
        <f>IFERROR((VLOOKUP(E265,'Simulations - Consolidé'!$A$41:$P$45,13,0)*D265+VLOOKUP(E265,'Simulations - Consolidé'!$A$41:$P$45,14,0)),"")*$B$6</f>
        <v>36012.580645161281</v>
      </c>
      <c r="G265" s="119" t="str" cm="1">
        <f t="array" ref="G265">IF(SUMIF('BDD de référence'!$B$6:$B$4786,A265,'BDD de référence'!$I$6:$I$4786)&gt;0,IFERROR((VLOOKUP(E265,'Volet 1 - Domaines 2&amp;3'!$A$39:$L$43,11,0)*D265+VLOOKUP(E265,'Volet 1 - Domaines 2&amp;3'!$A$39:$L$43,12,0))*$B$6,error),"")</f>
        <v/>
      </c>
      <c r="H265" s="119" t="str" cm="1">
        <f t="array" ref="H265">IF(SUMIF('BDD de référence'!$B$6:$B$4786,A265,'BDD de référence'!$J$6:$J$4786)&gt;0,IFERROR((VLOOKUP(E265,'Volet 1 - Domaines 2&amp;3'!$A$39:$L$43,11,0)*D265+VLOOKUP(E265,'Volet 1 - Domaines 2&amp;3'!$A$39:$L$43,12,0))*$B$6,error),"")</f>
        <v/>
      </c>
      <c r="I265" s="119">
        <f>IFERROR((VLOOKUP(E265,'Simulations - Consolidé'!$A$41:$P$45,15,0)*D265+VLOOKUP(E265,'Simulations - Consolidé'!$A$41:$P$45,16,0)),"")*$C$6</f>
        <v>15655.397324940992</v>
      </c>
      <c r="J265" s="167">
        <v>9757.74</v>
      </c>
      <c r="K265" s="167">
        <v>11709.29</v>
      </c>
      <c r="L265" s="167">
        <v>8605.52</v>
      </c>
      <c r="M265" s="167">
        <v>10326.630000000001</v>
      </c>
      <c r="N265" s="167">
        <v>6373.33</v>
      </c>
      <c r="O265" s="167">
        <v>7648</v>
      </c>
    </row>
    <row r="266" spans="1:15">
      <c r="A266" s="1" t="s">
        <v>1362</v>
      </c>
      <c r="B266" s="1" t="str">
        <f>VLOOKUP(A266,'BDD de référence'!$B$5:$D$5006,3,0)</f>
        <v>13</v>
      </c>
      <c r="C266" s="1" t="str">
        <f>VLOOKUP(A266,'BDD de référence'!$B$5:$E$5006,4,0)</f>
        <v>Provence-Alpes-Côte d'Azur</v>
      </c>
      <c r="D266" s="201">
        <v>926.5</v>
      </c>
      <c r="E266" s="189" t="str">
        <f t="shared" si="3"/>
        <v>Tranche A</v>
      </c>
      <c r="F266" s="119">
        <f>IFERROR((VLOOKUP(E266,'Simulations - Consolidé'!$A$41:$P$45,13,0)*D266+VLOOKUP(E266,'Simulations - Consolidé'!$A$41:$P$45,14,0)),"")*$B$6</f>
        <v>15975.02142857143</v>
      </c>
      <c r="G266" s="119" t="str" cm="1">
        <f t="array" ref="G266">IF(SUMIF('BDD de référence'!$B$6:$B$4786,A266,'BDD de référence'!$I$6:$I$4786)&gt;0,IFERROR((VLOOKUP(E266,'Volet 1 - Domaines 2&amp;3'!$A$39:$L$43,11,0)*D266+VLOOKUP(E266,'Volet 1 - Domaines 2&amp;3'!$A$39:$L$43,12,0))*$B$6,error),"")</f>
        <v/>
      </c>
      <c r="H266" s="119" t="str" cm="1">
        <f t="array" ref="H266">IF(SUMIF('BDD de référence'!$B$6:$B$4786,A266,'BDD de référence'!$J$6:$J$4786)&gt;0,IFERROR((VLOOKUP(E266,'Volet 1 - Domaines 2&amp;3'!$A$39:$L$43,11,0)*D266+VLOOKUP(E266,'Volet 1 - Domaines 2&amp;3'!$A$39:$L$43,12,0))*$B$6,error),"")</f>
        <v/>
      </c>
      <c r="I266" s="119">
        <f>IFERROR((VLOOKUP(E266,'Simulations - Consolidé'!$A$41:$P$45,15,0)*D266+VLOOKUP(E266,'Simulations - Consolidé'!$A$41:$P$45,16,0)),"")*$C$6</f>
        <v>6944.664982578397</v>
      </c>
      <c r="J266" s="167">
        <v>4803.9400000000005</v>
      </c>
      <c r="K266" s="167">
        <v>5764.7300000000005</v>
      </c>
      <c r="L266" s="167">
        <v>4332.12</v>
      </c>
      <c r="M266" s="167">
        <v>5198.55</v>
      </c>
      <c r="N266" s="167">
        <v>4693.6400000000003</v>
      </c>
      <c r="O266" s="167">
        <v>5632.37</v>
      </c>
    </row>
    <row r="267" spans="1:15">
      <c r="A267" s="1" t="s">
        <v>1164</v>
      </c>
      <c r="B267" s="1" t="str">
        <f>VLOOKUP(A267,'BDD de référence'!$B$5:$D$5006,3,0)</f>
        <v>13</v>
      </c>
      <c r="C267" s="1" t="str">
        <f>VLOOKUP(A267,'BDD de référence'!$B$5:$E$5006,4,0)</f>
        <v>Provence-Alpes-Côte d'Azur</v>
      </c>
      <c r="D267" s="201">
        <v>19534.5</v>
      </c>
      <c r="E267" s="189" t="str">
        <f t="shared" ref="E267:E330" si="4">IF(D267&gt;230000,"Tranche D",IF(D267&lt;7000,"Tranche A",IF(D267&lt;22500,"Tranche B","Tranche C")))</f>
        <v>Tranche B</v>
      </c>
      <c r="F267" s="119">
        <f>IFERROR((VLOOKUP(E267,'Simulations - Consolidé'!$A$41:$P$45,13,0)*D267+VLOOKUP(E267,'Simulations - Consolidé'!$A$41:$P$45,14,0)),"")*$B$6</f>
        <v>36897.019354838711</v>
      </c>
      <c r="G267" s="119" t="str" cm="1">
        <f t="array" ref="G267">IF(SUMIF('BDD de référence'!$B$6:$B$4786,A267,'BDD de référence'!$I$6:$I$4786)&gt;0,IFERROR((VLOOKUP(E267,'Volet 1 - Domaines 2&amp;3'!$A$39:$L$43,11,0)*D267+VLOOKUP(E267,'Volet 1 - Domaines 2&amp;3'!$A$39:$L$43,12,0))*$B$6,error),"")</f>
        <v/>
      </c>
      <c r="H267" s="119" t="str" cm="1">
        <f t="array" ref="H267">IF(SUMIF('BDD de référence'!$B$6:$B$4786,A267,'BDD de référence'!$J$6:$J$4786)&gt;0,IFERROR((VLOOKUP(E267,'Volet 1 - Domaines 2&amp;3'!$A$39:$L$43,11,0)*D267+VLOOKUP(E267,'Volet 1 - Domaines 2&amp;3'!$A$39:$L$43,12,0))*$B$6,error),"")</f>
        <v/>
      </c>
      <c r="I267" s="119">
        <f>IFERROR((VLOOKUP(E267,'Simulations - Consolidé'!$A$41:$P$45,15,0)*D267+VLOOKUP(E267,'Simulations - Consolidé'!$A$41:$P$45,16,0)),"")*$C$6</f>
        <v>16039.880723839495</v>
      </c>
      <c r="J267" s="167">
        <v>9956.4500000000007</v>
      </c>
      <c r="K267" s="167">
        <v>11947.74</v>
      </c>
      <c r="L267" s="167">
        <v>8786.16</v>
      </c>
      <c r="M267" s="167">
        <v>10543.4</v>
      </c>
      <c r="N267" s="167">
        <v>6427.52</v>
      </c>
      <c r="O267" s="167">
        <v>7713.0300000000007</v>
      </c>
    </row>
    <row r="268" spans="1:15">
      <c r="A268" s="1" t="s">
        <v>1293</v>
      </c>
      <c r="B268" s="1" t="str">
        <f>VLOOKUP(A268,'BDD de référence'!$B$5:$D$5006,3,0)</f>
        <v>13</v>
      </c>
      <c r="C268" s="1" t="str">
        <f>VLOOKUP(A268,'BDD de référence'!$B$5:$E$5006,4,0)</f>
        <v>Provence-Alpes-Côte d'Azur</v>
      </c>
      <c r="D268" s="201">
        <v>5589.5</v>
      </c>
      <c r="E268" s="189" t="str">
        <f t="shared" si="4"/>
        <v>Tranche A</v>
      </c>
      <c r="F268" s="119">
        <f>IFERROR((VLOOKUP(E268,'Simulations - Consolidé'!$A$41:$P$45,13,0)*D268+VLOOKUP(E268,'Simulations - Consolidé'!$A$41:$P$45,14,0)),"")*$B$6</f>
        <v>19372.349999999999</v>
      </c>
      <c r="G268" s="119" t="str" cm="1">
        <f t="array" ref="G268">IF(SUMIF('BDD de référence'!$B$6:$B$4786,A268,'BDD de référence'!$I$6:$I$4786)&gt;0,IFERROR((VLOOKUP(E268,'Volet 1 - Domaines 2&amp;3'!$A$39:$L$43,11,0)*D268+VLOOKUP(E268,'Volet 1 - Domaines 2&amp;3'!$A$39:$L$43,12,0))*$B$6,error),"")</f>
        <v/>
      </c>
      <c r="H268" s="119" t="str" cm="1">
        <f t="array" ref="H268">IF(SUMIF('BDD de référence'!$B$6:$B$4786,A268,'BDD de référence'!$J$6:$J$4786)&gt;0,IFERROR((VLOOKUP(E268,'Volet 1 - Domaines 2&amp;3'!$A$39:$L$43,11,0)*D268+VLOOKUP(E268,'Volet 1 - Domaines 2&amp;3'!$A$39:$L$43,12,0))*$B$6,error),"")</f>
        <v/>
      </c>
      <c r="I268" s="119">
        <f>IFERROR((VLOOKUP(E268,'Simulations - Consolidé'!$A$41:$P$45,15,0)*D268+VLOOKUP(E268,'Simulations - Consolidé'!$A$41:$P$45,16,0)),"")*$C$6</f>
        <v>8421.55243902439</v>
      </c>
      <c r="J268" s="167">
        <v>5914.17</v>
      </c>
      <c r="K268" s="167">
        <v>7097.01</v>
      </c>
      <c r="L268" s="167">
        <v>5164.8</v>
      </c>
      <c r="M268" s="167">
        <v>6197.76</v>
      </c>
      <c r="N268" s="167">
        <v>5248.75</v>
      </c>
      <c r="O268" s="167">
        <v>6298.5</v>
      </c>
    </row>
    <row r="269" spans="1:15">
      <c r="A269" s="1" t="s">
        <v>1295</v>
      </c>
      <c r="B269" s="1" t="str">
        <f>VLOOKUP(A269,'BDD de référence'!$B$5:$D$5006,3,0)</f>
        <v>13</v>
      </c>
      <c r="C269" s="1" t="str">
        <f>VLOOKUP(A269,'BDD de référence'!$B$5:$E$5006,4,0)</f>
        <v>Provence-Alpes-Côte d'Azur</v>
      </c>
      <c r="D269" s="201">
        <v>4877</v>
      </c>
      <c r="E269" s="189" t="str">
        <f t="shared" si="4"/>
        <v>Tranche A</v>
      </c>
      <c r="F269" s="119">
        <f>IFERROR((VLOOKUP(E269,'Simulations - Consolidé'!$A$41:$P$45,13,0)*D269+VLOOKUP(E269,'Simulations - Consolidé'!$A$41:$P$45,14,0)),"")*$B$6</f>
        <v>18853.242857142857</v>
      </c>
      <c r="G269" s="119" t="str" cm="1">
        <f t="array" ref="G269">IF(SUMIF('BDD de référence'!$B$6:$B$4786,A269,'BDD de référence'!$I$6:$I$4786)&gt;0,IFERROR((VLOOKUP(E269,'Volet 1 - Domaines 2&amp;3'!$A$39:$L$43,11,0)*D269+VLOOKUP(E269,'Volet 1 - Domaines 2&amp;3'!$A$39:$L$43,12,0))*$B$6,error),"")</f>
        <v/>
      </c>
      <c r="H269" s="119" t="str" cm="1">
        <f t="array" ref="H269">IF(SUMIF('BDD de référence'!$B$6:$B$4786,A269,'BDD de référence'!$J$6:$J$4786)&gt;0,IFERROR((VLOOKUP(E269,'Volet 1 - Domaines 2&amp;3'!$A$39:$L$43,11,0)*D269+VLOOKUP(E269,'Volet 1 - Domaines 2&amp;3'!$A$39:$L$43,12,0))*$B$6,error),"")</f>
        <v/>
      </c>
      <c r="I269" s="119">
        <f>IFERROR((VLOOKUP(E269,'Simulations - Consolidé'!$A$41:$P$45,15,0)*D269+VLOOKUP(E269,'Simulations - Consolidé'!$A$41:$P$45,16,0)),"")*$C$6</f>
        <v>8195.8860627177692</v>
      </c>
      <c r="J269" s="167">
        <v>5744.5300000000007</v>
      </c>
      <c r="K269" s="167">
        <v>6893.4400000000005</v>
      </c>
      <c r="L269" s="167">
        <v>5037.5700000000006</v>
      </c>
      <c r="M269" s="167">
        <v>6045.09</v>
      </c>
      <c r="N269" s="167">
        <v>5163.9400000000005</v>
      </c>
      <c r="O269" s="167">
        <v>6196.7300000000005</v>
      </c>
    </row>
    <row r="270" spans="1:15">
      <c r="A270" s="1" t="s">
        <v>1345</v>
      </c>
      <c r="B270" s="1" t="str">
        <f>VLOOKUP(A270,'BDD de référence'!$B$5:$D$5006,3,0)</f>
        <v>13</v>
      </c>
      <c r="C270" s="1" t="str">
        <f>VLOOKUP(A270,'BDD de référence'!$B$5:$E$5006,4,0)</f>
        <v>Provence-Alpes-Côte d'Azur</v>
      </c>
      <c r="D270" s="201">
        <v>1595.5</v>
      </c>
      <c r="E270" s="189" t="str">
        <f t="shared" si="4"/>
        <v>Tranche A</v>
      </c>
      <c r="F270" s="119">
        <f>IFERROR((VLOOKUP(E270,'Simulations - Consolidé'!$A$41:$P$45,13,0)*D270+VLOOKUP(E270,'Simulations - Consolidé'!$A$41:$P$45,14,0)),"")*$B$6</f>
        <v>16462.435714285712</v>
      </c>
      <c r="G270" s="119" t="str" cm="1">
        <f t="array" ref="G270">IF(SUMIF('BDD de référence'!$B$6:$B$4786,A270,'BDD de référence'!$I$6:$I$4786)&gt;0,IFERROR((VLOOKUP(E270,'Volet 1 - Domaines 2&amp;3'!$A$39:$L$43,11,0)*D270+VLOOKUP(E270,'Volet 1 - Domaines 2&amp;3'!$A$39:$L$43,12,0))*$B$6,error),"")</f>
        <v/>
      </c>
      <c r="H270" s="119" t="str" cm="1">
        <f t="array" ref="H270">IF(SUMIF('BDD de référence'!$B$6:$B$4786,A270,'BDD de référence'!$J$6:$J$4786)&gt;0,IFERROR((VLOOKUP(E270,'Volet 1 - Domaines 2&amp;3'!$A$39:$L$43,11,0)*D270+VLOOKUP(E270,'Volet 1 - Domaines 2&amp;3'!$A$39:$L$43,12,0))*$B$6,error),"")</f>
        <v/>
      </c>
      <c r="I270" s="119">
        <f>IFERROR((VLOOKUP(E270,'Simulations - Consolidé'!$A$41:$P$45,15,0)*D270+VLOOKUP(E270,'Simulations - Consolidé'!$A$41:$P$45,16,0)),"")*$C$6</f>
        <v>7156.5538327526137</v>
      </c>
      <c r="J270" s="167">
        <v>4963.22</v>
      </c>
      <c r="K270" s="167">
        <v>5955.87</v>
      </c>
      <c r="L270" s="167">
        <v>4451.59</v>
      </c>
      <c r="M270" s="167">
        <v>5341.91</v>
      </c>
      <c r="N270" s="167">
        <v>4773.2800000000007</v>
      </c>
      <c r="O270" s="167">
        <v>5727.9400000000005</v>
      </c>
    </row>
    <row r="271" spans="1:15">
      <c r="A271" s="1" t="s">
        <v>1142</v>
      </c>
      <c r="B271" s="1" t="str">
        <f>VLOOKUP(A271,'BDD de référence'!$B$5:$D$5006,3,0)</f>
        <v>13</v>
      </c>
      <c r="C271" s="1" t="str">
        <f>VLOOKUP(A271,'BDD de référence'!$B$5:$E$5006,4,0)</f>
        <v>Provence-Alpes-Côte d'Azur</v>
      </c>
      <c r="D271" s="201">
        <v>23020.5</v>
      </c>
      <c r="E271" s="189" t="str">
        <f t="shared" si="4"/>
        <v>Tranche C</v>
      </c>
      <c r="F271" s="119">
        <f>IFERROR((VLOOKUP(E271,'Simulations - Consolidé'!$A$41:$P$45,13,0)*D271+VLOOKUP(E271,'Simulations - Consolidé'!$A$41:$P$45,14,0)),"")*$B$6</f>
        <v>41017.481204819276</v>
      </c>
      <c r="G271" s="119" t="str" cm="1">
        <f t="array" ref="G271">IF(SUMIF('BDD de référence'!$B$6:$B$4786,A271,'BDD de référence'!$I$6:$I$4786)&gt;0,IFERROR((VLOOKUP(E271,'Volet 1 - Domaines 2&amp;3'!$A$39:$L$43,11,0)*D271+VLOOKUP(E271,'Volet 1 - Domaines 2&amp;3'!$A$39:$L$43,12,0))*$B$6,error),"")</f>
        <v/>
      </c>
      <c r="H271" s="119" t="str" cm="1">
        <f t="array" ref="H271">IF(SUMIF('BDD de référence'!$B$6:$B$4786,A271,'BDD de référence'!$J$6:$J$4786)&gt;0,IFERROR((VLOOKUP(E271,'Volet 1 - Domaines 2&amp;3'!$A$39:$L$43,11,0)*D271+VLOOKUP(E271,'Volet 1 - Domaines 2&amp;3'!$A$39:$L$43,12,0))*$B$6,error),"")</f>
        <v/>
      </c>
      <c r="I271" s="119">
        <f>IFERROR((VLOOKUP(E271,'Simulations - Consolidé'!$A$41:$P$45,15,0)*D271+VLOOKUP(E271,'Simulations - Consolidé'!$A$41:$P$45,16,0)),"")*$C$6</f>
        <v>17831.128845136645</v>
      </c>
      <c r="J271" s="167">
        <v>10889.78</v>
      </c>
      <c r="K271" s="167">
        <v>13067.74</v>
      </c>
      <c r="L271" s="167">
        <v>9611.56</v>
      </c>
      <c r="M271" s="167">
        <v>11533.880000000001</v>
      </c>
      <c r="N271" s="167">
        <v>6691.76</v>
      </c>
      <c r="O271" s="167">
        <v>8030.12</v>
      </c>
    </row>
    <row r="272" spans="1:15">
      <c r="A272" s="1" t="s">
        <v>1400</v>
      </c>
      <c r="B272" s="1" t="str">
        <f>VLOOKUP(A272,'BDD de référence'!$B$5:$D$5006,3,0)</f>
        <v>13</v>
      </c>
      <c r="C272" s="1" t="str">
        <f>VLOOKUP(A272,'BDD de référence'!$B$5:$E$5006,4,0)</f>
        <v>Provence-Alpes-Côte d'Azur</v>
      </c>
      <c r="D272" s="201">
        <v>1</v>
      </c>
      <c r="E272" s="189" t="str">
        <f t="shared" si="4"/>
        <v>Tranche A</v>
      </c>
      <c r="F272" s="119">
        <f>IFERROR((VLOOKUP(E272,'Simulations - Consolidé'!$A$41:$P$45,13,0)*D272+VLOOKUP(E272,'Simulations - Consolidé'!$A$41:$P$45,14,0)),"")*$B$6</f>
        <v>15300.72857142857</v>
      </c>
      <c r="G272" s="119" t="str" cm="1">
        <f t="array" ref="G272">IF(SUMIF('BDD de référence'!$B$6:$B$4786,A272,'BDD de référence'!$I$6:$I$4786)&gt;0,IFERROR((VLOOKUP(E272,'Volet 1 - Domaines 2&amp;3'!$A$39:$L$43,11,0)*D272+VLOOKUP(E272,'Volet 1 - Domaines 2&amp;3'!$A$39:$L$43,12,0))*$B$6,error),"")</f>
        <v/>
      </c>
      <c r="H272" s="119" t="str" cm="1">
        <f t="array" ref="H272">IF(SUMIF('BDD de référence'!$B$6:$B$4786,A272,'BDD de référence'!$J$6:$J$4786)&gt;0,IFERROR((VLOOKUP(E272,'Volet 1 - Domaines 2&amp;3'!$A$39:$L$43,11,0)*D272+VLOOKUP(E272,'Volet 1 - Domaines 2&amp;3'!$A$39:$L$43,12,0))*$B$6,error),"")</f>
        <v/>
      </c>
      <c r="I272" s="119">
        <f>IFERROR((VLOOKUP(E272,'Simulations - Consolidé'!$A$41:$P$45,15,0)*D272+VLOOKUP(E272,'Simulations - Consolidé'!$A$41:$P$45,16,0)),"")*$C$6</f>
        <v>6651.5362369337981</v>
      </c>
      <c r="J272" s="167">
        <v>4583.58</v>
      </c>
      <c r="K272" s="167">
        <v>5500.3</v>
      </c>
      <c r="L272" s="167">
        <v>4166.8500000000004</v>
      </c>
      <c r="M272" s="167">
        <v>5000.22</v>
      </c>
      <c r="N272" s="167">
        <v>4583.46</v>
      </c>
      <c r="O272" s="167">
        <v>5500.16</v>
      </c>
    </row>
    <row r="273" spans="1:15">
      <c r="A273" s="1" t="s">
        <v>1058</v>
      </c>
      <c r="B273" s="1" t="str">
        <f>VLOOKUP(A273,'BDD de référence'!$B$5:$D$5006,3,0)</f>
        <v>13</v>
      </c>
      <c r="C273" s="1" t="str">
        <f>VLOOKUP(A273,'BDD de référence'!$B$5:$E$5006,4,0)</f>
        <v>Provence-Alpes-Côte d'Azur</v>
      </c>
      <c r="D273" s="201">
        <v>53523.25</v>
      </c>
      <c r="E273" s="189" t="str">
        <f t="shared" si="4"/>
        <v>Tranche C</v>
      </c>
      <c r="F273" s="119">
        <f>IFERROR((VLOOKUP(E273,'Simulations - Consolidé'!$A$41:$P$45,13,0)*D273+VLOOKUP(E273,'Simulations - Consolidé'!$A$41:$P$45,14,0)),"")*$B$6</f>
        <v>53762.485662650601</v>
      </c>
      <c r="G273" s="119" cm="1">
        <f t="array" ref="G273">IF(SUMIF('BDD de référence'!$B$6:$B$4786,A273,'BDD de référence'!$I$6:$I$4786)&gt;0,IFERROR((VLOOKUP(E273,'Volet 1 - Domaines 2&amp;3'!$A$39:$L$43,11,0)*D273+VLOOKUP(E273,'Volet 1 - Domaines 2&amp;3'!$A$39:$L$43,12,0))*$B$6,error),"")</f>
        <v>25404.16301204819</v>
      </c>
      <c r="H273" s="119" t="str" cm="1">
        <f t="array" ref="H273">IF(SUMIF('BDD de référence'!$B$6:$B$4786,A273,'BDD de référence'!$J$6:$J$4786)&gt;0,IFERROR((VLOOKUP(E273,'Volet 1 - Domaines 2&amp;3'!$A$39:$L$43,11,0)*D273+VLOOKUP(E273,'Volet 1 - Domaines 2&amp;3'!$A$39:$L$43,12,0))*$B$6,error),"")</f>
        <v/>
      </c>
      <c r="I273" s="119">
        <f>IFERROR((VLOOKUP(E273,'Simulations - Consolidé'!$A$41:$P$45,15,0)*D273+VLOOKUP(E273,'Simulations - Consolidé'!$A$41:$P$45,16,0)),"")*$C$6</f>
        <v>23371.640108727592</v>
      </c>
      <c r="J273" s="167">
        <v>14197.31</v>
      </c>
      <c r="K273" s="167">
        <v>17036.78</v>
      </c>
      <c r="L273" s="167">
        <v>11265.33</v>
      </c>
      <c r="M273" s="167">
        <v>13518.4</v>
      </c>
      <c r="N273" s="167">
        <v>8161.77</v>
      </c>
      <c r="O273" s="167">
        <v>9794.130000000001</v>
      </c>
    </row>
    <row r="274" spans="1:15">
      <c r="A274" s="1" t="s">
        <v>1227</v>
      </c>
      <c r="B274" s="1" t="str">
        <f>VLOOKUP(A274,'BDD de référence'!$B$5:$D$5006,3,0)</f>
        <v>13</v>
      </c>
      <c r="C274" s="1" t="str">
        <f>VLOOKUP(A274,'BDD de référence'!$B$5:$E$5006,4,0)</f>
        <v>Provence-Alpes-Côte d'Azur</v>
      </c>
      <c r="D274" s="201">
        <v>14326.75</v>
      </c>
      <c r="E274" s="189" t="str">
        <f t="shared" si="4"/>
        <v>Tranche B</v>
      </c>
      <c r="F274" s="119">
        <f>IFERROR((VLOOKUP(E274,'Simulations - Consolidé'!$A$41:$P$45,13,0)*D274+VLOOKUP(E274,'Simulations - Consolidé'!$A$41:$P$45,14,0)),"")*$B$6</f>
        <v>30042.948387096771</v>
      </c>
      <c r="G274" s="119" t="str" cm="1">
        <f t="array" ref="G274">IF(SUMIF('BDD de référence'!$B$6:$B$4786,A274,'BDD de référence'!$I$6:$I$4786)&gt;0,IFERROR((VLOOKUP(E274,'Volet 1 - Domaines 2&amp;3'!$A$39:$L$43,11,0)*D274+VLOOKUP(E274,'Volet 1 - Domaines 2&amp;3'!$A$39:$L$43,12,0))*$B$6,error),"")</f>
        <v/>
      </c>
      <c r="H274" s="119" t="str" cm="1">
        <f t="array" ref="H274">IF(SUMIF('BDD de référence'!$B$6:$B$4786,A274,'BDD de référence'!$J$6:$J$4786)&gt;0,IFERROR((VLOOKUP(E274,'Volet 1 - Domaines 2&amp;3'!$A$39:$L$43,11,0)*D274+VLOOKUP(E274,'Volet 1 - Domaines 2&amp;3'!$A$39:$L$43,12,0))*$B$6,error),"")</f>
        <v/>
      </c>
      <c r="I274" s="119">
        <f>IFERROR((VLOOKUP(E274,'Simulations - Consolidé'!$A$41:$P$45,15,0)*D274+VLOOKUP(E274,'Simulations - Consolidé'!$A$41:$P$45,16,0)),"")*$C$6</f>
        <v>13060.277419354838</v>
      </c>
      <c r="J274" s="167">
        <v>8416.52</v>
      </c>
      <c r="K274" s="167">
        <v>10099.83</v>
      </c>
      <c r="L274" s="167">
        <v>7386.2300000000005</v>
      </c>
      <c r="M274" s="167">
        <v>8863.48</v>
      </c>
      <c r="N274" s="167">
        <v>6007.55</v>
      </c>
      <c r="O274" s="167">
        <v>7209.06</v>
      </c>
    </row>
    <row r="275" spans="1:15">
      <c r="A275" s="1" t="s">
        <v>1061</v>
      </c>
      <c r="B275" s="1" t="str">
        <f>VLOOKUP(A275,'BDD de référence'!$B$5:$D$5006,3,0)</f>
        <v>13</v>
      </c>
      <c r="C275" s="1" t="str">
        <f>VLOOKUP(A275,'BDD de référence'!$B$5:$E$5006,4,0)</f>
        <v>Provence-Alpes-Côte d'Azur</v>
      </c>
      <c r="D275" s="201">
        <v>61060.5</v>
      </c>
      <c r="E275" s="189" t="str">
        <f t="shared" si="4"/>
        <v>Tranche C</v>
      </c>
      <c r="F275" s="119">
        <f>IFERROR((VLOOKUP(E275,'Simulations - Consolidé'!$A$41:$P$45,13,0)*D275+VLOOKUP(E275,'Simulations - Consolidé'!$A$41:$P$45,14,0)),"")*$B$6</f>
        <v>56911.784819277113</v>
      </c>
      <c r="G275" s="119" t="str" cm="1">
        <f t="array" ref="G275">IF(SUMIF('BDD de référence'!$B$6:$B$4786,A275,'BDD de référence'!$I$6:$I$4786)&gt;0,IFERROR((VLOOKUP(E275,'Volet 1 - Domaines 2&amp;3'!$A$39:$L$43,11,0)*D275+VLOOKUP(E275,'Volet 1 - Domaines 2&amp;3'!$A$39:$L$43,12,0))*$B$6,error),"")</f>
        <v/>
      </c>
      <c r="H275" s="119" cm="1">
        <f t="array" ref="H275">IF(SUMIF('BDD de référence'!$B$6:$B$4786,A275,'BDD de référence'!$J$6:$J$4786)&gt;0,IFERROR((VLOOKUP(E275,'Volet 1 - Domaines 2&amp;3'!$A$39:$L$43,11,0)*D275+VLOOKUP(E275,'Volet 1 - Domaines 2&amp;3'!$A$39:$L$43,12,0))*$B$6,error),"")</f>
        <v>26206.925542168672</v>
      </c>
      <c r="I275" s="119">
        <f>IFERROR((VLOOKUP(E275,'Simulations - Consolidé'!$A$41:$P$45,15,0)*D275+VLOOKUP(E275,'Simulations - Consolidé'!$A$41:$P$45,16,0)),"")*$C$6</f>
        <v>24740.704161034384</v>
      </c>
      <c r="J275" s="167">
        <v>15014.6</v>
      </c>
      <c r="K275" s="167">
        <v>18017.52</v>
      </c>
      <c r="L275" s="167">
        <v>11673.97</v>
      </c>
      <c r="M275" s="167">
        <v>14008.77</v>
      </c>
      <c r="N275" s="167">
        <v>8525.01</v>
      </c>
      <c r="O275" s="167">
        <v>10230.02</v>
      </c>
    </row>
    <row r="276" spans="1:15">
      <c r="A276" s="1" t="s">
        <v>1262</v>
      </c>
      <c r="B276" s="1" t="str">
        <f>VLOOKUP(A276,'BDD de référence'!$B$5:$D$5006,3,0)</f>
        <v>13</v>
      </c>
      <c r="C276" s="1" t="str">
        <f>VLOOKUP(A276,'BDD de référence'!$B$5:$E$5006,4,0)</f>
        <v>Provence-Alpes-Côte d'Azur</v>
      </c>
      <c r="D276" s="201">
        <v>12067.5</v>
      </c>
      <c r="E276" s="189" t="str">
        <f t="shared" si="4"/>
        <v>Tranche B</v>
      </c>
      <c r="F276" s="119">
        <f>IFERROR((VLOOKUP(E276,'Simulations - Consolidé'!$A$41:$P$45,13,0)*D276+VLOOKUP(E276,'Simulations - Consolidé'!$A$41:$P$45,14,0)),"")*$B$6</f>
        <v>27069.483870967739</v>
      </c>
      <c r="G276" s="119" t="str" cm="1">
        <f t="array" ref="G276">IF(SUMIF('BDD de référence'!$B$6:$B$4786,A276,'BDD de référence'!$I$6:$I$4786)&gt;0,IFERROR((VLOOKUP(E276,'Volet 1 - Domaines 2&amp;3'!$A$39:$L$43,11,0)*D276+VLOOKUP(E276,'Volet 1 - Domaines 2&amp;3'!$A$39:$L$43,12,0))*$B$6,error),"")</f>
        <v/>
      </c>
      <c r="H276" s="119" t="str" cm="1">
        <f t="array" ref="H276">IF(SUMIF('BDD de référence'!$B$6:$B$4786,A276,'BDD de référence'!$J$6:$J$4786)&gt;0,IFERROR((VLOOKUP(E276,'Volet 1 - Domaines 2&amp;3'!$A$39:$L$43,11,0)*D276+VLOOKUP(E276,'Volet 1 - Domaines 2&amp;3'!$A$39:$L$43,12,0))*$B$6,error),"")</f>
        <v/>
      </c>
      <c r="I276" s="119">
        <f>IFERROR((VLOOKUP(E276,'Simulations - Consolidé'!$A$41:$P$45,15,0)*D276+VLOOKUP(E276,'Simulations - Consolidé'!$A$41:$P$45,16,0)),"")*$C$6</f>
        <v>11767.652242328873</v>
      </c>
      <c r="J276" s="167">
        <v>7748.46</v>
      </c>
      <c r="K276" s="167">
        <v>9298.16</v>
      </c>
      <c r="L276" s="167">
        <v>6778.9</v>
      </c>
      <c r="M276" s="167">
        <v>8134.68</v>
      </c>
      <c r="N276" s="167">
        <v>5825.35</v>
      </c>
      <c r="O276" s="167">
        <v>6990.42</v>
      </c>
    </row>
    <row r="277" spans="1:15">
      <c r="A277" s="1" t="s">
        <v>1278</v>
      </c>
      <c r="B277" s="1" t="str">
        <f>VLOOKUP(A277,'BDD de référence'!$B$5:$D$5006,3,0)</f>
        <v>13</v>
      </c>
      <c r="C277" s="1" t="str">
        <f>VLOOKUP(A277,'BDD de référence'!$B$5:$E$5006,4,0)</f>
        <v>Provence-Alpes-Côte d'Azur</v>
      </c>
      <c r="D277" s="201">
        <v>8850.5</v>
      </c>
      <c r="E277" s="189" t="str">
        <f t="shared" si="4"/>
        <v>Tranche B</v>
      </c>
      <c r="F277" s="119">
        <f>IFERROR((VLOOKUP(E277,'Simulations - Consolidé'!$A$41:$P$45,13,0)*D277+VLOOKUP(E277,'Simulations - Consolidé'!$A$41:$P$45,14,0)),"")*$B$6</f>
        <v>22835.496774193547</v>
      </c>
      <c r="G277" s="119" t="str" cm="1">
        <f t="array" ref="G277">IF(SUMIF('BDD de référence'!$B$6:$B$4786,A277,'BDD de référence'!$I$6:$I$4786)&gt;0,IFERROR((VLOOKUP(E277,'Volet 1 - Domaines 2&amp;3'!$A$39:$L$43,11,0)*D277+VLOOKUP(E277,'Volet 1 - Domaines 2&amp;3'!$A$39:$L$43,12,0))*$B$6,error),"")</f>
        <v/>
      </c>
      <c r="H277" s="119" t="str" cm="1">
        <f t="array" ref="H277">IF(SUMIF('BDD de référence'!$B$6:$B$4786,A277,'BDD de référence'!$J$6:$J$4786)&gt;0,IFERROR((VLOOKUP(E277,'Volet 1 - Domaines 2&amp;3'!$A$39:$L$43,11,0)*D277+VLOOKUP(E277,'Volet 1 - Domaines 2&amp;3'!$A$39:$L$43,12,0))*$B$6,error),"")</f>
        <v/>
      </c>
      <c r="I277" s="119">
        <f>IFERROR((VLOOKUP(E277,'Simulations - Consolidé'!$A$41:$P$45,15,0)*D277+VLOOKUP(E277,'Simulations - Consolidé'!$A$41:$P$45,16,0)),"")*$C$6</f>
        <v>9927.0523996852862</v>
      </c>
      <c r="J277" s="167">
        <v>6797.2</v>
      </c>
      <c r="K277" s="167">
        <v>8156.64</v>
      </c>
      <c r="L277" s="167">
        <v>5914.12</v>
      </c>
      <c r="M277" s="167">
        <v>7096.95</v>
      </c>
      <c r="N277" s="167">
        <v>5565.91</v>
      </c>
      <c r="O277" s="167">
        <v>6679.1</v>
      </c>
    </row>
    <row r="278" spans="1:15">
      <c r="A278" s="1" t="s">
        <v>1105</v>
      </c>
      <c r="B278" s="1" t="str">
        <f>VLOOKUP(A278,'BDD de référence'!$B$5:$D$5006,3,0)</f>
        <v>13</v>
      </c>
      <c r="C278" s="1" t="str">
        <f>VLOOKUP(A278,'BDD de référence'!$B$5:$E$5006,4,0)</f>
        <v>Provence-Alpes-Côte d'Azur</v>
      </c>
      <c r="D278" s="201">
        <v>31481</v>
      </c>
      <c r="E278" s="189" t="str">
        <f t="shared" si="4"/>
        <v>Tranche C</v>
      </c>
      <c r="F278" s="119">
        <f>IFERROR((VLOOKUP(E278,'Simulations - Consolidé'!$A$41:$P$45,13,0)*D278+VLOOKUP(E278,'Simulations - Consolidé'!$A$41:$P$45,14,0)),"")*$B$6</f>
        <v>44552.543132530118</v>
      </c>
      <c r="G278" s="119" t="str" cm="1">
        <f t="array" ref="G278">IF(SUMIF('BDD de référence'!$B$6:$B$4786,A278,'BDD de référence'!$I$6:$I$4786)&gt;0,IFERROR((VLOOKUP(E278,'Volet 1 - Domaines 2&amp;3'!$A$39:$L$43,11,0)*D278+VLOOKUP(E278,'Volet 1 - Domaines 2&amp;3'!$A$39:$L$43,12,0))*$B$6,error),"")</f>
        <v/>
      </c>
      <c r="H278" s="119" cm="1">
        <f t="array" ref="H278">IF(SUMIF('BDD de référence'!$B$6:$B$4786,A278,'BDD de référence'!$J$6:$J$4786)&gt;0,IFERROR((VLOOKUP(E278,'Volet 1 - Domaines 2&amp;3'!$A$39:$L$43,11,0)*D278+VLOOKUP(E278,'Volet 1 - Domaines 2&amp;3'!$A$39:$L$43,12,0))*$B$6,error),"")</f>
        <v>23056.530602409635</v>
      </c>
      <c r="I278" s="119">
        <f>IFERROR((VLOOKUP(E278,'Simulations - Consolidé'!$A$41:$P$45,15,0)*D278+VLOOKUP(E278,'Simulations - Consolidé'!$A$41:$P$45,16,0)),"")*$C$6</f>
        <v>19367.891777843084</v>
      </c>
      <c r="J278" s="167">
        <v>11807.19</v>
      </c>
      <c r="K278" s="167">
        <v>14168.630000000001</v>
      </c>
      <c r="L278" s="167">
        <v>10070.26</v>
      </c>
      <c r="M278" s="167">
        <v>12084.32</v>
      </c>
      <c r="N278" s="167">
        <v>7099.5</v>
      </c>
      <c r="O278" s="167">
        <v>8519.4</v>
      </c>
    </row>
    <row r="279" spans="1:15">
      <c r="A279" s="1" t="s">
        <v>1198</v>
      </c>
      <c r="B279" s="1" t="str">
        <f>VLOOKUP(A279,'BDD de référence'!$B$5:$D$5006,3,0)</f>
        <v>13</v>
      </c>
      <c r="C279" s="1" t="str">
        <f>VLOOKUP(A279,'BDD de référence'!$B$5:$E$5006,4,0)</f>
        <v>Provence-Alpes-Côte d'Azur</v>
      </c>
      <c r="D279" s="201">
        <v>15766</v>
      </c>
      <c r="E279" s="189" t="str">
        <f t="shared" si="4"/>
        <v>Tranche B</v>
      </c>
      <c r="F279" s="119">
        <f>IFERROR((VLOOKUP(E279,'Simulations - Consolidé'!$A$41:$P$45,13,0)*D279+VLOOKUP(E279,'Simulations - Consolidé'!$A$41:$P$45,14,0)),"")*$B$6</f>
        <v>31937.187096774189</v>
      </c>
      <c r="G279" s="119" t="str" cm="1">
        <f t="array" ref="G279">IF(SUMIF('BDD de référence'!$B$6:$B$4786,A279,'BDD de référence'!$I$6:$I$4786)&gt;0,IFERROR((VLOOKUP(E279,'Volet 1 - Domaines 2&amp;3'!$A$39:$L$43,11,0)*D279+VLOOKUP(E279,'Volet 1 - Domaines 2&amp;3'!$A$39:$L$43,12,0))*$B$6,error),"")</f>
        <v/>
      </c>
      <c r="H279" s="119" t="str" cm="1">
        <f t="array" ref="H279">IF(SUMIF('BDD de référence'!$B$6:$B$4786,A279,'BDD de référence'!$J$6:$J$4786)&gt;0,IFERROR((VLOOKUP(E279,'Volet 1 - Domaines 2&amp;3'!$A$39:$L$43,11,0)*D279+VLOOKUP(E279,'Volet 1 - Domaines 2&amp;3'!$A$39:$L$43,12,0))*$B$6,error),"")</f>
        <v/>
      </c>
      <c r="I279" s="119">
        <f>IFERROR((VLOOKUP(E279,'Simulations - Consolidé'!$A$41:$P$45,15,0)*D279+VLOOKUP(E279,'Simulations - Consolidé'!$A$41:$P$45,16,0)),"")*$C$6</f>
        <v>13883.741306058222</v>
      </c>
      <c r="J279" s="167">
        <v>8842.1</v>
      </c>
      <c r="K279" s="167">
        <v>10610.52</v>
      </c>
      <c r="L279" s="167">
        <v>7773.13</v>
      </c>
      <c r="M279" s="167">
        <v>9327.76</v>
      </c>
      <c r="N279" s="167">
        <v>6123.6100000000006</v>
      </c>
      <c r="O279" s="167">
        <v>7348.34</v>
      </c>
    </row>
    <row r="280" spans="1:15">
      <c r="A280" s="1" t="s">
        <v>1095</v>
      </c>
      <c r="B280" s="1" t="str">
        <f>VLOOKUP(A280,'BDD de référence'!$B$5:$D$5006,3,0)</f>
        <v>13</v>
      </c>
      <c r="C280" s="1" t="str">
        <f>VLOOKUP(A280,'BDD de référence'!$B$5:$E$5006,4,0)</f>
        <v>Provence-Alpes-Côte d'Azur</v>
      </c>
      <c r="D280" s="201">
        <v>33353.5</v>
      </c>
      <c r="E280" s="189" t="str">
        <f t="shared" si="4"/>
        <v>Tranche C</v>
      </c>
      <c r="F280" s="119">
        <f>IFERROR((VLOOKUP(E280,'Simulations - Consolidé'!$A$41:$P$45,13,0)*D280+VLOOKUP(E280,'Simulations - Consolidé'!$A$41:$P$45,14,0)),"")*$B$6</f>
        <v>45334.932289156626</v>
      </c>
      <c r="G280" s="119" t="str" cm="1">
        <f t="array" ref="G280">IF(SUMIF('BDD de référence'!$B$6:$B$4786,A280,'BDD de référence'!$I$6:$I$4786)&gt;0,IFERROR((VLOOKUP(E280,'Volet 1 - Domaines 2&amp;3'!$A$39:$L$43,11,0)*D280+VLOOKUP(E280,'Volet 1 - Domaines 2&amp;3'!$A$39:$L$43,12,0))*$B$6,error),"")</f>
        <v/>
      </c>
      <c r="H280" s="119" cm="1">
        <f t="array" ref="H280">IF(SUMIF('BDD de référence'!$B$6:$B$4786,A280,'BDD de référence'!$J$6:$J$4786)&gt;0,IFERROR((VLOOKUP(E280,'Volet 1 - Domaines 2&amp;3'!$A$39:$L$43,11,0)*D280+VLOOKUP(E280,'Volet 1 - Domaines 2&amp;3'!$A$39:$L$43,12,0))*$B$6,error),"")</f>
        <v>23255.96313253012</v>
      </c>
      <c r="I280" s="119">
        <f>IFERROR((VLOOKUP(E280,'Simulations - Consolidé'!$A$41:$P$45,15,0)*D280+VLOOKUP(E280,'Simulations - Consolidé'!$A$41:$P$45,16,0)),"")*$C$6</f>
        <v>19708.012171613285</v>
      </c>
      <c r="J280" s="167">
        <v>12010.23</v>
      </c>
      <c r="K280" s="167">
        <v>14412.28</v>
      </c>
      <c r="L280" s="167">
        <v>10171.790000000001</v>
      </c>
      <c r="M280" s="167">
        <v>12206.15</v>
      </c>
      <c r="N280" s="167">
        <v>7189.74</v>
      </c>
      <c r="O280" s="167">
        <v>8627.69</v>
      </c>
    </row>
    <row r="281" spans="1:15">
      <c r="A281" s="1" t="s">
        <v>1040</v>
      </c>
      <c r="B281" s="1" t="str">
        <f>VLOOKUP(A281,'BDD de référence'!$B$5:$D$5006,3,0)</f>
        <v>13</v>
      </c>
      <c r="C281" s="1" t="str">
        <f>VLOOKUP(A281,'BDD de référence'!$B$5:$E$5006,4,0)</f>
        <v>Provence-Alpes-Côte d'Azur</v>
      </c>
      <c r="D281" s="201">
        <v>72838.5</v>
      </c>
      <c r="E281" s="189" t="str">
        <f t="shared" si="4"/>
        <v>Tranche C</v>
      </c>
      <c r="F281" s="119">
        <f>IFERROR((VLOOKUP(E281,'Simulations - Consolidé'!$A$41:$P$45,13,0)*D281+VLOOKUP(E281,'Simulations - Consolidé'!$A$41:$P$45,14,0)),"")*$B$6</f>
        <v>61833.002168674691</v>
      </c>
      <c r="G281" s="119" cm="1">
        <f t="array" ref="G281">IF(SUMIF('BDD de référence'!$B$6:$B$4786,A281,'BDD de référence'!$I$6:$I$4786)&gt;0,IFERROR((VLOOKUP(E281,'Volet 1 - Domaines 2&amp;3'!$A$39:$L$43,11,0)*D281+VLOOKUP(E281,'Volet 1 - Domaines 2&amp;3'!$A$39:$L$43,12,0))*$B$6,error),"")</f>
        <v>27461.353493975901</v>
      </c>
      <c r="H281" s="119" cm="1">
        <f t="array" ref="H281">IF(SUMIF('BDD de référence'!$B$6:$B$4786,A281,'BDD de référence'!$J$6:$J$4786)&gt;0,IFERROR((VLOOKUP(E281,'Volet 1 - Domaines 2&amp;3'!$A$39:$L$43,11,0)*D281+VLOOKUP(E281,'Volet 1 - Domaines 2&amp;3'!$A$39:$L$43,12,0))*$B$6,error),"")</f>
        <v>27461.353493975901</v>
      </c>
      <c r="I281" s="119">
        <f>IFERROR((VLOOKUP(E281,'Simulations - Consolidé'!$A$41:$P$45,15,0)*D281+VLOOKUP(E281,'Simulations - Consolidé'!$A$41:$P$45,16,0)),"")*$C$6</f>
        <v>26880.056896855716</v>
      </c>
      <c r="J281" s="167">
        <v>16291.73</v>
      </c>
      <c r="K281" s="167">
        <v>19550.079999999998</v>
      </c>
      <c r="L281" s="167">
        <v>12312.54</v>
      </c>
      <c r="M281" s="167">
        <v>14775.050000000001</v>
      </c>
      <c r="N281" s="167">
        <v>9092.630000000001</v>
      </c>
      <c r="O281" s="167">
        <v>10911.16</v>
      </c>
    </row>
    <row r="282" spans="1:15">
      <c r="A282" s="1" t="s">
        <v>1026</v>
      </c>
      <c r="B282" s="1" t="str">
        <f>VLOOKUP(A282,'BDD de référence'!$B$5:$D$5006,3,0)</f>
        <v>13</v>
      </c>
      <c r="C282" s="1" t="str">
        <f>VLOOKUP(A282,'BDD de référence'!$B$5:$E$5006,4,0)</f>
        <v>Provence-Alpes-Côte d'Azur</v>
      </c>
      <c r="D282" s="201">
        <v>93439</v>
      </c>
      <c r="E282" s="189" t="str">
        <f t="shared" si="4"/>
        <v>Tranche C</v>
      </c>
      <c r="F282" s="119">
        <f>IFERROR((VLOOKUP(E282,'Simulations - Consolidé'!$A$41:$P$45,13,0)*D282+VLOOKUP(E282,'Simulations - Consolidé'!$A$41:$P$45,14,0)),"")*$B$6</f>
        <v>70440.536385542175</v>
      </c>
      <c r="G282" s="119" t="str" cm="1">
        <f t="array" ref="G282">IF(SUMIF('BDD de référence'!$B$6:$B$4786,A282,'BDD de référence'!$I$6:$I$4786)&gt;0,IFERROR((VLOOKUP(E282,'Volet 1 - Domaines 2&amp;3'!$A$39:$L$43,11,0)*D282+VLOOKUP(E282,'Volet 1 - Domaines 2&amp;3'!$A$39:$L$43,12,0))*$B$6,error),"")</f>
        <v/>
      </c>
      <c r="H282" s="119" cm="1">
        <f t="array" ref="H282">IF(SUMIF('BDD de référence'!$B$6:$B$4786,A282,'BDD de référence'!$J$6:$J$4786)&gt;0,IFERROR((VLOOKUP(E282,'Volet 1 - Domaines 2&amp;3'!$A$39:$L$43,11,0)*D282+VLOOKUP(E282,'Volet 1 - Domaines 2&amp;3'!$A$39:$L$43,12,0))*$B$6,error),"")</f>
        <v>29655.430843373491</v>
      </c>
      <c r="I282" s="119">
        <f>IFERROR((VLOOKUP(E282,'Simulations - Consolidé'!$A$41:$P$45,15,0)*D282+VLOOKUP(E282,'Simulations - Consolidé'!$A$41:$P$45,16,0)),"")*$C$6</f>
        <v>30621.926147516897</v>
      </c>
      <c r="J282" s="167">
        <v>18525.519999999997</v>
      </c>
      <c r="K282" s="167">
        <v>22230.629999999997</v>
      </c>
      <c r="L282" s="167">
        <v>13429.43</v>
      </c>
      <c r="M282" s="167">
        <v>16115.32</v>
      </c>
      <c r="N282" s="167">
        <v>10085.42</v>
      </c>
      <c r="O282" s="167">
        <v>12102.51</v>
      </c>
    </row>
    <row r="283" spans="1:15">
      <c r="A283" s="1" t="s">
        <v>1195</v>
      </c>
      <c r="B283" s="1" t="str">
        <f>VLOOKUP(A283,'BDD de référence'!$B$5:$D$5006,3,0)</f>
        <v>13</v>
      </c>
      <c r="C283" s="1" t="str">
        <f>VLOOKUP(A283,'BDD de référence'!$B$5:$E$5006,4,0)</f>
        <v>Provence-Alpes-Côte d'Azur</v>
      </c>
      <c r="D283" s="201">
        <v>15993.5</v>
      </c>
      <c r="E283" s="189" t="str">
        <f t="shared" si="4"/>
        <v>Tranche B</v>
      </c>
      <c r="F283" s="119">
        <f>IFERROR((VLOOKUP(E283,'Simulations - Consolidé'!$A$41:$P$45,13,0)*D283+VLOOKUP(E283,'Simulations - Consolidé'!$A$41:$P$45,14,0)),"")*$B$6</f>
        <v>32236.606451612904</v>
      </c>
      <c r="G283" s="119" t="str" cm="1">
        <f t="array" ref="G283">IF(SUMIF('BDD de référence'!$B$6:$B$4786,A283,'BDD de référence'!$I$6:$I$4786)&gt;0,IFERROR((VLOOKUP(E283,'Volet 1 - Domaines 2&amp;3'!$A$39:$L$43,11,0)*D283+VLOOKUP(E283,'Volet 1 - Domaines 2&amp;3'!$A$39:$L$43,12,0))*$B$6,error),"")</f>
        <v/>
      </c>
      <c r="H283" s="119" t="str" cm="1">
        <f t="array" ref="H283">IF(SUMIF('BDD de référence'!$B$6:$B$4786,A283,'BDD de référence'!$J$6:$J$4786)&gt;0,IFERROR((VLOOKUP(E283,'Volet 1 - Domaines 2&amp;3'!$A$39:$L$43,11,0)*D283+VLOOKUP(E283,'Volet 1 - Domaines 2&amp;3'!$A$39:$L$43,12,0))*$B$6,error),"")</f>
        <v/>
      </c>
      <c r="I283" s="119">
        <f>IFERROR((VLOOKUP(E283,'Simulations - Consolidé'!$A$41:$P$45,15,0)*D283+VLOOKUP(E283,'Simulations - Consolidé'!$A$41:$P$45,16,0)),"")*$C$6</f>
        <v>14013.904956726987</v>
      </c>
      <c r="J283" s="167">
        <v>8909.380000000001</v>
      </c>
      <c r="K283" s="167">
        <v>10691.26</v>
      </c>
      <c r="L283" s="167">
        <v>7834.2800000000007</v>
      </c>
      <c r="M283" s="167">
        <v>9401.14</v>
      </c>
      <c r="N283" s="167">
        <v>6141.95</v>
      </c>
      <c r="O283" s="167">
        <v>7370.34</v>
      </c>
    </row>
    <row r="284" spans="1:15">
      <c r="A284" s="1" t="s">
        <v>1181</v>
      </c>
      <c r="B284" s="1" t="str">
        <f>VLOOKUP(A284,'BDD de référence'!$B$5:$D$5006,3,0)</f>
        <v>13</v>
      </c>
      <c r="C284" s="1" t="str">
        <f>VLOOKUP(A284,'BDD de référence'!$B$5:$E$5006,4,0)</f>
        <v>Provence-Alpes-Côte d'Azur</v>
      </c>
      <c r="D284" s="201">
        <v>17525</v>
      </c>
      <c r="E284" s="189" t="str">
        <f t="shared" si="4"/>
        <v>Tranche B</v>
      </c>
      <c r="F284" s="119">
        <f>IFERROR((VLOOKUP(E284,'Simulations - Consolidé'!$A$41:$P$45,13,0)*D284+VLOOKUP(E284,'Simulations - Consolidé'!$A$41:$P$45,14,0)),"")*$B$6</f>
        <v>34252.258064516129</v>
      </c>
      <c r="G284" s="119" t="str" cm="1">
        <f t="array" ref="G284">IF(SUMIF('BDD de référence'!$B$6:$B$4786,A284,'BDD de référence'!$I$6:$I$4786)&gt;0,IFERROR((VLOOKUP(E284,'Volet 1 - Domaines 2&amp;3'!$A$39:$L$43,11,0)*D284+VLOOKUP(E284,'Volet 1 - Domaines 2&amp;3'!$A$39:$L$43,12,0))*$B$6,error),"")</f>
        <v/>
      </c>
      <c r="H284" s="119" t="str" cm="1">
        <f t="array" ref="H284">IF(SUMIF('BDD de référence'!$B$6:$B$4786,A284,'BDD de référence'!$J$6:$J$4786)&gt;0,IFERROR((VLOOKUP(E284,'Volet 1 - Domaines 2&amp;3'!$A$39:$L$43,11,0)*D284+VLOOKUP(E284,'Volet 1 - Domaines 2&amp;3'!$A$39:$L$43,12,0))*$B$6,error),"")</f>
        <v/>
      </c>
      <c r="I284" s="119">
        <f>IFERROR((VLOOKUP(E284,'Simulations - Consolidé'!$A$41:$P$45,15,0)*D284+VLOOKUP(E284,'Simulations - Consolidé'!$A$41:$P$45,16,0)),"")*$C$6</f>
        <v>14890.14948859166</v>
      </c>
      <c r="J284" s="167">
        <v>9362.24</v>
      </c>
      <c r="K284" s="167">
        <v>11234.69</v>
      </c>
      <c r="L284" s="167">
        <v>8245.98</v>
      </c>
      <c r="M284" s="167">
        <v>9895.18</v>
      </c>
      <c r="N284" s="167">
        <v>6265.46</v>
      </c>
      <c r="O284" s="167">
        <v>7518.56</v>
      </c>
    </row>
    <row r="285" spans="1:15">
      <c r="A285" s="1" t="s">
        <v>1086</v>
      </c>
      <c r="B285" s="1" t="str">
        <f>VLOOKUP(A285,'BDD de référence'!$B$5:$D$5006,3,0)</f>
        <v>13</v>
      </c>
      <c r="C285" s="1" t="str">
        <f>VLOOKUP(A285,'BDD de référence'!$B$5:$E$5006,4,0)</f>
        <v>Provence-Alpes-Côte d'Azur</v>
      </c>
      <c r="D285" s="201">
        <v>36308.5</v>
      </c>
      <c r="E285" s="189" t="str">
        <f t="shared" si="4"/>
        <v>Tranche C</v>
      </c>
      <c r="F285" s="119">
        <f>IFERROR((VLOOKUP(E285,'Simulations - Consolidé'!$A$41:$P$45,13,0)*D285+VLOOKUP(E285,'Simulations - Consolidé'!$A$41:$P$45,14,0)),"")*$B$6</f>
        <v>46569.623855421683</v>
      </c>
      <c r="G285" s="119" t="str" cm="1">
        <f t="array" ref="G285">IF(SUMIF('BDD de référence'!$B$6:$B$4786,A285,'BDD de référence'!$I$6:$I$4786)&gt;0,IFERROR((VLOOKUP(E285,'Volet 1 - Domaines 2&amp;3'!$A$39:$L$43,11,0)*D285+VLOOKUP(E285,'Volet 1 - Domaines 2&amp;3'!$A$39:$L$43,12,0))*$B$6,error),"")</f>
        <v/>
      </c>
      <c r="H285" s="119" t="str" cm="1">
        <f t="array" ref="H285">IF(SUMIF('BDD de référence'!$B$6:$B$4786,A285,'BDD de référence'!$J$6:$J$4786)&gt;0,IFERROR((VLOOKUP(E285,'Volet 1 - Domaines 2&amp;3'!$A$39:$L$43,11,0)*D285+VLOOKUP(E285,'Volet 1 - Domaines 2&amp;3'!$A$39:$L$43,12,0))*$B$6,error),"")</f>
        <v/>
      </c>
      <c r="I285" s="119">
        <f>IFERROR((VLOOKUP(E285,'Simulations - Consolidé'!$A$41:$P$45,15,0)*D285+VLOOKUP(E285,'Simulations - Consolidé'!$A$41:$P$45,16,0)),"")*$C$6</f>
        <v>20244.757572729948</v>
      </c>
      <c r="J285" s="167">
        <v>12330.65</v>
      </c>
      <c r="K285" s="167">
        <v>14796.78</v>
      </c>
      <c r="L285" s="167">
        <v>10332</v>
      </c>
      <c r="M285" s="167">
        <v>12398.4</v>
      </c>
      <c r="N285" s="167">
        <v>7332.1500000000005</v>
      </c>
      <c r="O285" s="167">
        <v>8798.58</v>
      </c>
    </row>
    <row r="286" spans="1:15">
      <c r="A286" s="1" t="s">
        <v>1238</v>
      </c>
      <c r="B286" s="1" t="str">
        <f>VLOOKUP(A286,'BDD de référence'!$B$5:$D$5006,3,0)</f>
        <v>13</v>
      </c>
      <c r="C286" s="1" t="str">
        <f>VLOOKUP(A286,'BDD de référence'!$B$5:$E$5006,4,0)</f>
        <v>Provence-Alpes-Côte d'Azur</v>
      </c>
      <c r="D286" s="201">
        <v>13497</v>
      </c>
      <c r="E286" s="189" t="str">
        <f t="shared" si="4"/>
        <v>Tranche B</v>
      </c>
      <c r="F286" s="119">
        <f>IFERROR((VLOOKUP(E286,'Simulations - Consolidé'!$A$41:$P$45,13,0)*D286+VLOOKUP(E286,'Simulations - Consolidé'!$A$41:$P$45,14,0)),"")*$B$6</f>
        <v>28950.890322580643</v>
      </c>
      <c r="G286" s="119" t="str" cm="1">
        <f t="array" ref="G286">IF(SUMIF('BDD de référence'!$B$6:$B$4786,A286,'BDD de référence'!$I$6:$I$4786)&gt;0,IFERROR((VLOOKUP(E286,'Volet 1 - Domaines 2&amp;3'!$A$39:$L$43,11,0)*D286+VLOOKUP(E286,'Volet 1 - Domaines 2&amp;3'!$A$39:$L$43,12,0))*$B$6,error),"")</f>
        <v/>
      </c>
      <c r="H286" s="119" t="str" cm="1">
        <f t="array" ref="H286">IF(SUMIF('BDD de référence'!$B$6:$B$4786,A286,'BDD de référence'!$J$6:$J$4786)&gt;0,IFERROR((VLOOKUP(E286,'Volet 1 - Domaines 2&amp;3'!$A$39:$L$43,11,0)*D286+VLOOKUP(E286,'Volet 1 - Domaines 2&amp;3'!$A$39:$L$43,12,0))*$B$6,error),"")</f>
        <v/>
      </c>
      <c r="I286" s="119">
        <f>IFERROR((VLOOKUP(E286,'Simulations - Consolidé'!$A$41:$P$45,15,0)*D286+VLOOKUP(E286,'Simulations - Consolidé'!$A$41:$P$45,16,0)),"")*$C$6</f>
        <v>12585.537686860738</v>
      </c>
      <c r="J286" s="167">
        <v>8171.16</v>
      </c>
      <c r="K286" s="167">
        <v>9805.4</v>
      </c>
      <c r="L286" s="167">
        <v>7163.18</v>
      </c>
      <c r="M286" s="167">
        <v>8595.82</v>
      </c>
      <c r="N286" s="167">
        <v>5940.63</v>
      </c>
      <c r="O286" s="167">
        <v>7128.76</v>
      </c>
    </row>
    <row r="287" spans="1:15">
      <c r="A287" s="1" t="s">
        <v>1161</v>
      </c>
      <c r="B287" s="1" t="str">
        <f>VLOOKUP(A287,'BDD de référence'!$B$5:$D$5006,3,0)</f>
        <v>13</v>
      </c>
      <c r="C287" s="1" t="str">
        <f>VLOOKUP(A287,'BDD de référence'!$B$5:$E$5006,4,0)</f>
        <v>Provence-Alpes-Côte d'Azur</v>
      </c>
      <c r="D287" s="201">
        <v>19781</v>
      </c>
      <c r="E287" s="189" t="str">
        <f t="shared" si="4"/>
        <v>Tranche B</v>
      </c>
      <c r="F287" s="119">
        <f>IFERROR((VLOOKUP(E287,'Simulations - Consolidé'!$A$41:$P$45,13,0)*D287+VLOOKUP(E287,'Simulations - Consolidé'!$A$41:$P$45,14,0)),"")*$B$6</f>
        <v>37221.445161290321</v>
      </c>
      <c r="G287" s="119" t="str" cm="1">
        <f t="array" ref="G287">IF(SUMIF('BDD de référence'!$B$6:$B$4786,A287,'BDD de référence'!$I$6:$I$4786)&gt;0,IFERROR((VLOOKUP(E287,'Volet 1 - Domaines 2&amp;3'!$A$39:$L$43,11,0)*D287+VLOOKUP(E287,'Volet 1 - Domaines 2&amp;3'!$A$39:$L$43,12,0))*$B$6,error),"")</f>
        <v/>
      </c>
      <c r="H287" s="119" t="str" cm="1">
        <f t="array" ref="H287">IF(SUMIF('BDD de référence'!$B$6:$B$4786,A287,'BDD de référence'!$J$6:$J$4786)&gt;0,IFERROR((VLOOKUP(E287,'Volet 1 - Domaines 2&amp;3'!$A$39:$L$43,11,0)*D287+VLOOKUP(E287,'Volet 1 - Domaines 2&amp;3'!$A$39:$L$43,12,0))*$B$6,error),"")</f>
        <v/>
      </c>
      <c r="I287" s="119">
        <f>IFERROR((VLOOKUP(E287,'Simulations - Consolidé'!$A$41:$P$45,15,0)*D287+VLOOKUP(E287,'Simulations - Consolidé'!$A$41:$P$45,16,0)),"")*$C$6</f>
        <v>16180.915184893782</v>
      </c>
      <c r="J287" s="167">
        <v>10029.34</v>
      </c>
      <c r="K287" s="167">
        <v>12035.210000000001</v>
      </c>
      <c r="L287" s="167">
        <v>8852.43</v>
      </c>
      <c r="M287" s="167">
        <v>10622.92</v>
      </c>
      <c r="N287" s="167">
        <v>6447.4</v>
      </c>
      <c r="O287" s="167">
        <v>7736.88</v>
      </c>
    </row>
    <row r="288" spans="1:15">
      <c r="A288" s="1" t="s">
        <v>1179</v>
      </c>
      <c r="B288" s="1" t="str">
        <f>VLOOKUP(A288,'BDD de référence'!$B$5:$D$5006,3,0)</f>
        <v>13</v>
      </c>
      <c r="C288" s="1" t="str">
        <f>VLOOKUP(A288,'BDD de référence'!$B$5:$E$5006,4,0)</f>
        <v>Provence-Alpes-Côte d'Azur</v>
      </c>
      <c r="D288" s="201">
        <v>18016.5</v>
      </c>
      <c r="E288" s="189" t="str">
        <f t="shared" si="4"/>
        <v>Tranche B</v>
      </c>
      <c r="F288" s="119">
        <f>IFERROR((VLOOKUP(E288,'Simulations - Consolidé'!$A$41:$P$45,13,0)*D288+VLOOKUP(E288,'Simulations - Consolidé'!$A$41:$P$45,14,0)),"")*$B$6</f>
        <v>34899.135483870967</v>
      </c>
      <c r="G288" s="119" t="str" cm="1">
        <f t="array" ref="G288">IF(SUMIF('BDD de référence'!$B$6:$B$4786,A288,'BDD de référence'!$I$6:$I$4786)&gt;0,IFERROR((VLOOKUP(E288,'Volet 1 - Domaines 2&amp;3'!$A$39:$L$43,11,0)*D288+VLOOKUP(E288,'Volet 1 - Domaines 2&amp;3'!$A$39:$L$43,12,0))*$B$6,error),"")</f>
        <v/>
      </c>
      <c r="H288" s="119" t="str" cm="1">
        <f t="array" ref="H288">IF(SUMIF('BDD de référence'!$B$6:$B$4786,A288,'BDD de référence'!$J$6:$J$4786)&gt;0,IFERROR((VLOOKUP(E288,'Volet 1 - Domaines 2&amp;3'!$A$39:$L$43,11,0)*D288+VLOOKUP(E288,'Volet 1 - Domaines 2&amp;3'!$A$39:$L$43,12,0))*$B$6,error),"")</f>
        <v/>
      </c>
      <c r="I288" s="119">
        <f>IFERROR((VLOOKUP(E288,'Simulations - Consolidé'!$A$41:$P$45,15,0)*D288+VLOOKUP(E288,'Simulations - Consolidé'!$A$41:$P$45,16,0)),"")*$C$6</f>
        <v>15171.360188827693</v>
      </c>
      <c r="J288" s="167">
        <v>9507.58</v>
      </c>
      <c r="K288" s="167">
        <v>11409.1</v>
      </c>
      <c r="L288" s="167">
        <v>8378.1</v>
      </c>
      <c r="M288" s="167">
        <v>10053.719999999999</v>
      </c>
      <c r="N288" s="167">
        <v>6305.1</v>
      </c>
      <c r="O288" s="167">
        <v>7566.12</v>
      </c>
    </row>
    <row r="289" spans="1:15">
      <c r="A289" s="1" t="s">
        <v>1089</v>
      </c>
      <c r="B289" s="1" t="str">
        <f>VLOOKUP(A289,'BDD de référence'!$B$5:$D$5006,3,0)</f>
        <v>13</v>
      </c>
      <c r="C289" s="1" t="str">
        <f>VLOOKUP(A289,'BDD de référence'!$B$5:$E$5006,4,0)</f>
        <v>Provence-Alpes-Côte d'Azur</v>
      </c>
      <c r="D289" s="201">
        <v>35348.5</v>
      </c>
      <c r="E289" s="189" t="str">
        <f t="shared" si="4"/>
        <v>Tranche C</v>
      </c>
      <c r="F289" s="119">
        <f>IFERROR((VLOOKUP(E289,'Simulations - Consolidé'!$A$41:$P$45,13,0)*D289+VLOOKUP(E289,'Simulations - Consolidé'!$A$41:$P$45,14,0)),"")*$B$6</f>
        <v>46168.505783132532</v>
      </c>
      <c r="G289" s="119" t="str" cm="1">
        <f t="array" ref="G289">IF(SUMIF('BDD de référence'!$B$6:$B$4786,A289,'BDD de référence'!$I$6:$I$4786)&gt;0,IFERROR((VLOOKUP(E289,'Volet 1 - Domaines 2&amp;3'!$A$39:$L$43,11,0)*D289+VLOOKUP(E289,'Volet 1 - Domaines 2&amp;3'!$A$39:$L$43,12,0))*$B$6,error),"")</f>
        <v/>
      </c>
      <c r="H289" s="119" cm="1">
        <f t="array" ref="H289">IF(SUMIF('BDD de référence'!$B$6:$B$4786,A289,'BDD de référence'!$J$6:$J$4786)&gt;0,IFERROR((VLOOKUP(E289,'Volet 1 - Domaines 2&amp;3'!$A$39:$L$43,11,0)*D289+VLOOKUP(E289,'Volet 1 - Domaines 2&amp;3'!$A$39:$L$43,12,0))*$B$6,error),"")</f>
        <v>23468.442650602407</v>
      </c>
      <c r="I289" s="119">
        <f>IFERROR((VLOOKUP(E289,'Simulations - Consolidé'!$A$41:$P$45,15,0)*D289+VLOOKUP(E289,'Simulations - Consolidé'!$A$41:$P$45,16,0)),"")*$C$6</f>
        <v>20070.383432265651</v>
      </c>
      <c r="J289" s="167">
        <v>12226.55</v>
      </c>
      <c r="K289" s="167">
        <v>14671.86</v>
      </c>
      <c r="L289" s="167">
        <v>10279.950000000001</v>
      </c>
      <c r="M289" s="167">
        <v>12335.94</v>
      </c>
      <c r="N289" s="167">
        <v>7285.88</v>
      </c>
      <c r="O289" s="167">
        <v>8743.06</v>
      </c>
    </row>
    <row r="290" spans="1:15">
      <c r="A290" s="1" t="s">
        <v>1134</v>
      </c>
      <c r="B290" s="1" t="str">
        <f>VLOOKUP(A290,'BDD de référence'!$B$5:$D$5006,3,0)</f>
        <v>13</v>
      </c>
      <c r="C290" s="1" t="str">
        <f>VLOOKUP(A290,'BDD de référence'!$B$5:$E$5006,4,0)</f>
        <v>Provence-Alpes-Côte d'Azur</v>
      </c>
      <c r="D290" s="201">
        <v>24112</v>
      </c>
      <c r="E290" s="189" t="str">
        <f t="shared" si="4"/>
        <v>Tranche C</v>
      </c>
      <c r="F290" s="119">
        <f>IFERROR((VLOOKUP(E290,'Simulations - Consolidé'!$A$41:$P$45,13,0)*D290+VLOOKUP(E290,'Simulations - Consolidé'!$A$41:$P$45,14,0)),"")*$B$6</f>
        <v>41473.544096385544</v>
      </c>
      <c r="G290" s="119" t="str" cm="1">
        <f t="array" ref="G290">IF(SUMIF('BDD de référence'!$B$6:$B$4786,A290,'BDD de référence'!$I$6:$I$4786)&gt;0,IFERROR((VLOOKUP(E290,'Volet 1 - Domaines 2&amp;3'!$A$39:$L$43,11,0)*D290+VLOOKUP(E290,'Volet 1 - Domaines 2&amp;3'!$A$39:$L$43,12,0))*$B$6,error),"")</f>
        <v/>
      </c>
      <c r="H290" s="119" t="str" cm="1">
        <f t="array" ref="H290">IF(SUMIF('BDD de référence'!$B$6:$B$4786,A290,'BDD de référence'!$J$6:$J$4786)&gt;0,IFERROR((VLOOKUP(E290,'Volet 1 - Domaines 2&amp;3'!$A$39:$L$43,11,0)*D290+VLOOKUP(E290,'Volet 1 - Domaines 2&amp;3'!$A$39:$L$43,12,0))*$B$6,error),"")</f>
        <v/>
      </c>
      <c r="I290" s="119">
        <f>IFERROR((VLOOKUP(E290,'Simulations - Consolidé'!$A$41:$P$45,15,0)*D290+VLOOKUP(E290,'Simulations - Consolidé'!$A$41:$P$45,16,0)),"")*$C$6</f>
        <v>18029.388610049959</v>
      </c>
      <c r="J290" s="167">
        <v>11008.14</v>
      </c>
      <c r="K290" s="167">
        <v>13209.77</v>
      </c>
      <c r="L290" s="167">
        <v>9670.74</v>
      </c>
      <c r="M290" s="167">
        <v>11604.89</v>
      </c>
      <c r="N290" s="167">
        <v>6744.3600000000006</v>
      </c>
      <c r="O290" s="167">
        <v>8093.24</v>
      </c>
    </row>
    <row r="291" spans="1:15">
      <c r="A291" s="1" t="s">
        <v>1045</v>
      </c>
      <c r="B291" s="1" t="str">
        <f>VLOOKUP(A291,'BDD de référence'!$B$5:$D$5006,3,0)</f>
        <v>13</v>
      </c>
      <c r="C291" s="1" t="str">
        <f>VLOOKUP(A291,'BDD de référence'!$B$5:$E$5006,4,0)</f>
        <v>Provence-Alpes-Côte d'Azur</v>
      </c>
      <c r="D291" s="201">
        <v>58063</v>
      </c>
      <c r="E291" s="189" t="str">
        <f t="shared" si="4"/>
        <v>Tranche C</v>
      </c>
      <c r="F291" s="119">
        <f>IFERROR((VLOOKUP(E291,'Simulations - Consolidé'!$A$41:$P$45,13,0)*D291+VLOOKUP(E291,'Simulations - Consolidé'!$A$41:$P$45,14,0)),"")*$B$6</f>
        <v>55659.335421686745</v>
      </c>
      <c r="G291" s="119" t="str" cm="1">
        <f t="array" ref="G291">IF(SUMIF('BDD de référence'!$B$6:$B$4786,A291,'BDD de référence'!$I$6:$I$4786)&gt;0,IFERROR((VLOOKUP(E291,'Volet 1 - Domaines 2&amp;3'!$A$39:$L$43,11,0)*D291+VLOOKUP(E291,'Volet 1 - Domaines 2&amp;3'!$A$39:$L$43,12,0))*$B$6,error),"")</f>
        <v/>
      </c>
      <c r="H291" s="119" cm="1">
        <f t="array" ref="H291">IF(SUMIF('BDD de référence'!$B$6:$B$4786,A291,'BDD de référence'!$J$6:$J$4786)&gt;0,IFERROR((VLOOKUP(E291,'Volet 1 - Domaines 2&amp;3'!$A$39:$L$43,11,0)*D291+VLOOKUP(E291,'Volet 1 - Domaines 2&amp;3'!$A$39:$L$43,12,0))*$B$6,error),"")</f>
        <v>25887.673734939759</v>
      </c>
      <c r="I291" s="119">
        <f>IFERROR((VLOOKUP(E291,'Simulations - Consolidé'!$A$41:$P$45,15,0)*D291+VLOOKUP(E291,'Simulations - Consolidé'!$A$41:$P$45,16,0)),"")*$C$6</f>
        <v>24196.239071407581</v>
      </c>
      <c r="J291" s="167">
        <v>14689.57</v>
      </c>
      <c r="K291" s="167">
        <v>17627.489999999998</v>
      </c>
      <c r="L291" s="167">
        <v>11511.45</v>
      </c>
      <c r="M291" s="167">
        <v>13813.74</v>
      </c>
      <c r="N291" s="167">
        <v>8380.5499999999993</v>
      </c>
      <c r="O291" s="167">
        <v>10056.66</v>
      </c>
    </row>
    <row r="292" spans="1:15">
      <c r="A292" s="1" t="s">
        <v>1204</v>
      </c>
      <c r="B292" s="1" t="str">
        <f>VLOOKUP(A292,'BDD de référence'!$B$5:$D$5006,3,0)</f>
        <v>13</v>
      </c>
      <c r="C292" s="1" t="str">
        <f>VLOOKUP(A292,'BDD de référence'!$B$5:$E$5006,4,0)</f>
        <v>Provence-Alpes-Côte d'Azur</v>
      </c>
      <c r="D292" s="201">
        <v>15394</v>
      </c>
      <c r="E292" s="189" t="str">
        <f t="shared" si="4"/>
        <v>Tranche B</v>
      </c>
      <c r="F292" s="119">
        <f>IFERROR((VLOOKUP(E292,'Simulations - Consolidé'!$A$41:$P$45,13,0)*D292+VLOOKUP(E292,'Simulations - Consolidé'!$A$41:$P$45,14,0)),"")*$B$6</f>
        <v>31447.58709677419</v>
      </c>
      <c r="G292" s="119" t="str" cm="1">
        <f t="array" ref="G292">IF(SUMIF('BDD de référence'!$B$6:$B$4786,A292,'BDD de référence'!$I$6:$I$4786)&gt;0,IFERROR((VLOOKUP(E292,'Volet 1 - Domaines 2&amp;3'!$A$39:$L$43,11,0)*D292+VLOOKUP(E292,'Volet 1 - Domaines 2&amp;3'!$A$39:$L$43,12,0))*$B$6,error),"")</f>
        <v/>
      </c>
      <c r="H292" s="119" cm="1">
        <f t="array" ref="H292">IF(SUMIF('BDD de référence'!$B$6:$B$4786,A292,'BDD de référence'!$J$6:$J$4786)&gt;0,IFERROR((VLOOKUP(E292,'Volet 1 - Domaines 2&amp;3'!$A$39:$L$43,11,0)*D292+VLOOKUP(E292,'Volet 1 - Domaines 2&amp;3'!$A$39:$L$43,12,0))*$B$6,error),"")</f>
        <v>17034.109677419354</v>
      </c>
      <c r="I292" s="119">
        <f>IFERROR((VLOOKUP(E292,'Simulations - Consolidé'!$A$41:$P$45,15,0)*D292+VLOOKUP(E292,'Simulations - Consolidé'!$A$41:$P$45,16,0)),"")*$C$6</f>
        <v>13670.902281667977</v>
      </c>
      <c r="J292" s="167">
        <v>8732.1</v>
      </c>
      <c r="K292" s="167">
        <v>10478.52</v>
      </c>
      <c r="L292" s="167">
        <v>7673.13</v>
      </c>
      <c r="M292" s="167">
        <v>9207.76</v>
      </c>
      <c r="N292" s="167">
        <v>6093.6100000000006</v>
      </c>
      <c r="O292" s="167">
        <v>7312.34</v>
      </c>
    </row>
    <row r="293" spans="1:15">
      <c r="A293" s="1" t="s">
        <v>1236</v>
      </c>
      <c r="B293" s="1" t="str">
        <f>VLOOKUP(A293,'BDD de référence'!$B$5:$D$5006,3,0)</f>
        <v>13</v>
      </c>
      <c r="C293" s="1" t="str">
        <f>VLOOKUP(A293,'BDD de référence'!$B$5:$E$5006,4,0)</f>
        <v>Provence-Alpes-Côte d'Azur</v>
      </c>
      <c r="D293" s="201">
        <v>13663</v>
      </c>
      <c r="E293" s="189" t="str">
        <f t="shared" si="4"/>
        <v>Tranche B</v>
      </c>
      <c r="F293" s="119">
        <f>IFERROR((VLOOKUP(E293,'Simulations - Consolidé'!$A$41:$P$45,13,0)*D293+VLOOKUP(E293,'Simulations - Consolidé'!$A$41:$P$45,14,0)),"")*$B$6</f>
        <v>29169.367741935486</v>
      </c>
      <c r="G293" s="119" t="str" cm="1">
        <f t="array" ref="G293">IF(SUMIF('BDD de référence'!$B$6:$B$4786,A293,'BDD de référence'!$I$6:$I$4786)&gt;0,IFERROR((VLOOKUP(E293,'Volet 1 - Domaines 2&amp;3'!$A$39:$L$43,11,0)*D293+VLOOKUP(E293,'Volet 1 - Domaines 2&amp;3'!$A$39:$L$43,12,0))*$B$6,error),"")</f>
        <v/>
      </c>
      <c r="H293" s="119" t="str" cm="1">
        <f t="array" ref="H293">IF(SUMIF('BDD de référence'!$B$6:$B$4786,A293,'BDD de référence'!$J$6:$J$4786)&gt;0,IFERROR((VLOOKUP(E293,'Volet 1 - Domaines 2&amp;3'!$A$39:$L$43,11,0)*D293+VLOOKUP(E293,'Volet 1 - Domaines 2&amp;3'!$A$39:$L$43,12,0))*$B$6,error),"")</f>
        <v/>
      </c>
      <c r="I293" s="119">
        <f>IFERROR((VLOOKUP(E293,'Simulations - Consolidé'!$A$41:$P$45,15,0)*D293+VLOOKUP(E293,'Simulations - Consolidé'!$A$41:$P$45,16,0)),"")*$C$6</f>
        <v>12680.51424075531</v>
      </c>
      <c r="J293" s="167">
        <v>8220.25</v>
      </c>
      <c r="K293" s="167">
        <v>9864.2999999999993</v>
      </c>
      <c r="L293" s="167">
        <v>7207.8</v>
      </c>
      <c r="M293" s="167">
        <v>8649.36</v>
      </c>
      <c r="N293" s="167">
        <v>5954.01</v>
      </c>
      <c r="O293" s="167">
        <v>7144.8200000000006</v>
      </c>
    </row>
    <row r="294" spans="1:15">
      <c r="A294" s="1" t="s">
        <v>1151</v>
      </c>
      <c r="B294" s="1" t="str">
        <f>VLOOKUP(A294,'BDD de référence'!$B$5:$D$5006,3,0)</f>
        <v>13</v>
      </c>
      <c r="C294" s="1" t="str">
        <f>VLOOKUP(A294,'BDD de référence'!$B$5:$E$5006,4,0)</f>
        <v>Provence-Alpes-Côte d'Azur</v>
      </c>
      <c r="D294" s="201">
        <v>21958.5</v>
      </c>
      <c r="E294" s="189" t="str">
        <f t="shared" si="4"/>
        <v>Tranche B</v>
      </c>
      <c r="F294" s="119">
        <f>IFERROR((VLOOKUP(E294,'Simulations - Consolidé'!$A$41:$P$45,13,0)*D294+VLOOKUP(E294,'Simulations - Consolidé'!$A$41:$P$45,14,0)),"")*$B$6</f>
        <v>40087.316129032253</v>
      </c>
      <c r="G294" s="119" t="str" cm="1">
        <f t="array" ref="G294">IF(SUMIF('BDD de référence'!$B$6:$B$4786,A294,'BDD de référence'!$I$6:$I$4786)&gt;0,IFERROR((VLOOKUP(E294,'Volet 1 - Domaines 2&amp;3'!$A$39:$L$43,11,0)*D294+VLOOKUP(E294,'Volet 1 - Domaines 2&amp;3'!$A$39:$L$43,12,0))*$B$6,error),"")</f>
        <v/>
      </c>
      <c r="H294" s="119" t="str" cm="1">
        <f t="array" ref="H294">IF(SUMIF('BDD de référence'!$B$6:$B$4786,A294,'BDD de référence'!$J$6:$J$4786)&gt;0,IFERROR((VLOOKUP(E294,'Volet 1 - Domaines 2&amp;3'!$A$39:$L$43,11,0)*D294+VLOOKUP(E294,'Volet 1 - Domaines 2&amp;3'!$A$39:$L$43,12,0))*$B$6,error),"")</f>
        <v/>
      </c>
      <c r="I294" s="119">
        <f>IFERROR((VLOOKUP(E294,'Simulations - Consolidé'!$A$41:$P$45,15,0)*D294+VLOOKUP(E294,'Simulations - Consolidé'!$A$41:$P$45,16,0)),"")*$C$6</f>
        <v>17426.76726986625</v>
      </c>
      <c r="J294" s="167">
        <v>10673.22</v>
      </c>
      <c r="K294" s="167">
        <v>12807.87</v>
      </c>
      <c r="L294" s="167">
        <v>9437.7800000000007</v>
      </c>
      <c r="M294" s="167">
        <v>11325.34</v>
      </c>
      <c r="N294" s="167">
        <v>6623</v>
      </c>
      <c r="O294" s="167">
        <v>7947.6</v>
      </c>
    </row>
    <row r="295" spans="1:15">
      <c r="A295" s="1" t="s">
        <v>1137</v>
      </c>
      <c r="B295" s="1" t="str">
        <f>VLOOKUP(A295,'BDD de référence'!$B$5:$D$5006,3,0)</f>
        <v>13</v>
      </c>
      <c r="C295" s="1" t="str">
        <f>VLOOKUP(A295,'BDD de référence'!$B$5:$E$5006,4,0)</f>
        <v>Provence-Alpes-Côte d'Azur</v>
      </c>
      <c r="D295" s="201">
        <v>23331</v>
      </c>
      <c r="E295" s="189" t="str">
        <f t="shared" si="4"/>
        <v>Tranche C</v>
      </c>
      <c r="F295" s="119">
        <f>IFERROR((VLOOKUP(E295,'Simulations - Consolidé'!$A$41:$P$45,13,0)*D295+VLOOKUP(E295,'Simulations - Consolidé'!$A$41:$P$45,14,0)),"")*$B$6</f>
        <v>41147.217831325303</v>
      </c>
      <c r="G295" s="119" t="str" cm="1">
        <f t="array" ref="G295">IF(SUMIF('BDD de référence'!$B$6:$B$4786,A295,'BDD de référence'!$I$6:$I$4786)&gt;0,IFERROR((VLOOKUP(E295,'Volet 1 - Domaines 2&amp;3'!$A$39:$L$43,11,0)*D295+VLOOKUP(E295,'Volet 1 - Domaines 2&amp;3'!$A$39:$L$43,12,0))*$B$6,error),"")</f>
        <v/>
      </c>
      <c r="H295" s="119" t="str" cm="1">
        <f t="array" ref="H295">IF(SUMIF('BDD de référence'!$B$6:$B$4786,A295,'BDD de référence'!$J$6:$J$4786)&gt;0,IFERROR((VLOOKUP(E295,'Volet 1 - Domaines 2&amp;3'!$A$39:$L$43,11,0)*D295+VLOOKUP(E295,'Volet 1 - Domaines 2&amp;3'!$A$39:$L$43,12,0))*$B$6,error),"")</f>
        <v/>
      </c>
      <c r="I295" s="119">
        <f>IFERROR((VLOOKUP(E295,'Simulations - Consolidé'!$A$41:$P$45,15,0)*D295+VLOOKUP(E295,'Simulations - Consolidé'!$A$41:$P$45,16,0)),"")*$C$6</f>
        <v>17887.52798119307</v>
      </c>
      <c r="J295" s="167">
        <v>10923.45</v>
      </c>
      <c r="K295" s="167">
        <v>13108.14</v>
      </c>
      <c r="L295" s="167">
        <v>9628.4</v>
      </c>
      <c r="M295" s="167">
        <v>11554.08</v>
      </c>
      <c r="N295" s="167">
        <v>6706.72</v>
      </c>
      <c r="O295" s="167">
        <v>8048.0700000000006</v>
      </c>
    </row>
    <row r="296" spans="1:15">
      <c r="A296" s="1" t="s">
        <v>1210</v>
      </c>
      <c r="B296" s="1" t="str">
        <f>VLOOKUP(A296,'BDD de référence'!$B$5:$D$5006,3,0)</f>
        <v>13</v>
      </c>
      <c r="C296" s="1" t="str">
        <f>VLOOKUP(A296,'BDD de référence'!$B$5:$E$5006,4,0)</f>
        <v>Provence-Alpes-Côte d'Azur</v>
      </c>
      <c r="D296" s="201">
        <v>15309</v>
      </c>
      <c r="E296" s="189" t="str">
        <f t="shared" si="4"/>
        <v>Tranche B</v>
      </c>
      <c r="F296" s="119">
        <f>IFERROR((VLOOKUP(E296,'Simulations - Consolidé'!$A$41:$P$45,13,0)*D296+VLOOKUP(E296,'Simulations - Consolidé'!$A$41:$P$45,14,0)),"")*$B$6</f>
        <v>31335.716129032255</v>
      </c>
      <c r="G296" s="119" t="str" cm="1">
        <f t="array" ref="G296">IF(SUMIF('BDD de référence'!$B$6:$B$4786,A296,'BDD de référence'!$I$6:$I$4786)&gt;0,IFERROR((VLOOKUP(E296,'Volet 1 - Domaines 2&amp;3'!$A$39:$L$43,11,0)*D296+VLOOKUP(E296,'Volet 1 - Domaines 2&amp;3'!$A$39:$L$43,12,0))*$B$6,error),"")</f>
        <v/>
      </c>
      <c r="H296" s="119" t="str" cm="1">
        <f t="array" ref="H296">IF(SUMIF('BDD de référence'!$B$6:$B$4786,A296,'BDD de référence'!$J$6:$J$4786)&gt;0,IFERROR((VLOOKUP(E296,'Volet 1 - Domaines 2&amp;3'!$A$39:$L$43,11,0)*D296+VLOOKUP(E296,'Volet 1 - Domaines 2&amp;3'!$A$39:$L$43,12,0))*$B$6,error),"")</f>
        <v/>
      </c>
      <c r="I296" s="119">
        <f>IFERROR((VLOOKUP(E296,'Simulations - Consolidé'!$A$41:$P$45,15,0)*D296+VLOOKUP(E296,'Simulations - Consolidé'!$A$41:$P$45,16,0)),"")*$C$6</f>
        <v>13622.269708890635</v>
      </c>
      <c r="J296" s="167">
        <v>8706.9699999999993</v>
      </c>
      <c r="K296" s="167">
        <v>10448.370000000001</v>
      </c>
      <c r="L296" s="167">
        <v>7650.2800000000007</v>
      </c>
      <c r="M296" s="167">
        <v>9180.34</v>
      </c>
      <c r="N296" s="167">
        <v>6086.75</v>
      </c>
      <c r="O296" s="167">
        <v>7304.1</v>
      </c>
    </row>
    <row r="297" spans="1:15">
      <c r="A297" s="1" t="s">
        <v>1018</v>
      </c>
      <c r="B297" s="1" t="str">
        <f>VLOOKUP(A297,'BDD de référence'!$B$5:$D$5006,3,0)</f>
        <v>13</v>
      </c>
      <c r="C297" s="1" t="str">
        <f>VLOOKUP(A297,'BDD de référence'!$B$5:$E$5006,4,0)</f>
        <v>Provence-Alpes-Côte d'Azur</v>
      </c>
      <c r="D297" s="201">
        <v>103763.5</v>
      </c>
      <c r="E297" s="189" t="str">
        <f t="shared" si="4"/>
        <v>Tranche C</v>
      </c>
      <c r="F297" s="119">
        <f>IFERROR((VLOOKUP(E297,'Simulations - Consolidé'!$A$41:$P$45,13,0)*D297+VLOOKUP(E297,'Simulations - Consolidé'!$A$41:$P$45,14,0)),"")*$B$6</f>
        <v>74754.43590361446</v>
      </c>
      <c r="G297" s="119" cm="1">
        <f t="array" ref="G297">IF(SUMIF('BDD de référence'!$B$6:$B$4786,A297,'BDD de référence'!$I$6:$I$4786)&gt;0,IFERROR((VLOOKUP(E297,'Volet 1 - Domaines 2&amp;3'!$A$39:$L$43,11,0)*D297+VLOOKUP(E297,'Volet 1 - Domaines 2&amp;3'!$A$39:$L$43,12,0))*$B$6,error),"")</f>
        <v>30755.052289156629</v>
      </c>
      <c r="H297" s="119" cm="1">
        <f t="array" ref="H297">IF(SUMIF('BDD de référence'!$B$6:$B$4786,A297,'BDD de référence'!$J$6:$J$4786)&gt;0,IFERROR((VLOOKUP(E297,'Volet 1 - Domaines 2&amp;3'!$A$39:$L$43,11,0)*D297+VLOOKUP(E297,'Volet 1 - Domaines 2&amp;3'!$A$39:$L$43,12,0))*$B$6,error),"")</f>
        <v>30755.052289156629</v>
      </c>
      <c r="I297" s="119">
        <f>IFERROR((VLOOKUP(E297,'Simulations - Consolidé'!$A$41:$P$45,15,0)*D297+VLOOKUP(E297,'Simulations - Consolidé'!$A$41:$P$45,16,0)),"")*$C$6</f>
        <v>32497.265536291507</v>
      </c>
      <c r="J297" s="167">
        <v>19645.05</v>
      </c>
      <c r="K297" s="167">
        <v>23574.06</v>
      </c>
      <c r="L297" s="167">
        <v>13989.2</v>
      </c>
      <c r="M297" s="167">
        <v>16787.04</v>
      </c>
      <c r="N297" s="167">
        <v>10582.99</v>
      </c>
      <c r="O297" s="167">
        <v>12699.59</v>
      </c>
    </row>
    <row r="298" spans="1:15">
      <c r="A298" s="1" t="s">
        <v>1247</v>
      </c>
      <c r="B298" s="1" t="str">
        <f>VLOOKUP(A298,'BDD de référence'!$B$5:$D$5006,3,0)</f>
        <v>13</v>
      </c>
      <c r="C298" s="1" t="str">
        <f>VLOOKUP(A298,'BDD de référence'!$B$5:$E$5006,4,0)</f>
        <v>Provence-Alpes-Côte d'Azur</v>
      </c>
      <c r="D298" s="201">
        <v>12660</v>
      </c>
      <c r="E298" s="189" t="str">
        <f t="shared" si="4"/>
        <v>Tranche B</v>
      </c>
      <c r="F298" s="119">
        <f>IFERROR((VLOOKUP(E298,'Simulations - Consolidé'!$A$41:$P$45,13,0)*D298+VLOOKUP(E298,'Simulations - Consolidé'!$A$41:$P$45,14,0)),"")*$B$6</f>
        <v>27849.29032258064</v>
      </c>
      <c r="G298" s="119" t="str" cm="1">
        <f t="array" ref="G298">IF(SUMIF('BDD de référence'!$B$6:$B$4786,A298,'BDD de référence'!$I$6:$I$4786)&gt;0,IFERROR((VLOOKUP(E298,'Volet 1 - Domaines 2&amp;3'!$A$39:$L$43,11,0)*D298+VLOOKUP(E298,'Volet 1 - Domaines 2&amp;3'!$A$39:$L$43,12,0))*$B$6,error),"")</f>
        <v/>
      </c>
      <c r="H298" s="119" cm="1">
        <f t="array" ref="H298">IF(SUMIF('BDD de référence'!$B$6:$B$4786,A298,'BDD de référence'!$J$6:$J$4786)&gt;0,IFERROR((VLOOKUP(E298,'Volet 1 - Domaines 2&amp;3'!$A$39:$L$43,11,0)*D298+VLOOKUP(E298,'Volet 1 - Domaines 2&amp;3'!$A$39:$L$43,12,0))*$B$6,error),"")</f>
        <v>15085.032258064513</v>
      </c>
      <c r="I298" s="119">
        <f>IFERROR((VLOOKUP(E298,'Simulations - Consolidé'!$A$41:$P$45,15,0)*D298+VLOOKUP(E298,'Simulations - Consolidé'!$A$41:$P$45,16,0)),"")*$C$6</f>
        <v>12106.64988198269</v>
      </c>
      <c r="J298" s="167">
        <v>7923.66</v>
      </c>
      <c r="K298" s="167">
        <v>9508.4</v>
      </c>
      <c r="L298" s="167">
        <v>6938.18</v>
      </c>
      <c r="M298" s="167">
        <v>8325.82</v>
      </c>
      <c r="N298" s="167">
        <v>5873.13</v>
      </c>
      <c r="O298" s="167">
        <v>7047.76</v>
      </c>
    </row>
    <row r="299" spans="1:15">
      <c r="A299" s="1" t="s">
        <v>1275</v>
      </c>
      <c r="B299" s="1" t="str">
        <f>VLOOKUP(A299,'BDD de référence'!$B$5:$D$5006,3,0)</f>
        <v>13</v>
      </c>
      <c r="C299" s="1" t="str">
        <f>VLOOKUP(A299,'BDD de référence'!$B$5:$E$5006,4,0)</f>
        <v>Provence-Alpes-Côte d'Azur</v>
      </c>
      <c r="D299" s="201">
        <v>9814.5</v>
      </c>
      <c r="E299" s="189" t="str">
        <f t="shared" si="4"/>
        <v>Tranche B</v>
      </c>
      <c r="F299" s="119">
        <f>IFERROR((VLOOKUP(E299,'Simulations - Consolidé'!$A$41:$P$45,13,0)*D299+VLOOKUP(E299,'Simulations - Consolidé'!$A$41:$P$45,14,0)),"")*$B$6</f>
        <v>24104.245161290321</v>
      </c>
      <c r="G299" s="119" t="str" cm="1">
        <f t="array" ref="G299">IF(SUMIF('BDD de référence'!$B$6:$B$4786,A299,'BDD de référence'!$I$6:$I$4786)&gt;0,IFERROR((VLOOKUP(E299,'Volet 1 - Domaines 2&amp;3'!$A$39:$L$43,11,0)*D299+VLOOKUP(E299,'Volet 1 - Domaines 2&amp;3'!$A$39:$L$43,12,0))*$B$6,error),"")</f>
        <v/>
      </c>
      <c r="H299" s="119" t="str" cm="1">
        <f t="array" ref="H299">IF(SUMIF('BDD de référence'!$B$6:$B$4786,A299,'BDD de référence'!$J$6:$J$4786)&gt;0,IFERROR((VLOOKUP(E299,'Volet 1 - Domaines 2&amp;3'!$A$39:$L$43,11,0)*D299+VLOOKUP(E299,'Volet 1 - Domaines 2&amp;3'!$A$39:$L$43,12,0))*$B$6,error),"")</f>
        <v/>
      </c>
      <c r="I299" s="119">
        <f>IFERROR((VLOOKUP(E299,'Simulations - Consolidé'!$A$41:$P$45,15,0)*D299+VLOOKUP(E299,'Simulations - Consolidé'!$A$41:$P$45,16,0)),"")*$C$6</f>
        <v>10478.602989771831</v>
      </c>
      <c r="J299" s="167">
        <v>7082.25</v>
      </c>
      <c r="K299" s="167">
        <v>8498.7000000000007</v>
      </c>
      <c r="L299" s="167">
        <v>6173.26</v>
      </c>
      <c r="M299" s="167">
        <v>7407.92</v>
      </c>
      <c r="N299" s="167">
        <v>5643.65</v>
      </c>
      <c r="O299" s="167">
        <v>6772.38</v>
      </c>
    </row>
    <row r="300" spans="1:15">
      <c r="A300" s="1" t="s">
        <v>1042</v>
      </c>
      <c r="B300" s="1" t="str">
        <f>VLOOKUP(A300,'BDD de référence'!$B$5:$D$5006,3,0)</f>
        <v>13</v>
      </c>
      <c r="C300" s="1" t="str">
        <f>VLOOKUP(A300,'BDD de référence'!$B$5:$E$5006,4,0)</f>
        <v>Provence-Alpes-Côte d'Azur</v>
      </c>
      <c r="D300" s="201">
        <v>68425.5</v>
      </c>
      <c r="E300" s="189" t="str">
        <f t="shared" si="4"/>
        <v>Tranche C</v>
      </c>
      <c r="F300" s="119">
        <f>IFERROR((VLOOKUP(E300,'Simulations - Consolidé'!$A$41:$P$45,13,0)*D300+VLOOKUP(E300,'Simulations - Consolidé'!$A$41:$P$45,14,0)),"")*$B$6</f>
        <v>59989.112530120474</v>
      </c>
      <c r="G300" s="119" t="str" cm="1">
        <f t="array" ref="G300">IF(SUMIF('BDD de référence'!$B$6:$B$4786,A300,'BDD de référence'!$I$6:$I$4786)&gt;0,IFERROR((VLOOKUP(E300,'Volet 1 - Domaines 2&amp;3'!$A$39:$L$43,11,0)*D300+VLOOKUP(E300,'Volet 1 - Domaines 2&amp;3'!$A$39:$L$43,12,0))*$B$6,error),"")</f>
        <v/>
      </c>
      <c r="H300" s="119" cm="1">
        <f t="array" ref="H300">IF(SUMIF('BDD de référence'!$B$6:$B$4786,A300,'BDD de référence'!$J$6:$J$4786)&gt;0,IFERROR((VLOOKUP(E300,'Volet 1 - Domaines 2&amp;3'!$A$39:$L$43,11,0)*D300+VLOOKUP(E300,'Volet 1 - Domaines 2&amp;3'!$A$39:$L$43,12,0))*$B$6,error),"")</f>
        <v>26991.342409638553</v>
      </c>
      <c r="I300" s="119">
        <f>IFERROR((VLOOKUP(E300,'Simulations - Consolidé'!$A$41:$P$45,15,0)*D300+VLOOKUP(E300,'Simulations - Consolidé'!$A$41:$P$45,16,0)),"")*$C$6</f>
        <v>26078.480769908903</v>
      </c>
      <c r="J300" s="167">
        <v>15813.210000000001</v>
      </c>
      <c r="K300" s="167">
        <v>18975.859999999997</v>
      </c>
      <c r="L300" s="167">
        <v>12073.28</v>
      </c>
      <c r="M300" s="167">
        <v>14487.94</v>
      </c>
      <c r="N300" s="167">
        <v>8879.9500000000007</v>
      </c>
      <c r="O300" s="167">
        <v>10655.94</v>
      </c>
    </row>
    <row r="301" spans="1:15">
      <c r="A301" s="1" t="s">
        <v>1250</v>
      </c>
      <c r="B301" s="1" t="str">
        <f>VLOOKUP(A301,'BDD de référence'!$B$5:$D$5006,3,0)</f>
        <v>13</v>
      </c>
      <c r="C301" s="1" t="str">
        <f>VLOOKUP(A301,'BDD de référence'!$B$5:$E$5006,4,0)</f>
        <v>Provence-Alpes-Côte d'Azur</v>
      </c>
      <c r="D301" s="201">
        <v>12647.5</v>
      </c>
      <c r="E301" s="189" t="str">
        <f t="shared" si="4"/>
        <v>Tranche B</v>
      </c>
      <c r="F301" s="119">
        <f>IFERROR((VLOOKUP(E301,'Simulations - Consolidé'!$A$41:$P$45,13,0)*D301+VLOOKUP(E301,'Simulations - Consolidé'!$A$41:$P$45,14,0)),"")*$B$6</f>
        <v>27832.838709677417</v>
      </c>
      <c r="G301" s="119" t="str" cm="1">
        <f t="array" ref="G301">IF(SUMIF('BDD de référence'!$B$6:$B$4786,A301,'BDD de référence'!$I$6:$I$4786)&gt;0,IFERROR((VLOOKUP(E301,'Volet 1 - Domaines 2&amp;3'!$A$39:$L$43,11,0)*D301+VLOOKUP(E301,'Volet 1 - Domaines 2&amp;3'!$A$39:$L$43,12,0))*$B$6,error),"")</f>
        <v/>
      </c>
      <c r="H301" s="119" t="str" cm="1">
        <f t="array" ref="H301">IF(SUMIF('BDD de référence'!$B$6:$B$4786,A301,'BDD de référence'!$J$6:$J$4786)&gt;0,IFERROR((VLOOKUP(E301,'Volet 1 - Domaines 2&amp;3'!$A$39:$L$43,11,0)*D301+VLOOKUP(E301,'Volet 1 - Domaines 2&amp;3'!$A$39:$L$43,12,0))*$B$6,error),"")</f>
        <v/>
      </c>
      <c r="I301" s="119">
        <f>IFERROR((VLOOKUP(E301,'Simulations - Consolidé'!$A$41:$P$45,15,0)*D301+VLOOKUP(E301,'Simulations - Consolidé'!$A$41:$P$45,16,0)),"")*$C$6</f>
        <v>12099.498033044847</v>
      </c>
      <c r="J301" s="167">
        <v>7919.97</v>
      </c>
      <c r="K301" s="167">
        <v>9503.9699999999993</v>
      </c>
      <c r="L301" s="167">
        <v>6934.8200000000006</v>
      </c>
      <c r="M301" s="167">
        <v>8321.7900000000009</v>
      </c>
      <c r="N301" s="167">
        <v>5872.12</v>
      </c>
      <c r="O301" s="167">
        <v>7046.55</v>
      </c>
    </row>
    <row r="302" spans="1:15">
      <c r="A302" s="1" t="s">
        <v>1173</v>
      </c>
      <c r="B302" s="1" t="str">
        <f>VLOOKUP(A302,'BDD de référence'!$B$5:$D$5006,3,0)</f>
        <v>13</v>
      </c>
      <c r="C302" s="1" t="str">
        <f>VLOOKUP(A302,'BDD de référence'!$B$5:$E$5006,4,0)</f>
        <v>Provence-Alpes-Côte d'Azur</v>
      </c>
      <c r="D302" s="201">
        <v>18740.5</v>
      </c>
      <c r="E302" s="189" t="str">
        <f t="shared" si="4"/>
        <v>Tranche B</v>
      </c>
      <c r="F302" s="119">
        <f>IFERROR((VLOOKUP(E302,'Simulations - Consolidé'!$A$41:$P$45,13,0)*D302+VLOOKUP(E302,'Simulations - Consolidé'!$A$41:$P$45,14,0)),"")*$B$6</f>
        <v>35852.012903225805</v>
      </c>
      <c r="G302" s="119" cm="1">
        <f t="array" ref="G302">IF(SUMIF('BDD de référence'!$B$6:$B$4786,A302,'BDD de référence'!$I$6:$I$4786)&gt;0,IFERROR((VLOOKUP(E302,'Volet 1 - Domaines 2&amp;3'!$A$39:$L$43,11,0)*D302+VLOOKUP(E302,'Volet 1 - Domaines 2&amp;3'!$A$39:$L$43,12,0))*$B$6,error),"")</f>
        <v>19419.840322580643</v>
      </c>
      <c r="H302" s="119" cm="1">
        <f t="array" ref="H302">IF(SUMIF('BDD de référence'!$B$6:$B$4786,A302,'BDD de référence'!$J$6:$J$4786)&gt;0,IFERROR((VLOOKUP(E302,'Volet 1 - Domaines 2&amp;3'!$A$39:$L$43,11,0)*D302+VLOOKUP(E302,'Volet 1 - Domaines 2&amp;3'!$A$39:$L$43,12,0))*$B$6,error),"")</f>
        <v>19419.840322580643</v>
      </c>
      <c r="I302" s="119">
        <f>IFERROR((VLOOKUP(E302,'Simulations - Consolidé'!$A$41:$P$45,15,0)*D302+VLOOKUP(E302,'Simulations - Consolidé'!$A$41:$P$45,16,0)),"")*$C$6</f>
        <v>15585.59527930763</v>
      </c>
      <c r="J302" s="167">
        <v>9721.66</v>
      </c>
      <c r="K302" s="167">
        <v>11666</v>
      </c>
      <c r="L302" s="167">
        <v>8572.7199999999993</v>
      </c>
      <c r="M302" s="167">
        <v>10287.27</v>
      </c>
      <c r="N302" s="167">
        <v>6363.49</v>
      </c>
      <c r="O302" s="167">
        <v>7636.1900000000005</v>
      </c>
    </row>
    <row r="303" spans="1:15">
      <c r="A303" s="1" t="s">
        <v>1077</v>
      </c>
      <c r="B303" s="1" t="str">
        <f>VLOOKUP(A303,'BDD de référence'!$B$5:$D$5006,3,0)</f>
        <v>13</v>
      </c>
      <c r="C303" s="1" t="str">
        <f>VLOOKUP(A303,'BDD de référence'!$B$5:$E$5006,4,0)</f>
        <v>Provence-Alpes-Côte d'Azur</v>
      </c>
      <c r="D303" s="201">
        <v>37893</v>
      </c>
      <c r="E303" s="189" t="str">
        <f t="shared" si="4"/>
        <v>Tranche C</v>
      </c>
      <c r="F303" s="119">
        <f>IFERROR((VLOOKUP(E303,'Simulations - Consolidé'!$A$41:$P$45,13,0)*D303+VLOOKUP(E303,'Simulations - Consolidé'!$A$41:$P$45,14,0)),"")*$B$6</f>
        <v>47231.67759036144</v>
      </c>
      <c r="G303" s="119" t="str" cm="1">
        <f t="array" ref="G303">IF(SUMIF('BDD de référence'!$B$6:$B$4786,A303,'BDD de référence'!$I$6:$I$4786)&gt;0,IFERROR((VLOOKUP(E303,'Volet 1 - Domaines 2&amp;3'!$A$39:$L$43,11,0)*D303+VLOOKUP(E303,'Volet 1 - Domaines 2&amp;3'!$A$39:$L$43,12,0))*$B$6,error),"")</f>
        <v/>
      </c>
      <c r="H303" s="119" cm="1">
        <f t="array" ref="H303">IF(SUMIF('BDD de référence'!$B$6:$B$4786,A303,'BDD de référence'!$J$6:$J$4786)&gt;0,IFERROR((VLOOKUP(E303,'Volet 1 - Domaines 2&amp;3'!$A$39:$L$43,11,0)*D303+VLOOKUP(E303,'Volet 1 - Domaines 2&amp;3'!$A$39:$L$43,12,0))*$B$6,error),"")</f>
        <v>23739.447228915658</v>
      </c>
      <c r="I303" s="119">
        <f>IFERROR((VLOOKUP(E303,'Simulations - Consolidé'!$A$41:$P$45,15,0)*D303+VLOOKUP(E303,'Simulations - Consolidé'!$A$41:$P$45,16,0)),"")*$C$6</f>
        <v>20532.565724360862</v>
      </c>
      <c r="J303" s="167">
        <v>12502.460000000001</v>
      </c>
      <c r="K303" s="167">
        <v>15002.960000000001</v>
      </c>
      <c r="L303" s="167">
        <v>10417.9</v>
      </c>
      <c r="M303" s="167">
        <v>12501.48</v>
      </c>
      <c r="N303" s="167">
        <v>7408.5</v>
      </c>
      <c r="O303" s="167">
        <v>8890.2000000000007</v>
      </c>
    </row>
    <row r="304" spans="1:15">
      <c r="A304" s="1" t="s">
        <v>1107</v>
      </c>
      <c r="B304" s="1" t="str">
        <f>VLOOKUP(A304,'BDD de référence'!$B$5:$D$5006,3,0)</f>
        <v>13</v>
      </c>
      <c r="C304" s="1" t="str">
        <f>VLOOKUP(A304,'BDD de référence'!$B$5:$E$5006,4,0)</f>
        <v>Provence-Alpes-Côte d'Azur</v>
      </c>
      <c r="D304" s="201">
        <v>30798</v>
      </c>
      <c r="E304" s="189" t="str">
        <f t="shared" si="4"/>
        <v>Tranche C</v>
      </c>
      <c r="F304" s="119">
        <f>IFERROR((VLOOKUP(E304,'Simulations - Consolidé'!$A$41:$P$45,13,0)*D304+VLOOKUP(E304,'Simulations - Consolidé'!$A$41:$P$45,14,0)),"")*$B$6</f>
        <v>44267.164337349393</v>
      </c>
      <c r="G304" s="119" t="str" cm="1">
        <f t="array" ref="G304">IF(SUMIF('BDD de référence'!$B$6:$B$4786,A304,'BDD de référence'!$I$6:$I$4786)&gt;0,IFERROR((VLOOKUP(E304,'Volet 1 - Domaines 2&amp;3'!$A$39:$L$43,11,0)*D304+VLOOKUP(E304,'Volet 1 - Domaines 2&amp;3'!$A$39:$L$43,12,0))*$B$6,error),"")</f>
        <v/>
      </c>
      <c r="H304" s="119" t="str" cm="1">
        <f t="array" ref="H304">IF(SUMIF('BDD de référence'!$B$6:$B$4786,A304,'BDD de référence'!$J$6:$J$4786)&gt;0,IFERROR((VLOOKUP(E304,'Volet 1 - Domaines 2&amp;3'!$A$39:$L$43,11,0)*D304+VLOOKUP(E304,'Volet 1 - Domaines 2&amp;3'!$A$39:$L$43,12,0))*$B$6,error),"")</f>
        <v/>
      </c>
      <c r="I304" s="119">
        <f>IFERROR((VLOOKUP(E304,'Simulations - Consolidé'!$A$41:$P$45,15,0)*D304+VLOOKUP(E304,'Simulations - Consolidé'!$A$41:$P$45,16,0)),"")*$C$6</f>
        <v>19243.83184249192</v>
      </c>
      <c r="J304" s="167">
        <v>11733.12</v>
      </c>
      <c r="K304" s="167">
        <v>14079.75</v>
      </c>
      <c r="L304" s="167">
        <v>10033.23</v>
      </c>
      <c r="M304" s="167">
        <v>12039.880000000001</v>
      </c>
      <c r="N304" s="167">
        <v>7066.58</v>
      </c>
      <c r="O304" s="167">
        <v>8479.9</v>
      </c>
    </row>
    <row r="305" spans="1:15">
      <c r="A305" s="1" t="s">
        <v>1014</v>
      </c>
      <c r="B305" s="1" t="str">
        <f>VLOOKUP(A305,'BDD de référence'!$B$5:$D$5006,3,0)</f>
        <v>13</v>
      </c>
      <c r="C305" s="1" t="str">
        <f>VLOOKUP(A305,'BDD de référence'!$B$5:$E$5006,4,0)</f>
        <v>Provence-Alpes-Côte d'Azur</v>
      </c>
      <c r="D305" s="201">
        <v>110095</v>
      </c>
      <c r="E305" s="189" t="str">
        <f t="shared" si="4"/>
        <v>Tranche C</v>
      </c>
      <c r="F305" s="119">
        <f>IFERROR((VLOOKUP(E305,'Simulations - Consolidé'!$A$41:$P$45,13,0)*D305+VLOOKUP(E305,'Simulations - Consolidé'!$A$41:$P$45,14,0)),"")*$B$6</f>
        <v>77399.934939759027</v>
      </c>
      <c r="G305" s="119" t="str" cm="1">
        <f t="array" ref="G305">IF(SUMIF('BDD de référence'!$B$6:$B$4786,A305,'BDD de référence'!$I$6:$I$4786)&gt;0,IFERROR((VLOOKUP(E305,'Volet 1 - Domaines 2&amp;3'!$A$39:$L$43,11,0)*D305+VLOOKUP(E305,'Volet 1 - Domaines 2&amp;3'!$A$39:$L$43,12,0))*$B$6,error),"")</f>
        <v/>
      </c>
      <c r="H305" s="119" cm="1">
        <f t="array" ref="H305">IF(SUMIF('BDD de référence'!$B$6:$B$4786,A305,'BDD de référence'!$J$6:$J$4786)&gt;0,IFERROR((VLOOKUP(E305,'Volet 1 - Domaines 2&amp;3'!$A$39:$L$43,11,0)*D305+VLOOKUP(E305,'Volet 1 - Domaines 2&amp;3'!$A$39:$L$43,12,0))*$B$6,error),"")</f>
        <v>31429.395180722888</v>
      </c>
      <c r="I305" s="119">
        <f>IFERROR((VLOOKUP(E305,'Simulations - Consolidé'!$A$41:$P$45,15,0)*D305+VLOOKUP(E305,'Simulations - Consolidé'!$A$41:$P$45,16,0)),"")*$C$6</f>
        <v>33647.317484572435</v>
      </c>
      <c r="J305" s="167">
        <v>20331.599999999999</v>
      </c>
      <c r="K305" s="167">
        <v>24397.919999999998</v>
      </c>
      <c r="L305" s="167">
        <v>14332.47</v>
      </c>
      <c r="M305" s="167">
        <v>17198.969999999998</v>
      </c>
      <c r="N305" s="167">
        <v>10888.12</v>
      </c>
      <c r="O305" s="167">
        <v>13065.75</v>
      </c>
    </row>
    <row r="306" spans="1:15">
      <c r="A306" s="1" t="s">
        <v>1117</v>
      </c>
      <c r="B306" s="1" t="str">
        <f>VLOOKUP(A306,'BDD de référence'!$B$5:$D$5006,3,0)</f>
        <v>13</v>
      </c>
      <c r="C306" s="1" t="str">
        <f>VLOOKUP(A306,'BDD de référence'!$B$5:$E$5006,4,0)</f>
        <v>Provence-Alpes-Côte d'Azur</v>
      </c>
      <c r="D306" s="201">
        <v>27699</v>
      </c>
      <c r="E306" s="189" t="str">
        <f t="shared" si="4"/>
        <v>Tranche C</v>
      </c>
      <c r="F306" s="119">
        <f>IFERROR((VLOOKUP(E306,'Simulations - Consolidé'!$A$41:$P$45,13,0)*D306+VLOOKUP(E306,'Simulations - Consolidé'!$A$41:$P$45,14,0)),"")*$B$6</f>
        <v>42972.305060240964</v>
      </c>
      <c r="G306" s="119" t="str" cm="1">
        <f t="array" ref="G306">IF(SUMIF('BDD de référence'!$B$6:$B$4786,A306,'BDD de référence'!$I$6:$I$4786)&gt;0,IFERROR((VLOOKUP(E306,'Volet 1 - Domaines 2&amp;3'!$A$39:$L$43,11,0)*D306+VLOOKUP(E306,'Volet 1 - Domaines 2&amp;3'!$A$39:$L$43,12,0))*$B$6,error),"")</f>
        <v/>
      </c>
      <c r="H306" s="119" t="str" cm="1">
        <f t="array" ref="H306">IF(SUMIF('BDD de référence'!$B$6:$B$4786,A306,'BDD de référence'!$J$6:$J$4786)&gt;0,IFERROR((VLOOKUP(E306,'Volet 1 - Domaines 2&amp;3'!$A$39:$L$43,11,0)*D306+VLOOKUP(E306,'Volet 1 - Domaines 2&amp;3'!$A$39:$L$43,12,0))*$B$6,error),"")</f>
        <v/>
      </c>
      <c r="I306" s="119">
        <f>IFERROR((VLOOKUP(E306,'Simulations - Consolidé'!$A$41:$P$45,15,0)*D306+VLOOKUP(E306,'Simulations - Consolidé'!$A$41:$P$45,16,0)),"")*$C$6</f>
        <v>18680.930320305615</v>
      </c>
      <c r="J306" s="167">
        <v>11397.09</v>
      </c>
      <c r="K306" s="167">
        <v>13676.51</v>
      </c>
      <c r="L306" s="167">
        <v>9865.2100000000009</v>
      </c>
      <c r="M306" s="167">
        <v>11838.26</v>
      </c>
      <c r="N306" s="167">
        <v>6917.2300000000005</v>
      </c>
      <c r="O306" s="167">
        <v>8300.68</v>
      </c>
    </row>
    <row r="307" spans="1:15">
      <c r="A307" s="1" t="s">
        <v>1351</v>
      </c>
      <c r="B307" s="1" t="str">
        <f>VLOOKUP(A307,'BDD de référence'!$B$5:$D$5006,3,0)</f>
        <v>13</v>
      </c>
      <c r="C307" s="1" t="str">
        <f>VLOOKUP(A307,'BDD de référence'!$B$5:$E$5006,4,0)</f>
        <v>Provence-Alpes-Côte d'Azur</v>
      </c>
      <c r="D307" s="201">
        <v>1170</v>
      </c>
      <c r="E307" s="189" t="str">
        <f t="shared" si="4"/>
        <v>Tranche A</v>
      </c>
      <c r="F307" s="119">
        <f>IFERROR((VLOOKUP(E307,'Simulations - Consolidé'!$A$41:$P$45,13,0)*D307+VLOOKUP(E307,'Simulations - Consolidé'!$A$41:$P$45,14,0)),"")*$B$6</f>
        <v>16152.428571428569</v>
      </c>
      <c r="G307" s="119" t="str" cm="1">
        <f t="array" ref="G307">IF(SUMIF('BDD de référence'!$B$6:$B$4786,A307,'BDD de référence'!$I$6:$I$4786)&gt;0,IFERROR((VLOOKUP(E307,'Volet 1 - Domaines 2&amp;3'!$A$39:$L$43,11,0)*D307+VLOOKUP(E307,'Volet 1 - Domaines 2&amp;3'!$A$39:$L$43,12,0))*$B$6,error),"")</f>
        <v/>
      </c>
      <c r="H307" s="119" t="str" cm="1">
        <f t="array" ref="H307">IF(SUMIF('BDD de référence'!$B$6:$B$4786,A307,'BDD de référence'!$J$6:$J$4786)&gt;0,IFERROR((VLOOKUP(E307,'Volet 1 - Domaines 2&amp;3'!$A$39:$L$43,11,0)*D307+VLOOKUP(E307,'Volet 1 - Domaines 2&amp;3'!$A$39:$L$43,12,0))*$B$6,error),"")</f>
        <v/>
      </c>
      <c r="I307" s="119">
        <f>IFERROR((VLOOKUP(E307,'Simulations - Consolidé'!$A$41:$P$45,15,0)*D307+VLOOKUP(E307,'Simulations - Consolidé'!$A$41:$P$45,16,0)),"")*$C$6</f>
        <v>7021.7874564459926</v>
      </c>
      <c r="J307" s="167">
        <v>4861.91</v>
      </c>
      <c r="K307" s="167">
        <v>5834.3</v>
      </c>
      <c r="L307" s="167">
        <v>4375.6000000000004</v>
      </c>
      <c r="M307" s="167">
        <v>5250.72</v>
      </c>
      <c r="N307" s="167">
        <v>4722.63</v>
      </c>
      <c r="O307" s="167">
        <v>5667.16</v>
      </c>
    </row>
    <row r="308" spans="1:15">
      <c r="A308" s="1" t="s">
        <v>1176</v>
      </c>
      <c r="B308" s="1" t="str">
        <f>VLOOKUP(A308,'BDD de référence'!$B$5:$D$5006,3,0)</f>
        <v>13</v>
      </c>
      <c r="C308" s="1" t="str">
        <f>VLOOKUP(A308,'BDD de référence'!$B$5:$E$5006,4,0)</f>
        <v>Provence-Alpes-Côte d'Azur</v>
      </c>
      <c r="D308" s="201">
        <v>18094.75</v>
      </c>
      <c r="E308" s="189" t="str">
        <f t="shared" si="4"/>
        <v>Tranche B</v>
      </c>
      <c r="F308" s="119">
        <f>IFERROR((VLOOKUP(E308,'Simulations - Consolidé'!$A$41:$P$45,13,0)*D308+VLOOKUP(E308,'Simulations - Consolidé'!$A$41:$P$45,14,0)),"")*$B$6</f>
        <v>35002.122580645162</v>
      </c>
      <c r="G308" s="119" t="str" cm="1">
        <f t="array" ref="G308">IF(SUMIF('BDD de référence'!$B$6:$B$4786,A308,'BDD de référence'!$I$6:$I$4786)&gt;0,IFERROR((VLOOKUP(E308,'Volet 1 - Domaines 2&amp;3'!$A$39:$L$43,11,0)*D308+VLOOKUP(E308,'Volet 1 - Domaines 2&amp;3'!$A$39:$L$43,12,0))*$B$6,error),"")</f>
        <v/>
      </c>
      <c r="H308" s="119" t="str" cm="1">
        <f t="array" ref="H308">IF(SUMIF('BDD de référence'!$B$6:$B$4786,A308,'BDD de référence'!$J$6:$J$4786)&gt;0,IFERROR((VLOOKUP(E308,'Volet 1 - Domaines 2&amp;3'!$A$39:$L$43,11,0)*D308+VLOOKUP(E308,'Volet 1 - Domaines 2&amp;3'!$A$39:$L$43,12,0))*$B$6,error),"")</f>
        <v/>
      </c>
      <c r="I308" s="119">
        <f>IFERROR((VLOOKUP(E308,'Simulations - Consolidé'!$A$41:$P$45,15,0)*D308+VLOOKUP(E308,'Simulations - Consolidé'!$A$41:$P$45,16,0)),"")*$C$6</f>
        <v>15216.130763178598</v>
      </c>
      <c r="J308" s="167">
        <v>9530.7100000000009</v>
      </c>
      <c r="K308" s="167">
        <v>11436.86</v>
      </c>
      <c r="L308" s="167">
        <v>8399.14</v>
      </c>
      <c r="M308" s="167">
        <v>10078.969999999999</v>
      </c>
      <c r="N308" s="167">
        <v>6311.41</v>
      </c>
      <c r="O308" s="167">
        <v>7573.7</v>
      </c>
    </row>
    <row r="309" spans="1:15">
      <c r="A309" s="1" t="s">
        <v>1233</v>
      </c>
      <c r="B309" s="1" t="str">
        <f>VLOOKUP(A309,'BDD de référence'!$B$5:$D$5006,3,0)</f>
        <v>13</v>
      </c>
      <c r="C309" s="1" t="str">
        <f>VLOOKUP(A309,'BDD de référence'!$B$5:$E$5006,4,0)</f>
        <v>Provence-Alpes-Côte d'Azur</v>
      </c>
      <c r="D309" s="201">
        <v>14023.5</v>
      </c>
      <c r="E309" s="189" t="str">
        <f t="shared" si="4"/>
        <v>Tranche B</v>
      </c>
      <c r="F309" s="119">
        <f>IFERROR((VLOOKUP(E309,'Simulations - Consolidé'!$A$41:$P$45,13,0)*D309+VLOOKUP(E309,'Simulations - Consolidé'!$A$41:$P$45,14,0)),"")*$B$6</f>
        <v>29643.832258064514</v>
      </c>
      <c r="G309" s="119" t="str" cm="1">
        <f t="array" ref="G309">IF(SUMIF('BDD de référence'!$B$6:$B$4786,A309,'BDD de référence'!$I$6:$I$4786)&gt;0,IFERROR((VLOOKUP(E309,'Volet 1 - Domaines 2&amp;3'!$A$39:$L$43,11,0)*D309+VLOOKUP(E309,'Volet 1 - Domaines 2&amp;3'!$A$39:$L$43,12,0))*$B$6,error),"")</f>
        <v/>
      </c>
      <c r="H309" s="119" t="str" cm="1">
        <f t="array" ref="H309">IF(SUMIF('BDD de référence'!$B$6:$B$4786,A309,'BDD de référence'!$J$6:$J$4786)&gt;0,IFERROR((VLOOKUP(E309,'Volet 1 - Domaines 2&amp;3'!$A$39:$L$43,11,0)*D309+VLOOKUP(E309,'Volet 1 - Domaines 2&amp;3'!$A$39:$L$43,12,0))*$B$6,error),"")</f>
        <v/>
      </c>
      <c r="I309" s="119">
        <f>IFERROR((VLOOKUP(E309,'Simulations - Consolidé'!$A$41:$P$45,15,0)*D309+VLOOKUP(E309,'Simulations - Consolidé'!$A$41:$P$45,16,0)),"")*$C$6</f>
        <v>12886.773564122737</v>
      </c>
      <c r="J309" s="167">
        <v>8326.85</v>
      </c>
      <c r="K309" s="167">
        <v>9992.2199999999993</v>
      </c>
      <c r="L309" s="167">
        <v>7304.71</v>
      </c>
      <c r="M309" s="167">
        <v>8765.66</v>
      </c>
      <c r="N309" s="167">
        <v>5983.09</v>
      </c>
      <c r="O309" s="167">
        <v>7179.71</v>
      </c>
    </row>
    <row r="310" spans="1:15">
      <c r="A310" s="1" t="s">
        <v>1159</v>
      </c>
      <c r="B310" s="1" t="str">
        <f>VLOOKUP(A310,'BDD de référence'!$B$5:$D$5006,3,0)</f>
        <v>13</v>
      </c>
      <c r="C310" s="1" t="str">
        <f>VLOOKUP(A310,'BDD de référence'!$B$5:$E$5006,4,0)</f>
        <v>Provence-Alpes-Côte d'Azur</v>
      </c>
      <c r="D310" s="201">
        <v>20125</v>
      </c>
      <c r="E310" s="189" t="str">
        <f t="shared" si="4"/>
        <v>Tranche B</v>
      </c>
      <c r="F310" s="119">
        <f>IFERROR((VLOOKUP(E310,'Simulations - Consolidé'!$A$41:$P$45,13,0)*D310+VLOOKUP(E310,'Simulations - Consolidé'!$A$41:$P$45,14,0)),"")*$B$6</f>
        <v>37674.193548387091</v>
      </c>
      <c r="G310" s="119" t="str" cm="1">
        <f t="array" ref="G310">IF(SUMIF('BDD de référence'!$B$6:$B$4786,A310,'BDD de référence'!$I$6:$I$4786)&gt;0,IFERROR((VLOOKUP(E310,'Volet 1 - Domaines 2&amp;3'!$A$39:$L$43,11,0)*D310+VLOOKUP(E310,'Volet 1 - Domaines 2&amp;3'!$A$39:$L$43,12,0))*$B$6,error),"")</f>
        <v/>
      </c>
      <c r="H310" s="119" t="str" cm="1">
        <f t="array" ref="H310">IF(SUMIF('BDD de référence'!$B$6:$B$4786,A310,'BDD de référence'!$J$6:$J$4786)&gt;0,IFERROR((VLOOKUP(E310,'Volet 1 - Domaines 2&amp;3'!$A$39:$L$43,11,0)*D310+VLOOKUP(E310,'Volet 1 - Domaines 2&amp;3'!$A$39:$L$43,12,0))*$B$6,error),"")</f>
        <v/>
      </c>
      <c r="I310" s="119">
        <f>IFERROR((VLOOKUP(E310,'Simulations - Consolidé'!$A$41:$P$45,15,0)*D310+VLOOKUP(E310,'Simulations - Consolidé'!$A$41:$P$45,16,0)),"")*$C$6</f>
        <v>16377.734067663256</v>
      </c>
      <c r="J310" s="167">
        <v>10131.049999999999</v>
      </c>
      <c r="K310" s="167">
        <v>12157.26</v>
      </c>
      <c r="L310" s="167">
        <v>8944.9</v>
      </c>
      <c r="M310" s="167">
        <v>10733.88</v>
      </c>
      <c r="N310" s="167">
        <v>6475.1500000000005</v>
      </c>
      <c r="O310" s="167">
        <v>7770.18</v>
      </c>
    </row>
    <row r="311" spans="1:15">
      <c r="A311" s="1" t="s">
        <v>1101</v>
      </c>
      <c r="B311" s="1" t="str">
        <f>VLOOKUP(A311,'BDD de référence'!$B$5:$D$5006,3,0)</f>
        <v>13</v>
      </c>
      <c r="C311" s="1" t="str">
        <f>VLOOKUP(A311,'BDD de référence'!$B$5:$E$5006,4,0)</f>
        <v>Provence-Alpes-Côte d'Azur</v>
      </c>
      <c r="D311" s="201">
        <v>32033.5</v>
      </c>
      <c r="E311" s="189" t="str">
        <f t="shared" si="4"/>
        <v>Tranche C</v>
      </c>
      <c r="F311" s="119">
        <f>IFERROR((VLOOKUP(E311,'Simulations - Consolidé'!$A$41:$P$45,13,0)*D311+VLOOKUP(E311,'Simulations - Consolidé'!$A$41:$P$45,14,0)),"")*$B$6</f>
        <v>44783.394939759033</v>
      </c>
      <c r="G311" s="119" t="str" cm="1">
        <f t="array" ref="G311">IF(SUMIF('BDD de référence'!$B$6:$B$4786,A311,'BDD de référence'!$I$6:$I$4786)&gt;0,IFERROR((VLOOKUP(E311,'Volet 1 - Domaines 2&amp;3'!$A$39:$L$43,11,0)*D311+VLOOKUP(E311,'Volet 1 - Domaines 2&amp;3'!$A$39:$L$43,12,0))*$B$6,error),"")</f>
        <v/>
      </c>
      <c r="H311" s="119" cm="1">
        <f t="array" ref="H311">IF(SUMIF('BDD de référence'!$B$6:$B$4786,A311,'BDD de référence'!$J$6:$J$4786)&gt;0,IFERROR((VLOOKUP(E311,'Volet 1 - Domaines 2&amp;3'!$A$39:$L$43,11,0)*D311+VLOOKUP(E311,'Volet 1 - Domaines 2&amp;3'!$A$39:$L$43,12,0))*$B$6,error),"")</f>
        <v>23115.375180722887</v>
      </c>
      <c r="I311" s="119">
        <f>IFERROR((VLOOKUP(E311,'Simulations - Consolidé'!$A$41:$P$45,15,0)*D311+VLOOKUP(E311,'Simulations - Consolidé'!$A$41:$P$45,16,0)),"")*$C$6</f>
        <v>19468.247728474875</v>
      </c>
      <c r="J311" s="167">
        <v>11867.1</v>
      </c>
      <c r="K311" s="167">
        <v>14240.52</v>
      </c>
      <c r="L311" s="167">
        <v>10100.219999999999</v>
      </c>
      <c r="M311" s="167">
        <v>12120.27</v>
      </c>
      <c r="N311" s="167">
        <v>7126.12</v>
      </c>
      <c r="O311" s="167">
        <v>8551.35</v>
      </c>
    </row>
    <row r="312" spans="1:15">
      <c r="A312" s="1" t="s">
        <v>1069</v>
      </c>
      <c r="B312" s="1" t="str">
        <f>VLOOKUP(A312,'BDD de référence'!$B$5:$D$5006,3,0)</f>
        <v>13</v>
      </c>
      <c r="C312" s="1" t="str">
        <f>VLOOKUP(A312,'BDD de référence'!$B$5:$E$5006,4,0)</f>
        <v>Provence-Alpes-Côte d'Azur</v>
      </c>
      <c r="D312" s="201">
        <v>40634</v>
      </c>
      <c r="E312" s="189" t="str">
        <f t="shared" si="4"/>
        <v>Tranche C</v>
      </c>
      <c r="F312" s="119">
        <f>IFERROR((VLOOKUP(E312,'Simulations - Consolidé'!$A$41:$P$45,13,0)*D312+VLOOKUP(E312,'Simulations - Consolidé'!$A$41:$P$45,14,0)),"")*$B$6</f>
        <v>48376.953253012049</v>
      </c>
      <c r="G312" s="119" t="str" cm="1">
        <f t="array" ref="G312">IF(SUMIF('BDD de référence'!$B$6:$B$4786,A312,'BDD de référence'!$I$6:$I$4786)&gt;0,IFERROR((VLOOKUP(E312,'Volet 1 - Domaines 2&amp;3'!$A$39:$L$43,11,0)*D312+VLOOKUP(E312,'Volet 1 - Domaines 2&amp;3'!$A$39:$L$43,12,0))*$B$6,error),"")</f>
        <v/>
      </c>
      <c r="H312" s="119" t="str" cm="1">
        <f t="array" ref="H312">IF(SUMIF('BDD de référence'!$B$6:$B$4786,A312,'BDD de référence'!$J$6:$J$4786)&gt;0,IFERROR((VLOOKUP(E312,'Volet 1 - Domaines 2&amp;3'!$A$39:$L$43,11,0)*D312+VLOOKUP(E312,'Volet 1 - Domaines 2&amp;3'!$A$39:$L$43,12,0))*$B$6,error),"")</f>
        <v/>
      </c>
      <c r="I312" s="119">
        <f>IFERROR((VLOOKUP(E312,'Simulations - Consolidé'!$A$41:$P$45,15,0)*D312+VLOOKUP(E312,'Simulations - Consolidé'!$A$41:$P$45,16,0)),"")*$C$6</f>
        <v>21030.440223332356</v>
      </c>
      <c r="J312" s="167">
        <v>12799.68</v>
      </c>
      <c r="K312" s="167">
        <v>15359.62</v>
      </c>
      <c r="L312" s="167">
        <v>10566.51</v>
      </c>
      <c r="M312" s="167">
        <v>12679.82</v>
      </c>
      <c r="N312" s="167">
        <v>7540.6</v>
      </c>
      <c r="O312" s="167">
        <v>9048.7199999999993</v>
      </c>
    </row>
    <row r="313" spans="1:15">
      <c r="A313" s="1" t="s">
        <v>1145</v>
      </c>
      <c r="B313" s="1" t="str">
        <f>VLOOKUP(A313,'BDD de référence'!$B$5:$D$5006,3,0)</f>
        <v>13</v>
      </c>
      <c r="C313" s="1" t="str">
        <f>VLOOKUP(A313,'BDD de référence'!$B$5:$E$5006,4,0)</f>
        <v>Provence-Alpes-Côte d'Azur</v>
      </c>
      <c r="D313" s="201">
        <v>22300.25</v>
      </c>
      <c r="E313" s="189" t="str">
        <f t="shared" si="4"/>
        <v>Tranche B</v>
      </c>
      <c r="F313" s="119">
        <f>IFERROR((VLOOKUP(E313,'Simulations - Consolidé'!$A$41:$P$45,13,0)*D313+VLOOKUP(E313,'Simulations - Consolidé'!$A$41:$P$45,14,0)),"")*$B$6</f>
        <v>40537.103225806452</v>
      </c>
      <c r="G313" s="119" t="str" cm="1">
        <f t="array" ref="G313">IF(SUMIF('BDD de référence'!$B$6:$B$4786,A313,'BDD de référence'!$I$6:$I$4786)&gt;0,IFERROR((VLOOKUP(E313,'Volet 1 - Domaines 2&amp;3'!$A$39:$L$43,11,0)*D313+VLOOKUP(E313,'Volet 1 - Domaines 2&amp;3'!$A$39:$L$43,12,0))*$B$6,error),"")</f>
        <v/>
      </c>
      <c r="H313" s="119" t="str" cm="1">
        <f t="array" ref="H313">IF(SUMIF('BDD de référence'!$B$6:$B$4786,A313,'BDD de référence'!$J$6:$J$4786)&gt;0,IFERROR((VLOOKUP(E313,'Volet 1 - Domaines 2&amp;3'!$A$39:$L$43,11,0)*D313+VLOOKUP(E313,'Volet 1 - Domaines 2&amp;3'!$A$39:$L$43,12,0))*$B$6,error),"")</f>
        <v/>
      </c>
      <c r="I313" s="119">
        <f>IFERROR((VLOOKUP(E313,'Simulations - Consolidé'!$A$41:$P$45,15,0)*D313+VLOOKUP(E313,'Simulations - Consolidé'!$A$41:$P$45,16,0)),"")*$C$6</f>
        <v>17622.298819826909</v>
      </c>
      <c r="J313" s="167">
        <v>10774.28</v>
      </c>
      <c r="K313" s="167">
        <v>12929.14</v>
      </c>
      <c r="L313" s="167">
        <v>9529.65</v>
      </c>
      <c r="M313" s="167">
        <v>11435.58</v>
      </c>
      <c r="N313" s="167">
        <v>6650.56</v>
      </c>
      <c r="O313" s="167">
        <v>7980.68</v>
      </c>
    </row>
    <row r="314" spans="1:15">
      <c r="A314" s="1" t="s">
        <v>1023</v>
      </c>
      <c r="B314" s="1" t="str">
        <f>VLOOKUP(A314,'BDD de référence'!$B$5:$D$5006,3,0)</f>
        <v>13</v>
      </c>
      <c r="C314" s="1" t="str">
        <f>VLOOKUP(A314,'BDD de référence'!$B$5:$E$5006,4,0)</f>
        <v>Provence-Alpes-Côte d'Azur</v>
      </c>
      <c r="D314" s="201">
        <v>99387.5</v>
      </c>
      <c r="E314" s="189" t="str">
        <f t="shared" si="4"/>
        <v>Tranche C</v>
      </c>
      <c r="F314" s="119">
        <f>IFERROR((VLOOKUP(E314,'Simulations - Consolidé'!$A$41:$P$45,13,0)*D314+VLOOKUP(E314,'Simulations - Consolidé'!$A$41:$P$45,14,0)),"")*$B$6</f>
        <v>72926.006024096379</v>
      </c>
      <c r="G314" s="119" t="str" cm="1">
        <f t="array" ref="G314">IF(SUMIF('BDD de référence'!$B$6:$B$4786,A314,'BDD de référence'!$I$6:$I$4786)&gt;0,IFERROR((VLOOKUP(E314,'Volet 1 - Domaines 2&amp;3'!$A$39:$L$43,11,0)*D314+VLOOKUP(E314,'Volet 1 - Domaines 2&amp;3'!$A$39:$L$43,12,0))*$B$6,error),"")</f>
        <v/>
      </c>
      <c r="H314" s="119" cm="1">
        <f t="array" ref="H314">IF(SUMIF('BDD de référence'!$B$6:$B$4786,A314,'BDD de référence'!$J$6:$J$4786)&gt;0,IFERROR((VLOOKUP(E314,'Volet 1 - Domaines 2&amp;3'!$A$39:$L$43,11,0)*D314+VLOOKUP(E314,'Volet 1 - Domaines 2&amp;3'!$A$39:$L$43,12,0))*$B$6,error),"")</f>
        <v>30288.981927710847</v>
      </c>
      <c r="I314" s="119">
        <f>IFERROR((VLOOKUP(E314,'Simulations - Consolidé'!$A$41:$P$45,15,0)*D314+VLOOKUP(E314,'Simulations - Consolidé'!$A$41:$P$45,16,0)),"")*$C$6</f>
        <v>31702.410079341757</v>
      </c>
      <c r="J314" s="167">
        <v>19170.539999999997</v>
      </c>
      <c r="K314" s="167">
        <v>23004.649999999998</v>
      </c>
      <c r="L314" s="167">
        <v>13751.94</v>
      </c>
      <c r="M314" s="167">
        <v>16502.329999999998</v>
      </c>
      <c r="N314" s="167">
        <v>10372.1</v>
      </c>
      <c r="O314" s="167">
        <v>12446.52</v>
      </c>
    </row>
    <row r="315" spans="1:15">
      <c r="A315" s="1" t="s">
        <v>1212</v>
      </c>
      <c r="B315" s="1" t="str">
        <f>VLOOKUP(A315,'BDD de référence'!$B$5:$D$5006,3,0)</f>
        <v>13</v>
      </c>
      <c r="C315" s="1" t="str">
        <f>VLOOKUP(A315,'BDD de référence'!$B$5:$E$5006,4,0)</f>
        <v>Provence-Alpes-Côte d'Azur</v>
      </c>
      <c r="D315" s="201">
        <v>15141</v>
      </c>
      <c r="E315" s="189" t="str">
        <f t="shared" si="4"/>
        <v>Tranche B</v>
      </c>
      <c r="F315" s="119">
        <f>IFERROR((VLOOKUP(E315,'Simulations - Consolidé'!$A$41:$P$45,13,0)*D315+VLOOKUP(E315,'Simulations - Consolidé'!$A$41:$P$45,14,0)),"")*$B$6</f>
        <v>31114.606451612904</v>
      </c>
      <c r="G315" s="119" t="str" cm="1">
        <f t="array" ref="G315">IF(SUMIF('BDD de référence'!$B$6:$B$4786,A315,'BDD de référence'!$I$6:$I$4786)&gt;0,IFERROR((VLOOKUP(E315,'Volet 1 - Domaines 2&amp;3'!$A$39:$L$43,11,0)*D315+VLOOKUP(E315,'Volet 1 - Domaines 2&amp;3'!$A$39:$L$43,12,0))*$B$6,error),"")</f>
        <v/>
      </c>
      <c r="H315" s="119" t="str" cm="1">
        <f t="array" ref="H315">IF(SUMIF('BDD de référence'!$B$6:$B$4786,A315,'BDD de référence'!$J$6:$J$4786)&gt;0,IFERROR((VLOOKUP(E315,'Volet 1 - Domaines 2&amp;3'!$A$39:$L$43,11,0)*D315+VLOOKUP(E315,'Volet 1 - Domaines 2&amp;3'!$A$39:$L$43,12,0))*$B$6,error),"")</f>
        <v/>
      </c>
      <c r="I315" s="119">
        <f>IFERROR((VLOOKUP(E315,'Simulations - Consolidé'!$A$41:$P$45,15,0)*D315+VLOOKUP(E315,'Simulations - Consolidé'!$A$41:$P$45,16,0)),"")*$C$6</f>
        <v>13526.148859166011</v>
      </c>
      <c r="J315" s="167">
        <v>8657.3000000000011</v>
      </c>
      <c r="K315" s="167">
        <v>10388.76</v>
      </c>
      <c r="L315" s="167">
        <v>7605.1100000000006</v>
      </c>
      <c r="M315" s="167">
        <v>9126.14</v>
      </c>
      <c r="N315" s="167">
        <v>6073.2</v>
      </c>
      <c r="O315" s="167">
        <v>7287.84</v>
      </c>
    </row>
    <row r="316" spans="1:15">
      <c r="A316" s="1" t="s">
        <v>1112</v>
      </c>
      <c r="B316" s="1" t="str">
        <f>VLOOKUP(A316,'BDD de référence'!$B$5:$D$5006,3,0)</f>
        <v>13</v>
      </c>
      <c r="C316" s="1" t="str">
        <f>VLOOKUP(A316,'BDD de référence'!$B$5:$E$5006,4,0)</f>
        <v>Provence-Alpes-Côte d'Azur</v>
      </c>
      <c r="D316" s="201">
        <v>28056.5</v>
      </c>
      <c r="E316" s="189" t="str">
        <f t="shared" si="4"/>
        <v>Tranche C</v>
      </c>
      <c r="F316" s="119">
        <f>IFERROR((VLOOKUP(E316,'Simulations - Consolidé'!$A$41:$P$45,13,0)*D316+VLOOKUP(E316,'Simulations - Consolidé'!$A$41:$P$45,14,0)),"")*$B$6</f>
        <v>43121.679759036146</v>
      </c>
      <c r="G316" s="119" t="str" cm="1">
        <f t="array" ref="G316">IF(SUMIF('BDD de référence'!$B$6:$B$4786,A316,'BDD de référence'!$I$6:$I$4786)&gt;0,IFERROR((VLOOKUP(E316,'Volet 1 - Domaines 2&amp;3'!$A$39:$L$43,11,0)*D316+VLOOKUP(E316,'Volet 1 - Domaines 2&amp;3'!$A$39:$L$43,12,0))*$B$6,error),"")</f>
        <v/>
      </c>
      <c r="H316" s="119" cm="1">
        <f t="array" ref="H316">IF(SUMIF('BDD de référence'!$B$6:$B$4786,A316,'BDD de référence'!$J$6:$J$4786)&gt;0,IFERROR((VLOOKUP(E316,'Volet 1 - Domaines 2&amp;3'!$A$39:$L$43,11,0)*D316+VLOOKUP(E316,'Volet 1 - Domaines 2&amp;3'!$A$39:$L$43,12,0))*$B$6,error),"")</f>
        <v>22691.800722891567</v>
      </c>
      <c r="I316" s="119">
        <f>IFERROR((VLOOKUP(E316,'Simulations - Consolidé'!$A$41:$P$45,15,0)*D316+VLOOKUP(E316,'Simulations - Consolidé'!$A$41:$P$45,16,0)),"")*$C$6</f>
        <v>18745.866523655601</v>
      </c>
      <c r="J316" s="167">
        <v>11435.85</v>
      </c>
      <c r="K316" s="167">
        <v>13723.02</v>
      </c>
      <c r="L316" s="167">
        <v>9884.6</v>
      </c>
      <c r="M316" s="167">
        <v>11861.52</v>
      </c>
      <c r="N316" s="167">
        <v>6934.45</v>
      </c>
      <c r="O316" s="167">
        <v>8321.34</v>
      </c>
    </row>
    <row r="317" spans="1:15">
      <c r="A317" s="1" t="s">
        <v>1230</v>
      </c>
      <c r="B317" s="1" t="str">
        <f>VLOOKUP(A317,'BDD de référence'!$B$5:$D$5006,3,0)</f>
        <v>13</v>
      </c>
      <c r="C317" s="1" t="str">
        <f>VLOOKUP(A317,'BDD de référence'!$B$5:$E$5006,4,0)</f>
        <v>Provence-Alpes-Côte d'Azur</v>
      </c>
      <c r="D317" s="201">
        <v>14183</v>
      </c>
      <c r="E317" s="189" t="str">
        <f t="shared" si="4"/>
        <v>Tranche B</v>
      </c>
      <c r="F317" s="119">
        <f>IFERROR((VLOOKUP(E317,'Simulations - Consolidé'!$A$41:$P$45,13,0)*D317+VLOOKUP(E317,'Simulations - Consolidé'!$A$41:$P$45,14,0)),"")*$B$6</f>
        <v>29853.754838709676</v>
      </c>
      <c r="G317" s="119" t="str" cm="1">
        <f t="array" ref="G317">IF(SUMIF('BDD de référence'!$B$6:$B$4786,A317,'BDD de référence'!$I$6:$I$4786)&gt;0,IFERROR((VLOOKUP(E317,'Volet 1 - Domaines 2&amp;3'!$A$39:$L$43,11,0)*D317+VLOOKUP(E317,'Volet 1 - Domaines 2&amp;3'!$A$39:$L$43,12,0))*$B$6,error),"")</f>
        <v/>
      </c>
      <c r="H317" s="119" t="str" cm="1">
        <f t="array" ref="H317">IF(SUMIF('BDD de référence'!$B$6:$B$4786,A317,'BDD de référence'!$J$6:$J$4786)&gt;0,IFERROR((VLOOKUP(E317,'Volet 1 - Domaines 2&amp;3'!$A$39:$L$43,11,0)*D317+VLOOKUP(E317,'Volet 1 - Domaines 2&amp;3'!$A$39:$L$43,12,0))*$B$6,error),"")</f>
        <v/>
      </c>
      <c r="I317" s="119">
        <f>IFERROR((VLOOKUP(E317,'Simulations - Consolidé'!$A$41:$P$45,15,0)*D317+VLOOKUP(E317,'Simulations - Consolidé'!$A$41:$P$45,16,0)),"")*$C$6</f>
        <v>12978.031156569628</v>
      </c>
      <c r="J317" s="167">
        <v>8374.01</v>
      </c>
      <c r="K317" s="167">
        <v>10048.82</v>
      </c>
      <c r="L317" s="167">
        <v>7347.59</v>
      </c>
      <c r="M317" s="167">
        <v>8817.11</v>
      </c>
      <c r="N317" s="167">
        <v>5995.95</v>
      </c>
      <c r="O317" s="167">
        <v>7195.14</v>
      </c>
    </row>
    <row r="318" spans="1:15">
      <c r="A318" s="1" t="s">
        <v>1289</v>
      </c>
      <c r="B318" s="1" t="str">
        <f>VLOOKUP(A318,'BDD de référence'!$B$5:$D$5006,3,0)</f>
        <v>13</v>
      </c>
      <c r="C318" s="1" t="str">
        <f>VLOOKUP(A318,'BDD de référence'!$B$5:$E$5006,4,0)</f>
        <v>Provence-Alpes-Côte d'Azur</v>
      </c>
      <c r="D318" s="201">
        <v>7534</v>
      </c>
      <c r="E318" s="189" t="str">
        <f t="shared" si="4"/>
        <v>Tranche B</v>
      </c>
      <c r="F318" s="119">
        <f>IFERROR((VLOOKUP(E318,'Simulations - Consolidé'!$A$41:$P$45,13,0)*D318+VLOOKUP(E318,'Simulations - Consolidé'!$A$41:$P$45,14,0)),"")*$B$6</f>
        <v>21102.812903225804</v>
      </c>
      <c r="G318" s="119" t="str" cm="1">
        <f t="array" ref="G318">IF(SUMIF('BDD de référence'!$B$6:$B$4786,A318,'BDD de référence'!$I$6:$I$4786)&gt;0,IFERROR((VLOOKUP(E318,'Volet 1 - Domaines 2&amp;3'!$A$39:$L$43,11,0)*D318+VLOOKUP(E318,'Volet 1 - Domaines 2&amp;3'!$A$39:$L$43,12,0))*$B$6,error),"")</f>
        <v/>
      </c>
      <c r="H318" s="119" t="str" cm="1">
        <f t="array" ref="H318">IF(SUMIF('BDD de référence'!$B$6:$B$4786,A318,'BDD de référence'!$J$6:$J$4786)&gt;0,IFERROR((VLOOKUP(E318,'Volet 1 - Domaines 2&amp;3'!$A$39:$L$43,11,0)*D318+VLOOKUP(E318,'Volet 1 - Domaines 2&amp;3'!$A$39:$L$43,12,0))*$B$6,error),"")</f>
        <v/>
      </c>
      <c r="I318" s="119">
        <f>IFERROR((VLOOKUP(E318,'Simulations - Consolidé'!$A$41:$P$45,15,0)*D318+VLOOKUP(E318,'Simulations - Consolidé'!$A$41:$P$45,16,0)),"")*$C$6</f>
        <v>9173.8196695515344</v>
      </c>
      <c r="J318" s="167">
        <v>6407.91</v>
      </c>
      <c r="K318" s="167">
        <v>7689.5</v>
      </c>
      <c r="L318" s="167">
        <v>5560.22</v>
      </c>
      <c r="M318" s="167">
        <v>6672.27</v>
      </c>
      <c r="N318" s="167">
        <v>5459.74</v>
      </c>
      <c r="O318" s="167">
        <v>6551.6900000000005</v>
      </c>
    </row>
    <row r="319" spans="1:15">
      <c r="A319" s="1" t="s">
        <v>1109</v>
      </c>
      <c r="B319" s="1" t="str">
        <f>VLOOKUP(A319,'BDD de référence'!$B$5:$D$5006,3,0)</f>
        <v>13</v>
      </c>
      <c r="C319" s="1" t="str">
        <f>VLOOKUP(A319,'BDD de référence'!$B$5:$E$5006,4,0)</f>
        <v>Provence-Alpes-Côte d'Azur</v>
      </c>
      <c r="D319" s="201">
        <v>29479</v>
      </c>
      <c r="E319" s="189" t="str">
        <f t="shared" si="4"/>
        <v>Tranche C</v>
      </c>
      <c r="F319" s="119">
        <f>IFERROR((VLOOKUP(E319,'Simulations - Consolidé'!$A$41:$P$45,13,0)*D319+VLOOKUP(E319,'Simulations - Consolidé'!$A$41:$P$45,14,0)),"")*$B$6</f>
        <v>43716.044819277107</v>
      </c>
      <c r="G319" s="119" t="str" cm="1">
        <f t="array" ref="G319">IF(SUMIF('BDD de référence'!$B$6:$B$4786,A319,'BDD de référence'!$I$6:$I$4786)&gt;0,IFERROR((VLOOKUP(E319,'Volet 1 - Domaines 2&amp;3'!$A$39:$L$43,11,0)*D319+VLOOKUP(E319,'Volet 1 - Domaines 2&amp;3'!$A$39:$L$43,12,0))*$B$6,error),"")</f>
        <v/>
      </c>
      <c r="H319" s="119" cm="1">
        <f t="array" ref="H319">IF(SUMIF('BDD de référence'!$B$6:$B$4786,A319,'BDD de référence'!$J$6:$J$4786)&gt;0,IFERROR((VLOOKUP(E319,'Volet 1 - Domaines 2&amp;3'!$A$39:$L$43,11,0)*D319+VLOOKUP(E319,'Volet 1 - Domaines 2&amp;3'!$A$39:$L$43,12,0))*$B$6,error),"")</f>
        <v>22843.305542168673</v>
      </c>
      <c r="I319" s="119">
        <f>IFERROR((VLOOKUP(E319,'Simulations - Consolidé'!$A$41:$P$45,15,0)*D319+VLOOKUP(E319,'Simulations - Consolidé'!$A$41:$P$45,16,0)),"")*$C$6</f>
        <v>19004.249039083163</v>
      </c>
      <c r="J319" s="167">
        <v>11590.1</v>
      </c>
      <c r="K319" s="167">
        <v>13908.12</v>
      </c>
      <c r="L319" s="167">
        <v>9961.7199999999993</v>
      </c>
      <c r="M319" s="167">
        <v>11954.07</v>
      </c>
      <c r="N319" s="167">
        <v>7003.01</v>
      </c>
      <c r="O319" s="167">
        <v>8403.6200000000008</v>
      </c>
    </row>
    <row r="320" spans="1:15">
      <c r="A320" s="1" t="s">
        <v>1125</v>
      </c>
      <c r="B320" s="1" t="str">
        <f>VLOOKUP(A320,'BDD de référence'!$B$5:$D$5006,3,0)</f>
        <v>13</v>
      </c>
      <c r="C320" s="1" t="str">
        <f>VLOOKUP(A320,'BDD de référence'!$B$5:$E$5006,4,0)</f>
        <v>Provence-Alpes-Côte d'Azur</v>
      </c>
      <c r="D320" s="201">
        <v>24909.5</v>
      </c>
      <c r="E320" s="189" t="str">
        <f t="shared" si="4"/>
        <v>Tranche C</v>
      </c>
      <c r="F320" s="119">
        <f>IFERROR((VLOOKUP(E320,'Simulations - Consolidé'!$A$41:$P$45,13,0)*D320+VLOOKUP(E320,'Simulations - Consolidé'!$A$41:$P$45,14,0)),"")*$B$6</f>
        <v>41806.764578313247</v>
      </c>
      <c r="G320" s="119" t="str" cm="1">
        <f t="array" ref="G320">IF(SUMIF('BDD de référence'!$B$6:$B$4786,A320,'BDD de référence'!$I$6:$I$4786)&gt;0,IFERROR((VLOOKUP(E320,'Volet 1 - Domaines 2&amp;3'!$A$39:$L$43,11,0)*D320+VLOOKUP(E320,'Volet 1 - Domaines 2&amp;3'!$A$39:$L$43,12,0))*$B$6,error),"")</f>
        <v/>
      </c>
      <c r="H320" s="119" t="str" cm="1">
        <f t="array" ref="H320">IF(SUMIF('BDD de référence'!$B$6:$B$4786,A320,'BDD de référence'!$J$6:$J$4786)&gt;0,IFERROR((VLOOKUP(E320,'Volet 1 - Domaines 2&amp;3'!$A$39:$L$43,11,0)*D320+VLOOKUP(E320,'Volet 1 - Domaines 2&amp;3'!$A$39:$L$43,12,0))*$B$6,error),"")</f>
        <v/>
      </c>
      <c r="I320" s="119">
        <f>IFERROR((VLOOKUP(E320,'Simulations - Consolidé'!$A$41:$P$45,15,0)*D320+VLOOKUP(E320,'Simulations - Consolidé'!$A$41:$P$45,16,0)),"")*$C$6</f>
        <v>18174.246294446079</v>
      </c>
      <c r="J320" s="167">
        <v>11094.61</v>
      </c>
      <c r="K320" s="167">
        <v>13313.54</v>
      </c>
      <c r="L320" s="167">
        <v>9713.98</v>
      </c>
      <c r="M320" s="167">
        <v>11656.78</v>
      </c>
      <c r="N320" s="167">
        <v>6782.8</v>
      </c>
      <c r="O320" s="167">
        <v>8139.36</v>
      </c>
    </row>
    <row r="321" spans="1:15">
      <c r="A321" s="1" t="s">
        <v>1064</v>
      </c>
      <c r="B321" s="1" t="str">
        <f>VLOOKUP(A321,'BDD de référence'!$B$5:$D$5006,3,0)</f>
        <v>13</v>
      </c>
      <c r="C321" s="1" t="str">
        <f>VLOOKUP(A321,'BDD de référence'!$B$5:$E$5006,4,0)</f>
        <v>Provence-Alpes-Côte d'Azur</v>
      </c>
      <c r="D321" s="201">
        <v>44080.5</v>
      </c>
      <c r="E321" s="189" t="str">
        <f t="shared" si="4"/>
        <v>Tranche C</v>
      </c>
      <c r="F321" s="119">
        <f>IFERROR((VLOOKUP(E321,'Simulations - Consolidé'!$A$41:$P$45,13,0)*D321+VLOOKUP(E321,'Simulations - Consolidé'!$A$41:$P$45,14,0)),"")*$B$6</f>
        <v>49817.008915662649</v>
      </c>
      <c r="G321" s="119" cm="1">
        <f t="array" ref="G321">IF(SUMIF('BDD de référence'!$B$6:$B$4786,A321,'BDD de référence'!$I$6:$I$4786)&gt;0,IFERROR((VLOOKUP(E321,'Volet 1 - Domaines 2&amp;3'!$A$39:$L$43,11,0)*D321+VLOOKUP(E321,'Volet 1 - Domaines 2&amp;3'!$A$39:$L$43,12,0))*$B$6,error),"")</f>
        <v>24398.453253012049</v>
      </c>
      <c r="H321" s="119" cm="1">
        <f t="array" ref="H321">IF(SUMIF('BDD de référence'!$B$6:$B$4786,A321,'BDD de référence'!$J$6:$J$4786)&gt;0,IFERROR((VLOOKUP(E321,'Volet 1 - Domaines 2&amp;3'!$A$39:$L$43,11,0)*D321+VLOOKUP(E321,'Volet 1 - Domaines 2&amp;3'!$A$39:$L$43,12,0))*$B$6,error),"")</f>
        <v>24398.453253012049</v>
      </c>
      <c r="I321" s="119">
        <f>IFERROR((VLOOKUP(E321,'Simulations - Consolidé'!$A$41:$P$45,15,0)*D321+VLOOKUP(E321,'Simulations - Consolidé'!$A$41:$P$45,16,0)),"")*$C$6</f>
        <v>21656.461551572142</v>
      </c>
      <c r="J321" s="167">
        <v>13173.4</v>
      </c>
      <c r="K321" s="167">
        <v>15808.08</v>
      </c>
      <c r="L321" s="167">
        <v>10753.37</v>
      </c>
      <c r="M321" s="167">
        <v>12904.050000000001</v>
      </c>
      <c r="N321" s="167">
        <v>7706.7</v>
      </c>
      <c r="O321" s="167">
        <v>9248.0400000000009</v>
      </c>
    </row>
    <row r="322" spans="1:15">
      <c r="A322" s="1" t="s">
        <v>1001</v>
      </c>
      <c r="B322" s="1" t="str">
        <f>VLOOKUP(A322,'BDD de référence'!$B$5:$D$5006,3,0)</f>
        <v>13</v>
      </c>
      <c r="C322" s="1" t="str">
        <f>VLOOKUP(A322,'BDD de référence'!$B$5:$E$5006,4,0)</f>
        <v>Provence-Alpes-Côte d'Azur</v>
      </c>
      <c r="D322" s="201">
        <v>285183</v>
      </c>
      <c r="E322" s="189" t="str">
        <f t="shared" si="4"/>
        <v>Tranche D</v>
      </c>
      <c r="F322" s="119">
        <f>IFERROR((VLOOKUP(E322,'Simulations - Consolidé'!$A$41:$P$45,13,0)*D322+VLOOKUP(E322,'Simulations - Consolidé'!$A$41:$P$45,14,0)),"")*$B$6</f>
        <v>133320.39671532848</v>
      </c>
      <c r="G322" s="119" cm="1">
        <f t="array" ref="G322">IF(SUMIF('BDD de référence'!$B$6:$B$4786,A322,'BDD de référence'!$I$6:$I$4786)&gt;0,IFERROR((VLOOKUP(E322,'Volet 1 - Domaines 2&amp;3'!$A$39:$L$43,11,0)*D322+VLOOKUP(E322,'Volet 1 - Domaines 2&amp;3'!$A$39:$L$43,12,0))*$B$6,error),"")</f>
        <v>45158.65357664234</v>
      </c>
      <c r="H322" s="119" cm="1">
        <f t="array" ref="H322">IF(SUMIF('BDD de référence'!$B$6:$B$4786,A322,'BDD de référence'!$J$6:$J$4786)&gt;0,IFERROR((VLOOKUP(E322,'Volet 1 - Domaines 2&amp;3'!$A$39:$L$43,11,0)*D322+VLOOKUP(E322,'Volet 1 - Domaines 2&amp;3'!$A$39:$L$43,12,0))*$B$6,error),"")</f>
        <v>45158.65357664234</v>
      </c>
      <c r="I322" s="119">
        <f>IFERROR((VLOOKUP(E322,'Simulations - Consolidé'!$A$41:$P$45,15,0)*D322+VLOOKUP(E322,'Simulations - Consolidé'!$A$41:$P$45,16,0)),"")*$C$6</f>
        <v>57957.073464482819</v>
      </c>
      <c r="J322" s="167">
        <v>34843.83</v>
      </c>
      <c r="K322" s="167">
        <v>41812.6</v>
      </c>
      <c r="L322" s="167">
        <v>21437.539999999997</v>
      </c>
      <c r="M322" s="167">
        <v>25725.05</v>
      </c>
      <c r="N322" s="167">
        <v>17270.87</v>
      </c>
      <c r="O322" s="167">
        <v>20725.05</v>
      </c>
    </row>
    <row r="323" spans="1:15">
      <c r="A323" s="1" t="s">
        <v>1074</v>
      </c>
      <c r="B323" s="1" t="str">
        <f>VLOOKUP(A323,'BDD de référence'!$B$5:$D$5006,3,0)</f>
        <v>13</v>
      </c>
      <c r="C323" s="1" t="str">
        <f>VLOOKUP(A323,'BDD de référence'!$B$5:$E$5006,4,0)</f>
        <v>Provence-Alpes-Côte d'Azur</v>
      </c>
      <c r="D323" s="201">
        <v>39242</v>
      </c>
      <c r="E323" s="189" t="str">
        <f t="shared" si="4"/>
        <v>Tranche C</v>
      </c>
      <c r="F323" s="119">
        <f>IFERROR((VLOOKUP(E323,'Simulations - Consolidé'!$A$41:$P$45,13,0)*D323+VLOOKUP(E323,'Simulations - Consolidé'!$A$41:$P$45,14,0)),"")*$B$6</f>
        <v>47795.332048192766</v>
      </c>
      <c r="G323" s="119" t="str" cm="1">
        <f t="array" ref="G323">IF(SUMIF('BDD de référence'!$B$6:$B$4786,A323,'BDD de référence'!$I$6:$I$4786)&gt;0,IFERROR((VLOOKUP(E323,'Volet 1 - Domaines 2&amp;3'!$A$39:$L$43,11,0)*D323+VLOOKUP(E323,'Volet 1 - Domaines 2&amp;3'!$A$39:$L$43,12,0))*$B$6,error),"")</f>
        <v/>
      </c>
      <c r="H323" s="119" cm="1">
        <f t="array" ref="H323">IF(SUMIF('BDD de référence'!$B$6:$B$4786,A323,'BDD de référence'!$J$6:$J$4786)&gt;0,IFERROR((VLOOKUP(E323,'Volet 1 - Domaines 2&amp;3'!$A$39:$L$43,11,0)*D323+VLOOKUP(E323,'Volet 1 - Domaines 2&amp;3'!$A$39:$L$43,12,0))*$B$6,error),"")</f>
        <v>23883.123855421683</v>
      </c>
      <c r="I323" s="119">
        <f>IFERROR((VLOOKUP(E323,'Simulations - Consolidé'!$A$41:$P$45,15,0)*D323+VLOOKUP(E323,'Simulations - Consolidé'!$A$41:$P$45,16,0)),"")*$C$6</f>
        <v>20777.597719659127</v>
      </c>
      <c r="J323" s="167">
        <v>12648.74</v>
      </c>
      <c r="K323" s="167">
        <v>15178.49</v>
      </c>
      <c r="L323" s="167">
        <v>10491.04</v>
      </c>
      <c r="M323" s="167">
        <v>12589.25</v>
      </c>
      <c r="N323" s="167">
        <v>7473.52</v>
      </c>
      <c r="O323" s="167">
        <v>8968.23</v>
      </c>
    </row>
    <row r="324" spans="1:15">
      <c r="A324" s="1" t="s">
        <v>1218</v>
      </c>
      <c r="B324" s="1" t="str">
        <f>VLOOKUP(A324,'BDD de référence'!$B$5:$D$5006,3,0)</f>
        <v>13</v>
      </c>
      <c r="C324" s="1" t="str">
        <f>VLOOKUP(A324,'BDD de référence'!$B$5:$E$5006,4,0)</f>
        <v>Provence-Alpes-Côte d'Azur</v>
      </c>
      <c r="D324" s="201">
        <v>14891.5</v>
      </c>
      <c r="E324" s="189" t="str">
        <f t="shared" si="4"/>
        <v>Tranche B</v>
      </c>
      <c r="F324" s="119">
        <f>IFERROR((VLOOKUP(E324,'Simulations - Consolidé'!$A$41:$P$45,13,0)*D324+VLOOKUP(E324,'Simulations - Consolidé'!$A$41:$P$45,14,0)),"")*$B$6</f>
        <v>30786.232258064512</v>
      </c>
      <c r="G324" s="119" t="str" cm="1">
        <f t="array" ref="G324">IF(SUMIF('BDD de référence'!$B$6:$B$4786,A324,'BDD de référence'!$I$6:$I$4786)&gt;0,IFERROR((VLOOKUP(E324,'Volet 1 - Domaines 2&amp;3'!$A$39:$L$43,11,0)*D324+VLOOKUP(E324,'Volet 1 - Domaines 2&amp;3'!$A$39:$L$43,12,0))*$B$6,error),"")</f>
        <v/>
      </c>
      <c r="H324" s="119" t="str" cm="1">
        <f t="array" ref="H324">IF(SUMIF('BDD de référence'!$B$6:$B$4786,A324,'BDD de référence'!$J$6:$J$4786)&gt;0,IFERROR((VLOOKUP(E324,'Volet 1 - Domaines 2&amp;3'!$A$39:$L$43,11,0)*D324+VLOOKUP(E324,'Volet 1 - Domaines 2&amp;3'!$A$39:$L$43,12,0))*$B$6,error),"")</f>
        <v/>
      </c>
      <c r="I324" s="119">
        <f>IFERROR((VLOOKUP(E324,'Simulations - Consolidé'!$A$41:$P$45,15,0)*D324+VLOOKUP(E324,'Simulations - Consolidé'!$A$41:$P$45,16,0)),"")*$C$6</f>
        <v>13383.397954366641</v>
      </c>
      <c r="J324" s="167">
        <v>8583.51</v>
      </c>
      <c r="K324" s="167">
        <v>10300.219999999999</v>
      </c>
      <c r="L324" s="167">
        <v>7538.05</v>
      </c>
      <c r="M324" s="167">
        <v>9045.66</v>
      </c>
      <c r="N324" s="167">
        <v>6053.09</v>
      </c>
      <c r="O324" s="167">
        <v>7263.71</v>
      </c>
    </row>
    <row r="325" spans="1:15">
      <c r="A325" s="1" t="s">
        <v>1098</v>
      </c>
      <c r="B325" s="1" t="str">
        <f>VLOOKUP(A325,'BDD de référence'!$B$5:$D$5006,3,0)</f>
        <v>13</v>
      </c>
      <c r="C325" s="1" t="str">
        <f>VLOOKUP(A325,'BDD de référence'!$B$5:$E$5006,4,0)</f>
        <v>Provence-Alpes-Côte d'Azur</v>
      </c>
      <c r="D325" s="201">
        <v>32189.5</v>
      </c>
      <c r="E325" s="189" t="str">
        <f t="shared" si="4"/>
        <v>Tranche C</v>
      </c>
      <c r="F325" s="119">
        <f>IFERROR((VLOOKUP(E325,'Simulations - Consolidé'!$A$41:$P$45,13,0)*D325+VLOOKUP(E325,'Simulations - Consolidé'!$A$41:$P$45,14,0)),"")*$B$6</f>
        <v>44848.576626506016</v>
      </c>
      <c r="G325" s="119" t="str" cm="1">
        <f t="array" ref="G325">IF(SUMIF('BDD de référence'!$B$6:$B$4786,A325,'BDD de référence'!$I$6:$I$4786)&gt;0,IFERROR((VLOOKUP(E325,'Volet 1 - Domaines 2&amp;3'!$A$39:$L$43,11,0)*D325+VLOOKUP(E325,'Volet 1 - Domaines 2&amp;3'!$A$39:$L$43,12,0))*$B$6,error),"")</f>
        <v/>
      </c>
      <c r="H325" s="119" t="str" cm="1">
        <f t="array" ref="H325">IF(SUMIF('BDD de référence'!$B$6:$B$4786,A325,'BDD de référence'!$J$6:$J$4786)&gt;0,IFERROR((VLOOKUP(E325,'Volet 1 - Domaines 2&amp;3'!$A$39:$L$43,11,0)*D325+VLOOKUP(E325,'Volet 1 - Domaines 2&amp;3'!$A$39:$L$43,12,0))*$B$6,error),"")</f>
        <v/>
      </c>
      <c r="I325" s="119">
        <f>IFERROR((VLOOKUP(E325,'Simulations - Consolidé'!$A$41:$P$45,15,0)*D325+VLOOKUP(E325,'Simulations - Consolidé'!$A$41:$P$45,16,0)),"")*$C$6</f>
        <v>19496.583526300325</v>
      </c>
      <c r="J325" s="167">
        <v>11884.01</v>
      </c>
      <c r="K325" s="167">
        <v>14260.82</v>
      </c>
      <c r="L325" s="167">
        <v>10108.68</v>
      </c>
      <c r="M325" s="167">
        <v>12130.42</v>
      </c>
      <c r="N325" s="167">
        <v>7133.64</v>
      </c>
      <c r="O325" s="167">
        <v>8560.3700000000008</v>
      </c>
    </row>
    <row r="326" spans="1:15">
      <c r="A326" s="1" t="s">
        <v>1201</v>
      </c>
      <c r="B326" s="1" t="str">
        <f>VLOOKUP(A326,'BDD de référence'!$B$5:$D$5006,3,0)</f>
        <v>13</v>
      </c>
      <c r="C326" s="1" t="str">
        <f>VLOOKUP(A326,'BDD de référence'!$B$5:$E$5006,4,0)</f>
        <v>Provence-Alpes-Côte d'Azur</v>
      </c>
      <c r="D326" s="201">
        <v>15667</v>
      </c>
      <c r="E326" s="189" t="str">
        <f t="shared" si="4"/>
        <v>Tranche B</v>
      </c>
      <c r="F326" s="119">
        <f>IFERROR((VLOOKUP(E326,'Simulations - Consolidé'!$A$41:$P$45,13,0)*D326+VLOOKUP(E326,'Simulations - Consolidé'!$A$41:$P$45,14,0)),"")*$B$6</f>
        <v>31806.890322580643</v>
      </c>
      <c r="G326" s="119" t="str" cm="1">
        <f t="array" ref="G326">IF(SUMIF('BDD de référence'!$B$6:$B$4786,A326,'BDD de référence'!$I$6:$I$4786)&gt;0,IFERROR((VLOOKUP(E326,'Volet 1 - Domaines 2&amp;3'!$A$39:$L$43,11,0)*D326+VLOOKUP(E326,'Volet 1 - Domaines 2&amp;3'!$A$39:$L$43,12,0))*$B$6,error),"")</f>
        <v/>
      </c>
      <c r="H326" s="119" t="str" cm="1">
        <f t="array" ref="H326">IF(SUMIF('BDD de référence'!$B$6:$B$4786,A326,'BDD de référence'!$J$6:$J$4786)&gt;0,IFERROR((VLOOKUP(E326,'Volet 1 - Domaines 2&amp;3'!$A$39:$L$43,11,0)*D326+VLOOKUP(E326,'Volet 1 - Domaines 2&amp;3'!$A$39:$L$43,12,0))*$B$6,error),"")</f>
        <v/>
      </c>
      <c r="I326" s="119">
        <f>IFERROR((VLOOKUP(E326,'Simulations - Consolidé'!$A$41:$P$45,15,0)*D326+VLOOKUP(E326,'Simulations - Consolidé'!$A$41:$P$45,16,0)),"")*$C$6</f>
        <v>13827.098662470495</v>
      </c>
      <c r="J326" s="167">
        <v>8812.83</v>
      </c>
      <c r="K326" s="167">
        <v>10575.4</v>
      </c>
      <c r="L326" s="167">
        <v>7746.51</v>
      </c>
      <c r="M326" s="167">
        <v>9295.82</v>
      </c>
      <c r="N326" s="167">
        <v>6115.63</v>
      </c>
      <c r="O326" s="167">
        <v>7338.76</v>
      </c>
    </row>
    <row r="327" spans="1:15">
      <c r="A327" s="1" t="s">
        <v>1148</v>
      </c>
      <c r="B327" s="1" t="str">
        <f>VLOOKUP(A327,'BDD de référence'!$B$5:$D$5006,3,0)</f>
        <v>13</v>
      </c>
      <c r="C327" s="1" t="str">
        <f>VLOOKUP(A327,'BDD de référence'!$B$5:$E$5006,4,0)</f>
        <v>Provence-Alpes-Côte d'Azur</v>
      </c>
      <c r="D327" s="201">
        <v>22051.5</v>
      </c>
      <c r="E327" s="189" t="str">
        <f t="shared" si="4"/>
        <v>Tranche B</v>
      </c>
      <c r="F327" s="119">
        <f>IFERROR((VLOOKUP(E327,'Simulations - Consolidé'!$A$41:$P$45,13,0)*D327+VLOOKUP(E327,'Simulations - Consolidé'!$A$41:$P$45,14,0)),"")*$B$6</f>
        <v>40209.716129032255</v>
      </c>
      <c r="G327" s="119" t="str" cm="1">
        <f t="array" ref="G327">IF(SUMIF('BDD de référence'!$B$6:$B$4786,A327,'BDD de référence'!$I$6:$I$4786)&gt;0,IFERROR((VLOOKUP(E327,'Volet 1 - Domaines 2&amp;3'!$A$39:$L$43,11,0)*D327+VLOOKUP(E327,'Volet 1 - Domaines 2&amp;3'!$A$39:$L$43,12,0))*$B$6,error),"")</f>
        <v/>
      </c>
      <c r="H327" s="119" t="str" cm="1">
        <f t="array" ref="H327">IF(SUMIF('BDD de référence'!$B$6:$B$4786,A327,'BDD de référence'!$J$6:$J$4786)&gt;0,IFERROR((VLOOKUP(E327,'Volet 1 - Domaines 2&amp;3'!$A$39:$L$43,11,0)*D327+VLOOKUP(E327,'Volet 1 - Domaines 2&amp;3'!$A$39:$L$43,12,0))*$B$6,error),"")</f>
        <v/>
      </c>
      <c r="I327" s="119">
        <f>IFERROR((VLOOKUP(E327,'Simulations - Consolidé'!$A$41:$P$45,15,0)*D327+VLOOKUP(E327,'Simulations - Consolidé'!$A$41:$P$45,16,0)),"")*$C$6</f>
        <v>17479.977025963806</v>
      </c>
      <c r="J327" s="167">
        <v>10700.72</v>
      </c>
      <c r="K327" s="167">
        <v>12840.87</v>
      </c>
      <c r="L327" s="167">
        <v>9462.7800000000007</v>
      </c>
      <c r="M327" s="167">
        <v>11355.34</v>
      </c>
      <c r="N327" s="167">
        <v>6630.5</v>
      </c>
      <c r="O327" s="167">
        <v>7956.6</v>
      </c>
    </row>
    <row r="328" spans="1:15">
      <c r="A328" s="1" t="s">
        <v>996</v>
      </c>
      <c r="B328" s="1" t="str">
        <f>VLOOKUP(A328,'BDD de référence'!$B$5:$D$5006,3,0)</f>
        <v>13</v>
      </c>
      <c r="C328" s="1" t="str">
        <f>VLOOKUP(A328,'BDD de référence'!$B$5:$E$5006,4,0)</f>
        <v>Provence-Alpes-Côte d'Azur</v>
      </c>
      <c r="D328" s="201">
        <v>1033849.75</v>
      </c>
      <c r="E328" s="189" t="str">
        <f t="shared" si="4"/>
        <v>Tranche D</v>
      </c>
      <c r="F328" s="119">
        <f>IFERROR((VLOOKUP(E328,'Simulations - Consolidé'!$A$41:$P$45,13,0)*D328+VLOOKUP(E328,'Simulations - Consolidé'!$A$41:$P$45,14,0)),"")*$B$6</f>
        <v>212285.61231751824</v>
      </c>
      <c r="G328" s="119" cm="1">
        <f t="array" ref="G328">IF(SUMIF('BDD de référence'!$B$6:$B$4786,A328,'BDD de référence'!$I$6:$I$4786)&gt;0,IFERROR((VLOOKUP(E328,'Volet 1 - Domaines 2&amp;3'!$A$39:$L$43,11,0)*D328+VLOOKUP(E328,'Volet 1 - Domaines 2&amp;3'!$A$39:$L$43,12,0))*$B$6,error),"")</f>
        <v>58164.689087591243</v>
      </c>
      <c r="H328" s="119" cm="1">
        <f t="array" ref="H328">IF(SUMIF('BDD de référence'!$B$6:$B$4786,A328,'BDD de référence'!$J$6:$J$4786)&gt;0,IFERROR((VLOOKUP(E328,'Volet 1 - Domaines 2&amp;3'!$A$39:$L$43,11,0)*D328+VLOOKUP(E328,'Volet 1 - Domaines 2&amp;3'!$A$39:$L$43,12,0))*$B$6,error),"")</f>
        <v>58164.689087591243</v>
      </c>
      <c r="I328" s="119">
        <f>IFERROR((VLOOKUP(E328,'Simulations - Consolidé'!$A$41:$P$45,15,0)*D328+VLOOKUP(E328,'Simulations - Consolidé'!$A$41:$P$45,16,0)),"")*$C$6</f>
        <v>92284.850117945534</v>
      </c>
      <c r="J328" s="167">
        <v>55336.53</v>
      </c>
      <c r="K328" s="167">
        <v>66403.839999999997</v>
      </c>
      <c r="L328" s="167">
        <v>29634.609999999997</v>
      </c>
      <c r="M328" s="167">
        <v>35561.54</v>
      </c>
      <c r="N328" s="167">
        <v>25467.949999999997</v>
      </c>
      <c r="O328" s="167">
        <v>30561.54</v>
      </c>
    </row>
    <row r="329" spans="1:15">
      <c r="A329" s="1" t="s">
        <v>1167</v>
      </c>
      <c r="B329" s="1" t="str">
        <f>VLOOKUP(A329,'BDD de référence'!$B$5:$D$5006,3,0)</f>
        <v>13</v>
      </c>
      <c r="C329" s="1" t="str">
        <f>VLOOKUP(A329,'BDD de référence'!$B$5:$E$5006,4,0)</f>
        <v>Provence-Alpes-Côte d'Azur</v>
      </c>
      <c r="D329" s="201">
        <v>19407</v>
      </c>
      <c r="E329" s="189" t="str">
        <f t="shared" si="4"/>
        <v>Tranche B</v>
      </c>
      <c r="F329" s="119">
        <f>IFERROR((VLOOKUP(E329,'Simulations - Consolidé'!$A$41:$P$45,13,0)*D329+VLOOKUP(E329,'Simulations - Consolidé'!$A$41:$P$45,14,0)),"")*$B$6</f>
        <v>36729.212903225802</v>
      </c>
      <c r="G329" s="119" t="str" cm="1">
        <f t="array" ref="G329">IF(SUMIF('BDD de référence'!$B$6:$B$4786,A329,'BDD de référence'!$I$6:$I$4786)&gt;0,IFERROR((VLOOKUP(E329,'Volet 1 - Domaines 2&amp;3'!$A$39:$L$43,11,0)*D329+VLOOKUP(E329,'Volet 1 - Domaines 2&amp;3'!$A$39:$L$43,12,0))*$B$6,error),"")</f>
        <v/>
      </c>
      <c r="H329" s="119" t="str" cm="1">
        <f t="array" ref="H329">IF(SUMIF('BDD de référence'!$B$6:$B$4786,A329,'BDD de référence'!$J$6:$J$4786)&gt;0,IFERROR((VLOOKUP(E329,'Volet 1 - Domaines 2&amp;3'!$A$39:$L$43,11,0)*D329+VLOOKUP(E329,'Volet 1 - Domaines 2&amp;3'!$A$39:$L$43,12,0))*$B$6,error),"")</f>
        <v/>
      </c>
      <c r="I329" s="119">
        <f>IFERROR((VLOOKUP(E329,'Simulations - Consolidé'!$A$41:$P$45,15,0)*D329+VLOOKUP(E329,'Simulations - Consolidé'!$A$41:$P$45,16,0)),"")*$C$6</f>
        <v>15966.931864673485</v>
      </c>
      <c r="J329" s="167">
        <v>9918.75</v>
      </c>
      <c r="K329" s="167">
        <v>11902.5</v>
      </c>
      <c r="L329" s="167">
        <v>8751.89</v>
      </c>
      <c r="M329" s="167">
        <v>10502.27</v>
      </c>
      <c r="N329" s="167">
        <v>6417.24</v>
      </c>
      <c r="O329" s="167">
        <v>7700.6900000000005</v>
      </c>
    </row>
    <row r="330" spans="1:15">
      <c r="A330" s="1" t="s">
        <v>1184</v>
      </c>
      <c r="B330" s="1" t="str">
        <f>VLOOKUP(A330,'BDD de référence'!$B$5:$D$5006,3,0)</f>
        <v>13</v>
      </c>
      <c r="C330" s="1" t="str">
        <f>VLOOKUP(A330,'BDD de référence'!$B$5:$E$5006,4,0)</f>
        <v>Provence-Alpes-Côte d'Azur</v>
      </c>
      <c r="D330" s="201">
        <v>17387.5</v>
      </c>
      <c r="E330" s="189" t="str">
        <f t="shared" si="4"/>
        <v>Tranche B</v>
      </c>
      <c r="F330" s="119">
        <f>IFERROR((VLOOKUP(E330,'Simulations - Consolidé'!$A$41:$P$45,13,0)*D330+VLOOKUP(E330,'Simulations - Consolidé'!$A$41:$P$45,14,0)),"")*$B$6</f>
        <v>34071.290322580644</v>
      </c>
      <c r="G330" s="119" t="str" cm="1">
        <f t="array" ref="G330">IF(SUMIF('BDD de référence'!$B$6:$B$4786,A330,'BDD de référence'!$I$6:$I$4786)&gt;0,IFERROR((VLOOKUP(E330,'Volet 1 - Domaines 2&amp;3'!$A$39:$L$43,11,0)*D330+VLOOKUP(E330,'Volet 1 - Domaines 2&amp;3'!$A$39:$L$43,12,0))*$B$6,error),"")</f>
        <v/>
      </c>
      <c r="H330" s="119" t="str" cm="1">
        <f t="array" ref="H330">IF(SUMIF('BDD de référence'!$B$6:$B$4786,A330,'BDD de référence'!$J$6:$J$4786)&gt;0,IFERROR((VLOOKUP(E330,'Volet 1 - Domaines 2&amp;3'!$A$39:$L$43,11,0)*D330+VLOOKUP(E330,'Volet 1 - Domaines 2&amp;3'!$A$39:$L$43,12,0))*$B$6,error),"")</f>
        <v/>
      </c>
      <c r="I330" s="119">
        <f>IFERROR((VLOOKUP(E330,'Simulations - Consolidé'!$A$41:$P$45,15,0)*D330+VLOOKUP(E330,'Simulations - Consolidé'!$A$41:$P$45,16,0)),"")*$C$6</f>
        <v>14811.479150275372</v>
      </c>
      <c r="J330" s="167">
        <v>9321.58</v>
      </c>
      <c r="K330" s="167">
        <v>11185.9</v>
      </c>
      <c r="L330" s="167">
        <v>8209.01</v>
      </c>
      <c r="M330" s="167">
        <v>9850.82</v>
      </c>
      <c r="N330" s="167">
        <v>6254.38</v>
      </c>
      <c r="O330" s="167">
        <v>7505.26</v>
      </c>
    </row>
    <row r="331" spans="1:15">
      <c r="A331" s="1" t="s">
        <v>1029</v>
      </c>
      <c r="B331" s="1" t="str">
        <f>VLOOKUP(A331,'BDD de référence'!$B$5:$D$5006,3,0)</f>
        <v>13</v>
      </c>
      <c r="C331" s="1" t="str">
        <f>VLOOKUP(A331,'BDD de référence'!$B$5:$E$5006,4,0)</f>
        <v>Provence-Alpes-Côte d'Azur</v>
      </c>
      <c r="D331" s="201">
        <v>84793</v>
      </c>
      <c r="E331" s="189" t="str">
        <f t="shared" ref="E331:E394" si="5">IF(D331&gt;230000,"Tranche D",IF(D331&lt;7000,"Tranche A",IF(D331&lt;22500,"Tranche B","Tranche C")))</f>
        <v>Tranche C</v>
      </c>
      <c r="F331" s="119">
        <f>IFERROR((VLOOKUP(E331,'Simulations - Consolidé'!$A$41:$P$45,13,0)*D331+VLOOKUP(E331,'Simulations - Consolidé'!$A$41:$P$45,14,0)),"")*$B$6</f>
        <v>66827.96674698795</v>
      </c>
      <c r="G331" s="119" t="str" cm="1">
        <f t="array" ref="G331">IF(SUMIF('BDD de référence'!$B$6:$B$4786,A331,'BDD de référence'!$I$6:$I$4786)&gt;0,IFERROR((VLOOKUP(E331,'Volet 1 - Domaines 2&amp;3'!$A$39:$L$43,11,0)*D331+VLOOKUP(E331,'Volet 1 - Domaines 2&amp;3'!$A$39:$L$43,12,0))*$B$6,error),"")</f>
        <v/>
      </c>
      <c r="H331" s="119" cm="1">
        <f t="array" ref="H331">IF(SUMIF('BDD de référence'!$B$6:$B$4786,A331,'BDD de référence'!$J$6:$J$4786)&gt;0,IFERROR((VLOOKUP(E331,'Volet 1 - Domaines 2&amp;3'!$A$39:$L$43,11,0)*D331+VLOOKUP(E331,'Volet 1 - Domaines 2&amp;3'!$A$39:$L$43,12,0))*$B$6,error),"")</f>
        <v>28734.579759036144</v>
      </c>
      <c r="I331" s="119">
        <f>IFERROR((VLOOKUP(E331,'Simulations - Consolidé'!$A$41:$P$45,15,0)*D331+VLOOKUP(E331,'Simulations - Consolidé'!$A$41:$P$45,16,0)),"")*$C$6</f>
        <v>29051.469044960329</v>
      </c>
      <c r="J331" s="167">
        <v>17588</v>
      </c>
      <c r="K331" s="167">
        <v>21105.599999999999</v>
      </c>
      <c r="L331" s="167">
        <v>12960.67</v>
      </c>
      <c r="M331" s="167">
        <v>15552.81</v>
      </c>
      <c r="N331" s="167">
        <v>9668.75</v>
      </c>
      <c r="O331" s="167">
        <v>11602.5</v>
      </c>
    </row>
    <row r="332" spans="1:15">
      <c r="A332" s="1" t="s">
        <v>1080</v>
      </c>
      <c r="B332" s="1" t="str">
        <f>VLOOKUP(A332,'BDD de référence'!$B$5:$D$5006,3,0)</f>
        <v>13</v>
      </c>
      <c r="C332" s="1" t="str">
        <f>VLOOKUP(A332,'BDD de référence'!$B$5:$E$5006,4,0)</f>
        <v>Provence-Alpes-Côte d'Azur</v>
      </c>
      <c r="D332" s="201">
        <v>36960.5</v>
      </c>
      <c r="E332" s="189" t="str">
        <f t="shared" si="5"/>
        <v>Tranche C</v>
      </c>
      <c r="F332" s="119">
        <f>IFERROR((VLOOKUP(E332,'Simulations - Consolidé'!$A$41:$P$45,13,0)*D332+VLOOKUP(E332,'Simulations - Consolidé'!$A$41:$P$45,14,0)),"")*$B$6</f>
        <v>46842.049879518068</v>
      </c>
      <c r="G332" s="119" t="str" cm="1">
        <f t="array" ref="G332">IF(SUMIF('BDD de référence'!$B$6:$B$4786,A332,'BDD de référence'!$I$6:$I$4786)&gt;0,IFERROR((VLOOKUP(E332,'Volet 1 - Domaines 2&amp;3'!$A$39:$L$43,11,0)*D332+VLOOKUP(E332,'Volet 1 - Domaines 2&amp;3'!$A$39:$L$43,12,0))*$B$6,error),"")</f>
        <v/>
      </c>
      <c r="H332" s="119" cm="1">
        <f t="array" ref="H332">IF(SUMIF('BDD de référence'!$B$6:$B$4786,A332,'BDD de référence'!$J$6:$J$4786)&gt;0,IFERROR((VLOOKUP(E332,'Volet 1 - Domaines 2&amp;3'!$A$39:$L$43,11,0)*D332+VLOOKUP(E332,'Volet 1 - Domaines 2&amp;3'!$A$39:$L$43,12,0))*$B$6,error),"")</f>
        <v>23640.130361445779</v>
      </c>
      <c r="I332" s="119">
        <f>IFERROR((VLOOKUP(E332,'Simulations - Consolidé'!$A$41:$P$45,15,0)*D332+VLOOKUP(E332,'Simulations - Consolidé'!$A$41:$P$45,16,0)),"")*$C$6</f>
        <v>20363.186676461944</v>
      </c>
      <c r="J332" s="167">
        <v>12401.35</v>
      </c>
      <c r="K332" s="167">
        <v>14881.62</v>
      </c>
      <c r="L332" s="167">
        <v>10367.35</v>
      </c>
      <c r="M332" s="167">
        <v>12440.82</v>
      </c>
      <c r="N332" s="167">
        <v>7363.56</v>
      </c>
      <c r="O332" s="167">
        <v>8836.2800000000007</v>
      </c>
    </row>
    <row r="333" spans="1:15">
      <c r="A333" s="1" t="s">
        <v>1123</v>
      </c>
      <c r="B333" s="1" t="str">
        <f>VLOOKUP(A333,'BDD de référence'!$B$5:$D$5006,3,0)</f>
        <v>13</v>
      </c>
      <c r="C333" s="1" t="str">
        <f>VLOOKUP(A333,'BDD de référence'!$B$5:$E$5006,4,0)</f>
        <v>Provence-Alpes-Côte d'Azur</v>
      </c>
      <c r="D333" s="201">
        <v>34903.25</v>
      </c>
      <c r="E333" s="189" t="str">
        <f t="shared" si="5"/>
        <v>Tranche C</v>
      </c>
      <c r="F333" s="119">
        <f>IFERROR((VLOOKUP(E333,'Simulations - Consolidé'!$A$41:$P$45,13,0)*D333+VLOOKUP(E333,'Simulations - Consolidé'!$A$41:$P$45,14,0)),"")*$B$6</f>
        <v>45982.466385542168</v>
      </c>
      <c r="G333" s="119" t="str" cm="1">
        <f t="array" ref="G333">IF(SUMIF('BDD de référence'!$B$6:$B$4786,A333,'BDD de référence'!$I$6:$I$4786)&gt;0,IFERROR((VLOOKUP(E333,'Volet 1 - Domaines 2&amp;3'!$A$39:$L$43,11,0)*D333+VLOOKUP(E333,'Volet 1 - Domaines 2&amp;3'!$A$39:$L$43,12,0))*$B$6,error),"")</f>
        <v/>
      </c>
      <c r="H333" s="119" t="str" cm="1">
        <f t="array" ref="H333">IF(SUMIF('BDD de référence'!$B$6:$B$4786,A333,'BDD de référence'!$J$6:$J$4786)&gt;0,IFERROR((VLOOKUP(E333,'Volet 1 - Domaines 2&amp;3'!$A$39:$L$43,11,0)*D333+VLOOKUP(E333,'Volet 1 - Domaines 2&amp;3'!$A$39:$L$43,12,0))*$B$6,error),"")</f>
        <v/>
      </c>
      <c r="I333" s="119">
        <f>IFERROR((VLOOKUP(E333,'Simulations - Consolidé'!$A$41:$P$45,15,0)*D333+VLOOKUP(E333,'Simulations - Consolidé'!$A$41:$P$45,16,0)),"")*$C$6</f>
        <v>19989.508342638848</v>
      </c>
      <c r="J333" s="167">
        <v>12178.27</v>
      </c>
      <c r="K333" s="167">
        <v>14613.93</v>
      </c>
      <c r="L333" s="167">
        <v>10255.799999999999</v>
      </c>
      <c r="M333" s="167">
        <v>12306.96</v>
      </c>
      <c r="N333" s="167">
        <v>7264.42</v>
      </c>
      <c r="O333" s="167">
        <v>8717.31</v>
      </c>
    </row>
    <row r="334" spans="1:15">
      <c r="A334" s="1" t="s">
        <v>1393</v>
      </c>
      <c r="B334" s="1" t="str">
        <f>VLOOKUP(A334,'BDD de référence'!$B$5:$D$5006,3,0)</f>
        <v>13</v>
      </c>
      <c r="C334" s="1" t="str">
        <f>VLOOKUP(A334,'BDD de référence'!$B$5:$E$5006,4,0)</f>
        <v>Provence-Alpes-Côte d'Azur</v>
      </c>
      <c r="D334" s="201">
        <v>371.25</v>
      </c>
      <c r="E334" s="189" t="str">
        <f t="shared" si="5"/>
        <v>Tranche A</v>
      </c>
      <c r="F334" s="119">
        <f>IFERROR((VLOOKUP(E334,'Simulations - Consolidé'!$A$41:$P$45,13,0)*D334+VLOOKUP(E334,'Simulations - Consolidé'!$A$41:$P$45,14,0)),"")*$B$6</f>
        <v>15570.482142857143</v>
      </c>
      <c r="G334" s="119" t="str" cm="1">
        <f t="array" ref="G334">IF(SUMIF('BDD de référence'!$B$6:$B$4786,A334,'BDD de référence'!$I$6:$I$4786)&gt;0,IFERROR((VLOOKUP(E334,'Volet 1 - Domaines 2&amp;3'!$A$39:$L$43,11,0)*D334+VLOOKUP(E334,'Volet 1 - Domaines 2&amp;3'!$A$39:$L$43,12,0))*$B$6,error),"")</f>
        <v/>
      </c>
      <c r="H334" s="119" t="str" cm="1">
        <f t="array" ref="H334">IF(SUMIF('BDD de référence'!$B$6:$B$4786,A334,'BDD de référence'!$J$6:$J$4786)&gt;0,IFERROR((VLOOKUP(E334,'Volet 1 - Domaines 2&amp;3'!$A$39:$L$43,11,0)*D334+VLOOKUP(E334,'Volet 1 - Domaines 2&amp;3'!$A$39:$L$43,12,0))*$B$6,error),"")</f>
        <v/>
      </c>
      <c r="I334" s="119">
        <f>IFERROR((VLOOKUP(E334,'Simulations - Consolidé'!$A$41:$P$45,15,0)*D334+VLOOKUP(E334,'Simulations - Consolidé'!$A$41:$P$45,16,0)),"")*$C$6</f>
        <v>6768.8035714285716</v>
      </c>
      <c r="J334" s="167">
        <v>4671.74</v>
      </c>
      <c r="K334" s="167">
        <v>5606.09</v>
      </c>
      <c r="L334" s="167">
        <v>4232.97</v>
      </c>
      <c r="M334" s="167">
        <v>5079.5700000000006</v>
      </c>
      <c r="N334" s="167">
        <v>4627.54</v>
      </c>
      <c r="O334" s="167">
        <v>5553.05</v>
      </c>
    </row>
    <row r="335" spans="1:15">
      <c r="A335" s="1" t="s">
        <v>1051</v>
      </c>
      <c r="B335" s="1" t="str">
        <f>VLOOKUP(A335,'BDD de référence'!$B$5:$D$5006,3,0)</f>
        <v>13</v>
      </c>
      <c r="C335" s="1" t="str">
        <f>VLOOKUP(A335,'BDD de référence'!$B$5:$E$5006,4,0)</f>
        <v>Provence-Alpes-Côte d'Azur</v>
      </c>
      <c r="D335" s="201">
        <v>55451</v>
      </c>
      <c r="E335" s="189" t="str">
        <f t="shared" si="5"/>
        <v>Tranche C</v>
      </c>
      <c r="F335" s="119">
        <f>IFERROR((VLOOKUP(E335,'Simulations - Consolidé'!$A$41:$P$45,13,0)*D335+VLOOKUP(E335,'Simulations - Consolidé'!$A$41:$P$45,14,0)),"")*$B$6</f>
        <v>54567.96</v>
      </c>
      <c r="G335" s="119" cm="1">
        <f t="array" ref="G335">IF(SUMIF('BDD de référence'!$B$6:$B$4786,A335,'BDD de référence'!$I$6:$I$4786)&gt;0,IFERROR((VLOOKUP(E335,'Volet 1 - Domaines 2&amp;3'!$A$39:$L$43,11,0)*D335+VLOOKUP(E335,'Volet 1 - Domaines 2&amp;3'!$A$39:$L$43,12,0))*$B$6,error),"")</f>
        <v>25609.48</v>
      </c>
      <c r="H335" s="119" cm="1">
        <f t="array" ref="H335">IF(SUMIF('BDD de référence'!$B$6:$B$4786,A335,'BDD de référence'!$J$6:$J$4786)&gt;0,IFERROR((VLOOKUP(E335,'Volet 1 - Domaines 2&amp;3'!$A$39:$L$43,11,0)*D335+VLOOKUP(E335,'Volet 1 - Domaines 2&amp;3'!$A$39:$L$43,12,0))*$B$6,error),"")</f>
        <v>25609.48</v>
      </c>
      <c r="I335" s="119">
        <f>IFERROR((VLOOKUP(E335,'Simulations - Consolidé'!$A$41:$P$45,15,0)*D335+VLOOKUP(E335,'Simulations - Consolidé'!$A$41:$P$45,16,0)),"")*$C$6</f>
        <v>23721.796097560975</v>
      </c>
      <c r="J335" s="167">
        <v>14406.34</v>
      </c>
      <c r="K335" s="167">
        <v>17287.609999999997</v>
      </c>
      <c r="L335" s="167">
        <v>11369.84</v>
      </c>
      <c r="M335" s="167">
        <v>13643.81</v>
      </c>
      <c r="N335" s="167">
        <v>8254.67</v>
      </c>
      <c r="O335" s="167">
        <v>9905.61</v>
      </c>
    </row>
    <row r="336" spans="1:15">
      <c r="A336" s="1" t="s">
        <v>1316</v>
      </c>
      <c r="B336" s="1" t="str">
        <f>VLOOKUP(A336,'BDD de référence'!$B$5:$D$5006,3,0)</f>
        <v>13</v>
      </c>
      <c r="C336" s="1" t="str">
        <f>VLOOKUP(A336,'BDD de référence'!$B$5:$E$5006,4,0)</f>
        <v>Provence-Alpes-Côte d'Azur</v>
      </c>
      <c r="D336" s="201">
        <v>2480</v>
      </c>
      <c r="E336" s="189" t="str">
        <f t="shared" si="5"/>
        <v>Tranche A</v>
      </c>
      <c r="F336" s="119">
        <f>IFERROR((VLOOKUP(E336,'Simulations - Consolidé'!$A$41:$P$45,13,0)*D336+VLOOKUP(E336,'Simulations - Consolidé'!$A$41:$P$45,14,0)),"")*$B$6</f>
        <v>17106.857142857141</v>
      </c>
      <c r="G336" s="119" t="str" cm="1">
        <f t="array" ref="G336">IF(SUMIF('BDD de référence'!$B$6:$B$4786,A336,'BDD de référence'!$I$6:$I$4786)&gt;0,IFERROR((VLOOKUP(E336,'Volet 1 - Domaines 2&amp;3'!$A$39:$L$43,11,0)*D336+VLOOKUP(E336,'Volet 1 - Domaines 2&amp;3'!$A$39:$L$43,12,0))*$B$6,error),"")</f>
        <v/>
      </c>
      <c r="H336" s="119" t="str" cm="1">
        <f t="array" ref="H336">IF(SUMIF('BDD de référence'!$B$6:$B$4786,A336,'BDD de référence'!$J$6:$J$4786)&gt;0,IFERROR((VLOOKUP(E336,'Volet 1 - Domaines 2&amp;3'!$A$39:$L$43,11,0)*D336+VLOOKUP(E336,'Volet 1 - Domaines 2&amp;3'!$A$39:$L$43,12,0))*$B$6,error),"")</f>
        <v/>
      </c>
      <c r="I336" s="119">
        <f>IFERROR((VLOOKUP(E336,'Simulations - Consolidé'!$A$41:$P$45,15,0)*D336+VLOOKUP(E336,'Simulations - Consolidé'!$A$41:$P$45,16,0)),"")*$C$6</f>
        <v>7436.6968641114981</v>
      </c>
      <c r="J336" s="167">
        <v>5173.8200000000006</v>
      </c>
      <c r="K336" s="167">
        <v>6208.59</v>
      </c>
      <c r="L336" s="167">
        <v>4609.5300000000007</v>
      </c>
      <c r="M336" s="167">
        <v>5531.4400000000005</v>
      </c>
      <c r="N336" s="167">
        <v>4878.58</v>
      </c>
      <c r="O336" s="167">
        <v>5854.3</v>
      </c>
    </row>
    <row r="337" spans="1:15">
      <c r="A337" s="1" t="s">
        <v>1154</v>
      </c>
      <c r="B337" s="1" t="str">
        <f>VLOOKUP(A337,'BDD de référence'!$B$5:$D$5006,3,0)</f>
        <v>13</v>
      </c>
      <c r="C337" s="1" t="str">
        <f>VLOOKUP(A337,'BDD de référence'!$B$5:$E$5006,4,0)</f>
        <v>Provence-Alpes-Côte d'Azur</v>
      </c>
      <c r="D337" s="201">
        <v>21729.5</v>
      </c>
      <c r="E337" s="189" t="str">
        <f t="shared" si="5"/>
        <v>Tranche B</v>
      </c>
      <c r="F337" s="119">
        <f>IFERROR((VLOOKUP(E337,'Simulations - Consolidé'!$A$41:$P$45,13,0)*D337+VLOOKUP(E337,'Simulations - Consolidé'!$A$41:$P$45,14,0)),"")*$B$6</f>
        <v>39785.922580645158</v>
      </c>
      <c r="G337" s="119" t="str" cm="1">
        <f t="array" ref="G337">IF(SUMIF('BDD de référence'!$B$6:$B$4786,A337,'BDD de référence'!$I$6:$I$4786)&gt;0,IFERROR((VLOOKUP(E337,'Volet 1 - Domaines 2&amp;3'!$A$39:$L$43,11,0)*D337+VLOOKUP(E337,'Volet 1 - Domaines 2&amp;3'!$A$39:$L$43,12,0))*$B$6,error),"")</f>
        <v/>
      </c>
      <c r="H337" s="119" t="str" cm="1">
        <f t="array" ref="H337">IF(SUMIF('BDD de référence'!$B$6:$B$4786,A337,'BDD de référence'!$J$6:$J$4786)&gt;0,IFERROR((VLOOKUP(E337,'Volet 1 - Domaines 2&amp;3'!$A$39:$L$43,11,0)*D337+VLOOKUP(E337,'Volet 1 - Domaines 2&amp;3'!$A$39:$L$43,12,0))*$B$6,error),"")</f>
        <v/>
      </c>
      <c r="I337" s="119">
        <f>IFERROR((VLOOKUP(E337,'Simulations - Consolidé'!$A$41:$P$45,15,0)*D337+VLOOKUP(E337,'Simulations - Consolidé'!$A$41:$P$45,16,0)),"")*$C$6</f>
        <v>17295.745397324939</v>
      </c>
      <c r="J337" s="167">
        <v>10605.5</v>
      </c>
      <c r="K337" s="167">
        <v>12726.6</v>
      </c>
      <c r="L337" s="167">
        <v>9376.2199999999993</v>
      </c>
      <c r="M337" s="167">
        <v>11251.47</v>
      </c>
      <c r="N337" s="167">
        <v>6604.54</v>
      </c>
      <c r="O337" s="167">
        <v>7925.45</v>
      </c>
    </row>
    <row r="338" spans="1:15">
      <c r="A338" s="1" t="s">
        <v>1128</v>
      </c>
      <c r="B338" s="1" t="str">
        <f>VLOOKUP(A338,'BDD de référence'!$B$5:$D$5006,3,0)</f>
        <v>13</v>
      </c>
      <c r="C338" s="1" t="str">
        <f>VLOOKUP(A338,'BDD de référence'!$B$5:$E$5006,4,0)</f>
        <v>Provence-Alpes-Côte d'Azur</v>
      </c>
      <c r="D338" s="201">
        <v>24514</v>
      </c>
      <c r="E338" s="189" t="str">
        <f t="shared" si="5"/>
        <v>Tranche C</v>
      </c>
      <c r="F338" s="119">
        <f>IFERROR((VLOOKUP(E338,'Simulations - Consolidé'!$A$41:$P$45,13,0)*D338+VLOOKUP(E338,'Simulations - Consolidé'!$A$41:$P$45,14,0)),"")*$B$6</f>
        <v>41641.512289156621</v>
      </c>
      <c r="G338" s="119" t="str" cm="1">
        <f t="array" ref="G338">IF(SUMIF('BDD de référence'!$B$6:$B$4786,A338,'BDD de référence'!$I$6:$I$4786)&gt;0,IFERROR((VLOOKUP(E338,'Volet 1 - Domaines 2&amp;3'!$A$39:$L$43,11,0)*D338+VLOOKUP(E338,'Volet 1 - Domaines 2&amp;3'!$A$39:$L$43,12,0))*$B$6,error),"")</f>
        <v/>
      </c>
      <c r="H338" s="119" cm="1">
        <f t="array" ref="H338">IF(SUMIF('BDD de référence'!$B$6:$B$4786,A338,'BDD de référence'!$J$6:$J$4786)&gt;0,IFERROR((VLOOKUP(E338,'Volet 1 - Domaines 2&amp;3'!$A$39:$L$43,11,0)*D338+VLOOKUP(E338,'Volet 1 - Domaines 2&amp;3'!$A$39:$L$43,12,0))*$B$6,error),"")</f>
        <v>22314.503132530117</v>
      </c>
      <c r="I338" s="119">
        <f>IFERROR((VLOOKUP(E338,'Simulations - Consolidé'!$A$41:$P$45,15,0)*D338+VLOOKUP(E338,'Simulations - Consolidé'!$A$41:$P$45,16,0)),"")*$C$6</f>
        <v>18102.40778136938</v>
      </c>
      <c r="J338" s="167">
        <v>11051.73</v>
      </c>
      <c r="K338" s="167">
        <v>13262.08</v>
      </c>
      <c r="L338" s="167">
        <v>9692.5400000000009</v>
      </c>
      <c r="M338" s="167">
        <v>11631.050000000001</v>
      </c>
      <c r="N338" s="167">
        <v>6763.74</v>
      </c>
      <c r="O338" s="167">
        <v>8116.49</v>
      </c>
    </row>
    <row r="339" spans="1:15">
      <c r="A339" s="1" t="s">
        <v>1244</v>
      </c>
      <c r="B339" s="1" t="str">
        <f>VLOOKUP(A339,'BDD de référence'!$B$5:$D$5006,3,0)</f>
        <v>13</v>
      </c>
      <c r="C339" s="1" t="str">
        <f>VLOOKUP(A339,'BDD de référence'!$B$5:$E$5006,4,0)</f>
        <v>Provence-Alpes-Côte d'Azur</v>
      </c>
      <c r="D339" s="201">
        <v>13416.5</v>
      </c>
      <c r="E339" s="189" t="str">
        <f t="shared" si="5"/>
        <v>Tranche B</v>
      </c>
      <c r="F339" s="119">
        <f>IFERROR((VLOOKUP(E339,'Simulations - Consolidé'!$A$41:$P$45,13,0)*D339+VLOOKUP(E339,'Simulations - Consolidé'!$A$41:$P$45,14,0)),"")*$B$6</f>
        <v>28844.941935483865</v>
      </c>
      <c r="G339" s="119" t="str" cm="1">
        <f t="array" ref="G339">IF(SUMIF('BDD de référence'!$B$6:$B$4786,A339,'BDD de référence'!$I$6:$I$4786)&gt;0,IFERROR((VLOOKUP(E339,'Volet 1 - Domaines 2&amp;3'!$A$39:$L$43,11,0)*D339+VLOOKUP(E339,'Volet 1 - Domaines 2&amp;3'!$A$39:$L$43,12,0))*$B$6,error),"")</f>
        <v/>
      </c>
      <c r="H339" s="119" t="str" cm="1">
        <f t="array" ref="H339">IF(SUMIF('BDD de référence'!$B$6:$B$4786,A339,'BDD de référence'!$J$6:$J$4786)&gt;0,IFERROR((VLOOKUP(E339,'Volet 1 - Domaines 2&amp;3'!$A$39:$L$43,11,0)*D339+VLOOKUP(E339,'Volet 1 - Domaines 2&amp;3'!$A$39:$L$43,12,0))*$B$6,error),"")</f>
        <v/>
      </c>
      <c r="I339" s="119">
        <f>IFERROR((VLOOKUP(E339,'Simulations - Consolidé'!$A$41:$P$45,15,0)*D339+VLOOKUP(E339,'Simulations - Consolidé'!$A$41:$P$45,16,0)),"")*$C$6</f>
        <v>12539.479779701023</v>
      </c>
      <c r="J339" s="167">
        <v>8147.3600000000006</v>
      </c>
      <c r="K339" s="167">
        <v>9776.84</v>
      </c>
      <c r="L339" s="167">
        <v>7141.54</v>
      </c>
      <c r="M339" s="167">
        <v>8569.85</v>
      </c>
      <c r="N339" s="167">
        <v>5934.14</v>
      </c>
      <c r="O339" s="167">
        <v>7120.97</v>
      </c>
    </row>
    <row r="340" spans="1:15">
      <c r="A340" s="1" t="s">
        <v>1187</v>
      </c>
      <c r="B340" s="1" t="str">
        <f>VLOOKUP(A340,'BDD de référence'!$B$5:$D$5006,3,0)</f>
        <v>13</v>
      </c>
      <c r="C340" s="1" t="str">
        <f>VLOOKUP(A340,'BDD de référence'!$B$5:$E$5006,4,0)</f>
        <v>Provence-Alpes-Côte d'Azur</v>
      </c>
      <c r="D340" s="201">
        <v>17372.5</v>
      </c>
      <c r="E340" s="189" t="str">
        <f t="shared" si="5"/>
        <v>Tranche B</v>
      </c>
      <c r="F340" s="119">
        <f>IFERROR((VLOOKUP(E340,'Simulations - Consolidé'!$A$41:$P$45,13,0)*D340+VLOOKUP(E340,'Simulations - Consolidé'!$A$41:$P$45,14,0)),"")*$B$6</f>
        <v>34051.548387096773</v>
      </c>
      <c r="G340" s="119" t="str" cm="1">
        <f t="array" ref="G340">IF(SUMIF('BDD de référence'!$B$6:$B$4786,A340,'BDD de référence'!$I$6:$I$4786)&gt;0,IFERROR((VLOOKUP(E340,'Volet 1 - Domaines 2&amp;3'!$A$39:$L$43,11,0)*D340+VLOOKUP(E340,'Volet 1 - Domaines 2&amp;3'!$A$39:$L$43,12,0))*$B$6,error),"")</f>
        <v/>
      </c>
      <c r="H340" s="119" t="str" cm="1">
        <f t="array" ref="H340">IF(SUMIF('BDD de référence'!$B$6:$B$4786,A340,'BDD de référence'!$J$6:$J$4786)&gt;0,IFERROR((VLOOKUP(E340,'Volet 1 - Domaines 2&amp;3'!$A$39:$L$43,11,0)*D340+VLOOKUP(E340,'Volet 1 - Domaines 2&amp;3'!$A$39:$L$43,12,0))*$B$6,error),"")</f>
        <v/>
      </c>
      <c r="I340" s="119">
        <f>IFERROR((VLOOKUP(E340,'Simulations - Consolidé'!$A$41:$P$45,15,0)*D340+VLOOKUP(E340,'Simulations - Consolidé'!$A$41:$P$45,16,0)),"")*$C$6</f>
        <v>14802.896931549958</v>
      </c>
      <c r="J340" s="167">
        <v>9317.15</v>
      </c>
      <c r="K340" s="167">
        <v>11180.58</v>
      </c>
      <c r="L340" s="167">
        <v>8204.98</v>
      </c>
      <c r="M340" s="167">
        <v>9845.98</v>
      </c>
      <c r="N340" s="167">
        <v>6253.17</v>
      </c>
      <c r="O340" s="167">
        <v>7503.81</v>
      </c>
    </row>
    <row r="341" spans="1:15">
      <c r="A341" s="1" t="s">
        <v>1115</v>
      </c>
      <c r="B341" s="1" t="str">
        <f>VLOOKUP(A341,'BDD de référence'!$B$5:$D$5006,3,0)</f>
        <v>13</v>
      </c>
      <c r="C341" s="1" t="str">
        <f>VLOOKUP(A341,'BDD de référence'!$B$5:$E$5006,4,0)</f>
        <v>Provence-Alpes-Côte d'Azur</v>
      </c>
      <c r="D341" s="201">
        <v>27764</v>
      </c>
      <c r="E341" s="189" t="str">
        <f t="shared" si="5"/>
        <v>Tranche C</v>
      </c>
      <c r="F341" s="119">
        <f>IFERROR((VLOOKUP(E341,'Simulations - Consolidé'!$A$41:$P$45,13,0)*D341+VLOOKUP(E341,'Simulations - Consolidé'!$A$41:$P$45,14,0)),"")*$B$6</f>
        <v>42999.464096385535</v>
      </c>
      <c r="G341" s="119" t="str" cm="1">
        <f t="array" ref="G341">IF(SUMIF('BDD de référence'!$B$6:$B$4786,A341,'BDD de référence'!$I$6:$I$4786)&gt;0,IFERROR((VLOOKUP(E341,'Volet 1 - Domaines 2&amp;3'!$A$39:$L$43,11,0)*D341+VLOOKUP(E341,'Volet 1 - Domaines 2&amp;3'!$A$39:$L$43,12,0))*$B$6,error),"")</f>
        <v/>
      </c>
      <c r="H341" s="119" t="str" cm="1">
        <f t="array" ref="H341">IF(SUMIF('BDD de référence'!$B$6:$B$4786,A341,'BDD de référence'!$J$6:$J$4786)&gt;0,IFERROR((VLOOKUP(E341,'Volet 1 - Domaines 2&amp;3'!$A$39:$L$43,11,0)*D341+VLOOKUP(E341,'Volet 1 - Domaines 2&amp;3'!$A$39:$L$43,12,0))*$B$6,error),"")</f>
        <v/>
      </c>
      <c r="I341" s="119">
        <f>IFERROR((VLOOKUP(E341,'Simulations - Consolidé'!$A$41:$P$45,15,0)*D341+VLOOKUP(E341,'Simulations - Consolidé'!$A$41:$P$45,16,0)),"")*$C$6</f>
        <v>18692.736902732886</v>
      </c>
      <c r="J341" s="167">
        <v>11404.14</v>
      </c>
      <c r="K341" s="167">
        <v>13684.97</v>
      </c>
      <c r="L341" s="167">
        <v>9868.74</v>
      </c>
      <c r="M341" s="167">
        <v>11842.49</v>
      </c>
      <c r="N341" s="167">
        <v>6920.3600000000006</v>
      </c>
      <c r="O341" s="167">
        <v>8304.44</v>
      </c>
    </row>
    <row r="342" spans="1:15">
      <c r="A342" s="1" t="s">
        <v>1035</v>
      </c>
      <c r="B342" s="1" t="str">
        <f>VLOOKUP(A342,'BDD de référence'!$B$5:$D$5006,3,0)</f>
        <v>13</v>
      </c>
      <c r="C342" s="1" t="str">
        <f>VLOOKUP(A342,'BDD de référence'!$B$5:$E$5006,4,0)</f>
        <v>Provence-Alpes-Côte d'Azur</v>
      </c>
      <c r="D342" s="201">
        <v>84257</v>
      </c>
      <c r="E342" s="189" t="str">
        <f t="shared" si="5"/>
        <v>Tranche C</v>
      </c>
      <c r="F342" s="119">
        <f>IFERROR((VLOOKUP(E342,'Simulations - Consolidé'!$A$41:$P$45,13,0)*D342+VLOOKUP(E342,'Simulations - Consolidé'!$A$41:$P$45,14,0)),"")*$B$6</f>
        <v>66604.009156626504</v>
      </c>
      <c r="G342" s="119" cm="1">
        <f t="array" ref="G342">IF(SUMIF('BDD de référence'!$B$6:$B$4786,A342,'BDD de référence'!$I$6:$I$4786)&gt;0,IFERROR((VLOOKUP(E342,'Volet 1 - Domaines 2&amp;3'!$A$39:$L$43,11,0)*D342+VLOOKUP(E342,'Volet 1 - Domaines 2&amp;3'!$A$39:$L$43,12,0))*$B$6,error),"")</f>
        <v>28677.492530120482</v>
      </c>
      <c r="H342" s="119" cm="1">
        <f t="array" ref="H342">IF(SUMIF('BDD de référence'!$B$6:$B$4786,A342,'BDD de référence'!$J$6:$J$4786)&gt;0,IFERROR((VLOOKUP(E342,'Volet 1 - Domaines 2&amp;3'!$A$39:$L$43,11,0)*D342+VLOOKUP(E342,'Volet 1 - Domaines 2&amp;3'!$A$39:$L$43,12,0))*$B$6,error),"")</f>
        <v>28677.492530120482</v>
      </c>
      <c r="I342" s="119">
        <f>IFERROR((VLOOKUP(E342,'Simulations - Consolidé'!$A$41:$P$45,15,0)*D342+VLOOKUP(E342,'Simulations - Consolidé'!$A$41:$P$45,16,0)),"")*$C$6</f>
        <v>28954.110149867764</v>
      </c>
      <c r="J342" s="167">
        <v>17529.89</v>
      </c>
      <c r="K342" s="167">
        <v>21035.87</v>
      </c>
      <c r="L342" s="167">
        <v>12931.61</v>
      </c>
      <c r="M342" s="167">
        <v>15517.94</v>
      </c>
      <c r="N342" s="167">
        <v>9642.91</v>
      </c>
      <c r="O342" s="167">
        <v>11571.5</v>
      </c>
    </row>
    <row r="343" spans="1:15">
      <c r="A343" s="1" t="s">
        <v>1021</v>
      </c>
      <c r="B343" s="1" t="str">
        <f>VLOOKUP(A343,'BDD de référence'!$B$5:$D$5006,3,0)</f>
        <v>13</v>
      </c>
      <c r="C343" s="1" t="str">
        <f>VLOOKUP(A343,'BDD de référence'!$B$5:$E$5006,4,0)</f>
        <v>Provence-Alpes-Côte d'Azur</v>
      </c>
      <c r="D343" s="201">
        <v>131838.25</v>
      </c>
      <c r="E343" s="189" t="str">
        <f t="shared" si="5"/>
        <v>Tranche C</v>
      </c>
      <c r="F343" s="119">
        <f>IFERROR((VLOOKUP(E343,'Simulations - Consolidé'!$A$41:$P$45,13,0)*D343+VLOOKUP(E343,'Simulations - Consolidé'!$A$41:$P$45,14,0)),"")*$B$6</f>
        <v>86484.945903614454</v>
      </c>
      <c r="G343" s="119" cm="1">
        <f t="array" ref="G343">IF(SUMIF('BDD de référence'!$B$6:$B$4786,A343,'BDD de référence'!$I$6:$I$4786)&gt;0,IFERROR((VLOOKUP(E343,'Volet 1 - Domaines 2&amp;3'!$A$39:$L$43,11,0)*D343+VLOOKUP(E343,'Volet 1 - Domaines 2&amp;3'!$A$39:$L$43,12,0))*$B$6,error),"")</f>
        <v>33745.182289156626</v>
      </c>
      <c r="H343" s="119" cm="1">
        <f t="array" ref="H343">IF(SUMIF('BDD de référence'!$B$6:$B$4786,A343,'BDD de référence'!$J$6:$J$4786)&gt;0,IFERROR((VLOOKUP(E343,'Volet 1 - Domaines 2&amp;3'!$A$39:$L$43,11,0)*D343+VLOOKUP(E343,'Volet 1 - Domaines 2&amp;3'!$A$39:$L$43,12,0))*$B$6,error),"")</f>
        <v>33745.182289156626</v>
      </c>
      <c r="I343" s="119">
        <f>IFERROR((VLOOKUP(E343,'Simulations - Consolidé'!$A$41:$P$45,15,0)*D343+VLOOKUP(E343,'Simulations - Consolidé'!$A$41:$P$45,16,0)),"")*$C$6</f>
        <v>37596.755536291508</v>
      </c>
      <c r="J343" s="167">
        <v>22689.3</v>
      </c>
      <c r="K343" s="167">
        <v>27227.16</v>
      </c>
      <c r="L343" s="167">
        <v>15511.32</v>
      </c>
      <c r="M343" s="167">
        <v>18613.59</v>
      </c>
      <c r="N343" s="167">
        <v>11935.99</v>
      </c>
      <c r="O343" s="167">
        <v>14323.19</v>
      </c>
    </row>
    <row r="344" spans="1:15">
      <c r="A344" s="1" t="s">
        <v>1092</v>
      </c>
      <c r="B344" s="1" t="str">
        <f>VLOOKUP(A344,'BDD de référence'!$B$5:$D$5006,3,0)</f>
        <v>13</v>
      </c>
      <c r="C344" s="1" t="str">
        <f>VLOOKUP(A344,'BDD de référence'!$B$5:$E$5006,4,0)</f>
        <v>Provence-Alpes-Côte d'Azur</v>
      </c>
      <c r="D344" s="201">
        <v>34574</v>
      </c>
      <c r="E344" s="189" t="str">
        <f t="shared" si="5"/>
        <v>Tranche C</v>
      </c>
      <c r="F344" s="119">
        <f>IFERROR((VLOOKUP(E344,'Simulations - Consolidé'!$A$41:$P$45,13,0)*D344+VLOOKUP(E344,'Simulations - Consolidé'!$A$41:$P$45,14,0)),"")*$B$6</f>
        <v>45844.895421686742</v>
      </c>
      <c r="G344" s="119" t="str" cm="1">
        <f t="array" ref="G344">IF(SUMIF('BDD de référence'!$B$6:$B$4786,A344,'BDD de référence'!$I$6:$I$4786)&gt;0,IFERROR((VLOOKUP(E344,'Volet 1 - Domaines 2&amp;3'!$A$39:$L$43,11,0)*D344+VLOOKUP(E344,'Volet 1 - Domaines 2&amp;3'!$A$39:$L$43,12,0))*$B$6,error),"")</f>
        <v/>
      </c>
      <c r="H344" s="119" t="str" cm="1">
        <f t="array" ref="H344">IF(SUMIF('BDD de référence'!$B$6:$B$4786,A344,'BDD de référence'!$J$6:$J$4786)&gt;0,IFERROR((VLOOKUP(E344,'Volet 1 - Domaines 2&amp;3'!$A$39:$L$43,11,0)*D344+VLOOKUP(E344,'Volet 1 - Domaines 2&amp;3'!$A$39:$L$43,12,0))*$B$6,error),"")</f>
        <v/>
      </c>
      <c r="I344" s="119">
        <f>IFERROR((VLOOKUP(E344,'Simulations - Consolidé'!$A$41:$P$45,15,0)*D344+VLOOKUP(E344,'Simulations - Consolidé'!$A$41:$P$45,16,0)),"")*$C$6</f>
        <v>19929.703461651487</v>
      </c>
      <c r="J344" s="167">
        <v>12142.57</v>
      </c>
      <c r="K344" s="167">
        <v>14571.09</v>
      </c>
      <c r="L344" s="167">
        <v>10237.950000000001</v>
      </c>
      <c r="M344" s="167">
        <v>12285.54</v>
      </c>
      <c r="N344" s="167">
        <v>7248.55</v>
      </c>
      <c r="O344" s="167">
        <v>8698.26</v>
      </c>
    </row>
    <row r="345" spans="1:15">
      <c r="A345" s="1" t="s">
        <v>1383</v>
      </c>
      <c r="B345" s="1" t="str">
        <f>VLOOKUP(A345,'BDD de référence'!$B$5:$D$5006,3,0)</f>
        <v>13</v>
      </c>
      <c r="C345" s="1" t="str">
        <f>VLOOKUP(A345,'BDD de référence'!$B$5:$E$5006,4,0)</f>
        <v>Provence-Alpes-Côte d'Azur</v>
      </c>
      <c r="D345" s="201">
        <v>560.25</v>
      </c>
      <c r="E345" s="189" t="str">
        <f t="shared" si="5"/>
        <v>Tranche A</v>
      </c>
      <c r="F345" s="119">
        <f>IFERROR((VLOOKUP(E345,'Simulations - Consolidé'!$A$41:$P$45,13,0)*D345+VLOOKUP(E345,'Simulations - Consolidé'!$A$41:$P$45,14,0)),"")*$B$6</f>
        <v>15708.182142857142</v>
      </c>
      <c r="G345" s="119" t="str" cm="1">
        <f t="array" ref="G345">IF(SUMIF('BDD de référence'!$B$6:$B$4786,A345,'BDD de référence'!$I$6:$I$4786)&gt;0,IFERROR((VLOOKUP(E345,'Volet 1 - Domaines 2&amp;3'!$A$39:$L$43,11,0)*D345+VLOOKUP(E345,'Volet 1 - Domaines 2&amp;3'!$A$39:$L$43,12,0))*$B$6,error),"")</f>
        <v/>
      </c>
      <c r="H345" s="119" t="str" cm="1">
        <f t="array" ref="H345">IF(SUMIF('BDD de référence'!$B$6:$B$4786,A345,'BDD de référence'!$J$6:$J$4786)&gt;0,IFERROR((VLOOKUP(E345,'Volet 1 - Domaines 2&amp;3'!$A$39:$L$43,11,0)*D345+VLOOKUP(E345,'Volet 1 - Domaines 2&amp;3'!$A$39:$L$43,12,0))*$B$6,error),"")</f>
        <v/>
      </c>
      <c r="I345" s="119">
        <f>IFERROR((VLOOKUP(E345,'Simulations - Consolidé'!$A$41:$P$45,15,0)*D345+VLOOKUP(E345,'Simulations - Consolidé'!$A$41:$P$45,16,0)),"")*$C$6</f>
        <v>6828.6645470383282</v>
      </c>
      <c r="J345" s="167">
        <v>4716.74</v>
      </c>
      <c r="K345" s="167">
        <v>5660.09</v>
      </c>
      <c r="L345" s="167">
        <v>4266.72</v>
      </c>
      <c r="M345" s="167">
        <v>5120.0700000000006</v>
      </c>
      <c r="N345" s="167">
        <v>4650.04</v>
      </c>
      <c r="O345" s="167">
        <v>5580.05</v>
      </c>
    </row>
    <row r="346" spans="1:15">
      <c r="A346" s="1" t="s">
        <v>1083</v>
      </c>
      <c r="B346" s="1" t="str">
        <f>VLOOKUP(A346,'BDD de référence'!$B$5:$D$5006,3,0)</f>
        <v>13</v>
      </c>
      <c r="C346" s="1" t="str">
        <f>VLOOKUP(A346,'BDD de référence'!$B$5:$E$5006,4,0)</f>
        <v>Provence-Alpes-Côte d'Azur</v>
      </c>
      <c r="D346" s="201">
        <v>36596</v>
      </c>
      <c r="E346" s="189" t="str">
        <f t="shared" si="5"/>
        <v>Tranche C</v>
      </c>
      <c r="F346" s="119">
        <f>IFERROR((VLOOKUP(E346,'Simulations - Consolidé'!$A$41:$P$45,13,0)*D346+VLOOKUP(E346,'Simulations - Consolidé'!$A$41:$P$45,14,0)),"")*$B$6</f>
        <v>46689.750361445782</v>
      </c>
      <c r="G346" s="119" t="str" cm="1">
        <f t="array" ref="G346">IF(SUMIF('BDD de référence'!$B$6:$B$4786,A346,'BDD de référence'!$I$6:$I$4786)&gt;0,IFERROR((VLOOKUP(E346,'Volet 1 - Domaines 2&amp;3'!$A$39:$L$43,11,0)*D346+VLOOKUP(E346,'Volet 1 - Domaines 2&amp;3'!$A$39:$L$43,12,0))*$B$6,error),"")</f>
        <v/>
      </c>
      <c r="H346" s="119" t="str" cm="1">
        <f t="array" ref="H346">IF(SUMIF('BDD de référence'!$B$6:$B$4786,A346,'BDD de référence'!$J$6:$J$4786)&gt;0,IFERROR((VLOOKUP(E346,'Volet 1 - Domaines 2&amp;3'!$A$39:$L$43,11,0)*D346+VLOOKUP(E346,'Volet 1 - Domaines 2&amp;3'!$A$39:$L$43,12,0))*$B$6,error),"")</f>
        <v/>
      </c>
      <c r="I346" s="119">
        <f>IFERROR((VLOOKUP(E346,'Simulations - Consolidé'!$A$41:$P$45,15,0)*D346+VLOOKUP(E346,'Simulations - Consolidé'!$A$41:$P$45,16,0)),"")*$C$6</f>
        <v>20296.978995004411</v>
      </c>
      <c r="J346" s="167">
        <v>12361.82</v>
      </c>
      <c r="K346" s="167">
        <v>14834.19</v>
      </c>
      <c r="L346" s="167">
        <v>10347.58</v>
      </c>
      <c r="M346" s="167">
        <v>12417.1</v>
      </c>
      <c r="N346" s="167">
        <v>7346</v>
      </c>
      <c r="O346" s="167">
        <v>8815.2000000000007</v>
      </c>
    </row>
    <row r="347" spans="1:15">
      <c r="A347" s="1" t="s">
        <v>1241</v>
      </c>
      <c r="B347" s="1" t="str">
        <f>VLOOKUP(A347,'BDD de référence'!$B$5:$D$5006,3,0)</f>
        <v>13</v>
      </c>
      <c r="C347" s="1" t="str">
        <f>VLOOKUP(A347,'BDD de référence'!$B$5:$E$5006,4,0)</f>
        <v>Provence-Alpes-Côte d'Azur</v>
      </c>
      <c r="D347" s="201">
        <v>13469</v>
      </c>
      <c r="E347" s="189" t="str">
        <f t="shared" si="5"/>
        <v>Tranche B</v>
      </c>
      <c r="F347" s="119">
        <f>IFERROR((VLOOKUP(E347,'Simulations - Consolidé'!$A$41:$P$45,13,0)*D347+VLOOKUP(E347,'Simulations - Consolidé'!$A$41:$P$45,14,0)),"")*$B$6</f>
        <v>28914.038709677418</v>
      </c>
      <c r="G347" s="119" t="str" cm="1">
        <f t="array" ref="G347">IF(SUMIF('BDD de référence'!$B$6:$B$4786,A347,'BDD de référence'!$I$6:$I$4786)&gt;0,IFERROR((VLOOKUP(E347,'Volet 1 - Domaines 2&amp;3'!$A$39:$L$43,11,0)*D347+VLOOKUP(E347,'Volet 1 - Domaines 2&amp;3'!$A$39:$L$43,12,0))*$B$6,error),"")</f>
        <v/>
      </c>
      <c r="H347" s="119" t="str" cm="1">
        <f t="array" ref="H347">IF(SUMIF('BDD de référence'!$B$6:$B$4786,A347,'BDD de référence'!$J$6:$J$4786)&gt;0,IFERROR((VLOOKUP(E347,'Volet 1 - Domaines 2&amp;3'!$A$39:$L$43,11,0)*D347+VLOOKUP(E347,'Volet 1 - Domaines 2&amp;3'!$A$39:$L$43,12,0))*$B$6,error),"")</f>
        <v/>
      </c>
      <c r="I347" s="119">
        <f>IFERROR((VLOOKUP(E347,'Simulations - Consolidé'!$A$41:$P$45,15,0)*D347+VLOOKUP(E347,'Simulations - Consolidé'!$A$41:$P$45,16,0)),"")*$C$6</f>
        <v>12569.517545239967</v>
      </c>
      <c r="J347" s="167">
        <v>8162.89</v>
      </c>
      <c r="K347" s="167">
        <v>9795.4699999999993</v>
      </c>
      <c r="L347" s="167">
        <v>7155.65</v>
      </c>
      <c r="M347" s="167">
        <v>8586.7800000000007</v>
      </c>
      <c r="N347" s="167">
        <v>5938.37</v>
      </c>
      <c r="O347" s="167">
        <v>7126.05</v>
      </c>
    </row>
    <row r="348" spans="1:15">
      <c r="A348" s="1" t="s">
        <v>1265</v>
      </c>
      <c r="B348" s="1" t="str">
        <f>VLOOKUP(A348,'BDD de référence'!$B$5:$D$5006,3,0)</f>
        <v>13</v>
      </c>
      <c r="C348" s="1" t="str">
        <f>VLOOKUP(A348,'BDD de référence'!$B$5:$E$5006,4,0)</f>
        <v>Provence-Alpes-Côte d'Azur</v>
      </c>
      <c r="D348" s="201">
        <v>11907</v>
      </c>
      <c r="E348" s="189" t="str">
        <f t="shared" si="5"/>
        <v>Tranche B</v>
      </c>
      <c r="F348" s="119">
        <f>IFERROR((VLOOKUP(E348,'Simulations - Consolidé'!$A$41:$P$45,13,0)*D348+VLOOKUP(E348,'Simulations - Consolidé'!$A$41:$P$45,14,0)),"")*$B$6</f>
        <v>26858.245161290321</v>
      </c>
      <c r="G348" s="119" t="str" cm="1">
        <f t="array" ref="G348">IF(SUMIF('BDD de référence'!$B$6:$B$4786,A348,'BDD de référence'!$I$6:$I$4786)&gt;0,IFERROR((VLOOKUP(E348,'Volet 1 - Domaines 2&amp;3'!$A$39:$L$43,11,0)*D348+VLOOKUP(E348,'Volet 1 - Domaines 2&amp;3'!$A$39:$L$43,12,0))*$B$6,error),"")</f>
        <v/>
      </c>
      <c r="H348" s="119" t="str" cm="1">
        <f t="array" ref="H348">IF(SUMIF('BDD de référence'!$B$6:$B$4786,A348,'BDD de référence'!$J$6:$J$4786)&gt;0,IFERROR((VLOOKUP(E348,'Volet 1 - Domaines 2&amp;3'!$A$39:$L$43,11,0)*D348+VLOOKUP(E348,'Volet 1 - Domaines 2&amp;3'!$A$39:$L$43,12,0))*$B$6,error),"")</f>
        <v/>
      </c>
      <c r="I348" s="119">
        <f>IFERROR((VLOOKUP(E348,'Simulations - Consolidé'!$A$41:$P$45,15,0)*D348+VLOOKUP(E348,'Simulations - Consolidé'!$A$41:$P$45,16,0)),"")*$C$6</f>
        <v>11675.822501966955</v>
      </c>
      <c r="J348" s="167">
        <v>7701</v>
      </c>
      <c r="K348" s="167">
        <v>9241.2000000000007</v>
      </c>
      <c r="L348" s="167">
        <v>6735.76</v>
      </c>
      <c r="M348" s="167">
        <v>8082.92</v>
      </c>
      <c r="N348" s="167">
        <v>5812.4</v>
      </c>
      <c r="O348" s="167">
        <v>6974.88</v>
      </c>
    </row>
    <row r="349" spans="1:15">
      <c r="A349" s="1" t="s">
        <v>1395</v>
      </c>
      <c r="B349" s="1" t="str">
        <f>VLOOKUP(A349,'BDD de référence'!$B$5:$D$5006,3,0)</f>
        <v>13</v>
      </c>
      <c r="C349" s="1" t="str">
        <f>VLOOKUP(A349,'BDD de référence'!$B$5:$E$5006,4,0)</f>
        <v>Provence-Alpes-Côte d'Azur</v>
      </c>
      <c r="D349" s="201">
        <v>353</v>
      </c>
      <c r="E349" s="189" t="str">
        <f t="shared" si="5"/>
        <v>Tranche A</v>
      </c>
      <c r="F349" s="119">
        <f>IFERROR((VLOOKUP(E349,'Simulations - Consolidé'!$A$41:$P$45,13,0)*D349+VLOOKUP(E349,'Simulations - Consolidé'!$A$41:$P$45,14,0)),"")*$B$6</f>
        <v>15557.185714285713</v>
      </c>
      <c r="G349" s="119" t="str" cm="1">
        <f t="array" ref="G349">IF(SUMIF('BDD de référence'!$B$6:$B$4786,A349,'BDD de référence'!$I$6:$I$4786)&gt;0,IFERROR((VLOOKUP(E349,'Volet 1 - Domaines 2&amp;3'!$A$39:$L$43,11,0)*D349+VLOOKUP(E349,'Volet 1 - Domaines 2&amp;3'!$A$39:$L$43,12,0))*$B$6,error),"")</f>
        <v/>
      </c>
      <c r="H349" s="119" t="str" cm="1">
        <f t="array" ref="H349">IF(SUMIF('BDD de référence'!$B$6:$B$4786,A349,'BDD de référence'!$J$6:$J$4786)&gt;0,IFERROR((VLOOKUP(E349,'Volet 1 - Domaines 2&amp;3'!$A$39:$L$43,11,0)*D349+VLOOKUP(E349,'Volet 1 - Domaines 2&amp;3'!$A$39:$L$43,12,0))*$B$6,error),"")</f>
        <v/>
      </c>
      <c r="I349" s="119">
        <f>IFERROR((VLOOKUP(E349,'Simulations - Consolidé'!$A$41:$P$45,15,0)*D349+VLOOKUP(E349,'Simulations - Consolidé'!$A$41:$P$45,16,0)),"")*$C$6</f>
        <v>6763.0233449477355</v>
      </c>
      <c r="J349" s="167">
        <v>4667.3900000000003</v>
      </c>
      <c r="K349" s="167">
        <v>5600.87</v>
      </c>
      <c r="L349" s="167">
        <v>4229.71</v>
      </c>
      <c r="M349" s="167">
        <v>5075.66</v>
      </c>
      <c r="N349" s="167">
        <v>4625.3600000000006</v>
      </c>
      <c r="O349" s="167">
        <v>5550.4400000000005</v>
      </c>
    </row>
    <row r="350" spans="1:15">
      <c r="A350" s="1" t="s">
        <v>1171</v>
      </c>
      <c r="B350" s="1" t="str">
        <f>VLOOKUP(A350,'BDD de référence'!$B$5:$D$5006,3,0)</f>
        <v>13</v>
      </c>
      <c r="C350" s="1" t="str">
        <f>VLOOKUP(A350,'BDD de référence'!$B$5:$E$5006,4,0)</f>
        <v>Provence-Alpes-Côte d'Azur</v>
      </c>
      <c r="D350" s="201">
        <v>18747</v>
      </c>
      <c r="E350" s="189" t="str">
        <f t="shared" si="5"/>
        <v>Tranche B</v>
      </c>
      <c r="F350" s="119">
        <f>IFERROR((VLOOKUP(E350,'Simulations - Consolidé'!$A$41:$P$45,13,0)*D350+VLOOKUP(E350,'Simulations - Consolidé'!$A$41:$P$45,14,0)),"")*$B$6</f>
        <v>35860.567741935483</v>
      </c>
      <c r="G350" s="119" t="str" cm="1">
        <f t="array" ref="G350">IF(SUMIF('BDD de référence'!$B$6:$B$4786,A350,'BDD de référence'!$I$6:$I$4786)&gt;0,IFERROR((VLOOKUP(E350,'Volet 1 - Domaines 2&amp;3'!$A$39:$L$43,11,0)*D350+VLOOKUP(E350,'Volet 1 - Domaines 2&amp;3'!$A$39:$L$43,12,0))*$B$6,error),"")</f>
        <v/>
      </c>
      <c r="H350" s="119" t="str" cm="1">
        <f t="array" ref="H350">IF(SUMIF('BDD de référence'!$B$6:$B$4786,A350,'BDD de référence'!$J$6:$J$4786)&gt;0,IFERROR((VLOOKUP(E350,'Volet 1 - Domaines 2&amp;3'!$A$39:$L$43,11,0)*D350+VLOOKUP(E350,'Volet 1 - Domaines 2&amp;3'!$A$39:$L$43,12,0))*$B$6,error),"")</f>
        <v/>
      </c>
      <c r="I350" s="119">
        <f>IFERROR((VLOOKUP(E350,'Simulations - Consolidé'!$A$41:$P$45,15,0)*D350+VLOOKUP(E350,'Simulations - Consolidé'!$A$41:$P$45,16,0)),"")*$C$6</f>
        <v>15589.31424075531</v>
      </c>
      <c r="J350" s="167">
        <v>9723.59</v>
      </c>
      <c r="K350" s="167">
        <v>11668.31</v>
      </c>
      <c r="L350" s="167">
        <v>8574.4699999999993</v>
      </c>
      <c r="M350" s="167">
        <v>10289.370000000001</v>
      </c>
      <c r="N350" s="167">
        <v>6364.01</v>
      </c>
      <c r="O350" s="167">
        <v>7636.8200000000006</v>
      </c>
    </row>
    <row r="351" spans="1:15">
      <c r="A351" s="1" t="s">
        <v>1048</v>
      </c>
      <c r="B351" s="1" t="str">
        <f>VLOOKUP(A351,'BDD de référence'!$B$5:$D$5006,3,0)</f>
        <v>13</v>
      </c>
      <c r="C351" s="1" t="str">
        <f>VLOOKUP(A351,'BDD de référence'!$B$5:$E$5006,4,0)</f>
        <v>Provence-Alpes-Côte d'Azur</v>
      </c>
      <c r="D351" s="201">
        <v>57044.5</v>
      </c>
      <c r="E351" s="189" t="str">
        <f t="shared" si="5"/>
        <v>Tranche C</v>
      </c>
      <c r="F351" s="119">
        <f>IFERROR((VLOOKUP(E351,'Simulations - Consolidé'!$A$41:$P$45,13,0)*D351+VLOOKUP(E351,'Simulations - Consolidé'!$A$41:$P$45,14,0)),"")*$B$6</f>
        <v>55233.774216867467</v>
      </c>
      <c r="G351" s="119" t="str" cm="1">
        <f t="array" ref="G351">IF(SUMIF('BDD de référence'!$B$6:$B$4786,A351,'BDD de référence'!$I$6:$I$4786)&gt;0,IFERROR((VLOOKUP(E351,'Volet 1 - Domaines 2&amp;3'!$A$39:$L$43,11,0)*D351+VLOOKUP(E351,'Volet 1 - Domaines 2&amp;3'!$A$39:$L$43,12,0))*$B$6,error),"")</f>
        <v/>
      </c>
      <c r="H351" s="119" cm="1">
        <f t="array" ref="H351">IF(SUMIF('BDD de référence'!$B$6:$B$4786,A351,'BDD de référence'!$J$6:$J$4786)&gt;0,IFERROR((VLOOKUP(E351,'Volet 1 - Domaines 2&amp;3'!$A$39:$L$43,11,0)*D351+VLOOKUP(E351,'Volet 1 - Domaines 2&amp;3'!$A$39:$L$43,12,0))*$B$6,error),"")</f>
        <v>25779.197349397589</v>
      </c>
      <c r="I351" s="119">
        <f>IFERROR((VLOOKUP(E351,'Simulations - Consolidé'!$A$41:$P$45,15,0)*D351+VLOOKUP(E351,'Simulations - Consolidé'!$A$41:$P$45,16,0)),"")*$C$6</f>
        <v>24011.23900675874</v>
      </c>
      <c r="J351" s="167">
        <v>14579.130000000001</v>
      </c>
      <c r="K351" s="167">
        <v>17494.96</v>
      </c>
      <c r="L351" s="167">
        <v>11456.24</v>
      </c>
      <c r="M351" s="167">
        <v>13747.49</v>
      </c>
      <c r="N351" s="167">
        <v>8331.4699999999993</v>
      </c>
      <c r="O351" s="167">
        <v>9997.77</v>
      </c>
    </row>
    <row r="352" spans="1:15">
      <c r="A352" s="1" t="s">
        <v>1280</v>
      </c>
      <c r="B352" s="1" t="str">
        <f>VLOOKUP(A352,'BDD de référence'!$B$5:$D$5006,3,0)</f>
        <v>13</v>
      </c>
      <c r="C352" s="1" t="str">
        <f>VLOOKUP(A352,'BDD de référence'!$B$5:$E$5006,4,0)</f>
        <v>Provence-Alpes-Côte d'Azur</v>
      </c>
      <c r="D352" s="201">
        <v>8565</v>
      </c>
      <c r="E352" s="189" t="str">
        <f t="shared" si="5"/>
        <v>Tranche B</v>
      </c>
      <c r="F352" s="119">
        <f>IFERROR((VLOOKUP(E352,'Simulations - Consolidé'!$A$41:$P$45,13,0)*D352+VLOOKUP(E352,'Simulations - Consolidé'!$A$41:$P$45,14,0)),"")*$B$6</f>
        <v>22459.741935483871</v>
      </c>
      <c r="G352" s="119" t="str" cm="1">
        <f t="array" ref="G352">IF(SUMIF('BDD de référence'!$B$6:$B$4786,A352,'BDD de référence'!$I$6:$I$4786)&gt;0,IFERROR((VLOOKUP(E352,'Volet 1 - Domaines 2&amp;3'!$A$39:$L$43,11,0)*D352+VLOOKUP(E352,'Volet 1 - Domaines 2&amp;3'!$A$39:$L$43,12,0))*$B$6,error),"")</f>
        <v/>
      </c>
      <c r="H352" s="119" t="str" cm="1">
        <f t="array" ref="H352">IF(SUMIF('BDD de référence'!$B$6:$B$4786,A352,'BDD de référence'!$J$6:$J$4786)&gt;0,IFERROR((VLOOKUP(E352,'Volet 1 - Domaines 2&amp;3'!$A$39:$L$43,11,0)*D352+VLOOKUP(E352,'Volet 1 - Domaines 2&amp;3'!$A$39:$L$43,12,0))*$B$6,error),"")</f>
        <v/>
      </c>
      <c r="I352" s="119">
        <f>IFERROR((VLOOKUP(E352,'Simulations - Consolidé'!$A$41:$P$45,15,0)*D352+VLOOKUP(E352,'Simulations - Consolidé'!$A$41:$P$45,16,0)),"")*$C$6</f>
        <v>9763.7041699449255</v>
      </c>
      <c r="J352" s="167">
        <v>6712.7800000000007</v>
      </c>
      <c r="K352" s="167">
        <v>8055.34</v>
      </c>
      <c r="L352" s="167">
        <v>5837.37</v>
      </c>
      <c r="M352" s="167">
        <v>7004.85</v>
      </c>
      <c r="N352" s="167">
        <v>5542.89</v>
      </c>
      <c r="O352" s="167">
        <v>6651.47</v>
      </c>
    </row>
    <row r="353" spans="1:15">
      <c r="A353" s="1" t="s">
        <v>1409</v>
      </c>
      <c r="B353" s="1" t="str">
        <f>VLOOKUP(A353,'BDD de référence'!$B$5:$D$5006,3,0)</f>
        <v>14</v>
      </c>
      <c r="C353" s="1" t="str">
        <f>VLOOKUP(A353,'BDD de référence'!$B$5:$E$5006,4,0)</f>
        <v>Normandie</v>
      </c>
      <c r="D353" s="201">
        <v>136022</v>
      </c>
      <c r="E353" s="189" t="str">
        <f t="shared" si="5"/>
        <v>Tranche C</v>
      </c>
      <c r="F353" s="119">
        <f>IFERROR((VLOOKUP(E353,'Simulations - Consolidé'!$A$41:$P$45,13,0)*D353+VLOOKUP(E353,'Simulations - Consolidé'!$A$41:$P$45,14,0)),"")*$B$6</f>
        <v>88233.04771084337</v>
      </c>
      <c r="G353" s="119" cm="1">
        <f t="array" ref="G353">IF(SUMIF('BDD de référence'!$B$6:$B$4786,A353,'BDD de référence'!$I$6:$I$4786)&gt;0,IFERROR((VLOOKUP(E353,'Volet 1 - Domaines 2&amp;3'!$A$39:$L$43,11,0)*D353+VLOOKUP(E353,'Volet 1 - Domaines 2&amp;3'!$A$39:$L$43,12,0))*$B$6,error),"")</f>
        <v>34190.776867469875</v>
      </c>
      <c r="H353" s="119" cm="1">
        <f t="array" ref="H353">IF(SUMIF('BDD de référence'!$B$6:$B$4786,A353,'BDD de référence'!$J$6:$J$4786)&gt;0,IFERROR((VLOOKUP(E353,'Volet 1 - Domaines 2&amp;3'!$A$39:$L$43,11,0)*D353+VLOOKUP(E353,'Volet 1 - Domaines 2&amp;3'!$A$39:$L$43,12,0))*$B$6,error),"")</f>
        <v>34190.776867469875</v>
      </c>
      <c r="I353" s="119">
        <f>IFERROR((VLOOKUP(E353,'Simulations - Consolidé'!$A$41:$P$45,15,0)*D353+VLOOKUP(E353,'Simulations - Consolidé'!$A$41:$P$45,16,0)),"")*$C$6</f>
        <v>38356.690755215983</v>
      </c>
      <c r="J353" s="167">
        <v>23142.95</v>
      </c>
      <c r="K353" s="167">
        <v>27771.54</v>
      </c>
      <c r="L353" s="167">
        <v>15738.15</v>
      </c>
      <c r="M353" s="167">
        <v>18885.78</v>
      </c>
      <c r="N353" s="167">
        <v>12137.61</v>
      </c>
      <c r="O353" s="167">
        <v>14565.14</v>
      </c>
    </row>
    <row r="354" spans="1:15">
      <c r="A354" s="1" t="s">
        <v>1421</v>
      </c>
      <c r="B354" s="1" t="str">
        <f>VLOOKUP(A354,'BDD de référence'!$B$5:$D$5006,3,0)</f>
        <v>14</v>
      </c>
      <c r="C354" s="1" t="str">
        <f>VLOOKUP(A354,'BDD de référence'!$B$5:$E$5006,4,0)</f>
        <v>Normandie</v>
      </c>
      <c r="D354" s="201">
        <v>98221.25</v>
      </c>
      <c r="E354" s="189" t="str">
        <f t="shared" si="5"/>
        <v>Tranche C</v>
      </c>
      <c r="F354" s="119">
        <f>IFERROR((VLOOKUP(E354,'Simulations - Consolidé'!$A$41:$P$45,13,0)*D354+VLOOKUP(E354,'Simulations - Consolidé'!$A$41:$P$45,14,0)),"")*$B$6</f>
        <v>72438.710240963861</v>
      </c>
      <c r="G354" s="119" cm="1">
        <f t="array" ref="G354">IF(SUMIF('BDD de référence'!$B$6:$B$4786,A354,'BDD de référence'!$I$6:$I$4786)&gt;0,IFERROR((VLOOKUP(E354,'Volet 1 - Domaines 2&amp;3'!$A$39:$L$43,11,0)*D354+VLOOKUP(E354,'Volet 1 - Domaines 2&amp;3'!$A$39:$L$43,12,0))*$B$6,error),"")</f>
        <v>30164.769277108433</v>
      </c>
      <c r="H354" s="119" cm="1">
        <f t="array" ref="H354">IF(SUMIF('BDD de référence'!$B$6:$B$4786,A354,'BDD de référence'!$J$6:$J$4786)&gt;0,IFERROR((VLOOKUP(E354,'Volet 1 - Domaines 2&amp;3'!$A$39:$L$43,11,0)*D354+VLOOKUP(E354,'Volet 1 - Domaines 2&amp;3'!$A$39:$L$43,12,0))*$B$6,error),"")</f>
        <v>30164.769277108433</v>
      </c>
      <c r="I354" s="119">
        <f>IFERROR((VLOOKUP(E354,'Simulations - Consolidé'!$A$41:$P$45,15,0)*D354+VLOOKUP(E354,'Simulations - Consolidé'!$A$41:$P$45,16,0)),"")*$C$6</f>
        <v>31490.572744637084</v>
      </c>
      <c r="J354" s="167">
        <v>19044.079999999998</v>
      </c>
      <c r="K354" s="167">
        <v>22852.899999999998</v>
      </c>
      <c r="L354" s="167">
        <v>13688.710000000001</v>
      </c>
      <c r="M354" s="167">
        <v>16426.46</v>
      </c>
      <c r="N354" s="167">
        <v>10315.9</v>
      </c>
      <c r="O354" s="167">
        <v>12379.08</v>
      </c>
    </row>
    <row r="355" spans="1:15">
      <c r="A355" s="1" t="s">
        <v>1404</v>
      </c>
      <c r="B355" s="1" t="str">
        <f>VLOOKUP(A355,'BDD de référence'!$B$5:$D$5006,3,0)</f>
        <v>14</v>
      </c>
      <c r="C355" s="1" t="str">
        <f>VLOOKUP(A355,'BDD de référence'!$B$5:$E$5006,4,0)</f>
        <v>Normandie</v>
      </c>
      <c r="D355" s="201">
        <v>467219.25</v>
      </c>
      <c r="E355" s="189" t="str">
        <f t="shared" si="5"/>
        <v>Tranche D</v>
      </c>
      <c r="F355" s="119">
        <f>IFERROR((VLOOKUP(E355,'Simulations - Consolidé'!$A$41:$P$45,13,0)*D355+VLOOKUP(E355,'Simulations - Consolidé'!$A$41:$P$45,14,0)),"")*$B$6</f>
        <v>152520.57052919708</v>
      </c>
      <c r="G355" s="119" cm="1">
        <f t="array" ref="G355">IF(SUMIF('BDD de référence'!$B$6:$B$4786,A355,'BDD de référence'!$I$6:$I$4786)&gt;0,IFERROR((VLOOKUP(E355,'Volet 1 - Domaines 2&amp;3'!$A$39:$L$43,11,0)*D355+VLOOKUP(E355,'Volet 1 - Domaines 2&amp;3'!$A$39:$L$43,12,0))*$B$6,error),"")</f>
        <v>48321.035145985399</v>
      </c>
      <c r="H355" s="119" cm="1">
        <f t="array" ref="H355">IF(SUMIF('BDD de référence'!$B$6:$B$4786,A355,'BDD de référence'!$J$6:$J$4786)&gt;0,IFERROR((VLOOKUP(E355,'Volet 1 - Domaines 2&amp;3'!$A$39:$L$43,11,0)*D355+VLOOKUP(E355,'Volet 1 - Domaines 2&amp;3'!$A$39:$L$43,12,0))*$B$6,error),"")</f>
        <v>48321.035145985399</v>
      </c>
      <c r="I355" s="119">
        <f>IFERROR((VLOOKUP(E355,'Simulations - Consolidé'!$A$41:$P$45,15,0)*D355+VLOOKUP(E355,'Simulations - Consolidé'!$A$41:$P$45,16,0)),"")*$C$6</f>
        <v>66303.77743234823</v>
      </c>
      <c r="J355" s="167">
        <v>39826.57</v>
      </c>
      <c r="K355" s="167">
        <v>47791.89</v>
      </c>
      <c r="L355" s="167">
        <v>23430.629999999997</v>
      </c>
      <c r="M355" s="167">
        <v>28116.76</v>
      </c>
      <c r="N355" s="167">
        <v>19263.96</v>
      </c>
      <c r="O355" s="167">
        <v>23116.76</v>
      </c>
    </row>
    <row r="356" spans="1:15">
      <c r="A356" s="1" t="s">
        <v>1424</v>
      </c>
      <c r="B356" s="1" t="str">
        <f>VLOOKUP(A356,'BDD de référence'!$B$5:$D$5006,3,0)</f>
        <v>14</v>
      </c>
      <c r="C356" s="1" t="str">
        <f>VLOOKUP(A356,'BDD de référence'!$B$5:$E$5006,4,0)</f>
        <v>Normandie</v>
      </c>
      <c r="D356" s="201">
        <v>62281.75</v>
      </c>
      <c r="E356" s="189" t="str">
        <f t="shared" si="5"/>
        <v>Tranche C</v>
      </c>
      <c r="F356" s="119">
        <f>IFERROR((VLOOKUP(E356,'Simulations - Consolidé'!$A$41:$P$45,13,0)*D356+VLOOKUP(E356,'Simulations - Consolidé'!$A$41:$P$45,14,0)),"")*$B$6</f>
        <v>57422.061325301198</v>
      </c>
      <c r="G356" s="119" cm="1">
        <f t="array" ref="G356">IF(SUMIF('BDD de référence'!$B$6:$B$4786,A356,'BDD de référence'!$I$6:$I$4786)&gt;0,IFERROR((VLOOKUP(E356,'Volet 1 - Domaines 2&amp;3'!$A$39:$L$43,11,0)*D356+VLOOKUP(E356,'Volet 1 - Domaines 2&amp;3'!$A$39:$L$43,12,0))*$B$6,error),"")</f>
        <v>26336.996024096385</v>
      </c>
      <c r="H356" s="119" cm="1">
        <f t="array" ref="H356">IF(SUMIF('BDD de référence'!$B$6:$B$4786,A356,'BDD de référence'!$J$6:$J$4786)&gt;0,IFERROR((VLOOKUP(E356,'Volet 1 - Domaines 2&amp;3'!$A$39:$L$43,11,0)*D356+VLOOKUP(E356,'Volet 1 - Domaines 2&amp;3'!$A$39:$L$43,12,0))*$B$6,error),"")</f>
        <v>26336.996024096385</v>
      </c>
      <c r="I356" s="119">
        <f>IFERROR((VLOOKUP(E356,'Simulations - Consolidé'!$A$41:$P$45,15,0)*D356+VLOOKUP(E356,'Simulations - Consolidé'!$A$41:$P$45,16,0)),"")*$C$6</f>
        <v>24962.531680869823</v>
      </c>
      <c r="J356" s="167">
        <v>15147.03</v>
      </c>
      <c r="K356" s="167">
        <v>18176.439999999999</v>
      </c>
      <c r="L356" s="167">
        <v>11740.19</v>
      </c>
      <c r="M356" s="167">
        <v>14088.23</v>
      </c>
      <c r="N356" s="167">
        <v>8583.8700000000008</v>
      </c>
      <c r="O356" s="167">
        <v>10300.65</v>
      </c>
    </row>
    <row r="357" spans="1:15">
      <c r="A357" s="1" t="s">
        <v>1475</v>
      </c>
      <c r="B357" s="1" t="str">
        <f>VLOOKUP(A357,'BDD de référence'!$B$5:$D$5006,3,0)</f>
        <v>14</v>
      </c>
      <c r="C357" s="1" t="str">
        <f>VLOOKUP(A357,'BDD de référence'!$B$5:$E$5006,4,0)</f>
        <v>Normandie</v>
      </c>
      <c r="D357" s="201">
        <v>10721.5</v>
      </c>
      <c r="E357" s="189" t="str">
        <f t="shared" si="5"/>
        <v>Tranche B</v>
      </c>
      <c r="F357" s="119">
        <f>IFERROR((VLOOKUP(E357,'Simulations - Consolidé'!$A$41:$P$45,13,0)*D357+VLOOKUP(E357,'Simulations - Consolidé'!$A$41:$P$45,14,0)),"")*$B$6</f>
        <v>25297.974193548383</v>
      </c>
      <c r="G357" s="119" t="str" cm="1">
        <f t="array" ref="G357">IF(SUMIF('BDD de référence'!$B$6:$B$4786,A357,'BDD de référence'!$I$6:$I$4786)&gt;0,IFERROR((VLOOKUP(E357,'Volet 1 - Domaines 2&amp;3'!$A$39:$L$43,11,0)*D357+VLOOKUP(E357,'Volet 1 - Domaines 2&amp;3'!$A$39:$L$43,12,0))*$B$6,error),"")</f>
        <v/>
      </c>
      <c r="H357" s="119" t="str" cm="1">
        <f t="array" ref="H357">IF(SUMIF('BDD de référence'!$B$6:$B$4786,A357,'BDD de référence'!$J$6:$J$4786)&gt;0,IFERROR((VLOOKUP(E357,'Volet 1 - Domaines 2&amp;3'!$A$39:$L$43,11,0)*D357+VLOOKUP(E357,'Volet 1 - Domaines 2&amp;3'!$A$39:$L$43,12,0))*$B$6,error),"")</f>
        <v/>
      </c>
      <c r="I357" s="119">
        <f>IFERROR((VLOOKUP(E357,'Simulations - Consolidé'!$A$41:$P$45,15,0)*D357+VLOOKUP(E357,'Simulations - Consolidé'!$A$41:$P$45,16,0)),"")*$C$6</f>
        <v>10997.541148701808</v>
      </c>
      <c r="J357" s="167">
        <v>7350.45</v>
      </c>
      <c r="K357" s="167">
        <v>8820.5400000000009</v>
      </c>
      <c r="L357" s="167">
        <v>6417.08</v>
      </c>
      <c r="M357" s="167">
        <v>7700.5</v>
      </c>
      <c r="N357" s="167">
        <v>5716.8</v>
      </c>
      <c r="O357" s="167">
        <v>6860.16</v>
      </c>
    </row>
    <row r="358" spans="1:15">
      <c r="A358" s="1" t="s">
        <v>1436</v>
      </c>
      <c r="B358" s="1" t="str">
        <f>VLOOKUP(A358,'BDD de référence'!$B$5:$D$5006,3,0)</f>
        <v>14</v>
      </c>
      <c r="C358" s="1" t="str">
        <f>VLOOKUP(A358,'BDD de référence'!$B$5:$E$5006,4,0)</f>
        <v>Normandie</v>
      </c>
      <c r="D358" s="201">
        <v>44416.5</v>
      </c>
      <c r="E358" s="189" t="str">
        <f t="shared" si="5"/>
        <v>Tranche C</v>
      </c>
      <c r="F358" s="119">
        <f>IFERROR((VLOOKUP(E358,'Simulations - Consolidé'!$A$41:$P$45,13,0)*D358+VLOOKUP(E358,'Simulations - Consolidé'!$A$41:$P$45,14,0)),"")*$B$6</f>
        <v>49957.400240963849</v>
      </c>
      <c r="G358" s="119" t="str" cm="1">
        <f t="array" ref="G358">IF(SUMIF('BDD de référence'!$B$6:$B$4786,A358,'BDD de référence'!$I$6:$I$4786)&gt;0,IFERROR((VLOOKUP(E358,'Volet 1 - Domaines 2&amp;3'!$A$39:$L$43,11,0)*D358+VLOOKUP(E358,'Volet 1 - Domaines 2&amp;3'!$A$39:$L$43,12,0))*$B$6,error),"")</f>
        <v/>
      </c>
      <c r="H358" s="119" cm="1">
        <f t="array" ref="H358">IF(SUMIF('BDD de référence'!$B$6:$B$4786,A358,'BDD de référence'!$J$6:$J$4786)&gt;0,IFERROR((VLOOKUP(E358,'Volet 1 - Domaines 2&amp;3'!$A$39:$L$43,11,0)*D358+VLOOKUP(E358,'Volet 1 - Domaines 2&amp;3'!$A$39:$L$43,12,0))*$B$6,error),"")</f>
        <v>24434.239277108431</v>
      </c>
      <c r="I358" s="119">
        <f>IFERROR((VLOOKUP(E358,'Simulations - Consolidé'!$A$41:$P$45,15,0)*D358+VLOOKUP(E358,'Simulations - Consolidé'!$A$41:$P$45,16,0)),"")*$C$6</f>
        <v>21717.49250073465</v>
      </c>
      <c r="J358" s="167">
        <v>13209.83</v>
      </c>
      <c r="K358" s="167">
        <v>15851.800000000001</v>
      </c>
      <c r="L358" s="167">
        <v>10771.59</v>
      </c>
      <c r="M358" s="167">
        <v>12925.91</v>
      </c>
      <c r="N358" s="167">
        <v>7722.9000000000005</v>
      </c>
      <c r="O358" s="167">
        <v>9267.48</v>
      </c>
    </row>
    <row r="359" spans="1:15">
      <c r="A359" s="1" t="s">
        <v>1447</v>
      </c>
      <c r="B359" s="1" t="str">
        <f>VLOOKUP(A359,'BDD de référence'!$B$5:$D$5006,3,0)</f>
        <v>14</v>
      </c>
      <c r="C359" s="1" t="str">
        <f>VLOOKUP(A359,'BDD de référence'!$B$5:$E$5006,4,0)</f>
        <v>Normandie</v>
      </c>
      <c r="D359" s="201">
        <v>18172</v>
      </c>
      <c r="E359" s="189" t="str">
        <f t="shared" si="5"/>
        <v>Tranche B</v>
      </c>
      <c r="F359" s="119">
        <f>IFERROR((VLOOKUP(E359,'Simulations - Consolidé'!$A$41:$P$45,13,0)*D359+VLOOKUP(E359,'Simulations - Consolidé'!$A$41:$P$45,14,0)),"")*$B$6</f>
        <v>35103.793548387097</v>
      </c>
      <c r="G359" s="119" t="str" cm="1">
        <f t="array" ref="G359">IF(SUMIF('BDD de référence'!$B$6:$B$4786,A359,'BDD de référence'!$I$6:$I$4786)&gt;0,IFERROR((VLOOKUP(E359,'Volet 1 - Domaines 2&amp;3'!$A$39:$L$43,11,0)*D359+VLOOKUP(E359,'Volet 1 - Domaines 2&amp;3'!$A$39:$L$43,12,0))*$B$6,error),"")</f>
        <v/>
      </c>
      <c r="H359" s="119" t="str" cm="1">
        <f t="array" ref="H359">IF(SUMIF('BDD de référence'!$B$6:$B$4786,A359,'BDD de référence'!$J$6:$J$4786)&gt;0,IFERROR((VLOOKUP(E359,'Volet 1 - Domaines 2&amp;3'!$A$39:$L$43,11,0)*D359+VLOOKUP(E359,'Volet 1 - Domaines 2&amp;3'!$A$39:$L$43,12,0))*$B$6,error),"")</f>
        <v/>
      </c>
      <c r="I359" s="119">
        <f>IFERROR((VLOOKUP(E359,'Simulations - Consolidé'!$A$41:$P$45,15,0)*D359+VLOOKUP(E359,'Simulations - Consolidé'!$A$41:$P$45,16,0)),"")*$C$6</f>
        <v>15260.329189614475</v>
      </c>
      <c r="J359" s="167">
        <v>9553.5499999999993</v>
      </c>
      <c r="K359" s="167">
        <v>11464.26</v>
      </c>
      <c r="L359" s="167">
        <v>8419.9</v>
      </c>
      <c r="M359" s="167">
        <v>10103.879999999999</v>
      </c>
      <c r="N359" s="167">
        <v>6317.6500000000005</v>
      </c>
      <c r="O359" s="167">
        <v>7581.18</v>
      </c>
    </row>
    <row r="360" spans="1:15">
      <c r="A360" s="1" t="s">
        <v>1451</v>
      </c>
      <c r="B360" s="1" t="str">
        <f>VLOOKUP(A360,'BDD de référence'!$B$5:$D$5006,3,0)</f>
        <v>14</v>
      </c>
      <c r="C360" s="1" t="str">
        <f>VLOOKUP(A360,'BDD de référence'!$B$5:$E$5006,4,0)</f>
        <v>Normandie</v>
      </c>
      <c r="D360" s="201">
        <v>16793.5</v>
      </c>
      <c r="E360" s="189" t="str">
        <f t="shared" si="5"/>
        <v>Tranche B</v>
      </c>
      <c r="F360" s="119">
        <f>IFERROR((VLOOKUP(E360,'Simulations - Consolidé'!$A$41:$P$45,13,0)*D360+VLOOKUP(E360,'Simulations - Consolidé'!$A$41:$P$45,14,0)),"")*$B$6</f>
        <v>33289.509677419352</v>
      </c>
      <c r="G360" s="119" t="str" cm="1">
        <f t="array" ref="G360">IF(SUMIF('BDD de référence'!$B$6:$B$4786,A360,'BDD de référence'!$I$6:$I$4786)&gt;0,IFERROR((VLOOKUP(E360,'Volet 1 - Domaines 2&amp;3'!$A$39:$L$43,11,0)*D360+VLOOKUP(E360,'Volet 1 - Domaines 2&amp;3'!$A$39:$L$43,12,0))*$B$6,error),"")</f>
        <v/>
      </c>
      <c r="H360" s="119" t="str" cm="1">
        <f t="array" ref="H360">IF(SUMIF('BDD de référence'!$B$6:$B$4786,A360,'BDD de référence'!$J$6:$J$4786)&gt;0,IFERROR((VLOOKUP(E360,'Volet 1 - Domaines 2&amp;3'!$A$39:$L$43,11,0)*D360+VLOOKUP(E360,'Volet 1 - Domaines 2&amp;3'!$A$39:$L$43,12,0))*$B$6,error),"")</f>
        <v/>
      </c>
      <c r="I360" s="119">
        <f>IFERROR((VLOOKUP(E360,'Simulations - Consolidé'!$A$41:$P$45,15,0)*D360+VLOOKUP(E360,'Simulations - Consolidé'!$A$41:$P$45,16,0)),"")*$C$6</f>
        <v>14471.623288749015</v>
      </c>
      <c r="J360" s="167">
        <v>9145.94</v>
      </c>
      <c r="K360" s="167">
        <v>10975.130000000001</v>
      </c>
      <c r="L360" s="167">
        <v>8049.34</v>
      </c>
      <c r="M360" s="167">
        <v>9659.2100000000009</v>
      </c>
      <c r="N360" s="167">
        <v>6206.47</v>
      </c>
      <c r="O360" s="167">
        <v>7447.77</v>
      </c>
    </row>
    <row r="361" spans="1:15">
      <c r="A361" s="1" t="s">
        <v>1430</v>
      </c>
      <c r="B361" s="1" t="str">
        <f>VLOOKUP(A361,'BDD de référence'!$B$5:$D$5006,3,0)</f>
        <v>14</v>
      </c>
      <c r="C361" s="1" t="str">
        <f>VLOOKUP(A361,'BDD de référence'!$B$5:$E$5006,4,0)</f>
        <v>Normandie</v>
      </c>
      <c r="D361" s="201">
        <v>63144.5</v>
      </c>
      <c r="E361" s="189" t="str">
        <f t="shared" si="5"/>
        <v>Tranche C</v>
      </c>
      <c r="F361" s="119">
        <f>IFERROR((VLOOKUP(E361,'Simulations - Consolidé'!$A$41:$P$45,13,0)*D361+VLOOKUP(E361,'Simulations - Consolidé'!$A$41:$P$45,14,0)),"")*$B$6</f>
        <v>57782.545301204824</v>
      </c>
      <c r="G361" s="119" t="str" cm="1">
        <f t="array" ref="G361">IF(SUMIF('BDD de référence'!$B$6:$B$4786,A361,'BDD de référence'!$I$6:$I$4786)&gt;0,IFERROR((VLOOKUP(E361,'Volet 1 - Domaines 2&amp;3'!$A$39:$L$43,11,0)*D361+VLOOKUP(E361,'Volet 1 - Domaines 2&amp;3'!$A$39:$L$43,12,0))*$B$6,error),"")</f>
        <v/>
      </c>
      <c r="H361" s="119" t="str" cm="1">
        <f t="array" ref="H361">IF(SUMIF('BDD de référence'!$B$6:$B$4786,A361,'BDD de référence'!$J$6:$J$4786)&gt;0,IFERROR((VLOOKUP(E361,'Volet 1 - Domaines 2&amp;3'!$A$39:$L$43,11,0)*D361+VLOOKUP(E361,'Volet 1 - Domaines 2&amp;3'!$A$39:$L$43,12,0))*$B$6,error),"")</f>
        <v/>
      </c>
      <c r="I361" s="119">
        <f>IFERROR((VLOOKUP(E361,'Simulations - Consolidé'!$A$41:$P$45,15,0)*D361+VLOOKUP(E361,'Simulations - Consolidé'!$A$41:$P$45,16,0)),"")*$C$6</f>
        <v>25119.241357625626</v>
      </c>
      <c r="J361" s="167">
        <v>15240.58</v>
      </c>
      <c r="K361" s="167">
        <v>18288.699999999997</v>
      </c>
      <c r="L361" s="167">
        <v>11786.960000000001</v>
      </c>
      <c r="M361" s="167">
        <v>14144.36</v>
      </c>
      <c r="N361" s="167">
        <v>8625.4500000000007</v>
      </c>
      <c r="O361" s="167">
        <v>10350.540000000001</v>
      </c>
    </row>
    <row r="362" spans="1:15">
      <c r="A362" s="1" t="s">
        <v>1456</v>
      </c>
      <c r="B362" s="1" t="str">
        <f>VLOOKUP(A362,'BDD de référence'!$B$5:$D$5006,3,0)</f>
        <v>14</v>
      </c>
      <c r="C362" s="1" t="str">
        <f>VLOOKUP(A362,'BDD de référence'!$B$5:$E$5006,4,0)</f>
        <v>Normandie</v>
      </c>
      <c r="D362" s="201">
        <v>15999.5</v>
      </c>
      <c r="E362" s="189" t="str">
        <f t="shared" si="5"/>
        <v>Tranche B</v>
      </c>
      <c r="F362" s="119">
        <f>IFERROR((VLOOKUP(E362,'Simulations - Consolidé'!$A$41:$P$45,13,0)*D362+VLOOKUP(E362,'Simulations - Consolidé'!$A$41:$P$45,14,0)),"")*$B$6</f>
        <v>32244.503225806446</v>
      </c>
      <c r="G362" s="119" t="str" cm="1">
        <f t="array" ref="G362">IF(SUMIF('BDD de référence'!$B$6:$B$4786,A362,'BDD de référence'!$I$6:$I$4786)&gt;0,IFERROR((VLOOKUP(E362,'Volet 1 - Domaines 2&amp;3'!$A$39:$L$43,11,0)*D362+VLOOKUP(E362,'Volet 1 - Domaines 2&amp;3'!$A$39:$L$43,12,0))*$B$6,error),"")</f>
        <v/>
      </c>
      <c r="H362" s="119" t="str" cm="1">
        <f t="array" ref="H362">IF(SUMIF('BDD de référence'!$B$6:$B$4786,A362,'BDD de référence'!$J$6:$J$4786)&gt;0,IFERROR((VLOOKUP(E362,'Volet 1 - Domaines 2&amp;3'!$A$39:$L$43,11,0)*D362+VLOOKUP(E362,'Volet 1 - Domaines 2&amp;3'!$A$39:$L$43,12,0))*$B$6,error),"")</f>
        <v/>
      </c>
      <c r="I362" s="119">
        <f>IFERROR((VLOOKUP(E362,'Simulations - Consolidé'!$A$41:$P$45,15,0)*D362+VLOOKUP(E362,'Simulations - Consolidé'!$A$41:$P$45,16,0)),"")*$C$6</f>
        <v>14017.337844217151</v>
      </c>
      <c r="J362" s="167">
        <v>8911.15</v>
      </c>
      <c r="K362" s="167">
        <v>10693.38</v>
      </c>
      <c r="L362" s="167">
        <v>7835.9000000000005</v>
      </c>
      <c r="M362" s="167">
        <v>9403.08</v>
      </c>
      <c r="N362" s="167">
        <v>6142.4400000000005</v>
      </c>
      <c r="O362" s="167">
        <v>7370.93</v>
      </c>
    </row>
    <row r="363" spans="1:15">
      <c r="A363" s="1" t="s">
        <v>1417</v>
      </c>
      <c r="B363" s="1" t="str">
        <f>VLOOKUP(A363,'BDD de référence'!$B$5:$D$5006,3,0)</f>
        <v>14</v>
      </c>
      <c r="C363" s="1" t="str">
        <f>VLOOKUP(A363,'BDD de référence'!$B$5:$E$5006,4,0)</f>
        <v>Normandie</v>
      </c>
      <c r="D363" s="201">
        <v>86153.5</v>
      </c>
      <c r="E363" s="189" t="str">
        <f t="shared" si="5"/>
        <v>Tranche C</v>
      </c>
      <c r="F363" s="119">
        <f>IFERROR((VLOOKUP(E363,'Simulations - Consolidé'!$A$41:$P$45,13,0)*D363+VLOOKUP(E363,'Simulations - Consolidé'!$A$41:$P$45,14,0)),"")*$B$6</f>
        <v>67396.426265060247</v>
      </c>
      <c r="G363" s="119" cm="1">
        <f t="array" ref="G363">IF(SUMIF('BDD de référence'!$B$6:$B$4786,A363,'BDD de référence'!$I$6:$I$4786)&gt;0,IFERROR((VLOOKUP(E363,'Volet 1 - Domaines 2&amp;3'!$A$39:$L$43,11,0)*D363+VLOOKUP(E363,'Volet 1 - Domaines 2&amp;3'!$A$39:$L$43,12,0))*$B$6,error),"")</f>
        <v>28879.481204819276</v>
      </c>
      <c r="H363" s="119" cm="1">
        <f t="array" ref="H363">IF(SUMIF('BDD de référence'!$B$6:$B$4786,A363,'BDD de référence'!$J$6:$J$4786)&gt;0,IFERROR((VLOOKUP(E363,'Volet 1 - Domaines 2&amp;3'!$A$39:$L$43,11,0)*D363+VLOOKUP(E363,'Volet 1 - Domaines 2&amp;3'!$A$39:$L$43,12,0))*$B$6,error),"")</f>
        <v>28879.481204819276</v>
      </c>
      <c r="I363" s="119">
        <f>IFERROR((VLOOKUP(E363,'Simulations - Consolidé'!$A$41:$P$45,15,0)*D363+VLOOKUP(E363,'Simulations - Consolidé'!$A$41:$P$45,16,0)),"")*$C$6</f>
        <v>29298.589897149574</v>
      </c>
      <c r="J363" s="167">
        <v>17735.53</v>
      </c>
      <c r="K363" s="167">
        <v>21282.639999999999</v>
      </c>
      <c r="L363" s="167">
        <v>13034.44</v>
      </c>
      <c r="M363" s="167">
        <v>15641.33</v>
      </c>
      <c r="N363" s="167">
        <v>9734.31</v>
      </c>
      <c r="O363" s="167">
        <v>11681.18</v>
      </c>
    </row>
    <row r="364" spans="1:15">
      <c r="A364" s="1" t="s">
        <v>1427</v>
      </c>
      <c r="B364" s="1" t="str">
        <f>VLOOKUP(A364,'BDD de référence'!$B$5:$D$5006,3,0)</f>
        <v>14</v>
      </c>
      <c r="C364" s="1" t="str">
        <f>VLOOKUP(A364,'BDD de référence'!$B$5:$E$5006,4,0)</f>
        <v>Normandie</v>
      </c>
      <c r="D364" s="201">
        <v>49715</v>
      </c>
      <c r="E364" s="189" t="str">
        <f t="shared" si="5"/>
        <v>Tranche C</v>
      </c>
      <c r="F364" s="119">
        <f>IFERROR((VLOOKUP(E364,'Simulations - Consolidé'!$A$41:$P$45,13,0)*D364+VLOOKUP(E364,'Simulations - Consolidé'!$A$41:$P$45,14,0)),"")*$B$6</f>
        <v>52171.279518072282</v>
      </c>
      <c r="G364" s="119" t="str" cm="1">
        <f t="array" ref="G364">IF(SUMIF('BDD de référence'!$B$6:$B$4786,A364,'BDD de référence'!$I$6:$I$4786)&gt;0,IFERROR((VLOOKUP(E364,'Volet 1 - Domaines 2&amp;3'!$A$39:$L$43,11,0)*D364+VLOOKUP(E364,'Volet 1 - Domaines 2&amp;3'!$A$39:$L$43,12,0))*$B$6,error),"")</f>
        <v/>
      </c>
      <c r="H364" s="119" t="str" cm="1">
        <f t="array" ref="H364">IF(SUMIF('BDD de référence'!$B$6:$B$4786,A364,'BDD de référence'!$J$6:$J$4786)&gt;0,IFERROR((VLOOKUP(E364,'Volet 1 - Domaines 2&amp;3'!$A$39:$L$43,11,0)*D364+VLOOKUP(E364,'Volet 1 - Domaines 2&amp;3'!$A$39:$L$43,12,0))*$B$6,error),"")</f>
        <v/>
      </c>
      <c r="I364" s="119">
        <f>IFERROR((VLOOKUP(E364,'Simulations - Consolidé'!$A$41:$P$45,15,0)*D364+VLOOKUP(E364,'Simulations - Consolidé'!$A$41:$P$45,16,0)),"")*$C$6</f>
        <v>22679.910608286806</v>
      </c>
      <c r="J364" s="167">
        <v>13784.36</v>
      </c>
      <c r="K364" s="167">
        <v>16541.239999999998</v>
      </c>
      <c r="L364" s="167">
        <v>11058.85</v>
      </c>
      <c r="M364" s="167">
        <v>13270.62</v>
      </c>
      <c r="N364" s="167">
        <v>7978.24</v>
      </c>
      <c r="O364" s="167">
        <v>9573.89</v>
      </c>
    </row>
    <row r="365" spans="1:15">
      <c r="A365" s="1" t="s">
        <v>1438</v>
      </c>
      <c r="B365" s="1" t="str">
        <f>VLOOKUP(A365,'BDD de référence'!$B$5:$D$5006,3,0)</f>
        <v>14</v>
      </c>
      <c r="C365" s="1" t="str">
        <f>VLOOKUP(A365,'BDD de référence'!$B$5:$E$5006,4,0)</f>
        <v>Normandie</v>
      </c>
      <c r="D365" s="201">
        <v>29740.5</v>
      </c>
      <c r="E365" s="189" t="str">
        <f t="shared" si="5"/>
        <v>Tranche C</v>
      </c>
      <c r="F365" s="119">
        <f>IFERROR((VLOOKUP(E365,'Simulations - Consolidé'!$A$41:$P$45,13,0)*D365+VLOOKUP(E365,'Simulations - Consolidé'!$A$41:$P$45,14,0)),"")*$B$6</f>
        <v>43825.307710843372</v>
      </c>
      <c r="G365" s="119" t="str" cm="1">
        <f t="array" ref="G365">IF(SUMIF('BDD de référence'!$B$6:$B$4786,A365,'BDD de référence'!$I$6:$I$4786)&gt;0,IFERROR((VLOOKUP(E365,'Volet 1 - Domaines 2&amp;3'!$A$39:$L$43,11,0)*D365+VLOOKUP(E365,'Volet 1 - Domaines 2&amp;3'!$A$39:$L$43,12,0))*$B$6,error),"")</f>
        <v/>
      </c>
      <c r="H365" s="119" cm="1">
        <f t="array" ref="H365">IF(SUMIF('BDD de référence'!$B$6:$B$4786,A365,'BDD de référence'!$J$6:$J$4786)&gt;0,IFERROR((VLOOKUP(E365,'Volet 1 - Domaines 2&amp;3'!$A$39:$L$43,11,0)*D365+VLOOKUP(E365,'Volet 1 - Domaines 2&amp;3'!$A$39:$L$43,12,0))*$B$6,error),"")</f>
        <v>22871.156867469876</v>
      </c>
      <c r="I365" s="119">
        <f>IFERROR((VLOOKUP(E365,'Simulations - Consolidé'!$A$41:$P$45,15,0)*D365+VLOOKUP(E365,'Simulations - Consolidé'!$A$41:$P$45,16,0)),"")*$C$6</f>
        <v>19051.74782838672</v>
      </c>
      <c r="J365" s="167">
        <v>11618.45</v>
      </c>
      <c r="K365" s="167">
        <v>13942.14</v>
      </c>
      <c r="L365" s="167">
        <v>9975.9</v>
      </c>
      <c r="M365" s="167">
        <v>11971.08</v>
      </c>
      <c r="N365" s="167">
        <v>7015.6100000000006</v>
      </c>
      <c r="O365" s="167">
        <v>8418.74</v>
      </c>
    </row>
    <row r="366" spans="1:15">
      <c r="A366" s="1" t="s">
        <v>1461</v>
      </c>
      <c r="B366" s="1" t="str">
        <f>VLOOKUP(A366,'BDD de référence'!$B$5:$D$5006,3,0)</f>
        <v>14</v>
      </c>
      <c r="C366" s="1" t="str">
        <f>VLOOKUP(A366,'BDD de référence'!$B$5:$E$5006,4,0)</f>
        <v>Normandie</v>
      </c>
      <c r="D366" s="201">
        <v>13247</v>
      </c>
      <c r="E366" s="189" t="str">
        <f t="shared" si="5"/>
        <v>Tranche B</v>
      </c>
      <c r="F366" s="119">
        <f>IFERROR((VLOOKUP(E366,'Simulations - Consolidé'!$A$41:$P$45,13,0)*D366+VLOOKUP(E366,'Simulations - Consolidé'!$A$41:$P$45,14,0)),"")*$B$6</f>
        <v>28621.858064516127</v>
      </c>
      <c r="G366" s="119" t="str" cm="1">
        <f t="array" ref="G366">IF(SUMIF('BDD de référence'!$B$6:$B$4786,A366,'BDD de référence'!$I$6:$I$4786)&gt;0,IFERROR((VLOOKUP(E366,'Volet 1 - Domaines 2&amp;3'!$A$39:$L$43,11,0)*D366+VLOOKUP(E366,'Volet 1 - Domaines 2&amp;3'!$A$39:$L$43,12,0))*$B$6,error),"")</f>
        <v/>
      </c>
      <c r="H366" s="119" t="str" cm="1">
        <f t="array" ref="H366">IF(SUMIF('BDD de référence'!$B$6:$B$4786,A366,'BDD de référence'!$J$6:$J$4786)&gt;0,IFERROR((VLOOKUP(E366,'Volet 1 - Domaines 2&amp;3'!$A$39:$L$43,11,0)*D366+VLOOKUP(E366,'Volet 1 - Domaines 2&amp;3'!$A$39:$L$43,12,0))*$B$6,error),"")</f>
        <v/>
      </c>
      <c r="I366" s="119">
        <f>IFERROR((VLOOKUP(E366,'Simulations - Consolidé'!$A$41:$P$45,15,0)*D366+VLOOKUP(E366,'Simulations - Consolidé'!$A$41:$P$45,16,0)),"")*$C$6</f>
        <v>12442.500708103855</v>
      </c>
      <c r="J366" s="167">
        <v>8097.24</v>
      </c>
      <c r="K366" s="167">
        <v>9716.69</v>
      </c>
      <c r="L366" s="167">
        <v>7095.9800000000005</v>
      </c>
      <c r="M366" s="167">
        <v>8515.18</v>
      </c>
      <c r="N366" s="167">
        <v>5920.46</v>
      </c>
      <c r="O366" s="167">
        <v>7104.56</v>
      </c>
    </row>
    <row r="367" spans="1:15">
      <c r="A367" s="1" t="s">
        <v>1479</v>
      </c>
      <c r="B367" s="1" t="str">
        <f>VLOOKUP(A367,'BDD de référence'!$B$5:$D$5006,3,0)</f>
        <v>14</v>
      </c>
      <c r="C367" s="1" t="str">
        <f>VLOOKUP(A367,'BDD de référence'!$B$5:$E$5006,4,0)</f>
        <v>Normandie</v>
      </c>
      <c r="D367" s="201">
        <v>8163</v>
      </c>
      <c r="E367" s="189" t="str">
        <f t="shared" si="5"/>
        <v>Tranche B</v>
      </c>
      <c r="F367" s="119">
        <f>IFERROR((VLOOKUP(E367,'Simulations - Consolidé'!$A$41:$P$45,13,0)*D367+VLOOKUP(E367,'Simulations - Consolidé'!$A$41:$P$45,14,0)),"")*$B$6</f>
        <v>21930.658064516127</v>
      </c>
      <c r="G367" s="119" t="str" cm="1">
        <f t="array" ref="G367">IF(SUMIF('BDD de référence'!$B$6:$B$4786,A367,'BDD de référence'!$I$6:$I$4786)&gt;0,IFERROR((VLOOKUP(E367,'Volet 1 - Domaines 2&amp;3'!$A$39:$L$43,11,0)*D367+VLOOKUP(E367,'Volet 1 - Domaines 2&amp;3'!$A$39:$L$43,12,0))*$B$6,error),"")</f>
        <v/>
      </c>
      <c r="H367" s="119" t="str" cm="1">
        <f t="array" ref="H367">IF(SUMIF('BDD de référence'!$B$6:$B$4786,A367,'BDD de référence'!$J$6:$J$4786)&gt;0,IFERROR((VLOOKUP(E367,'Volet 1 - Domaines 2&amp;3'!$A$39:$L$43,11,0)*D367+VLOOKUP(E367,'Volet 1 - Domaines 2&amp;3'!$A$39:$L$43,12,0))*$B$6,error),"")</f>
        <v/>
      </c>
      <c r="I367" s="119">
        <f>IFERROR((VLOOKUP(E367,'Simulations - Consolidé'!$A$41:$P$45,15,0)*D367+VLOOKUP(E367,'Simulations - Consolidé'!$A$41:$P$45,16,0)),"")*$C$6</f>
        <v>9533.7007081038555</v>
      </c>
      <c r="J367" s="167">
        <v>6593.9</v>
      </c>
      <c r="K367" s="167">
        <v>7912.68</v>
      </c>
      <c r="L367" s="167">
        <v>5729.31</v>
      </c>
      <c r="M367" s="167">
        <v>6875.18</v>
      </c>
      <c r="N367" s="167">
        <v>5510.46</v>
      </c>
      <c r="O367" s="167">
        <v>6612.56</v>
      </c>
    </row>
    <row r="368" spans="1:15">
      <c r="A368" s="1" t="s">
        <v>1486</v>
      </c>
      <c r="B368" s="1" t="str">
        <f>VLOOKUP(A368,'BDD de référence'!$B$5:$D$5006,3,0)</f>
        <v>14</v>
      </c>
      <c r="C368" s="1" t="str">
        <f>VLOOKUP(A368,'BDD de référence'!$B$5:$E$5006,4,0)</f>
        <v>Normandie</v>
      </c>
      <c r="D368" s="201">
        <v>5572.5</v>
      </c>
      <c r="E368" s="189" t="str">
        <f t="shared" si="5"/>
        <v>Tranche A</v>
      </c>
      <c r="F368" s="119">
        <f>IFERROR((VLOOKUP(E368,'Simulations - Consolidé'!$A$41:$P$45,13,0)*D368+VLOOKUP(E368,'Simulations - Consolidé'!$A$41:$P$45,14,0)),"")*$B$6</f>
        <v>19359.964285714286</v>
      </c>
      <c r="G368" s="119" t="str" cm="1">
        <f t="array" ref="G368">IF(SUMIF('BDD de référence'!$B$6:$B$4786,A368,'BDD de référence'!$I$6:$I$4786)&gt;0,IFERROR((VLOOKUP(E368,'Volet 1 - Domaines 2&amp;3'!$A$39:$L$43,11,0)*D368+VLOOKUP(E368,'Volet 1 - Domaines 2&amp;3'!$A$39:$L$43,12,0))*$B$6,error),"")</f>
        <v/>
      </c>
      <c r="H368" s="119" t="str" cm="1">
        <f t="array" ref="H368">IF(SUMIF('BDD de référence'!$B$6:$B$4786,A368,'BDD de référence'!$J$6:$J$4786)&gt;0,IFERROR((VLOOKUP(E368,'Volet 1 - Domaines 2&amp;3'!$A$39:$L$43,11,0)*D368+VLOOKUP(E368,'Volet 1 - Domaines 2&amp;3'!$A$39:$L$43,12,0))*$B$6,error),"")</f>
        <v/>
      </c>
      <c r="I368" s="119">
        <f>IFERROR((VLOOKUP(E368,'Simulations - Consolidé'!$A$41:$P$45,15,0)*D368+VLOOKUP(E368,'Simulations - Consolidé'!$A$41:$P$45,16,0)),"")*$C$6</f>
        <v>8416.1681184668996</v>
      </c>
      <c r="J368" s="167">
        <v>5910.13</v>
      </c>
      <c r="K368" s="167">
        <v>7092.16</v>
      </c>
      <c r="L368" s="167">
        <v>5161.76</v>
      </c>
      <c r="M368" s="167">
        <v>6194.12</v>
      </c>
      <c r="N368" s="167">
        <v>5246.74</v>
      </c>
      <c r="O368" s="167">
        <v>6296.09</v>
      </c>
    </row>
    <row r="369" spans="1:15">
      <c r="A369" s="1" t="s">
        <v>1414</v>
      </c>
      <c r="B369" s="1" t="str">
        <f>VLOOKUP(A369,'BDD de référence'!$B$5:$D$5006,3,0)</f>
        <v>14</v>
      </c>
      <c r="C369" s="1" t="str">
        <f>VLOOKUP(A369,'BDD de référence'!$B$5:$E$5006,4,0)</f>
        <v>Normandie</v>
      </c>
      <c r="D369" s="201">
        <v>86204.5</v>
      </c>
      <c r="E369" s="189" t="str">
        <f t="shared" si="5"/>
        <v>Tranche C</v>
      </c>
      <c r="F369" s="119">
        <f>IFERROR((VLOOKUP(E369,'Simulations - Consolidé'!$A$41:$P$45,13,0)*D369+VLOOKUP(E369,'Simulations - Consolidé'!$A$41:$P$45,14,0)),"")*$B$6</f>
        <v>67417.735662650593</v>
      </c>
      <c r="G369" s="119" t="str" cm="1">
        <f t="array" ref="G369">IF(SUMIF('BDD de référence'!$B$6:$B$4786,A369,'BDD de référence'!$I$6:$I$4786)&gt;0,IFERROR((VLOOKUP(E369,'Volet 1 - Domaines 2&amp;3'!$A$39:$L$43,11,0)*D369+VLOOKUP(E369,'Volet 1 - Domaines 2&amp;3'!$A$39:$L$43,12,0))*$B$6,error),"")</f>
        <v/>
      </c>
      <c r="H369" s="119" t="str" cm="1">
        <f t="array" ref="H369">IF(SUMIF('BDD de référence'!$B$6:$B$4786,A369,'BDD de référence'!$J$6:$J$4786)&gt;0,IFERROR((VLOOKUP(E369,'Volet 1 - Domaines 2&amp;3'!$A$39:$L$43,11,0)*D369+VLOOKUP(E369,'Volet 1 - Domaines 2&amp;3'!$A$39:$L$43,12,0))*$B$6,error),"")</f>
        <v/>
      </c>
      <c r="I369" s="119">
        <f>IFERROR((VLOOKUP(E369,'Simulations - Consolidé'!$A$41:$P$45,15,0)*D369+VLOOKUP(E369,'Simulations - Consolidé'!$A$41:$P$45,16,0)),"")*$C$6</f>
        <v>29307.85352336174</v>
      </c>
      <c r="J369" s="167">
        <v>17741.059999999998</v>
      </c>
      <c r="K369" s="167">
        <v>21289.279999999999</v>
      </c>
      <c r="L369" s="167">
        <v>13037.2</v>
      </c>
      <c r="M369" s="167">
        <v>15644.64</v>
      </c>
      <c r="N369" s="167">
        <v>9736.77</v>
      </c>
      <c r="O369" s="167">
        <v>11684.130000000001</v>
      </c>
    </row>
    <row r="370" spans="1:15">
      <c r="A370" s="1" t="s">
        <v>1411</v>
      </c>
      <c r="B370" s="1" t="str">
        <f>VLOOKUP(A370,'BDD de référence'!$B$5:$D$5006,3,0)</f>
        <v>14</v>
      </c>
      <c r="C370" s="1" t="str">
        <f>VLOOKUP(A370,'BDD de référence'!$B$5:$E$5006,4,0)</f>
        <v>Normandie</v>
      </c>
      <c r="D370" s="201">
        <v>110178.5</v>
      </c>
      <c r="E370" s="189" t="str">
        <f t="shared" si="5"/>
        <v>Tranche C</v>
      </c>
      <c r="F370" s="119">
        <f>IFERROR((VLOOKUP(E370,'Simulations - Consolidé'!$A$41:$P$45,13,0)*D370+VLOOKUP(E370,'Simulations - Consolidé'!$A$41:$P$45,14,0)),"")*$B$6</f>
        <v>77434.82385542168</v>
      </c>
      <c r="G370" s="119" t="str" cm="1">
        <f t="array" ref="G370">IF(SUMIF('BDD de référence'!$B$6:$B$4786,A370,'BDD de référence'!$I$6:$I$4786)&gt;0,IFERROR((VLOOKUP(E370,'Volet 1 - Domaines 2&amp;3'!$A$39:$L$43,11,0)*D370+VLOOKUP(E370,'Volet 1 - Domaines 2&amp;3'!$A$39:$L$43,12,0))*$B$6,error),"")</f>
        <v/>
      </c>
      <c r="H370" s="119" cm="1">
        <f t="array" ref="H370">IF(SUMIF('BDD de référence'!$B$6:$B$4786,A370,'BDD de référence'!$J$6:$J$4786)&gt;0,IFERROR((VLOOKUP(E370,'Volet 1 - Domaines 2&amp;3'!$A$39:$L$43,11,0)*D370+VLOOKUP(E370,'Volet 1 - Domaines 2&amp;3'!$A$39:$L$43,12,0))*$B$6,error),"")</f>
        <v>31438.288433734935</v>
      </c>
      <c r="I370" s="119">
        <f>IFERROR((VLOOKUP(E370,'Simulations - Consolidé'!$A$41:$P$45,15,0)*D370+VLOOKUP(E370,'Simulations - Consolidé'!$A$41:$P$45,16,0)),"")*$C$6</f>
        <v>33662.484401998234</v>
      </c>
      <c r="J370" s="167">
        <v>20340.649999999998</v>
      </c>
      <c r="K370" s="167">
        <v>24408.78</v>
      </c>
      <c r="L370" s="167">
        <v>14337</v>
      </c>
      <c r="M370" s="167">
        <v>17204.400000000001</v>
      </c>
      <c r="N370" s="167">
        <v>10892.15</v>
      </c>
      <c r="O370" s="167">
        <v>13070.58</v>
      </c>
    </row>
    <row r="371" spans="1:15">
      <c r="A371" s="1" t="s">
        <v>1467</v>
      </c>
      <c r="B371" s="1" t="str">
        <f>VLOOKUP(A371,'BDD de référence'!$B$5:$D$5006,3,0)</f>
        <v>14</v>
      </c>
      <c r="C371" s="1" t="str">
        <f>VLOOKUP(A371,'BDD de référence'!$B$5:$E$5006,4,0)</f>
        <v>Normandie</v>
      </c>
      <c r="D371" s="201">
        <v>11394</v>
      </c>
      <c r="E371" s="189" t="str">
        <f t="shared" si="5"/>
        <v>Tranche B</v>
      </c>
      <c r="F371" s="119">
        <f>IFERROR((VLOOKUP(E371,'Simulations - Consolidé'!$A$41:$P$45,13,0)*D371+VLOOKUP(E371,'Simulations - Consolidé'!$A$41:$P$45,14,0)),"")*$B$6</f>
        <v>26183.070967741933</v>
      </c>
      <c r="G371" s="119" t="str" cm="1">
        <f t="array" ref="G371">IF(SUMIF('BDD de référence'!$B$6:$B$4786,A371,'BDD de référence'!$I$6:$I$4786)&gt;0,IFERROR((VLOOKUP(E371,'Volet 1 - Domaines 2&amp;3'!$A$39:$L$43,11,0)*D371+VLOOKUP(E371,'Volet 1 - Domaines 2&amp;3'!$A$39:$L$43,12,0))*$B$6,error),"")</f>
        <v/>
      </c>
      <c r="H371" s="119" t="str" cm="1">
        <f t="array" ref="H371">IF(SUMIF('BDD de référence'!$B$6:$B$4786,A371,'BDD de référence'!$J$6:$J$4786)&gt;0,IFERROR((VLOOKUP(E371,'Volet 1 - Domaines 2&amp;3'!$A$39:$L$43,11,0)*D371+VLOOKUP(E371,'Volet 1 - Domaines 2&amp;3'!$A$39:$L$43,12,0))*$B$6,error),"")</f>
        <v/>
      </c>
      <c r="I371" s="119">
        <f>IFERROR((VLOOKUP(E371,'Simulations - Consolidé'!$A$41:$P$45,15,0)*D371+VLOOKUP(E371,'Simulations - Consolidé'!$A$41:$P$45,16,0)),"")*$C$6</f>
        <v>11382.310621557828</v>
      </c>
      <c r="J371" s="167">
        <v>7549.31</v>
      </c>
      <c r="K371" s="167">
        <v>9059.18</v>
      </c>
      <c r="L371" s="167">
        <v>6597.85</v>
      </c>
      <c r="M371" s="167">
        <v>7917.42</v>
      </c>
      <c r="N371" s="167">
        <v>5771.0300000000007</v>
      </c>
      <c r="O371" s="167">
        <v>6925.24</v>
      </c>
    </row>
    <row r="372" spans="1:15">
      <c r="A372" s="1" t="s">
        <v>1458</v>
      </c>
      <c r="B372" s="1" t="str">
        <f>VLOOKUP(A372,'BDD de référence'!$B$5:$D$5006,3,0)</f>
        <v>14</v>
      </c>
      <c r="C372" s="1" t="str">
        <f>VLOOKUP(A372,'BDD de référence'!$B$5:$E$5006,4,0)</f>
        <v>Normandie</v>
      </c>
      <c r="D372" s="201">
        <v>13883.5</v>
      </c>
      <c r="E372" s="189" t="str">
        <f t="shared" si="5"/>
        <v>Tranche B</v>
      </c>
      <c r="F372" s="119">
        <f>IFERROR((VLOOKUP(E372,'Simulations - Consolidé'!$A$41:$P$45,13,0)*D372+VLOOKUP(E372,'Simulations - Consolidé'!$A$41:$P$45,14,0)),"")*$B$6</f>
        <v>29459.574193548386</v>
      </c>
      <c r="G372" s="119" t="str" cm="1">
        <f t="array" ref="G372">IF(SUMIF('BDD de référence'!$B$6:$B$4786,A372,'BDD de référence'!$I$6:$I$4786)&gt;0,IFERROR((VLOOKUP(E372,'Volet 1 - Domaines 2&amp;3'!$A$39:$L$43,11,0)*D372+VLOOKUP(E372,'Volet 1 - Domaines 2&amp;3'!$A$39:$L$43,12,0))*$B$6,error),"")</f>
        <v/>
      </c>
      <c r="H372" s="119" t="str" cm="1">
        <f t="array" ref="H372">IF(SUMIF('BDD de référence'!$B$6:$B$4786,A372,'BDD de référence'!$J$6:$J$4786)&gt;0,IFERROR((VLOOKUP(E372,'Volet 1 - Domaines 2&amp;3'!$A$39:$L$43,11,0)*D372+VLOOKUP(E372,'Volet 1 - Domaines 2&amp;3'!$A$39:$L$43,12,0))*$B$6,error),"")</f>
        <v/>
      </c>
      <c r="I372" s="119">
        <f>IFERROR((VLOOKUP(E372,'Simulations - Consolidé'!$A$41:$P$45,15,0)*D372+VLOOKUP(E372,'Simulations - Consolidé'!$A$41:$P$45,16,0)),"")*$C$6</f>
        <v>12806.672856018882</v>
      </c>
      <c r="J372" s="167">
        <v>8285.4500000000007</v>
      </c>
      <c r="K372" s="167">
        <v>9942.5400000000009</v>
      </c>
      <c r="L372" s="167">
        <v>7267.08</v>
      </c>
      <c r="M372" s="167">
        <v>8720.5</v>
      </c>
      <c r="N372" s="167">
        <v>5971.8</v>
      </c>
      <c r="O372" s="167">
        <v>7166.16</v>
      </c>
    </row>
    <row r="373" spans="1:15">
      <c r="A373" s="1" t="s">
        <v>1489</v>
      </c>
      <c r="B373" s="1" t="str">
        <f>VLOOKUP(A373,'BDD de référence'!$B$5:$D$5006,3,0)</f>
        <v>14</v>
      </c>
      <c r="C373" s="1" t="str">
        <f>VLOOKUP(A373,'BDD de référence'!$B$5:$E$5006,4,0)</f>
        <v>Normandie</v>
      </c>
      <c r="D373" s="201">
        <v>3044</v>
      </c>
      <c r="E373" s="189" t="str">
        <f t="shared" si="5"/>
        <v>Tranche A</v>
      </c>
      <c r="F373" s="119">
        <f>IFERROR((VLOOKUP(E373,'Simulations - Consolidé'!$A$41:$P$45,13,0)*D373+VLOOKUP(E373,'Simulations - Consolidé'!$A$41:$P$45,14,0)),"")*$B$6</f>
        <v>17517.771428571425</v>
      </c>
      <c r="G373" s="119" t="str" cm="1">
        <f t="array" ref="G373">IF(SUMIF('BDD de référence'!$B$6:$B$4786,A373,'BDD de référence'!$I$6:$I$4786)&gt;0,IFERROR((VLOOKUP(E373,'Volet 1 - Domaines 2&amp;3'!$A$39:$L$43,11,0)*D373+VLOOKUP(E373,'Volet 1 - Domaines 2&amp;3'!$A$39:$L$43,12,0))*$B$6,error),"")</f>
        <v/>
      </c>
      <c r="H373" s="119" t="str" cm="1">
        <f t="array" ref="H373">IF(SUMIF('BDD de référence'!$B$6:$B$4786,A373,'BDD de référence'!$J$6:$J$4786)&gt;0,IFERROR((VLOOKUP(E373,'Volet 1 - Domaines 2&amp;3'!$A$39:$L$43,11,0)*D373+VLOOKUP(E373,'Volet 1 - Domaines 2&amp;3'!$A$39:$L$43,12,0))*$B$6,error),"")</f>
        <v/>
      </c>
      <c r="I373" s="119">
        <f>IFERROR((VLOOKUP(E373,'Simulations - Consolidé'!$A$41:$P$45,15,0)*D373+VLOOKUP(E373,'Simulations - Consolidé'!$A$41:$P$45,16,0)),"")*$C$6</f>
        <v>7615.3296167247381</v>
      </c>
      <c r="J373" s="167">
        <v>5308.1</v>
      </c>
      <c r="K373" s="167">
        <v>6369.72</v>
      </c>
      <c r="L373" s="167">
        <v>4710.25</v>
      </c>
      <c r="M373" s="167">
        <v>5652.3</v>
      </c>
      <c r="N373" s="167">
        <v>4945.72</v>
      </c>
      <c r="O373" s="167">
        <v>5934.87</v>
      </c>
    </row>
    <row r="374" spans="1:15">
      <c r="A374" s="1" t="s">
        <v>1464</v>
      </c>
      <c r="B374" s="1" t="str">
        <f>VLOOKUP(A374,'BDD de référence'!$B$5:$D$5006,3,0)</f>
        <v>14</v>
      </c>
      <c r="C374" s="1" t="str">
        <f>VLOOKUP(A374,'BDD de référence'!$B$5:$E$5006,4,0)</f>
        <v>Normandie</v>
      </c>
      <c r="D374" s="201">
        <v>11562</v>
      </c>
      <c r="E374" s="189" t="str">
        <f t="shared" si="5"/>
        <v>Tranche B</v>
      </c>
      <c r="F374" s="119">
        <f>IFERROR((VLOOKUP(E374,'Simulations - Consolidé'!$A$41:$P$45,13,0)*D374+VLOOKUP(E374,'Simulations - Consolidé'!$A$41:$P$45,14,0)),"")*$B$6</f>
        <v>26404.180645161287</v>
      </c>
      <c r="G374" s="119" t="str" cm="1">
        <f t="array" ref="G374">IF(SUMIF('BDD de référence'!$B$6:$B$4786,A374,'BDD de référence'!$I$6:$I$4786)&gt;0,IFERROR((VLOOKUP(E374,'Volet 1 - Domaines 2&amp;3'!$A$39:$L$43,11,0)*D374+VLOOKUP(E374,'Volet 1 - Domaines 2&amp;3'!$A$39:$L$43,12,0))*$B$6,error),"")</f>
        <v/>
      </c>
      <c r="H374" s="119" t="str" cm="1">
        <f t="array" ref="H374">IF(SUMIF('BDD de référence'!$B$6:$B$4786,A374,'BDD de référence'!$J$6:$J$4786)&gt;0,IFERROR((VLOOKUP(E374,'Volet 1 - Domaines 2&amp;3'!$A$39:$L$43,11,0)*D374+VLOOKUP(E374,'Volet 1 - Domaines 2&amp;3'!$A$39:$L$43,12,0))*$B$6,error),"")</f>
        <v/>
      </c>
      <c r="I374" s="119">
        <f>IFERROR((VLOOKUP(E374,'Simulations - Consolidé'!$A$41:$P$45,15,0)*D374+VLOOKUP(E374,'Simulations - Consolidé'!$A$41:$P$45,16,0)),"")*$C$6</f>
        <v>11478.431471282454</v>
      </c>
      <c r="J374" s="167">
        <v>7598.99</v>
      </c>
      <c r="K374" s="167">
        <v>9118.7900000000009</v>
      </c>
      <c r="L374" s="167">
        <v>6643.02</v>
      </c>
      <c r="M374" s="167">
        <v>7971.63</v>
      </c>
      <c r="N374" s="167">
        <v>5784.58</v>
      </c>
      <c r="O374" s="167">
        <v>6941.5</v>
      </c>
    </row>
    <row r="375" spans="1:15">
      <c r="A375" s="1" t="s">
        <v>1441</v>
      </c>
      <c r="B375" s="1" t="str">
        <f>VLOOKUP(A375,'BDD de référence'!$B$5:$D$5006,3,0)</f>
        <v>14</v>
      </c>
      <c r="C375" s="1" t="str">
        <f>VLOOKUP(A375,'BDD de référence'!$B$5:$E$5006,4,0)</f>
        <v>Normandie</v>
      </c>
      <c r="D375" s="201">
        <v>25971</v>
      </c>
      <c r="E375" s="189" t="str">
        <f t="shared" si="5"/>
        <v>Tranche C</v>
      </c>
      <c r="F375" s="119">
        <f>IFERROR((VLOOKUP(E375,'Simulations - Consolidé'!$A$41:$P$45,13,0)*D375+VLOOKUP(E375,'Simulations - Consolidé'!$A$41:$P$45,14,0)),"")*$B$6</f>
        <v>42250.292530120481</v>
      </c>
      <c r="G375" s="119" t="str" cm="1">
        <f t="array" ref="G375">IF(SUMIF('BDD de référence'!$B$6:$B$4786,A375,'BDD de référence'!$I$6:$I$4786)&gt;0,IFERROR((VLOOKUP(E375,'Volet 1 - Domaines 2&amp;3'!$A$39:$L$43,11,0)*D375+VLOOKUP(E375,'Volet 1 - Domaines 2&amp;3'!$A$39:$L$43,12,0))*$B$6,error),"")</f>
        <v/>
      </c>
      <c r="H375" s="119" t="str" cm="1">
        <f t="array" ref="H375">IF(SUMIF('BDD de référence'!$B$6:$B$4786,A375,'BDD de référence'!$J$6:$J$4786)&gt;0,IFERROR((VLOOKUP(E375,'Volet 1 - Domaines 2&amp;3'!$A$39:$L$43,11,0)*D375+VLOOKUP(E375,'Volet 1 - Domaines 2&amp;3'!$A$39:$L$43,12,0))*$B$6,error),"")</f>
        <v/>
      </c>
      <c r="I375" s="119">
        <f>IFERROR((VLOOKUP(E375,'Simulations - Consolidé'!$A$41:$P$45,15,0)*D375+VLOOKUP(E375,'Simulations - Consolidé'!$A$41:$P$45,16,0)),"")*$C$6</f>
        <v>18367.056867469881</v>
      </c>
      <c r="J375" s="167">
        <v>11209.710000000001</v>
      </c>
      <c r="K375" s="167">
        <v>13451.66</v>
      </c>
      <c r="L375" s="167">
        <v>9771.5300000000007</v>
      </c>
      <c r="M375" s="167">
        <v>11725.84</v>
      </c>
      <c r="N375" s="167">
        <v>6833.95</v>
      </c>
      <c r="O375" s="167">
        <v>8200.74</v>
      </c>
    </row>
    <row r="376" spans="1:15">
      <c r="A376" s="1" t="s">
        <v>1433</v>
      </c>
      <c r="B376" s="1" t="str">
        <f>VLOOKUP(A376,'BDD de référence'!$B$5:$D$5006,3,0)</f>
        <v>14</v>
      </c>
      <c r="C376" s="1" t="str">
        <f>VLOOKUP(A376,'BDD de référence'!$B$5:$E$5006,4,0)</f>
        <v>Normandie</v>
      </c>
      <c r="D376" s="201">
        <v>52076</v>
      </c>
      <c r="E376" s="189" t="str">
        <f t="shared" si="5"/>
        <v>Tranche C</v>
      </c>
      <c r="F376" s="119">
        <f>IFERROR((VLOOKUP(E376,'Simulations - Consolidé'!$A$41:$P$45,13,0)*D376+VLOOKUP(E376,'Simulations - Consolidé'!$A$41:$P$45,14,0)),"")*$B$6</f>
        <v>53157.779277108435</v>
      </c>
      <c r="G376" s="119" t="str" cm="1">
        <f t="array" ref="G376">IF(SUMIF('BDD de référence'!$B$6:$B$4786,A376,'BDD de référence'!$I$6:$I$4786)&gt;0,IFERROR((VLOOKUP(E376,'Volet 1 - Domaines 2&amp;3'!$A$39:$L$43,11,0)*D376+VLOOKUP(E376,'Volet 1 - Domaines 2&amp;3'!$A$39:$L$43,12,0))*$B$6,error),"")</f>
        <v/>
      </c>
      <c r="H376" s="119" t="str" cm="1">
        <f t="array" ref="H376">IF(SUMIF('BDD de référence'!$B$6:$B$4786,A376,'BDD de référence'!$J$6:$J$4786)&gt;0,IFERROR((VLOOKUP(E376,'Volet 1 - Domaines 2&amp;3'!$A$39:$L$43,11,0)*D376+VLOOKUP(E376,'Volet 1 - Domaines 2&amp;3'!$A$39:$L$43,12,0))*$B$6,error),"")</f>
        <v/>
      </c>
      <c r="I376" s="119">
        <f>IFERROR((VLOOKUP(E376,'Simulations - Consolidé'!$A$41:$P$45,15,0)*D376+VLOOKUP(E376,'Simulations - Consolidé'!$A$41:$P$45,16,0)),"")*$C$6</f>
        <v>23108.762009991187</v>
      </c>
      <c r="J376" s="167">
        <v>14040.380000000001</v>
      </c>
      <c r="K376" s="167">
        <v>16848.46</v>
      </c>
      <c r="L376" s="167">
        <v>11186.86</v>
      </c>
      <c r="M376" s="167">
        <v>13424.24</v>
      </c>
      <c r="N376" s="167">
        <v>8092.02</v>
      </c>
      <c r="O376" s="167">
        <v>9710.43</v>
      </c>
    </row>
    <row r="377" spans="1:15">
      <c r="A377" s="1" t="s">
        <v>1444</v>
      </c>
      <c r="B377" s="1" t="str">
        <f>VLOOKUP(A377,'BDD de référence'!$B$5:$D$5006,3,0)</f>
        <v>14</v>
      </c>
      <c r="C377" s="1" t="str">
        <f>VLOOKUP(A377,'BDD de référence'!$B$5:$E$5006,4,0)</f>
        <v>Normandie</v>
      </c>
      <c r="D377" s="201">
        <v>22312</v>
      </c>
      <c r="E377" s="189" t="str">
        <f t="shared" si="5"/>
        <v>Tranche B</v>
      </c>
      <c r="F377" s="119">
        <f>IFERROR((VLOOKUP(E377,'Simulations - Consolidé'!$A$41:$P$45,13,0)*D377+VLOOKUP(E377,'Simulations - Consolidé'!$A$41:$P$45,14,0)),"")*$B$6</f>
        <v>40552.567741935476</v>
      </c>
      <c r="G377" s="119" t="str" cm="1">
        <f t="array" ref="G377">IF(SUMIF('BDD de référence'!$B$6:$B$4786,A377,'BDD de référence'!$I$6:$I$4786)&gt;0,IFERROR((VLOOKUP(E377,'Volet 1 - Domaines 2&amp;3'!$A$39:$L$43,11,0)*D377+VLOOKUP(E377,'Volet 1 - Domaines 2&amp;3'!$A$39:$L$43,12,0))*$B$6,error),"")</f>
        <v/>
      </c>
      <c r="H377" s="119" t="str" cm="1">
        <f t="array" ref="H377">IF(SUMIF('BDD de référence'!$B$6:$B$4786,A377,'BDD de référence'!$J$6:$J$4786)&gt;0,IFERROR((VLOOKUP(E377,'Volet 1 - Domaines 2&amp;3'!$A$39:$L$43,11,0)*D377+VLOOKUP(E377,'Volet 1 - Domaines 2&amp;3'!$A$39:$L$43,12,0))*$B$6,error),"")</f>
        <v/>
      </c>
      <c r="I377" s="119">
        <f>IFERROR((VLOOKUP(E377,'Simulations - Consolidé'!$A$41:$P$45,15,0)*D377+VLOOKUP(E377,'Simulations - Consolidé'!$A$41:$P$45,16,0)),"")*$C$6</f>
        <v>17629.021557828481</v>
      </c>
      <c r="J377" s="167">
        <v>10777.75</v>
      </c>
      <c r="K377" s="167">
        <v>12933.3</v>
      </c>
      <c r="L377" s="167">
        <v>9532.7999999999993</v>
      </c>
      <c r="M377" s="167">
        <v>11439.36</v>
      </c>
      <c r="N377" s="167">
        <v>6651.51</v>
      </c>
      <c r="O377" s="167">
        <v>7981.8200000000006</v>
      </c>
    </row>
    <row r="378" spans="1:15">
      <c r="A378" s="1" t="s">
        <v>1492</v>
      </c>
      <c r="B378" s="1" t="str">
        <f>VLOOKUP(A378,'BDD de référence'!$B$5:$D$5006,3,0)</f>
        <v>14</v>
      </c>
      <c r="C378" s="1" t="str">
        <f>VLOOKUP(A378,'BDD de référence'!$B$5:$E$5006,4,0)</f>
        <v>Normandie</v>
      </c>
      <c r="D378" s="201">
        <v>2162.5</v>
      </c>
      <c r="E378" s="189" t="str">
        <f t="shared" si="5"/>
        <v>Tranche A</v>
      </c>
      <c r="F378" s="119">
        <f>IFERROR((VLOOKUP(E378,'Simulations - Consolidé'!$A$41:$P$45,13,0)*D378+VLOOKUP(E378,'Simulations - Consolidé'!$A$41:$P$45,14,0)),"")*$B$6</f>
        <v>16875.535714285714</v>
      </c>
      <c r="G378" s="119" t="str" cm="1">
        <f t="array" ref="G378">IF(SUMIF('BDD de référence'!$B$6:$B$4786,A378,'BDD de référence'!$I$6:$I$4786)&gt;0,IFERROR((VLOOKUP(E378,'Volet 1 - Domaines 2&amp;3'!$A$39:$L$43,11,0)*D378+VLOOKUP(E378,'Volet 1 - Domaines 2&amp;3'!$A$39:$L$43,12,0))*$B$6,error),"")</f>
        <v/>
      </c>
      <c r="H378" s="119" t="str" cm="1">
        <f t="array" ref="H378">IF(SUMIF('BDD de référence'!$B$6:$B$4786,A378,'BDD de référence'!$J$6:$J$4786)&gt;0,IFERROR((VLOOKUP(E378,'Volet 1 - Domaines 2&amp;3'!$A$39:$L$43,11,0)*D378+VLOOKUP(E378,'Volet 1 - Domaines 2&amp;3'!$A$39:$L$43,12,0))*$B$6,error),"")</f>
        <v/>
      </c>
      <c r="I378" s="119">
        <f>IFERROR((VLOOKUP(E378,'Simulations - Consolidé'!$A$41:$P$45,15,0)*D378+VLOOKUP(E378,'Simulations - Consolidé'!$A$41:$P$45,16,0)),"")*$C$6</f>
        <v>7336.1367595818811</v>
      </c>
      <c r="J378" s="167">
        <v>5098.22</v>
      </c>
      <c r="K378" s="167">
        <v>6117.87</v>
      </c>
      <c r="L378" s="167">
        <v>4552.84</v>
      </c>
      <c r="M378" s="167">
        <v>5463.41</v>
      </c>
      <c r="N378" s="167">
        <v>4840.7800000000007</v>
      </c>
      <c r="O378" s="167">
        <v>5808.9400000000005</v>
      </c>
    </row>
    <row r="379" spans="1:15">
      <c r="A379" s="1" t="s">
        <v>1505</v>
      </c>
      <c r="B379" s="1" t="str">
        <f>VLOOKUP(A379,'BDD de référence'!$B$5:$D$5006,3,0)</f>
        <v>14</v>
      </c>
      <c r="C379" s="1" t="str">
        <f>VLOOKUP(A379,'BDD de référence'!$B$5:$E$5006,4,0)</f>
        <v>Normandie</v>
      </c>
      <c r="D379" s="201">
        <v>1186.5</v>
      </c>
      <c r="E379" s="189" t="str">
        <f t="shared" si="5"/>
        <v>Tranche A</v>
      </c>
      <c r="F379" s="119">
        <f>IFERROR((VLOOKUP(E379,'Simulations - Consolidé'!$A$41:$P$45,13,0)*D379+VLOOKUP(E379,'Simulations - Consolidé'!$A$41:$P$45,14,0)),"")*$B$6</f>
        <v>16164.449999999999</v>
      </c>
      <c r="G379" s="119" t="str" cm="1">
        <f t="array" ref="G379">IF(SUMIF('BDD de référence'!$B$6:$B$4786,A379,'BDD de référence'!$I$6:$I$4786)&gt;0,IFERROR((VLOOKUP(E379,'Volet 1 - Domaines 2&amp;3'!$A$39:$L$43,11,0)*D379+VLOOKUP(E379,'Volet 1 - Domaines 2&amp;3'!$A$39:$L$43,12,0))*$B$6,error),"")</f>
        <v/>
      </c>
      <c r="H379" s="119" t="str" cm="1">
        <f t="array" ref="H379">IF(SUMIF('BDD de référence'!$B$6:$B$4786,A379,'BDD de référence'!$J$6:$J$4786)&gt;0,IFERROR((VLOOKUP(E379,'Volet 1 - Domaines 2&amp;3'!$A$39:$L$43,11,0)*D379+VLOOKUP(E379,'Volet 1 - Domaines 2&amp;3'!$A$39:$L$43,12,0))*$B$6,error),"")</f>
        <v/>
      </c>
      <c r="I379" s="119">
        <f>IFERROR((VLOOKUP(E379,'Simulations - Consolidé'!$A$41:$P$45,15,0)*D379+VLOOKUP(E379,'Simulations - Consolidé'!$A$41:$P$45,16,0)),"")*$C$6</f>
        <v>7027.0134146341461</v>
      </c>
      <c r="J379" s="167">
        <v>4865.84</v>
      </c>
      <c r="K379" s="167">
        <v>5839.01</v>
      </c>
      <c r="L379" s="167">
        <v>4378.55</v>
      </c>
      <c r="M379" s="167">
        <v>5254.26</v>
      </c>
      <c r="N379" s="167">
        <v>4724.59</v>
      </c>
      <c r="O379" s="167">
        <v>5669.51</v>
      </c>
    </row>
    <row r="380" spans="1:15">
      <c r="A380" s="1" t="s">
        <v>1574</v>
      </c>
      <c r="B380" s="1" t="str">
        <f>VLOOKUP(A380,'BDD de référence'!$B$5:$D$5006,3,0)</f>
        <v>15</v>
      </c>
      <c r="C380" s="1" t="str">
        <f>VLOOKUP(A380,'BDD de référence'!$B$5:$E$5006,4,0)</f>
        <v>Auvergne-Rhône-Alpes</v>
      </c>
      <c r="D380" s="201">
        <v>13847</v>
      </c>
      <c r="E380" s="189" t="str">
        <f t="shared" si="5"/>
        <v>Tranche B</v>
      </c>
      <c r="F380" s="119">
        <f>IFERROR((VLOOKUP(E380,'Simulations - Consolidé'!$A$41:$P$45,13,0)*D380+VLOOKUP(E380,'Simulations - Consolidé'!$A$41:$P$45,14,0)),"")*$B$6</f>
        <v>29411.535483870965</v>
      </c>
      <c r="G380" s="119" t="str" cm="1">
        <f t="array" ref="G380">IF(SUMIF('BDD de référence'!$B$6:$B$4786,A380,'BDD de référence'!$I$6:$I$4786)&gt;0,IFERROR((VLOOKUP(E380,'Volet 1 - Domaines 2&amp;3'!$A$39:$L$43,11,0)*D380+VLOOKUP(E380,'Volet 1 - Domaines 2&amp;3'!$A$39:$L$43,12,0))*$B$6,error),"")</f>
        <v/>
      </c>
      <c r="H380" s="119" t="str" cm="1">
        <f t="array" ref="H380">IF(SUMIF('BDD de référence'!$B$6:$B$4786,A380,'BDD de référence'!$J$6:$J$4786)&gt;0,IFERROR((VLOOKUP(E380,'Volet 1 - Domaines 2&amp;3'!$A$39:$L$43,11,0)*D380+VLOOKUP(E380,'Volet 1 - Domaines 2&amp;3'!$A$39:$L$43,12,0))*$B$6,error),"")</f>
        <v/>
      </c>
      <c r="I380" s="119">
        <f>IFERROR((VLOOKUP(E380,'Simulations - Consolidé'!$A$41:$P$45,15,0)*D380+VLOOKUP(E380,'Simulations - Consolidé'!$A$41:$P$45,16,0)),"")*$C$6</f>
        <v>12785.789457120378</v>
      </c>
      <c r="J380" s="167">
        <v>8274.66</v>
      </c>
      <c r="K380" s="167">
        <v>9929.6</v>
      </c>
      <c r="L380" s="167">
        <v>7257.26</v>
      </c>
      <c r="M380" s="167">
        <v>8708.7199999999993</v>
      </c>
      <c r="N380" s="167">
        <v>5968.85</v>
      </c>
      <c r="O380" s="167">
        <v>7162.62</v>
      </c>
    </row>
    <row r="381" spans="1:15">
      <c r="A381" s="1" t="s">
        <v>1594</v>
      </c>
      <c r="B381" s="1" t="str">
        <f>VLOOKUP(A381,'BDD de référence'!$B$5:$D$5006,3,0)</f>
        <v>15</v>
      </c>
      <c r="C381" s="1" t="str">
        <f>VLOOKUP(A381,'BDD de référence'!$B$5:$E$5006,4,0)</f>
        <v>Auvergne-Rhône-Alpes</v>
      </c>
      <c r="D381" s="201">
        <v>2576</v>
      </c>
      <c r="E381" s="189" t="str">
        <f t="shared" si="5"/>
        <v>Tranche A</v>
      </c>
      <c r="F381" s="119">
        <f>IFERROR((VLOOKUP(E381,'Simulations - Consolidé'!$A$41:$P$45,13,0)*D381+VLOOKUP(E381,'Simulations - Consolidé'!$A$41:$P$45,14,0)),"")*$B$6</f>
        <v>17176.8</v>
      </c>
      <c r="G381" s="119" t="str" cm="1">
        <f t="array" ref="G381">IF(SUMIF('BDD de référence'!$B$6:$B$4786,A381,'BDD de référence'!$I$6:$I$4786)&gt;0,IFERROR((VLOOKUP(E381,'Volet 1 - Domaines 2&amp;3'!$A$39:$L$43,11,0)*D381+VLOOKUP(E381,'Volet 1 - Domaines 2&amp;3'!$A$39:$L$43,12,0))*$B$6,error),"")</f>
        <v/>
      </c>
      <c r="H381" s="119" t="str" cm="1">
        <f t="array" ref="H381">IF(SUMIF('BDD de référence'!$B$6:$B$4786,A381,'BDD de référence'!$J$6:$J$4786)&gt;0,IFERROR((VLOOKUP(E381,'Volet 1 - Domaines 2&amp;3'!$A$39:$L$43,11,0)*D381+VLOOKUP(E381,'Volet 1 - Domaines 2&amp;3'!$A$39:$L$43,12,0))*$B$6,error),"")</f>
        <v/>
      </c>
      <c r="I381" s="119">
        <f>IFERROR((VLOOKUP(E381,'Simulations - Consolidé'!$A$41:$P$45,15,0)*D381+VLOOKUP(E381,'Simulations - Consolidé'!$A$41:$P$45,16,0)),"")*$C$6</f>
        <v>7467.1024390243902</v>
      </c>
      <c r="J381" s="167">
        <v>5196.67</v>
      </c>
      <c r="K381" s="167">
        <v>6236.01</v>
      </c>
      <c r="L381" s="167">
        <v>4626.67</v>
      </c>
      <c r="M381" s="167">
        <v>5552.01</v>
      </c>
      <c r="N381" s="167">
        <v>4890</v>
      </c>
      <c r="O381" s="167">
        <v>5868</v>
      </c>
    </row>
    <row r="382" spans="1:15">
      <c r="A382" s="1" t="s">
        <v>1566</v>
      </c>
      <c r="B382" s="1" t="str">
        <f>VLOOKUP(A382,'BDD de référence'!$B$5:$D$5006,3,0)</f>
        <v>15</v>
      </c>
      <c r="C382" s="1" t="str">
        <f>VLOOKUP(A382,'BDD de référence'!$B$5:$E$5006,4,0)</f>
        <v>Auvergne-Rhône-Alpes</v>
      </c>
      <c r="D382" s="201">
        <v>45629.25</v>
      </c>
      <c r="E382" s="189" t="str">
        <f t="shared" si="5"/>
        <v>Tranche C</v>
      </c>
      <c r="F382" s="119">
        <f>IFERROR((VLOOKUP(E382,'Simulations - Consolidé'!$A$41:$P$45,13,0)*D382+VLOOKUP(E382,'Simulations - Consolidé'!$A$41:$P$45,14,0)),"")*$B$6</f>
        <v>50464.125180722891</v>
      </c>
      <c r="G382" s="119" t="str" cm="1">
        <f t="array" ref="G382">IF(SUMIF('BDD de référence'!$B$6:$B$4786,A382,'BDD de référence'!$I$6:$I$4786)&gt;0,IFERROR((VLOOKUP(E382,'Volet 1 - Domaines 2&amp;3'!$A$39:$L$43,11,0)*D382+VLOOKUP(E382,'Volet 1 - Domaines 2&amp;3'!$A$39:$L$43,12,0))*$B$6,error),"")</f>
        <v/>
      </c>
      <c r="H382" s="119" cm="1">
        <f t="array" ref="H382">IF(SUMIF('BDD de référence'!$B$6:$B$4786,A382,'BDD de référence'!$J$6:$J$4786)&gt;0,IFERROR((VLOOKUP(E382,'Volet 1 - Domaines 2&amp;3'!$A$39:$L$43,11,0)*D382+VLOOKUP(E382,'Volet 1 - Domaines 2&amp;3'!$A$39:$L$43,12,0))*$B$6,error),"")</f>
        <v>24563.404457831326</v>
      </c>
      <c r="I382" s="119">
        <f>IFERROR((VLOOKUP(E382,'Simulations - Consolidé'!$A$41:$P$45,15,0)*D382+VLOOKUP(E382,'Simulations - Consolidé'!$A$41:$P$45,16,0)),"")*$C$6</f>
        <v>21937.776082868058</v>
      </c>
      <c r="J382" s="167">
        <v>13341.33</v>
      </c>
      <c r="K382" s="167">
        <v>16009.6</v>
      </c>
      <c r="L382" s="167">
        <v>10837.34</v>
      </c>
      <c r="M382" s="167">
        <v>13004.81</v>
      </c>
      <c r="N382" s="167">
        <v>7781.34</v>
      </c>
      <c r="O382" s="167">
        <v>9337.61</v>
      </c>
    </row>
    <row r="383" spans="1:15">
      <c r="A383" s="1" t="s">
        <v>1559</v>
      </c>
      <c r="B383" s="1" t="str">
        <f>VLOOKUP(A383,'BDD de référence'!$B$5:$D$5006,3,0)</f>
        <v>15</v>
      </c>
      <c r="C383" s="1" t="str">
        <f>VLOOKUP(A383,'BDD de référence'!$B$5:$E$5006,4,0)</f>
        <v>Auvergne-Rhône-Alpes</v>
      </c>
      <c r="D383" s="201">
        <v>168031.25</v>
      </c>
      <c r="E383" s="189" t="str">
        <f t="shared" si="5"/>
        <v>Tranche C</v>
      </c>
      <c r="F383" s="119">
        <f>IFERROR((VLOOKUP(E383,'Simulations - Consolidé'!$A$41:$P$45,13,0)*D383+VLOOKUP(E383,'Simulations - Consolidé'!$A$41:$P$45,14,0)),"")*$B$6</f>
        <v>101607.51506024097</v>
      </c>
      <c r="G383" s="119" t="str" cm="1">
        <f t="array" ref="G383">IF(SUMIF('BDD de référence'!$B$6:$B$4786,A383,'BDD de référence'!$I$6:$I$4786)&gt;0,IFERROR((VLOOKUP(E383,'Volet 1 - Domaines 2&amp;3'!$A$39:$L$43,11,0)*D383+VLOOKUP(E383,'Volet 1 - Domaines 2&amp;3'!$A$39:$L$43,12,0))*$B$6,error),"")</f>
        <v/>
      </c>
      <c r="H383" s="119" cm="1">
        <f t="array" ref="H383">IF(SUMIF('BDD de référence'!$B$6:$B$4786,A383,'BDD de référence'!$J$6:$J$4786)&gt;0,IFERROR((VLOOKUP(E383,'Volet 1 - Domaines 2&amp;3'!$A$39:$L$43,11,0)*D383+VLOOKUP(E383,'Volet 1 - Domaines 2&amp;3'!$A$39:$L$43,12,0))*$B$6,error),"")</f>
        <v>37599.954819277111</v>
      </c>
      <c r="I383" s="119">
        <f>IFERROR((VLOOKUP(E383,'Simulations - Consolidé'!$A$41:$P$45,15,0)*D383+VLOOKUP(E383,'Simulations - Consolidé'!$A$41:$P$45,16,0)),"")*$C$6</f>
        <v>44170.842271525129</v>
      </c>
      <c r="J383" s="167">
        <v>26613.84</v>
      </c>
      <c r="K383" s="167">
        <v>31936.609999999997</v>
      </c>
      <c r="L383" s="167">
        <v>17473.59</v>
      </c>
      <c r="M383" s="167">
        <v>20968.309999999998</v>
      </c>
      <c r="N383" s="167">
        <v>13680.23</v>
      </c>
      <c r="O383" s="167">
        <v>16416.28</v>
      </c>
    </row>
    <row r="384" spans="1:15">
      <c r="A384" s="1" t="s">
        <v>1582</v>
      </c>
      <c r="B384" s="1" t="str">
        <f>VLOOKUP(A384,'BDD de référence'!$B$5:$D$5006,3,0)</f>
        <v>15</v>
      </c>
      <c r="C384" s="1" t="str">
        <f>VLOOKUP(A384,'BDD de référence'!$B$5:$E$5006,4,0)</f>
        <v>Auvergne-Rhône-Alpes</v>
      </c>
      <c r="D384" s="201">
        <v>8308.5</v>
      </c>
      <c r="E384" s="189" t="str">
        <f t="shared" si="5"/>
        <v>Tranche B</v>
      </c>
      <c r="F384" s="119">
        <f>IFERROR((VLOOKUP(E384,'Simulations - Consolidé'!$A$41:$P$45,13,0)*D384+VLOOKUP(E384,'Simulations - Consolidé'!$A$41:$P$45,14,0)),"")*$B$6</f>
        <v>22122.154838709674</v>
      </c>
      <c r="G384" s="119" t="str" cm="1">
        <f t="array" ref="G384">IF(SUMIF('BDD de référence'!$B$6:$B$4786,A384,'BDD de référence'!$I$6:$I$4786)&gt;0,IFERROR((VLOOKUP(E384,'Volet 1 - Domaines 2&amp;3'!$A$39:$L$43,11,0)*D384+VLOOKUP(E384,'Volet 1 - Domaines 2&amp;3'!$A$39:$L$43,12,0))*$B$6,error),"")</f>
        <v/>
      </c>
      <c r="H384" s="119" cm="1">
        <f t="array" ref="H384">IF(SUMIF('BDD de référence'!$B$6:$B$4786,A384,'BDD de référence'!$J$6:$J$4786)&gt;0,IFERROR((VLOOKUP(E384,'Volet 1 - Domaines 2&amp;3'!$A$39:$L$43,11,0)*D384+VLOOKUP(E384,'Volet 1 - Domaines 2&amp;3'!$A$39:$L$43,12,0))*$B$6,error),"")</f>
        <v>11982.833870967741</v>
      </c>
      <c r="I384" s="119">
        <f>IFERROR((VLOOKUP(E384,'Simulations - Consolidé'!$A$41:$P$45,15,0)*D384+VLOOKUP(E384,'Simulations - Consolidé'!$A$41:$P$45,16,0)),"")*$C$6</f>
        <v>9616.9482297403611</v>
      </c>
      <c r="J384" s="167">
        <v>6636.93</v>
      </c>
      <c r="K384" s="167">
        <v>7964.3200000000006</v>
      </c>
      <c r="L384" s="167">
        <v>5768.42</v>
      </c>
      <c r="M384" s="167">
        <v>6922.1100000000006</v>
      </c>
      <c r="N384" s="167">
        <v>5522.2</v>
      </c>
      <c r="O384" s="167">
        <v>6626.64</v>
      </c>
    </row>
    <row r="385" spans="1:15">
      <c r="A385" s="1" t="s">
        <v>1586</v>
      </c>
      <c r="B385" s="1" t="str">
        <f>VLOOKUP(A385,'BDD de référence'!$B$5:$D$5006,3,0)</f>
        <v>15</v>
      </c>
      <c r="C385" s="1" t="str">
        <f>VLOOKUP(A385,'BDD de référence'!$B$5:$E$5006,4,0)</f>
        <v>Auvergne-Rhône-Alpes</v>
      </c>
      <c r="D385" s="201">
        <v>6958.5</v>
      </c>
      <c r="E385" s="189" t="str">
        <f t="shared" si="5"/>
        <v>Tranche A</v>
      </c>
      <c r="F385" s="119">
        <f>IFERROR((VLOOKUP(E385,'Simulations - Consolidé'!$A$41:$P$45,13,0)*D385+VLOOKUP(E385,'Simulations - Consolidé'!$A$41:$P$45,14,0)),"")*$B$6</f>
        <v>20369.764285714286</v>
      </c>
      <c r="G385" s="119" t="str" cm="1">
        <f t="array" ref="G385">IF(SUMIF('BDD de référence'!$B$6:$B$4786,A385,'BDD de référence'!$I$6:$I$4786)&gt;0,IFERROR((VLOOKUP(E385,'Volet 1 - Domaines 2&amp;3'!$A$39:$L$43,11,0)*D385+VLOOKUP(E385,'Volet 1 - Domaines 2&amp;3'!$A$39:$L$43,12,0))*$B$6,error),"")</f>
        <v/>
      </c>
      <c r="H385" s="119" t="str" cm="1">
        <f t="array" ref="H385">IF(SUMIF('BDD de référence'!$B$6:$B$4786,A385,'BDD de référence'!$J$6:$J$4786)&gt;0,IFERROR((VLOOKUP(E385,'Volet 1 - Domaines 2&amp;3'!$A$39:$L$43,11,0)*D385+VLOOKUP(E385,'Volet 1 - Domaines 2&amp;3'!$A$39:$L$43,12,0))*$B$6,error),"")</f>
        <v/>
      </c>
      <c r="I385" s="119">
        <f>IFERROR((VLOOKUP(E385,'Simulations - Consolidé'!$A$41:$P$45,15,0)*D385+VLOOKUP(E385,'Simulations - Consolidé'!$A$41:$P$45,16,0)),"")*$C$6</f>
        <v>8855.1486062717777</v>
      </c>
      <c r="J385" s="167">
        <v>6240.13</v>
      </c>
      <c r="K385" s="167">
        <v>7488.16</v>
      </c>
      <c r="L385" s="167">
        <v>5409.26</v>
      </c>
      <c r="M385" s="167">
        <v>6491.12</v>
      </c>
      <c r="N385" s="167">
        <v>5411.74</v>
      </c>
      <c r="O385" s="167">
        <v>6494.09</v>
      </c>
    </row>
    <row r="386" spans="1:15">
      <c r="A386" s="1" t="s">
        <v>1569</v>
      </c>
      <c r="B386" s="1" t="str">
        <f>VLOOKUP(A386,'BDD de référence'!$B$5:$D$5006,3,0)</f>
        <v>15</v>
      </c>
      <c r="C386" s="1" t="str">
        <f>VLOOKUP(A386,'BDD de référence'!$B$5:$E$5006,4,0)</f>
        <v>Auvergne-Rhône-Alpes</v>
      </c>
      <c r="D386" s="201">
        <v>25224</v>
      </c>
      <c r="E386" s="189" t="str">
        <f t="shared" si="5"/>
        <v>Tranche C</v>
      </c>
      <c r="F386" s="119">
        <f>IFERROR((VLOOKUP(E386,'Simulations - Consolidé'!$A$41:$P$45,13,0)*D386+VLOOKUP(E386,'Simulations - Consolidé'!$A$41:$P$45,14,0)),"")*$B$6</f>
        <v>41938.172530120479</v>
      </c>
      <c r="G386" s="119" t="str" cm="1">
        <f t="array" ref="G386">IF(SUMIF('BDD de référence'!$B$6:$B$4786,A386,'BDD de référence'!$I$6:$I$4786)&gt;0,IFERROR((VLOOKUP(E386,'Volet 1 - Domaines 2&amp;3'!$A$39:$L$43,11,0)*D386+VLOOKUP(E386,'Volet 1 - Domaines 2&amp;3'!$A$39:$L$43,12,0))*$B$6,error),"")</f>
        <v/>
      </c>
      <c r="H386" s="119" cm="1">
        <f t="array" ref="H386">IF(SUMIF('BDD de référence'!$B$6:$B$4786,A386,'BDD de référence'!$J$6:$J$4786)&gt;0,IFERROR((VLOOKUP(E386,'Volet 1 - Domaines 2&amp;3'!$A$39:$L$43,11,0)*D386+VLOOKUP(E386,'Volet 1 - Domaines 2&amp;3'!$A$39:$L$43,12,0))*$B$6,error),"")</f>
        <v>22390.122409638552</v>
      </c>
      <c r="I386" s="119">
        <f>IFERROR((VLOOKUP(E386,'Simulations - Consolidé'!$A$41:$P$45,15,0)*D386+VLOOKUP(E386,'Simulations - Consolidé'!$A$41:$P$45,16,0)),"")*$C$6</f>
        <v>18231.371989421099</v>
      </c>
      <c r="J386" s="167">
        <v>11128.710000000001</v>
      </c>
      <c r="K386" s="167">
        <v>13354.460000000001</v>
      </c>
      <c r="L386" s="167">
        <v>9731.0300000000007</v>
      </c>
      <c r="M386" s="167">
        <v>11677.24</v>
      </c>
      <c r="N386" s="167">
        <v>6797.95</v>
      </c>
      <c r="O386" s="167">
        <v>8157.54</v>
      </c>
    </row>
    <row r="387" spans="1:15">
      <c r="A387" s="1" t="s">
        <v>1572</v>
      </c>
      <c r="B387" s="1" t="str">
        <f>VLOOKUP(A387,'BDD de référence'!$B$5:$D$5006,3,0)</f>
        <v>15</v>
      </c>
      <c r="C387" s="1" t="str">
        <f>VLOOKUP(A387,'BDD de référence'!$B$5:$E$5006,4,0)</f>
        <v>Auvergne-Rhône-Alpes</v>
      </c>
      <c r="D387" s="201">
        <v>16994.5</v>
      </c>
      <c r="E387" s="189" t="str">
        <f t="shared" si="5"/>
        <v>Tranche B</v>
      </c>
      <c r="F387" s="119">
        <f>IFERROR((VLOOKUP(E387,'Simulations - Consolidé'!$A$41:$P$45,13,0)*D387+VLOOKUP(E387,'Simulations - Consolidé'!$A$41:$P$45,14,0)),"")*$B$6</f>
        <v>33554.051612903226</v>
      </c>
      <c r="G387" s="119" t="str" cm="1">
        <f t="array" ref="G387">IF(SUMIF('BDD de référence'!$B$6:$B$4786,A387,'BDD de référence'!$I$6:$I$4786)&gt;0,IFERROR((VLOOKUP(E387,'Volet 1 - Domaines 2&amp;3'!$A$39:$L$43,11,0)*D387+VLOOKUP(E387,'Volet 1 - Domaines 2&amp;3'!$A$39:$L$43,12,0))*$B$6,error),"")</f>
        <v/>
      </c>
      <c r="H387" s="119" cm="1">
        <f t="array" ref="H387">IF(SUMIF('BDD de référence'!$B$6:$B$4786,A387,'BDD de référence'!$J$6:$J$4786)&gt;0,IFERROR((VLOOKUP(E387,'Volet 1 - Domaines 2&amp;3'!$A$39:$L$43,11,0)*D387+VLOOKUP(E387,'Volet 1 - Domaines 2&amp;3'!$A$39:$L$43,12,0))*$B$6,error),"")</f>
        <v>18175.11129032258</v>
      </c>
      <c r="I387" s="119">
        <f>IFERROR((VLOOKUP(E387,'Simulations - Consolidé'!$A$41:$P$45,15,0)*D387+VLOOKUP(E387,'Simulations - Consolidé'!$A$41:$P$45,16,0)),"")*$C$6</f>
        <v>14586.625019669551</v>
      </c>
      <c r="J387" s="167">
        <v>9205.3700000000008</v>
      </c>
      <c r="K387" s="167">
        <v>11046.45</v>
      </c>
      <c r="L387" s="167">
        <v>8103.37</v>
      </c>
      <c r="M387" s="167">
        <v>9724.0500000000011</v>
      </c>
      <c r="N387" s="167">
        <v>6222.68</v>
      </c>
      <c r="O387" s="167">
        <v>7467.22</v>
      </c>
    </row>
    <row r="388" spans="1:15">
      <c r="A388" s="1" t="s">
        <v>1579</v>
      </c>
      <c r="B388" s="1" t="str">
        <f>VLOOKUP(A388,'BDD de référence'!$B$5:$D$5006,3,0)</f>
        <v>15</v>
      </c>
      <c r="C388" s="1" t="str">
        <f>VLOOKUP(A388,'BDD de référence'!$B$5:$E$5006,4,0)</f>
        <v>Auvergne-Rhône-Alpes</v>
      </c>
      <c r="D388" s="201">
        <v>8518</v>
      </c>
      <c r="E388" s="189" t="str">
        <f t="shared" si="5"/>
        <v>Tranche B</v>
      </c>
      <c r="F388" s="119">
        <f>IFERROR((VLOOKUP(E388,'Simulations - Consolidé'!$A$41:$P$45,13,0)*D388+VLOOKUP(E388,'Simulations - Consolidé'!$A$41:$P$45,14,0)),"")*$B$6</f>
        <v>22397.88387096774</v>
      </c>
      <c r="G388" s="119" t="str" cm="1">
        <f t="array" ref="G388">IF(SUMIF('BDD de référence'!$B$6:$B$4786,A388,'BDD de référence'!$I$6:$I$4786)&gt;0,IFERROR((VLOOKUP(E388,'Volet 1 - Domaines 2&amp;3'!$A$39:$L$43,11,0)*D388+VLOOKUP(E388,'Volet 1 - Domaines 2&amp;3'!$A$39:$L$43,12,0))*$B$6,error),"")</f>
        <v/>
      </c>
      <c r="H388" s="119" t="str" cm="1">
        <f t="array" ref="H388">IF(SUMIF('BDD de référence'!$B$6:$B$4786,A388,'BDD de référence'!$J$6:$J$4786)&gt;0,IFERROR((VLOOKUP(E388,'Volet 1 - Domaines 2&amp;3'!$A$39:$L$43,11,0)*D388+VLOOKUP(E388,'Volet 1 - Domaines 2&amp;3'!$A$39:$L$43,12,0))*$B$6,error),"")</f>
        <v/>
      </c>
      <c r="I388" s="119">
        <f>IFERROR((VLOOKUP(E388,'Simulations - Consolidé'!$A$41:$P$45,15,0)*D388+VLOOKUP(E388,'Simulations - Consolidé'!$A$41:$P$45,16,0)),"")*$C$6</f>
        <v>9736.8132179386284</v>
      </c>
      <c r="J388" s="167">
        <v>6698.88</v>
      </c>
      <c r="K388" s="167">
        <v>8038.66</v>
      </c>
      <c r="L388" s="167">
        <v>5824.74</v>
      </c>
      <c r="M388" s="167">
        <v>6989.6900000000005</v>
      </c>
      <c r="N388" s="167">
        <v>5539.1</v>
      </c>
      <c r="O388" s="167">
        <v>6646.92</v>
      </c>
    </row>
    <row r="389" spans="1:15">
      <c r="A389" s="1" t="s">
        <v>1562</v>
      </c>
      <c r="B389" s="1" t="str">
        <f>VLOOKUP(A389,'BDD de référence'!$B$5:$D$5006,3,0)</f>
        <v>15</v>
      </c>
      <c r="C389" s="1" t="str">
        <f>VLOOKUP(A389,'BDD de référence'!$B$5:$E$5006,4,0)</f>
        <v>Auvergne-Rhône-Alpes</v>
      </c>
      <c r="D389" s="201">
        <v>59600</v>
      </c>
      <c r="E389" s="189" t="str">
        <f t="shared" si="5"/>
        <v>Tranche C</v>
      </c>
      <c r="F389" s="119">
        <f>IFERROR((VLOOKUP(E389,'Simulations - Consolidé'!$A$41:$P$45,13,0)*D389+VLOOKUP(E389,'Simulations - Consolidé'!$A$41:$P$45,14,0)),"")*$B$6</f>
        <v>56301.542168674699</v>
      </c>
      <c r="G389" s="119" t="str" cm="1">
        <f t="array" ref="G389">IF(SUMIF('BDD de référence'!$B$6:$B$4786,A389,'BDD de référence'!$I$6:$I$4786)&gt;0,IFERROR((VLOOKUP(E389,'Volet 1 - Domaines 2&amp;3'!$A$39:$L$43,11,0)*D389+VLOOKUP(E389,'Volet 1 - Domaines 2&amp;3'!$A$39:$L$43,12,0))*$B$6,error),"")</f>
        <v/>
      </c>
      <c r="H389" s="119" cm="1">
        <f t="array" ref="H389">IF(SUMIF('BDD de référence'!$B$6:$B$4786,A389,'BDD de référence'!$J$6:$J$4786)&gt;0,IFERROR((VLOOKUP(E389,'Volet 1 - Domaines 2&amp;3'!$A$39:$L$43,11,0)*D389+VLOOKUP(E389,'Volet 1 - Domaines 2&amp;3'!$A$39:$L$43,12,0))*$B$6,error),"")</f>
        <v>26051.373493975902</v>
      </c>
      <c r="I389" s="119">
        <f>IFERROR((VLOOKUP(E389,'Simulations - Consolidé'!$A$41:$P$45,15,0)*D389+VLOOKUP(E389,'Simulations - Consolidé'!$A$41:$P$45,16,0)),"")*$C$6</f>
        <v>24475.419335880106</v>
      </c>
      <c r="J389" s="167">
        <v>14856.23</v>
      </c>
      <c r="K389" s="167">
        <v>17827.48</v>
      </c>
      <c r="L389" s="167">
        <v>11594.79</v>
      </c>
      <c r="M389" s="167">
        <v>13913.75</v>
      </c>
      <c r="N389" s="167">
        <v>8454.630000000001</v>
      </c>
      <c r="O389" s="167">
        <v>10145.56</v>
      </c>
    </row>
    <row r="390" spans="1:15">
      <c r="A390" s="1" t="s">
        <v>1588</v>
      </c>
      <c r="B390" s="1" t="str">
        <f>VLOOKUP(A390,'BDD de référence'!$B$5:$D$5006,3,0)</f>
        <v>15</v>
      </c>
      <c r="C390" s="1" t="str">
        <f>VLOOKUP(A390,'BDD de référence'!$B$5:$E$5006,4,0)</f>
        <v>Auvergne-Rhône-Alpes</v>
      </c>
      <c r="D390" s="201">
        <v>4460</v>
      </c>
      <c r="E390" s="189" t="str">
        <f t="shared" si="5"/>
        <v>Tranche A</v>
      </c>
      <c r="F390" s="119">
        <f>IFERROR((VLOOKUP(E390,'Simulations - Consolidé'!$A$41:$P$45,13,0)*D390+VLOOKUP(E390,'Simulations - Consolidé'!$A$41:$P$45,14,0)),"")*$B$6</f>
        <v>18549.428571428569</v>
      </c>
      <c r="G390" s="119" t="str" cm="1">
        <f t="array" ref="G390">IF(SUMIF('BDD de référence'!$B$6:$B$4786,A390,'BDD de référence'!$I$6:$I$4786)&gt;0,IFERROR((VLOOKUP(E390,'Volet 1 - Domaines 2&amp;3'!$A$39:$L$43,11,0)*D390+VLOOKUP(E390,'Volet 1 - Domaines 2&amp;3'!$A$39:$L$43,12,0))*$B$6,error),"")</f>
        <v/>
      </c>
      <c r="H390" s="119" t="str" cm="1">
        <f t="array" ref="H390">IF(SUMIF('BDD de référence'!$B$6:$B$4786,A390,'BDD de référence'!$J$6:$J$4786)&gt;0,IFERROR((VLOOKUP(E390,'Volet 1 - Domaines 2&amp;3'!$A$39:$L$43,11,0)*D390+VLOOKUP(E390,'Volet 1 - Domaines 2&amp;3'!$A$39:$L$43,12,0))*$B$6,error),"")</f>
        <v/>
      </c>
      <c r="I390" s="119">
        <f>IFERROR((VLOOKUP(E390,'Simulations - Consolidé'!$A$41:$P$45,15,0)*D390+VLOOKUP(E390,'Simulations - Consolidé'!$A$41:$P$45,16,0)),"")*$C$6</f>
        <v>8063.811846689895</v>
      </c>
      <c r="J390" s="167">
        <v>5645.25</v>
      </c>
      <c r="K390" s="167">
        <v>6774.3</v>
      </c>
      <c r="L390" s="167">
        <v>4963.1000000000004</v>
      </c>
      <c r="M390" s="167">
        <v>5955.72</v>
      </c>
      <c r="N390" s="167">
        <v>5114.3</v>
      </c>
      <c r="O390" s="167">
        <v>6137.16</v>
      </c>
    </row>
    <row r="391" spans="1:15">
      <c r="A391" s="1" t="s">
        <v>1618</v>
      </c>
      <c r="B391" s="1" t="str">
        <f>VLOOKUP(A391,'BDD de référence'!$B$5:$D$5006,3,0)</f>
        <v>16</v>
      </c>
      <c r="C391" s="1" t="str">
        <f>VLOOKUP(A391,'BDD de référence'!$B$5:$E$5006,4,0)</f>
        <v>Nouvelle-Aquitaine</v>
      </c>
      <c r="D391" s="201">
        <v>20946</v>
      </c>
      <c r="E391" s="189" t="str">
        <f t="shared" si="5"/>
        <v>Tranche B</v>
      </c>
      <c r="F391" s="119">
        <f>IFERROR((VLOOKUP(E391,'Simulations - Consolidé'!$A$41:$P$45,13,0)*D391+VLOOKUP(E391,'Simulations - Consolidé'!$A$41:$P$45,14,0)),"")*$B$6</f>
        <v>38754.735483870965</v>
      </c>
      <c r="G391" s="119" t="str" cm="1">
        <f t="array" ref="G391">IF(SUMIF('BDD de référence'!$B$6:$B$4786,A391,'BDD de référence'!$I$6:$I$4786)&gt;0,IFERROR((VLOOKUP(E391,'Volet 1 - Domaines 2&amp;3'!$A$39:$L$43,11,0)*D391+VLOOKUP(E391,'Volet 1 - Domaines 2&amp;3'!$A$39:$L$43,12,0))*$B$6,error),"")</f>
        <v/>
      </c>
      <c r="H391" s="119" t="str" cm="1">
        <f t="array" ref="H391">IF(SUMIF('BDD de référence'!$B$6:$B$4786,A391,'BDD de référence'!$J$6:$J$4786)&gt;0,IFERROR((VLOOKUP(E391,'Volet 1 - Domaines 2&amp;3'!$A$39:$L$43,11,0)*D391+VLOOKUP(E391,'Volet 1 - Domaines 2&amp;3'!$A$39:$L$43,12,0))*$B$6,error),"")</f>
        <v/>
      </c>
      <c r="I391" s="119">
        <f>IFERROR((VLOOKUP(E391,'Simulations - Consolidé'!$A$41:$P$45,15,0)*D391+VLOOKUP(E391,'Simulations - Consolidé'!$A$41:$P$45,16,0)),"")*$C$6</f>
        <v>16847.467505900866</v>
      </c>
      <c r="J391" s="167">
        <v>10373.83</v>
      </c>
      <c r="K391" s="167">
        <v>12448.6</v>
      </c>
      <c r="L391" s="167">
        <v>9165.6</v>
      </c>
      <c r="M391" s="167">
        <v>10998.72</v>
      </c>
      <c r="N391" s="167">
        <v>6541.35</v>
      </c>
      <c r="O391" s="167">
        <v>7849.62</v>
      </c>
    </row>
    <row r="392" spans="1:15">
      <c r="A392" s="1" t="s">
        <v>1614</v>
      </c>
      <c r="B392" s="1" t="str">
        <f>VLOOKUP(A392,'BDD de référence'!$B$5:$D$5006,3,0)</f>
        <v>16</v>
      </c>
      <c r="C392" s="1" t="str">
        <f>VLOOKUP(A392,'BDD de référence'!$B$5:$E$5006,4,0)</f>
        <v>Nouvelle-Aquitaine</v>
      </c>
      <c r="D392" s="201">
        <v>21325</v>
      </c>
      <c r="E392" s="189" t="str">
        <f t="shared" si="5"/>
        <v>Tranche B</v>
      </c>
      <c r="F392" s="119">
        <f>IFERROR((VLOOKUP(E392,'Simulations - Consolidé'!$A$41:$P$45,13,0)*D392+VLOOKUP(E392,'Simulations - Consolidé'!$A$41:$P$45,14,0)),"")*$B$6</f>
        <v>39253.548387096773</v>
      </c>
      <c r="G392" s="119" t="str" cm="1">
        <f t="array" ref="G392">IF(SUMIF('BDD de référence'!$B$6:$B$4786,A392,'BDD de référence'!$I$6:$I$4786)&gt;0,IFERROR((VLOOKUP(E392,'Volet 1 - Domaines 2&amp;3'!$A$39:$L$43,11,0)*D392+VLOOKUP(E392,'Volet 1 - Domaines 2&amp;3'!$A$39:$L$43,12,0))*$B$6,error),"")</f>
        <v/>
      </c>
      <c r="H392" s="119" cm="1">
        <f t="array" ref="H392">IF(SUMIF('BDD de référence'!$B$6:$B$4786,A392,'BDD de référence'!$J$6:$J$4786)&gt;0,IFERROR((VLOOKUP(E392,'Volet 1 - Domaines 2&amp;3'!$A$39:$L$43,11,0)*D392+VLOOKUP(E392,'Volet 1 - Domaines 2&amp;3'!$A$39:$L$43,12,0))*$B$6,error),"")</f>
        <v>21262.338709677417</v>
      </c>
      <c r="I392" s="119">
        <f>IFERROR((VLOOKUP(E392,'Simulations - Consolidé'!$A$41:$P$45,15,0)*D392+VLOOKUP(E392,'Simulations - Consolidé'!$A$41:$P$45,16,0)),"")*$C$6</f>
        <v>17064.311565696302</v>
      </c>
      <c r="J392" s="167">
        <v>10485.9</v>
      </c>
      <c r="K392" s="167">
        <v>12583.08</v>
      </c>
      <c r="L392" s="167">
        <v>9267.48</v>
      </c>
      <c r="M392" s="167">
        <v>11120.98</v>
      </c>
      <c r="N392" s="167">
        <v>6571.92</v>
      </c>
      <c r="O392" s="167">
        <v>7886.31</v>
      </c>
    </row>
    <row r="393" spans="1:15">
      <c r="A393" s="1" t="s">
        <v>1634</v>
      </c>
      <c r="B393" s="1" t="str">
        <f>VLOOKUP(A393,'BDD de référence'!$B$5:$D$5006,3,0)</f>
        <v>16</v>
      </c>
      <c r="C393" s="1" t="str">
        <f>VLOOKUP(A393,'BDD de référence'!$B$5:$E$5006,4,0)</f>
        <v>Nouvelle-Aquitaine</v>
      </c>
      <c r="D393" s="201">
        <v>12557.5</v>
      </c>
      <c r="E393" s="189" t="str">
        <f t="shared" si="5"/>
        <v>Tranche B</v>
      </c>
      <c r="F393" s="119">
        <f>IFERROR((VLOOKUP(E393,'Simulations - Consolidé'!$A$41:$P$45,13,0)*D393+VLOOKUP(E393,'Simulations - Consolidé'!$A$41:$P$45,14,0)),"")*$B$6</f>
        <v>27714.387096774193</v>
      </c>
      <c r="G393" s="119" t="str" cm="1">
        <f t="array" ref="G393">IF(SUMIF('BDD de référence'!$B$6:$B$4786,A393,'BDD de référence'!$I$6:$I$4786)&gt;0,IFERROR((VLOOKUP(E393,'Volet 1 - Domaines 2&amp;3'!$A$39:$L$43,11,0)*D393+VLOOKUP(E393,'Volet 1 - Domaines 2&amp;3'!$A$39:$L$43,12,0))*$B$6,error),"")</f>
        <v/>
      </c>
      <c r="H393" s="119" t="str" cm="1">
        <f t="array" ref="H393">IF(SUMIF('BDD de référence'!$B$6:$B$4786,A393,'BDD de référence'!$J$6:$J$4786)&gt;0,IFERROR((VLOOKUP(E393,'Volet 1 - Domaines 2&amp;3'!$A$39:$L$43,11,0)*D393+VLOOKUP(E393,'Volet 1 - Domaines 2&amp;3'!$A$39:$L$43,12,0))*$B$6,error),"")</f>
        <v/>
      </c>
      <c r="I393" s="119">
        <f>IFERROR((VLOOKUP(E393,'Simulations - Consolidé'!$A$41:$P$45,15,0)*D393+VLOOKUP(E393,'Simulations - Consolidé'!$A$41:$P$45,16,0)),"")*$C$6</f>
        <v>12048.004720692366</v>
      </c>
      <c r="J393" s="167">
        <v>7893.35</v>
      </c>
      <c r="K393" s="167">
        <v>9472.02</v>
      </c>
      <c r="L393" s="167">
        <v>6910.63</v>
      </c>
      <c r="M393" s="167">
        <v>8292.76</v>
      </c>
      <c r="N393" s="167">
        <v>5864.8600000000006</v>
      </c>
      <c r="O393" s="167">
        <v>7037.84</v>
      </c>
    </row>
    <row r="394" spans="1:15">
      <c r="A394" s="1" t="s">
        <v>1599</v>
      </c>
      <c r="B394" s="1" t="str">
        <f>VLOOKUP(A394,'BDD de référence'!$B$5:$D$5006,3,0)</f>
        <v>16</v>
      </c>
      <c r="C394" s="1" t="str">
        <f>VLOOKUP(A394,'BDD de référence'!$B$5:$E$5006,4,0)</f>
        <v>Nouvelle-Aquitaine</v>
      </c>
      <c r="D394" s="201">
        <v>170855</v>
      </c>
      <c r="E394" s="189" t="str">
        <f t="shared" si="5"/>
        <v>Tranche C</v>
      </c>
      <c r="F394" s="119">
        <f>IFERROR((VLOOKUP(E394,'Simulations - Consolidé'!$A$41:$P$45,13,0)*D394+VLOOKUP(E394,'Simulations - Consolidé'!$A$41:$P$45,14,0)),"")*$B$6</f>
        <v>102787.36626506023</v>
      </c>
      <c r="G394" s="119" cm="1">
        <f t="array" ref="G394">IF(SUMIF('BDD de référence'!$B$6:$B$4786,A394,'BDD de référence'!$I$6:$I$4786)&gt;0,IFERROR((VLOOKUP(E394,'Volet 1 - Domaines 2&amp;3'!$A$39:$L$43,11,0)*D394+VLOOKUP(E394,'Volet 1 - Domaines 2&amp;3'!$A$39:$L$43,12,0))*$B$6,error),"")</f>
        <v>37900.70120481927</v>
      </c>
      <c r="H394" s="119" cm="1">
        <f t="array" ref="H394">IF(SUMIF('BDD de référence'!$B$6:$B$4786,A394,'BDD de référence'!$J$6:$J$4786)&gt;0,IFERROR((VLOOKUP(E394,'Volet 1 - Domaines 2&amp;3'!$A$39:$L$43,11,0)*D394+VLOOKUP(E394,'Volet 1 - Domaines 2&amp;3'!$A$39:$L$43,12,0))*$B$6,error),"")</f>
        <v>37900.70120481927</v>
      </c>
      <c r="I394" s="119">
        <f>IFERROR((VLOOKUP(E394,'Simulations - Consolidé'!$A$41:$P$45,15,0)*D394+VLOOKUP(E394,'Simulations - Consolidé'!$A$41:$P$45,16,0)),"")*$C$6</f>
        <v>44683.747458125181</v>
      </c>
      <c r="J394" s="167">
        <v>26920.03</v>
      </c>
      <c r="K394" s="167">
        <v>32304.039999999997</v>
      </c>
      <c r="L394" s="167">
        <v>17626.689999999999</v>
      </c>
      <c r="M394" s="167">
        <v>21152.03</v>
      </c>
      <c r="N394" s="167">
        <v>13816.31</v>
      </c>
      <c r="O394" s="167">
        <v>16579.579999999998</v>
      </c>
    </row>
    <row r="395" spans="1:15">
      <c r="A395" s="1" t="s">
        <v>1621</v>
      </c>
      <c r="B395" s="1" t="str">
        <f>VLOOKUP(A395,'BDD de référence'!$B$5:$D$5006,3,0)</f>
        <v>16</v>
      </c>
      <c r="C395" s="1" t="str">
        <f>VLOOKUP(A395,'BDD de référence'!$B$5:$E$5006,4,0)</f>
        <v>Nouvelle-Aquitaine</v>
      </c>
      <c r="D395" s="201">
        <v>20165</v>
      </c>
      <c r="E395" s="189" t="str">
        <f t="shared" ref="E395:E458" si="6">IF(D395&gt;230000,"Tranche D",IF(D395&lt;7000,"Tranche A",IF(D395&lt;22500,"Tranche B","Tranche C")))</f>
        <v>Tranche B</v>
      </c>
      <c r="F395" s="119">
        <f>IFERROR((VLOOKUP(E395,'Simulations - Consolidé'!$A$41:$P$45,13,0)*D395+VLOOKUP(E395,'Simulations - Consolidé'!$A$41:$P$45,14,0)),"")*$B$6</f>
        <v>37726.838709677417</v>
      </c>
      <c r="G395" s="119" t="str" cm="1">
        <f t="array" ref="G395">IF(SUMIF('BDD de référence'!$B$6:$B$4786,A395,'BDD de référence'!$I$6:$I$4786)&gt;0,IFERROR((VLOOKUP(E395,'Volet 1 - Domaines 2&amp;3'!$A$39:$L$43,11,0)*D395+VLOOKUP(E395,'Volet 1 - Domaines 2&amp;3'!$A$39:$L$43,12,0))*$B$6,error),"")</f>
        <v/>
      </c>
      <c r="H395" s="119" cm="1">
        <f t="array" ref="H395">IF(SUMIF('BDD de référence'!$B$6:$B$4786,A395,'BDD de référence'!$J$6:$J$4786)&gt;0,IFERROR((VLOOKUP(E395,'Volet 1 - Domaines 2&amp;3'!$A$39:$L$43,11,0)*D395+VLOOKUP(E395,'Volet 1 - Domaines 2&amp;3'!$A$39:$L$43,12,0))*$B$6,error),"")</f>
        <v>20435.370967741936</v>
      </c>
      <c r="I395" s="119">
        <f>IFERROR((VLOOKUP(E395,'Simulations - Consolidé'!$A$41:$P$45,15,0)*D395+VLOOKUP(E395,'Simulations - Consolidé'!$A$41:$P$45,16,0)),"")*$C$6</f>
        <v>16400.619984264362</v>
      </c>
      <c r="J395" s="167">
        <v>10142.89</v>
      </c>
      <c r="K395" s="167">
        <v>12171.47</v>
      </c>
      <c r="L395" s="167">
        <v>8955.65</v>
      </c>
      <c r="M395" s="167">
        <v>10746.78</v>
      </c>
      <c r="N395" s="167">
        <v>6478.37</v>
      </c>
      <c r="O395" s="167">
        <v>7774.05</v>
      </c>
    </row>
    <row r="396" spans="1:15">
      <c r="A396" s="1" t="s">
        <v>1624</v>
      </c>
      <c r="B396" s="1" t="str">
        <f>VLOOKUP(A396,'BDD de référence'!$B$5:$D$5006,3,0)</f>
        <v>16</v>
      </c>
      <c r="C396" s="1" t="str">
        <f>VLOOKUP(A396,'BDD de référence'!$B$5:$E$5006,4,0)</f>
        <v>Nouvelle-Aquitaine</v>
      </c>
      <c r="D396" s="201">
        <v>18386</v>
      </c>
      <c r="E396" s="189" t="str">
        <f t="shared" si="6"/>
        <v>Tranche B</v>
      </c>
      <c r="F396" s="119">
        <f>IFERROR((VLOOKUP(E396,'Simulations - Consolidé'!$A$41:$P$45,13,0)*D396+VLOOKUP(E396,'Simulations - Consolidé'!$A$41:$P$45,14,0)),"")*$B$6</f>
        <v>35385.445161290321</v>
      </c>
      <c r="G396" s="119" t="str" cm="1">
        <f t="array" ref="G396">IF(SUMIF('BDD de référence'!$B$6:$B$4786,A396,'BDD de référence'!$I$6:$I$4786)&gt;0,IFERROR((VLOOKUP(E396,'Volet 1 - Domaines 2&amp;3'!$A$39:$L$43,11,0)*D396+VLOOKUP(E396,'Volet 1 - Domaines 2&amp;3'!$A$39:$L$43,12,0))*$B$6,error),"")</f>
        <v/>
      </c>
      <c r="H396" s="119" cm="1">
        <f t="array" ref="H396">IF(SUMIF('BDD de référence'!$B$6:$B$4786,A396,'BDD de référence'!$J$6:$J$4786)&gt;0,IFERROR((VLOOKUP(E396,'Volet 1 - Domaines 2&amp;3'!$A$39:$L$43,11,0)*D396+VLOOKUP(E396,'Volet 1 - Domaines 2&amp;3'!$A$39:$L$43,12,0))*$B$6,error),"")</f>
        <v>19167.116129032256</v>
      </c>
      <c r="I396" s="119">
        <f>IFERROR((VLOOKUP(E396,'Simulations - Consolidé'!$A$41:$P$45,15,0)*D396+VLOOKUP(E396,'Simulations - Consolidé'!$A$41:$P$45,16,0)),"")*$C$6</f>
        <v>15382.768843430367</v>
      </c>
      <c r="J396" s="167">
        <v>9616.84</v>
      </c>
      <c r="K396" s="167">
        <v>11540.210000000001</v>
      </c>
      <c r="L396" s="167">
        <v>8477.43</v>
      </c>
      <c r="M396" s="167">
        <v>10172.92</v>
      </c>
      <c r="N396" s="167">
        <v>6334.9</v>
      </c>
      <c r="O396" s="167">
        <v>7601.88</v>
      </c>
    </row>
    <row r="397" spans="1:15">
      <c r="A397" s="1" t="s">
        <v>1612</v>
      </c>
      <c r="B397" s="1" t="str">
        <f>VLOOKUP(A397,'BDD de référence'!$B$5:$D$5006,3,0)</f>
        <v>16</v>
      </c>
      <c r="C397" s="1" t="str">
        <f>VLOOKUP(A397,'BDD de référence'!$B$5:$E$5006,4,0)</f>
        <v>Nouvelle-Aquitaine</v>
      </c>
      <c r="D397" s="201">
        <v>38844.25</v>
      </c>
      <c r="E397" s="189" t="str">
        <f t="shared" si="6"/>
        <v>Tranche C</v>
      </c>
      <c r="F397" s="119">
        <f>IFERROR((VLOOKUP(E397,'Simulations - Consolidé'!$A$41:$P$45,13,0)*D397+VLOOKUP(E397,'Simulations - Consolidé'!$A$41:$P$45,14,0)),"")*$B$6</f>
        <v>47629.139638554218</v>
      </c>
      <c r="G397" s="119" t="str" cm="1">
        <f t="array" ref="G397">IF(SUMIF('BDD de référence'!$B$6:$B$4786,A397,'BDD de référence'!$I$6:$I$4786)&gt;0,IFERROR((VLOOKUP(E397,'Volet 1 - Domaines 2&amp;3'!$A$39:$L$43,11,0)*D397+VLOOKUP(E397,'Volet 1 - Domaines 2&amp;3'!$A$39:$L$43,12,0))*$B$6,error),"")</f>
        <v/>
      </c>
      <c r="H397" s="119" t="str" cm="1">
        <f t="array" ref="H397">IF(SUMIF('BDD de référence'!$B$6:$B$4786,A397,'BDD de référence'!$J$6:$J$4786)&gt;0,IFERROR((VLOOKUP(E397,'Volet 1 - Domaines 2&amp;3'!$A$39:$L$43,11,0)*D397+VLOOKUP(E397,'Volet 1 - Domaines 2&amp;3'!$A$39:$L$43,12,0))*$B$6,error),"")</f>
        <v/>
      </c>
      <c r="I397" s="119">
        <f>IFERROR((VLOOKUP(E397,'Simulations - Consolidé'!$A$41:$P$45,15,0)*D397+VLOOKUP(E397,'Simulations - Consolidé'!$A$41:$P$45,16,0)),"")*$C$6</f>
        <v>20705.350517190713</v>
      </c>
      <c r="J397" s="167">
        <v>12605.61</v>
      </c>
      <c r="K397" s="167">
        <v>15126.74</v>
      </c>
      <c r="L397" s="167">
        <v>10469.48</v>
      </c>
      <c r="M397" s="167">
        <v>12563.380000000001</v>
      </c>
      <c r="N397" s="167">
        <v>7454.35</v>
      </c>
      <c r="O397" s="167">
        <v>8945.2199999999993</v>
      </c>
    </row>
    <row r="398" spans="1:15">
      <c r="A398" s="1" t="s">
        <v>1626</v>
      </c>
      <c r="B398" s="1" t="str">
        <f>VLOOKUP(A398,'BDD de référence'!$B$5:$D$5006,3,0)</f>
        <v>16</v>
      </c>
      <c r="C398" s="1" t="str">
        <f>VLOOKUP(A398,'BDD de référence'!$B$5:$E$5006,4,0)</f>
        <v>Nouvelle-Aquitaine</v>
      </c>
      <c r="D398" s="201">
        <v>18135.5</v>
      </c>
      <c r="E398" s="189" t="str">
        <f t="shared" si="6"/>
        <v>Tranche B</v>
      </c>
      <c r="F398" s="119">
        <f>IFERROR((VLOOKUP(E398,'Simulations - Consolidé'!$A$41:$P$45,13,0)*D398+VLOOKUP(E398,'Simulations - Consolidé'!$A$41:$P$45,14,0)),"")*$B$6</f>
        <v>35055.754838709676</v>
      </c>
      <c r="G398" s="119" t="str" cm="1">
        <f t="array" ref="G398">IF(SUMIF('BDD de référence'!$B$6:$B$4786,A398,'BDD de référence'!$I$6:$I$4786)&gt;0,IFERROR((VLOOKUP(E398,'Volet 1 - Domaines 2&amp;3'!$A$39:$L$43,11,0)*D398+VLOOKUP(E398,'Volet 1 - Domaines 2&amp;3'!$A$39:$L$43,12,0))*$B$6,error),"")</f>
        <v/>
      </c>
      <c r="H398" s="119" t="str" cm="1">
        <f t="array" ref="H398">IF(SUMIF('BDD de référence'!$B$6:$B$4786,A398,'BDD de référence'!$J$6:$J$4786)&gt;0,IFERROR((VLOOKUP(E398,'Volet 1 - Domaines 2&amp;3'!$A$39:$L$43,11,0)*D398+VLOOKUP(E398,'Volet 1 - Domaines 2&amp;3'!$A$39:$L$43,12,0))*$B$6,error),"")</f>
        <v/>
      </c>
      <c r="I398" s="119">
        <f>IFERROR((VLOOKUP(E398,'Simulations - Consolidé'!$A$41:$P$45,15,0)*D398+VLOOKUP(E398,'Simulations - Consolidé'!$A$41:$P$45,16,0)),"")*$C$6</f>
        <v>15239.445790715972</v>
      </c>
      <c r="J398" s="167">
        <v>9542.76</v>
      </c>
      <c r="K398" s="167">
        <v>11451.32</v>
      </c>
      <c r="L398" s="167">
        <v>8410.09</v>
      </c>
      <c r="M398" s="167">
        <v>10092.11</v>
      </c>
      <c r="N398" s="167">
        <v>6314.7</v>
      </c>
      <c r="O398" s="167">
        <v>7577.64</v>
      </c>
    </row>
    <row r="399" spans="1:15">
      <c r="A399" s="1" t="s">
        <v>1606</v>
      </c>
      <c r="B399" s="1" t="str">
        <f>VLOOKUP(A399,'BDD de référence'!$B$5:$D$5006,3,0)</f>
        <v>16</v>
      </c>
      <c r="C399" s="1" t="str">
        <f>VLOOKUP(A399,'BDD de référence'!$B$5:$E$5006,4,0)</f>
        <v>Nouvelle-Aquitaine</v>
      </c>
      <c r="D399" s="201">
        <v>48915.5</v>
      </c>
      <c r="E399" s="189" t="str">
        <f t="shared" si="6"/>
        <v>Tranche C</v>
      </c>
      <c r="F399" s="119">
        <f>IFERROR((VLOOKUP(E399,'Simulations - Consolidé'!$A$41:$P$45,13,0)*D399+VLOOKUP(E399,'Simulations - Consolidé'!$A$41:$P$45,14,0)),"")*$B$6</f>
        <v>51837.223373493973</v>
      </c>
      <c r="G399" s="119" cm="1">
        <f t="array" ref="G399">IF(SUMIF('BDD de référence'!$B$6:$B$4786,A399,'BDD de référence'!$I$6:$I$4786)&gt;0,IFERROR((VLOOKUP(E399,'Volet 1 - Domaines 2&amp;3'!$A$39:$L$43,11,0)*D399+VLOOKUP(E399,'Volet 1 - Domaines 2&amp;3'!$A$39:$L$43,12,0))*$B$6,error),"")</f>
        <v>24913.409879518073</v>
      </c>
      <c r="H399" s="119" cm="1">
        <f t="array" ref="H399">IF(SUMIF('BDD de référence'!$B$6:$B$4786,A399,'BDD de référence'!$J$6:$J$4786)&gt;0,IFERROR((VLOOKUP(E399,'Volet 1 - Domaines 2&amp;3'!$A$39:$L$43,11,0)*D399+VLOOKUP(E399,'Volet 1 - Domaines 2&amp;3'!$A$39:$L$43,12,0))*$B$6,error),"")</f>
        <v>24913.409879518073</v>
      </c>
      <c r="I399" s="119">
        <f>IFERROR((VLOOKUP(E399,'Simulations - Consolidé'!$A$41:$P$45,15,0)*D399+VLOOKUP(E399,'Simulations - Consolidé'!$A$41:$P$45,16,0)),"")*$C$6</f>
        <v>22534.689644431382</v>
      </c>
      <c r="J399" s="167">
        <v>13697.67</v>
      </c>
      <c r="K399" s="167">
        <v>16437.21</v>
      </c>
      <c r="L399" s="167">
        <v>11015.5</v>
      </c>
      <c r="M399" s="167">
        <v>13218.6</v>
      </c>
      <c r="N399" s="167">
        <v>7939.71</v>
      </c>
      <c r="O399" s="167">
        <v>9527.66</v>
      </c>
    </row>
    <row r="400" spans="1:15">
      <c r="A400" s="1" t="s">
        <v>1637</v>
      </c>
      <c r="B400" s="1" t="str">
        <f>VLOOKUP(A400,'BDD de référence'!$B$5:$D$5006,3,0)</f>
        <v>16</v>
      </c>
      <c r="C400" s="1" t="str">
        <f>VLOOKUP(A400,'BDD de référence'!$B$5:$E$5006,4,0)</f>
        <v>Nouvelle-Aquitaine</v>
      </c>
      <c r="D400" s="201">
        <v>6750.5</v>
      </c>
      <c r="E400" s="189" t="str">
        <f t="shared" si="6"/>
        <v>Tranche A</v>
      </c>
      <c r="F400" s="119">
        <f>IFERROR((VLOOKUP(E400,'Simulations - Consolidé'!$A$41:$P$45,13,0)*D400+VLOOKUP(E400,'Simulations - Consolidé'!$A$41:$P$45,14,0)),"")*$B$6</f>
        <v>20218.221428571425</v>
      </c>
      <c r="G400" s="119" t="str" cm="1">
        <f t="array" ref="G400">IF(SUMIF('BDD de référence'!$B$6:$B$4786,A400,'BDD de référence'!$I$6:$I$4786)&gt;0,IFERROR((VLOOKUP(E400,'Volet 1 - Domaines 2&amp;3'!$A$39:$L$43,11,0)*D400+VLOOKUP(E400,'Volet 1 - Domaines 2&amp;3'!$A$39:$L$43,12,0))*$B$6,error),"")</f>
        <v/>
      </c>
      <c r="H400" s="119" t="str" cm="1">
        <f t="array" ref="H400">IF(SUMIF('BDD de référence'!$B$6:$B$4786,A400,'BDD de référence'!$J$6:$J$4786)&gt;0,IFERROR((VLOOKUP(E400,'Volet 1 - Domaines 2&amp;3'!$A$39:$L$43,11,0)*D400+VLOOKUP(E400,'Volet 1 - Domaines 2&amp;3'!$A$39:$L$43,12,0))*$B$6,error),"")</f>
        <v/>
      </c>
      <c r="I400" s="119">
        <f>IFERROR((VLOOKUP(E400,'Simulations - Consolidé'!$A$41:$P$45,15,0)*D400+VLOOKUP(E400,'Simulations - Consolidé'!$A$41:$P$45,16,0)),"")*$C$6</f>
        <v>8789.2698606271788</v>
      </c>
      <c r="J400" s="167">
        <v>6190.6</v>
      </c>
      <c r="K400" s="167">
        <v>7428.72</v>
      </c>
      <c r="L400" s="167">
        <v>5372.12</v>
      </c>
      <c r="M400" s="167">
        <v>6446.55</v>
      </c>
      <c r="N400" s="167">
        <v>5386.97</v>
      </c>
      <c r="O400" s="167">
        <v>6464.37</v>
      </c>
    </row>
    <row r="401" spans="1:15">
      <c r="A401" s="1" t="s">
        <v>1629</v>
      </c>
      <c r="B401" s="1" t="str">
        <f>VLOOKUP(A401,'BDD de référence'!$B$5:$D$5006,3,0)</f>
        <v>16</v>
      </c>
      <c r="C401" s="1" t="str">
        <f>VLOOKUP(A401,'BDD de référence'!$B$5:$E$5006,4,0)</f>
        <v>Nouvelle-Aquitaine</v>
      </c>
      <c r="D401" s="201">
        <v>14334.5</v>
      </c>
      <c r="E401" s="189" t="str">
        <f t="shared" si="6"/>
        <v>Tranche B</v>
      </c>
      <c r="F401" s="119">
        <f>IFERROR((VLOOKUP(E401,'Simulations - Consolidé'!$A$41:$P$45,13,0)*D401+VLOOKUP(E401,'Simulations - Consolidé'!$A$41:$P$45,14,0)),"")*$B$6</f>
        <v>30053.148387096771</v>
      </c>
      <c r="G401" s="119" t="str" cm="1">
        <f t="array" ref="G401">IF(SUMIF('BDD de référence'!$B$6:$B$4786,A401,'BDD de référence'!$I$6:$I$4786)&gt;0,IFERROR((VLOOKUP(E401,'Volet 1 - Domaines 2&amp;3'!$A$39:$L$43,11,0)*D401+VLOOKUP(E401,'Volet 1 - Domaines 2&amp;3'!$A$39:$L$43,12,0))*$B$6,error),"")</f>
        <v/>
      </c>
      <c r="H401" s="119" t="str" cm="1">
        <f t="array" ref="H401">IF(SUMIF('BDD de référence'!$B$6:$B$4786,A401,'BDD de référence'!$J$6:$J$4786)&gt;0,IFERROR((VLOOKUP(E401,'Volet 1 - Domaines 2&amp;3'!$A$39:$L$43,11,0)*D401+VLOOKUP(E401,'Volet 1 - Domaines 2&amp;3'!$A$39:$L$43,12,0))*$B$6,error),"")</f>
        <v/>
      </c>
      <c r="I401" s="119">
        <f>IFERROR((VLOOKUP(E401,'Simulations - Consolidé'!$A$41:$P$45,15,0)*D401+VLOOKUP(E401,'Simulations - Consolidé'!$A$41:$P$45,16,0)),"")*$C$6</f>
        <v>13064.711565696301</v>
      </c>
      <c r="J401" s="167">
        <v>8418.81</v>
      </c>
      <c r="K401" s="167">
        <v>10102.58</v>
      </c>
      <c r="L401" s="167">
        <v>7388.31</v>
      </c>
      <c r="M401" s="167">
        <v>8865.98</v>
      </c>
      <c r="N401" s="167">
        <v>6008.17</v>
      </c>
      <c r="O401" s="167">
        <v>7209.81</v>
      </c>
    </row>
    <row r="402" spans="1:15">
      <c r="A402" s="1" t="s">
        <v>1640</v>
      </c>
      <c r="B402" s="1" t="str">
        <f>VLOOKUP(A402,'BDD de référence'!$B$5:$D$5006,3,0)</f>
        <v>16</v>
      </c>
      <c r="C402" s="1" t="str">
        <f>VLOOKUP(A402,'BDD de référence'!$B$5:$E$5006,4,0)</f>
        <v>Nouvelle-Aquitaine</v>
      </c>
      <c r="D402" s="201">
        <v>5344</v>
      </c>
      <c r="E402" s="189" t="str">
        <f t="shared" si="6"/>
        <v>Tranche A</v>
      </c>
      <c r="F402" s="119">
        <f>IFERROR((VLOOKUP(E402,'Simulations - Consolidé'!$A$41:$P$45,13,0)*D402+VLOOKUP(E402,'Simulations - Consolidé'!$A$41:$P$45,14,0)),"")*$B$6</f>
        <v>19193.485714285714</v>
      </c>
      <c r="G402" s="119" t="str" cm="1">
        <f t="array" ref="G402">IF(SUMIF('BDD de référence'!$B$6:$B$4786,A402,'BDD de référence'!$I$6:$I$4786)&gt;0,IFERROR((VLOOKUP(E402,'Volet 1 - Domaines 2&amp;3'!$A$39:$L$43,11,0)*D402+VLOOKUP(E402,'Volet 1 - Domaines 2&amp;3'!$A$39:$L$43,12,0))*$B$6,error),"")</f>
        <v/>
      </c>
      <c r="H402" s="119" t="str" cm="1">
        <f t="array" ref="H402">IF(SUMIF('BDD de référence'!$B$6:$B$4786,A402,'BDD de référence'!$J$6:$J$4786)&gt;0,IFERROR((VLOOKUP(E402,'Volet 1 - Domaines 2&amp;3'!$A$39:$L$43,11,0)*D402+VLOOKUP(E402,'Volet 1 - Domaines 2&amp;3'!$A$39:$L$43,12,0))*$B$6,error),"")</f>
        <v/>
      </c>
      <c r="I402" s="119">
        <f>IFERROR((VLOOKUP(E402,'Simulations - Consolidé'!$A$41:$P$45,15,0)*D402+VLOOKUP(E402,'Simulations - Consolidé'!$A$41:$P$45,16,0)),"")*$C$6</f>
        <v>8343.7965156794417</v>
      </c>
      <c r="J402" s="167">
        <v>5855.72</v>
      </c>
      <c r="K402" s="167">
        <v>7026.87</v>
      </c>
      <c r="L402" s="167">
        <v>5120.96</v>
      </c>
      <c r="M402" s="167">
        <v>6145.16</v>
      </c>
      <c r="N402" s="167">
        <v>5219.5300000000007</v>
      </c>
      <c r="O402" s="167">
        <v>6263.4400000000005</v>
      </c>
    </row>
    <row r="403" spans="1:15">
      <c r="A403" s="1" t="s">
        <v>1602</v>
      </c>
      <c r="B403" s="1" t="str">
        <f>VLOOKUP(A403,'BDD de référence'!$B$5:$D$5006,3,0)</f>
        <v>16</v>
      </c>
      <c r="C403" s="1" t="str">
        <f>VLOOKUP(A403,'BDD de référence'!$B$5:$E$5006,4,0)</f>
        <v>Nouvelle-Aquitaine</v>
      </c>
      <c r="D403" s="201">
        <v>51393</v>
      </c>
      <c r="E403" s="189" t="str">
        <f t="shared" si="6"/>
        <v>Tranche C</v>
      </c>
      <c r="F403" s="119">
        <f>IFERROR((VLOOKUP(E403,'Simulations - Consolidé'!$A$41:$P$45,13,0)*D403+VLOOKUP(E403,'Simulations - Consolidé'!$A$41:$P$45,14,0)),"")*$B$6</f>
        <v>52872.400481927711</v>
      </c>
      <c r="G403" s="119" t="str" cm="1">
        <f t="array" ref="G403">IF(SUMIF('BDD de référence'!$B$6:$B$4786,A403,'BDD de référence'!$I$6:$I$4786)&gt;0,IFERROR((VLOOKUP(E403,'Volet 1 - Domaines 2&amp;3'!$A$39:$L$43,11,0)*D403+VLOOKUP(E403,'Volet 1 - Domaines 2&amp;3'!$A$39:$L$43,12,0))*$B$6,error),"")</f>
        <v/>
      </c>
      <c r="H403" s="119" t="str" cm="1">
        <f t="array" ref="H403">IF(SUMIF('BDD de référence'!$B$6:$B$4786,A403,'BDD de référence'!$J$6:$J$4786)&gt;0,IFERROR((VLOOKUP(E403,'Volet 1 - Domaines 2&amp;3'!$A$39:$L$43,11,0)*D403+VLOOKUP(E403,'Volet 1 - Domaines 2&amp;3'!$A$39:$L$43,12,0))*$B$6,error),"")</f>
        <v/>
      </c>
      <c r="I403" s="119">
        <f>IFERROR((VLOOKUP(E403,'Simulations - Consolidé'!$A$41:$P$45,15,0)*D403+VLOOKUP(E403,'Simulations - Consolidé'!$A$41:$P$45,16,0)),"")*$C$6</f>
        <v>22984.702074640027</v>
      </c>
      <c r="J403" s="167">
        <v>13966.32</v>
      </c>
      <c r="K403" s="167">
        <v>16759.59</v>
      </c>
      <c r="L403" s="167">
        <v>11149.83</v>
      </c>
      <c r="M403" s="167">
        <v>13379.800000000001</v>
      </c>
      <c r="N403" s="167">
        <v>8059.1100000000006</v>
      </c>
      <c r="O403" s="167">
        <v>9670.94</v>
      </c>
    </row>
    <row r="404" spans="1:15">
      <c r="A404" s="1" t="s">
        <v>1609</v>
      </c>
      <c r="B404" s="1" t="str">
        <f>VLOOKUP(A404,'BDD de référence'!$B$5:$D$5006,3,0)</f>
        <v>16</v>
      </c>
      <c r="C404" s="1" t="str">
        <f>VLOOKUP(A404,'BDD de référence'!$B$5:$E$5006,4,0)</f>
        <v>Nouvelle-Aquitaine</v>
      </c>
      <c r="D404" s="201">
        <v>59128</v>
      </c>
      <c r="E404" s="189" t="str">
        <f t="shared" si="6"/>
        <v>Tranche C</v>
      </c>
      <c r="F404" s="119">
        <f>IFERROR((VLOOKUP(E404,'Simulations - Consolidé'!$A$41:$P$45,13,0)*D404+VLOOKUP(E404,'Simulations - Consolidé'!$A$41:$P$45,14,0)),"")*$B$6</f>
        <v>56104.325783132525</v>
      </c>
      <c r="G404" s="119" cm="1">
        <f t="array" ref="G404">IF(SUMIF('BDD de référence'!$B$6:$B$4786,A404,'BDD de référence'!$I$6:$I$4786)&gt;0,IFERROR((VLOOKUP(E404,'Volet 1 - Domaines 2&amp;3'!$A$39:$L$43,11,0)*D404+VLOOKUP(E404,'Volet 1 - Domaines 2&amp;3'!$A$39:$L$43,12,0))*$B$6,error),"")</f>
        <v>26001.102650602406</v>
      </c>
      <c r="H404" s="119" cm="1">
        <f t="array" ref="H404">IF(SUMIF('BDD de référence'!$B$6:$B$4786,A404,'BDD de référence'!$J$6:$J$4786)&gt;0,IFERROR((VLOOKUP(E404,'Volet 1 - Domaines 2&amp;3'!$A$39:$L$43,11,0)*D404+VLOOKUP(E404,'Volet 1 - Domaines 2&amp;3'!$A$39:$L$43,12,0))*$B$6,error),"")</f>
        <v>26001.102650602406</v>
      </c>
      <c r="I404" s="119">
        <f>IFERROR((VLOOKUP(E404,'Simulations - Consolidé'!$A$41:$P$45,15,0)*D404+VLOOKUP(E404,'Simulations - Consolidé'!$A$41:$P$45,16,0)),"")*$C$6</f>
        <v>24389.685383485161</v>
      </c>
      <c r="J404" s="167">
        <v>14805.05</v>
      </c>
      <c r="K404" s="167">
        <v>17766.060000000001</v>
      </c>
      <c r="L404" s="167">
        <v>11569.2</v>
      </c>
      <c r="M404" s="167">
        <v>13883.04</v>
      </c>
      <c r="N404" s="167">
        <v>8431.880000000001</v>
      </c>
      <c r="O404" s="167">
        <v>10118.26</v>
      </c>
    </row>
    <row r="405" spans="1:15">
      <c r="A405" s="1" t="s">
        <v>1645</v>
      </c>
      <c r="B405" s="1" t="str">
        <f>VLOOKUP(A405,'BDD de référence'!$B$5:$D$5006,3,0)</f>
        <v>16</v>
      </c>
      <c r="C405" s="1" t="str">
        <f>VLOOKUP(A405,'BDD de référence'!$B$5:$E$5006,4,0)</f>
        <v>Nouvelle-Aquitaine</v>
      </c>
      <c r="D405" s="201">
        <v>557</v>
      </c>
      <c r="E405" s="189" t="str">
        <f t="shared" si="6"/>
        <v>Tranche A</v>
      </c>
      <c r="F405" s="119">
        <f>IFERROR((VLOOKUP(E405,'Simulations - Consolidé'!$A$41:$P$45,13,0)*D405+VLOOKUP(E405,'Simulations - Consolidé'!$A$41:$P$45,14,0)),"")*$B$6</f>
        <v>15705.814285714287</v>
      </c>
      <c r="G405" s="119" t="str" cm="1">
        <f t="array" ref="G405">IF(SUMIF('BDD de référence'!$B$6:$B$4786,A405,'BDD de référence'!$I$6:$I$4786)&gt;0,IFERROR((VLOOKUP(E405,'Volet 1 - Domaines 2&amp;3'!$A$39:$L$43,11,0)*D405+VLOOKUP(E405,'Volet 1 - Domaines 2&amp;3'!$A$39:$L$43,12,0))*$B$6,error),"")</f>
        <v/>
      </c>
      <c r="H405" s="119" t="str" cm="1">
        <f t="array" ref="H405">IF(SUMIF('BDD de référence'!$B$6:$B$4786,A405,'BDD de référence'!$J$6:$J$4786)&gt;0,IFERROR((VLOOKUP(E405,'Volet 1 - Domaines 2&amp;3'!$A$39:$L$43,11,0)*D405+VLOOKUP(E405,'Volet 1 - Domaines 2&amp;3'!$A$39:$L$43,12,0))*$B$6,error),"")</f>
        <v/>
      </c>
      <c r="I405" s="119">
        <f>IFERROR((VLOOKUP(E405,'Simulations - Consolidé'!$A$41:$P$45,15,0)*D405+VLOOKUP(E405,'Simulations - Consolidé'!$A$41:$P$45,16,0)),"")*$C$6</f>
        <v>6827.6351916376307</v>
      </c>
      <c r="J405" s="167">
        <v>4715.96</v>
      </c>
      <c r="K405" s="167">
        <v>5659.16</v>
      </c>
      <c r="L405" s="167">
        <v>4266.1400000000003</v>
      </c>
      <c r="M405" s="167">
        <v>5119.37</v>
      </c>
      <c r="N405" s="167">
        <v>4649.6499999999996</v>
      </c>
      <c r="O405" s="167">
        <v>5579.58</v>
      </c>
    </row>
    <row r="406" spans="1:15">
      <c r="A406" s="1" t="s">
        <v>1755</v>
      </c>
      <c r="B406" s="1" t="str">
        <f>VLOOKUP(A406,'BDD de référence'!$B$5:$D$5006,3,0)</f>
        <v>17</v>
      </c>
      <c r="C406" s="1" t="str">
        <f>VLOOKUP(A406,'BDD de référence'!$B$5:$E$5006,4,0)</f>
        <v>Nouvelle-Aquitaine</v>
      </c>
      <c r="D406" s="201">
        <v>5310</v>
      </c>
      <c r="E406" s="189" t="str">
        <f t="shared" si="6"/>
        <v>Tranche A</v>
      </c>
      <c r="F406" s="119">
        <f>IFERROR((VLOOKUP(E406,'Simulations - Consolidé'!$A$41:$P$45,13,0)*D406+VLOOKUP(E406,'Simulations - Consolidé'!$A$41:$P$45,14,0)),"")*$B$6</f>
        <v>19168.714285714286</v>
      </c>
      <c r="G406" s="119" t="str" cm="1">
        <f t="array" ref="G406">IF(SUMIF('BDD de référence'!$B$6:$B$4786,A406,'BDD de référence'!$I$6:$I$4786)&gt;0,IFERROR((VLOOKUP(E406,'Volet 1 - Domaines 2&amp;3'!$A$39:$L$43,11,0)*D406+VLOOKUP(E406,'Volet 1 - Domaines 2&amp;3'!$A$39:$L$43,12,0))*$B$6,error),"")</f>
        <v/>
      </c>
      <c r="H406" s="119" t="str" cm="1">
        <f t="array" ref="H406">IF(SUMIF('BDD de référence'!$B$6:$B$4786,A406,'BDD de référence'!$J$6:$J$4786)&gt;0,IFERROR((VLOOKUP(E406,'Volet 1 - Domaines 2&amp;3'!$A$39:$L$43,11,0)*D406+VLOOKUP(E406,'Volet 1 - Domaines 2&amp;3'!$A$39:$L$43,12,0))*$B$6,error),"")</f>
        <v/>
      </c>
      <c r="I406" s="119">
        <f>IFERROR((VLOOKUP(E406,'Simulations - Consolidé'!$A$41:$P$45,15,0)*D406+VLOOKUP(E406,'Simulations - Consolidé'!$A$41:$P$45,16,0)),"")*$C$6</f>
        <v>8333.0278745644609</v>
      </c>
      <c r="J406" s="167">
        <v>5847.63</v>
      </c>
      <c r="K406" s="167">
        <v>7017.16</v>
      </c>
      <c r="L406" s="167">
        <v>5114.8900000000003</v>
      </c>
      <c r="M406" s="167">
        <v>6137.87</v>
      </c>
      <c r="N406" s="167">
        <v>5215.49</v>
      </c>
      <c r="O406" s="167">
        <v>6258.59</v>
      </c>
    </row>
    <row r="407" spans="1:15">
      <c r="A407" s="1" t="s">
        <v>1665</v>
      </c>
      <c r="B407" s="1" t="str">
        <f>VLOOKUP(A407,'BDD de référence'!$B$5:$D$5006,3,0)</f>
        <v>17</v>
      </c>
      <c r="C407" s="1" t="str">
        <f>VLOOKUP(A407,'BDD de référence'!$B$5:$E$5006,4,0)</f>
        <v>Nouvelle-Aquitaine</v>
      </c>
      <c r="D407" s="201">
        <v>352442.5</v>
      </c>
      <c r="E407" s="189" t="str">
        <f t="shared" si="6"/>
        <v>Tranche D</v>
      </c>
      <c r="F407" s="119">
        <f>IFERROR((VLOOKUP(E407,'Simulations - Consolidé'!$A$41:$P$45,13,0)*D407+VLOOKUP(E407,'Simulations - Consolidé'!$A$41:$P$45,14,0)),"")*$B$6</f>
        <v>140414.5556569343</v>
      </c>
      <c r="G407" s="119" cm="1">
        <f t="array" ref="G407">IF(SUMIF('BDD de référence'!$B$6:$B$4786,A407,'BDD de référence'!$I$6:$I$4786)&gt;0,IFERROR((VLOOKUP(E407,'Volet 1 - Domaines 2&amp;3'!$A$39:$L$43,11,0)*D407+VLOOKUP(E407,'Volet 1 - Domaines 2&amp;3'!$A$39:$L$43,12,0))*$B$6,error),"")</f>
        <v>46327.103284671532</v>
      </c>
      <c r="H407" s="119" cm="1">
        <f t="array" ref="H407">IF(SUMIF('BDD de référence'!$B$6:$B$4786,A407,'BDD de référence'!$J$6:$J$4786)&gt;0,IFERROR((VLOOKUP(E407,'Volet 1 - Domaines 2&amp;3'!$A$39:$L$43,11,0)*D407+VLOOKUP(E407,'Volet 1 - Domaines 2&amp;3'!$A$39:$L$43,12,0))*$B$6,error),"")</f>
        <v>46327.103284671532</v>
      </c>
      <c r="I407" s="119">
        <f>IFERROR((VLOOKUP(E407,'Simulations - Consolidé'!$A$41:$P$45,15,0)*D407+VLOOKUP(E407,'Simulations - Consolidé'!$A$41:$P$45,16,0)),"")*$C$6</f>
        <v>61041.04786807904</v>
      </c>
      <c r="J407" s="167">
        <v>36684.870000000003</v>
      </c>
      <c r="K407" s="167">
        <v>44021.85</v>
      </c>
      <c r="L407" s="167">
        <v>22173.95</v>
      </c>
      <c r="M407" s="167">
        <v>26608.74</v>
      </c>
      <c r="N407" s="167">
        <v>18007.289999999997</v>
      </c>
      <c r="O407" s="167">
        <v>21608.75</v>
      </c>
    </row>
    <row r="408" spans="1:15">
      <c r="A408" s="1" t="s">
        <v>1697</v>
      </c>
      <c r="B408" s="1" t="str">
        <f>VLOOKUP(A408,'BDD de référence'!$B$5:$D$5006,3,0)</f>
        <v>17</v>
      </c>
      <c r="C408" s="1" t="str">
        <f>VLOOKUP(A408,'BDD de référence'!$B$5:$E$5006,4,0)</f>
        <v>Nouvelle-Aquitaine</v>
      </c>
      <c r="D408" s="201">
        <v>17905.5</v>
      </c>
      <c r="E408" s="189" t="str">
        <f t="shared" si="6"/>
        <v>Tranche B</v>
      </c>
      <c r="F408" s="119">
        <f>IFERROR((VLOOKUP(E408,'Simulations - Consolidé'!$A$41:$P$45,13,0)*D408+VLOOKUP(E408,'Simulations - Consolidé'!$A$41:$P$45,14,0)),"")*$B$6</f>
        <v>34753.04516129032</v>
      </c>
      <c r="G408" s="119" t="str" cm="1">
        <f t="array" ref="G408">IF(SUMIF('BDD de référence'!$B$6:$B$4786,A408,'BDD de référence'!$I$6:$I$4786)&gt;0,IFERROR((VLOOKUP(E408,'Volet 1 - Domaines 2&amp;3'!$A$39:$L$43,11,0)*D408+VLOOKUP(E408,'Volet 1 - Domaines 2&amp;3'!$A$39:$L$43,12,0))*$B$6,error),"")</f>
        <v/>
      </c>
      <c r="H408" s="119" t="str" cm="1">
        <f t="array" ref="H408">IF(SUMIF('BDD de référence'!$B$6:$B$4786,A408,'BDD de référence'!$J$6:$J$4786)&gt;0,IFERROR((VLOOKUP(E408,'Volet 1 - Domaines 2&amp;3'!$A$39:$L$43,11,0)*D408+VLOOKUP(E408,'Volet 1 - Domaines 2&amp;3'!$A$39:$L$43,12,0))*$B$6,error),"")</f>
        <v/>
      </c>
      <c r="I408" s="119">
        <f>IFERROR((VLOOKUP(E408,'Simulations - Consolidé'!$A$41:$P$45,15,0)*D408+VLOOKUP(E408,'Simulations - Consolidé'!$A$41:$P$45,16,0)),"")*$C$6</f>
        <v>15107.85177025964</v>
      </c>
      <c r="J408" s="167">
        <v>9474.75</v>
      </c>
      <c r="K408" s="167">
        <v>11369.7</v>
      </c>
      <c r="L408" s="167">
        <v>8348.26</v>
      </c>
      <c r="M408" s="167">
        <v>10017.92</v>
      </c>
      <c r="N408" s="167">
        <v>6296.15</v>
      </c>
      <c r="O408" s="167">
        <v>7555.38</v>
      </c>
    </row>
    <row r="409" spans="1:15">
      <c r="A409" s="1" t="s">
        <v>1678</v>
      </c>
      <c r="B409" s="1" t="str">
        <f>VLOOKUP(A409,'BDD de référence'!$B$5:$D$5006,3,0)</f>
        <v>17</v>
      </c>
      <c r="C409" s="1" t="str">
        <f>VLOOKUP(A409,'BDD de référence'!$B$5:$E$5006,4,0)</f>
        <v>Nouvelle-Aquitaine</v>
      </c>
      <c r="D409" s="201">
        <v>55501.25</v>
      </c>
      <c r="E409" s="189" t="str">
        <f t="shared" si="6"/>
        <v>Tranche C</v>
      </c>
      <c r="F409" s="119">
        <f>IFERROR((VLOOKUP(E409,'Simulations - Consolidé'!$A$41:$P$45,13,0)*D409+VLOOKUP(E409,'Simulations - Consolidé'!$A$41:$P$45,14,0)),"")*$B$6</f>
        <v>54588.956024096384</v>
      </c>
      <c r="G409" s="119" cm="1">
        <f t="array" ref="G409">IF(SUMIF('BDD de référence'!$B$6:$B$4786,A409,'BDD de référence'!$I$6:$I$4786)&gt;0,IFERROR((VLOOKUP(E409,'Volet 1 - Domaines 2&amp;3'!$A$39:$L$43,11,0)*D409+VLOOKUP(E409,'Volet 1 - Domaines 2&amp;3'!$A$39:$L$43,12,0))*$B$6,error),"")</f>
        <v>25614.831927710842</v>
      </c>
      <c r="H409" s="119" cm="1">
        <f t="array" ref="H409">IF(SUMIF('BDD de référence'!$B$6:$B$4786,A409,'BDD de référence'!$J$6:$J$4786)&gt;0,IFERROR((VLOOKUP(E409,'Volet 1 - Domaines 2&amp;3'!$A$39:$L$43,11,0)*D409+VLOOKUP(E409,'Volet 1 - Domaines 2&amp;3'!$A$39:$L$43,12,0))*$B$6,error),"")</f>
        <v>25614.831927710842</v>
      </c>
      <c r="I409" s="119">
        <f>IFERROR((VLOOKUP(E409,'Simulations - Consolidé'!$A$41:$P$45,15,0)*D409+VLOOKUP(E409,'Simulations - Consolidé'!$A$41:$P$45,16,0)),"")*$C$6</f>
        <v>23730.923493975904</v>
      </c>
      <c r="J409" s="167">
        <v>14411.79</v>
      </c>
      <c r="K409" s="167">
        <v>17294.149999999998</v>
      </c>
      <c r="L409" s="167">
        <v>11372.56</v>
      </c>
      <c r="M409" s="167">
        <v>13647.08</v>
      </c>
      <c r="N409" s="167">
        <v>8257.1</v>
      </c>
      <c r="O409" s="167">
        <v>9908.52</v>
      </c>
    </row>
    <row r="410" spans="1:15">
      <c r="A410" s="1" t="s">
        <v>1718</v>
      </c>
      <c r="B410" s="1" t="str">
        <f>VLOOKUP(A410,'BDD de référence'!$B$5:$D$5006,3,0)</f>
        <v>17</v>
      </c>
      <c r="C410" s="1" t="str">
        <f>VLOOKUP(A410,'BDD de référence'!$B$5:$E$5006,4,0)</f>
        <v>Nouvelle-Aquitaine</v>
      </c>
      <c r="D410" s="201">
        <v>10417</v>
      </c>
      <c r="E410" s="189" t="str">
        <f t="shared" si="6"/>
        <v>Tranche B</v>
      </c>
      <c r="F410" s="119">
        <f>IFERROR((VLOOKUP(E410,'Simulations - Consolidé'!$A$41:$P$45,13,0)*D410+VLOOKUP(E410,'Simulations - Consolidé'!$A$41:$P$45,14,0)),"")*$B$6</f>
        <v>24897.212903225805</v>
      </c>
      <c r="G410" s="119" t="str" cm="1">
        <f t="array" ref="G410">IF(SUMIF('BDD de référence'!$B$6:$B$4786,A410,'BDD de référence'!$I$6:$I$4786)&gt;0,IFERROR((VLOOKUP(E410,'Volet 1 - Domaines 2&amp;3'!$A$39:$L$43,11,0)*D410+VLOOKUP(E410,'Volet 1 - Domaines 2&amp;3'!$A$39:$L$43,12,0))*$B$6,error),"")</f>
        <v/>
      </c>
      <c r="H410" s="119" t="str" cm="1">
        <f t="array" ref="H410">IF(SUMIF('BDD de référence'!$B$6:$B$4786,A410,'BDD de référence'!$J$6:$J$4786)&gt;0,IFERROR((VLOOKUP(E410,'Volet 1 - Domaines 2&amp;3'!$A$39:$L$43,11,0)*D410+VLOOKUP(E410,'Volet 1 - Domaines 2&amp;3'!$A$39:$L$43,12,0))*$B$6,error),"")</f>
        <v/>
      </c>
      <c r="I410" s="119">
        <f>IFERROR((VLOOKUP(E410,'Simulations - Consolidé'!$A$41:$P$45,15,0)*D410+VLOOKUP(E410,'Simulations - Consolidé'!$A$41:$P$45,16,0)),"")*$C$6</f>
        <v>10823.322108575923</v>
      </c>
      <c r="J410" s="167">
        <v>7260.41</v>
      </c>
      <c r="K410" s="167">
        <v>8712.5</v>
      </c>
      <c r="L410" s="167">
        <v>6335.22</v>
      </c>
      <c r="M410" s="167">
        <v>7602.27</v>
      </c>
      <c r="N410" s="167">
        <v>5692.24</v>
      </c>
      <c r="O410" s="167">
        <v>6830.6900000000005</v>
      </c>
    </row>
    <row r="411" spans="1:15">
      <c r="A411" s="1" t="s">
        <v>1715</v>
      </c>
      <c r="B411" s="1" t="str">
        <f>VLOOKUP(A411,'BDD de référence'!$B$5:$D$5006,3,0)</f>
        <v>17</v>
      </c>
      <c r="C411" s="1" t="str">
        <f>VLOOKUP(A411,'BDD de référence'!$B$5:$E$5006,4,0)</f>
        <v>Nouvelle-Aquitaine</v>
      </c>
      <c r="D411" s="201">
        <v>10474</v>
      </c>
      <c r="E411" s="189" t="str">
        <f t="shared" si="6"/>
        <v>Tranche B</v>
      </c>
      <c r="F411" s="119">
        <f>IFERROR((VLOOKUP(E411,'Simulations - Consolidé'!$A$41:$P$45,13,0)*D411+VLOOKUP(E411,'Simulations - Consolidé'!$A$41:$P$45,14,0)),"")*$B$6</f>
        <v>24972.232258064512</v>
      </c>
      <c r="G411" s="119" t="str" cm="1">
        <f t="array" ref="G411">IF(SUMIF('BDD de référence'!$B$6:$B$4786,A411,'BDD de référence'!$I$6:$I$4786)&gt;0,IFERROR((VLOOKUP(E411,'Volet 1 - Domaines 2&amp;3'!$A$39:$L$43,11,0)*D411+VLOOKUP(E411,'Volet 1 - Domaines 2&amp;3'!$A$39:$L$43,12,0))*$B$6,error),"")</f>
        <v/>
      </c>
      <c r="H411" s="119" t="str" cm="1">
        <f t="array" ref="H411">IF(SUMIF('BDD de référence'!$B$6:$B$4786,A411,'BDD de référence'!$J$6:$J$4786)&gt;0,IFERROR((VLOOKUP(E411,'Volet 1 - Domaines 2&amp;3'!$A$39:$L$43,11,0)*D411+VLOOKUP(E411,'Volet 1 - Domaines 2&amp;3'!$A$39:$L$43,12,0))*$B$6,error),"")</f>
        <v/>
      </c>
      <c r="I411" s="119">
        <f>IFERROR((VLOOKUP(E411,'Simulations - Consolidé'!$A$41:$P$45,15,0)*D411+VLOOKUP(E411,'Simulations - Consolidé'!$A$41:$P$45,16,0)),"")*$C$6</f>
        <v>10855.934539732492</v>
      </c>
      <c r="J411" s="167">
        <v>7277.26</v>
      </c>
      <c r="K411" s="167">
        <v>8732.7199999999993</v>
      </c>
      <c r="L411" s="167">
        <v>6350.55</v>
      </c>
      <c r="M411" s="167">
        <v>7620.66</v>
      </c>
      <c r="N411" s="167">
        <v>5696.84</v>
      </c>
      <c r="O411" s="167">
        <v>6836.21</v>
      </c>
    </row>
    <row r="412" spans="1:15">
      <c r="A412" s="1" t="s">
        <v>1731</v>
      </c>
      <c r="B412" s="1" t="str">
        <f>VLOOKUP(A412,'BDD de référence'!$B$5:$D$5006,3,0)</f>
        <v>17</v>
      </c>
      <c r="C412" s="1" t="str">
        <f>VLOOKUP(A412,'BDD de référence'!$B$5:$E$5006,4,0)</f>
        <v>Nouvelle-Aquitaine</v>
      </c>
      <c r="D412" s="201">
        <v>5122</v>
      </c>
      <c r="E412" s="189" t="str">
        <f t="shared" si="6"/>
        <v>Tranche A</v>
      </c>
      <c r="F412" s="119">
        <f>IFERROR((VLOOKUP(E412,'Simulations - Consolidé'!$A$41:$P$45,13,0)*D412+VLOOKUP(E412,'Simulations - Consolidé'!$A$41:$P$45,14,0)),"")*$B$6</f>
        <v>19031.742857142857</v>
      </c>
      <c r="G412" s="119" t="str" cm="1">
        <f t="array" ref="G412">IF(SUMIF('BDD de référence'!$B$6:$B$4786,A412,'BDD de référence'!$I$6:$I$4786)&gt;0,IFERROR((VLOOKUP(E412,'Volet 1 - Domaines 2&amp;3'!$A$39:$L$43,11,0)*D412+VLOOKUP(E412,'Volet 1 - Domaines 2&amp;3'!$A$39:$L$43,12,0))*$B$6,error),"")</f>
        <v/>
      </c>
      <c r="H412" s="119" t="str" cm="1">
        <f t="array" ref="H412">IF(SUMIF('BDD de référence'!$B$6:$B$4786,A412,'BDD de référence'!$J$6:$J$4786)&gt;0,IFERROR((VLOOKUP(E412,'Volet 1 - Domaines 2&amp;3'!$A$39:$L$43,11,0)*D412+VLOOKUP(E412,'Volet 1 - Domaines 2&amp;3'!$A$39:$L$43,12,0))*$B$6,error),"")</f>
        <v/>
      </c>
      <c r="I412" s="119">
        <f>IFERROR((VLOOKUP(E412,'Simulations - Consolidé'!$A$41:$P$45,15,0)*D412+VLOOKUP(E412,'Simulations - Consolidé'!$A$41:$P$45,16,0)),"")*$C$6</f>
        <v>8273.4836236933807</v>
      </c>
      <c r="J412" s="167">
        <v>5802.8600000000006</v>
      </c>
      <c r="K412" s="167">
        <v>6963.4400000000005</v>
      </c>
      <c r="L412" s="167">
        <v>5081.3200000000006</v>
      </c>
      <c r="M412" s="167">
        <v>6097.59</v>
      </c>
      <c r="N412" s="167">
        <v>5193.1000000000004</v>
      </c>
      <c r="O412" s="167">
        <v>6231.72</v>
      </c>
    </row>
    <row r="413" spans="1:15">
      <c r="A413" s="1" t="s">
        <v>1681</v>
      </c>
      <c r="B413" s="1" t="str">
        <f>VLOOKUP(A413,'BDD de référence'!$B$5:$D$5006,3,0)</f>
        <v>17</v>
      </c>
      <c r="C413" s="1" t="str">
        <f>VLOOKUP(A413,'BDD de référence'!$B$5:$E$5006,4,0)</f>
        <v>Nouvelle-Aquitaine</v>
      </c>
      <c r="D413" s="201">
        <v>43237.5</v>
      </c>
      <c r="E413" s="189" t="str">
        <f t="shared" si="6"/>
        <v>Tranche C</v>
      </c>
      <c r="F413" s="119">
        <f>IFERROR((VLOOKUP(E413,'Simulations - Consolidé'!$A$41:$P$45,13,0)*D413+VLOOKUP(E413,'Simulations - Consolidé'!$A$41:$P$45,14,0)),"")*$B$6</f>
        <v>49464.777108433736</v>
      </c>
      <c r="G413" s="119" cm="1">
        <f t="array" ref="G413">IF(SUMIF('BDD de référence'!$B$6:$B$4786,A413,'BDD de référence'!$I$6:$I$4786)&gt;0,IFERROR((VLOOKUP(E413,'Volet 1 - Domaines 2&amp;3'!$A$39:$L$43,11,0)*D413+VLOOKUP(E413,'Volet 1 - Domaines 2&amp;3'!$A$39:$L$43,12,0))*$B$6,error),"")</f>
        <v>24308.668674698794</v>
      </c>
      <c r="H413" s="119" cm="1">
        <f t="array" ref="H413">IF(SUMIF('BDD de référence'!$B$6:$B$4786,A413,'BDD de référence'!$J$6:$J$4786)&gt;0,IFERROR((VLOOKUP(E413,'Volet 1 - Domaines 2&amp;3'!$A$39:$L$43,11,0)*D413+VLOOKUP(E413,'Volet 1 - Domaines 2&amp;3'!$A$39:$L$43,12,0))*$B$6,error),"")</f>
        <v>24308.668674698794</v>
      </c>
      <c r="I413" s="119">
        <f>IFERROR((VLOOKUP(E413,'Simulations - Consolidé'!$A$41:$P$45,15,0)*D413+VLOOKUP(E413,'Simulations - Consolidé'!$A$41:$P$45,16,0)),"")*$C$6</f>
        <v>21503.339259476936</v>
      </c>
      <c r="J413" s="167">
        <v>13081.99</v>
      </c>
      <c r="K413" s="167">
        <v>15698.39</v>
      </c>
      <c r="L413" s="167">
        <v>10707.66</v>
      </c>
      <c r="M413" s="167">
        <v>12849.2</v>
      </c>
      <c r="N413" s="167">
        <v>7666.0700000000006</v>
      </c>
      <c r="O413" s="167">
        <v>9199.2900000000009</v>
      </c>
    </row>
    <row r="414" spans="1:15">
      <c r="A414" s="1" t="s">
        <v>1669</v>
      </c>
      <c r="B414" s="1" t="str">
        <f>VLOOKUP(A414,'BDD de référence'!$B$5:$D$5006,3,0)</f>
        <v>17</v>
      </c>
      <c r="C414" s="1" t="str">
        <f>VLOOKUP(A414,'BDD de référence'!$B$5:$E$5006,4,0)</f>
        <v>Nouvelle-Aquitaine</v>
      </c>
      <c r="D414" s="201">
        <v>184051.5</v>
      </c>
      <c r="E414" s="189" t="str">
        <f t="shared" si="6"/>
        <v>Tranche C</v>
      </c>
      <c r="F414" s="119">
        <f>IFERROR((VLOOKUP(E414,'Simulations - Consolidé'!$A$41:$P$45,13,0)*D414+VLOOKUP(E414,'Simulations - Consolidé'!$A$41:$P$45,14,0)),"")*$B$6</f>
        <v>108301.27734939758</v>
      </c>
      <c r="G414" s="119" cm="1">
        <f t="array" ref="G414">IF(SUMIF('BDD de référence'!$B$6:$B$4786,A414,'BDD de référence'!$I$6:$I$4786)&gt;0,IFERROR((VLOOKUP(E414,'Volet 1 - Domaines 2&amp;3'!$A$39:$L$43,11,0)*D414+VLOOKUP(E414,'Volet 1 - Domaines 2&amp;3'!$A$39:$L$43,12,0))*$B$6,error),"")</f>
        <v>39306.207951807228</v>
      </c>
      <c r="H414" s="119" cm="1">
        <f t="array" ref="H414">IF(SUMIF('BDD de référence'!$B$6:$B$4786,A414,'BDD de référence'!$J$6:$J$4786)&gt;0,IFERROR((VLOOKUP(E414,'Volet 1 - Domaines 2&amp;3'!$A$39:$L$43,11,0)*D414+VLOOKUP(E414,'Volet 1 - Domaines 2&amp;3'!$A$39:$L$43,12,0))*$B$6,error),"")</f>
        <v>39306.207951807228</v>
      </c>
      <c r="I414" s="119">
        <f>IFERROR((VLOOKUP(E414,'Simulations - Consolidé'!$A$41:$P$45,15,0)*D414+VLOOKUP(E414,'Simulations - Consolidé'!$A$41:$P$45,16,0)),"")*$C$6</f>
        <v>47080.756150455476</v>
      </c>
      <c r="J414" s="167">
        <v>28350.969999999998</v>
      </c>
      <c r="K414" s="167">
        <v>34021.170000000006</v>
      </c>
      <c r="L414" s="167">
        <v>18342.150000000001</v>
      </c>
      <c r="M414" s="167">
        <v>22010.58</v>
      </c>
      <c r="N414" s="167">
        <v>14452.29</v>
      </c>
      <c r="O414" s="167">
        <v>17342.75</v>
      </c>
    </row>
    <row r="415" spans="1:15">
      <c r="A415" s="1" t="s">
        <v>1675</v>
      </c>
      <c r="B415" s="1" t="str">
        <f>VLOOKUP(A415,'BDD de référence'!$B$5:$D$5006,3,0)</f>
        <v>17</v>
      </c>
      <c r="C415" s="1" t="str">
        <f>VLOOKUP(A415,'BDD de référence'!$B$5:$E$5006,4,0)</f>
        <v>Nouvelle-Aquitaine</v>
      </c>
      <c r="D415" s="201">
        <v>66104</v>
      </c>
      <c r="E415" s="189" t="str">
        <f t="shared" si="6"/>
        <v>Tranche C</v>
      </c>
      <c r="F415" s="119">
        <f>IFERROR((VLOOKUP(E415,'Simulations - Consolidé'!$A$41:$P$45,13,0)*D415+VLOOKUP(E415,'Simulations - Consolidé'!$A$41:$P$45,14,0)),"")*$B$6</f>
        <v>59019.117108433733</v>
      </c>
      <c r="G415" s="119" cm="1">
        <f t="array" ref="G415">IF(SUMIF('BDD de référence'!$B$6:$B$4786,A415,'BDD de référence'!$I$6:$I$4786)&gt;0,IFERROR((VLOOKUP(E415,'Volet 1 - Domaines 2&amp;3'!$A$39:$L$43,11,0)*D415+VLOOKUP(E415,'Volet 1 - Domaines 2&amp;3'!$A$39:$L$43,12,0))*$B$6,error),"")</f>
        <v>26744.088674698793</v>
      </c>
      <c r="H415" s="119" cm="1">
        <f t="array" ref="H415">IF(SUMIF('BDD de référence'!$B$6:$B$4786,A415,'BDD de référence'!$J$6:$J$4786)&gt;0,IFERROR((VLOOKUP(E415,'Volet 1 - Domaines 2&amp;3'!$A$39:$L$43,11,0)*D415+VLOOKUP(E415,'Volet 1 - Domaines 2&amp;3'!$A$39:$L$43,12,0))*$B$6,error),"")</f>
        <v>26744.088674698793</v>
      </c>
      <c r="I415" s="119">
        <f>IFERROR((VLOOKUP(E415,'Simulations - Consolidé'!$A$41:$P$45,15,0)*D415+VLOOKUP(E415,'Simulations - Consolidé'!$A$41:$P$45,16,0)),"")*$C$6</f>
        <v>25656.804137525716</v>
      </c>
      <c r="J415" s="167">
        <v>15561.49</v>
      </c>
      <c r="K415" s="167">
        <v>18673.789999999997</v>
      </c>
      <c r="L415" s="167">
        <v>11947.41</v>
      </c>
      <c r="M415" s="167">
        <v>14336.9</v>
      </c>
      <c r="N415" s="167">
        <v>8768.07</v>
      </c>
      <c r="O415" s="167">
        <v>10521.69</v>
      </c>
    </row>
    <row r="416" spans="1:15">
      <c r="A416" s="1" t="s">
        <v>1741</v>
      </c>
      <c r="B416" s="1" t="str">
        <f>VLOOKUP(A416,'BDD de référence'!$B$5:$D$5006,3,0)</f>
        <v>17</v>
      </c>
      <c r="C416" s="1" t="str">
        <f>VLOOKUP(A416,'BDD de référence'!$B$5:$E$5006,4,0)</f>
        <v>Nouvelle-Aquitaine</v>
      </c>
      <c r="D416" s="201">
        <v>2612</v>
      </c>
      <c r="E416" s="189" t="str">
        <f t="shared" si="6"/>
        <v>Tranche A</v>
      </c>
      <c r="F416" s="119">
        <f>IFERROR((VLOOKUP(E416,'Simulations - Consolidé'!$A$41:$P$45,13,0)*D416+VLOOKUP(E416,'Simulations - Consolidé'!$A$41:$P$45,14,0)),"")*$B$6</f>
        <v>17203.028571428571</v>
      </c>
      <c r="G416" s="119" t="str" cm="1">
        <f t="array" ref="G416">IF(SUMIF('BDD de référence'!$B$6:$B$4786,A416,'BDD de référence'!$I$6:$I$4786)&gt;0,IFERROR((VLOOKUP(E416,'Volet 1 - Domaines 2&amp;3'!$A$39:$L$43,11,0)*D416+VLOOKUP(E416,'Volet 1 - Domaines 2&amp;3'!$A$39:$L$43,12,0))*$B$6,error),"")</f>
        <v/>
      </c>
      <c r="H416" s="119" t="str" cm="1">
        <f t="array" ref="H416">IF(SUMIF('BDD de référence'!$B$6:$B$4786,A416,'BDD de référence'!$J$6:$J$4786)&gt;0,IFERROR((VLOOKUP(E416,'Volet 1 - Domaines 2&amp;3'!$A$39:$L$43,11,0)*D416+VLOOKUP(E416,'Volet 1 - Domaines 2&amp;3'!$A$39:$L$43,12,0))*$B$6,error),"")</f>
        <v/>
      </c>
      <c r="I416" s="119">
        <f>IFERROR((VLOOKUP(E416,'Simulations - Consolidé'!$A$41:$P$45,15,0)*D416+VLOOKUP(E416,'Simulations - Consolidé'!$A$41:$P$45,16,0)),"")*$C$6</f>
        <v>7478.5045296167245</v>
      </c>
      <c r="J416" s="167">
        <v>5205.25</v>
      </c>
      <c r="K416" s="167">
        <v>6246.3</v>
      </c>
      <c r="L416" s="167">
        <v>4633.1000000000004</v>
      </c>
      <c r="M416" s="167">
        <v>5559.72</v>
      </c>
      <c r="N416" s="167">
        <v>4894.3</v>
      </c>
      <c r="O416" s="167">
        <v>5873.16</v>
      </c>
    </row>
    <row r="417" spans="1:15">
      <c r="A417" s="1" t="s">
        <v>1672</v>
      </c>
      <c r="B417" s="1" t="str">
        <f>VLOOKUP(A417,'BDD de référence'!$B$5:$D$5006,3,0)</f>
        <v>17</v>
      </c>
      <c r="C417" s="1" t="str">
        <f>VLOOKUP(A417,'BDD de référence'!$B$5:$E$5006,4,0)</f>
        <v>Nouvelle-Aquitaine</v>
      </c>
      <c r="D417" s="201">
        <v>120781.5</v>
      </c>
      <c r="E417" s="189" t="str">
        <f t="shared" si="6"/>
        <v>Tranche C</v>
      </c>
      <c r="F417" s="119">
        <f>IFERROR((VLOOKUP(E417,'Simulations - Consolidé'!$A$41:$P$45,13,0)*D417+VLOOKUP(E417,'Simulations - Consolidé'!$A$41:$P$45,14,0)),"")*$B$6</f>
        <v>81865.089397590375</v>
      </c>
      <c r="G417" s="119" cm="1">
        <f t="array" ref="G417">IF(SUMIF('BDD de référence'!$B$6:$B$4786,A417,'BDD de référence'!$I$6:$I$4786)&gt;0,IFERROR((VLOOKUP(E417,'Volet 1 - Domaines 2&amp;3'!$A$39:$L$43,11,0)*D417+VLOOKUP(E417,'Volet 1 - Domaines 2&amp;3'!$A$39:$L$43,12,0))*$B$6,error),"")</f>
        <v>32567.571807228913</v>
      </c>
      <c r="H417" s="119" cm="1">
        <f t="array" ref="H417">IF(SUMIF('BDD de référence'!$B$6:$B$4786,A417,'BDD de référence'!$J$6:$J$4786)&gt;0,IFERROR((VLOOKUP(E417,'Volet 1 - Domaines 2&amp;3'!$A$39:$L$43,11,0)*D417+VLOOKUP(E417,'Volet 1 - Domaines 2&amp;3'!$A$39:$L$43,12,0))*$B$6,error),"")</f>
        <v>32567.571807228913</v>
      </c>
      <c r="I417" s="119">
        <f>IFERROR((VLOOKUP(E417,'Simulations - Consolidé'!$A$41:$P$45,15,0)*D417+VLOOKUP(E417,'Simulations - Consolidé'!$A$41:$P$45,16,0)),"")*$C$6</f>
        <v>35588.410455480458</v>
      </c>
      <c r="J417" s="167">
        <v>21490.37</v>
      </c>
      <c r="K417" s="167">
        <v>25788.449999999997</v>
      </c>
      <c r="L417" s="167">
        <v>14911.85</v>
      </c>
      <c r="M417" s="167">
        <v>17894.22</v>
      </c>
      <c r="N417" s="167">
        <v>11403.130000000001</v>
      </c>
      <c r="O417" s="167">
        <v>13683.76</v>
      </c>
    </row>
    <row r="418" spans="1:15">
      <c r="A418" s="1" t="s">
        <v>1705</v>
      </c>
      <c r="B418" s="1" t="str">
        <f>VLOOKUP(A418,'BDD de référence'!$B$5:$D$5006,3,0)</f>
        <v>17</v>
      </c>
      <c r="C418" s="1" t="str">
        <f>VLOOKUP(A418,'BDD de référence'!$B$5:$E$5006,4,0)</f>
        <v>Nouvelle-Aquitaine</v>
      </c>
      <c r="D418" s="201">
        <v>14568.5</v>
      </c>
      <c r="E418" s="189" t="str">
        <f t="shared" si="6"/>
        <v>Tranche B</v>
      </c>
      <c r="F418" s="119">
        <f>IFERROR((VLOOKUP(E418,'Simulations - Consolidé'!$A$41:$P$45,13,0)*D418+VLOOKUP(E418,'Simulations - Consolidé'!$A$41:$P$45,14,0)),"")*$B$6</f>
        <v>30361.122580645162</v>
      </c>
      <c r="G418" s="119" t="str" cm="1">
        <f t="array" ref="G418">IF(SUMIF('BDD de référence'!$B$6:$B$4786,A418,'BDD de référence'!$I$6:$I$4786)&gt;0,IFERROR((VLOOKUP(E418,'Volet 1 - Domaines 2&amp;3'!$A$39:$L$43,11,0)*D418+VLOOKUP(E418,'Volet 1 - Domaines 2&amp;3'!$A$39:$L$43,12,0))*$B$6,error),"")</f>
        <v/>
      </c>
      <c r="H418" s="119" cm="1">
        <f t="array" ref="H418">IF(SUMIF('BDD de référence'!$B$6:$B$4786,A418,'BDD de référence'!$J$6:$J$4786)&gt;0,IFERROR((VLOOKUP(E418,'Volet 1 - Domaines 2&amp;3'!$A$39:$L$43,11,0)*D418+VLOOKUP(E418,'Volet 1 - Domaines 2&amp;3'!$A$39:$L$43,12,0))*$B$6,error),"")</f>
        <v>16445.608064516127</v>
      </c>
      <c r="I418" s="119">
        <f>IFERROR((VLOOKUP(E418,'Simulations - Consolidé'!$A$41:$P$45,15,0)*D418+VLOOKUP(E418,'Simulations - Consolidé'!$A$41:$P$45,16,0)),"")*$C$6</f>
        <v>13198.594177812745</v>
      </c>
      <c r="J418" s="167">
        <v>8488</v>
      </c>
      <c r="K418" s="167">
        <v>10185.6</v>
      </c>
      <c r="L418" s="167">
        <v>7451.22</v>
      </c>
      <c r="M418" s="167">
        <v>8941.4699999999993</v>
      </c>
      <c r="N418" s="167">
        <v>6027.04</v>
      </c>
      <c r="O418" s="167">
        <v>7232.45</v>
      </c>
    </row>
    <row r="419" spans="1:15">
      <c r="A419" s="1" t="s">
        <v>1710</v>
      </c>
      <c r="B419" s="1" t="str">
        <f>VLOOKUP(A419,'BDD de référence'!$B$5:$D$5006,3,0)</f>
        <v>17</v>
      </c>
      <c r="C419" s="1" t="str">
        <f>VLOOKUP(A419,'BDD de référence'!$B$5:$E$5006,4,0)</f>
        <v>Nouvelle-Aquitaine</v>
      </c>
      <c r="D419" s="201">
        <v>11061</v>
      </c>
      <c r="E419" s="189" t="str">
        <f t="shared" si="6"/>
        <v>Tranche B</v>
      </c>
      <c r="F419" s="119">
        <f>IFERROR((VLOOKUP(E419,'Simulations - Consolidé'!$A$41:$P$45,13,0)*D419+VLOOKUP(E419,'Simulations - Consolidé'!$A$41:$P$45,14,0)),"")*$B$6</f>
        <v>25744.799999999999</v>
      </c>
      <c r="G419" s="119" t="str" cm="1">
        <f t="array" ref="G419">IF(SUMIF('BDD de référence'!$B$6:$B$4786,A419,'BDD de référence'!$I$6:$I$4786)&gt;0,IFERROR((VLOOKUP(E419,'Volet 1 - Domaines 2&amp;3'!$A$39:$L$43,11,0)*D419+VLOOKUP(E419,'Volet 1 - Domaines 2&amp;3'!$A$39:$L$43,12,0))*$B$6,error),"")</f>
        <v/>
      </c>
      <c r="H419" s="119" t="str" cm="1">
        <f t="array" ref="H419">IF(SUMIF('BDD de référence'!$B$6:$B$4786,A419,'BDD de référence'!$J$6:$J$4786)&gt;0,IFERROR((VLOOKUP(E419,'Volet 1 - Domaines 2&amp;3'!$A$39:$L$43,11,0)*D419+VLOOKUP(E419,'Volet 1 - Domaines 2&amp;3'!$A$39:$L$43,12,0))*$B$6,error),"")</f>
        <v/>
      </c>
      <c r="I419" s="119">
        <f>IFERROR((VLOOKUP(E419,'Simulations - Consolidé'!$A$41:$P$45,15,0)*D419+VLOOKUP(E419,'Simulations - Consolidé'!$A$41:$P$45,16,0)),"")*$C$6</f>
        <v>11191.785365853657</v>
      </c>
      <c r="J419" s="167">
        <v>7450.84</v>
      </c>
      <c r="K419" s="167">
        <v>8941.01</v>
      </c>
      <c r="L419" s="167">
        <v>6508.34</v>
      </c>
      <c r="M419" s="167">
        <v>7810.01</v>
      </c>
      <c r="N419" s="167">
        <v>5744.17</v>
      </c>
      <c r="O419" s="167">
        <v>6893.01</v>
      </c>
    </row>
    <row r="420" spans="1:15">
      <c r="A420" s="1" t="s">
        <v>1701</v>
      </c>
      <c r="B420" s="1" t="str">
        <f>VLOOKUP(A420,'BDD de référence'!$B$5:$D$5006,3,0)</f>
        <v>17</v>
      </c>
      <c r="C420" s="1" t="str">
        <f>VLOOKUP(A420,'BDD de référence'!$B$5:$E$5006,4,0)</f>
        <v>Nouvelle-Aquitaine</v>
      </c>
      <c r="D420" s="201">
        <v>15590.5</v>
      </c>
      <c r="E420" s="189" t="str">
        <f t="shared" si="6"/>
        <v>Tranche B</v>
      </c>
      <c r="F420" s="119">
        <f>IFERROR((VLOOKUP(E420,'Simulations - Consolidé'!$A$41:$P$45,13,0)*D420+VLOOKUP(E420,'Simulations - Consolidé'!$A$41:$P$45,14,0)),"")*$B$6</f>
        <v>31706.206451612903</v>
      </c>
      <c r="G420" s="119" t="str" cm="1">
        <f t="array" ref="G420">IF(SUMIF('BDD de référence'!$B$6:$B$4786,A420,'BDD de référence'!$I$6:$I$4786)&gt;0,IFERROR((VLOOKUP(E420,'Volet 1 - Domaines 2&amp;3'!$A$39:$L$43,11,0)*D420+VLOOKUP(E420,'Volet 1 - Domaines 2&amp;3'!$A$39:$L$43,12,0))*$B$6,error),"")</f>
        <v/>
      </c>
      <c r="H420" s="119" t="str" cm="1">
        <f t="array" ref="H420">IF(SUMIF('BDD de référence'!$B$6:$B$4786,A420,'BDD de référence'!$J$6:$J$4786)&gt;0,IFERROR((VLOOKUP(E420,'Volet 1 - Domaines 2&amp;3'!$A$39:$L$43,11,0)*D420+VLOOKUP(E420,'Volet 1 - Domaines 2&amp;3'!$A$39:$L$43,12,0))*$B$6,error),"")</f>
        <v/>
      </c>
      <c r="I420" s="119">
        <f>IFERROR((VLOOKUP(E420,'Simulations - Consolidé'!$A$41:$P$45,15,0)*D420+VLOOKUP(E420,'Simulations - Consolidé'!$A$41:$P$45,16,0)),"")*$C$6</f>
        <v>13783.329346970888</v>
      </c>
      <c r="J420" s="167">
        <v>8790.2100000000009</v>
      </c>
      <c r="K420" s="167">
        <v>10548.26</v>
      </c>
      <c r="L420" s="167">
        <v>7725.95</v>
      </c>
      <c r="M420" s="167">
        <v>9271.14</v>
      </c>
      <c r="N420" s="167">
        <v>6109.45</v>
      </c>
      <c r="O420" s="167">
        <v>7331.34</v>
      </c>
    </row>
    <row r="421" spans="1:15">
      <c r="A421" s="1" t="s">
        <v>1688</v>
      </c>
      <c r="B421" s="1" t="str">
        <f>VLOOKUP(A421,'BDD de référence'!$B$5:$D$5006,3,0)</f>
        <v>17</v>
      </c>
      <c r="C421" s="1" t="str">
        <f>VLOOKUP(A421,'BDD de référence'!$B$5:$E$5006,4,0)</f>
        <v>Nouvelle-Aquitaine</v>
      </c>
      <c r="D421" s="201">
        <v>33242</v>
      </c>
      <c r="E421" s="189" t="str">
        <f t="shared" si="6"/>
        <v>Tranche C</v>
      </c>
      <c r="F421" s="119">
        <f>IFERROR((VLOOKUP(E421,'Simulations - Consolidé'!$A$41:$P$45,13,0)*D421+VLOOKUP(E421,'Simulations - Consolidé'!$A$41:$P$45,14,0)),"")*$B$6</f>
        <v>45288.344096385539</v>
      </c>
      <c r="G421" s="119" t="str" cm="1">
        <f t="array" ref="G421">IF(SUMIF('BDD de référence'!$B$6:$B$4786,A421,'BDD de référence'!$I$6:$I$4786)&gt;0,IFERROR((VLOOKUP(E421,'Volet 1 - Domaines 2&amp;3'!$A$39:$L$43,11,0)*D421+VLOOKUP(E421,'Volet 1 - Domaines 2&amp;3'!$A$39:$L$43,12,0))*$B$6,error),"")</f>
        <v/>
      </c>
      <c r="H421" s="119" t="str" cm="1">
        <f t="array" ref="H421">IF(SUMIF('BDD de référence'!$B$6:$B$4786,A421,'BDD de référence'!$J$6:$J$4786)&gt;0,IFERROR((VLOOKUP(E421,'Volet 1 - Domaines 2&amp;3'!$A$39:$L$43,11,0)*D421+VLOOKUP(E421,'Volet 1 - Domaines 2&amp;3'!$A$39:$L$43,12,0))*$B$6,error),"")</f>
        <v/>
      </c>
      <c r="I421" s="119">
        <f>IFERROR((VLOOKUP(E421,'Simulations - Consolidé'!$A$41:$P$45,15,0)*D421+VLOOKUP(E421,'Simulations - Consolidé'!$A$41:$P$45,16,0)),"")*$C$6</f>
        <v>19687.759341757275</v>
      </c>
      <c r="J421" s="167">
        <v>11998.14</v>
      </c>
      <c r="K421" s="167">
        <v>14397.77</v>
      </c>
      <c r="L421" s="167">
        <v>10165.74</v>
      </c>
      <c r="M421" s="167">
        <v>12198.89</v>
      </c>
      <c r="N421" s="167">
        <v>7184.3600000000006</v>
      </c>
      <c r="O421" s="167">
        <v>8621.24</v>
      </c>
    </row>
    <row r="422" spans="1:15">
      <c r="A422" s="1" t="s">
        <v>1695</v>
      </c>
      <c r="B422" s="1" t="str">
        <f>VLOOKUP(A422,'BDD de référence'!$B$5:$D$5006,3,0)</f>
        <v>17</v>
      </c>
      <c r="C422" s="1" t="str">
        <f>VLOOKUP(A422,'BDD de référence'!$B$5:$E$5006,4,0)</f>
        <v>Nouvelle-Aquitaine</v>
      </c>
      <c r="D422" s="201">
        <v>20138.5</v>
      </c>
      <c r="E422" s="189" t="str">
        <f t="shared" si="6"/>
        <v>Tranche B</v>
      </c>
      <c r="F422" s="119">
        <f>IFERROR((VLOOKUP(E422,'Simulations - Consolidé'!$A$41:$P$45,13,0)*D422+VLOOKUP(E422,'Simulations - Consolidé'!$A$41:$P$45,14,0)),"")*$B$6</f>
        <v>37691.961290322579</v>
      </c>
      <c r="G422" s="119" t="str" cm="1">
        <f t="array" ref="G422">IF(SUMIF('BDD de référence'!$B$6:$B$4786,A422,'BDD de référence'!$I$6:$I$4786)&gt;0,IFERROR((VLOOKUP(E422,'Volet 1 - Domaines 2&amp;3'!$A$39:$L$43,11,0)*D422+VLOOKUP(E422,'Volet 1 - Domaines 2&amp;3'!$A$39:$L$43,12,0))*$B$6,error),"")</f>
        <v/>
      </c>
      <c r="H422" s="119" t="str" cm="1">
        <f t="array" ref="H422">IF(SUMIF('BDD de référence'!$B$6:$B$4786,A422,'BDD de référence'!$J$6:$J$4786)&gt;0,IFERROR((VLOOKUP(E422,'Volet 1 - Domaines 2&amp;3'!$A$39:$L$43,11,0)*D422+VLOOKUP(E422,'Volet 1 - Domaines 2&amp;3'!$A$39:$L$43,12,0))*$B$6,error),"")</f>
        <v/>
      </c>
      <c r="I422" s="119">
        <f>IFERROR((VLOOKUP(E422,'Simulations - Consolidé'!$A$41:$P$45,15,0)*D422+VLOOKUP(E422,'Simulations - Consolidé'!$A$41:$P$45,16,0)),"")*$C$6</f>
        <v>16385.45806451613</v>
      </c>
      <c r="J422" s="167">
        <v>10135.050000000001</v>
      </c>
      <c r="K422" s="167">
        <v>12162.06</v>
      </c>
      <c r="L422" s="167">
        <v>8948.5300000000007</v>
      </c>
      <c r="M422" s="167">
        <v>10738.24</v>
      </c>
      <c r="N422" s="167">
        <v>6476.2300000000005</v>
      </c>
      <c r="O422" s="167">
        <v>7771.4800000000005</v>
      </c>
    </row>
    <row r="423" spans="1:15">
      <c r="A423" s="1" t="s">
        <v>1692</v>
      </c>
      <c r="B423" s="1" t="str">
        <f>VLOOKUP(A423,'BDD de référence'!$B$5:$D$5006,3,0)</f>
        <v>17</v>
      </c>
      <c r="C423" s="1" t="str">
        <f>VLOOKUP(A423,'BDD de référence'!$B$5:$E$5006,4,0)</f>
        <v>Nouvelle-Aquitaine</v>
      </c>
      <c r="D423" s="201">
        <v>24525.5</v>
      </c>
      <c r="E423" s="189" t="str">
        <f t="shared" si="6"/>
        <v>Tranche C</v>
      </c>
      <c r="F423" s="119">
        <f>IFERROR((VLOOKUP(E423,'Simulations - Consolidé'!$A$41:$P$45,13,0)*D423+VLOOKUP(E423,'Simulations - Consolidé'!$A$41:$P$45,14,0)),"")*$B$6</f>
        <v>41646.317349397592</v>
      </c>
      <c r="G423" s="119" t="str" cm="1">
        <f t="array" ref="G423">IF(SUMIF('BDD de référence'!$B$6:$B$4786,A423,'BDD de référence'!$I$6:$I$4786)&gt;0,IFERROR((VLOOKUP(E423,'Volet 1 - Domaines 2&amp;3'!$A$39:$L$43,11,0)*D423+VLOOKUP(E423,'Volet 1 - Domaines 2&amp;3'!$A$39:$L$43,12,0))*$B$6,error),"")</f>
        <v/>
      </c>
      <c r="H423" s="119" cm="1">
        <f t="array" ref="H423">IF(SUMIF('BDD de référence'!$B$6:$B$4786,A423,'BDD de référence'!$J$6:$J$4786)&gt;0,IFERROR((VLOOKUP(E423,'Volet 1 - Domaines 2&amp;3'!$A$39:$L$43,11,0)*D423+VLOOKUP(E423,'Volet 1 - Domaines 2&amp;3'!$A$39:$L$43,12,0))*$B$6,error),"")</f>
        <v>22315.727951807228</v>
      </c>
      <c r="I423" s="119">
        <f>IFERROR((VLOOKUP(E423,'Simulations - Consolidé'!$A$41:$P$45,15,0)*D423+VLOOKUP(E423,'Simulations - Consolidé'!$A$41:$P$45,16,0)),"")*$C$6</f>
        <v>18104.49663826036</v>
      </c>
      <c r="J423" s="167">
        <v>11052.97</v>
      </c>
      <c r="K423" s="167">
        <v>13263.57</v>
      </c>
      <c r="L423" s="167">
        <v>9693.15</v>
      </c>
      <c r="M423" s="167">
        <v>11631.78</v>
      </c>
      <c r="N423" s="167">
        <v>6764.29</v>
      </c>
      <c r="O423" s="167">
        <v>8117.1500000000005</v>
      </c>
    </row>
    <row r="424" spans="1:15">
      <c r="A424" s="1" t="s">
        <v>1707</v>
      </c>
      <c r="B424" s="1" t="str">
        <f>VLOOKUP(A424,'BDD de référence'!$B$5:$D$5006,3,0)</f>
        <v>17</v>
      </c>
      <c r="C424" s="1" t="str">
        <f>VLOOKUP(A424,'BDD de référence'!$B$5:$E$5006,4,0)</f>
        <v>Nouvelle-Aquitaine</v>
      </c>
      <c r="D424" s="201">
        <v>12270.5</v>
      </c>
      <c r="E424" s="189" t="str">
        <f t="shared" si="6"/>
        <v>Tranche B</v>
      </c>
      <c r="F424" s="119">
        <f>IFERROR((VLOOKUP(E424,'Simulations - Consolidé'!$A$41:$P$45,13,0)*D424+VLOOKUP(E424,'Simulations - Consolidé'!$A$41:$P$45,14,0)),"")*$B$6</f>
        <v>27336.658064516127</v>
      </c>
      <c r="G424" s="119" t="str" cm="1">
        <f t="array" ref="G424">IF(SUMIF('BDD de référence'!$B$6:$B$4786,A424,'BDD de référence'!$I$6:$I$4786)&gt;0,IFERROR((VLOOKUP(E424,'Volet 1 - Domaines 2&amp;3'!$A$39:$L$43,11,0)*D424+VLOOKUP(E424,'Volet 1 - Domaines 2&amp;3'!$A$39:$L$43,12,0))*$B$6,error),"")</f>
        <v/>
      </c>
      <c r="H424" s="119" t="str" cm="1">
        <f t="array" ref="H424">IF(SUMIF('BDD de référence'!$B$6:$B$4786,A424,'BDD de référence'!$J$6:$J$4786)&gt;0,IFERROR((VLOOKUP(E424,'Volet 1 - Domaines 2&amp;3'!$A$39:$L$43,11,0)*D424+VLOOKUP(E424,'Volet 1 - Domaines 2&amp;3'!$A$39:$L$43,12,0))*$B$6,error),"")</f>
        <v/>
      </c>
      <c r="I424" s="119">
        <f>IFERROR((VLOOKUP(E424,'Simulations - Consolidé'!$A$41:$P$45,15,0)*D424+VLOOKUP(E424,'Simulations - Consolidé'!$A$41:$P$45,16,0)),"")*$C$6</f>
        <v>11883.798269079465</v>
      </c>
      <c r="J424" s="167">
        <v>7808.49</v>
      </c>
      <c r="K424" s="167">
        <v>9370.19</v>
      </c>
      <c r="L424" s="167">
        <v>6833.4800000000005</v>
      </c>
      <c r="M424" s="167">
        <v>8200.18</v>
      </c>
      <c r="N424" s="167">
        <v>5841.71</v>
      </c>
      <c r="O424" s="167">
        <v>7010.06</v>
      </c>
    </row>
    <row r="425" spans="1:15">
      <c r="A425" s="1" t="s">
        <v>1685</v>
      </c>
      <c r="B425" s="1" t="str">
        <f>VLOOKUP(A425,'BDD de référence'!$B$5:$D$5006,3,0)</f>
        <v>17</v>
      </c>
      <c r="C425" s="1" t="str">
        <f>VLOOKUP(A425,'BDD de référence'!$B$5:$E$5006,4,0)</f>
        <v>Nouvelle-Aquitaine</v>
      </c>
      <c r="D425" s="201">
        <v>35530</v>
      </c>
      <c r="E425" s="189" t="str">
        <f t="shared" si="6"/>
        <v>Tranche C</v>
      </c>
      <c r="F425" s="119">
        <f>IFERROR((VLOOKUP(E425,'Simulations - Consolidé'!$A$41:$P$45,13,0)*D425+VLOOKUP(E425,'Simulations - Consolidé'!$A$41:$P$45,14,0)),"")*$B$6</f>
        <v>46244.342168674695</v>
      </c>
      <c r="G425" s="119" t="str" cm="1">
        <f t="array" ref="G425">IF(SUMIF('BDD de référence'!$B$6:$B$4786,A425,'BDD de référence'!$I$6:$I$4786)&gt;0,IFERROR((VLOOKUP(E425,'Volet 1 - Domaines 2&amp;3'!$A$39:$L$43,11,0)*D425+VLOOKUP(E425,'Volet 1 - Domaines 2&amp;3'!$A$39:$L$43,12,0))*$B$6,error),"")</f>
        <v/>
      </c>
      <c r="H425" s="119" t="str" cm="1">
        <f t="array" ref="H425">IF(SUMIF('BDD de référence'!$B$6:$B$4786,A425,'BDD de référence'!$J$6:$J$4786)&gt;0,IFERROR((VLOOKUP(E425,'Volet 1 - Domaines 2&amp;3'!$A$39:$L$43,11,0)*D425+VLOOKUP(E425,'Volet 1 - Domaines 2&amp;3'!$A$39:$L$43,12,0))*$B$6,error),"")</f>
        <v/>
      </c>
      <c r="I425" s="119">
        <f>IFERROR((VLOOKUP(E425,'Simulations - Consolidé'!$A$41:$P$45,15,0)*D425+VLOOKUP(E425,'Simulations - Consolidé'!$A$41:$P$45,16,0)),"")*$C$6</f>
        <v>20103.351043197181</v>
      </c>
      <c r="J425" s="167">
        <v>12246.23</v>
      </c>
      <c r="K425" s="167">
        <v>14695.48</v>
      </c>
      <c r="L425" s="167">
        <v>10289.790000000001</v>
      </c>
      <c r="M425" s="167">
        <v>12347.75</v>
      </c>
      <c r="N425" s="167">
        <v>7294.63</v>
      </c>
      <c r="O425" s="167">
        <v>8753.56</v>
      </c>
    </row>
    <row r="426" spans="1:15">
      <c r="A426" s="1" t="s">
        <v>1733</v>
      </c>
      <c r="B426" s="1" t="str">
        <f>VLOOKUP(A426,'BDD de référence'!$B$5:$D$5006,3,0)</f>
        <v>17</v>
      </c>
      <c r="C426" s="1" t="str">
        <f>VLOOKUP(A426,'BDD de référence'!$B$5:$E$5006,4,0)</f>
        <v>Nouvelle-Aquitaine</v>
      </c>
      <c r="D426" s="201">
        <v>4995.5</v>
      </c>
      <c r="E426" s="189" t="str">
        <f t="shared" si="6"/>
        <v>Tranche A</v>
      </c>
      <c r="F426" s="119">
        <f>IFERROR((VLOOKUP(E426,'Simulations - Consolidé'!$A$41:$P$45,13,0)*D426+VLOOKUP(E426,'Simulations - Consolidé'!$A$41:$P$45,14,0)),"")*$B$6</f>
        <v>18939.57857142857</v>
      </c>
      <c r="G426" s="119" t="str" cm="1">
        <f t="array" ref="G426">IF(SUMIF('BDD de référence'!$B$6:$B$4786,A426,'BDD de référence'!$I$6:$I$4786)&gt;0,IFERROR((VLOOKUP(E426,'Volet 1 - Domaines 2&amp;3'!$A$39:$L$43,11,0)*D426+VLOOKUP(E426,'Volet 1 - Domaines 2&amp;3'!$A$39:$L$43,12,0))*$B$6,error),"")</f>
        <v/>
      </c>
      <c r="H426" s="119" t="str" cm="1">
        <f t="array" ref="H426">IF(SUMIF('BDD de référence'!$B$6:$B$4786,A426,'BDD de référence'!$J$6:$J$4786)&gt;0,IFERROR((VLOOKUP(E426,'Volet 1 - Domaines 2&amp;3'!$A$39:$L$43,11,0)*D426+VLOOKUP(E426,'Volet 1 - Domaines 2&amp;3'!$A$39:$L$43,12,0))*$B$6,error),"")</f>
        <v/>
      </c>
      <c r="I426" s="119">
        <f>IFERROR((VLOOKUP(E426,'Simulations - Consolidé'!$A$41:$P$45,15,0)*D426+VLOOKUP(E426,'Simulations - Consolidé'!$A$41:$P$45,16,0)),"")*$C$6</f>
        <v>8233.4179442508703</v>
      </c>
      <c r="J426" s="167">
        <v>5772.75</v>
      </c>
      <c r="K426" s="167">
        <v>6927.3</v>
      </c>
      <c r="L426" s="167">
        <v>5058.7300000000005</v>
      </c>
      <c r="M426" s="167">
        <v>6070.4800000000005</v>
      </c>
      <c r="N426" s="167">
        <v>5178.05</v>
      </c>
      <c r="O426" s="167">
        <v>6213.66</v>
      </c>
    </row>
    <row r="427" spans="1:15">
      <c r="A427" s="1" t="s">
        <v>1727</v>
      </c>
      <c r="B427" s="1" t="str">
        <f>VLOOKUP(A427,'BDD de référence'!$B$5:$D$5006,3,0)</f>
        <v>17</v>
      </c>
      <c r="C427" s="1" t="str">
        <f>VLOOKUP(A427,'BDD de référence'!$B$5:$E$5006,4,0)</f>
        <v>Nouvelle-Aquitaine</v>
      </c>
      <c r="D427" s="201">
        <v>8613</v>
      </c>
      <c r="E427" s="189" t="str">
        <f t="shared" si="6"/>
        <v>Tranche B</v>
      </c>
      <c r="F427" s="119">
        <f>IFERROR((VLOOKUP(E427,'Simulations - Consolidé'!$A$41:$P$45,13,0)*D427+VLOOKUP(E427,'Simulations - Consolidé'!$A$41:$P$45,14,0)),"")*$B$6</f>
        <v>22522.916129032255</v>
      </c>
      <c r="G427" s="119" t="str" cm="1">
        <f t="array" ref="G427">IF(SUMIF('BDD de référence'!$B$6:$B$4786,A427,'BDD de référence'!$I$6:$I$4786)&gt;0,IFERROR((VLOOKUP(E427,'Volet 1 - Domaines 2&amp;3'!$A$39:$L$43,11,0)*D427+VLOOKUP(E427,'Volet 1 - Domaines 2&amp;3'!$A$39:$L$43,12,0))*$B$6,error),"")</f>
        <v/>
      </c>
      <c r="H427" s="119" t="str" cm="1">
        <f t="array" ref="H427">IF(SUMIF('BDD de référence'!$B$6:$B$4786,A427,'BDD de référence'!$J$6:$J$4786)&gt;0,IFERROR((VLOOKUP(E427,'Volet 1 - Domaines 2&amp;3'!$A$39:$L$43,11,0)*D427+VLOOKUP(E427,'Volet 1 - Domaines 2&amp;3'!$A$39:$L$43,12,0))*$B$6,error),"")</f>
        <v/>
      </c>
      <c r="I427" s="119">
        <f>IFERROR((VLOOKUP(E427,'Simulations - Consolidé'!$A$41:$P$45,15,0)*D427+VLOOKUP(E427,'Simulations - Consolidé'!$A$41:$P$45,16,0)),"")*$C$6</f>
        <v>9791.167269866246</v>
      </c>
      <c r="J427" s="167">
        <v>6726.97</v>
      </c>
      <c r="K427" s="167">
        <v>8072.37</v>
      </c>
      <c r="L427" s="167">
        <v>5850.2800000000007</v>
      </c>
      <c r="M427" s="167">
        <v>7020.34</v>
      </c>
      <c r="N427" s="167">
        <v>5546.75</v>
      </c>
      <c r="O427" s="167">
        <v>6656.1</v>
      </c>
    </row>
    <row r="428" spans="1:15">
      <c r="A428" s="1" t="s">
        <v>1747</v>
      </c>
      <c r="B428" s="1" t="str">
        <f>VLOOKUP(A428,'BDD de référence'!$B$5:$D$5006,3,0)</f>
        <v>17</v>
      </c>
      <c r="C428" s="1" t="str">
        <f>VLOOKUP(A428,'BDD de référence'!$B$5:$E$5006,4,0)</f>
        <v>Nouvelle-Aquitaine</v>
      </c>
      <c r="D428" s="201">
        <v>1862</v>
      </c>
      <c r="E428" s="189" t="str">
        <f t="shared" si="6"/>
        <v>Tranche A</v>
      </c>
      <c r="F428" s="119">
        <f>IFERROR((VLOOKUP(E428,'Simulations - Consolidé'!$A$41:$P$45,13,0)*D428+VLOOKUP(E428,'Simulations - Consolidé'!$A$41:$P$45,14,0)),"")*$B$6</f>
        <v>16656.599999999999</v>
      </c>
      <c r="G428" s="119" t="str" cm="1">
        <f t="array" ref="G428">IF(SUMIF('BDD de référence'!$B$6:$B$4786,A428,'BDD de référence'!$I$6:$I$4786)&gt;0,IFERROR((VLOOKUP(E428,'Volet 1 - Domaines 2&amp;3'!$A$39:$L$43,11,0)*D428+VLOOKUP(E428,'Volet 1 - Domaines 2&amp;3'!$A$39:$L$43,12,0))*$B$6,error),"")</f>
        <v/>
      </c>
      <c r="H428" s="119" t="str" cm="1">
        <f t="array" ref="H428">IF(SUMIF('BDD de référence'!$B$6:$B$4786,A428,'BDD de référence'!$J$6:$J$4786)&gt;0,IFERROR((VLOOKUP(E428,'Volet 1 - Domaines 2&amp;3'!$A$39:$L$43,11,0)*D428+VLOOKUP(E428,'Volet 1 - Domaines 2&amp;3'!$A$39:$L$43,12,0))*$B$6,error),"")</f>
        <v/>
      </c>
      <c r="I428" s="119">
        <f>IFERROR((VLOOKUP(E428,'Simulations - Consolidé'!$A$41:$P$45,15,0)*D428+VLOOKUP(E428,'Simulations - Consolidé'!$A$41:$P$45,16,0)),"")*$C$6</f>
        <v>7240.9609756097561</v>
      </c>
      <c r="J428" s="167">
        <v>5026.67</v>
      </c>
      <c r="K428" s="167">
        <v>6032.01</v>
      </c>
      <c r="L428" s="167">
        <v>4499.17</v>
      </c>
      <c r="M428" s="167">
        <v>5399.01</v>
      </c>
      <c r="N428" s="167">
        <v>4805</v>
      </c>
      <c r="O428" s="167">
        <v>5766</v>
      </c>
    </row>
    <row r="429" spans="1:15">
      <c r="A429" s="1" t="s">
        <v>1699</v>
      </c>
      <c r="B429" s="1" t="str">
        <f>VLOOKUP(A429,'BDD de référence'!$B$5:$D$5006,3,0)</f>
        <v>17</v>
      </c>
      <c r="C429" s="1" t="str">
        <f>VLOOKUP(A429,'BDD de référence'!$B$5:$E$5006,4,0)</f>
        <v>Nouvelle-Aquitaine</v>
      </c>
      <c r="D429" s="201">
        <v>16741</v>
      </c>
      <c r="E429" s="189" t="str">
        <f t="shared" si="6"/>
        <v>Tranche B</v>
      </c>
      <c r="F429" s="119">
        <f>IFERROR((VLOOKUP(E429,'Simulations - Consolidé'!$A$41:$P$45,13,0)*D429+VLOOKUP(E429,'Simulations - Consolidé'!$A$41:$P$45,14,0)),"")*$B$6</f>
        <v>33220.412903225806</v>
      </c>
      <c r="G429" s="119" t="str" cm="1">
        <f t="array" ref="G429">IF(SUMIF('BDD de référence'!$B$6:$B$4786,A429,'BDD de référence'!$I$6:$I$4786)&gt;0,IFERROR((VLOOKUP(E429,'Volet 1 - Domaines 2&amp;3'!$A$39:$L$43,11,0)*D429+VLOOKUP(E429,'Volet 1 - Domaines 2&amp;3'!$A$39:$L$43,12,0))*$B$6,error),"")</f>
        <v/>
      </c>
      <c r="H429" s="119" t="str" cm="1">
        <f t="array" ref="H429">IF(SUMIF('BDD de référence'!$B$6:$B$4786,A429,'BDD de référence'!$J$6:$J$4786)&gt;0,IFERROR((VLOOKUP(E429,'Volet 1 - Domaines 2&amp;3'!$A$39:$L$43,11,0)*D429+VLOOKUP(E429,'Volet 1 - Domaines 2&amp;3'!$A$39:$L$43,12,0))*$B$6,error),"")</f>
        <v/>
      </c>
      <c r="I429" s="119">
        <f>IFERROR((VLOOKUP(E429,'Simulations - Consolidé'!$A$41:$P$45,15,0)*D429+VLOOKUP(E429,'Simulations - Consolidé'!$A$41:$P$45,16,0)),"")*$C$6</f>
        <v>14441.585523210069</v>
      </c>
      <c r="J429" s="167">
        <v>9130.41</v>
      </c>
      <c r="K429" s="167">
        <v>10956.5</v>
      </c>
      <c r="L429" s="167">
        <v>8035.22</v>
      </c>
      <c r="M429" s="167">
        <v>9642.27</v>
      </c>
      <c r="N429" s="167">
        <v>6202.24</v>
      </c>
      <c r="O429" s="167">
        <v>7442.6900000000005</v>
      </c>
    </row>
    <row r="430" spans="1:15">
      <c r="A430" s="1" t="s">
        <v>1784</v>
      </c>
      <c r="B430" s="1" t="str">
        <f>VLOOKUP(A430,'BDD de référence'!$B$5:$D$5006,3,0)</f>
        <v>18</v>
      </c>
      <c r="C430" s="1" t="str">
        <f>VLOOKUP(A430,'BDD de référence'!$B$5:$E$5006,4,0)</f>
        <v>Centre-Val de Loire</v>
      </c>
      <c r="D430" s="201">
        <v>212404.5</v>
      </c>
      <c r="E430" s="189" t="str">
        <f t="shared" si="6"/>
        <v>Tranche C</v>
      </c>
      <c r="F430" s="119">
        <f>IFERROR((VLOOKUP(E430,'Simulations - Consolidé'!$A$41:$P$45,13,0)*D430+VLOOKUP(E430,'Simulations - Consolidé'!$A$41:$P$45,14,0)),"")*$B$6</f>
        <v>120148.04891566264</v>
      </c>
      <c r="G430" s="119" cm="1">
        <f t="array" ref="G430">IF(SUMIF('BDD de référence'!$B$6:$B$4786,A430,'BDD de référence'!$I$6:$I$4786)&gt;0,IFERROR((VLOOKUP(E430,'Volet 1 - Domaines 2&amp;3'!$A$39:$L$43,11,0)*D430+VLOOKUP(E430,'Volet 1 - Domaines 2&amp;3'!$A$39:$L$43,12,0))*$B$6,error),"")</f>
        <v>42325.973253012045</v>
      </c>
      <c r="H430" s="119" cm="1">
        <f t="array" ref="H430">IF(SUMIF('BDD de référence'!$B$6:$B$4786,A430,'BDD de référence'!$J$6:$J$4786)&gt;0,IFERROR((VLOOKUP(E430,'Volet 1 - Domaines 2&amp;3'!$A$39:$L$43,11,0)*D430+VLOOKUP(E430,'Volet 1 - Domaines 2&amp;3'!$A$39:$L$43,12,0))*$B$6,error),"")</f>
        <v>42325.973253012045</v>
      </c>
      <c r="I430" s="119">
        <f>IFERROR((VLOOKUP(E430,'Simulations - Consolidé'!$A$41:$P$45,15,0)*D430+VLOOKUP(E430,'Simulations - Consolidé'!$A$41:$P$45,16,0)),"")*$C$6</f>
        <v>52230.78740523068</v>
      </c>
      <c r="J430" s="167">
        <v>31425.399999999998</v>
      </c>
      <c r="K430" s="167">
        <v>37710.480000000003</v>
      </c>
      <c r="L430" s="167">
        <v>19879.37</v>
      </c>
      <c r="M430" s="167">
        <v>23855.25</v>
      </c>
      <c r="N430" s="167">
        <v>15818.7</v>
      </c>
      <c r="O430" s="167">
        <v>18982.439999999999</v>
      </c>
    </row>
    <row r="431" spans="1:15">
      <c r="A431" s="1" t="s">
        <v>1789</v>
      </c>
      <c r="B431" s="1" t="str">
        <f>VLOOKUP(A431,'BDD de référence'!$B$5:$D$5006,3,0)</f>
        <v>18</v>
      </c>
      <c r="C431" s="1" t="str">
        <f>VLOOKUP(A431,'BDD de référence'!$B$5:$E$5006,4,0)</f>
        <v>Centre-Val de Loire</v>
      </c>
      <c r="D431" s="201">
        <v>74065.5</v>
      </c>
      <c r="E431" s="189" t="str">
        <f t="shared" si="6"/>
        <v>Tranche C</v>
      </c>
      <c r="F431" s="119">
        <f>IFERROR((VLOOKUP(E431,'Simulations - Consolidé'!$A$41:$P$45,13,0)*D431+VLOOKUP(E431,'Simulations - Consolidé'!$A$41:$P$45,14,0)),"")*$B$6</f>
        <v>62345.681204819273</v>
      </c>
      <c r="G431" s="119" cm="1">
        <f t="array" ref="G431">IF(SUMIF('BDD de référence'!$B$6:$B$4786,A431,'BDD de référence'!$I$6:$I$4786)&gt;0,IFERROR((VLOOKUP(E431,'Volet 1 - Domaines 2&amp;3'!$A$39:$L$43,11,0)*D431+VLOOKUP(E431,'Volet 1 - Domaines 2&amp;3'!$A$39:$L$43,12,0))*$B$6,error),"")</f>
        <v>27592.036385542167</v>
      </c>
      <c r="H431" s="119" cm="1">
        <f t="array" ref="H431">IF(SUMIF('BDD de référence'!$B$6:$B$4786,A431,'BDD de référence'!$J$6:$J$4786)&gt;0,IFERROR((VLOOKUP(E431,'Volet 1 - Domaines 2&amp;3'!$A$39:$L$43,11,0)*D431+VLOOKUP(E431,'Volet 1 - Domaines 2&amp;3'!$A$39:$L$43,12,0))*$B$6,error),"")</f>
        <v>27592.036385542167</v>
      </c>
      <c r="I431" s="119">
        <f>IFERROR((VLOOKUP(E431,'Simulations - Consolidé'!$A$41:$P$45,15,0)*D431+VLOOKUP(E431,'Simulations - Consolidé'!$A$41:$P$45,16,0)),"")*$C$6</f>
        <v>27102.928845136641</v>
      </c>
      <c r="J431" s="167">
        <v>16424.78</v>
      </c>
      <c r="K431" s="167">
        <v>19709.739999999998</v>
      </c>
      <c r="L431" s="167">
        <v>12379.06</v>
      </c>
      <c r="M431" s="167">
        <v>14854.880000000001</v>
      </c>
      <c r="N431" s="167">
        <v>9151.76</v>
      </c>
      <c r="O431" s="167">
        <v>10982.12</v>
      </c>
    </row>
    <row r="432" spans="1:15">
      <c r="A432" s="1" t="s">
        <v>1798</v>
      </c>
      <c r="B432" s="1" t="str">
        <f>VLOOKUP(A432,'BDD de référence'!$B$5:$D$5006,3,0)</f>
        <v>18</v>
      </c>
      <c r="C432" s="1" t="str">
        <f>VLOOKUP(A432,'BDD de référence'!$B$5:$E$5006,4,0)</f>
        <v>Centre-Val de Loire</v>
      </c>
      <c r="D432" s="201">
        <v>51517</v>
      </c>
      <c r="E432" s="189" t="str">
        <f t="shared" si="6"/>
        <v>Tranche C</v>
      </c>
      <c r="F432" s="119">
        <f>IFERROR((VLOOKUP(E432,'Simulations - Consolidé'!$A$41:$P$45,13,0)*D432+VLOOKUP(E432,'Simulations - Consolidé'!$A$41:$P$45,14,0)),"")*$B$6</f>
        <v>52924.211566265054</v>
      </c>
      <c r="G432" s="119" t="str" cm="1">
        <f t="array" ref="G432">IF(SUMIF('BDD de référence'!$B$6:$B$4786,A432,'BDD de référence'!$I$6:$I$4786)&gt;0,IFERROR((VLOOKUP(E432,'Volet 1 - Domaines 2&amp;3'!$A$39:$L$43,11,0)*D432+VLOOKUP(E432,'Volet 1 - Domaines 2&amp;3'!$A$39:$L$43,12,0))*$B$6,error),"")</f>
        <v/>
      </c>
      <c r="H432" s="119" cm="1">
        <f t="array" ref="H432">IF(SUMIF('BDD de référence'!$B$6:$B$4786,A432,'BDD de référence'!$J$6:$J$4786)&gt;0,IFERROR((VLOOKUP(E432,'Volet 1 - Domaines 2&amp;3'!$A$39:$L$43,11,0)*D432+VLOOKUP(E432,'Volet 1 - Domaines 2&amp;3'!$A$39:$L$43,12,0))*$B$6,error),"")</f>
        <v>25190.485301204815</v>
      </c>
      <c r="I432" s="119">
        <f>IFERROR((VLOOKUP(E432,'Simulations - Consolidé'!$A$41:$P$45,15,0)*D432+VLOOKUP(E432,'Simulations - Consolidé'!$A$41:$P$45,16,0)),"")*$C$6</f>
        <v>23007.225401116662</v>
      </c>
      <c r="J432" s="167">
        <v>13979.76</v>
      </c>
      <c r="K432" s="167">
        <v>16775.719999999998</v>
      </c>
      <c r="L432" s="167">
        <v>11156.55</v>
      </c>
      <c r="M432" s="167">
        <v>13387.86</v>
      </c>
      <c r="N432" s="167">
        <v>8065.09</v>
      </c>
      <c r="O432" s="167">
        <v>9678.11</v>
      </c>
    </row>
    <row r="433" spans="1:15">
      <c r="A433" s="1" t="s">
        <v>1818</v>
      </c>
      <c r="B433" s="1" t="str">
        <f>VLOOKUP(A433,'BDD de référence'!$B$5:$D$5006,3,0)</f>
        <v>18</v>
      </c>
      <c r="C433" s="1" t="str">
        <f>VLOOKUP(A433,'BDD de référence'!$B$5:$E$5006,4,0)</f>
        <v>Centre-Val de Loire</v>
      </c>
      <c r="D433" s="201">
        <v>10209.5</v>
      </c>
      <c r="E433" s="189" t="str">
        <f t="shared" si="6"/>
        <v>Tranche B</v>
      </c>
      <c r="F433" s="119">
        <f>IFERROR((VLOOKUP(E433,'Simulations - Consolidé'!$A$41:$P$45,13,0)*D433+VLOOKUP(E433,'Simulations - Consolidé'!$A$41:$P$45,14,0)),"")*$B$6</f>
        <v>24624.116129032256</v>
      </c>
      <c r="G433" s="119" t="str" cm="1">
        <f t="array" ref="G433">IF(SUMIF('BDD de référence'!$B$6:$B$4786,A433,'BDD de référence'!$I$6:$I$4786)&gt;0,IFERROR((VLOOKUP(E433,'Volet 1 - Domaines 2&amp;3'!$A$39:$L$43,11,0)*D433+VLOOKUP(E433,'Volet 1 - Domaines 2&amp;3'!$A$39:$L$43,12,0))*$B$6,error),"")</f>
        <v/>
      </c>
      <c r="H433" s="119" t="str" cm="1">
        <f t="array" ref="H433">IF(SUMIF('BDD de référence'!$B$6:$B$4786,A433,'BDD de référence'!$J$6:$J$4786)&gt;0,IFERROR((VLOOKUP(E433,'Volet 1 - Domaines 2&amp;3'!$A$39:$L$43,11,0)*D433+VLOOKUP(E433,'Volet 1 - Domaines 2&amp;3'!$A$39:$L$43,12,0))*$B$6,error),"")</f>
        <v/>
      </c>
      <c r="I433" s="119">
        <f>IFERROR((VLOOKUP(E433,'Simulations - Consolidé'!$A$41:$P$45,15,0)*D433+VLOOKUP(E433,'Simulations - Consolidé'!$A$41:$P$45,16,0)),"")*$C$6</f>
        <v>10704.60141620771</v>
      </c>
      <c r="J433" s="167">
        <v>7199.05</v>
      </c>
      <c r="K433" s="167">
        <v>8638.86</v>
      </c>
      <c r="L433" s="167">
        <v>6279.45</v>
      </c>
      <c r="M433" s="167">
        <v>7535.34</v>
      </c>
      <c r="N433" s="167">
        <v>5675.5</v>
      </c>
      <c r="O433" s="167">
        <v>6810.6</v>
      </c>
    </row>
    <row r="434" spans="1:15">
      <c r="A434" s="1" t="s">
        <v>1814</v>
      </c>
      <c r="B434" s="1" t="str">
        <f>VLOOKUP(A434,'BDD de référence'!$B$5:$D$5006,3,0)</f>
        <v>18</v>
      </c>
      <c r="C434" s="1" t="str">
        <f>VLOOKUP(A434,'BDD de référence'!$B$5:$E$5006,4,0)</f>
        <v>Centre-Val de Loire</v>
      </c>
      <c r="D434" s="201">
        <v>10534</v>
      </c>
      <c r="E434" s="189" t="str">
        <f t="shared" si="6"/>
        <v>Tranche B</v>
      </c>
      <c r="F434" s="119">
        <f>IFERROR((VLOOKUP(E434,'Simulations - Consolidé'!$A$41:$P$45,13,0)*D434+VLOOKUP(E434,'Simulations - Consolidé'!$A$41:$P$45,14,0)),"")*$B$6</f>
        <v>25051.200000000001</v>
      </c>
      <c r="G434" s="119" t="str" cm="1">
        <f t="array" ref="G434">IF(SUMIF('BDD de référence'!$B$6:$B$4786,A434,'BDD de référence'!$I$6:$I$4786)&gt;0,IFERROR((VLOOKUP(E434,'Volet 1 - Domaines 2&amp;3'!$A$39:$L$43,11,0)*D434+VLOOKUP(E434,'Volet 1 - Domaines 2&amp;3'!$A$39:$L$43,12,0))*$B$6,error),"")</f>
        <v/>
      </c>
      <c r="H434" s="119" cm="1">
        <f t="array" ref="H434">IF(SUMIF('BDD de référence'!$B$6:$B$4786,A434,'BDD de référence'!$J$6:$J$4786)&gt;0,IFERROR((VLOOKUP(E434,'Volet 1 - Domaines 2&amp;3'!$A$39:$L$43,11,0)*D434+VLOOKUP(E434,'Volet 1 - Domaines 2&amp;3'!$A$39:$L$43,12,0))*$B$6,error),"")</f>
        <v>13569.4</v>
      </c>
      <c r="I434" s="119">
        <f>IFERROR((VLOOKUP(E434,'Simulations - Consolidé'!$A$41:$P$45,15,0)*D434+VLOOKUP(E434,'Simulations - Consolidé'!$A$41:$P$45,16,0)),"")*$C$6</f>
        <v>10890.263414634146</v>
      </c>
      <c r="J434" s="167">
        <v>7295</v>
      </c>
      <c r="K434" s="167">
        <v>8754</v>
      </c>
      <c r="L434" s="167">
        <v>6366.67</v>
      </c>
      <c r="M434" s="167">
        <v>7640.01</v>
      </c>
      <c r="N434" s="167">
        <v>5701.67</v>
      </c>
      <c r="O434" s="167">
        <v>6842.01</v>
      </c>
    </row>
    <row r="435" spans="1:15">
      <c r="A435" s="1" t="s">
        <v>1820</v>
      </c>
      <c r="B435" s="1" t="str">
        <f>VLOOKUP(A435,'BDD de référence'!$B$5:$D$5006,3,0)</f>
        <v>18</v>
      </c>
      <c r="C435" s="1" t="str">
        <f>VLOOKUP(A435,'BDD de référence'!$B$5:$E$5006,4,0)</f>
        <v>Centre-Val de Loire</v>
      </c>
      <c r="D435" s="201">
        <v>7725.25</v>
      </c>
      <c r="E435" s="189" t="str">
        <f t="shared" si="6"/>
        <v>Tranche B</v>
      </c>
      <c r="F435" s="119">
        <f>IFERROR((VLOOKUP(E435,'Simulations - Consolidé'!$A$41:$P$45,13,0)*D435+VLOOKUP(E435,'Simulations - Consolidé'!$A$41:$P$45,14,0)),"")*$B$6</f>
        <v>21354.52258064516</v>
      </c>
      <c r="G435" s="119" t="str" cm="1">
        <f t="array" ref="G435">IF(SUMIF('BDD de référence'!$B$6:$B$4786,A435,'BDD de référence'!$I$6:$I$4786)&gt;0,IFERROR((VLOOKUP(E435,'Volet 1 - Domaines 2&amp;3'!$A$39:$L$43,11,0)*D435+VLOOKUP(E435,'Volet 1 - Domaines 2&amp;3'!$A$39:$L$43,12,0))*$B$6,error),"")</f>
        <v/>
      </c>
      <c r="H435" s="119" t="str" cm="1">
        <f t="array" ref="H435">IF(SUMIF('BDD de référence'!$B$6:$B$4786,A435,'BDD de référence'!$J$6:$J$4786)&gt;0,IFERROR((VLOOKUP(E435,'Volet 1 - Domaines 2&amp;3'!$A$39:$L$43,11,0)*D435+VLOOKUP(E435,'Volet 1 - Domaines 2&amp;3'!$A$39:$L$43,12,0))*$B$6,error),"")</f>
        <v/>
      </c>
      <c r="I435" s="119">
        <f>IFERROR((VLOOKUP(E435,'Simulations - Consolidé'!$A$41:$P$45,15,0)*D435+VLOOKUP(E435,'Simulations - Consolidé'!$A$41:$P$45,16,0)),"")*$C$6</f>
        <v>9283.2429583005505</v>
      </c>
      <c r="J435" s="167">
        <v>6464.46</v>
      </c>
      <c r="K435" s="167">
        <v>7757.3600000000006</v>
      </c>
      <c r="L435" s="167">
        <v>5611.64</v>
      </c>
      <c r="M435" s="167">
        <v>6733.97</v>
      </c>
      <c r="N435" s="167">
        <v>5475.16</v>
      </c>
      <c r="O435" s="167">
        <v>6570.2</v>
      </c>
    </row>
    <row r="436" spans="1:15">
      <c r="A436" s="1" t="s">
        <v>1808</v>
      </c>
      <c r="B436" s="1" t="str">
        <f>VLOOKUP(A436,'BDD de référence'!$B$5:$D$5006,3,0)</f>
        <v>18</v>
      </c>
      <c r="C436" s="1" t="str">
        <f>VLOOKUP(A436,'BDD de référence'!$B$5:$E$5006,4,0)</f>
        <v>Centre-Val de Loire</v>
      </c>
      <c r="D436" s="201">
        <v>15748</v>
      </c>
      <c r="E436" s="189" t="str">
        <f t="shared" si="6"/>
        <v>Tranche B</v>
      </c>
      <c r="F436" s="119">
        <f>IFERROR((VLOOKUP(E436,'Simulations - Consolidé'!$A$41:$P$45,13,0)*D436+VLOOKUP(E436,'Simulations - Consolidé'!$A$41:$P$45,14,0)),"")*$B$6</f>
        <v>31913.496774193547</v>
      </c>
      <c r="G436" s="119" t="str" cm="1">
        <f t="array" ref="G436">IF(SUMIF('BDD de référence'!$B$6:$B$4786,A436,'BDD de référence'!$I$6:$I$4786)&gt;0,IFERROR((VLOOKUP(E436,'Volet 1 - Domaines 2&amp;3'!$A$39:$L$43,11,0)*D436+VLOOKUP(E436,'Volet 1 - Domaines 2&amp;3'!$A$39:$L$43,12,0))*$B$6,error),"")</f>
        <v/>
      </c>
      <c r="H436" s="119" t="str" cm="1">
        <f t="array" ref="H436">IF(SUMIF('BDD de référence'!$B$6:$B$4786,A436,'BDD de référence'!$J$6:$J$4786)&gt;0,IFERROR((VLOOKUP(E436,'Volet 1 - Domaines 2&amp;3'!$A$39:$L$43,11,0)*D436+VLOOKUP(E436,'Volet 1 - Domaines 2&amp;3'!$A$39:$L$43,12,0))*$B$6,error),"")</f>
        <v/>
      </c>
      <c r="I436" s="119">
        <f>IFERROR((VLOOKUP(E436,'Simulations - Consolidé'!$A$41:$P$45,15,0)*D436+VLOOKUP(E436,'Simulations - Consolidé'!$A$41:$P$45,16,0)),"")*$C$6</f>
        <v>13873.442643587725</v>
      </c>
      <c r="J436" s="167">
        <v>8836.7800000000007</v>
      </c>
      <c r="K436" s="167">
        <v>10604.14</v>
      </c>
      <c r="L436" s="167">
        <v>7768.29</v>
      </c>
      <c r="M436" s="167">
        <v>9321.9500000000007</v>
      </c>
      <c r="N436" s="167">
        <v>6122.16</v>
      </c>
      <c r="O436" s="167">
        <v>7346.6</v>
      </c>
    </row>
    <row r="437" spans="1:15">
      <c r="A437" s="1" t="s">
        <v>1795</v>
      </c>
      <c r="B437" s="1" t="str">
        <f>VLOOKUP(A437,'BDD de référence'!$B$5:$D$5006,3,0)</f>
        <v>18</v>
      </c>
      <c r="C437" s="1" t="str">
        <f>VLOOKUP(A437,'BDD de référence'!$B$5:$E$5006,4,0)</f>
        <v>Centre-Val de Loire</v>
      </c>
      <c r="D437" s="201">
        <v>107851</v>
      </c>
      <c r="E437" s="189" t="str">
        <f t="shared" si="6"/>
        <v>Tranche C</v>
      </c>
      <c r="F437" s="119">
        <f>IFERROR((VLOOKUP(E437,'Simulations - Consolidé'!$A$41:$P$45,13,0)*D437+VLOOKUP(E437,'Simulations - Consolidé'!$A$41:$P$45,14,0)),"")*$B$6</f>
        <v>76462.32144578312</v>
      </c>
      <c r="G437" s="119" t="str" cm="1">
        <f t="array" ref="G437">IF(SUMIF('BDD de référence'!$B$6:$B$4786,A437,'BDD de référence'!$I$6:$I$4786)&gt;0,IFERROR((VLOOKUP(E437,'Volet 1 - Domaines 2&amp;3'!$A$39:$L$43,11,0)*D437+VLOOKUP(E437,'Volet 1 - Domaines 2&amp;3'!$A$39:$L$43,12,0))*$B$6,error),"")</f>
        <v/>
      </c>
      <c r="H437" s="119" t="str" cm="1">
        <f t="array" ref="H437">IF(SUMIF('BDD de référence'!$B$6:$B$4786,A437,'BDD de référence'!$J$6:$J$4786)&gt;0,IFERROR((VLOOKUP(E437,'Volet 1 - Domaines 2&amp;3'!$A$39:$L$43,11,0)*D437+VLOOKUP(E437,'Volet 1 - Domaines 2&amp;3'!$A$39:$L$43,12,0))*$B$6,error),"")</f>
        <v/>
      </c>
      <c r="I437" s="119">
        <f>IFERROR((VLOOKUP(E437,'Simulations - Consolidé'!$A$41:$P$45,15,0)*D437+VLOOKUP(E437,'Simulations - Consolidé'!$A$41:$P$45,16,0)),"")*$C$6</f>
        <v>33239.717931237145</v>
      </c>
      <c r="J437" s="167">
        <v>20088.269999999997</v>
      </c>
      <c r="K437" s="167">
        <v>24105.929999999997</v>
      </c>
      <c r="L437" s="167">
        <v>14210.8</v>
      </c>
      <c r="M437" s="167">
        <v>17052.96</v>
      </c>
      <c r="N437" s="167">
        <v>10779.98</v>
      </c>
      <c r="O437" s="167">
        <v>12935.98</v>
      </c>
    </row>
    <row r="438" spans="1:15">
      <c r="A438" s="1" t="s">
        <v>1791</v>
      </c>
      <c r="B438" s="1" t="str">
        <f>VLOOKUP(A438,'BDD de référence'!$B$5:$D$5006,3,0)</f>
        <v>18</v>
      </c>
      <c r="C438" s="1" t="str">
        <f>VLOOKUP(A438,'BDD de référence'!$B$5:$E$5006,4,0)</f>
        <v>Centre-Val de Loire</v>
      </c>
      <c r="D438" s="201">
        <v>50718</v>
      </c>
      <c r="E438" s="189" t="str">
        <f t="shared" si="6"/>
        <v>Tranche C</v>
      </c>
      <c r="F438" s="119">
        <f>IFERROR((VLOOKUP(E438,'Simulations - Consolidé'!$A$41:$P$45,13,0)*D438+VLOOKUP(E438,'Simulations - Consolidé'!$A$41:$P$45,14,0)),"")*$B$6</f>
        <v>52590.364337349398</v>
      </c>
      <c r="G438" s="119" t="str" cm="1">
        <f t="array" ref="G438">IF(SUMIF('BDD de référence'!$B$6:$B$4786,A438,'BDD de référence'!$I$6:$I$4786)&gt;0,IFERROR((VLOOKUP(E438,'Volet 1 - Domaines 2&amp;3'!$A$39:$L$43,11,0)*D438+VLOOKUP(E438,'Volet 1 - Domaines 2&amp;3'!$A$39:$L$43,12,0))*$B$6,error),"")</f>
        <v/>
      </c>
      <c r="H438" s="119" t="str" cm="1">
        <f t="array" ref="H438">IF(SUMIF('BDD de référence'!$B$6:$B$4786,A438,'BDD de référence'!$J$6:$J$4786)&gt;0,IFERROR((VLOOKUP(E438,'Volet 1 - Domaines 2&amp;3'!$A$39:$L$43,11,0)*D438+VLOOKUP(E438,'Volet 1 - Domaines 2&amp;3'!$A$39:$L$43,12,0))*$B$6,error),"")</f>
        <v/>
      </c>
      <c r="I438" s="119">
        <f>IFERROR((VLOOKUP(E438,'Simulations - Consolidé'!$A$41:$P$45,15,0)*D438+VLOOKUP(E438,'Simulations - Consolidé'!$A$41:$P$45,16,0)),"")*$C$6</f>
        <v>22862.095257126068</v>
      </c>
      <c r="J438" s="167">
        <v>13893.12</v>
      </c>
      <c r="K438" s="167">
        <v>16671.75</v>
      </c>
      <c r="L438" s="167">
        <v>11113.23</v>
      </c>
      <c r="M438" s="167">
        <v>13335.880000000001</v>
      </c>
      <c r="N438" s="167">
        <v>8026.58</v>
      </c>
      <c r="O438" s="167">
        <v>9631.9</v>
      </c>
    </row>
    <row r="439" spans="1:15">
      <c r="A439" s="1" t="s">
        <v>1823</v>
      </c>
      <c r="B439" s="1" t="str">
        <f>VLOOKUP(A439,'BDD de référence'!$B$5:$D$5006,3,0)</f>
        <v>18</v>
      </c>
      <c r="C439" s="1" t="str">
        <f>VLOOKUP(A439,'BDD de référence'!$B$5:$E$5006,4,0)</f>
        <v>Centre-Val de Loire</v>
      </c>
      <c r="D439" s="201">
        <v>6555.5</v>
      </c>
      <c r="E439" s="189" t="str">
        <f t="shared" si="6"/>
        <v>Tranche A</v>
      </c>
      <c r="F439" s="119">
        <f>IFERROR((VLOOKUP(E439,'Simulations - Consolidé'!$A$41:$P$45,13,0)*D439+VLOOKUP(E439,'Simulations - Consolidé'!$A$41:$P$45,14,0)),"")*$B$6</f>
        <v>20076.149999999998</v>
      </c>
      <c r="G439" s="119" t="str" cm="1">
        <f t="array" ref="G439">IF(SUMIF('BDD de référence'!$B$6:$B$4786,A439,'BDD de référence'!$I$6:$I$4786)&gt;0,IFERROR((VLOOKUP(E439,'Volet 1 - Domaines 2&amp;3'!$A$39:$L$43,11,0)*D439+VLOOKUP(E439,'Volet 1 - Domaines 2&amp;3'!$A$39:$L$43,12,0))*$B$6,error),"")</f>
        <v/>
      </c>
      <c r="H439" s="119" t="str" cm="1">
        <f t="array" ref="H439">IF(SUMIF('BDD de référence'!$B$6:$B$4786,A439,'BDD de référence'!$J$6:$J$4786)&gt;0,IFERROR((VLOOKUP(E439,'Volet 1 - Domaines 2&amp;3'!$A$39:$L$43,11,0)*D439+VLOOKUP(E439,'Volet 1 - Domaines 2&amp;3'!$A$39:$L$43,12,0))*$B$6,error),"")</f>
        <v/>
      </c>
      <c r="I439" s="119">
        <f>IFERROR((VLOOKUP(E439,'Simulations - Consolidé'!$A$41:$P$45,15,0)*D439+VLOOKUP(E439,'Simulations - Consolidé'!$A$41:$P$45,16,0)),"")*$C$6</f>
        <v>8727.5085365853647</v>
      </c>
      <c r="J439" s="167">
        <v>6144.17</v>
      </c>
      <c r="K439" s="167">
        <v>7373.01</v>
      </c>
      <c r="L439" s="167">
        <v>5337.3</v>
      </c>
      <c r="M439" s="167">
        <v>6404.76</v>
      </c>
      <c r="N439" s="167">
        <v>5363.75</v>
      </c>
      <c r="O439" s="167">
        <v>6436.5</v>
      </c>
    </row>
    <row r="440" spans="1:15">
      <c r="A440" s="1" t="s">
        <v>1826</v>
      </c>
      <c r="B440" s="1" t="str">
        <f>VLOOKUP(A440,'BDD de référence'!$B$5:$D$5006,3,0)</f>
        <v>19</v>
      </c>
      <c r="C440" s="1" t="str">
        <f>VLOOKUP(A440,'BDD de référence'!$B$5:$E$5006,4,0)</f>
        <v>Nouvelle-Aquitaine</v>
      </c>
      <c r="D440" s="201">
        <v>214696.75</v>
      </c>
      <c r="E440" s="189" t="str">
        <f t="shared" si="6"/>
        <v>Tranche C</v>
      </c>
      <c r="F440" s="119">
        <f>IFERROR((VLOOKUP(E440,'Simulations - Consolidé'!$A$41:$P$45,13,0)*D440+VLOOKUP(E440,'Simulations - Consolidé'!$A$41:$P$45,14,0)),"")*$B$6</f>
        <v>121105.82277108433</v>
      </c>
      <c r="G440" s="119" cm="1">
        <f t="array" ref="G440">IF(SUMIF('BDD de référence'!$B$6:$B$4786,A440,'BDD de référence'!$I$6:$I$4786)&gt;0,IFERROR((VLOOKUP(E440,'Volet 1 - Domaines 2&amp;3'!$A$39:$L$43,11,0)*D440+VLOOKUP(E440,'Volet 1 - Domaines 2&amp;3'!$A$39:$L$43,12,0))*$B$6,error),"")</f>
        <v>42570.111686746983</v>
      </c>
      <c r="H440" s="119" cm="1">
        <f t="array" ref="H440">IF(SUMIF('BDD de référence'!$B$6:$B$4786,A440,'BDD de référence'!$J$6:$J$4786)&gt;0,IFERROR((VLOOKUP(E440,'Volet 1 - Domaines 2&amp;3'!$A$39:$L$43,11,0)*D440+VLOOKUP(E440,'Volet 1 - Domaines 2&amp;3'!$A$39:$L$43,12,0))*$B$6,error),"")</f>
        <v>42570.111686746983</v>
      </c>
      <c r="I440" s="119">
        <f>IFERROR((VLOOKUP(E440,'Simulations - Consolidé'!$A$41:$P$45,15,0)*D440+VLOOKUP(E440,'Simulations - Consolidé'!$A$41:$P$45,16,0)),"")*$C$6</f>
        <v>52647.1510755216</v>
      </c>
      <c r="J440" s="167">
        <v>31673.95</v>
      </c>
      <c r="K440" s="167">
        <v>38008.74</v>
      </c>
      <c r="L440" s="167">
        <v>20003.649999999998</v>
      </c>
      <c r="M440" s="167">
        <v>24004.38</v>
      </c>
      <c r="N440" s="167">
        <v>15929.17</v>
      </c>
      <c r="O440" s="167">
        <v>19115.009999999998</v>
      </c>
    </row>
    <row r="441" spans="1:15">
      <c r="A441" s="1" t="s">
        <v>1830</v>
      </c>
      <c r="B441" s="1" t="str">
        <f>VLOOKUP(A441,'BDD de référence'!$B$5:$D$5006,3,0)</f>
        <v>19</v>
      </c>
      <c r="C441" s="1" t="str">
        <f>VLOOKUP(A441,'BDD de référence'!$B$5:$E$5006,4,0)</f>
        <v>Nouvelle-Aquitaine</v>
      </c>
      <c r="D441" s="201">
        <v>123135.25</v>
      </c>
      <c r="E441" s="189" t="str">
        <f t="shared" si="6"/>
        <v>Tranche C</v>
      </c>
      <c r="F441" s="119">
        <f>IFERROR((VLOOKUP(E441,'Simulations - Consolidé'!$A$41:$P$45,13,0)*D441+VLOOKUP(E441,'Simulations - Consolidé'!$A$41:$P$45,14,0)),"")*$B$6</f>
        <v>82848.55987951807</v>
      </c>
      <c r="G441" s="119" cm="1">
        <f t="array" ref="G441">IF(SUMIF('BDD de référence'!$B$6:$B$4786,A441,'BDD de référence'!$I$6:$I$4786)&gt;0,IFERROR((VLOOKUP(E441,'Volet 1 - Domaines 2&amp;3'!$A$39:$L$43,11,0)*D441+VLOOKUP(E441,'Volet 1 - Domaines 2&amp;3'!$A$39:$L$43,12,0))*$B$6,error),"")</f>
        <v>32818.260361445784</v>
      </c>
      <c r="H441" s="119" cm="1">
        <f t="array" ref="H441">IF(SUMIF('BDD de référence'!$B$6:$B$4786,A441,'BDD de référence'!$J$6:$J$4786)&gt;0,IFERROR((VLOOKUP(E441,'Volet 1 - Domaines 2&amp;3'!$A$39:$L$43,11,0)*D441+VLOOKUP(E441,'Volet 1 - Domaines 2&amp;3'!$A$39:$L$43,12,0))*$B$6,error),"")</f>
        <v>32818.260361445784</v>
      </c>
      <c r="I441" s="119">
        <f>IFERROR((VLOOKUP(E441,'Simulations - Consolidé'!$A$41:$P$45,15,0)*D441+VLOOKUP(E441,'Simulations - Consolidé'!$A$41:$P$45,16,0)),"")*$C$6</f>
        <v>36015.944969144875</v>
      </c>
      <c r="J441" s="167">
        <v>21745.599999999999</v>
      </c>
      <c r="K441" s="167">
        <v>26094.720000000001</v>
      </c>
      <c r="L441" s="167">
        <v>15039.47</v>
      </c>
      <c r="M441" s="167">
        <v>18047.37</v>
      </c>
      <c r="N441" s="167">
        <v>11516.56</v>
      </c>
      <c r="O441" s="167">
        <v>13819.880000000001</v>
      </c>
    </row>
    <row r="442" spans="1:15">
      <c r="A442" s="1" t="s">
        <v>1849</v>
      </c>
      <c r="B442" s="1" t="str">
        <f>VLOOKUP(A442,'BDD de référence'!$B$5:$D$5006,3,0)</f>
        <v>19</v>
      </c>
      <c r="C442" s="1" t="str">
        <f>VLOOKUP(A442,'BDD de référence'!$B$5:$E$5006,4,0)</f>
        <v>Nouvelle-Aquitaine</v>
      </c>
      <c r="D442" s="201">
        <v>13357.5</v>
      </c>
      <c r="E442" s="189" t="str">
        <f t="shared" si="6"/>
        <v>Tranche B</v>
      </c>
      <c r="F442" s="119">
        <f>IFERROR((VLOOKUP(E442,'Simulations - Consolidé'!$A$41:$P$45,13,0)*D442+VLOOKUP(E442,'Simulations - Consolidé'!$A$41:$P$45,14,0)),"")*$B$6</f>
        <v>28767.29032258064</v>
      </c>
      <c r="G442" s="119" t="str" cm="1">
        <f t="array" ref="G442">IF(SUMIF('BDD de référence'!$B$6:$B$4786,A442,'BDD de référence'!$I$6:$I$4786)&gt;0,IFERROR((VLOOKUP(E442,'Volet 1 - Domaines 2&amp;3'!$A$39:$L$43,11,0)*D442+VLOOKUP(E442,'Volet 1 - Domaines 2&amp;3'!$A$39:$L$43,12,0))*$B$6,error),"")</f>
        <v/>
      </c>
      <c r="H442" s="119" t="str" cm="1">
        <f t="array" ref="H442">IF(SUMIF('BDD de référence'!$B$6:$B$4786,A442,'BDD de référence'!$J$6:$J$4786)&gt;0,IFERROR((VLOOKUP(E442,'Volet 1 - Domaines 2&amp;3'!$A$39:$L$43,11,0)*D442+VLOOKUP(E442,'Volet 1 - Domaines 2&amp;3'!$A$39:$L$43,12,0))*$B$6,error),"")</f>
        <v/>
      </c>
      <c r="I442" s="119">
        <f>IFERROR((VLOOKUP(E442,'Simulations - Consolidé'!$A$41:$P$45,15,0)*D442+VLOOKUP(E442,'Simulations - Consolidé'!$A$41:$P$45,16,0)),"")*$C$6</f>
        <v>12505.723052714397</v>
      </c>
      <c r="J442" s="167">
        <v>8129.91</v>
      </c>
      <c r="K442" s="167">
        <v>9755.9</v>
      </c>
      <c r="L442" s="167">
        <v>7125.68</v>
      </c>
      <c r="M442" s="167">
        <v>8550.82</v>
      </c>
      <c r="N442" s="167">
        <v>5929.38</v>
      </c>
      <c r="O442" s="167">
        <v>7115.26</v>
      </c>
    </row>
    <row r="443" spans="1:15">
      <c r="A443" s="1" t="s">
        <v>1833</v>
      </c>
      <c r="B443" s="1" t="str">
        <f>VLOOKUP(A443,'BDD de référence'!$B$5:$D$5006,3,0)</f>
        <v>19</v>
      </c>
      <c r="C443" s="1" t="str">
        <f>VLOOKUP(A443,'BDD de référence'!$B$5:$E$5006,4,0)</f>
        <v>Nouvelle-Aquitaine</v>
      </c>
      <c r="D443" s="201">
        <v>48525</v>
      </c>
      <c r="E443" s="189" t="str">
        <f t="shared" si="6"/>
        <v>Tranche C</v>
      </c>
      <c r="F443" s="119">
        <f>IFERROR((VLOOKUP(E443,'Simulations - Consolidé'!$A$41:$P$45,13,0)*D443+VLOOKUP(E443,'Simulations - Consolidé'!$A$41:$P$45,14,0)),"")*$B$6</f>
        <v>51674.06024096386</v>
      </c>
      <c r="G443" s="119" t="str" cm="1">
        <f t="array" ref="G443">IF(SUMIF('BDD de référence'!$B$6:$B$4786,A443,'BDD de référence'!$I$6:$I$4786)&gt;0,IFERROR((VLOOKUP(E443,'Volet 1 - Domaines 2&amp;3'!$A$39:$L$43,11,0)*D443+VLOOKUP(E443,'Volet 1 - Domaines 2&amp;3'!$A$39:$L$43,12,0))*$B$6,error),"")</f>
        <v/>
      </c>
      <c r="H443" s="119" cm="1">
        <f t="array" ref="H443">IF(SUMIF('BDD de référence'!$B$6:$B$4786,A443,'BDD de référence'!$J$6:$J$4786)&gt;0,IFERROR((VLOOKUP(E443,'Volet 1 - Domaines 2&amp;3'!$A$39:$L$43,11,0)*D443+VLOOKUP(E443,'Volet 1 - Domaines 2&amp;3'!$A$39:$L$43,12,0))*$B$6,error),"")</f>
        <v>24871.819277108432</v>
      </c>
      <c r="I443" s="119">
        <f>IFERROR((VLOOKUP(E443,'Simulations - Consolidé'!$A$41:$P$45,15,0)*D443+VLOOKUP(E443,'Simulations - Consolidé'!$A$41:$P$45,16,0)),"")*$C$6</f>
        <v>22463.75933000294</v>
      </c>
      <c r="J443" s="167">
        <v>13655.33</v>
      </c>
      <c r="K443" s="167">
        <v>16386.399999999998</v>
      </c>
      <c r="L443" s="167">
        <v>10994.34</v>
      </c>
      <c r="M443" s="167">
        <v>13193.210000000001</v>
      </c>
      <c r="N443" s="167">
        <v>7920.9000000000005</v>
      </c>
      <c r="O443" s="167">
        <v>9505.08</v>
      </c>
    </row>
    <row r="444" spans="1:15">
      <c r="A444" s="1" t="s">
        <v>1839</v>
      </c>
      <c r="B444" s="1" t="str">
        <f>VLOOKUP(A444,'BDD de référence'!$B$5:$D$5006,3,0)</f>
        <v>19</v>
      </c>
      <c r="C444" s="1" t="str">
        <f>VLOOKUP(A444,'BDD de référence'!$B$5:$E$5006,4,0)</f>
        <v>Nouvelle-Aquitaine</v>
      </c>
      <c r="D444" s="201">
        <v>31025</v>
      </c>
      <c r="E444" s="189" t="str">
        <f t="shared" si="6"/>
        <v>Tranche C</v>
      </c>
      <c r="F444" s="119">
        <f>IFERROR((VLOOKUP(E444,'Simulations - Consolidé'!$A$41:$P$45,13,0)*D444+VLOOKUP(E444,'Simulations - Consolidé'!$A$41:$P$45,14,0)),"")*$B$6</f>
        <v>44362.012048192766</v>
      </c>
      <c r="G444" s="119" t="str" cm="1">
        <f t="array" ref="G444">IF(SUMIF('BDD de référence'!$B$6:$B$4786,A444,'BDD de référence'!$I$6:$I$4786)&gt;0,IFERROR((VLOOKUP(E444,'Volet 1 - Domaines 2&amp;3'!$A$39:$L$43,11,0)*D444+VLOOKUP(E444,'Volet 1 - Domaines 2&amp;3'!$A$39:$L$43,12,0))*$B$6,error),"")</f>
        <v/>
      </c>
      <c r="H444" s="119" t="str" cm="1">
        <f t="array" ref="H444">IF(SUMIF('BDD de référence'!$B$6:$B$4786,A444,'BDD de référence'!$J$6:$J$4786)&gt;0,IFERROR((VLOOKUP(E444,'Volet 1 - Domaines 2&amp;3'!$A$39:$L$43,11,0)*D444+VLOOKUP(E444,'Volet 1 - Domaines 2&amp;3'!$A$39:$L$43,12,0))*$B$6,error),"")</f>
        <v/>
      </c>
      <c r="I444" s="119">
        <f>IFERROR((VLOOKUP(E444,'Simulations - Consolidé'!$A$41:$P$45,15,0)*D444+VLOOKUP(E444,'Simulations - Consolidé'!$A$41:$P$45,16,0)),"")*$C$6</f>
        <v>19285.064061122543</v>
      </c>
      <c r="J444" s="167">
        <v>11757.74</v>
      </c>
      <c r="K444" s="167">
        <v>14109.29</v>
      </c>
      <c r="L444" s="167">
        <v>10045.540000000001</v>
      </c>
      <c r="M444" s="167">
        <v>12054.65</v>
      </c>
      <c r="N444" s="167">
        <v>7077.52</v>
      </c>
      <c r="O444" s="167">
        <v>8493.0300000000007</v>
      </c>
    </row>
    <row r="445" spans="1:15">
      <c r="A445" s="1" t="s">
        <v>1835</v>
      </c>
      <c r="B445" s="1" t="str">
        <f>VLOOKUP(A445,'BDD de référence'!$B$5:$D$5006,3,0)</f>
        <v>19</v>
      </c>
      <c r="C445" s="1" t="str">
        <f>VLOOKUP(A445,'BDD de référence'!$B$5:$E$5006,4,0)</f>
        <v>Nouvelle-Aquitaine</v>
      </c>
      <c r="D445" s="201">
        <v>43227</v>
      </c>
      <c r="E445" s="189" t="str">
        <f t="shared" si="6"/>
        <v>Tranche C</v>
      </c>
      <c r="F445" s="119">
        <f>IFERROR((VLOOKUP(E445,'Simulations - Consolidé'!$A$41:$P$45,13,0)*D445+VLOOKUP(E445,'Simulations - Consolidé'!$A$41:$P$45,14,0)),"")*$B$6</f>
        <v>49460.389879518072</v>
      </c>
      <c r="G445" s="119" cm="1">
        <f t="array" ref="G445">IF(SUMIF('BDD de référence'!$B$6:$B$4786,A445,'BDD de référence'!$I$6:$I$4786)&gt;0,IFERROR((VLOOKUP(E445,'Volet 1 - Domaines 2&amp;3'!$A$39:$L$43,11,0)*D445+VLOOKUP(E445,'Volet 1 - Domaines 2&amp;3'!$A$39:$L$43,12,0))*$B$6,error),"")</f>
        <v>24307.550361445781</v>
      </c>
      <c r="H445" s="119" cm="1">
        <f t="array" ref="H445">IF(SUMIF('BDD de référence'!$B$6:$B$4786,A445,'BDD de référence'!$J$6:$J$4786)&gt;0,IFERROR((VLOOKUP(E445,'Volet 1 - Domaines 2&amp;3'!$A$39:$L$43,11,0)*D445+VLOOKUP(E445,'Volet 1 - Domaines 2&amp;3'!$A$39:$L$43,12,0))*$B$6,error),"")</f>
        <v>24307.550361445781</v>
      </c>
      <c r="I445" s="119">
        <f>IFERROR((VLOOKUP(E445,'Simulations - Consolidé'!$A$41:$P$45,15,0)*D445+VLOOKUP(E445,'Simulations - Consolidé'!$A$41:$P$45,16,0)),"")*$C$6</f>
        <v>21501.432042315606</v>
      </c>
      <c r="J445" s="167">
        <v>13080.85</v>
      </c>
      <c r="K445" s="167">
        <v>15697.02</v>
      </c>
      <c r="L445" s="167">
        <v>10707.1</v>
      </c>
      <c r="M445" s="167">
        <v>12848.52</v>
      </c>
      <c r="N445" s="167">
        <v>7665.56</v>
      </c>
      <c r="O445" s="167">
        <v>9198.68</v>
      </c>
    </row>
    <row r="446" spans="1:15">
      <c r="A446" s="1" t="s">
        <v>1845</v>
      </c>
      <c r="B446" s="1" t="str">
        <f>VLOOKUP(A446,'BDD de référence'!$B$5:$D$5006,3,0)</f>
        <v>19</v>
      </c>
      <c r="C446" s="1" t="str">
        <f>VLOOKUP(A446,'BDD de référence'!$B$5:$E$5006,4,0)</f>
        <v>Nouvelle-Aquitaine</v>
      </c>
      <c r="D446" s="201">
        <v>13426</v>
      </c>
      <c r="E446" s="189" t="str">
        <f t="shared" si="6"/>
        <v>Tranche B</v>
      </c>
      <c r="F446" s="119">
        <f>IFERROR((VLOOKUP(E446,'Simulations - Consolidé'!$A$41:$P$45,13,0)*D446+VLOOKUP(E446,'Simulations - Consolidé'!$A$41:$P$45,14,0)),"")*$B$6</f>
        <v>28857.445161290325</v>
      </c>
      <c r="G446" s="119" t="str" cm="1">
        <f t="array" ref="G446">IF(SUMIF('BDD de référence'!$B$6:$B$4786,A446,'BDD de référence'!$I$6:$I$4786)&gt;0,IFERROR((VLOOKUP(E446,'Volet 1 - Domaines 2&amp;3'!$A$39:$L$43,11,0)*D446+VLOOKUP(E446,'Volet 1 - Domaines 2&amp;3'!$A$39:$L$43,12,0))*$B$6,error),"")</f>
        <v/>
      </c>
      <c r="H446" s="119" t="str" cm="1">
        <f t="array" ref="H446">IF(SUMIF('BDD de référence'!$B$6:$B$4786,A446,'BDD de référence'!$J$6:$J$4786)&gt;0,IFERROR((VLOOKUP(E446,'Volet 1 - Domaines 2&amp;3'!$A$39:$L$43,11,0)*D446+VLOOKUP(E446,'Volet 1 - Domaines 2&amp;3'!$A$39:$L$43,12,0))*$B$6,error),"")</f>
        <v/>
      </c>
      <c r="I446" s="119">
        <f>IFERROR((VLOOKUP(E446,'Simulations - Consolidé'!$A$41:$P$45,15,0)*D446+VLOOKUP(E446,'Simulations - Consolidé'!$A$41:$P$45,16,0)),"")*$C$6</f>
        <v>12544.915184893784</v>
      </c>
      <c r="J446" s="167">
        <v>8150.17</v>
      </c>
      <c r="K446" s="167">
        <v>9780.2100000000009</v>
      </c>
      <c r="L446" s="167">
        <v>7144.1</v>
      </c>
      <c r="M446" s="167">
        <v>8572.92</v>
      </c>
      <c r="N446" s="167">
        <v>5934.9</v>
      </c>
      <c r="O446" s="167">
        <v>7121.88</v>
      </c>
    </row>
    <row r="447" spans="1:15">
      <c r="A447" s="1" t="s">
        <v>1860</v>
      </c>
      <c r="B447" s="1" t="str">
        <f>VLOOKUP(A447,'BDD de référence'!$B$5:$D$5006,3,0)</f>
        <v>19</v>
      </c>
      <c r="C447" s="1" t="str">
        <f>VLOOKUP(A447,'BDD de référence'!$B$5:$E$5006,4,0)</f>
        <v>Nouvelle-Aquitaine</v>
      </c>
      <c r="D447" s="201">
        <v>5009</v>
      </c>
      <c r="E447" s="189" t="str">
        <f t="shared" si="6"/>
        <v>Tranche A</v>
      </c>
      <c r="F447" s="119">
        <f>IFERROR((VLOOKUP(E447,'Simulations - Consolidé'!$A$41:$P$45,13,0)*D447+VLOOKUP(E447,'Simulations - Consolidé'!$A$41:$P$45,14,0)),"")*$B$6</f>
        <v>18949.414285714287</v>
      </c>
      <c r="G447" s="119" t="str" cm="1">
        <f t="array" ref="G447">IF(SUMIF('BDD de référence'!$B$6:$B$4786,A447,'BDD de référence'!$I$6:$I$4786)&gt;0,IFERROR((VLOOKUP(E447,'Volet 1 - Domaines 2&amp;3'!$A$39:$L$43,11,0)*D447+VLOOKUP(E447,'Volet 1 - Domaines 2&amp;3'!$A$39:$L$43,12,0))*$B$6,error),"")</f>
        <v/>
      </c>
      <c r="H447" s="119" t="str" cm="1">
        <f t="array" ref="H447">IF(SUMIF('BDD de référence'!$B$6:$B$4786,A447,'BDD de référence'!$J$6:$J$4786)&gt;0,IFERROR((VLOOKUP(E447,'Volet 1 - Domaines 2&amp;3'!$A$39:$L$43,11,0)*D447+VLOOKUP(E447,'Volet 1 - Domaines 2&amp;3'!$A$39:$L$43,12,0))*$B$6,error),"")</f>
        <v/>
      </c>
      <c r="I447" s="119">
        <f>IFERROR((VLOOKUP(E447,'Simulations - Consolidé'!$A$41:$P$45,15,0)*D447+VLOOKUP(E447,'Simulations - Consolidé'!$A$41:$P$45,16,0)),"")*$C$6</f>
        <v>8237.6937282229974</v>
      </c>
      <c r="J447" s="167">
        <v>5775.96</v>
      </c>
      <c r="K447" s="167">
        <v>6931.16</v>
      </c>
      <c r="L447" s="167">
        <v>5061.1400000000003</v>
      </c>
      <c r="M447" s="167">
        <v>6073.37</v>
      </c>
      <c r="N447" s="167">
        <v>5179.6499999999996</v>
      </c>
      <c r="O447" s="167">
        <v>6215.58</v>
      </c>
    </row>
    <row r="448" spans="1:15">
      <c r="A448" s="1" t="s">
        <v>1852</v>
      </c>
      <c r="B448" s="1" t="str">
        <f>VLOOKUP(A448,'BDD de référence'!$B$5:$D$5006,3,0)</f>
        <v>19</v>
      </c>
      <c r="C448" s="1" t="str">
        <f>VLOOKUP(A448,'BDD de référence'!$B$5:$E$5006,4,0)</f>
        <v>Nouvelle-Aquitaine</v>
      </c>
      <c r="D448" s="201">
        <v>14823.5</v>
      </c>
      <c r="E448" s="189" t="str">
        <f t="shared" si="6"/>
        <v>Tranche B</v>
      </c>
      <c r="F448" s="119">
        <f>IFERROR((VLOOKUP(E448,'Simulations - Consolidé'!$A$41:$P$45,13,0)*D448+VLOOKUP(E448,'Simulations - Consolidé'!$A$41:$P$45,14,0)),"")*$B$6</f>
        <v>30696.735483870965</v>
      </c>
      <c r="G448" s="119" t="str" cm="1">
        <f t="array" ref="G448">IF(SUMIF('BDD de référence'!$B$6:$B$4786,A448,'BDD de référence'!$I$6:$I$4786)&gt;0,IFERROR((VLOOKUP(E448,'Volet 1 - Domaines 2&amp;3'!$A$39:$L$43,11,0)*D448+VLOOKUP(E448,'Volet 1 - Domaines 2&amp;3'!$A$39:$L$43,12,0))*$B$6,error),"")</f>
        <v/>
      </c>
      <c r="H448" s="119" t="str" cm="1">
        <f t="array" ref="H448">IF(SUMIF('BDD de référence'!$B$6:$B$4786,A448,'BDD de référence'!$J$6:$J$4786)&gt;0,IFERROR((VLOOKUP(E448,'Volet 1 - Domaines 2&amp;3'!$A$39:$L$43,11,0)*D448+VLOOKUP(E448,'Volet 1 - Domaines 2&amp;3'!$A$39:$L$43,12,0))*$B$6,error),"")</f>
        <v/>
      </c>
      <c r="I448" s="119">
        <f>IFERROR((VLOOKUP(E448,'Simulations - Consolidé'!$A$41:$P$45,15,0)*D448+VLOOKUP(E448,'Simulations - Consolidé'!$A$41:$P$45,16,0)),"")*$C$6</f>
        <v>13344.491896144767</v>
      </c>
      <c r="J448" s="167">
        <v>8563.41</v>
      </c>
      <c r="K448" s="167">
        <v>10276.1</v>
      </c>
      <c r="L448" s="167">
        <v>7519.76</v>
      </c>
      <c r="M448" s="167">
        <v>9023.7199999999993</v>
      </c>
      <c r="N448" s="167">
        <v>6047.6</v>
      </c>
      <c r="O448" s="167">
        <v>7257.12</v>
      </c>
    </row>
    <row r="449" spans="1:15">
      <c r="A449" s="1" t="s">
        <v>1841</v>
      </c>
      <c r="B449" s="1" t="str">
        <f>VLOOKUP(A449,'BDD de référence'!$B$5:$D$5006,3,0)</f>
        <v>19</v>
      </c>
      <c r="C449" s="1" t="str">
        <f>VLOOKUP(A449,'BDD de référence'!$B$5:$E$5006,4,0)</f>
        <v>Nouvelle-Aquitaine</v>
      </c>
      <c r="D449" s="201">
        <v>14536.5</v>
      </c>
      <c r="E449" s="189" t="str">
        <f t="shared" si="6"/>
        <v>Tranche B</v>
      </c>
      <c r="F449" s="119">
        <f>IFERROR((VLOOKUP(E449,'Simulations - Consolidé'!$A$41:$P$45,13,0)*D449+VLOOKUP(E449,'Simulations - Consolidé'!$A$41:$P$45,14,0)),"")*$B$6</f>
        <v>30319.006451612906</v>
      </c>
      <c r="G449" s="119" t="str" cm="1">
        <f t="array" ref="G449">IF(SUMIF('BDD de référence'!$B$6:$B$4786,A449,'BDD de référence'!$I$6:$I$4786)&gt;0,IFERROR((VLOOKUP(E449,'Volet 1 - Domaines 2&amp;3'!$A$39:$L$43,11,0)*D449+VLOOKUP(E449,'Volet 1 - Domaines 2&amp;3'!$A$39:$L$43,12,0))*$B$6,error),"")</f>
        <v/>
      </c>
      <c r="H449" s="119" t="str" cm="1">
        <f t="array" ref="H449">IF(SUMIF('BDD de référence'!$B$6:$B$4786,A449,'BDD de référence'!$J$6:$J$4786)&gt;0,IFERROR((VLOOKUP(E449,'Volet 1 - Domaines 2&amp;3'!$A$39:$L$43,11,0)*D449+VLOOKUP(E449,'Volet 1 - Domaines 2&amp;3'!$A$39:$L$43,12,0))*$B$6,error),"")</f>
        <v/>
      </c>
      <c r="I449" s="119">
        <f>IFERROR((VLOOKUP(E449,'Simulations - Consolidé'!$A$41:$P$45,15,0)*D449+VLOOKUP(E449,'Simulations - Consolidé'!$A$41:$P$45,16,0)),"")*$C$6</f>
        <v>13180.285444531864</v>
      </c>
      <c r="J449" s="167">
        <v>8478.5500000000011</v>
      </c>
      <c r="K449" s="167">
        <v>10174.26</v>
      </c>
      <c r="L449" s="167">
        <v>7442.6100000000006</v>
      </c>
      <c r="M449" s="167">
        <v>8931.14</v>
      </c>
      <c r="N449" s="167">
        <v>6024.45</v>
      </c>
      <c r="O449" s="167">
        <v>7229.34</v>
      </c>
    </row>
    <row r="450" spans="1:15">
      <c r="A450" s="1" t="s">
        <v>1854</v>
      </c>
      <c r="B450" s="1" t="str">
        <f>VLOOKUP(A450,'BDD de référence'!$B$5:$D$5006,3,0)</f>
        <v>19</v>
      </c>
      <c r="C450" s="1" t="str">
        <f>VLOOKUP(A450,'BDD de référence'!$B$5:$E$5006,4,0)</f>
        <v>Nouvelle-Aquitaine</v>
      </c>
      <c r="D450" s="201">
        <v>7730.5</v>
      </c>
      <c r="E450" s="189" t="str">
        <f t="shared" si="6"/>
        <v>Tranche B</v>
      </c>
      <c r="F450" s="119">
        <f>IFERROR((VLOOKUP(E450,'Simulations - Consolidé'!$A$41:$P$45,13,0)*D450+VLOOKUP(E450,'Simulations - Consolidé'!$A$41:$P$45,14,0)),"")*$B$6</f>
        <v>21361.432258064513</v>
      </c>
      <c r="G450" s="119" t="str" cm="1">
        <f t="array" ref="G450">IF(SUMIF('BDD de référence'!$B$6:$B$4786,A450,'BDD de référence'!$I$6:$I$4786)&gt;0,IFERROR((VLOOKUP(E450,'Volet 1 - Domaines 2&amp;3'!$A$39:$L$43,11,0)*D450+VLOOKUP(E450,'Volet 1 - Domaines 2&amp;3'!$A$39:$L$43,12,0))*$B$6,error),"")</f>
        <v/>
      </c>
      <c r="H450" s="119" t="str" cm="1">
        <f t="array" ref="H450">IF(SUMIF('BDD de référence'!$B$6:$B$4786,A450,'BDD de référence'!$J$6:$J$4786)&gt;0,IFERROR((VLOOKUP(E450,'Volet 1 - Domaines 2&amp;3'!$A$39:$L$43,11,0)*D450+VLOOKUP(E450,'Volet 1 - Domaines 2&amp;3'!$A$39:$L$43,12,0))*$B$6,error),"")</f>
        <v/>
      </c>
      <c r="I450" s="119">
        <f>IFERROR((VLOOKUP(E450,'Simulations - Consolidé'!$A$41:$P$45,15,0)*D450+VLOOKUP(E450,'Simulations - Consolidé'!$A$41:$P$45,16,0)),"")*$C$6</f>
        <v>9286.2467348544433</v>
      </c>
      <c r="J450" s="167">
        <v>6466.01</v>
      </c>
      <c r="K450" s="167">
        <v>7759.22</v>
      </c>
      <c r="L450" s="167">
        <v>5613.05</v>
      </c>
      <c r="M450" s="167">
        <v>6735.66</v>
      </c>
      <c r="N450" s="167">
        <v>5475.59</v>
      </c>
      <c r="O450" s="167">
        <v>6570.71</v>
      </c>
    </row>
    <row r="451" spans="1:15">
      <c r="A451" s="1" t="s">
        <v>1933</v>
      </c>
      <c r="B451" s="1" t="str">
        <f>VLOOKUP(A451,'BDD de référence'!$B$5:$D$5006,3,0)</f>
        <v>21</v>
      </c>
      <c r="C451" s="1" t="str">
        <f>VLOOKUP(A451,'BDD de référence'!$B$5:$E$5006,4,0)</f>
        <v>Bourgogne-Franche-Comté</v>
      </c>
      <c r="D451" s="201">
        <v>9148.5</v>
      </c>
      <c r="E451" s="189" t="str">
        <f t="shared" si="6"/>
        <v>Tranche B</v>
      </c>
      <c r="F451" s="119">
        <f>IFERROR((VLOOKUP(E451,'Simulations - Consolidé'!$A$41:$P$45,13,0)*D451+VLOOKUP(E451,'Simulations - Consolidé'!$A$41:$P$45,14,0)),"")*$B$6</f>
        <v>23227.70322580645</v>
      </c>
      <c r="G451" s="119" t="str" cm="1">
        <f t="array" ref="G451">IF(SUMIF('BDD de référence'!$B$6:$B$4786,A451,'BDD de référence'!$I$6:$I$4786)&gt;0,IFERROR((VLOOKUP(E451,'Volet 1 - Domaines 2&amp;3'!$A$39:$L$43,11,0)*D451+VLOOKUP(E451,'Volet 1 - Domaines 2&amp;3'!$A$39:$L$43,12,0))*$B$6,error),"")</f>
        <v/>
      </c>
      <c r="H451" s="119" t="str" cm="1">
        <f t="array" ref="H451">IF(SUMIF('BDD de référence'!$B$6:$B$4786,A451,'BDD de référence'!$J$6:$J$4786)&gt;0,IFERROR((VLOOKUP(E451,'Volet 1 - Domaines 2&amp;3'!$A$39:$L$43,11,0)*D451+VLOOKUP(E451,'Volet 1 - Domaines 2&amp;3'!$A$39:$L$43,12,0))*$B$6,error),"")</f>
        <v/>
      </c>
      <c r="I451" s="119">
        <f>IFERROR((VLOOKUP(E451,'Simulations - Consolidé'!$A$41:$P$45,15,0)*D451+VLOOKUP(E451,'Simulations - Consolidé'!$A$41:$P$45,16,0)),"")*$C$6</f>
        <v>10097.552478363492</v>
      </c>
      <c r="J451" s="167">
        <v>6885.3200000000006</v>
      </c>
      <c r="K451" s="167">
        <v>8262.39</v>
      </c>
      <c r="L451" s="167">
        <v>5994.2300000000005</v>
      </c>
      <c r="M451" s="167">
        <v>7193.08</v>
      </c>
      <c r="N451" s="167">
        <v>5589.9400000000005</v>
      </c>
      <c r="O451" s="167">
        <v>6707.93</v>
      </c>
    </row>
    <row r="452" spans="1:15">
      <c r="A452" s="1" t="s">
        <v>1938</v>
      </c>
      <c r="B452" s="1" t="str">
        <f>VLOOKUP(A452,'BDD de référence'!$B$5:$D$5006,3,0)</f>
        <v>21</v>
      </c>
      <c r="C452" s="1" t="str">
        <f>VLOOKUP(A452,'BDD de référence'!$B$5:$E$5006,4,0)</f>
        <v>Bourgogne-Franche-Comté</v>
      </c>
      <c r="D452" s="201">
        <v>7876</v>
      </c>
      <c r="E452" s="189" t="str">
        <f t="shared" si="6"/>
        <v>Tranche B</v>
      </c>
      <c r="F452" s="119">
        <f>IFERROR((VLOOKUP(E452,'Simulations - Consolidé'!$A$41:$P$45,13,0)*D452+VLOOKUP(E452,'Simulations - Consolidé'!$A$41:$P$45,14,0)),"")*$B$6</f>
        <v>21552.92903225806</v>
      </c>
      <c r="G452" s="119" t="str" cm="1">
        <f t="array" ref="G452">IF(SUMIF('BDD de référence'!$B$6:$B$4786,A452,'BDD de référence'!$I$6:$I$4786)&gt;0,IFERROR((VLOOKUP(E452,'Volet 1 - Domaines 2&amp;3'!$A$39:$L$43,11,0)*D452+VLOOKUP(E452,'Volet 1 - Domaines 2&amp;3'!$A$39:$L$43,12,0))*$B$6,error),"")</f>
        <v/>
      </c>
      <c r="H452" s="119" t="str" cm="1">
        <f t="array" ref="H452">IF(SUMIF('BDD de référence'!$B$6:$B$4786,A452,'BDD de référence'!$J$6:$J$4786)&gt;0,IFERROR((VLOOKUP(E452,'Volet 1 - Domaines 2&amp;3'!$A$39:$L$43,11,0)*D452+VLOOKUP(E452,'Volet 1 - Domaines 2&amp;3'!$A$39:$L$43,12,0))*$B$6,error),"")</f>
        <v/>
      </c>
      <c r="I452" s="119">
        <f>IFERROR((VLOOKUP(E452,'Simulations - Consolidé'!$A$41:$P$45,15,0)*D452+VLOOKUP(E452,'Simulations - Consolidé'!$A$41:$P$45,16,0)),"")*$C$6</f>
        <v>9369.4942564909506</v>
      </c>
      <c r="J452" s="167">
        <v>6509.04</v>
      </c>
      <c r="K452" s="167">
        <v>7810.85</v>
      </c>
      <c r="L452" s="167">
        <v>5652.16</v>
      </c>
      <c r="M452" s="167">
        <v>6782.6</v>
      </c>
      <c r="N452" s="167">
        <v>5487.3200000000006</v>
      </c>
      <c r="O452" s="167">
        <v>6584.79</v>
      </c>
    </row>
    <row r="453" spans="1:15">
      <c r="A453" s="1" t="s">
        <v>1953</v>
      </c>
      <c r="B453" s="1" t="str">
        <f>VLOOKUP(A453,'BDD de référence'!$B$5:$D$5006,3,0)</f>
        <v>21</v>
      </c>
      <c r="C453" s="1" t="str">
        <f>VLOOKUP(A453,'BDD de référence'!$B$5:$E$5006,4,0)</f>
        <v>Bourgogne-Franche-Comté</v>
      </c>
      <c r="D453" s="201">
        <v>4870.5</v>
      </c>
      <c r="E453" s="189" t="str">
        <f t="shared" si="6"/>
        <v>Tranche A</v>
      </c>
      <c r="F453" s="119">
        <f>IFERROR((VLOOKUP(E453,'Simulations - Consolidé'!$A$41:$P$45,13,0)*D453+VLOOKUP(E453,'Simulations - Consolidé'!$A$41:$P$45,14,0)),"")*$B$6</f>
        <v>18848.507142857143</v>
      </c>
      <c r="G453" s="119" t="str" cm="1">
        <f t="array" ref="G453">IF(SUMIF('BDD de référence'!$B$6:$B$4786,A453,'BDD de référence'!$I$6:$I$4786)&gt;0,IFERROR((VLOOKUP(E453,'Volet 1 - Domaines 2&amp;3'!$A$39:$L$43,11,0)*D453+VLOOKUP(E453,'Volet 1 - Domaines 2&amp;3'!$A$39:$L$43,12,0))*$B$6,error),"")</f>
        <v/>
      </c>
      <c r="H453" s="119" t="str" cm="1">
        <f t="array" ref="H453">IF(SUMIF('BDD de référence'!$B$6:$B$4786,A453,'BDD de référence'!$J$6:$J$4786)&gt;0,IFERROR((VLOOKUP(E453,'Volet 1 - Domaines 2&amp;3'!$A$39:$L$43,11,0)*D453+VLOOKUP(E453,'Volet 1 - Domaines 2&amp;3'!$A$39:$L$43,12,0))*$B$6,error),"")</f>
        <v/>
      </c>
      <c r="I453" s="119">
        <f>IFERROR((VLOOKUP(E453,'Simulations - Consolidé'!$A$41:$P$45,15,0)*D453+VLOOKUP(E453,'Simulations - Consolidé'!$A$41:$P$45,16,0)),"")*$C$6</f>
        <v>8193.8273519163758</v>
      </c>
      <c r="J453" s="167">
        <v>5742.99</v>
      </c>
      <c r="K453" s="167">
        <v>6891.59</v>
      </c>
      <c r="L453" s="167">
        <v>5036.3999999999996</v>
      </c>
      <c r="M453" s="167">
        <v>6043.68</v>
      </c>
      <c r="N453" s="167">
        <v>5163.16</v>
      </c>
      <c r="O453" s="167">
        <v>6195.8</v>
      </c>
    </row>
    <row r="454" spans="1:15">
      <c r="A454" s="1" t="s">
        <v>1907</v>
      </c>
      <c r="B454" s="1" t="str">
        <f>VLOOKUP(A454,'BDD de référence'!$B$5:$D$5006,3,0)</f>
        <v>21</v>
      </c>
      <c r="C454" s="1" t="str">
        <f>VLOOKUP(A454,'BDD de référence'!$B$5:$E$5006,4,0)</f>
        <v>Bourgogne-Franche-Comté</v>
      </c>
      <c r="D454" s="201">
        <v>38805</v>
      </c>
      <c r="E454" s="189" t="str">
        <f t="shared" si="6"/>
        <v>Tranche C</v>
      </c>
      <c r="F454" s="119">
        <f>IFERROR((VLOOKUP(E454,'Simulations - Consolidé'!$A$41:$P$45,13,0)*D454+VLOOKUP(E454,'Simulations - Consolidé'!$A$41:$P$45,14,0)),"")*$B$6</f>
        <v>47612.739759036143</v>
      </c>
      <c r="G454" s="119" t="str" cm="1">
        <f t="array" ref="G454">IF(SUMIF('BDD de référence'!$B$6:$B$4786,A454,'BDD de référence'!$I$6:$I$4786)&gt;0,IFERROR((VLOOKUP(E454,'Volet 1 - Domaines 2&amp;3'!$A$39:$L$43,11,0)*D454+VLOOKUP(E454,'Volet 1 - Domaines 2&amp;3'!$A$39:$L$43,12,0))*$B$6,error),"")</f>
        <v/>
      </c>
      <c r="H454" s="119" t="str" cm="1">
        <f t="array" ref="H454">IF(SUMIF('BDD de référence'!$B$6:$B$4786,A454,'BDD de référence'!$J$6:$J$4786)&gt;0,IFERROR((VLOOKUP(E454,'Volet 1 - Domaines 2&amp;3'!$A$39:$L$43,11,0)*D454+VLOOKUP(E454,'Volet 1 - Domaines 2&amp;3'!$A$39:$L$43,12,0))*$B$6,error),"")</f>
        <v/>
      </c>
      <c r="I454" s="119">
        <f>IFERROR((VLOOKUP(E454,'Simulations - Consolidé'!$A$41:$P$45,15,0)*D454+VLOOKUP(E454,'Simulations - Consolidé'!$A$41:$P$45,16,0)),"")*$C$6</f>
        <v>20698.221157801941</v>
      </c>
      <c r="J454" s="167">
        <v>12601.35</v>
      </c>
      <c r="K454" s="167">
        <v>15121.62</v>
      </c>
      <c r="L454" s="167">
        <v>10467.35</v>
      </c>
      <c r="M454" s="167">
        <v>12560.82</v>
      </c>
      <c r="N454" s="167">
        <v>7452.45</v>
      </c>
      <c r="O454" s="167">
        <v>8942.94</v>
      </c>
    </row>
    <row r="455" spans="1:15">
      <c r="A455" s="1" t="s">
        <v>1916</v>
      </c>
      <c r="B455" s="1" t="str">
        <f>VLOOKUP(A455,'BDD de référence'!$B$5:$D$5006,3,0)</f>
        <v>21</v>
      </c>
      <c r="C455" s="1" t="str">
        <f>VLOOKUP(A455,'BDD de référence'!$B$5:$E$5006,4,0)</f>
        <v>Bourgogne-Franche-Comté</v>
      </c>
      <c r="D455" s="201">
        <v>56363</v>
      </c>
      <c r="E455" s="189" t="str">
        <f t="shared" si="6"/>
        <v>Tranche C</v>
      </c>
      <c r="F455" s="119">
        <f>IFERROR((VLOOKUP(E455,'Simulations - Consolidé'!$A$41:$P$45,13,0)*D455+VLOOKUP(E455,'Simulations - Consolidé'!$A$41:$P$45,14,0)),"")*$B$6</f>
        <v>54949.022168674695</v>
      </c>
      <c r="G455" s="119" cm="1">
        <f t="array" ref="G455">IF(SUMIF('BDD de référence'!$B$6:$B$4786,A455,'BDD de référence'!$I$6:$I$4786)&gt;0,IFERROR((VLOOKUP(E455,'Volet 1 - Domaines 2&amp;3'!$A$39:$L$43,11,0)*D455+VLOOKUP(E455,'Volet 1 - Domaines 2&amp;3'!$A$39:$L$43,12,0))*$B$6,error),"")</f>
        <v>25706.613493975903</v>
      </c>
      <c r="H455" s="119" cm="1">
        <f t="array" ref="H455">IF(SUMIF('BDD de référence'!$B$6:$B$4786,A455,'BDD de référence'!$J$6:$J$4786)&gt;0,IFERROR((VLOOKUP(E455,'Volet 1 - Domaines 2&amp;3'!$A$39:$L$43,11,0)*D455+VLOOKUP(E455,'Volet 1 - Domaines 2&amp;3'!$A$39:$L$43,12,0))*$B$6,error),"")</f>
        <v>25706.613493975903</v>
      </c>
      <c r="I455" s="119">
        <f>IFERROR((VLOOKUP(E455,'Simulations - Consolidé'!$A$41:$P$45,15,0)*D455+VLOOKUP(E455,'Simulations - Consolidé'!$A$41:$P$45,16,0)),"")*$C$6</f>
        <v>23887.451531002058</v>
      </c>
      <c r="J455" s="167">
        <v>14505.23</v>
      </c>
      <c r="K455" s="167">
        <v>17406.28</v>
      </c>
      <c r="L455" s="167">
        <v>11419.29</v>
      </c>
      <c r="M455" s="167">
        <v>13703.15</v>
      </c>
      <c r="N455" s="167">
        <v>8298.630000000001</v>
      </c>
      <c r="O455" s="167">
        <v>9958.36</v>
      </c>
    </row>
    <row r="456" spans="1:15">
      <c r="A456" s="1" t="s">
        <v>1893</v>
      </c>
      <c r="B456" s="1" t="str">
        <f>VLOOKUP(A456,'BDD de référence'!$B$5:$D$5006,3,0)</f>
        <v>21</v>
      </c>
      <c r="C456" s="1" t="str">
        <f>VLOOKUP(A456,'BDD de référence'!$B$5:$E$5006,4,0)</f>
        <v>Bourgogne-Franche-Comté</v>
      </c>
      <c r="D456" s="201">
        <v>91786</v>
      </c>
      <c r="E456" s="189" t="str">
        <f t="shared" si="6"/>
        <v>Tranche C</v>
      </c>
      <c r="F456" s="119">
        <f>IFERROR((VLOOKUP(E456,'Simulations - Consolidé'!$A$41:$P$45,13,0)*D456+VLOOKUP(E456,'Simulations - Consolidé'!$A$41:$P$45,14,0)),"")*$B$6</f>
        <v>69749.861204819274</v>
      </c>
      <c r="G456" s="119" cm="1">
        <f t="array" ref="G456">IF(SUMIF('BDD de référence'!$B$6:$B$4786,A456,'BDD de référence'!$I$6:$I$4786)&gt;0,IFERROR((VLOOKUP(E456,'Volet 1 - Domaines 2&amp;3'!$A$39:$L$43,11,0)*D456+VLOOKUP(E456,'Volet 1 - Domaines 2&amp;3'!$A$39:$L$43,12,0))*$B$6,error),"")</f>
        <v>29479.376385542168</v>
      </c>
      <c r="H456" s="119" cm="1">
        <f t="array" ref="H456">IF(SUMIF('BDD de référence'!$B$6:$B$4786,A456,'BDD de référence'!$J$6:$J$4786)&gt;0,IFERROR((VLOOKUP(E456,'Volet 1 - Domaines 2&amp;3'!$A$39:$L$43,11,0)*D456+VLOOKUP(E456,'Volet 1 - Domaines 2&amp;3'!$A$39:$L$43,12,0))*$B$6,error),"")</f>
        <v>29479.376385542168</v>
      </c>
      <c r="I456" s="119">
        <f>IFERROR((VLOOKUP(E456,'Simulations - Consolidé'!$A$41:$P$45,15,0)*D456+VLOOKUP(E456,'Simulations - Consolidé'!$A$41:$P$45,16,0)),"")*$C$6</f>
        <v>30321.675674404938</v>
      </c>
      <c r="J456" s="167">
        <v>18346.28</v>
      </c>
      <c r="K456" s="167">
        <v>22015.539999999997</v>
      </c>
      <c r="L456" s="167">
        <v>13339.81</v>
      </c>
      <c r="M456" s="167">
        <v>16007.78</v>
      </c>
      <c r="N456" s="167">
        <v>10005.76</v>
      </c>
      <c r="O456" s="167">
        <v>12006.92</v>
      </c>
    </row>
    <row r="457" spans="1:15">
      <c r="A457" s="1" t="s">
        <v>1948</v>
      </c>
      <c r="B457" s="1" t="str">
        <f>VLOOKUP(A457,'BDD de référence'!$B$5:$D$5006,3,0)</f>
        <v>21</v>
      </c>
      <c r="C457" s="1" t="str">
        <f>VLOOKUP(A457,'BDD de référence'!$B$5:$E$5006,4,0)</f>
        <v>Bourgogne-Franche-Comté</v>
      </c>
      <c r="D457" s="201">
        <v>39636</v>
      </c>
      <c r="E457" s="189" t="str">
        <f t="shared" si="6"/>
        <v>Tranche C</v>
      </c>
      <c r="F457" s="119">
        <f>IFERROR((VLOOKUP(E457,'Simulations - Consolidé'!$A$41:$P$45,13,0)*D457+VLOOKUP(E457,'Simulations - Consolidé'!$A$41:$P$45,14,0)),"")*$B$6</f>
        <v>47959.957590361446</v>
      </c>
      <c r="G457" s="119" t="str" cm="1">
        <f t="array" ref="G457">IF(SUMIF('BDD de référence'!$B$6:$B$4786,A457,'BDD de référence'!$I$6:$I$4786)&gt;0,IFERROR((VLOOKUP(E457,'Volet 1 - Domaines 2&amp;3'!$A$39:$L$43,11,0)*D457+VLOOKUP(E457,'Volet 1 - Domaines 2&amp;3'!$A$39:$L$43,12,0))*$B$6,error),"")</f>
        <v/>
      </c>
      <c r="H457" s="119" t="str" cm="1">
        <f t="array" ref="H457">IF(SUMIF('BDD de référence'!$B$6:$B$4786,A457,'BDD de référence'!$J$6:$J$4786)&gt;0,IFERROR((VLOOKUP(E457,'Volet 1 - Domaines 2&amp;3'!$A$39:$L$43,11,0)*D457+VLOOKUP(E457,'Volet 1 - Domaines 2&amp;3'!$A$39:$L$43,12,0))*$B$6,error),"")</f>
        <v/>
      </c>
      <c r="I457" s="119">
        <f>IFERROR((VLOOKUP(E457,'Simulations - Consolidé'!$A$41:$P$45,15,0)*D457+VLOOKUP(E457,'Simulations - Consolidé'!$A$41:$P$45,16,0)),"")*$C$6</f>
        <v>20849.163773141347</v>
      </c>
      <c r="J457" s="167">
        <v>12691.460000000001</v>
      </c>
      <c r="K457" s="167">
        <v>15229.76</v>
      </c>
      <c r="L457" s="167">
        <v>10512.4</v>
      </c>
      <c r="M457" s="167">
        <v>12614.88</v>
      </c>
      <c r="N457" s="167">
        <v>7492.5</v>
      </c>
      <c r="O457" s="167">
        <v>8991</v>
      </c>
    </row>
    <row r="458" spans="1:15">
      <c r="A458" s="1" t="s">
        <v>1889</v>
      </c>
      <c r="B458" s="1" t="str">
        <f>VLOOKUP(A458,'BDD de référence'!$B$5:$D$5006,3,0)</f>
        <v>21</v>
      </c>
      <c r="C458" s="1" t="str">
        <f>VLOOKUP(A458,'BDD de référence'!$B$5:$E$5006,4,0)</f>
        <v>Bourgogne-Franche-Comté</v>
      </c>
      <c r="D458" s="201">
        <v>95002</v>
      </c>
      <c r="E458" s="189" t="str">
        <f t="shared" si="6"/>
        <v>Tranche C</v>
      </c>
      <c r="F458" s="119">
        <f>IFERROR((VLOOKUP(E458,'Simulations - Consolidé'!$A$41:$P$45,13,0)*D458+VLOOKUP(E458,'Simulations - Consolidé'!$A$41:$P$45,14,0)),"")*$B$6</f>
        <v>71093.606746987949</v>
      </c>
      <c r="G458" s="119" t="str" cm="1">
        <f t="array" ref="G458">IF(SUMIF('BDD de référence'!$B$6:$B$4786,A458,'BDD de référence'!$I$6:$I$4786)&gt;0,IFERROR((VLOOKUP(E458,'Volet 1 - Domaines 2&amp;3'!$A$39:$L$43,11,0)*D458+VLOOKUP(E458,'Volet 1 - Domaines 2&amp;3'!$A$39:$L$43,12,0))*$B$6,error),"")</f>
        <v/>
      </c>
      <c r="H458" s="119" cm="1">
        <f t="array" ref="H458">IF(SUMIF('BDD de référence'!$B$6:$B$4786,A458,'BDD de référence'!$J$6:$J$4786)&gt;0,IFERROR((VLOOKUP(E458,'Volet 1 - Domaines 2&amp;3'!$A$39:$L$43,11,0)*D458+VLOOKUP(E458,'Volet 1 - Domaines 2&amp;3'!$A$39:$L$43,12,0))*$B$6,error),"")</f>
        <v>29821.899759036147</v>
      </c>
      <c r="I458" s="119">
        <f>IFERROR((VLOOKUP(E458,'Simulations - Consolidé'!$A$41:$P$45,15,0)*D458+VLOOKUP(E458,'Simulations - Consolidé'!$A$41:$P$45,16,0)),"")*$C$6</f>
        <v>30905.82904496033</v>
      </c>
      <c r="J458" s="167">
        <v>18695</v>
      </c>
      <c r="K458" s="167">
        <v>22434</v>
      </c>
      <c r="L458" s="167">
        <v>13514.17</v>
      </c>
      <c r="M458" s="167">
        <v>16217.01</v>
      </c>
      <c r="N458" s="167">
        <v>10160.75</v>
      </c>
      <c r="O458" s="167">
        <v>12192.9</v>
      </c>
    </row>
    <row r="459" spans="1:15">
      <c r="A459" s="1" t="s">
        <v>1920</v>
      </c>
      <c r="B459" s="1" t="str">
        <f>VLOOKUP(A459,'BDD de référence'!$B$5:$D$5006,3,0)</f>
        <v>21</v>
      </c>
      <c r="C459" s="1" t="str">
        <f>VLOOKUP(A459,'BDD de référence'!$B$5:$E$5006,4,0)</f>
        <v>Bourgogne-Franche-Comté</v>
      </c>
      <c r="D459" s="201">
        <v>19928.5</v>
      </c>
      <c r="E459" s="189" t="str">
        <f t="shared" ref="E459:E522" si="7">IF(D459&gt;230000,"Tranche D",IF(D459&lt;7000,"Tranche A",IF(D459&lt;22500,"Tranche B","Tranche C")))</f>
        <v>Tranche B</v>
      </c>
      <c r="F459" s="119">
        <f>IFERROR((VLOOKUP(E459,'Simulations - Consolidé'!$A$41:$P$45,13,0)*D459+VLOOKUP(E459,'Simulations - Consolidé'!$A$41:$P$45,14,0)),"")*$B$6</f>
        <v>37415.574193548382</v>
      </c>
      <c r="G459" s="119" t="str" cm="1">
        <f t="array" ref="G459">IF(SUMIF('BDD de référence'!$B$6:$B$4786,A459,'BDD de référence'!$I$6:$I$4786)&gt;0,IFERROR((VLOOKUP(E459,'Volet 1 - Domaines 2&amp;3'!$A$39:$L$43,11,0)*D459+VLOOKUP(E459,'Volet 1 - Domaines 2&amp;3'!$A$39:$L$43,12,0))*$B$6,error),"")</f>
        <v/>
      </c>
      <c r="H459" s="119" t="str" cm="1">
        <f t="array" ref="H459">IF(SUMIF('BDD de référence'!$B$6:$B$4786,A459,'BDD de référence'!$J$6:$J$4786)&gt;0,IFERROR((VLOOKUP(E459,'Volet 1 - Domaines 2&amp;3'!$A$39:$L$43,11,0)*D459+VLOOKUP(E459,'Volet 1 - Domaines 2&amp;3'!$A$39:$L$43,12,0))*$B$6,error),"")</f>
        <v/>
      </c>
      <c r="I459" s="119">
        <f>IFERROR((VLOOKUP(E459,'Simulations - Consolidé'!$A$41:$P$45,15,0)*D459+VLOOKUP(E459,'Simulations - Consolidé'!$A$41:$P$45,16,0)),"")*$C$6</f>
        <v>16265.307002360347</v>
      </c>
      <c r="J459" s="167">
        <v>10072.950000000001</v>
      </c>
      <c r="K459" s="167">
        <v>12087.54</v>
      </c>
      <c r="L459" s="167">
        <v>8892.08</v>
      </c>
      <c r="M459" s="167">
        <v>10670.5</v>
      </c>
      <c r="N459" s="167">
        <v>6459.3</v>
      </c>
      <c r="O459" s="167">
        <v>7751.16</v>
      </c>
    </row>
    <row r="460" spans="1:15">
      <c r="A460" s="1" t="s">
        <v>1923</v>
      </c>
      <c r="B460" s="1" t="str">
        <f>VLOOKUP(A460,'BDD de référence'!$B$5:$D$5006,3,0)</f>
        <v>21</v>
      </c>
      <c r="C460" s="1" t="str">
        <f>VLOOKUP(A460,'BDD de référence'!$B$5:$E$5006,4,0)</f>
        <v>Bourgogne-Franche-Comté</v>
      </c>
      <c r="D460" s="201">
        <v>18845</v>
      </c>
      <c r="E460" s="189" t="str">
        <f t="shared" si="7"/>
        <v>Tranche B</v>
      </c>
      <c r="F460" s="119">
        <f>IFERROR((VLOOKUP(E460,'Simulations - Consolidé'!$A$41:$P$45,13,0)*D460+VLOOKUP(E460,'Simulations - Consolidé'!$A$41:$P$45,14,0)),"")*$B$6</f>
        <v>35989.548387096773</v>
      </c>
      <c r="G460" s="119" t="str" cm="1">
        <f t="array" ref="G460">IF(SUMIF('BDD de référence'!$B$6:$B$4786,A460,'BDD de référence'!$I$6:$I$4786)&gt;0,IFERROR((VLOOKUP(E460,'Volet 1 - Domaines 2&amp;3'!$A$39:$L$43,11,0)*D460+VLOOKUP(E460,'Volet 1 - Domaines 2&amp;3'!$A$39:$L$43,12,0))*$B$6,error),"")</f>
        <v/>
      </c>
      <c r="H460" s="119" t="str" cm="1">
        <f t="array" ref="H460">IF(SUMIF('BDD de référence'!$B$6:$B$4786,A460,'BDD de référence'!$J$6:$J$4786)&gt;0,IFERROR((VLOOKUP(E460,'Volet 1 - Domaines 2&amp;3'!$A$39:$L$43,11,0)*D460+VLOOKUP(E460,'Volet 1 - Domaines 2&amp;3'!$A$39:$L$43,12,0))*$B$6,error),"")</f>
        <v/>
      </c>
      <c r="I460" s="119">
        <f>IFERROR((VLOOKUP(E460,'Simulations - Consolidé'!$A$41:$P$45,15,0)*D460+VLOOKUP(E460,'Simulations - Consolidé'!$A$41:$P$45,16,0)),"")*$C$6</f>
        <v>15645.38473642801</v>
      </c>
      <c r="J460" s="167">
        <v>9752.56</v>
      </c>
      <c r="K460" s="167">
        <v>11703.08</v>
      </c>
      <c r="L460" s="167">
        <v>8600.81</v>
      </c>
      <c r="M460" s="167">
        <v>10320.98</v>
      </c>
      <c r="N460" s="167">
        <v>6371.92</v>
      </c>
      <c r="O460" s="167">
        <v>7646.31</v>
      </c>
    </row>
    <row r="461" spans="1:15">
      <c r="A461" s="1" t="s">
        <v>1912</v>
      </c>
      <c r="B461" s="1" t="str">
        <f>VLOOKUP(A461,'BDD de référence'!$B$5:$D$5006,3,0)</f>
        <v>21</v>
      </c>
      <c r="C461" s="1" t="str">
        <f>VLOOKUP(A461,'BDD de référence'!$B$5:$E$5006,4,0)</f>
        <v>Bourgogne-Franche-Comté</v>
      </c>
      <c r="D461" s="201">
        <v>27384</v>
      </c>
      <c r="E461" s="189" t="str">
        <f t="shared" si="7"/>
        <v>Tranche C</v>
      </c>
      <c r="F461" s="119">
        <f>IFERROR((VLOOKUP(E461,'Simulations - Consolidé'!$A$41:$P$45,13,0)*D461+VLOOKUP(E461,'Simulations - Consolidé'!$A$41:$P$45,14,0)),"")*$B$6</f>
        <v>42840.688192771086</v>
      </c>
      <c r="G461" s="119" t="str" cm="1">
        <f t="array" ref="G461">IF(SUMIF('BDD de référence'!$B$6:$B$4786,A461,'BDD de référence'!$I$6:$I$4786)&gt;0,IFERROR((VLOOKUP(E461,'Volet 1 - Domaines 2&amp;3'!$A$39:$L$43,11,0)*D461+VLOOKUP(E461,'Volet 1 - Domaines 2&amp;3'!$A$39:$L$43,12,0))*$B$6,error),"")</f>
        <v/>
      </c>
      <c r="H461" s="119" t="str" cm="1">
        <f t="array" ref="H461">IF(SUMIF('BDD de référence'!$B$6:$B$4786,A461,'BDD de référence'!$J$6:$J$4786)&gt;0,IFERROR((VLOOKUP(E461,'Volet 1 - Domaines 2&amp;3'!$A$39:$L$43,11,0)*D461+VLOOKUP(E461,'Volet 1 - Domaines 2&amp;3'!$A$39:$L$43,12,0))*$B$6,error),"")</f>
        <v/>
      </c>
      <c r="I461" s="119">
        <f>IFERROR((VLOOKUP(E461,'Simulations - Consolidé'!$A$41:$P$45,15,0)*D461+VLOOKUP(E461,'Simulations - Consolidé'!$A$41:$P$45,16,0)),"")*$C$6</f>
        <v>18623.713805465766</v>
      </c>
      <c r="J461" s="167">
        <v>11362.93</v>
      </c>
      <c r="K461" s="167">
        <v>13635.52</v>
      </c>
      <c r="L461" s="167">
        <v>9848.14</v>
      </c>
      <c r="M461" s="167">
        <v>11817.77</v>
      </c>
      <c r="N461" s="167">
        <v>6902.05</v>
      </c>
      <c r="O461" s="167">
        <v>8282.4599999999991</v>
      </c>
    </row>
    <row r="462" spans="1:15">
      <c r="A462" s="1" t="s">
        <v>1990</v>
      </c>
      <c r="B462" s="1" t="str">
        <f>VLOOKUP(A462,'BDD de référence'!$B$5:$D$5006,3,0)</f>
        <v>21</v>
      </c>
      <c r="C462" s="1" t="str">
        <f>VLOOKUP(A462,'BDD de référence'!$B$5:$E$5006,4,0)</f>
        <v>Bourgogne-Franche-Comté</v>
      </c>
      <c r="D462" s="201">
        <v>1243.75</v>
      </c>
      <c r="E462" s="189" t="str">
        <f t="shared" si="7"/>
        <v>Tranche A</v>
      </c>
      <c r="F462" s="119">
        <f>IFERROR((VLOOKUP(E462,'Simulations - Consolidé'!$A$41:$P$45,13,0)*D462+VLOOKUP(E462,'Simulations - Consolidé'!$A$41:$P$45,14,0)),"")*$B$6</f>
        <v>16206.160714285714</v>
      </c>
      <c r="G462" s="119" t="str" cm="1">
        <f t="array" ref="G462">IF(SUMIF('BDD de référence'!$B$6:$B$4786,A462,'BDD de référence'!$I$6:$I$4786)&gt;0,IFERROR((VLOOKUP(E462,'Volet 1 - Domaines 2&amp;3'!$A$39:$L$43,11,0)*D462+VLOOKUP(E462,'Volet 1 - Domaines 2&amp;3'!$A$39:$L$43,12,0))*$B$6,error),"")</f>
        <v/>
      </c>
      <c r="H462" s="119" t="str" cm="1">
        <f t="array" ref="H462">IF(SUMIF('BDD de référence'!$B$6:$B$4786,A462,'BDD de référence'!$J$6:$J$4786)&gt;0,IFERROR((VLOOKUP(E462,'Volet 1 - Domaines 2&amp;3'!$A$39:$L$43,11,0)*D462+VLOOKUP(E462,'Volet 1 - Domaines 2&amp;3'!$A$39:$L$43,12,0))*$B$6,error),"")</f>
        <v/>
      </c>
      <c r="I462" s="119">
        <f>IFERROR((VLOOKUP(E462,'Simulations - Consolidé'!$A$41:$P$45,15,0)*D462+VLOOKUP(E462,'Simulations - Consolidé'!$A$41:$P$45,16,0)),"")*$C$6</f>
        <v>7045.1459059233448</v>
      </c>
      <c r="J462" s="167">
        <v>4879.47</v>
      </c>
      <c r="K462" s="167">
        <v>5855.37</v>
      </c>
      <c r="L462" s="167">
        <v>4388.7700000000004</v>
      </c>
      <c r="M462" s="167">
        <v>5266.5300000000007</v>
      </c>
      <c r="N462" s="167">
        <v>4731.3999999999996</v>
      </c>
      <c r="O462" s="167">
        <v>5677.68</v>
      </c>
    </row>
    <row r="463" spans="1:15">
      <c r="A463" s="1" t="s">
        <v>1885</v>
      </c>
      <c r="B463" s="1" t="str">
        <f>VLOOKUP(A463,'BDD de référence'!$B$5:$D$5006,3,0)</f>
        <v>21</v>
      </c>
      <c r="C463" s="1" t="str">
        <f>VLOOKUP(A463,'BDD de référence'!$B$5:$E$5006,4,0)</f>
        <v>Bourgogne-Franche-Comté</v>
      </c>
      <c r="D463" s="201">
        <v>478331</v>
      </c>
      <c r="E463" s="189" t="str">
        <f t="shared" si="7"/>
        <v>Tranche D</v>
      </c>
      <c r="F463" s="119">
        <f>IFERROR((VLOOKUP(E463,'Simulations - Consolidé'!$A$41:$P$45,13,0)*D463+VLOOKUP(E463,'Simulations - Consolidé'!$A$41:$P$45,14,0)),"")*$B$6</f>
        <v>153692.57627737228</v>
      </c>
      <c r="G463" s="119" cm="1">
        <f t="array" ref="G463">IF(SUMIF('BDD de référence'!$B$6:$B$4786,A463,'BDD de référence'!$I$6:$I$4786)&gt;0,IFERROR((VLOOKUP(E463,'Volet 1 - Domaines 2&amp;3'!$A$39:$L$43,11,0)*D463+VLOOKUP(E463,'Volet 1 - Domaines 2&amp;3'!$A$39:$L$43,12,0))*$B$6,error),"")</f>
        <v>48514.071386861309</v>
      </c>
      <c r="H463" s="119" cm="1">
        <f t="array" ref="H463">IF(SUMIF('BDD de référence'!$B$6:$B$4786,A463,'BDD de référence'!$J$6:$J$4786)&gt;0,IFERROR((VLOOKUP(E463,'Volet 1 - Domaines 2&amp;3'!$A$39:$L$43,11,0)*D463+VLOOKUP(E463,'Volet 1 - Domaines 2&amp;3'!$A$39:$L$43,12,0))*$B$6,error),"")</f>
        <v>48514.071386861309</v>
      </c>
      <c r="I463" s="119">
        <f>IFERROR((VLOOKUP(E463,'Simulations - Consolidé'!$A$41:$P$45,15,0)*D463+VLOOKUP(E463,'Simulations - Consolidé'!$A$41:$P$45,16,0)),"")*$C$6</f>
        <v>66813.272040234995</v>
      </c>
      <c r="J463" s="167">
        <v>40130.720000000001</v>
      </c>
      <c r="K463" s="167">
        <v>48156.87</v>
      </c>
      <c r="L463" s="167">
        <v>23552.3</v>
      </c>
      <c r="M463" s="167">
        <v>28262.76</v>
      </c>
      <c r="N463" s="167">
        <v>19385.629999999997</v>
      </c>
      <c r="O463" s="167">
        <v>23262.76</v>
      </c>
    </row>
    <row r="464" spans="1:15">
      <c r="A464" s="1" t="s">
        <v>1902</v>
      </c>
      <c r="B464" s="1" t="str">
        <f>VLOOKUP(A464,'BDD de référence'!$B$5:$D$5006,3,0)</f>
        <v>21</v>
      </c>
      <c r="C464" s="1" t="str">
        <f>VLOOKUP(A464,'BDD de référence'!$B$5:$E$5006,4,0)</f>
        <v>Bourgogne-Franche-Comté</v>
      </c>
      <c r="D464" s="201">
        <v>68006.25</v>
      </c>
      <c r="E464" s="189" t="str">
        <f t="shared" si="7"/>
        <v>Tranche C</v>
      </c>
      <c r="F464" s="119">
        <f>IFERROR((VLOOKUP(E464,'Simulations - Consolidé'!$A$41:$P$45,13,0)*D464+VLOOKUP(E464,'Simulations - Consolidé'!$A$41:$P$45,14,0)),"")*$B$6</f>
        <v>59813.936746987958</v>
      </c>
      <c r="G464" s="119" t="str" cm="1">
        <f t="array" ref="G464">IF(SUMIF('BDD de référence'!$B$6:$B$4786,A464,'BDD de référence'!$I$6:$I$4786)&gt;0,IFERROR((VLOOKUP(E464,'Volet 1 - Domaines 2&amp;3'!$A$39:$L$43,11,0)*D464+VLOOKUP(E464,'Volet 1 - Domaines 2&amp;3'!$A$39:$L$43,12,0))*$B$6,error),"")</f>
        <v/>
      </c>
      <c r="H464" s="119" cm="1">
        <f t="array" ref="H464">IF(SUMIF('BDD de référence'!$B$6:$B$4786,A464,'BDD de référence'!$J$6:$J$4786)&gt;0,IFERROR((VLOOKUP(E464,'Volet 1 - Domaines 2&amp;3'!$A$39:$L$43,11,0)*D464+VLOOKUP(E464,'Volet 1 - Domaines 2&amp;3'!$A$39:$L$43,12,0))*$B$6,error),"")</f>
        <v>26946.68975903614</v>
      </c>
      <c r="I464" s="119">
        <f>IFERROR((VLOOKUP(E464,'Simulations - Consolidé'!$A$41:$P$45,15,0)*D464+VLOOKUP(E464,'Simulations - Consolidé'!$A$41:$P$45,16,0)),"")*$C$6</f>
        <v>26002.328313253012</v>
      </c>
      <c r="J464" s="167">
        <v>15767.75</v>
      </c>
      <c r="K464" s="167">
        <v>18921.3</v>
      </c>
      <c r="L464" s="167">
        <v>12050.550000000001</v>
      </c>
      <c r="M464" s="167">
        <v>14460.66</v>
      </c>
      <c r="N464" s="167">
        <v>8859.75</v>
      </c>
      <c r="O464" s="167">
        <v>10631.7</v>
      </c>
    </row>
    <row r="465" spans="1:15">
      <c r="A465" s="1" t="s">
        <v>1957</v>
      </c>
      <c r="B465" s="1" t="str">
        <f>VLOOKUP(A465,'BDD de référence'!$B$5:$D$5006,3,0)</f>
        <v>21</v>
      </c>
      <c r="C465" s="1" t="str">
        <f>VLOOKUP(A465,'BDD de référence'!$B$5:$E$5006,4,0)</f>
        <v>Bourgogne-Franche-Comté</v>
      </c>
      <c r="D465" s="201">
        <v>4284</v>
      </c>
      <c r="E465" s="189" t="str">
        <f t="shared" si="7"/>
        <v>Tranche A</v>
      </c>
      <c r="F465" s="119">
        <f>IFERROR((VLOOKUP(E465,'Simulations - Consolidé'!$A$41:$P$45,13,0)*D465+VLOOKUP(E465,'Simulations - Consolidé'!$A$41:$P$45,14,0)),"")*$B$6</f>
        <v>18421.2</v>
      </c>
      <c r="G465" s="119" t="str" cm="1">
        <f t="array" ref="G465">IF(SUMIF('BDD de référence'!$B$6:$B$4786,A465,'BDD de référence'!$I$6:$I$4786)&gt;0,IFERROR((VLOOKUP(E465,'Volet 1 - Domaines 2&amp;3'!$A$39:$L$43,11,0)*D465+VLOOKUP(E465,'Volet 1 - Domaines 2&amp;3'!$A$39:$L$43,12,0))*$B$6,error),"")</f>
        <v/>
      </c>
      <c r="H465" s="119" t="str" cm="1">
        <f t="array" ref="H465">IF(SUMIF('BDD de référence'!$B$6:$B$4786,A465,'BDD de référence'!$J$6:$J$4786)&gt;0,IFERROR((VLOOKUP(E465,'Volet 1 - Domaines 2&amp;3'!$A$39:$L$43,11,0)*D465+VLOOKUP(E465,'Volet 1 - Domaines 2&amp;3'!$A$39:$L$43,12,0))*$B$6,error),"")</f>
        <v/>
      </c>
      <c r="I465" s="119">
        <f>IFERROR((VLOOKUP(E465,'Simulations - Consolidé'!$A$41:$P$45,15,0)*D465+VLOOKUP(E465,'Simulations - Consolidé'!$A$41:$P$45,16,0)),"")*$C$6</f>
        <v>8008.0682926829268</v>
      </c>
      <c r="J465" s="167">
        <v>5603.34</v>
      </c>
      <c r="K465" s="167">
        <v>6724.01</v>
      </c>
      <c r="L465" s="167">
        <v>4931.67</v>
      </c>
      <c r="M465" s="167">
        <v>5918.01</v>
      </c>
      <c r="N465" s="167">
        <v>5093.34</v>
      </c>
      <c r="O465" s="167">
        <v>6112.01</v>
      </c>
    </row>
    <row r="466" spans="1:15">
      <c r="A466" s="1" t="s">
        <v>1951</v>
      </c>
      <c r="B466" s="1" t="str">
        <f>VLOOKUP(A466,'BDD de référence'!$B$5:$D$5006,3,0)</f>
        <v>21</v>
      </c>
      <c r="C466" s="1" t="str">
        <f>VLOOKUP(A466,'BDD de référence'!$B$5:$E$5006,4,0)</f>
        <v>Bourgogne-Franche-Comté</v>
      </c>
      <c r="D466" s="201">
        <v>5053</v>
      </c>
      <c r="E466" s="189" t="str">
        <f t="shared" si="7"/>
        <v>Tranche A</v>
      </c>
      <c r="F466" s="119">
        <f>IFERROR((VLOOKUP(E466,'Simulations - Consolidé'!$A$41:$P$45,13,0)*D466+VLOOKUP(E466,'Simulations - Consolidé'!$A$41:$P$45,14,0)),"")*$B$6</f>
        <v>18981.471428571425</v>
      </c>
      <c r="G466" s="119" t="str" cm="1">
        <f t="array" ref="G466">IF(SUMIF('BDD de référence'!$B$6:$B$4786,A466,'BDD de référence'!$I$6:$I$4786)&gt;0,IFERROR((VLOOKUP(E466,'Volet 1 - Domaines 2&amp;3'!$A$39:$L$43,11,0)*D466+VLOOKUP(E466,'Volet 1 - Domaines 2&amp;3'!$A$39:$L$43,12,0))*$B$6,error),"")</f>
        <v/>
      </c>
      <c r="H466" s="119" t="str" cm="1">
        <f t="array" ref="H466">IF(SUMIF('BDD de référence'!$B$6:$B$4786,A466,'BDD de référence'!$J$6:$J$4786)&gt;0,IFERROR((VLOOKUP(E466,'Volet 1 - Domaines 2&amp;3'!$A$39:$L$43,11,0)*D466+VLOOKUP(E466,'Volet 1 - Domaines 2&amp;3'!$A$39:$L$43,12,0))*$B$6,error),"")</f>
        <v/>
      </c>
      <c r="I466" s="119">
        <f>IFERROR((VLOOKUP(E466,'Simulations - Consolidé'!$A$41:$P$45,15,0)*D466+VLOOKUP(E466,'Simulations - Consolidé'!$A$41:$P$45,16,0)),"")*$C$6</f>
        <v>8251.6296167247383</v>
      </c>
      <c r="J466" s="167">
        <v>5786.4400000000005</v>
      </c>
      <c r="K466" s="167">
        <v>6943.7300000000005</v>
      </c>
      <c r="L466" s="167">
        <v>5069</v>
      </c>
      <c r="M466" s="167">
        <v>6082.8</v>
      </c>
      <c r="N466" s="167">
        <v>5184.8900000000003</v>
      </c>
      <c r="O466" s="167">
        <v>6221.87</v>
      </c>
    </row>
    <row r="467" spans="1:15">
      <c r="A467" s="1" t="s">
        <v>1905</v>
      </c>
      <c r="B467" s="1" t="str">
        <f>VLOOKUP(A467,'BDD de référence'!$B$5:$D$5006,3,0)</f>
        <v>21</v>
      </c>
      <c r="C467" s="1" t="str">
        <f>VLOOKUP(A467,'BDD de référence'!$B$5:$E$5006,4,0)</f>
        <v>Bourgogne-Franche-Comté</v>
      </c>
      <c r="D467" s="201">
        <v>55833.25</v>
      </c>
      <c r="E467" s="189" t="str">
        <f t="shared" si="7"/>
        <v>Tranche C</v>
      </c>
      <c r="F467" s="119">
        <f>IFERROR((VLOOKUP(E467,'Simulations - Consolidé'!$A$41:$P$45,13,0)*D467+VLOOKUP(E467,'Simulations - Consolidé'!$A$41:$P$45,14,0)),"")*$B$6</f>
        <v>54727.676024096378</v>
      </c>
      <c r="G467" s="119" cm="1">
        <f t="array" ref="G467">IF(SUMIF('BDD de référence'!$B$6:$B$4786,A467,'BDD de référence'!$I$6:$I$4786)&gt;0,IFERROR((VLOOKUP(E467,'Volet 1 - Domaines 2&amp;3'!$A$39:$L$43,11,0)*D467+VLOOKUP(E467,'Volet 1 - Domaines 2&amp;3'!$A$39:$L$43,12,0))*$B$6,error),"")</f>
        <v>25650.191927710843</v>
      </c>
      <c r="H467" s="119" cm="1">
        <f t="array" ref="H467">IF(SUMIF('BDD de référence'!$B$6:$B$4786,A467,'BDD de référence'!$J$6:$J$4786)&gt;0,IFERROR((VLOOKUP(E467,'Volet 1 - Domaines 2&amp;3'!$A$39:$L$43,11,0)*D467+VLOOKUP(E467,'Volet 1 - Domaines 2&amp;3'!$A$39:$L$43,12,0))*$B$6,error),"")</f>
        <v>25650.191927710843</v>
      </c>
      <c r="I467" s="119">
        <f>IFERROR((VLOOKUP(E467,'Simulations - Consolidé'!$A$41:$P$45,15,0)*D467+VLOOKUP(E467,'Simulations - Consolidé'!$A$41:$P$45,16,0)),"")*$C$6</f>
        <v>23791.227884219807</v>
      </c>
      <c r="J467" s="167">
        <v>14447.79</v>
      </c>
      <c r="K467" s="167">
        <v>17337.349999999999</v>
      </c>
      <c r="L467" s="167">
        <v>11390.56</v>
      </c>
      <c r="M467" s="167">
        <v>13668.68</v>
      </c>
      <c r="N467" s="167">
        <v>8273.1</v>
      </c>
      <c r="O467" s="167">
        <v>9927.7199999999993</v>
      </c>
    </row>
    <row r="468" spans="1:15">
      <c r="A468" s="1" t="s">
        <v>1898</v>
      </c>
      <c r="B468" s="1" t="str">
        <f>VLOOKUP(A468,'BDD de référence'!$B$5:$D$5006,3,0)</f>
        <v>21</v>
      </c>
      <c r="C468" s="1" t="str">
        <f>VLOOKUP(A468,'BDD de référence'!$B$5:$E$5006,4,0)</f>
        <v>Bourgogne-Franche-Comté</v>
      </c>
      <c r="D468" s="201">
        <v>55027.5</v>
      </c>
      <c r="E468" s="189" t="str">
        <f t="shared" si="7"/>
        <v>Tranche C</v>
      </c>
      <c r="F468" s="119">
        <f>IFERROR((VLOOKUP(E468,'Simulations - Consolidé'!$A$41:$P$45,13,0)*D468+VLOOKUP(E468,'Simulations - Consolidé'!$A$41:$P$45,14,0)),"")*$B$6</f>
        <v>54391.00843373494</v>
      </c>
      <c r="G468" s="119" t="str" cm="1">
        <f t="array" ref="G468">IF(SUMIF('BDD de référence'!$B$6:$B$4786,A468,'BDD de référence'!$I$6:$I$4786)&gt;0,IFERROR((VLOOKUP(E468,'Volet 1 - Domaines 2&amp;3'!$A$39:$L$43,11,0)*D468+VLOOKUP(E468,'Volet 1 - Domaines 2&amp;3'!$A$39:$L$43,12,0))*$B$6,error),"")</f>
        <v/>
      </c>
      <c r="H468" s="119" cm="1">
        <f t="array" ref="H468">IF(SUMIF('BDD de référence'!$B$6:$B$4786,A468,'BDD de référence'!$J$6:$J$4786)&gt;0,IFERROR((VLOOKUP(E468,'Volet 1 - Domaines 2&amp;3'!$A$39:$L$43,11,0)*D468+VLOOKUP(E468,'Volet 1 - Domaines 2&amp;3'!$A$39:$L$43,12,0))*$B$6,error),"")</f>
        <v>25564.374698795182</v>
      </c>
      <c r="I468" s="119">
        <f>IFERROR((VLOOKUP(E468,'Simulations - Consolidé'!$A$41:$P$45,15,0)*D468+VLOOKUP(E468,'Simulations - Consolidé'!$A$41:$P$45,16,0)),"")*$C$6</f>
        <v>23644.871672054072</v>
      </c>
      <c r="J468" s="167">
        <v>14360.42</v>
      </c>
      <c r="K468" s="167">
        <v>17232.509999999998</v>
      </c>
      <c r="L468" s="167">
        <v>11346.880000000001</v>
      </c>
      <c r="M468" s="167">
        <v>13616.26</v>
      </c>
      <c r="N468" s="167">
        <v>8234.26</v>
      </c>
      <c r="O468" s="167">
        <v>9881.1200000000008</v>
      </c>
    </row>
    <row r="469" spans="1:15">
      <c r="A469" s="1" t="s">
        <v>1965</v>
      </c>
      <c r="B469" s="1" t="str">
        <f>VLOOKUP(A469,'BDD de référence'!$B$5:$D$5006,3,0)</f>
        <v>21</v>
      </c>
      <c r="C469" s="1" t="str">
        <f>VLOOKUP(A469,'BDD de référence'!$B$5:$E$5006,4,0)</f>
        <v>Bourgogne-Franche-Comté</v>
      </c>
      <c r="D469" s="201">
        <v>3362.5</v>
      </c>
      <c r="E469" s="189" t="str">
        <f t="shared" si="7"/>
        <v>Tranche A</v>
      </c>
      <c r="F469" s="119">
        <f>IFERROR((VLOOKUP(E469,'Simulations - Consolidé'!$A$41:$P$45,13,0)*D469+VLOOKUP(E469,'Simulations - Consolidé'!$A$41:$P$45,14,0)),"")*$B$6</f>
        <v>17749.821428571428</v>
      </c>
      <c r="G469" s="119" t="str" cm="1">
        <f t="array" ref="G469">IF(SUMIF('BDD de référence'!$B$6:$B$4786,A469,'BDD de référence'!$I$6:$I$4786)&gt;0,IFERROR((VLOOKUP(E469,'Volet 1 - Domaines 2&amp;3'!$A$39:$L$43,11,0)*D469+VLOOKUP(E469,'Volet 1 - Domaines 2&amp;3'!$A$39:$L$43,12,0))*$B$6,error),"")</f>
        <v/>
      </c>
      <c r="H469" s="119" t="str" cm="1">
        <f t="array" ref="H469">IF(SUMIF('BDD de référence'!$B$6:$B$4786,A469,'BDD de référence'!$J$6:$J$4786)&gt;0,IFERROR((VLOOKUP(E469,'Volet 1 - Domaines 2&amp;3'!$A$39:$L$43,11,0)*D469+VLOOKUP(E469,'Volet 1 - Domaines 2&amp;3'!$A$39:$L$43,12,0))*$B$6,error),"")</f>
        <v/>
      </c>
      <c r="I469" s="119">
        <f>IFERROR((VLOOKUP(E469,'Simulations - Consolidé'!$A$41:$P$45,15,0)*D469+VLOOKUP(E469,'Simulations - Consolidé'!$A$41:$P$45,16,0)),"")*$C$6</f>
        <v>7716.2064459930316</v>
      </c>
      <c r="J469" s="167">
        <v>5383.9400000000005</v>
      </c>
      <c r="K469" s="167">
        <v>6460.7300000000005</v>
      </c>
      <c r="L469" s="167">
        <v>4767.12</v>
      </c>
      <c r="M469" s="167">
        <v>5720.55</v>
      </c>
      <c r="N469" s="167">
        <v>4983.6400000000003</v>
      </c>
      <c r="O469" s="167">
        <v>5980.37</v>
      </c>
    </row>
    <row r="470" spans="1:15">
      <c r="A470" s="1" t="s">
        <v>1930</v>
      </c>
      <c r="B470" s="1" t="str">
        <f>VLOOKUP(A470,'BDD de référence'!$B$5:$D$5006,3,0)</f>
        <v>21</v>
      </c>
      <c r="C470" s="1" t="str">
        <f>VLOOKUP(A470,'BDD de référence'!$B$5:$E$5006,4,0)</f>
        <v>Bourgogne-Franche-Comté</v>
      </c>
      <c r="D470" s="201">
        <v>10929.5</v>
      </c>
      <c r="E470" s="189" t="str">
        <f t="shared" si="7"/>
        <v>Tranche B</v>
      </c>
      <c r="F470" s="119">
        <f>IFERROR((VLOOKUP(E470,'Simulations - Consolidé'!$A$41:$P$45,13,0)*D470+VLOOKUP(E470,'Simulations - Consolidé'!$A$41:$P$45,14,0)),"")*$B$6</f>
        <v>25571.729032258063</v>
      </c>
      <c r="G470" s="119" t="str" cm="1">
        <f t="array" ref="G470">IF(SUMIF('BDD de référence'!$B$6:$B$4786,A470,'BDD de référence'!$I$6:$I$4786)&gt;0,IFERROR((VLOOKUP(E470,'Volet 1 - Domaines 2&amp;3'!$A$39:$L$43,11,0)*D470+VLOOKUP(E470,'Volet 1 - Domaines 2&amp;3'!$A$39:$L$43,12,0))*$B$6,error),"")</f>
        <v/>
      </c>
      <c r="H470" s="119" t="str" cm="1">
        <f t="array" ref="H470">IF(SUMIF('BDD de référence'!$B$6:$B$4786,A470,'BDD de référence'!$J$6:$J$4786)&gt;0,IFERROR((VLOOKUP(E470,'Volet 1 - Domaines 2&amp;3'!$A$39:$L$43,11,0)*D470+VLOOKUP(E470,'Volet 1 - Domaines 2&amp;3'!$A$39:$L$43,12,0))*$B$6,error),"")</f>
        <v/>
      </c>
      <c r="I470" s="119">
        <f>IFERROR((VLOOKUP(E470,'Simulations - Consolidé'!$A$41:$P$45,15,0)*D470+VLOOKUP(E470,'Simulations - Consolidé'!$A$41:$P$45,16,0)),"")*$C$6</f>
        <v>11116.547915027537</v>
      </c>
      <c r="J470" s="167">
        <v>7411.95</v>
      </c>
      <c r="K470" s="167">
        <v>8894.34</v>
      </c>
      <c r="L470" s="167">
        <v>6473</v>
      </c>
      <c r="M470" s="167">
        <v>7767.6</v>
      </c>
      <c r="N470" s="167">
        <v>5733.5700000000006</v>
      </c>
      <c r="O470" s="167">
        <v>6880.29</v>
      </c>
    </row>
    <row r="471" spans="1:15">
      <c r="A471" s="1" t="s">
        <v>1925</v>
      </c>
      <c r="B471" s="1" t="str">
        <f>VLOOKUP(A471,'BDD de référence'!$B$5:$D$5006,3,0)</f>
        <v>21</v>
      </c>
      <c r="C471" s="1" t="str">
        <f>VLOOKUP(A471,'BDD de référence'!$B$5:$E$5006,4,0)</f>
        <v>Bourgogne-Franche-Comté</v>
      </c>
      <c r="D471" s="201">
        <v>15725.5</v>
      </c>
      <c r="E471" s="189" t="str">
        <f t="shared" si="7"/>
        <v>Tranche B</v>
      </c>
      <c r="F471" s="119">
        <f>IFERROR((VLOOKUP(E471,'Simulations - Consolidé'!$A$41:$P$45,13,0)*D471+VLOOKUP(E471,'Simulations - Consolidé'!$A$41:$P$45,14,0)),"")*$B$6</f>
        <v>31883.883870967744</v>
      </c>
      <c r="G471" s="119" t="str" cm="1">
        <f t="array" ref="G471">IF(SUMIF('BDD de référence'!$B$6:$B$4786,A471,'BDD de référence'!$I$6:$I$4786)&gt;0,IFERROR((VLOOKUP(E471,'Volet 1 - Domaines 2&amp;3'!$A$39:$L$43,11,0)*D471+VLOOKUP(E471,'Volet 1 - Domaines 2&amp;3'!$A$39:$L$43,12,0))*$B$6,error),"")</f>
        <v/>
      </c>
      <c r="H471" s="119" t="str" cm="1">
        <f t="array" ref="H471">IF(SUMIF('BDD de référence'!$B$6:$B$4786,A471,'BDD de référence'!$J$6:$J$4786)&gt;0,IFERROR((VLOOKUP(E471,'Volet 1 - Domaines 2&amp;3'!$A$39:$L$43,11,0)*D471+VLOOKUP(E471,'Volet 1 - Domaines 2&amp;3'!$A$39:$L$43,12,0))*$B$6,error),"")</f>
        <v/>
      </c>
      <c r="I471" s="119">
        <f>IFERROR((VLOOKUP(E471,'Simulations - Consolidé'!$A$41:$P$45,15,0)*D471+VLOOKUP(E471,'Simulations - Consolidé'!$A$41:$P$45,16,0)),"")*$C$6</f>
        <v>13860.569315499606</v>
      </c>
      <c r="J471" s="167">
        <v>8830.130000000001</v>
      </c>
      <c r="K471" s="167">
        <v>10596.16</v>
      </c>
      <c r="L471" s="167">
        <v>7762.24</v>
      </c>
      <c r="M471" s="167">
        <v>9314.69</v>
      </c>
      <c r="N471" s="167">
        <v>6120.35</v>
      </c>
      <c r="O471" s="167">
        <v>7344.42</v>
      </c>
    </row>
    <row r="472" spans="1:15">
      <c r="A472" s="1" t="s">
        <v>1895</v>
      </c>
      <c r="B472" s="1" t="str">
        <f>VLOOKUP(A472,'BDD de référence'!$B$5:$D$5006,3,0)</f>
        <v>21</v>
      </c>
      <c r="C472" s="1" t="str">
        <f>VLOOKUP(A472,'BDD de référence'!$B$5:$E$5006,4,0)</f>
        <v>Bourgogne-Franche-Comté</v>
      </c>
      <c r="D472" s="201">
        <v>71468</v>
      </c>
      <c r="E472" s="189" t="str">
        <f t="shared" si="7"/>
        <v>Tranche C</v>
      </c>
      <c r="F472" s="119">
        <f>IFERROR((VLOOKUP(E472,'Simulations - Consolidé'!$A$41:$P$45,13,0)*D472+VLOOKUP(E472,'Simulations - Consolidé'!$A$41:$P$45,14,0)),"")*$B$6</f>
        <v>61260.364337349398</v>
      </c>
      <c r="G472" s="119" t="str" cm="1">
        <f t="array" ref="G472">IF(SUMIF('BDD de référence'!$B$6:$B$4786,A472,'BDD de référence'!$I$6:$I$4786)&gt;0,IFERROR((VLOOKUP(E472,'Volet 1 - Domaines 2&amp;3'!$A$39:$L$43,11,0)*D472+VLOOKUP(E472,'Volet 1 - Domaines 2&amp;3'!$A$39:$L$43,12,0))*$B$6,error),"")</f>
        <v/>
      </c>
      <c r="H472" s="119" cm="1">
        <f t="array" ref="H472">IF(SUMIF('BDD de référence'!$B$6:$B$4786,A472,'BDD de référence'!$J$6:$J$4786)&gt;0,IFERROR((VLOOKUP(E472,'Volet 1 - Domaines 2&amp;3'!$A$39:$L$43,11,0)*D472+VLOOKUP(E472,'Volet 1 - Domaines 2&amp;3'!$A$39:$L$43,12,0))*$B$6,error),"")</f>
        <v>27315.386987951806</v>
      </c>
      <c r="I472" s="119">
        <f>IFERROR((VLOOKUP(E472,'Simulations - Consolidé'!$A$41:$P$45,15,0)*D472+VLOOKUP(E472,'Simulations - Consolidé'!$A$41:$P$45,16,0)),"")*$C$6</f>
        <v>26631.119647369967</v>
      </c>
      <c r="J472" s="167">
        <v>16143.12</v>
      </c>
      <c r="K472" s="167">
        <v>19371.75</v>
      </c>
      <c r="L472" s="167">
        <v>12238.23</v>
      </c>
      <c r="M472" s="167">
        <v>14685.880000000001</v>
      </c>
      <c r="N472" s="167">
        <v>9026.58</v>
      </c>
      <c r="O472" s="167">
        <v>10831.9</v>
      </c>
    </row>
    <row r="473" spans="1:15">
      <c r="A473" s="1" t="s">
        <v>2035</v>
      </c>
      <c r="B473" s="1" t="str">
        <f>VLOOKUP(A473,'BDD de référence'!$B$5:$D$5006,3,0)</f>
        <v>22</v>
      </c>
      <c r="C473" s="1" t="str">
        <f>VLOOKUP(A473,'BDD de référence'!$B$5:$E$5006,4,0)</f>
        <v>Bretagne</v>
      </c>
      <c r="D473" s="201">
        <v>274116</v>
      </c>
      <c r="E473" s="189" t="str">
        <f t="shared" si="7"/>
        <v>Tranche D</v>
      </c>
      <c r="F473" s="119">
        <f>IFERROR((VLOOKUP(E473,'Simulations - Consolidé'!$A$41:$P$45,13,0)*D473+VLOOKUP(E473,'Simulations - Consolidé'!$A$41:$P$45,14,0)),"")*$B$6</f>
        <v>132153.11094890512</v>
      </c>
      <c r="G473" s="119" cm="1">
        <f t="array" ref="G473">IF(SUMIF('BDD de référence'!$B$6:$B$4786,A473,'BDD de référence'!$I$6:$I$4786)&gt;0,IFERROR((VLOOKUP(E473,'Volet 1 - Domaines 2&amp;3'!$A$39:$L$43,11,0)*D473+VLOOKUP(E473,'Volet 1 - Domaines 2&amp;3'!$A$39:$L$43,12,0))*$B$6,error),"")</f>
        <v>44966.394744525547</v>
      </c>
      <c r="H473" s="119" cm="1">
        <f t="array" ref="H473">IF(SUMIF('BDD de référence'!$B$6:$B$4786,A473,'BDD de référence'!$J$6:$J$4786)&gt;0,IFERROR((VLOOKUP(E473,'Volet 1 - Domaines 2&amp;3'!$A$39:$L$43,11,0)*D473+VLOOKUP(E473,'Volet 1 - Domaines 2&amp;3'!$A$39:$L$43,12,0))*$B$6,error),"")</f>
        <v>44966.394744525547</v>
      </c>
      <c r="I473" s="119">
        <f>IFERROR((VLOOKUP(E473,'Simulations - Consolidé'!$A$41:$P$45,15,0)*D473+VLOOKUP(E473,'Simulations - Consolidé'!$A$41:$P$45,16,0)),"")*$C$6</f>
        <v>57449.630728146687</v>
      </c>
      <c r="J473" s="167">
        <v>34540.9</v>
      </c>
      <c r="K473" s="167">
        <v>41449.08</v>
      </c>
      <c r="L473" s="167">
        <v>21316.359999999997</v>
      </c>
      <c r="M473" s="167">
        <v>25579.64</v>
      </c>
      <c r="N473" s="167">
        <v>17149.699999999997</v>
      </c>
      <c r="O473" s="167">
        <v>20579.64</v>
      </c>
    </row>
    <row r="474" spans="1:15">
      <c r="A474" s="1" t="s">
        <v>2040</v>
      </c>
      <c r="B474" s="1" t="str">
        <f>VLOOKUP(A474,'BDD de référence'!$B$5:$D$5006,3,0)</f>
        <v>22</v>
      </c>
      <c r="C474" s="1" t="str">
        <f>VLOOKUP(A474,'BDD de référence'!$B$5:$E$5006,4,0)</f>
        <v>Bretagne</v>
      </c>
      <c r="D474" s="201">
        <v>104132</v>
      </c>
      <c r="E474" s="189" t="str">
        <f t="shared" si="7"/>
        <v>Tranche C</v>
      </c>
      <c r="F474" s="119">
        <f>IFERROR((VLOOKUP(E474,'Simulations - Consolidé'!$A$41:$P$45,13,0)*D474+VLOOKUP(E474,'Simulations - Consolidé'!$A$41:$P$45,14,0)),"")*$B$6</f>
        <v>74908.406746987952</v>
      </c>
      <c r="G474" s="119" t="str" cm="1">
        <f t="array" ref="G474">IF(SUMIF('BDD de référence'!$B$6:$B$4786,A474,'BDD de référence'!$I$6:$I$4786)&gt;0,IFERROR((VLOOKUP(E474,'Volet 1 - Domaines 2&amp;3'!$A$39:$L$43,11,0)*D474+VLOOKUP(E474,'Volet 1 - Domaines 2&amp;3'!$A$39:$L$43,12,0))*$B$6,error),"")</f>
        <v/>
      </c>
      <c r="H474" s="119" cm="1">
        <f t="array" ref="H474">IF(SUMIF('BDD de référence'!$B$6:$B$4786,A474,'BDD de référence'!$J$6:$J$4786)&gt;0,IFERROR((VLOOKUP(E474,'Volet 1 - Domaines 2&amp;3'!$A$39:$L$43,11,0)*D474+VLOOKUP(E474,'Volet 1 - Domaines 2&amp;3'!$A$39:$L$43,12,0))*$B$6,error),"")</f>
        <v>30794.299759036148</v>
      </c>
      <c r="I474" s="119">
        <f>IFERROR((VLOOKUP(E474,'Simulations - Consolidé'!$A$41:$P$45,15,0)*D474+VLOOKUP(E474,'Simulations - Consolidé'!$A$41:$P$45,16,0)),"")*$C$6</f>
        <v>32564.199776667643</v>
      </c>
      <c r="J474" s="167">
        <v>19685</v>
      </c>
      <c r="K474" s="167">
        <v>23622</v>
      </c>
      <c r="L474" s="167">
        <v>14009.17</v>
      </c>
      <c r="M474" s="167">
        <v>16811.009999999998</v>
      </c>
      <c r="N474" s="167">
        <v>10600.75</v>
      </c>
      <c r="O474" s="167">
        <v>12720.9</v>
      </c>
    </row>
    <row r="475" spans="1:15">
      <c r="A475" s="1" t="s">
        <v>2049</v>
      </c>
      <c r="B475" s="1" t="str">
        <f>VLOOKUP(A475,'BDD de référence'!$B$5:$D$5006,3,0)</f>
        <v>22</v>
      </c>
      <c r="C475" s="1" t="str">
        <f>VLOOKUP(A475,'BDD de référence'!$B$5:$E$5006,4,0)</f>
        <v>Bretagne</v>
      </c>
      <c r="D475" s="201">
        <v>83965</v>
      </c>
      <c r="E475" s="189" t="str">
        <f t="shared" si="7"/>
        <v>Tranche C</v>
      </c>
      <c r="F475" s="119">
        <f>IFERROR((VLOOKUP(E475,'Simulations - Consolidé'!$A$41:$P$45,13,0)*D475+VLOOKUP(E475,'Simulations - Consolidé'!$A$41:$P$45,14,0)),"")*$B$6</f>
        <v>66482.002409638546</v>
      </c>
      <c r="G475" s="119" cm="1">
        <f t="array" ref="G475">IF(SUMIF('BDD de référence'!$B$6:$B$4786,A475,'BDD de référence'!$I$6:$I$4786)&gt;0,IFERROR((VLOOKUP(E475,'Volet 1 - Domaines 2&amp;3'!$A$39:$L$43,11,0)*D475+VLOOKUP(E475,'Volet 1 - Domaines 2&amp;3'!$A$39:$L$43,12,0))*$B$6,error),"")</f>
        <v>28646.392771084335</v>
      </c>
      <c r="H475" s="119" cm="1">
        <f t="array" ref="H475">IF(SUMIF('BDD de référence'!$B$6:$B$4786,A475,'BDD de référence'!$J$6:$J$4786)&gt;0,IFERROR((VLOOKUP(E475,'Volet 1 - Domaines 2&amp;3'!$A$39:$L$43,11,0)*D475+VLOOKUP(E475,'Volet 1 - Domaines 2&amp;3'!$A$39:$L$43,12,0))*$B$6,error),"")</f>
        <v>28646.392771084335</v>
      </c>
      <c r="I475" s="119">
        <f>IFERROR((VLOOKUP(E475,'Simulations - Consolidé'!$A$41:$P$45,15,0)*D475+VLOOKUP(E475,'Simulations - Consolidé'!$A$41:$P$45,16,0)),"")*$C$6</f>
        <v>28901.071348809874</v>
      </c>
      <c r="J475" s="167">
        <v>17498.219999999998</v>
      </c>
      <c r="K475" s="167">
        <v>20997.87</v>
      </c>
      <c r="L475" s="167">
        <v>12915.78</v>
      </c>
      <c r="M475" s="167">
        <v>15498.94</v>
      </c>
      <c r="N475" s="167">
        <v>9628.85</v>
      </c>
      <c r="O475" s="167">
        <v>11554.62</v>
      </c>
    </row>
    <row r="476" spans="1:15">
      <c r="A476" s="1" t="s">
        <v>2043</v>
      </c>
      <c r="B476" s="1" t="str">
        <f>VLOOKUP(A476,'BDD de référence'!$B$5:$D$5006,3,0)</f>
        <v>22</v>
      </c>
      <c r="C476" s="1" t="str">
        <f>VLOOKUP(A476,'BDD de référence'!$B$5:$E$5006,4,0)</f>
        <v>Bretagne</v>
      </c>
      <c r="D476" s="201">
        <v>112018</v>
      </c>
      <c r="E476" s="189" t="str">
        <f t="shared" si="7"/>
        <v>Tranche C</v>
      </c>
      <c r="F476" s="119">
        <f>IFERROR((VLOOKUP(E476,'Simulations - Consolidé'!$A$41:$P$45,13,0)*D476+VLOOKUP(E476,'Simulations - Consolidé'!$A$41:$P$45,14,0)),"")*$B$6</f>
        <v>78203.42457831325</v>
      </c>
      <c r="G476" s="119" cm="1">
        <f t="array" ref="G476">IF(SUMIF('BDD de référence'!$B$6:$B$4786,A476,'BDD de référence'!$I$6:$I$4786)&gt;0,IFERROR((VLOOKUP(E476,'Volet 1 - Domaines 2&amp;3'!$A$39:$L$43,11,0)*D476+VLOOKUP(E476,'Volet 1 - Domaines 2&amp;3'!$A$39:$L$43,12,0))*$B$6,error),"")</f>
        <v>31634.206265060235</v>
      </c>
      <c r="H476" s="119" cm="1">
        <f t="array" ref="H476">IF(SUMIF('BDD de référence'!$B$6:$B$4786,A476,'BDD de référence'!$J$6:$J$4786)&gt;0,IFERROR((VLOOKUP(E476,'Volet 1 - Domaines 2&amp;3'!$A$39:$L$43,11,0)*D476+VLOOKUP(E476,'Volet 1 - Domaines 2&amp;3'!$A$39:$L$43,12,0))*$B$6,error),"")</f>
        <v>31634.206265060235</v>
      </c>
      <c r="I476" s="119">
        <f>IFERROR((VLOOKUP(E476,'Simulations - Consolidé'!$A$41:$P$45,15,0)*D476+VLOOKUP(E476,'Simulations - Consolidé'!$A$41:$P$45,16,0)),"")*$C$6</f>
        <v>33996.610684689978</v>
      </c>
      <c r="J476" s="167">
        <v>20540.109999999997</v>
      </c>
      <c r="K476" s="167">
        <v>24648.14</v>
      </c>
      <c r="L476" s="167">
        <v>14436.73</v>
      </c>
      <c r="M476" s="167">
        <v>17324.079999999998</v>
      </c>
      <c r="N476" s="167">
        <v>10980.800000000001</v>
      </c>
      <c r="O476" s="167">
        <v>13176.96</v>
      </c>
    </row>
    <row r="477" spans="1:15">
      <c r="A477" s="1" t="s">
        <v>2082</v>
      </c>
      <c r="B477" s="1" t="str">
        <f>VLOOKUP(A477,'BDD de référence'!$B$5:$D$5006,3,0)</f>
        <v>22</v>
      </c>
      <c r="C477" s="1" t="str">
        <f>VLOOKUP(A477,'BDD de référence'!$B$5:$E$5006,4,0)</f>
        <v>Bretagne</v>
      </c>
      <c r="D477" s="201">
        <v>16224</v>
      </c>
      <c r="E477" s="189" t="str">
        <f t="shared" si="7"/>
        <v>Tranche B</v>
      </c>
      <c r="F477" s="119">
        <f>IFERROR((VLOOKUP(E477,'Simulations - Consolidé'!$A$41:$P$45,13,0)*D477+VLOOKUP(E477,'Simulations - Consolidé'!$A$41:$P$45,14,0)),"")*$B$6</f>
        <v>32539.974193548383</v>
      </c>
      <c r="G477" s="119" t="str" cm="1">
        <f t="array" ref="G477">IF(SUMIF('BDD de référence'!$B$6:$B$4786,A477,'BDD de référence'!$I$6:$I$4786)&gt;0,IFERROR((VLOOKUP(E477,'Volet 1 - Domaines 2&amp;3'!$A$39:$L$43,11,0)*D477+VLOOKUP(E477,'Volet 1 - Domaines 2&amp;3'!$A$39:$L$43,12,0))*$B$6,error),"")</f>
        <v/>
      </c>
      <c r="H477" s="119" cm="1">
        <f t="array" ref="H477">IF(SUMIF('BDD de référence'!$B$6:$B$4786,A477,'BDD de référence'!$J$6:$J$4786)&gt;0,IFERROR((VLOOKUP(E477,'Volet 1 - Domaines 2&amp;3'!$A$39:$L$43,11,0)*D477+VLOOKUP(E477,'Volet 1 - Domaines 2&amp;3'!$A$39:$L$43,12,0))*$B$6,error),"")</f>
        <v>17625.81935483871</v>
      </c>
      <c r="I477" s="119">
        <f>IFERROR((VLOOKUP(E477,'Simulations - Consolidé'!$A$41:$P$45,15,0)*D477+VLOOKUP(E477,'Simulations - Consolidé'!$A$41:$P$45,16,0)),"")*$C$6</f>
        <v>14145.785051140832</v>
      </c>
      <c r="J477" s="167">
        <v>8977.5400000000009</v>
      </c>
      <c r="K477" s="167">
        <v>10773.050000000001</v>
      </c>
      <c r="L477" s="167">
        <v>7896.25</v>
      </c>
      <c r="M477" s="167">
        <v>9475.5</v>
      </c>
      <c r="N477" s="167">
        <v>6160.55</v>
      </c>
      <c r="O477" s="167">
        <v>7392.66</v>
      </c>
    </row>
    <row r="478" spans="1:15">
      <c r="A478" s="1" t="s">
        <v>2052</v>
      </c>
      <c r="B478" s="1" t="str">
        <f>VLOOKUP(A478,'BDD de référence'!$B$5:$D$5006,3,0)</f>
        <v>22</v>
      </c>
      <c r="C478" s="1" t="str">
        <f>VLOOKUP(A478,'BDD de référence'!$B$5:$E$5006,4,0)</f>
        <v>Bretagne</v>
      </c>
      <c r="D478" s="201">
        <v>47246.5</v>
      </c>
      <c r="E478" s="189" t="str">
        <f t="shared" si="7"/>
        <v>Tranche C</v>
      </c>
      <c r="F478" s="119">
        <f>IFERROR((VLOOKUP(E478,'Simulations - Consolidé'!$A$41:$P$45,13,0)*D478+VLOOKUP(E478,'Simulations - Consolidé'!$A$41:$P$45,14,0)),"")*$B$6</f>
        <v>51139.862891566263</v>
      </c>
      <c r="G478" s="119" cm="1">
        <f t="array" ref="G478">IF(SUMIF('BDD de référence'!$B$6:$B$4786,A478,'BDD de référence'!$I$6:$I$4786)&gt;0,IFERROR((VLOOKUP(E478,'Volet 1 - Domaines 2&amp;3'!$A$39:$L$43,11,0)*D478+VLOOKUP(E478,'Volet 1 - Domaines 2&amp;3'!$A$39:$L$43,12,0))*$B$6,error),"")</f>
        <v>24735.651325301202</v>
      </c>
      <c r="H478" s="119" cm="1">
        <f t="array" ref="H478">IF(SUMIF('BDD de référence'!$B$6:$B$4786,A478,'BDD de référence'!$J$6:$J$4786)&gt;0,IFERROR((VLOOKUP(E478,'Volet 1 - Domaines 2&amp;3'!$A$39:$L$43,11,0)*D478+VLOOKUP(E478,'Volet 1 - Domaines 2&amp;3'!$A$39:$L$43,12,0))*$B$6,error),"")</f>
        <v>24735.651325301202</v>
      </c>
      <c r="I478" s="119">
        <f>IFERROR((VLOOKUP(E478,'Simulations - Consolidé'!$A$41:$P$45,15,0)*D478+VLOOKUP(E478,'Simulations - Consolidé'!$A$41:$P$45,16,0)),"")*$C$6</f>
        <v>22231.532935645024</v>
      </c>
      <c r="J478" s="167">
        <v>13516.7</v>
      </c>
      <c r="K478" s="167">
        <v>16220.04</v>
      </c>
      <c r="L478" s="167">
        <v>10925.02</v>
      </c>
      <c r="M478" s="167">
        <v>13110.03</v>
      </c>
      <c r="N478" s="167">
        <v>7859.2800000000007</v>
      </c>
      <c r="O478" s="167">
        <v>9431.14</v>
      </c>
    </row>
    <row r="479" spans="1:15">
      <c r="A479" s="1" t="s">
        <v>2057</v>
      </c>
      <c r="B479" s="1" t="str">
        <f>VLOOKUP(A479,'BDD de référence'!$B$5:$D$5006,3,0)</f>
        <v>22</v>
      </c>
      <c r="C479" s="1" t="str">
        <f>VLOOKUP(A479,'BDD de référence'!$B$5:$E$5006,4,0)</f>
        <v>Bretagne</v>
      </c>
      <c r="D479" s="201">
        <v>28661</v>
      </c>
      <c r="E479" s="189" t="str">
        <f t="shared" si="7"/>
        <v>Tranche C</v>
      </c>
      <c r="F479" s="119">
        <f>IFERROR((VLOOKUP(E479,'Simulations - Consolidé'!$A$41:$P$45,13,0)*D479+VLOOKUP(E479,'Simulations - Consolidé'!$A$41:$P$45,14,0)),"")*$B$6</f>
        <v>43374.258795180715</v>
      </c>
      <c r="G479" s="119" t="str" cm="1">
        <f t="array" ref="G479">IF(SUMIF('BDD de référence'!$B$6:$B$4786,A479,'BDD de référence'!$I$6:$I$4786)&gt;0,IFERROR((VLOOKUP(E479,'Volet 1 - Domaines 2&amp;3'!$A$39:$L$43,11,0)*D479+VLOOKUP(E479,'Volet 1 - Domaines 2&amp;3'!$A$39:$L$43,12,0))*$B$6,error),"")</f>
        <v/>
      </c>
      <c r="H479" s="119" t="str" cm="1">
        <f t="array" ref="H479">IF(SUMIF('BDD de référence'!$B$6:$B$4786,A479,'BDD de référence'!$J$6:$J$4786)&gt;0,IFERROR((VLOOKUP(E479,'Volet 1 - Domaines 2&amp;3'!$A$39:$L$43,11,0)*D479+VLOOKUP(E479,'Volet 1 - Domaines 2&amp;3'!$A$39:$L$43,12,0))*$B$6,error),"")</f>
        <v/>
      </c>
      <c r="I479" s="119">
        <f>IFERROR((VLOOKUP(E479,'Simulations - Consolidé'!$A$41:$P$45,15,0)*D479+VLOOKUP(E479,'Simulations - Consolidé'!$A$41:$P$45,16,0)),"")*$C$6</f>
        <v>18855.667740229212</v>
      </c>
      <c r="J479" s="167">
        <v>11501.4</v>
      </c>
      <c r="K479" s="167">
        <v>13801.68</v>
      </c>
      <c r="L479" s="167">
        <v>9917.3700000000008</v>
      </c>
      <c r="M479" s="167">
        <v>11900.85</v>
      </c>
      <c r="N479" s="167">
        <v>6963.59</v>
      </c>
      <c r="O479" s="167">
        <v>8356.31</v>
      </c>
    </row>
    <row r="480" spans="1:15">
      <c r="A480" s="1" t="s">
        <v>2085</v>
      </c>
      <c r="B480" s="1" t="str">
        <f>VLOOKUP(A480,'BDD de référence'!$B$5:$D$5006,3,0)</f>
        <v>22</v>
      </c>
      <c r="C480" s="1" t="str">
        <f>VLOOKUP(A480,'BDD de référence'!$B$5:$E$5006,4,0)</f>
        <v>Bretagne</v>
      </c>
      <c r="D480" s="201">
        <v>12977.25</v>
      </c>
      <c r="E480" s="189" t="str">
        <f t="shared" si="7"/>
        <v>Tranche B</v>
      </c>
      <c r="F480" s="119">
        <f>IFERROR((VLOOKUP(E480,'Simulations - Consolidé'!$A$41:$P$45,13,0)*D480+VLOOKUP(E480,'Simulations - Consolidé'!$A$41:$P$45,14,0)),"")*$B$6</f>
        <v>28266.832258064514</v>
      </c>
      <c r="G480" s="119" t="str" cm="1">
        <f t="array" ref="G480">IF(SUMIF('BDD de référence'!$B$6:$B$4786,A480,'BDD de référence'!$I$6:$I$4786)&gt;0,IFERROR((VLOOKUP(E480,'Volet 1 - Domaines 2&amp;3'!$A$39:$L$43,11,0)*D480+VLOOKUP(E480,'Volet 1 - Domaines 2&amp;3'!$A$39:$L$43,12,0))*$B$6,error),"")</f>
        <v/>
      </c>
      <c r="H480" s="119" t="str" cm="1">
        <f t="array" ref="H480">IF(SUMIF('BDD de référence'!$B$6:$B$4786,A480,'BDD de référence'!$J$6:$J$4786)&gt;0,IFERROR((VLOOKUP(E480,'Volet 1 - Domaines 2&amp;3'!$A$39:$L$43,11,0)*D480+VLOOKUP(E480,'Volet 1 - Domaines 2&amp;3'!$A$39:$L$43,12,0))*$B$6,error),"")</f>
        <v/>
      </c>
      <c r="I480" s="119">
        <f>IFERROR((VLOOKUP(E480,'Simulations - Consolidé'!$A$41:$P$45,15,0)*D480+VLOOKUP(E480,'Simulations - Consolidé'!$A$41:$P$45,16,0)),"")*$C$6</f>
        <v>12288.163808025176</v>
      </c>
      <c r="J480" s="167">
        <v>8017.47</v>
      </c>
      <c r="K480" s="167">
        <v>9620.9699999999993</v>
      </c>
      <c r="L480" s="167">
        <v>7023.46</v>
      </c>
      <c r="M480" s="167">
        <v>8428.16</v>
      </c>
      <c r="N480" s="167">
        <v>5898.71</v>
      </c>
      <c r="O480" s="167">
        <v>7078.46</v>
      </c>
    </row>
    <row r="481" spans="1:15">
      <c r="A481" s="1" t="s">
        <v>2070</v>
      </c>
      <c r="B481" s="1" t="str">
        <f>VLOOKUP(A481,'BDD de référence'!$B$5:$D$5006,3,0)</f>
        <v>22</v>
      </c>
      <c r="C481" s="1" t="str">
        <f>VLOOKUP(A481,'BDD de référence'!$B$5:$E$5006,4,0)</f>
        <v>Bretagne</v>
      </c>
      <c r="D481" s="201">
        <v>19957.75</v>
      </c>
      <c r="E481" s="189" t="str">
        <f t="shared" si="7"/>
        <v>Tranche B</v>
      </c>
      <c r="F481" s="119">
        <f>IFERROR((VLOOKUP(E481,'Simulations - Consolidé'!$A$41:$P$45,13,0)*D481+VLOOKUP(E481,'Simulations - Consolidé'!$A$41:$P$45,14,0)),"")*$B$6</f>
        <v>37454.070967741929</v>
      </c>
      <c r="G481" s="119" t="str" cm="1">
        <f t="array" ref="G481">IF(SUMIF('BDD de référence'!$B$6:$B$4786,A481,'BDD de référence'!$I$6:$I$4786)&gt;0,IFERROR((VLOOKUP(E481,'Volet 1 - Domaines 2&amp;3'!$A$39:$L$43,11,0)*D481+VLOOKUP(E481,'Volet 1 - Domaines 2&amp;3'!$A$39:$L$43,12,0))*$B$6,error),"")</f>
        <v/>
      </c>
      <c r="H481" s="119" t="str" cm="1">
        <f t="array" ref="H481">IF(SUMIF('BDD de référence'!$B$6:$B$4786,A481,'BDD de référence'!$J$6:$J$4786)&gt;0,IFERROR((VLOOKUP(E481,'Volet 1 - Domaines 2&amp;3'!$A$39:$L$43,11,0)*D481+VLOOKUP(E481,'Volet 1 - Domaines 2&amp;3'!$A$39:$L$43,12,0))*$B$6,error),"")</f>
        <v/>
      </c>
      <c r="I481" s="119">
        <f>IFERROR((VLOOKUP(E481,'Simulations - Consolidé'!$A$41:$P$45,15,0)*D481+VLOOKUP(E481,'Simulations - Consolidé'!$A$41:$P$45,16,0)),"")*$C$6</f>
        <v>16282.042328874901</v>
      </c>
      <c r="J481" s="167">
        <v>10081.6</v>
      </c>
      <c r="K481" s="167">
        <v>12097.92</v>
      </c>
      <c r="L481" s="167">
        <v>8899.94</v>
      </c>
      <c r="M481" s="167">
        <v>10679.93</v>
      </c>
      <c r="N481" s="167">
        <v>6461.65</v>
      </c>
      <c r="O481" s="167">
        <v>7753.98</v>
      </c>
    </row>
    <row r="482" spans="1:15">
      <c r="A482" s="1" t="s">
        <v>2063</v>
      </c>
      <c r="B482" s="1" t="str">
        <f>VLOOKUP(A482,'BDD de référence'!$B$5:$D$5006,3,0)</f>
        <v>22</v>
      </c>
      <c r="C482" s="1" t="str">
        <f>VLOOKUP(A482,'BDD de référence'!$B$5:$E$5006,4,0)</f>
        <v>Bretagne</v>
      </c>
      <c r="D482" s="201">
        <v>21314.5</v>
      </c>
      <c r="E482" s="189" t="str">
        <f t="shared" si="7"/>
        <v>Tranche B</v>
      </c>
      <c r="F482" s="119">
        <f>IFERROR((VLOOKUP(E482,'Simulations - Consolidé'!$A$41:$P$45,13,0)*D482+VLOOKUP(E482,'Simulations - Consolidé'!$A$41:$P$45,14,0)),"")*$B$6</f>
        <v>39239.729032258059</v>
      </c>
      <c r="G482" s="119" t="str" cm="1">
        <f t="array" ref="G482">IF(SUMIF('BDD de référence'!$B$6:$B$4786,A482,'BDD de référence'!$I$6:$I$4786)&gt;0,IFERROR((VLOOKUP(E482,'Volet 1 - Domaines 2&amp;3'!$A$39:$L$43,11,0)*D482+VLOOKUP(E482,'Volet 1 - Domaines 2&amp;3'!$A$39:$L$43,12,0))*$B$6,error),"")</f>
        <v/>
      </c>
      <c r="H482" s="119" t="str" cm="1">
        <f t="array" ref="H482">IF(SUMIF('BDD de référence'!$B$6:$B$4786,A482,'BDD de référence'!$J$6:$J$4786)&gt;0,IFERROR((VLOOKUP(E482,'Volet 1 - Domaines 2&amp;3'!$A$39:$L$43,11,0)*D482+VLOOKUP(E482,'Volet 1 - Domaines 2&amp;3'!$A$39:$L$43,12,0))*$B$6,error),"")</f>
        <v/>
      </c>
      <c r="I482" s="119">
        <f>IFERROR((VLOOKUP(E482,'Simulations - Consolidé'!$A$41:$P$45,15,0)*D482+VLOOKUP(E482,'Simulations - Consolidé'!$A$41:$P$45,16,0)),"")*$C$6</f>
        <v>17058.304012588513</v>
      </c>
      <c r="J482" s="167">
        <v>10482.790000000001</v>
      </c>
      <c r="K482" s="167">
        <v>12579.35</v>
      </c>
      <c r="L482" s="167">
        <v>9264.66</v>
      </c>
      <c r="M482" s="167">
        <v>11117.6</v>
      </c>
      <c r="N482" s="167">
        <v>6571.0700000000006</v>
      </c>
      <c r="O482" s="167">
        <v>7885.29</v>
      </c>
    </row>
    <row r="483" spans="1:15">
      <c r="A483" s="1" t="s">
        <v>2073</v>
      </c>
      <c r="B483" s="1" t="str">
        <f>VLOOKUP(A483,'BDD de référence'!$B$5:$D$5006,3,0)</f>
        <v>22</v>
      </c>
      <c r="C483" s="1" t="str">
        <f>VLOOKUP(A483,'BDD de référence'!$B$5:$E$5006,4,0)</f>
        <v>Bretagne</v>
      </c>
      <c r="D483" s="201">
        <v>18242</v>
      </c>
      <c r="E483" s="189" t="str">
        <f t="shared" si="7"/>
        <v>Tranche B</v>
      </c>
      <c r="F483" s="119">
        <f>IFERROR((VLOOKUP(E483,'Simulations - Consolidé'!$A$41:$P$45,13,0)*D483+VLOOKUP(E483,'Simulations - Consolidé'!$A$41:$P$45,14,0)),"")*$B$6</f>
        <v>35195.922580645158</v>
      </c>
      <c r="G483" s="119" t="str" cm="1">
        <f t="array" ref="G483">IF(SUMIF('BDD de référence'!$B$6:$B$4786,A483,'BDD de référence'!$I$6:$I$4786)&gt;0,IFERROR((VLOOKUP(E483,'Volet 1 - Domaines 2&amp;3'!$A$39:$L$43,11,0)*D483+VLOOKUP(E483,'Volet 1 - Domaines 2&amp;3'!$A$39:$L$43,12,0))*$B$6,error),"")</f>
        <v/>
      </c>
      <c r="H483" s="119" t="str" cm="1">
        <f t="array" ref="H483">IF(SUMIF('BDD de référence'!$B$6:$B$4786,A483,'BDD de référence'!$J$6:$J$4786)&gt;0,IFERROR((VLOOKUP(E483,'Volet 1 - Domaines 2&amp;3'!$A$39:$L$43,11,0)*D483+VLOOKUP(E483,'Volet 1 - Domaines 2&amp;3'!$A$39:$L$43,12,0))*$B$6,error),"")</f>
        <v/>
      </c>
      <c r="I483" s="119">
        <f>IFERROR((VLOOKUP(E483,'Simulations - Consolidé'!$A$41:$P$45,15,0)*D483+VLOOKUP(E483,'Simulations - Consolidé'!$A$41:$P$45,16,0)),"")*$C$6</f>
        <v>15300.379543666404</v>
      </c>
      <c r="J483" s="167">
        <v>9574.25</v>
      </c>
      <c r="K483" s="167">
        <v>11489.1</v>
      </c>
      <c r="L483" s="167">
        <v>8438.7199999999993</v>
      </c>
      <c r="M483" s="167">
        <v>10126.469999999999</v>
      </c>
      <c r="N483" s="167">
        <v>6323.29</v>
      </c>
      <c r="O483" s="167">
        <v>7587.95</v>
      </c>
    </row>
    <row r="484" spans="1:15">
      <c r="A484" s="1" t="s">
        <v>2106</v>
      </c>
      <c r="B484" s="1" t="str">
        <f>VLOOKUP(A484,'BDD de référence'!$B$5:$D$5006,3,0)</f>
        <v>22</v>
      </c>
      <c r="C484" s="1" t="str">
        <f>VLOOKUP(A484,'BDD de référence'!$B$5:$E$5006,4,0)</f>
        <v>Bretagne</v>
      </c>
      <c r="D484" s="201">
        <v>1860</v>
      </c>
      <c r="E484" s="189" t="str">
        <f t="shared" si="7"/>
        <v>Tranche A</v>
      </c>
      <c r="F484" s="119">
        <f>IFERROR((VLOOKUP(E484,'Simulations - Consolidé'!$A$41:$P$45,13,0)*D484+VLOOKUP(E484,'Simulations - Consolidé'!$A$41:$P$45,14,0)),"")*$B$6</f>
        <v>16655.142857142855</v>
      </c>
      <c r="G484" s="119" t="str" cm="1">
        <f t="array" ref="G484">IF(SUMIF('BDD de référence'!$B$6:$B$4786,A484,'BDD de référence'!$I$6:$I$4786)&gt;0,IFERROR((VLOOKUP(E484,'Volet 1 - Domaines 2&amp;3'!$A$39:$L$43,11,0)*D484+VLOOKUP(E484,'Volet 1 - Domaines 2&amp;3'!$A$39:$L$43,12,0))*$B$6,error),"")</f>
        <v/>
      </c>
      <c r="H484" s="119" t="str" cm="1">
        <f t="array" ref="H484">IF(SUMIF('BDD de référence'!$B$6:$B$4786,A484,'BDD de référence'!$J$6:$J$4786)&gt;0,IFERROR((VLOOKUP(E484,'Volet 1 - Domaines 2&amp;3'!$A$39:$L$43,11,0)*D484+VLOOKUP(E484,'Volet 1 - Domaines 2&amp;3'!$A$39:$L$43,12,0))*$B$6,error),"")</f>
        <v/>
      </c>
      <c r="I484" s="119">
        <f>IFERROR((VLOOKUP(E484,'Simulations - Consolidé'!$A$41:$P$45,15,0)*D484+VLOOKUP(E484,'Simulations - Consolidé'!$A$41:$P$45,16,0)),"")*$C$6</f>
        <v>7240.3275261324034</v>
      </c>
      <c r="J484" s="167">
        <v>5026.2</v>
      </c>
      <c r="K484" s="167">
        <v>6031.44</v>
      </c>
      <c r="L484" s="167">
        <v>4498.8200000000006</v>
      </c>
      <c r="M484" s="167">
        <v>5398.59</v>
      </c>
      <c r="N484" s="167">
        <v>4804.7700000000004</v>
      </c>
      <c r="O484" s="167">
        <v>5765.7300000000005</v>
      </c>
    </row>
    <row r="485" spans="1:15">
      <c r="A485" s="1" t="s">
        <v>2060</v>
      </c>
      <c r="B485" s="1" t="str">
        <f>VLOOKUP(A485,'BDD de référence'!$B$5:$D$5006,3,0)</f>
        <v>22</v>
      </c>
      <c r="C485" s="1" t="str">
        <f>VLOOKUP(A485,'BDD de référence'!$B$5:$E$5006,4,0)</f>
        <v>Bretagne</v>
      </c>
      <c r="D485" s="201">
        <v>26969</v>
      </c>
      <c r="E485" s="189" t="str">
        <f t="shared" si="7"/>
        <v>Tranche C</v>
      </c>
      <c r="F485" s="119">
        <f>IFERROR((VLOOKUP(E485,'Simulations - Consolidé'!$A$41:$P$45,13,0)*D485+VLOOKUP(E485,'Simulations - Consolidé'!$A$41:$P$45,14,0)),"")*$B$6</f>
        <v>42667.288192771084</v>
      </c>
      <c r="G485" s="119" t="str" cm="1">
        <f t="array" ref="G485">IF(SUMIF('BDD de référence'!$B$6:$B$4786,A485,'BDD de référence'!$I$6:$I$4786)&gt;0,IFERROR((VLOOKUP(E485,'Volet 1 - Domaines 2&amp;3'!$A$39:$L$43,11,0)*D485+VLOOKUP(E485,'Volet 1 - Domaines 2&amp;3'!$A$39:$L$43,12,0))*$B$6,error),"")</f>
        <v/>
      </c>
      <c r="H485" s="119" t="str" cm="1">
        <f t="array" ref="H485">IF(SUMIF('BDD de référence'!$B$6:$B$4786,A485,'BDD de référence'!$J$6:$J$4786)&gt;0,IFERROR((VLOOKUP(E485,'Volet 1 - Domaines 2&amp;3'!$A$39:$L$43,11,0)*D485+VLOOKUP(E485,'Volet 1 - Domaines 2&amp;3'!$A$39:$L$43,12,0))*$B$6,error),"")</f>
        <v/>
      </c>
      <c r="I485" s="119">
        <f>IFERROR((VLOOKUP(E485,'Simulations - Consolidé'!$A$41:$P$45,15,0)*D485+VLOOKUP(E485,'Simulations - Consolidé'!$A$41:$P$45,16,0)),"")*$C$6</f>
        <v>18548.33331766089</v>
      </c>
      <c r="J485" s="167">
        <v>11317.93</v>
      </c>
      <c r="K485" s="167">
        <v>13581.52</v>
      </c>
      <c r="L485" s="167">
        <v>9825.64</v>
      </c>
      <c r="M485" s="167">
        <v>11790.77</v>
      </c>
      <c r="N485" s="167">
        <v>6882.05</v>
      </c>
      <c r="O485" s="167">
        <v>8258.4599999999991</v>
      </c>
    </row>
    <row r="486" spans="1:15">
      <c r="A486" s="1" t="s">
        <v>2079</v>
      </c>
      <c r="B486" s="1" t="str">
        <f>VLOOKUP(A486,'BDD de référence'!$B$5:$D$5006,3,0)</f>
        <v>22</v>
      </c>
      <c r="C486" s="1" t="str">
        <f>VLOOKUP(A486,'BDD de référence'!$B$5:$E$5006,4,0)</f>
        <v>Bretagne</v>
      </c>
      <c r="D486" s="201">
        <v>17583.25</v>
      </c>
      <c r="E486" s="189" t="str">
        <f t="shared" si="7"/>
        <v>Tranche B</v>
      </c>
      <c r="F486" s="119">
        <f>IFERROR((VLOOKUP(E486,'Simulations - Consolidé'!$A$41:$P$45,13,0)*D486+VLOOKUP(E486,'Simulations - Consolidé'!$A$41:$P$45,14,0)),"")*$B$6</f>
        <v>34328.922580645158</v>
      </c>
      <c r="G486" s="119" t="str" cm="1">
        <f t="array" ref="G486">IF(SUMIF('BDD de référence'!$B$6:$B$4786,A486,'BDD de référence'!$I$6:$I$4786)&gt;0,IFERROR((VLOOKUP(E486,'Volet 1 - Domaines 2&amp;3'!$A$39:$L$43,11,0)*D486+VLOOKUP(E486,'Volet 1 - Domaines 2&amp;3'!$A$39:$L$43,12,0))*$B$6,error),"")</f>
        <v/>
      </c>
      <c r="H486" s="119" t="str" cm="1">
        <f t="array" ref="H486">IF(SUMIF('BDD de référence'!$B$6:$B$4786,A486,'BDD de référence'!$J$6:$J$4786)&gt;0,IFERROR((VLOOKUP(E486,'Volet 1 - Domaines 2&amp;3'!$A$39:$L$43,11,0)*D486+VLOOKUP(E486,'Volet 1 - Domaines 2&amp;3'!$A$39:$L$43,12,0))*$B$6,error),"")</f>
        <v/>
      </c>
      <c r="I486" s="119">
        <f>IFERROR((VLOOKUP(E486,'Simulations - Consolidé'!$A$41:$P$45,15,0)*D486+VLOOKUP(E486,'Simulations - Consolidé'!$A$41:$P$45,16,0)),"")*$C$6</f>
        <v>14923.477104642016</v>
      </c>
      <c r="J486" s="167">
        <v>9379.4600000000009</v>
      </c>
      <c r="K486" s="167">
        <v>11255.36</v>
      </c>
      <c r="L486" s="167">
        <v>8261.64</v>
      </c>
      <c r="M486" s="167">
        <v>9913.9699999999993</v>
      </c>
      <c r="N486" s="167">
        <v>6270.16</v>
      </c>
      <c r="O486" s="167">
        <v>7524.2</v>
      </c>
    </row>
    <row r="487" spans="1:15">
      <c r="A487" s="1" t="s">
        <v>2055</v>
      </c>
      <c r="B487" s="1" t="str">
        <f>VLOOKUP(A487,'BDD de référence'!$B$5:$D$5006,3,0)</f>
        <v>22</v>
      </c>
      <c r="C487" s="1" t="str">
        <f>VLOOKUP(A487,'BDD de référence'!$B$5:$E$5006,4,0)</f>
        <v>Bretagne</v>
      </c>
      <c r="D487" s="201">
        <v>29374</v>
      </c>
      <c r="E487" s="189" t="str">
        <f t="shared" si="7"/>
        <v>Tranche C</v>
      </c>
      <c r="F487" s="119">
        <f>IFERROR((VLOOKUP(E487,'Simulations - Consolidé'!$A$41:$P$45,13,0)*D487+VLOOKUP(E487,'Simulations - Consolidé'!$A$41:$P$45,14,0)),"")*$B$6</f>
        <v>43672.172530120479</v>
      </c>
      <c r="G487" s="119" t="str" cm="1">
        <f t="array" ref="G487">IF(SUMIF('BDD de référence'!$B$6:$B$4786,A487,'BDD de référence'!$I$6:$I$4786)&gt;0,IFERROR((VLOOKUP(E487,'Volet 1 - Domaines 2&amp;3'!$A$39:$L$43,11,0)*D487+VLOOKUP(E487,'Volet 1 - Domaines 2&amp;3'!$A$39:$L$43,12,0))*$B$6,error),"")</f>
        <v/>
      </c>
      <c r="H487" s="119" cm="1">
        <f t="array" ref="H487">IF(SUMIF('BDD de référence'!$B$6:$B$4786,A487,'BDD de référence'!$J$6:$J$4786)&gt;0,IFERROR((VLOOKUP(E487,'Volet 1 - Domaines 2&amp;3'!$A$39:$L$43,11,0)*D487+VLOOKUP(E487,'Volet 1 - Domaines 2&amp;3'!$A$39:$L$43,12,0))*$B$6,error),"")</f>
        <v>22832.122409638552</v>
      </c>
      <c r="I487" s="119">
        <f>IFERROR((VLOOKUP(E487,'Simulations - Consolidé'!$A$41:$P$45,15,0)*D487+VLOOKUP(E487,'Simulations - Consolidé'!$A$41:$P$45,16,0)),"")*$C$6</f>
        <v>18985.176867469883</v>
      </c>
      <c r="J487" s="167">
        <v>11578.710000000001</v>
      </c>
      <c r="K487" s="167">
        <v>13894.460000000001</v>
      </c>
      <c r="L487" s="167">
        <v>9956.0300000000007</v>
      </c>
      <c r="M487" s="167">
        <v>11947.24</v>
      </c>
      <c r="N487" s="167">
        <v>6997.95</v>
      </c>
      <c r="O487" s="167">
        <v>8397.5400000000009</v>
      </c>
    </row>
    <row r="488" spans="1:15">
      <c r="A488" s="1" t="s">
        <v>2067</v>
      </c>
      <c r="B488" s="1" t="str">
        <f>VLOOKUP(A488,'BDD de référence'!$B$5:$D$5006,3,0)</f>
        <v>22</v>
      </c>
      <c r="C488" s="1" t="str">
        <f>VLOOKUP(A488,'BDD de référence'!$B$5:$E$5006,4,0)</f>
        <v>Bretagne</v>
      </c>
      <c r="D488" s="201">
        <v>20089</v>
      </c>
      <c r="E488" s="189" t="str">
        <f t="shared" si="7"/>
        <v>Tranche B</v>
      </c>
      <c r="F488" s="119">
        <f>IFERROR((VLOOKUP(E488,'Simulations - Consolidé'!$A$41:$P$45,13,0)*D488+VLOOKUP(E488,'Simulations - Consolidé'!$A$41:$P$45,14,0)),"")*$B$6</f>
        <v>37626.8129032258</v>
      </c>
      <c r="G488" s="119" t="str" cm="1">
        <f t="array" ref="G488">IF(SUMIF('BDD de référence'!$B$6:$B$4786,A488,'BDD de référence'!$I$6:$I$4786)&gt;0,IFERROR((VLOOKUP(E488,'Volet 1 - Domaines 2&amp;3'!$A$39:$L$43,11,0)*D488+VLOOKUP(E488,'Volet 1 - Domaines 2&amp;3'!$A$39:$L$43,12,0))*$B$6,error),"")</f>
        <v/>
      </c>
      <c r="H488" s="119" t="str" cm="1">
        <f t="array" ref="H488">IF(SUMIF('BDD de référence'!$B$6:$B$4786,A488,'BDD de référence'!$J$6:$J$4786)&gt;0,IFERROR((VLOOKUP(E488,'Volet 1 - Domaines 2&amp;3'!$A$39:$L$43,11,0)*D488+VLOOKUP(E488,'Volet 1 - Domaines 2&amp;3'!$A$39:$L$43,12,0))*$B$6,error),"")</f>
        <v/>
      </c>
      <c r="I488" s="119">
        <f>IFERROR((VLOOKUP(E488,'Simulations - Consolidé'!$A$41:$P$45,15,0)*D488+VLOOKUP(E488,'Simulations - Consolidé'!$A$41:$P$45,16,0)),"")*$C$6</f>
        <v>16357.136742722267</v>
      </c>
      <c r="J488" s="167">
        <v>10120.41</v>
      </c>
      <c r="K488" s="167">
        <v>12144.5</v>
      </c>
      <c r="L488" s="167">
        <v>8935.2199999999993</v>
      </c>
      <c r="M488" s="167">
        <v>10722.27</v>
      </c>
      <c r="N488" s="167">
        <v>6472.24</v>
      </c>
      <c r="O488" s="167">
        <v>7766.6900000000005</v>
      </c>
    </row>
    <row r="489" spans="1:15">
      <c r="A489" s="1" t="s">
        <v>2098</v>
      </c>
      <c r="B489" s="1" t="str">
        <f>VLOOKUP(A489,'BDD de référence'!$B$5:$D$5006,3,0)</f>
        <v>22</v>
      </c>
      <c r="C489" s="1" t="str">
        <f>VLOOKUP(A489,'BDD de référence'!$B$5:$E$5006,4,0)</f>
        <v>Bretagne</v>
      </c>
      <c r="D489" s="201">
        <v>4846.5</v>
      </c>
      <c r="E489" s="189" t="str">
        <f t="shared" si="7"/>
        <v>Tranche A</v>
      </c>
      <c r="F489" s="119">
        <f>IFERROR((VLOOKUP(E489,'Simulations - Consolidé'!$A$41:$P$45,13,0)*D489+VLOOKUP(E489,'Simulations - Consolidé'!$A$41:$P$45,14,0)),"")*$B$6</f>
        <v>18831.021428571425</v>
      </c>
      <c r="G489" s="119" t="str" cm="1">
        <f t="array" ref="G489">IF(SUMIF('BDD de référence'!$B$6:$B$4786,A489,'BDD de référence'!$I$6:$I$4786)&gt;0,IFERROR((VLOOKUP(E489,'Volet 1 - Domaines 2&amp;3'!$A$39:$L$43,11,0)*D489+VLOOKUP(E489,'Volet 1 - Domaines 2&amp;3'!$A$39:$L$43,12,0))*$B$6,error),"")</f>
        <v/>
      </c>
      <c r="H489" s="119" t="str" cm="1">
        <f t="array" ref="H489">IF(SUMIF('BDD de référence'!$B$6:$B$4786,A489,'BDD de référence'!$J$6:$J$4786)&gt;0,IFERROR((VLOOKUP(E489,'Volet 1 - Domaines 2&amp;3'!$A$39:$L$43,11,0)*D489+VLOOKUP(E489,'Volet 1 - Domaines 2&amp;3'!$A$39:$L$43,12,0))*$B$6,error),"")</f>
        <v/>
      </c>
      <c r="I489" s="119">
        <f>IFERROR((VLOOKUP(E489,'Simulations - Consolidé'!$A$41:$P$45,15,0)*D489+VLOOKUP(E489,'Simulations - Consolidé'!$A$41:$P$45,16,0)),"")*$C$6</f>
        <v>8186.2259581881535</v>
      </c>
      <c r="J489" s="167">
        <v>5737.27</v>
      </c>
      <c r="K489" s="167">
        <v>6884.7300000000005</v>
      </c>
      <c r="L489" s="167">
        <v>5032.12</v>
      </c>
      <c r="M489" s="167">
        <v>6038.55</v>
      </c>
      <c r="N489" s="167">
        <v>5160.3</v>
      </c>
      <c r="O489" s="167">
        <v>6192.36</v>
      </c>
    </row>
    <row r="490" spans="1:15">
      <c r="A490" s="1" t="s">
        <v>2102</v>
      </c>
      <c r="B490" s="1" t="str">
        <f>VLOOKUP(A490,'BDD de référence'!$B$5:$D$5006,3,0)</f>
        <v>22</v>
      </c>
      <c r="C490" s="1" t="str">
        <f>VLOOKUP(A490,'BDD de référence'!$B$5:$E$5006,4,0)</f>
        <v>Bretagne</v>
      </c>
      <c r="D490" s="201">
        <v>4188.5</v>
      </c>
      <c r="E490" s="189" t="str">
        <f t="shared" si="7"/>
        <v>Tranche A</v>
      </c>
      <c r="F490" s="119">
        <f>IFERROR((VLOOKUP(E490,'Simulations - Consolidé'!$A$41:$P$45,13,0)*D490+VLOOKUP(E490,'Simulations - Consolidé'!$A$41:$P$45,14,0)),"")*$B$6</f>
        <v>18351.621428571427</v>
      </c>
      <c r="G490" s="119" t="str" cm="1">
        <f t="array" ref="G490">IF(SUMIF('BDD de référence'!$B$6:$B$4786,A490,'BDD de référence'!$I$6:$I$4786)&gt;0,IFERROR((VLOOKUP(E490,'Volet 1 - Domaines 2&amp;3'!$A$39:$L$43,11,0)*D490+VLOOKUP(E490,'Volet 1 - Domaines 2&amp;3'!$A$39:$L$43,12,0))*$B$6,error),"")</f>
        <v/>
      </c>
      <c r="H490" s="119" t="str" cm="1">
        <f t="array" ref="H490">IF(SUMIF('BDD de référence'!$B$6:$B$4786,A490,'BDD de référence'!$J$6:$J$4786)&gt;0,IFERROR((VLOOKUP(E490,'Volet 1 - Domaines 2&amp;3'!$A$39:$L$43,11,0)*D490+VLOOKUP(E490,'Volet 1 - Domaines 2&amp;3'!$A$39:$L$43,12,0))*$B$6,error),"")</f>
        <v/>
      </c>
      <c r="I490" s="119">
        <f>IFERROR((VLOOKUP(E490,'Simulations - Consolidé'!$A$41:$P$45,15,0)*D490+VLOOKUP(E490,'Simulations - Consolidé'!$A$41:$P$45,16,0)),"")*$C$6</f>
        <v>7977.8210801393725</v>
      </c>
      <c r="J490" s="167">
        <v>5580.6</v>
      </c>
      <c r="K490" s="167">
        <v>6696.72</v>
      </c>
      <c r="L490" s="167">
        <v>4914.62</v>
      </c>
      <c r="M490" s="167">
        <v>5897.55</v>
      </c>
      <c r="N490" s="167">
        <v>5081.97</v>
      </c>
      <c r="O490" s="167">
        <v>6098.37</v>
      </c>
    </row>
    <row r="491" spans="1:15">
      <c r="A491" s="1" t="s">
        <v>2058</v>
      </c>
      <c r="B491" s="1" t="str">
        <f>VLOOKUP(A491,'BDD de référence'!$B$5:$D$5006,3,0)</f>
        <v>22</v>
      </c>
      <c r="C491" s="1" t="str">
        <f>VLOOKUP(A491,'BDD de référence'!$B$5:$E$5006,4,0)</f>
        <v>Bretagne</v>
      </c>
      <c r="D491" s="201">
        <v>3247.5</v>
      </c>
      <c r="E491" s="189" t="str">
        <f t="shared" si="7"/>
        <v>Tranche A</v>
      </c>
      <c r="F491" s="119">
        <f>IFERROR((VLOOKUP(E491,'Simulations - Consolidé'!$A$41:$P$45,13,0)*D491+VLOOKUP(E491,'Simulations - Consolidé'!$A$41:$P$45,14,0)),"")*$B$6</f>
        <v>17666.035714285714</v>
      </c>
      <c r="G491" s="119" t="str" cm="1">
        <f t="array" ref="G491">IF(SUMIF('BDD de référence'!$B$6:$B$4786,A491,'BDD de référence'!$I$6:$I$4786)&gt;0,IFERROR((VLOOKUP(E491,'Volet 1 - Domaines 2&amp;3'!$A$39:$L$43,11,0)*D491+VLOOKUP(E491,'Volet 1 - Domaines 2&amp;3'!$A$39:$L$43,12,0))*$B$6,error),"")</f>
        <v/>
      </c>
      <c r="H491" s="119" t="str" cm="1">
        <f t="array" ref="H491">IF(SUMIF('BDD de référence'!$B$6:$B$4786,A491,'BDD de référence'!$J$6:$J$4786)&gt;0,IFERROR((VLOOKUP(E491,'Volet 1 - Domaines 2&amp;3'!$A$39:$L$43,11,0)*D491+VLOOKUP(E491,'Volet 1 - Domaines 2&amp;3'!$A$39:$L$43,12,0))*$B$6,error),"")</f>
        <v/>
      </c>
      <c r="I491" s="119">
        <f>IFERROR((VLOOKUP(E491,'Simulations - Consolidé'!$A$41:$P$45,15,0)*D491+VLOOKUP(E491,'Simulations - Consolidé'!$A$41:$P$45,16,0)),"")*$C$6</f>
        <v>7679.7831010452965</v>
      </c>
      <c r="J491" s="167">
        <v>5356.55</v>
      </c>
      <c r="K491" s="167">
        <v>6427.86</v>
      </c>
      <c r="L491" s="167">
        <v>4746.59</v>
      </c>
      <c r="M491" s="167">
        <v>5695.91</v>
      </c>
      <c r="N491" s="167">
        <v>4969.95</v>
      </c>
      <c r="O491" s="167">
        <v>5963.94</v>
      </c>
    </row>
    <row r="492" spans="1:15">
      <c r="A492" s="1" t="s">
        <v>2088</v>
      </c>
      <c r="B492" s="1" t="str">
        <f>VLOOKUP(A492,'BDD de référence'!$B$5:$D$5006,3,0)</f>
        <v>22</v>
      </c>
      <c r="C492" s="1" t="str">
        <f>VLOOKUP(A492,'BDD de référence'!$B$5:$E$5006,4,0)</f>
        <v>Bretagne</v>
      </c>
      <c r="D492" s="201">
        <v>10394.5</v>
      </c>
      <c r="E492" s="189" t="str">
        <f t="shared" si="7"/>
        <v>Tranche B</v>
      </c>
      <c r="F492" s="119">
        <f>IFERROR((VLOOKUP(E492,'Simulations - Consolidé'!$A$41:$P$45,13,0)*D492+VLOOKUP(E492,'Simulations - Consolidé'!$A$41:$P$45,14,0)),"")*$B$6</f>
        <v>24867.599999999999</v>
      </c>
      <c r="G492" s="119" t="str" cm="1">
        <f t="array" ref="G492">IF(SUMIF('BDD de référence'!$B$6:$B$4786,A492,'BDD de référence'!$I$6:$I$4786)&gt;0,IFERROR((VLOOKUP(E492,'Volet 1 - Domaines 2&amp;3'!$A$39:$L$43,11,0)*D492+VLOOKUP(E492,'Volet 1 - Domaines 2&amp;3'!$A$39:$L$43,12,0))*$B$6,error),"")</f>
        <v/>
      </c>
      <c r="H492" s="119" t="str" cm="1">
        <f t="array" ref="H492">IF(SUMIF('BDD de référence'!$B$6:$B$4786,A492,'BDD de référence'!$J$6:$J$4786)&gt;0,IFERROR((VLOOKUP(E492,'Volet 1 - Domaines 2&amp;3'!$A$39:$L$43,11,0)*D492+VLOOKUP(E492,'Volet 1 - Domaines 2&amp;3'!$A$39:$L$43,12,0))*$B$6,error),"")</f>
        <v/>
      </c>
      <c r="I492" s="119">
        <f>IFERROR((VLOOKUP(E492,'Simulations - Consolidé'!$A$41:$P$45,15,0)*D492+VLOOKUP(E492,'Simulations - Consolidé'!$A$41:$P$45,16,0)),"")*$C$6</f>
        <v>10810.448780487804</v>
      </c>
      <c r="J492" s="167">
        <v>7253.75</v>
      </c>
      <c r="K492" s="167">
        <v>8704.5</v>
      </c>
      <c r="L492" s="167">
        <v>6329.17</v>
      </c>
      <c r="M492" s="167">
        <v>7595.01</v>
      </c>
      <c r="N492" s="167">
        <v>5690.42</v>
      </c>
      <c r="O492" s="167">
        <v>6828.51</v>
      </c>
    </row>
    <row r="493" spans="1:15">
      <c r="A493" s="1" t="s">
        <v>2095</v>
      </c>
      <c r="B493" s="1" t="str">
        <f>VLOOKUP(A493,'BDD de référence'!$B$5:$D$5006,3,0)</f>
        <v>22</v>
      </c>
      <c r="C493" s="1" t="str">
        <f>VLOOKUP(A493,'BDD de référence'!$B$5:$E$5006,4,0)</f>
        <v>Bretagne</v>
      </c>
      <c r="D493" s="201">
        <v>4901</v>
      </c>
      <c r="E493" s="189" t="str">
        <f t="shared" si="7"/>
        <v>Tranche A</v>
      </c>
      <c r="F493" s="119">
        <f>IFERROR((VLOOKUP(E493,'Simulations - Consolidé'!$A$41:$P$45,13,0)*D493+VLOOKUP(E493,'Simulations - Consolidé'!$A$41:$P$45,14,0)),"")*$B$6</f>
        <v>18870.728571428568</v>
      </c>
      <c r="G493" s="119" t="str" cm="1">
        <f t="array" ref="G493">IF(SUMIF('BDD de référence'!$B$6:$B$4786,A493,'BDD de référence'!$I$6:$I$4786)&gt;0,IFERROR((VLOOKUP(E493,'Volet 1 - Domaines 2&amp;3'!$A$39:$L$43,11,0)*D493+VLOOKUP(E493,'Volet 1 - Domaines 2&amp;3'!$A$39:$L$43,12,0))*$B$6,error),"")</f>
        <v/>
      </c>
      <c r="H493" s="119" t="str" cm="1">
        <f t="array" ref="H493">IF(SUMIF('BDD de référence'!$B$6:$B$4786,A493,'BDD de référence'!$J$6:$J$4786)&gt;0,IFERROR((VLOOKUP(E493,'Volet 1 - Domaines 2&amp;3'!$A$39:$L$43,11,0)*D493+VLOOKUP(E493,'Volet 1 - Domaines 2&amp;3'!$A$39:$L$43,12,0))*$B$6,error),"")</f>
        <v/>
      </c>
      <c r="I493" s="119">
        <f>IFERROR((VLOOKUP(E493,'Simulations - Consolidé'!$A$41:$P$45,15,0)*D493+VLOOKUP(E493,'Simulations - Consolidé'!$A$41:$P$45,16,0)),"")*$C$6</f>
        <v>8203.4874564459933</v>
      </c>
      <c r="J493" s="167">
        <v>5750.25</v>
      </c>
      <c r="K493" s="167">
        <v>6900.3</v>
      </c>
      <c r="L493" s="167">
        <v>5041.8500000000004</v>
      </c>
      <c r="M493" s="167">
        <v>6050.22</v>
      </c>
      <c r="N493" s="167">
        <v>5166.8</v>
      </c>
      <c r="O493" s="167">
        <v>6200.16</v>
      </c>
    </row>
    <row r="494" spans="1:15">
      <c r="A494" s="1" t="s">
        <v>2077</v>
      </c>
      <c r="B494" s="1" t="str">
        <f>VLOOKUP(A494,'BDD de référence'!$B$5:$D$5006,3,0)</f>
        <v>22</v>
      </c>
      <c r="C494" s="1" t="str">
        <f>VLOOKUP(A494,'BDD de référence'!$B$5:$E$5006,4,0)</f>
        <v>Bretagne</v>
      </c>
      <c r="D494" s="201">
        <v>25014</v>
      </c>
      <c r="E494" s="189" t="str">
        <f t="shared" si="7"/>
        <v>Tranche C</v>
      </c>
      <c r="F494" s="119">
        <f>IFERROR((VLOOKUP(E494,'Simulations - Consolidé'!$A$41:$P$45,13,0)*D494+VLOOKUP(E494,'Simulations - Consolidé'!$A$41:$P$45,14,0)),"")*$B$6</f>
        <v>41850.427951807222</v>
      </c>
      <c r="G494" s="119" t="str" cm="1">
        <f t="array" ref="G494">IF(SUMIF('BDD de référence'!$B$6:$B$4786,A494,'BDD de référence'!$I$6:$I$4786)&gt;0,IFERROR((VLOOKUP(E494,'Volet 1 - Domaines 2&amp;3'!$A$39:$L$43,11,0)*D494+VLOOKUP(E494,'Volet 1 - Domaines 2&amp;3'!$A$39:$L$43,12,0))*$B$6,error),"")</f>
        <v/>
      </c>
      <c r="H494" s="119" t="str" cm="1">
        <f t="array" ref="H494">IF(SUMIF('BDD de référence'!$B$6:$B$4786,A494,'BDD de référence'!$J$6:$J$4786)&gt;0,IFERROR((VLOOKUP(E494,'Volet 1 - Domaines 2&amp;3'!$A$39:$L$43,11,0)*D494+VLOOKUP(E494,'Volet 1 - Domaines 2&amp;3'!$A$39:$L$43,12,0))*$B$6,error),"")</f>
        <v/>
      </c>
      <c r="I494" s="119">
        <f>IFERROR((VLOOKUP(E494,'Simulations - Consolidé'!$A$41:$P$45,15,0)*D494+VLOOKUP(E494,'Simulations - Consolidé'!$A$41:$P$45,16,0)),"")*$C$6</f>
        <v>18193.22764619454</v>
      </c>
      <c r="J494" s="167">
        <v>11105.95</v>
      </c>
      <c r="K494" s="167">
        <v>13327.14</v>
      </c>
      <c r="L494" s="167">
        <v>9719.65</v>
      </c>
      <c r="M494" s="167">
        <v>11663.58</v>
      </c>
      <c r="N494" s="167">
        <v>6787.83</v>
      </c>
      <c r="O494" s="167">
        <v>8145.4000000000005</v>
      </c>
    </row>
    <row r="495" spans="1:15">
      <c r="A495" s="1" t="s">
        <v>2045</v>
      </c>
      <c r="B495" s="1" t="str">
        <f>VLOOKUP(A495,'BDD de référence'!$B$5:$D$5006,3,0)</f>
        <v>22</v>
      </c>
      <c r="C495" s="1" t="str">
        <f>VLOOKUP(A495,'BDD de référence'!$B$5:$E$5006,4,0)</f>
        <v>Bretagne</v>
      </c>
      <c r="D495" s="201">
        <v>85294</v>
      </c>
      <c r="E495" s="189" t="str">
        <f t="shared" si="7"/>
        <v>Tranche C</v>
      </c>
      <c r="F495" s="119">
        <f>IFERROR((VLOOKUP(E495,'Simulations - Consolidé'!$A$41:$P$45,13,0)*D495+VLOOKUP(E495,'Simulations - Consolidé'!$A$41:$P$45,14,0)),"")*$B$6</f>
        <v>67037.300240963858</v>
      </c>
      <c r="G495" s="119" t="str" cm="1">
        <f t="array" ref="G495">IF(SUMIF('BDD de référence'!$B$6:$B$4786,A495,'BDD de référence'!$I$6:$I$4786)&gt;0,IFERROR((VLOOKUP(E495,'Volet 1 - Domaines 2&amp;3'!$A$39:$L$43,11,0)*D495+VLOOKUP(E495,'Volet 1 - Domaines 2&amp;3'!$A$39:$L$43,12,0))*$B$6,error),"")</f>
        <v/>
      </c>
      <c r="H495" s="119" t="str" cm="1">
        <f t="array" ref="H495">IF(SUMIF('BDD de référence'!$B$6:$B$4786,A495,'BDD de référence'!$J$6:$J$4786)&gt;0,IFERROR((VLOOKUP(E495,'Volet 1 - Domaines 2&amp;3'!$A$39:$L$43,11,0)*D495+VLOOKUP(E495,'Volet 1 - Domaines 2&amp;3'!$A$39:$L$43,12,0))*$B$6,error),"")</f>
        <v/>
      </c>
      <c r="I495" s="119">
        <f>IFERROR((VLOOKUP(E495,'Simulations - Consolidé'!$A$41:$P$45,15,0)*D495+VLOOKUP(E495,'Simulations - Consolidé'!$A$41:$P$45,16,0)),"")*$C$6</f>
        <v>29142.470549515132</v>
      </c>
      <c r="J495" s="167">
        <v>17642.329999999998</v>
      </c>
      <c r="K495" s="167">
        <v>21170.799999999999</v>
      </c>
      <c r="L495" s="167">
        <v>12987.84</v>
      </c>
      <c r="M495" s="167">
        <v>15585.41</v>
      </c>
      <c r="N495" s="167">
        <v>9692.9</v>
      </c>
      <c r="O495" s="167">
        <v>11631.48</v>
      </c>
    </row>
    <row r="496" spans="1:15">
      <c r="A496" s="1" t="s">
        <v>2116</v>
      </c>
      <c r="B496" s="1" t="str">
        <f>VLOOKUP(A496,'BDD de référence'!$B$5:$D$5006,3,0)</f>
        <v>23</v>
      </c>
      <c r="C496" s="1" t="str">
        <f>VLOOKUP(A496,'BDD de référence'!$B$5:$E$5006,4,0)</f>
        <v>Nouvelle-Aquitaine</v>
      </c>
      <c r="D496" s="201">
        <v>94187.5</v>
      </c>
      <c r="E496" s="189" t="str">
        <f t="shared" si="7"/>
        <v>Tranche C</v>
      </c>
      <c r="F496" s="119">
        <f>IFERROR((VLOOKUP(E496,'Simulations - Consolidé'!$A$41:$P$45,13,0)*D496+VLOOKUP(E496,'Simulations - Consolidé'!$A$41:$P$45,14,0)),"")*$B$6</f>
        <v>70753.283132530123</v>
      </c>
      <c r="G496" s="119" cm="1">
        <f t="array" ref="G496">IF(SUMIF('BDD de référence'!$B$6:$B$4786,A496,'BDD de référence'!$I$6:$I$4786)&gt;0,IFERROR((VLOOKUP(E496,'Volet 1 - Domaines 2&amp;3'!$A$39:$L$43,11,0)*D496+VLOOKUP(E496,'Volet 1 - Domaines 2&amp;3'!$A$39:$L$43,12,0))*$B$6,error),"")</f>
        <v>29735.150602409638</v>
      </c>
      <c r="H496" s="119" cm="1">
        <f t="array" ref="H496">IF(SUMIF('BDD de référence'!$B$6:$B$4786,A496,'BDD de référence'!$J$6:$J$4786)&gt;0,IFERROR((VLOOKUP(E496,'Volet 1 - Domaines 2&amp;3'!$A$39:$L$43,11,0)*D496+VLOOKUP(E496,'Volet 1 - Domaines 2&amp;3'!$A$39:$L$43,12,0))*$B$6,error),"")</f>
        <v>29735.150602409638</v>
      </c>
      <c r="I496" s="119">
        <f>IFERROR((VLOOKUP(E496,'Simulations - Consolidé'!$A$41:$P$45,15,0)*D496+VLOOKUP(E496,'Simulations - Consolidé'!$A$41:$P$45,16,0)),"")*$C$6</f>
        <v>30757.883485160157</v>
      </c>
      <c r="J496" s="167">
        <v>18606.689999999999</v>
      </c>
      <c r="K496" s="167">
        <v>22328.03</v>
      </c>
      <c r="L496" s="167">
        <v>13470.01</v>
      </c>
      <c r="M496" s="167">
        <v>16164.02</v>
      </c>
      <c r="N496" s="167">
        <v>10121.5</v>
      </c>
      <c r="O496" s="167">
        <v>12145.8</v>
      </c>
    </row>
    <row r="497" spans="1:15">
      <c r="A497" s="1" t="s">
        <v>2137</v>
      </c>
      <c r="B497" s="1" t="str">
        <f>VLOOKUP(A497,'BDD de référence'!$B$5:$D$5006,3,0)</f>
        <v>23</v>
      </c>
      <c r="C497" s="1" t="str">
        <f>VLOOKUP(A497,'BDD de référence'!$B$5:$E$5006,4,0)</f>
        <v>Nouvelle-Aquitaine</v>
      </c>
      <c r="D497" s="201">
        <v>17759.5</v>
      </c>
      <c r="E497" s="189" t="str">
        <f t="shared" si="7"/>
        <v>Tranche B</v>
      </c>
      <c r="F497" s="119">
        <f>IFERROR((VLOOKUP(E497,'Simulations - Consolidé'!$A$41:$P$45,13,0)*D497+VLOOKUP(E497,'Simulations - Consolidé'!$A$41:$P$45,14,0)),"")*$B$6</f>
        <v>34560.890322580643</v>
      </c>
      <c r="G497" s="119" t="str" cm="1">
        <f t="array" ref="G497">IF(SUMIF('BDD de référence'!$B$6:$B$4786,A497,'BDD de référence'!$I$6:$I$4786)&gt;0,IFERROR((VLOOKUP(E497,'Volet 1 - Domaines 2&amp;3'!$A$39:$L$43,11,0)*D497+VLOOKUP(E497,'Volet 1 - Domaines 2&amp;3'!$A$39:$L$43,12,0))*$B$6,error),"")</f>
        <v/>
      </c>
      <c r="H497" s="119" cm="1">
        <f t="array" ref="H497">IF(SUMIF('BDD de référence'!$B$6:$B$4786,A497,'BDD de référence'!$J$6:$J$4786)&gt;0,IFERROR((VLOOKUP(E497,'Volet 1 - Domaines 2&amp;3'!$A$39:$L$43,11,0)*D497+VLOOKUP(E497,'Volet 1 - Domaines 2&amp;3'!$A$39:$L$43,12,0))*$B$6,error),"")</f>
        <v>18720.482258064512</v>
      </c>
      <c r="I497" s="119">
        <f>IFERROR((VLOOKUP(E497,'Simulations - Consolidé'!$A$41:$P$45,15,0)*D497+VLOOKUP(E497,'Simulations - Consolidé'!$A$41:$P$45,16,0)),"")*$C$6</f>
        <v>15024.318174665617</v>
      </c>
      <c r="J497" s="167">
        <v>9431.58</v>
      </c>
      <c r="K497" s="167">
        <v>11317.9</v>
      </c>
      <c r="L497" s="167">
        <v>8309.01</v>
      </c>
      <c r="M497" s="167">
        <v>9970.82</v>
      </c>
      <c r="N497" s="167">
        <v>6284.38</v>
      </c>
      <c r="O497" s="167">
        <v>7541.26</v>
      </c>
    </row>
    <row r="498" spans="1:15">
      <c r="A498" s="1" t="s">
        <v>2128</v>
      </c>
      <c r="B498" s="1" t="str">
        <f>VLOOKUP(A498,'BDD de référence'!$B$5:$D$5006,3,0)</f>
        <v>23</v>
      </c>
      <c r="C498" s="1" t="str">
        <f>VLOOKUP(A498,'BDD de référence'!$B$5:$E$5006,4,0)</f>
        <v>Nouvelle-Aquitaine</v>
      </c>
      <c r="D498" s="201">
        <v>15493.5</v>
      </c>
      <c r="E498" s="189" t="str">
        <f t="shared" si="7"/>
        <v>Tranche B</v>
      </c>
      <c r="F498" s="119">
        <f>IFERROR((VLOOKUP(E498,'Simulations - Consolidé'!$A$41:$P$45,13,0)*D498+VLOOKUP(E498,'Simulations - Consolidé'!$A$41:$P$45,14,0)),"")*$B$6</f>
        <v>31578.541935483863</v>
      </c>
      <c r="G498" s="119" cm="1">
        <f t="array" ref="G498">IF(SUMIF('BDD de référence'!$B$6:$B$4786,A498,'BDD de référence'!$I$6:$I$4786)&gt;0,IFERROR((VLOOKUP(E498,'Volet 1 - Domaines 2&amp;3'!$A$39:$L$43,11,0)*D498+VLOOKUP(E498,'Volet 1 - Domaines 2&amp;3'!$A$39:$L$43,12,0))*$B$6,error),"")</f>
        <v>17105.043548387093</v>
      </c>
      <c r="H498" s="119" cm="1">
        <f t="array" ref="H498">IF(SUMIF('BDD de référence'!$B$6:$B$4786,A498,'BDD de référence'!$J$6:$J$4786)&gt;0,IFERROR((VLOOKUP(E498,'Volet 1 - Domaines 2&amp;3'!$A$39:$L$43,11,0)*D498+VLOOKUP(E498,'Volet 1 - Domaines 2&amp;3'!$A$39:$L$43,12,0))*$B$6,error),"")</f>
        <v>17105.043548387093</v>
      </c>
      <c r="I498" s="119">
        <f>IFERROR((VLOOKUP(E498,'Simulations - Consolidé'!$A$41:$P$45,15,0)*D498+VLOOKUP(E498,'Simulations - Consolidé'!$A$41:$P$45,16,0)),"")*$C$6</f>
        <v>13727.830999213218</v>
      </c>
      <c r="J498" s="167">
        <v>8761.5300000000007</v>
      </c>
      <c r="K498" s="167">
        <v>10513.84</v>
      </c>
      <c r="L498" s="167">
        <v>7699.87</v>
      </c>
      <c r="M498" s="167">
        <v>9239.85</v>
      </c>
      <c r="N498" s="167">
        <v>6101.64</v>
      </c>
      <c r="O498" s="167">
        <v>7321.97</v>
      </c>
    </row>
    <row r="499" spans="1:15">
      <c r="A499" s="1" t="s">
        <v>2125</v>
      </c>
      <c r="B499" s="1" t="str">
        <f>VLOOKUP(A499,'BDD de référence'!$B$5:$D$5006,3,0)</f>
        <v>23</v>
      </c>
      <c r="C499" s="1" t="str">
        <f>VLOOKUP(A499,'BDD de référence'!$B$5:$E$5006,4,0)</f>
        <v>Nouvelle-Aquitaine</v>
      </c>
      <c r="D499" s="201">
        <v>25073.25</v>
      </c>
      <c r="E499" s="189" t="str">
        <f t="shared" si="7"/>
        <v>Tranche C</v>
      </c>
      <c r="F499" s="119">
        <f>IFERROR((VLOOKUP(E499,'Simulations - Consolidé'!$A$41:$P$45,13,0)*D499+VLOOKUP(E499,'Simulations - Consolidé'!$A$41:$P$45,14,0)),"")*$B$6</f>
        <v>41875.184457831325</v>
      </c>
      <c r="G499" s="119" t="str" cm="1">
        <f t="array" ref="G499">IF(SUMIF('BDD de référence'!$B$6:$B$4786,A499,'BDD de référence'!$I$6:$I$4786)&gt;0,IFERROR((VLOOKUP(E499,'Volet 1 - Domaines 2&amp;3'!$A$39:$L$43,11,0)*D499+VLOOKUP(E499,'Volet 1 - Domaines 2&amp;3'!$A$39:$L$43,12,0))*$B$6,error),"")</f>
        <v/>
      </c>
      <c r="H499" s="119" t="str" cm="1">
        <f t="array" ref="H499">IF(SUMIF('BDD de référence'!$B$6:$B$4786,A499,'BDD de référence'!$J$6:$J$4786)&gt;0,IFERROR((VLOOKUP(E499,'Volet 1 - Domaines 2&amp;3'!$A$39:$L$43,11,0)*D499+VLOOKUP(E499,'Volet 1 - Domaines 2&amp;3'!$A$39:$L$43,12,0))*$B$6,error),"")</f>
        <v/>
      </c>
      <c r="I499" s="119">
        <f>IFERROR((VLOOKUP(E499,'Simulations - Consolidé'!$A$41:$P$45,15,0)*D499+VLOOKUP(E499,'Simulations - Consolidé'!$A$41:$P$45,16,0)),"")*$C$6</f>
        <v>18203.989800176318</v>
      </c>
      <c r="J499" s="167">
        <v>11112.37</v>
      </c>
      <c r="K499" s="167">
        <v>13334.85</v>
      </c>
      <c r="L499" s="167">
        <v>9722.85</v>
      </c>
      <c r="M499" s="167">
        <v>11667.42</v>
      </c>
      <c r="N499" s="167">
        <v>6790.6900000000005</v>
      </c>
      <c r="O499" s="167">
        <v>8148.83</v>
      </c>
    </row>
    <row r="500" spans="1:15">
      <c r="A500" s="1" t="s">
        <v>2119</v>
      </c>
      <c r="B500" s="1" t="str">
        <f>VLOOKUP(A500,'BDD de référence'!$B$5:$D$5006,3,0)</f>
        <v>23</v>
      </c>
      <c r="C500" s="1" t="str">
        <f>VLOOKUP(A500,'BDD de référence'!$B$5:$E$5006,4,0)</f>
        <v>Nouvelle-Aquitaine</v>
      </c>
      <c r="D500" s="201">
        <v>33759</v>
      </c>
      <c r="E500" s="189" t="str">
        <f t="shared" si="7"/>
        <v>Tranche C</v>
      </c>
      <c r="F500" s="119">
        <f>IFERROR((VLOOKUP(E500,'Simulations - Consolidé'!$A$41:$P$45,13,0)*D500+VLOOKUP(E500,'Simulations - Consolidé'!$A$41:$P$45,14,0)),"")*$B$6</f>
        <v>45504.362891566263</v>
      </c>
      <c r="G500" s="119" t="str" cm="1">
        <f t="array" ref="G500">IF(SUMIF('BDD de référence'!$B$6:$B$4786,A500,'BDD de référence'!$I$6:$I$4786)&gt;0,IFERROR((VLOOKUP(E500,'Volet 1 - Domaines 2&amp;3'!$A$39:$L$43,11,0)*D500+VLOOKUP(E500,'Volet 1 - Domaines 2&amp;3'!$A$39:$L$43,12,0))*$B$6,error),"")</f>
        <v/>
      </c>
      <c r="H500" s="119" cm="1">
        <f t="array" ref="H500">IF(SUMIF('BDD de référence'!$B$6:$B$4786,A500,'BDD de référence'!$J$6:$J$4786)&gt;0,IFERROR((VLOOKUP(E500,'Volet 1 - Domaines 2&amp;3'!$A$39:$L$43,11,0)*D500+VLOOKUP(E500,'Volet 1 - Domaines 2&amp;3'!$A$39:$L$43,12,0))*$B$6,error),"")</f>
        <v>23299.151325301202</v>
      </c>
      <c r="I500" s="119">
        <f>IFERROR((VLOOKUP(E500,'Simulations - Consolidé'!$A$41:$P$45,15,0)*D500+VLOOKUP(E500,'Simulations - Consolidé'!$A$41:$P$45,16,0)),"")*$C$6</f>
        <v>19781.667081986485</v>
      </c>
      <c r="J500" s="167">
        <v>12054.2</v>
      </c>
      <c r="K500" s="167">
        <v>14465.04</v>
      </c>
      <c r="L500" s="167">
        <v>10193.77</v>
      </c>
      <c r="M500" s="167">
        <v>12232.53</v>
      </c>
      <c r="N500" s="167">
        <v>7209.2800000000007</v>
      </c>
      <c r="O500" s="167">
        <v>8651.14</v>
      </c>
    </row>
    <row r="501" spans="1:15">
      <c r="A501" s="1" t="s">
        <v>2130</v>
      </c>
      <c r="B501" s="1" t="str">
        <f>VLOOKUP(A501,'BDD de référence'!$B$5:$D$5006,3,0)</f>
        <v>23</v>
      </c>
      <c r="C501" s="1" t="str">
        <f>VLOOKUP(A501,'BDD de référence'!$B$5:$E$5006,4,0)</f>
        <v>Nouvelle-Aquitaine</v>
      </c>
      <c r="D501" s="201">
        <v>9850</v>
      </c>
      <c r="E501" s="189" t="str">
        <f t="shared" si="7"/>
        <v>Tranche B</v>
      </c>
      <c r="F501" s="119">
        <f>IFERROR((VLOOKUP(E501,'Simulations - Consolidé'!$A$41:$P$45,13,0)*D501+VLOOKUP(E501,'Simulations - Consolidé'!$A$41:$P$45,14,0)),"")*$B$6</f>
        <v>24150.967741935481</v>
      </c>
      <c r="G501" s="119" t="str" cm="1">
        <f t="array" ref="G501">IF(SUMIF('BDD de référence'!$B$6:$B$4786,A501,'BDD de référence'!$I$6:$I$4786)&gt;0,IFERROR((VLOOKUP(E501,'Volet 1 - Domaines 2&amp;3'!$A$39:$L$43,11,0)*D501+VLOOKUP(E501,'Volet 1 - Domaines 2&amp;3'!$A$39:$L$43,12,0))*$B$6,error),"")</f>
        <v/>
      </c>
      <c r="H501" s="119" t="str" cm="1">
        <f t="array" ref="H501">IF(SUMIF('BDD de référence'!$B$6:$B$4786,A501,'BDD de référence'!$J$6:$J$4786)&gt;0,IFERROR((VLOOKUP(E501,'Volet 1 - Domaines 2&amp;3'!$A$39:$L$43,11,0)*D501+VLOOKUP(E501,'Volet 1 - Domaines 2&amp;3'!$A$39:$L$43,12,0))*$B$6,error),"")</f>
        <v/>
      </c>
      <c r="I501" s="119">
        <f>IFERROR((VLOOKUP(E501,'Simulations - Consolidé'!$A$41:$P$45,15,0)*D501+VLOOKUP(E501,'Simulations - Consolidé'!$A$41:$P$45,16,0)),"")*$C$6</f>
        <v>10498.91424075531</v>
      </c>
      <c r="J501" s="167">
        <v>7092.75</v>
      </c>
      <c r="K501" s="167">
        <v>8511.2999999999993</v>
      </c>
      <c r="L501" s="167">
        <v>6182.8</v>
      </c>
      <c r="M501" s="167">
        <v>7419.36</v>
      </c>
      <c r="N501" s="167">
        <v>5646.51</v>
      </c>
      <c r="O501" s="167">
        <v>6775.8200000000006</v>
      </c>
    </row>
    <row r="502" spans="1:15">
      <c r="A502" s="1" t="s">
        <v>2143</v>
      </c>
      <c r="B502" s="1" t="str">
        <f>VLOOKUP(A502,'BDD de référence'!$B$5:$D$5006,3,0)</f>
        <v>23</v>
      </c>
      <c r="C502" s="1" t="str">
        <f>VLOOKUP(A502,'BDD de référence'!$B$5:$E$5006,4,0)</f>
        <v>Nouvelle-Aquitaine</v>
      </c>
      <c r="D502" s="201">
        <v>8103</v>
      </c>
      <c r="E502" s="189" t="str">
        <f t="shared" si="7"/>
        <v>Tranche B</v>
      </c>
      <c r="F502" s="119">
        <f>IFERROR((VLOOKUP(E502,'Simulations - Consolidé'!$A$41:$P$45,13,0)*D502+VLOOKUP(E502,'Simulations - Consolidé'!$A$41:$P$45,14,0)),"")*$B$6</f>
        <v>21851.690322580642</v>
      </c>
      <c r="G502" s="119" t="str" cm="1">
        <f t="array" ref="G502">IF(SUMIF('BDD de référence'!$B$6:$B$4786,A502,'BDD de référence'!$I$6:$I$4786)&gt;0,IFERROR((VLOOKUP(E502,'Volet 1 - Domaines 2&amp;3'!$A$39:$L$43,11,0)*D502+VLOOKUP(E502,'Volet 1 - Domaines 2&amp;3'!$A$39:$L$43,12,0))*$B$6,error),"")</f>
        <v/>
      </c>
      <c r="H502" s="119" t="str" cm="1">
        <f t="array" ref="H502">IF(SUMIF('BDD de référence'!$B$6:$B$4786,A502,'BDD de référence'!$J$6:$J$4786)&gt;0,IFERROR((VLOOKUP(E502,'Volet 1 - Domaines 2&amp;3'!$A$39:$L$43,11,0)*D502+VLOOKUP(E502,'Volet 1 - Domaines 2&amp;3'!$A$39:$L$43,12,0))*$B$6,error),"")</f>
        <v/>
      </c>
      <c r="I502" s="119">
        <f>IFERROR((VLOOKUP(E502,'Simulations - Consolidé'!$A$41:$P$45,15,0)*D502+VLOOKUP(E502,'Simulations - Consolidé'!$A$41:$P$45,16,0)),"")*$C$6</f>
        <v>9499.3718332022017</v>
      </c>
      <c r="J502" s="167">
        <v>6576.16</v>
      </c>
      <c r="K502" s="167">
        <v>7891.4000000000005</v>
      </c>
      <c r="L502" s="167">
        <v>5713.18</v>
      </c>
      <c r="M502" s="167">
        <v>6855.8200000000006</v>
      </c>
      <c r="N502" s="167">
        <v>5505.63</v>
      </c>
      <c r="O502" s="167">
        <v>6606.76</v>
      </c>
    </row>
    <row r="503" spans="1:15">
      <c r="A503" s="1" t="s">
        <v>2147</v>
      </c>
      <c r="B503" s="1" t="str">
        <f>VLOOKUP(A503,'BDD de référence'!$B$5:$D$5006,3,0)</f>
        <v>23</v>
      </c>
      <c r="C503" s="1" t="str">
        <f>VLOOKUP(A503,'BDD de référence'!$B$5:$E$5006,4,0)</f>
        <v>Nouvelle-Aquitaine</v>
      </c>
      <c r="D503" s="201">
        <v>7938.5</v>
      </c>
      <c r="E503" s="189" t="str">
        <f t="shared" si="7"/>
        <v>Tranche B</v>
      </c>
      <c r="F503" s="119">
        <f>IFERROR((VLOOKUP(E503,'Simulations - Consolidé'!$A$41:$P$45,13,0)*D503+VLOOKUP(E503,'Simulations - Consolidé'!$A$41:$P$45,14,0)),"")*$B$6</f>
        <v>21635.187096774192</v>
      </c>
      <c r="G503" s="119" t="str" cm="1">
        <f t="array" ref="G503">IF(SUMIF('BDD de référence'!$B$6:$B$4786,A503,'BDD de référence'!$I$6:$I$4786)&gt;0,IFERROR((VLOOKUP(E503,'Volet 1 - Domaines 2&amp;3'!$A$39:$L$43,11,0)*D503+VLOOKUP(E503,'Volet 1 - Domaines 2&amp;3'!$A$39:$L$43,12,0))*$B$6,error),"")</f>
        <v/>
      </c>
      <c r="H503" s="119" t="str" cm="1">
        <f t="array" ref="H503">IF(SUMIF('BDD de référence'!$B$6:$B$4786,A503,'BDD de référence'!$J$6:$J$4786)&gt;0,IFERROR((VLOOKUP(E503,'Volet 1 - Domaines 2&amp;3'!$A$39:$L$43,11,0)*D503+VLOOKUP(E503,'Volet 1 - Domaines 2&amp;3'!$A$39:$L$43,12,0))*$B$6,error),"")</f>
        <v/>
      </c>
      <c r="I503" s="119">
        <f>IFERROR((VLOOKUP(E503,'Simulations - Consolidé'!$A$41:$P$45,15,0)*D503+VLOOKUP(E503,'Simulations - Consolidé'!$A$41:$P$45,16,0)),"")*$C$6</f>
        <v>9405.253501180172</v>
      </c>
      <c r="J503" s="167">
        <v>6527.52</v>
      </c>
      <c r="K503" s="167">
        <v>7833.0300000000007</v>
      </c>
      <c r="L503" s="167">
        <v>5668.96</v>
      </c>
      <c r="M503" s="167">
        <v>6802.76</v>
      </c>
      <c r="N503" s="167">
        <v>5492.3600000000006</v>
      </c>
      <c r="O503" s="167">
        <v>6590.84</v>
      </c>
    </row>
    <row r="504" spans="1:15">
      <c r="A504" s="1" t="s">
        <v>2134</v>
      </c>
      <c r="B504" s="1" t="str">
        <f>VLOOKUP(A504,'BDD de référence'!$B$5:$D$5006,3,0)</f>
        <v>23</v>
      </c>
      <c r="C504" s="1" t="str">
        <f>VLOOKUP(A504,'BDD de référence'!$B$5:$E$5006,4,0)</f>
        <v>Nouvelle-Aquitaine</v>
      </c>
      <c r="D504" s="201">
        <v>9337</v>
      </c>
      <c r="E504" s="189" t="str">
        <f t="shared" si="7"/>
        <v>Tranche B</v>
      </c>
      <c r="F504" s="119">
        <f>IFERROR((VLOOKUP(E504,'Simulations - Consolidé'!$A$41:$P$45,13,0)*D504+VLOOKUP(E504,'Simulations - Consolidé'!$A$41:$P$45,14,0)),"")*$B$6</f>
        <v>23475.793548387093</v>
      </c>
      <c r="G504" s="119" t="str" cm="1">
        <f t="array" ref="G504">IF(SUMIF('BDD de référence'!$B$6:$B$4786,A504,'BDD de référence'!$I$6:$I$4786)&gt;0,IFERROR((VLOOKUP(E504,'Volet 1 - Domaines 2&amp;3'!$A$39:$L$43,11,0)*D504+VLOOKUP(E504,'Volet 1 - Domaines 2&amp;3'!$A$39:$L$43,12,0))*$B$6,error),"")</f>
        <v/>
      </c>
      <c r="H504" s="119" t="str" cm="1">
        <f t="array" ref="H504">IF(SUMIF('BDD de référence'!$B$6:$B$4786,A504,'BDD de référence'!$J$6:$J$4786)&gt;0,IFERROR((VLOOKUP(E504,'Volet 1 - Domaines 2&amp;3'!$A$39:$L$43,11,0)*D504+VLOOKUP(E504,'Volet 1 - Domaines 2&amp;3'!$A$39:$L$43,12,0))*$B$6,error),"")</f>
        <v/>
      </c>
      <c r="I504" s="119">
        <f>IFERROR((VLOOKUP(E504,'Simulations - Consolidé'!$A$41:$P$45,15,0)*D504+VLOOKUP(E504,'Simulations - Consolidé'!$A$41:$P$45,16,0)),"")*$C$6</f>
        <v>10205.402360346183</v>
      </c>
      <c r="J504" s="167">
        <v>6941.05</v>
      </c>
      <c r="K504" s="167">
        <v>8329.26</v>
      </c>
      <c r="L504" s="167">
        <v>6044.9</v>
      </c>
      <c r="M504" s="167">
        <v>7253.88</v>
      </c>
      <c r="N504" s="167">
        <v>5605.1500000000005</v>
      </c>
      <c r="O504" s="167">
        <v>6726.18</v>
      </c>
    </row>
    <row r="505" spans="1:15">
      <c r="A505" s="1" t="s">
        <v>2121</v>
      </c>
      <c r="B505" s="1" t="str">
        <f>VLOOKUP(A505,'BDD de référence'!$B$5:$D$5006,3,0)</f>
        <v>23</v>
      </c>
      <c r="C505" s="1" t="str">
        <f>VLOOKUP(A505,'BDD de référence'!$B$5:$E$5006,4,0)</f>
        <v>Nouvelle-Aquitaine</v>
      </c>
      <c r="D505" s="201">
        <v>17151.5</v>
      </c>
      <c r="E505" s="189" t="str">
        <f t="shared" si="7"/>
        <v>Tranche B</v>
      </c>
      <c r="F505" s="119">
        <f>IFERROR((VLOOKUP(E505,'Simulations - Consolidé'!$A$41:$P$45,13,0)*D505+VLOOKUP(E505,'Simulations - Consolidé'!$A$41:$P$45,14,0)),"")*$B$6</f>
        <v>33760.683870967739</v>
      </c>
      <c r="G505" s="119" t="str" cm="1">
        <f t="array" ref="G505">IF(SUMIF('BDD de référence'!$B$6:$B$4786,A505,'BDD de référence'!$I$6:$I$4786)&gt;0,IFERROR((VLOOKUP(E505,'Volet 1 - Domaines 2&amp;3'!$A$39:$L$43,11,0)*D505+VLOOKUP(E505,'Volet 1 - Domaines 2&amp;3'!$A$39:$L$43,12,0))*$B$6,error),"")</f>
        <v/>
      </c>
      <c r="H505" s="119" cm="1">
        <f t="array" ref="H505">IF(SUMIF('BDD de référence'!$B$6:$B$4786,A505,'BDD de référence'!$J$6:$J$4786)&gt;0,IFERROR((VLOOKUP(E505,'Volet 1 - Domaines 2&amp;3'!$A$39:$L$43,11,0)*D505+VLOOKUP(E505,'Volet 1 - Domaines 2&amp;3'!$A$39:$L$43,12,0))*$B$6,error),"")</f>
        <v>18287.037096774191</v>
      </c>
      <c r="I505" s="119">
        <f>IFERROR((VLOOKUP(E505,'Simulations - Consolidé'!$A$41:$P$45,15,0)*D505+VLOOKUP(E505,'Simulations - Consolidé'!$A$41:$P$45,16,0)),"")*$C$6</f>
        <v>14676.452242328874</v>
      </c>
      <c r="J505" s="167">
        <v>9251.8000000000011</v>
      </c>
      <c r="K505" s="167">
        <v>11102.16</v>
      </c>
      <c r="L505" s="167">
        <v>8145.5700000000006</v>
      </c>
      <c r="M505" s="167">
        <v>9774.69</v>
      </c>
      <c r="N505" s="167">
        <v>6235.35</v>
      </c>
      <c r="O505" s="167">
        <v>7482.42</v>
      </c>
    </row>
    <row r="506" spans="1:15">
      <c r="A506" s="1" t="s">
        <v>2183</v>
      </c>
      <c r="B506" s="1" t="str">
        <f>VLOOKUP(A506,'BDD de référence'!$B$5:$D$5006,3,0)</f>
        <v>24</v>
      </c>
      <c r="C506" s="1" t="str">
        <f>VLOOKUP(A506,'BDD de référence'!$B$5:$E$5006,4,0)</f>
        <v>Nouvelle-Aquitaine</v>
      </c>
      <c r="D506" s="201">
        <v>19038.5</v>
      </c>
      <c r="E506" s="189" t="str">
        <f t="shared" si="7"/>
        <v>Tranche B</v>
      </c>
      <c r="F506" s="119">
        <f>IFERROR((VLOOKUP(E506,'Simulations - Consolidé'!$A$41:$P$45,13,0)*D506+VLOOKUP(E506,'Simulations - Consolidé'!$A$41:$P$45,14,0)),"")*$B$6</f>
        <v>36244.219354838708</v>
      </c>
      <c r="G506" s="119" t="str" cm="1">
        <f t="array" ref="G506">IF(SUMIF('BDD de référence'!$B$6:$B$4786,A506,'BDD de référence'!$I$6:$I$4786)&gt;0,IFERROR((VLOOKUP(E506,'Volet 1 - Domaines 2&amp;3'!$A$39:$L$43,11,0)*D506+VLOOKUP(E506,'Volet 1 - Domaines 2&amp;3'!$A$39:$L$43,12,0))*$B$6,error),"")</f>
        <v/>
      </c>
      <c r="H506" s="119" t="str" cm="1">
        <f t="array" ref="H506">IF(SUMIF('BDD de référence'!$B$6:$B$4786,A506,'BDD de référence'!$J$6:$J$4786)&gt;0,IFERROR((VLOOKUP(E506,'Volet 1 - Domaines 2&amp;3'!$A$39:$L$43,11,0)*D506+VLOOKUP(E506,'Volet 1 - Domaines 2&amp;3'!$A$39:$L$43,12,0))*$B$6,error),"")</f>
        <v/>
      </c>
      <c r="I506" s="119">
        <f>IFERROR((VLOOKUP(E506,'Simulations - Consolidé'!$A$41:$P$45,15,0)*D506+VLOOKUP(E506,'Simulations - Consolidé'!$A$41:$P$45,16,0)),"")*$C$6</f>
        <v>15756.09535798584</v>
      </c>
      <c r="J506" s="167">
        <v>9809.7800000000007</v>
      </c>
      <c r="K506" s="167">
        <v>11771.74</v>
      </c>
      <c r="L506" s="167">
        <v>8652.83</v>
      </c>
      <c r="M506" s="167">
        <v>10383.4</v>
      </c>
      <c r="N506" s="167">
        <v>6387.52</v>
      </c>
      <c r="O506" s="167">
        <v>7665.0300000000007</v>
      </c>
    </row>
    <row r="507" spans="1:15">
      <c r="A507" s="1" t="s">
        <v>2210</v>
      </c>
      <c r="B507" s="1" t="str">
        <f>VLOOKUP(A507,'BDD de référence'!$B$5:$D$5006,3,0)</f>
        <v>24</v>
      </c>
      <c r="C507" s="1" t="str">
        <f>VLOOKUP(A507,'BDD de référence'!$B$5:$E$5006,4,0)</f>
        <v>Nouvelle-Aquitaine</v>
      </c>
      <c r="D507" s="201">
        <v>6190</v>
      </c>
      <c r="E507" s="189" t="str">
        <f t="shared" si="7"/>
        <v>Tranche A</v>
      </c>
      <c r="F507" s="119">
        <f>IFERROR((VLOOKUP(E507,'Simulations - Consolidé'!$A$41:$P$45,13,0)*D507+VLOOKUP(E507,'Simulations - Consolidé'!$A$41:$P$45,14,0)),"")*$B$6</f>
        <v>19809.857142857141</v>
      </c>
      <c r="G507" s="119" t="str" cm="1">
        <f t="array" ref="G507">IF(SUMIF('BDD de référence'!$B$6:$B$4786,A507,'BDD de référence'!$I$6:$I$4786)&gt;0,IFERROR((VLOOKUP(E507,'Volet 1 - Domaines 2&amp;3'!$A$39:$L$43,11,0)*D507+VLOOKUP(E507,'Volet 1 - Domaines 2&amp;3'!$A$39:$L$43,12,0))*$B$6,error),"")</f>
        <v/>
      </c>
      <c r="H507" s="119" t="str" cm="1">
        <f t="array" ref="H507">IF(SUMIF('BDD de référence'!$B$6:$B$4786,A507,'BDD de référence'!$J$6:$J$4786)&gt;0,IFERROR((VLOOKUP(E507,'Volet 1 - Domaines 2&amp;3'!$A$39:$L$43,11,0)*D507+VLOOKUP(E507,'Volet 1 - Domaines 2&amp;3'!$A$39:$L$43,12,0))*$B$6,error),"")</f>
        <v/>
      </c>
      <c r="I507" s="119">
        <f>IFERROR((VLOOKUP(E507,'Simulations - Consolidé'!$A$41:$P$45,15,0)*D507+VLOOKUP(E507,'Simulations - Consolidé'!$A$41:$P$45,16,0)),"")*$C$6</f>
        <v>8611.745644599303</v>
      </c>
      <c r="J507" s="167">
        <v>6057.15</v>
      </c>
      <c r="K507" s="167">
        <v>7268.58</v>
      </c>
      <c r="L507" s="167">
        <v>5272.0300000000007</v>
      </c>
      <c r="M507" s="167">
        <v>6326.4400000000005</v>
      </c>
      <c r="N507" s="167">
        <v>5320.25</v>
      </c>
      <c r="O507" s="167">
        <v>6384.3</v>
      </c>
    </row>
    <row r="508" spans="1:15">
      <c r="A508" s="1" t="s">
        <v>2169</v>
      </c>
      <c r="B508" s="1" t="str">
        <f>VLOOKUP(A508,'BDD de référence'!$B$5:$D$5006,3,0)</f>
        <v>24</v>
      </c>
      <c r="C508" s="1" t="str">
        <f>VLOOKUP(A508,'BDD de référence'!$B$5:$E$5006,4,0)</f>
        <v>Nouvelle-Aquitaine</v>
      </c>
      <c r="D508" s="201">
        <v>69195</v>
      </c>
      <c r="E508" s="189" t="str">
        <f t="shared" si="7"/>
        <v>Tranche C</v>
      </c>
      <c r="F508" s="119">
        <f>IFERROR((VLOOKUP(E508,'Simulations - Consolidé'!$A$41:$P$45,13,0)*D508+VLOOKUP(E508,'Simulations - Consolidé'!$A$41:$P$45,14,0)),"")*$B$6</f>
        <v>60310.633734939758</v>
      </c>
      <c r="G508" s="119" t="str" cm="1">
        <f t="array" ref="G508">IF(SUMIF('BDD de référence'!$B$6:$B$4786,A508,'BDD de référence'!$I$6:$I$4786)&gt;0,IFERROR((VLOOKUP(E508,'Volet 1 - Domaines 2&amp;3'!$A$39:$L$43,11,0)*D508+VLOOKUP(E508,'Volet 1 - Domaines 2&amp;3'!$A$39:$L$43,12,0))*$B$6,error),"")</f>
        <v/>
      </c>
      <c r="H508" s="119" cm="1">
        <f t="array" ref="H508">IF(SUMIF('BDD de référence'!$B$6:$B$4786,A508,'BDD de référence'!$J$6:$J$4786)&gt;0,IFERROR((VLOOKUP(E508,'Volet 1 - Domaines 2&amp;3'!$A$39:$L$43,11,0)*D508+VLOOKUP(E508,'Volet 1 - Domaines 2&amp;3'!$A$39:$L$43,12,0))*$B$6,error),"")</f>
        <v>27073.298795180723</v>
      </c>
      <c r="I508" s="119">
        <f>IFERROR((VLOOKUP(E508,'Simulations - Consolidé'!$A$41:$P$45,15,0)*D508+VLOOKUP(E508,'Simulations - Consolidé'!$A$41:$P$45,16,0)),"")*$C$6</f>
        <v>26218.252541874816</v>
      </c>
      <c r="J508" s="167">
        <v>15896.65</v>
      </c>
      <c r="K508" s="167">
        <v>19075.98</v>
      </c>
      <c r="L508" s="167">
        <v>12115</v>
      </c>
      <c r="M508" s="167">
        <v>14538</v>
      </c>
      <c r="N508" s="167">
        <v>8917.0400000000009</v>
      </c>
      <c r="O508" s="167">
        <v>10700.45</v>
      </c>
    </row>
    <row r="509" spans="1:15">
      <c r="A509" s="1" t="s">
        <v>2215</v>
      </c>
      <c r="B509" s="1" t="str">
        <f>VLOOKUP(A509,'BDD de référence'!$B$5:$D$5006,3,0)</f>
        <v>24</v>
      </c>
      <c r="C509" s="1" t="str">
        <f>VLOOKUP(A509,'BDD de référence'!$B$5:$E$5006,4,0)</f>
        <v>Nouvelle-Aquitaine</v>
      </c>
      <c r="D509" s="201">
        <v>5958.5</v>
      </c>
      <c r="E509" s="189" t="str">
        <f t="shared" si="7"/>
        <v>Tranche A</v>
      </c>
      <c r="F509" s="119">
        <f>IFERROR((VLOOKUP(E509,'Simulations - Consolidé'!$A$41:$P$45,13,0)*D509+VLOOKUP(E509,'Simulations - Consolidé'!$A$41:$P$45,14,0)),"")*$B$6</f>
        <v>19641.192857142858</v>
      </c>
      <c r="G509" s="119" t="str" cm="1">
        <f t="array" ref="G509">IF(SUMIF('BDD de référence'!$B$6:$B$4786,A509,'BDD de référence'!$I$6:$I$4786)&gt;0,IFERROR((VLOOKUP(E509,'Volet 1 - Domaines 2&amp;3'!$A$39:$L$43,11,0)*D509+VLOOKUP(E509,'Volet 1 - Domaines 2&amp;3'!$A$39:$L$43,12,0))*$B$6,error),"")</f>
        <v/>
      </c>
      <c r="H509" s="119" t="str" cm="1">
        <f t="array" ref="H509">IF(SUMIF('BDD de référence'!$B$6:$B$4786,A509,'BDD de référence'!$J$6:$J$4786)&gt;0,IFERROR((VLOOKUP(E509,'Volet 1 - Domaines 2&amp;3'!$A$39:$L$43,11,0)*D509+VLOOKUP(E509,'Volet 1 - Domaines 2&amp;3'!$A$39:$L$43,12,0))*$B$6,error),"")</f>
        <v/>
      </c>
      <c r="I509" s="119">
        <f>IFERROR((VLOOKUP(E509,'Simulations - Consolidé'!$A$41:$P$45,15,0)*D509+VLOOKUP(E509,'Simulations - Consolidé'!$A$41:$P$45,16,0)),"")*$C$6</f>
        <v>8538.4238675958186</v>
      </c>
      <c r="J509" s="167">
        <v>6002.0300000000007</v>
      </c>
      <c r="K509" s="167">
        <v>7202.4400000000005</v>
      </c>
      <c r="L509" s="167">
        <v>5230.7</v>
      </c>
      <c r="M509" s="167">
        <v>6276.84</v>
      </c>
      <c r="N509" s="167">
        <v>5292.6900000000005</v>
      </c>
      <c r="O509" s="167">
        <v>6351.2300000000005</v>
      </c>
    </row>
    <row r="510" spans="1:15">
      <c r="A510" s="1" t="s">
        <v>2207</v>
      </c>
      <c r="B510" s="1" t="str">
        <f>VLOOKUP(A510,'BDD de référence'!$B$5:$D$5006,3,0)</f>
        <v>24</v>
      </c>
      <c r="C510" s="1" t="str">
        <f>VLOOKUP(A510,'BDD de référence'!$B$5:$E$5006,4,0)</f>
        <v>Nouvelle-Aquitaine</v>
      </c>
      <c r="D510" s="201">
        <v>8990.5</v>
      </c>
      <c r="E510" s="189" t="str">
        <f t="shared" si="7"/>
        <v>Tranche B</v>
      </c>
      <c r="F510" s="119">
        <f>IFERROR((VLOOKUP(E510,'Simulations - Consolidé'!$A$41:$P$45,13,0)*D510+VLOOKUP(E510,'Simulations - Consolidé'!$A$41:$P$45,14,0)),"")*$B$6</f>
        <v>23019.754838709676</v>
      </c>
      <c r="G510" s="119" t="str" cm="1">
        <f t="array" ref="G510">IF(SUMIF('BDD de référence'!$B$6:$B$4786,A510,'BDD de référence'!$I$6:$I$4786)&gt;0,IFERROR((VLOOKUP(E510,'Volet 1 - Domaines 2&amp;3'!$A$39:$L$43,11,0)*D510+VLOOKUP(E510,'Volet 1 - Domaines 2&amp;3'!$A$39:$L$43,12,0))*$B$6,error),"")</f>
        <v/>
      </c>
      <c r="H510" s="119" t="str" cm="1">
        <f t="array" ref="H510">IF(SUMIF('BDD de référence'!$B$6:$B$4786,A510,'BDD de référence'!$J$6:$J$4786)&gt;0,IFERROR((VLOOKUP(E510,'Volet 1 - Domaines 2&amp;3'!$A$39:$L$43,11,0)*D510+VLOOKUP(E510,'Volet 1 - Domaines 2&amp;3'!$A$39:$L$43,12,0))*$B$6,error),"")</f>
        <v/>
      </c>
      <c r="I510" s="119">
        <f>IFERROR((VLOOKUP(E510,'Simulations - Consolidé'!$A$41:$P$45,15,0)*D510+VLOOKUP(E510,'Simulations - Consolidé'!$A$41:$P$45,16,0)),"")*$C$6</f>
        <v>10007.153107789141</v>
      </c>
      <c r="J510" s="167">
        <v>6838.6</v>
      </c>
      <c r="K510" s="167">
        <v>8206.32</v>
      </c>
      <c r="L510" s="167">
        <v>5951.75</v>
      </c>
      <c r="M510" s="167">
        <v>7142.1</v>
      </c>
      <c r="N510" s="167">
        <v>5577.2</v>
      </c>
      <c r="O510" s="167">
        <v>6692.64</v>
      </c>
    </row>
    <row r="511" spans="1:15">
      <c r="A511" s="1" t="s">
        <v>2192</v>
      </c>
      <c r="B511" s="1" t="str">
        <f>VLOOKUP(A511,'BDD de référence'!$B$5:$D$5006,3,0)</f>
        <v>24</v>
      </c>
      <c r="C511" s="1" t="str">
        <f>VLOOKUP(A511,'BDD de référence'!$B$5:$E$5006,4,0)</f>
        <v>Nouvelle-Aquitaine</v>
      </c>
      <c r="D511" s="201">
        <v>21095</v>
      </c>
      <c r="E511" s="189" t="str">
        <f t="shared" si="7"/>
        <v>Tranche B</v>
      </c>
      <c r="F511" s="119">
        <f>IFERROR((VLOOKUP(E511,'Simulations - Consolidé'!$A$41:$P$45,13,0)*D511+VLOOKUP(E511,'Simulations - Consolidé'!$A$41:$P$45,14,0)),"")*$B$6</f>
        <v>38950.838709677417</v>
      </c>
      <c r="G511" s="119" t="str" cm="1">
        <f t="array" ref="G511">IF(SUMIF('BDD de référence'!$B$6:$B$4786,A511,'BDD de référence'!$I$6:$I$4786)&gt;0,IFERROR((VLOOKUP(E511,'Volet 1 - Domaines 2&amp;3'!$A$39:$L$43,11,0)*D511+VLOOKUP(E511,'Volet 1 - Domaines 2&amp;3'!$A$39:$L$43,12,0))*$B$6,error),"")</f>
        <v/>
      </c>
      <c r="H511" s="119" t="str" cm="1">
        <f t="array" ref="H511">IF(SUMIF('BDD de référence'!$B$6:$B$4786,A511,'BDD de référence'!$J$6:$J$4786)&gt;0,IFERROR((VLOOKUP(E511,'Volet 1 - Domaines 2&amp;3'!$A$39:$L$43,11,0)*D511+VLOOKUP(E511,'Volet 1 - Domaines 2&amp;3'!$A$39:$L$43,12,0))*$B$6,error),"")</f>
        <v/>
      </c>
      <c r="I511" s="119">
        <f>IFERROR((VLOOKUP(E511,'Simulations - Consolidé'!$A$41:$P$45,15,0)*D511+VLOOKUP(E511,'Simulations - Consolidé'!$A$41:$P$45,16,0)),"")*$C$6</f>
        <v>16932.717545239968</v>
      </c>
      <c r="J511" s="167">
        <v>10417.89</v>
      </c>
      <c r="K511" s="167">
        <v>12501.47</v>
      </c>
      <c r="L511" s="167">
        <v>9205.65</v>
      </c>
      <c r="M511" s="167">
        <v>11046.78</v>
      </c>
      <c r="N511" s="167">
        <v>6553.37</v>
      </c>
      <c r="O511" s="167">
        <v>7864.05</v>
      </c>
    </row>
    <row r="512" spans="1:15">
      <c r="A512" s="1" t="s">
        <v>2202</v>
      </c>
      <c r="B512" s="1" t="str">
        <f>VLOOKUP(A512,'BDD de référence'!$B$5:$D$5006,3,0)</f>
        <v>24</v>
      </c>
      <c r="C512" s="1" t="str">
        <f>VLOOKUP(A512,'BDD de référence'!$B$5:$E$5006,4,0)</f>
        <v>Nouvelle-Aquitaine</v>
      </c>
      <c r="D512" s="201">
        <v>11176</v>
      </c>
      <c r="E512" s="189" t="str">
        <f t="shared" si="7"/>
        <v>Tranche B</v>
      </c>
      <c r="F512" s="119">
        <f>IFERROR((VLOOKUP(E512,'Simulations - Consolidé'!$A$41:$P$45,13,0)*D512+VLOOKUP(E512,'Simulations - Consolidé'!$A$41:$P$45,14,0)),"")*$B$6</f>
        <v>25896.154838709674</v>
      </c>
      <c r="G512" s="119" t="str" cm="1">
        <f t="array" ref="G512">IF(SUMIF('BDD de référence'!$B$6:$B$4786,A512,'BDD de référence'!$I$6:$I$4786)&gt;0,IFERROR((VLOOKUP(E512,'Volet 1 - Domaines 2&amp;3'!$A$39:$L$43,11,0)*D512+VLOOKUP(E512,'Volet 1 - Domaines 2&amp;3'!$A$39:$L$43,12,0))*$B$6,error),"")</f>
        <v/>
      </c>
      <c r="H512" s="119" t="str" cm="1">
        <f t="array" ref="H512">IF(SUMIF('BDD de référence'!$B$6:$B$4786,A512,'BDD de référence'!$J$6:$J$4786)&gt;0,IFERROR((VLOOKUP(E512,'Volet 1 - Domaines 2&amp;3'!$A$39:$L$43,11,0)*D512+VLOOKUP(E512,'Volet 1 - Domaines 2&amp;3'!$A$39:$L$43,12,0))*$B$6,error),"")</f>
        <v/>
      </c>
      <c r="I512" s="119">
        <f>IFERROR((VLOOKUP(E512,'Simulations - Consolidé'!$A$41:$P$45,15,0)*D512+VLOOKUP(E512,'Simulations - Consolidé'!$A$41:$P$45,16,0)),"")*$C$6</f>
        <v>11257.582376081826</v>
      </c>
      <c r="J512" s="167">
        <v>7484.85</v>
      </c>
      <c r="K512" s="167">
        <v>8981.82</v>
      </c>
      <c r="L512" s="167">
        <v>6539.25</v>
      </c>
      <c r="M512" s="167">
        <v>7847.1</v>
      </c>
      <c r="N512" s="167">
        <v>5753.45</v>
      </c>
      <c r="O512" s="167">
        <v>6904.14</v>
      </c>
    </row>
    <row r="513" spans="1:15">
      <c r="A513" s="1" t="s">
        <v>2165</v>
      </c>
      <c r="B513" s="1" t="str">
        <f>VLOOKUP(A513,'BDD de référence'!$B$5:$D$5006,3,0)</f>
        <v>24</v>
      </c>
      <c r="C513" s="1" t="str">
        <f>VLOOKUP(A513,'BDD de référence'!$B$5:$E$5006,4,0)</f>
        <v>Nouvelle-Aquitaine</v>
      </c>
      <c r="D513" s="201">
        <v>212638.5</v>
      </c>
      <c r="E513" s="189" t="str">
        <f t="shared" si="7"/>
        <v>Tranche C</v>
      </c>
      <c r="F513" s="119">
        <f>IFERROR((VLOOKUP(E513,'Simulations - Consolidé'!$A$41:$P$45,13,0)*D513+VLOOKUP(E513,'Simulations - Consolidé'!$A$41:$P$45,14,0)),"")*$B$6</f>
        <v>120245.82144578315</v>
      </c>
      <c r="G513" s="119" cm="1">
        <f t="array" ref="G513">IF(SUMIF('BDD de référence'!$B$6:$B$4786,A513,'BDD de référence'!$I$6:$I$4786)&gt;0,IFERROR((VLOOKUP(E513,'Volet 1 - Domaines 2&amp;3'!$A$39:$L$43,11,0)*D513+VLOOKUP(E513,'Volet 1 - Domaines 2&amp;3'!$A$39:$L$43,12,0))*$B$6,error),"")</f>
        <v>42350.895662650604</v>
      </c>
      <c r="H513" s="119" cm="1">
        <f t="array" ref="H513">IF(SUMIF('BDD de référence'!$B$6:$B$4786,A513,'BDD de référence'!$J$6:$J$4786)&gt;0,IFERROR((VLOOKUP(E513,'Volet 1 - Domaines 2&amp;3'!$A$39:$L$43,11,0)*D513+VLOOKUP(E513,'Volet 1 - Domaines 2&amp;3'!$A$39:$L$43,12,0))*$B$6,error),"")</f>
        <v>42350.895662650604</v>
      </c>
      <c r="I513" s="119">
        <f>IFERROR((VLOOKUP(E513,'Simulations - Consolidé'!$A$41:$P$45,15,0)*D513+VLOOKUP(E513,'Simulations - Consolidé'!$A$41:$P$45,16,0)),"")*$C$6</f>
        <v>52273.291101968854</v>
      </c>
      <c r="J513" s="167">
        <v>31450.769999999997</v>
      </c>
      <c r="K513" s="167">
        <v>37740.93</v>
      </c>
      <c r="L513" s="167">
        <v>19892.05</v>
      </c>
      <c r="M513" s="167">
        <v>23870.46</v>
      </c>
      <c r="N513" s="167">
        <v>15829.98</v>
      </c>
      <c r="O513" s="167">
        <v>18995.98</v>
      </c>
    </row>
    <row r="514" spans="1:15">
      <c r="A514" s="1" t="s">
        <v>2218</v>
      </c>
      <c r="B514" s="1" t="str">
        <f>VLOOKUP(A514,'BDD de référence'!$B$5:$D$5006,3,0)</f>
        <v>24</v>
      </c>
      <c r="C514" s="1" t="str">
        <f>VLOOKUP(A514,'BDD de référence'!$B$5:$E$5006,4,0)</f>
        <v>Nouvelle-Aquitaine</v>
      </c>
      <c r="D514" s="201">
        <v>5846</v>
      </c>
      <c r="E514" s="189" t="str">
        <f t="shared" si="7"/>
        <v>Tranche A</v>
      </c>
      <c r="F514" s="119">
        <f>IFERROR((VLOOKUP(E514,'Simulations - Consolidé'!$A$41:$P$45,13,0)*D514+VLOOKUP(E514,'Simulations - Consolidé'!$A$41:$P$45,14,0)),"")*$B$6</f>
        <v>19559.228571428568</v>
      </c>
      <c r="G514" s="119" t="str" cm="1">
        <f t="array" ref="G514">IF(SUMIF('BDD de référence'!$B$6:$B$4786,A514,'BDD de référence'!$I$6:$I$4786)&gt;0,IFERROR((VLOOKUP(E514,'Volet 1 - Domaines 2&amp;3'!$A$39:$L$43,11,0)*D514+VLOOKUP(E514,'Volet 1 - Domaines 2&amp;3'!$A$39:$L$43,12,0))*$B$6,error),"")</f>
        <v/>
      </c>
      <c r="H514" s="119" t="str" cm="1">
        <f t="array" ref="H514">IF(SUMIF('BDD de référence'!$B$6:$B$4786,A514,'BDD de référence'!$J$6:$J$4786)&gt;0,IFERROR((VLOOKUP(E514,'Volet 1 - Domaines 2&amp;3'!$A$39:$L$43,11,0)*D514+VLOOKUP(E514,'Volet 1 - Domaines 2&amp;3'!$A$39:$L$43,12,0))*$B$6,error),"")</f>
        <v/>
      </c>
      <c r="I514" s="119">
        <f>IFERROR((VLOOKUP(E514,'Simulations - Consolidé'!$A$41:$P$45,15,0)*D514+VLOOKUP(E514,'Simulations - Consolidé'!$A$41:$P$45,16,0)),"")*$C$6</f>
        <v>8502.792334494774</v>
      </c>
      <c r="J514" s="167">
        <v>5975.25</v>
      </c>
      <c r="K514" s="167">
        <v>7170.3</v>
      </c>
      <c r="L514" s="167">
        <v>5210.6000000000004</v>
      </c>
      <c r="M514" s="167">
        <v>6252.72</v>
      </c>
      <c r="N514" s="167">
        <v>5279.3</v>
      </c>
      <c r="O514" s="167">
        <v>6335.16</v>
      </c>
    </row>
    <row r="515" spans="1:15">
      <c r="A515" s="1" t="s">
        <v>2174</v>
      </c>
      <c r="B515" s="1" t="str">
        <f>VLOOKUP(A515,'BDD de référence'!$B$5:$D$5006,3,0)</f>
        <v>24</v>
      </c>
      <c r="C515" s="1" t="str">
        <f>VLOOKUP(A515,'BDD de référence'!$B$5:$E$5006,4,0)</f>
        <v>Nouvelle-Aquitaine</v>
      </c>
      <c r="D515" s="201">
        <v>46856.5</v>
      </c>
      <c r="E515" s="189" t="str">
        <f t="shared" si="7"/>
        <v>Tranche C</v>
      </c>
      <c r="F515" s="119">
        <f>IFERROR((VLOOKUP(E515,'Simulations - Consolidé'!$A$41:$P$45,13,0)*D515+VLOOKUP(E515,'Simulations - Consolidé'!$A$41:$P$45,14,0)),"")*$B$6</f>
        <v>50976.908674698796</v>
      </c>
      <c r="G515" s="119" t="str" cm="1">
        <f t="array" ref="G515">IF(SUMIF('BDD de référence'!$B$6:$B$4786,A515,'BDD de référence'!$I$6:$I$4786)&gt;0,IFERROR((VLOOKUP(E515,'Volet 1 - Domaines 2&amp;3'!$A$39:$L$43,11,0)*D515+VLOOKUP(E515,'Volet 1 - Domaines 2&amp;3'!$A$39:$L$43,12,0))*$B$6,error),"")</f>
        <v/>
      </c>
      <c r="H515" s="119" t="str" cm="1">
        <f t="array" ref="H515">IF(SUMIF('BDD de référence'!$B$6:$B$4786,A515,'BDD de référence'!$J$6:$J$4786)&gt;0,IFERROR((VLOOKUP(E515,'Volet 1 - Domaines 2&amp;3'!$A$39:$L$43,11,0)*D515+VLOOKUP(E515,'Volet 1 - Domaines 2&amp;3'!$A$39:$L$43,12,0))*$B$6,error),"")</f>
        <v/>
      </c>
      <c r="I515" s="119">
        <f>IFERROR((VLOOKUP(E515,'Simulations - Consolidé'!$A$41:$P$45,15,0)*D515+VLOOKUP(E515,'Simulations - Consolidé'!$A$41:$P$45,16,0)),"")*$C$6</f>
        <v>22160.693441081403</v>
      </c>
      <c r="J515" s="167">
        <v>13474.4</v>
      </c>
      <c r="K515" s="167">
        <v>16169.28</v>
      </c>
      <c r="L515" s="167">
        <v>10903.87</v>
      </c>
      <c r="M515" s="167">
        <v>13084.65</v>
      </c>
      <c r="N515" s="167">
        <v>7840.4800000000005</v>
      </c>
      <c r="O515" s="167">
        <v>9408.58</v>
      </c>
    </row>
    <row r="516" spans="1:15">
      <c r="A516" s="1" t="s">
        <v>2180</v>
      </c>
      <c r="B516" s="1" t="str">
        <f>VLOOKUP(A516,'BDD de référence'!$B$5:$D$5006,3,0)</f>
        <v>24</v>
      </c>
      <c r="C516" s="1" t="str">
        <f>VLOOKUP(A516,'BDD de référence'!$B$5:$E$5006,4,0)</f>
        <v>Nouvelle-Aquitaine</v>
      </c>
      <c r="D516" s="201">
        <v>20220</v>
      </c>
      <c r="E516" s="189" t="str">
        <f t="shared" si="7"/>
        <v>Tranche B</v>
      </c>
      <c r="F516" s="119">
        <f>IFERROR((VLOOKUP(E516,'Simulations - Consolidé'!$A$41:$P$45,13,0)*D516+VLOOKUP(E516,'Simulations - Consolidé'!$A$41:$P$45,14,0)),"")*$B$6</f>
        <v>37799.225806451606</v>
      </c>
      <c r="G516" s="119" t="str" cm="1">
        <f t="array" ref="G516">IF(SUMIF('BDD de référence'!$B$6:$B$4786,A516,'BDD de référence'!$I$6:$I$4786)&gt;0,IFERROR((VLOOKUP(E516,'Volet 1 - Domaines 2&amp;3'!$A$39:$L$43,11,0)*D516+VLOOKUP(E516,'Volet 1 - Domaines 2&amp;3'!$A$39:$L$43,12,0))*$B$6,error),"")</f>
        <v/>
      </c>
      <c r="H516" s="119" t="str" cm="1">
        <f t="array" ref="H516">IF(SUMIF('BDD de référence'!$B$6:$B$4786,A516,'BDD de référence'!$J$6:$J$4786)&gt;0,IFERROR((VLOOKUP(E516,'Volet 1 - Domaines 2&amp;3'!$A$39:$L$43,11,0)*D516+VLOOKUP(E516,'Volet 1 - Domaines 2&amp;3'!$A$39:$L$43,12,0))*$B$6,error),"")</f>
        <v/>
      </c>
      <c r="I516" s="119">
        <f>IFERROR((VLOOKUP(E516,'Simulations - Consolidé'!$A$41:$P$45,15,0)*D516+VLOOKUP(E516,'Simulations - Consolidé'!$A$41:$P$45,16,0)),"")*$C$6</f>
        <v>16432.088119590873</v>
      </c>
      <c r="J516" s="167">
        <v>10159.15</v>
      </c>
      <c r="K516" s="167">
        <v>12190.98</v>
      </c>
      <c r="L516" s="167">
        <v>8970.44</v>
      </c>
      <c r="M516" s="167">
        <v>10764.53</v>
      </c>
      <c r="N516" s="167">
        <v>6482.8</v>
      </c>
      <c r="O516" s="167">
        <v>7779.36</v>
      </c>
    </row>
    <row r="517" spans="1:15">
      <c r="A517" s="1" t="s">
        <v>2188</v>
      </c>
      <c r="B517" s="1" t="str">
        <f>VLOOKUP(A517,'BDD de référence'!$B$5:$D$5006,3,0)</f>
        <v>24</v>
      </c>
      <c r="C517" s="1" t="str">
        <f>VLOOKUP(A517,'BDD de référence'!$B$5:$E$5006,4,0)</f>
        <v>Nouvelle-Aquitaine</v>
      </c>
      <c r="D517" s="201">
        <v>14122</v>
      </c>
      <c r="E517" s="189" t="str">
        <f t="shared" si="7"/>
        <v>Tranche B</v>
      </c>
      <c r="F517" s="119">
        <f>IFERROR((VLOOKUP(E517,'Simulations - Consolidé'!$A$41:$P$45,13,0)*D517+VLOOKUP(E517,'Simulations - Consolidé'!$A$41:$P$45,14,0)),"")*$B$6</f>
        <v>29773.470967741931</v>
      </c>
      <c r="G517" s="119" t="str" cm="1">
        <f t="array" ref="G517">IF(SUMIF('BDD de référence'!$B$6:$B$4786,A517,'BDD de référence'!$I$6:$I$4786)&gt;0,IFERROR((VLOOKUP(E517,'Volet 1 - Domaines 2&amp;3'!$A$39:$L$43,11,0)*D517+VLOOKUP(E517,'Volet 1 - Domaines 2&amp;3'!$A$39:$L$43,12,0))*$B$6,error),"")</f>
        <v/>
      </c>
      <c r="H517" s="119" t="str" cm="1">
        <f t="array" ref="H517">IF(SUMIF('BDD de référence'!$B$6:$B$4786,A517,'BDD de référence'!$J$6:$J$4786)&gt;0,IFERROR((VLOOKUP(E517,'Volet 1 - Domaines 2&amp;3'!$A$39:$L$43,11,0)*D517+VLOOKUP(E517,'Volet 1 - Domaines 2&amp;3'!$A$39:$L$43,12,0))*$B$6,error),"")</f>
        <v/>
      </c>
      <c r="I517" s="119">
        <f>IFERROR((VLOOKUP(E517,'Simulations - Consolidé'!$A$41:$P$45,15,0)*D517+VLOOKUP(E517,'Simulations - Consolidé'!$A$41:$P$45,16,0)),"")*$C$6</f>
        <v>12943.130133752949</v>
      </c>
      <c r="J517" s="167">
        <v>8355.98</v>
      </c>
      <c r="K517" s="167">
        <v>10027.18</v>
      </c>
      <c r="L517" s="167">
        <v>7331.1900000000005</v>
      </c>
      <c r="M517" s="167">
        <v>8797.43</v>
      </c>
      <c r="N517" s="167">
        <v>5991.0300000000007</v>
      </c>
      <c r="O517" s="167">
        <v>7189.24</v>
      </c>
    </row>
    <row r="518" spans="1:15">
      <c r="A518" s="1" t="s">
        <v>2204</v>
      </c>
      <c r="B518" s="1" t="str">
        <f>VLOOKUP(A518,'BDD de référence'!$B$5:$D$5006,3,0)</f>
        <v>24</v>
      </c>
      <c r="C518" s="1" t="str">
        <f>VLOOKUP(A518,'BDD de référence'!$B$5:$E$5006,4,0)</f>
        <v>Nouvelle-Aquitaine</v>
      </c>
      <c r="D518" s="201">
        <v>10446</v>
      </c>
      <c r="E518" s="189" t="str">
        <f t="shared" si="7"/>
        <v>Tranche B</v>
      </c>
      <c r="F518" s="119">
        <f>IFERROR((VLOOKUP(E518,'Simulations - Consolidé'!$A$41:$P$45,13,0)*D518+VLOOKUP(E518,'Simulations - Consolidé'!$A$41:$P$45,14,0)),"")*$B$6</f>
        <v>24935.380645161291</v>
      </c>
      <c r="G518" s="119" t="str" cm="1">
        <f t="array" ref="G518">IF(SUMIF('BDD de référence'!$B$6:$B$4786,A518,'BDD de référence'!$I$6:$I$4786)&gt;0,IFERROR((VLOOKUP(E518,'Volet 1 - Domaines 2&amp;3'!$A$39:$L$43,11,0)*D518+VLOOKUP(E518,'Volet 1 - Domaines 2&amp;3'!$A$39:$L$43,12,0))*$B$6,error),"")</f>
        <v/>
      </c>
      <c r="H518" s="119" t="str" cm="1">
        <f t="array" ref="H518">IF(SUMIF('BDD de référence'!$B$6:$B$4786,A518,'BDD de référence'!$J$6:$J$4786)&gt;0,IFERROR((VLOOKUP(E518,'Volet 1 - Domaines 2&amp;3'!$A$39:$L$43,11,0)*D518+VLOOKUP(E518,'Volet 1 - Domaines 2&amp;3'!$A$39:$L$43,12,0))*$B$6,error),"")</f>
        <v/>
      </c>
      <c r="I518" s="119">
        <f>IFERROR((VLOOKUP(E518,'Simulations - Consolidé'!$A$41:$P$45,15,0)*D518+VLOOKUP(E518,'Simulations - Consolidé'!$A$41:$P$45,16,0)),"")*$C$6</f>
        <v>10839.914398111723</v>
      </c>
      <c r="J518" s="167">
        <v>7268.99</v>
      </c>
      <c r="K518" s="167">
        <v>8722.7900000000009</v>
      </c>
      <c r="L518" s="167">
        <v>6343.02</v>
      </c>
      <c r="M518" s="167">
        <v>7611.63</v>
      </c>
      <c r="N518" s="167">
        <v>5694.58</v>
      </c>
      <c r="O518" s="167">
        <v>6833.5</v>
      </c>
    </row>
    <row r="519" spans="1:15">
      <c r="A519" s="1" t="s">
        <v>2194</v>
      </c>
      <c r="B519" s="1" t="str">
        <f>VLOOKUP(A519,'BDD de référence'!$B$5:$D$5006,3,0)</f>
        <v>24</v>
      </c>
      <c r="C519" s="1" t="str">
        <f>VLOOKUP(A519,'BDD de référence'!$B$5:$E$5006,4,0)</f>
        <v>Nouvelle-Aquitaine</v>
      </c>
      <c r="D519" s="201">
        <v>13147</v>
      </c>
      <c r="E519" s="189" t="str">
        <f t="shared" si="7"/>
        <v>Tranche B</v>
      </c>
      <c r="F519" s="119">
        <f>IFERROR((VLOOKUP(E519,'Simulations - Consolidé'!$A$41:$P$45,13,0)*D519+VLOOKUP(E519,'Simulations - Consolidé'!$A$41:$P$45,14,0)),"")*$B$6</f>
        <v>28490.245161290324</v>
      </c>
      <c r="G519" s="119" t="str" cm="1">
        <f t="array" ref="G519">IF(SUMIF('BDD de référence'!$B$6:$B$4786,A519,'BDD de référence'!$I$6:$I$4786)&gt;0,IFERROR((VLOOKUP(E519,'Volet 1 - Domaines 2&amp;3'!$A$39:$L$43,11,0)*D519+VLOOKUP(E519,'Volet 1 - Domaines 2&amp;3'!$A$39:$L$43,12,0))*$B$6,error),"")</f>
        <v/>
      </c>
      <c r="H519" s="119" t="str" cm="1">
        <f t="array" ref="H519">IF(SUMIF('BDD de référence'!$B$6:$B$4786,A519,'BDD de référence'!$J$6:$J$4786)&gt;0,IFERROR((VLOOKUP(E519,'Volet 1 - Domaines 2&amp;3'!$A$39:$L$43,11,0)*D519+VLOOKUP(E519,'Volet 1 - Domaines 2&amp;3'!$A$39:$L$43,12,0))*$B$6,error),"")</f>
        <v/>
      </c>
      <c r="I519" s="119">
        <f>IFERROR((VLOOKUP(E519,'Simulations - Consolidé'!$A$41:$P$45,15,0)*D519+VLOOKUP(E519,'Simulations - Consolidé'!$A$41:$P$45,16,0)),"")*$C$6</f>
        <v>12385.2859166011</v>
      </c>
      <c r="J519" s="167">
        <v>8067.67</v>
      </c>
      <c r="K519" s="167">
        <v>9681.2100000000009</v>
      </c>
      <c r="L519" s="167">
        <v>7069.1</v>
      </c>
      <c r="M519" s="167">
        <v>8482.92</v>
      </c>
      <c r="N519" s="167">
        <v>5912.4</v>
      </c>
      <c r="O519" s="167">
        <v>7094.88</v>
      </c>
    </row>
    <row r="520" spans="1:15">
      <c r="A520" s="1" t="s">
        <v>2172</v>
      </c>
      <c r="B520" s="1" t="str">
        <f>VLOOKUP(A520,'BDD de référence'!$B$5:$D$5006,3,0)</f>
        <v>24</v>
      </c>
      <c r="C520" s="1" t="str">
        <f>VLOOKUP(A520,'BDD de référence'!$B$5:$E$5006,4,0)</f>
        <v>Nouvelle-Aquitaine</v>
      </c>
      <c r="D520" s="201">
        <v>50612.5</v>
      </c>
      <c r="E520" s="189" t="str">
        <f t="shared" si="7"/>
        <v>Tranche C</v>
      </c>
      <c r="F520" s="119">
        <f>IFERROR((VLOOKUP(E520,'Simulations - Consolidé'!$A$41:$P$45,13,0)*D520+VLOOKUP(E520,'Simulations - Consolidé'!$A$41:$P$45,14,0)),"")*$B$6</f>
        <v>52546.283132530123</v>
      </c>
      <c r="G520" s="119" t="str" cm="1">
        <f t="array" ref="G520">IF(SUMIF('BDD de référence'!$B$6:$B$4786,A520,'BDD de référence'!$I$6:$I$4786)&gt;0,IFERROR((VLOOKUP(E520,'Volet 1 - Domaines 2&amp;3'!$A$39:$L$43,11,0)*D520+VLOOKUP(E520,'Volet 1 - Domaines 2&amp;3'!$A$39:$L$43,12,0))*$B$6,error),"")</f>
        <v/>
      </c>
      <c r="H520" s="119" cm="1">
        <f t="array" ref="H520">IF(SUMIF('BDD de référence'!$B$6:$B$4786,A520,'BDD de référence'!$J$6:$J$4786)&gt;0,IFERROR((VLOOKUP(E520,'Volet 1 - Domaines 2&amp;3'!$A$39:$L$43,11,0)*D520+VLOOKUP(E520,'Volet 1 - Domaines 2&amp;3'!$A$39:$L$43,12,0))*$B$6,error),"")</f>
        <v>25094.150602409638</v>
      </c>
      <c r="I520" s="119">
        <f>IFERROR((VLOOKUP(E520,'Simulations - Consolidé'!$A$41:$P$45,15,0)*D520+VLOOKUP(E520,'Simulations - Consolidé'!$A$41:$P$45,16,0)),"")*$C$6</f>
        <v>22842.93226564796</v>
      </c>
      <c r="J520" s="167">
        <v>13881.69</v>
      </c>
      <c r="K520" s="167">
        <v>16658.03</v>
      </c>
      <c r="L520" s="167">
        <v>11107.51</v>
      </c>
      <c r="M520" s="167">
        <v>13329.02</v>
      </c>
      <c r="N520" s="167">
        <v>8021.5</v>
      </c>
      <c r="O520" s="167">
        <v>9625.7999999999993</v>
      </c>
    </row>
    <row r="521" spans="1:15">
      <c r="A521" s="1" t="s">
        <v>2175</v>
      </c>
      <c r="B521" s="1" t="str">
        <f>VLOOKUP(A521,'BDD de référence'!$B$5:$D$5006,3,0)</f>
        <v>24</v>
      </c>
      <c r="C521" s="1" t="str">
        <f>VLOOKUP(A521,'BDD de référence'!$B$5:$E$5006,4,0)</f>
        <v>Nouvelle-Aquitaine</v>
      </c>
      <c r="D521" s="201">
        <v>11884.5</v>
      </c>
      <c r="E521" s="189" t="str">
        <f t="shared" si="7"/>
        <v>Tranche B</v>
      </c>
      <c r="F521" s="119">
        <f>IFERROR((VLOOKUP(E521,'Simulations - Consolidé'!$A$41:$P$45,13,0)*D521+VLOOKUP(E521,'Simulations - Consolidé'!$A$41:$P$45,14,0)),"")*$B$6</f>
        <v>26828.632258064514</v>
      </c>
      <c r="G521" s="119" t="str" cm="1">
        <f t="array" ref="G521">IF(SUMIF('BDD de référence'!$B$6:$B$4786,A521,'BDD de référence'!$I$6:$I$4786)&gt;0,IFERROR((VLOOKUP(E521,'Volet 1 - Domaines 2&amp;3'!$A$39:$L$43,11,0)*D521+VLOOKUP(E521,'Volet 1 - Domaines 2&amp;3'!$A$39:$L$43,12,0))*$B$6,error),"")</f>
        <v/>
      </c>
      <c r="H521" s="119" t="str" cm="1">
        <f t="array" ref="H521">IF(SUMIF('BDD de référence'!$B$6:$B$4786,A521,'BDD de référence'!$J$6:$J$4786)&gt;0,IFERROR((VLOOKUP(E521,'Volet 1 - Domaines 2&amp;3'!$A$39:$L$43,11,0)*D521+VLOOKUP(E521,'Volet 1 - Domaines 2&amp;3'!$A$39:$L$43,12,0))*$B$6,error),"")</f>
        <v/>
      </c>
      <c r="I521" s="119">
        <f>IFERROR((VLOOKUP(E521,'Simulations - Consolidé'!$A$41:$P$45,15,0)*D521+VLOOKUP(E521,'Simulations - Consolidé'!$A$41:$P$45,16,0)),"")*$C$6</f>
        <v>11662.949173878833</v>
      </c>
      <c r="J521" s="167">
        <v>7694.35</v>
      </c>
      <c r="K521" s="167">
        <v>9233.2199999999993</v>
      </c>
      <c r="L521" s="167">
        <v>6729.71</v>
      </c>
      <c r="M521" s="167">
        <v>8075.66</v>
      </c>
      <c r="N521" s="167">
        <v>5810.59</v>
      </c>
      <c r="O521" s="167">
        <v>6972.71</v>
      </c>
    </row>
    <row r="522" spans="1:15">
      <c r="A522" s="1" t="s">
        <v>2177</v>
      </c>
      <c r="B522" s="1" t="str">
        <f>VLOOKUP(A522,'BDD de référence'!$B$5:$D$5006,3,0)</f>
        <v>24</v>
      </c>
      <c r="C522" s="1" t="str">
        <f>VLOOKUP(A522,'BDD de référence'!$B$5:$E$5006,4,0)</f>
        <v>Nouvelle-Aquitaine</v>
      </c>
      <c r="D522" s="201">
        <v>43699.25</v>
      </c>
      <c r="E522" s="189" t="str">
        <f t="shared" si="7"/>
        <v>Tranche C</v>
      </c>
      <c r="F522" s="119">
        <f>IFERROR((VLOOKUP(E522,'Simulations - Consolidé'!$A$41:$P$45,13,0)*D522+VLOOKUP(E522,'Simulations - Consolidé'!$A$41:$P$45,14,0)),"")*$B$6</f>
        <v>49657.710722891563</v>
      </c>
      <c r="G522" s="119" t="str" cm="1">
        <f t="array" ref="G522">IF(SUMIF('BDD de référence'!$B$6:$B$4786,A522,'BDD de référence'!$I$6:$I$4786)&gt;0,IFERROR((VLOOKUP(E522,'Volet 1 - Domaines 2&amp;3'!$A$39:$L$43,11,0)*D522+VLOOKUP(E522,'Volet 1 - Domaines 2&amp;3'!$A$39:$L$43,12,0))*$B$6,error),"")</f>
        <v/>
      </c>
      <c r="H522" s="119" t="str" cm="1">
        <f t="array" ref="H522">IF(SUMIF('BDD de référence'!$B$6:$B$4786,A522,'BDD de référence'!$J$6:$J$4786)&gt;0,IFERROR((VLOOKUP(E522,'Volet 1 - Domaines 2&amp;3'!$A$39:$L$43,11,0)*D522+VLOOKUP(E522,'Volet 1 - Domaines 2&amp;3'!$A$39:$L$43,12,0))*$B$6,error),"")</f>
        <v/>
      </c>
      <c r="I522" s="119">
        <f>IFERROR((VLOOKUP(E522,'Simulations - Consolidé'!$A$41:$P$45,15,0)*D522+VLOOKUP(E522,'Simulations - Consolidé'!$A$41:$P$45,16,0)),"")*$C$6</f>
        <v>21587.211404642963</v>
      </c>
      <c r="J522" s="167">
        <v>13132.05</v>
      </c>
      <c r="K522" s="167">
        <v>15758.46</v>
      </c>
      <c r="L522" s="167">
        <v>10732.7</v>
      </c>
      <c r="M522" s="167">
        <v>12879.24</v>
      </c>
      <c r="N522" s="167">
        <v>7688.33</v>
      </c>
      <c r="O522" s="167">
        <v>9226</v>
      </c>
    </row>
    <row r="523" spans="1:15">
      <c r="A523" s="1" t="s">
        <v>2220</v>
      </c>
      <c r="B523" s="1" t="str">
        <f>VLOOKUP(A523,'BDD de référence'!$B$5:$D$5006,3,0)</f>
        <v>24</v>
      </c>
      <c r="C523" s="1" t="str">
        <f>VLOOKUP(A523,'BDD de référence'!$B$5:$E$5006,4,0)</f>
        <v>Nouvelle-Aquitaine</v>
      </c>
      <c r="D523" s="201">
        <v>4676.5</v>
      </c>
      <c r="E523" s="189" t="str">
        <f t="shared" ref="E523:E586" si="8">IF(D523&gt;230000,"Tranche D",IF(D523&lt;7000,"Tranche A",IF(D523&lt;22500,"Tranche B","Tranche C")))</f>
        <v>Tranche A</v>
      </c>
      <c r="F523" s="119">
        <f>IFERROR((VLOOKUP(E523,'Simulations - Consolidé'!$A$41:$P$45,13,0)*D523+VLOOKUP(E523,'Simulations - Consolidé'!$A$41:$P$45,14,0)),"")*$B$6</f>
        <v>18707.164285714287</v>
      </c>
      <c r="G523" s="119" t="str" cm="1">
        <f t="array" ref="G523">IF(SUMIF('BDD de référence'!$B$6:$B$4786,A523,'BDD de référence'!$I$6:$I$4786)&gt;0,IFERROR((VLOOKUP(E523,'Volet 1 - Domaines 2&amp;3'!$A$39:$L$43,11,0)*D523+VLOOKUP(E523,'Volet 1 - Domaines 2&amp;3'!$A$39:$L$43,12,0))*$B$6,error),"")</f>
        <v/>
      </c>
      <c r="H523" s="119" t="str" cm="1">
        <f t="array" ref="H523">IF(SUMIF('BDD de référence'!$B$6:$B$4786,A523,'BDD de référence'!$J$6:$J$4786)&gt;0,IFERROR((VLOOKUP(E523,'Volet 1 - Domaines 2&amp;3'!$A$39:$L$43,11,0)*D523+VLOOKUP(E523,'Volet 1 - Domaines 2&amp;3'!$A$39:$L$43,12,0))*$B$6,error),"")</f>
        <v/>
      </c>
      <c r="I523" s="119">
        <f>IFERROR((VLOOKUP(E523,'Simulations - Consolidé'!$A$41:$P$45,15,0)*D523+VLOOKUP(E523,'Simulations - Consolidé'!$A$41:$P$45,16,0)),"")*$C$6</f>
        <v>8132.38275261324</v>
      </c>
      <c r="J523" s="167">
        <v>5696.8</v>
      </c>
      <c r="K523" s="167">
        <v>6836.16</v>
      </c>
      <c r="L523" s="167">
        <v>5001.76</v>
      </c>
      <c r="M523" s="167">
        <v>6002.12</v>
      </c>
      <c r="N523" s="167">
        <v>5140.0700000000006</v>
      </c>
      <c r="O523" s="167">
        <v>6168.09</v>
      </c>
    </row>
    <row r="524" spans="1:15">
      <c r="A524" s="1" t="s">
        <v>2185</v>
      </c>
      <c r="B524" s="1" t="str">
        <f>VLOOKUP(A524,'BDD de référence'!$B$5:$D$5006,3,0)</f>
        <v>24</v>
      </c>
      <c r="C524" s="1" t="str">
        <f>VLOOKUP(A524,'BDD de référence'!$B$5:$E$5006,4,0)</f>
        <v>Nouvelle-Aquitaine</v>
      </c>
      <c r="D524" s="201">
        <v>18143.5</v>
      </c>
      <c r="E524" s="189" t="str">
        <f t="shared" si="8"/>
        <v>Tranche B</v>
      </c>
      <c r="F524" s="119">
        <f>IFERROR((VLOOKUP(E524,'Simulations - Consolidé'!$A$41:$P$45,13,0)*D524+VLOOKUP(E524,'Simulations - Consolidé'!$A$41:$P$45,14,0)),"")*$B$6</f>
        <v>35066.283870967745</v>
      </c>
      <c r="G524" s="119" t="str" cm="1">
        <f t="array" ref="G524">IF(SUMIF('BDD de référence'!$B$6:$B$4786,A524,'BDD de référence'!$I$6:$I$4786)&gt;0,IFERROR((VLOOKUP(E524,'Volet 1 - Domaines 2&amp;3'!$A$39:$L$43,11,0)*D524+VLOOKUP(E524,'Volet 1 - Domaines 2&amp;3'!$A$39:$L$43,12,0))*$B$6,error),"")</f>
        <v/>
      </c>
      <c r="H524" s="119" t="str" cm="1">
        <f t="array" ref="H524">IF(SUMIF('BDD de référence'!$B$6:$B$4786,A524,'BDD de référence'!$J$6:$J$4786)&gt;0,IFERROR((VLOOKUP(E524,'Volet 1 - Domaines 2&amp;3'!$A$39:$L$43,11,0)*D524+VLOOKUP(E524,'Volet 1 - Domaines 2&amp;3'!$A$39:$L$43,12,0))*$B$6,error),"")</f>
        <v/>
      </c>
      <c r="I524" s="119">
        <f>IFERROR((VLOOKUP(E524,'Simulations - Consolidé'!$A$41:$P$45,15,0)*D524+VLOOKUP(E524,'Simulations - Consolidé'!$A$41:$P$45,16,0)),"")*$C$6</f>
        <v>15244.02297403619</v>
      </c>
      <c r="J524" s="167">
        <v>9545.130000000001</v>
      </c>
      <c r="K524" s="167">
        <v>11454.16</v>
      </c>
      <c r="L524" s="167">
        <v>8412.24</v>
      </c>
      <c r="M524" s="167">
        <v>10094.69</v>
      </c>
      <c r="N524" s="167">
        <v>6315.35</v>
      </c>
      <c r="O524" s="167">
        <v>7578.42</v>
      </c>
    </row>
    <row r="525" spans="1:15">
      <c r="A525" s="1" t="s">
        <v>2229</v>
      </c>
      <c r="B525" s="1" t="str">
        <f>VLOOKUP(A525,'BDD de référence'!$B$5:$D$5006,3,0)</f>
        <v>24</v>
      </c>
      <c r="C525" s="1" t="str">
        <f>VLOOKUP(A525,'BDD de référence'!$B$5:$E$5006,4,0)</f>
        <v>Nouvelle-Aquitaine</v>
      </c>
      <c r="D525" s="201">
        <v>2138</v>
      </c>
      <c r="E525" s="189" t="str">
        <f t="shared" si="8"/>
        <v>Tranche A</v>
      </c>
      <c r="F525" s="119">
        <f>IFERROR((VLOOKUP(E525,'Simulations - Consolidé'!$A$41:$P$45,13,0)*D525+VLOOKUP(E525,'Simulations - Consolidé'!$A$41:$P$45,14,0)),"")*$B$6</f>
        <v>16857.685714285712</v>
      </c>
      <c r="G525" s="119" t="str" cm="1">
        <f t="array" ref="G525">IF(SUMIF('BDD de référence'!$B$6:$B$4786,A525,'BDD de référence'!$I$6:$I$4786)&gt;0,IFERROR((VLOOKUP(E525,'Volet 1 - Domaines 2&amp;3'!$A$39:$L$43,11,0)*D525+VLOOKUP(E525,'Volet 1 - Domaines 2&amp;3'!$A$39:$L$43,12,0))*$B$6,error),"")</f>
        <v/>
      </c>
      <c r="H525" s="119" t="str" cm="1">
        <f t="array" ref="H525">IF(SUMIF('BDD de référence'!$B$6:$B$4786,A525,'BDD de référence'!$J$6:$J$4786)&gt;0,IFERROR((VLOOKUP(E525,'Volet 1 - Domaines 2&amp;3'!$A$39:$L$43,11,0)*D525+VLOOKUP(E525,'Volet 1 - Domaines 2&amp;3'!$A$39:$L$43,12,0))*$B$6,error),"")</f>
        <v/>
      </c>
      <c r="I525" s="119">
        <f>IFERROR((VLOOKUP(E525,'Simulations - Consolidé'!$A$41:$P$45,15,0)*D525+VLOOKUP(E525,'Simulations - Consolidé'!$A$41:$P$45,16,0)),"")*$C$6</f>
        <v>7328.3770034843201</v>
      </c>
      <c r="J525" s="167">
        <v>5092.3900000000003</v>
      </c>
      <c r="K525" s="167">
        <v>6110.87</v>
      </c>
      <c r="L525" s="167">
        <v>4548.46</v>
      </c>
      <c r="M525" s="167">
        <v>5458.16</v>
      </c>
      <c r="N525" s="167">
        <v>4837.8600000000006</v>
      </c>
      <c r="O525" s="167">
        <v>5805.4400000000005</v>
      </c>
    </row>
    <row r="526" spans="1:15">
      <c r="A526" s="1" t="s">
        <v>2212</v>
      </c>
      <c r="B526" s="1" t="str">
        <f>VLOOKUP(A526,'BDD de référence'!$B$5:$D$5006,3,0)</f>
        <v>24</v>
      </c>
      <c r="C526" s="1" t="str">
        <f>VLOOKUP(A526,'BDD de référence'!$B$5:$E$5006,4,0)</f>
        <v>Nouvelle-Aquitaine</v>
      </c>
      <c r="D526" s="201">
        <v>6054</v>
      </c>
      <c r="E526" s="189" t="str">
        <f t="shared" si="8"/>
        <v>Tranche A</v>
      </c>
      <c r="F526" s="119">
        <f>IFERROR((VLOOKUP(E526,'Simulations - Consolidé'!$A$41:$P$45,13,0)*D526+VLOOKUP(E526,'Simulations - Consolidé'!$A$41:$P$45,14,0)),"")*$B$6</f>
        <v>19710.771428571425</v>
      </c>
      <c r="G526" s="119" t="str" cm="1">
        <f t="array" ref="G526">IF(SUMIF('BDD de référence'!$B$6:$B$4786,A526,'BDD de référence'!$I$6:$I$4786)&gt;0,IFERROR((VLOOKUP(E526,'Volet 1 - Domaines 2&amp;3'!$A$39:$L$43,11,0)*D526+VLOOKUP(E526,'Volet 1 - Domaines 2&amp;3'!$A$39:$L$43,12,0))*$B$6,error),"")</f>
        <v/>
      </c>
      <c r="H526" s="119" t="str" cm="1">
        <f t="array" ref="H526">IF(SUMIF('BDD de référence'!$B$6:$B$4786,A526,'BDD de référence'!$J$6:$J$4786)&gt;0,IFERROR((VLOOKUP(E526,'Volet 1 - Domaines 2&amp;3'!$A$39:$L$43,11,0)*D526+VLOOKUP(E526,'Volet 1 - Domaines 2&amp;3'!$A$39:$L$43,12,0))*$B$6,error),"")</f>
        <v/>
      </c>
      <c r="I526" s="119">
        <f>IFERROR((VLOOKUP(E526,'Simulations - Consolidé'!$A$41:$P$45,15,0)*D526+VLOOKUP(E526,'Simulations - Consolidé'!$A$41:$P$45,16,0)),"")*$C$6</f>
        <v>8568.6710801393729</v>
      </c>
      <c r="J526" s="167">
        <v>6024.77</v>
      </c>
      <c r="K526" s="167">
        <v>7229.7300000000005</v>
      </c>
      <c r="L526" s="167">
        <v>5247.75</v>
      </c>
      <c r="M526" s="167">
        <v>6297.3</v>
      </c>
      <c r="N526" s="167">
        <v>5304.05</v>
      </c>
      <c r="O526" s="167">
        <v>6364.86</v>
      </c>
    </row>
    <row r="527" spans="1:15">
      <c r="A527" s="1" t="s">
        <v>2233</v>
      </c>
      <c r="B527" s="1" t="str">
        <f>VLOOKUP(A527,'BDD de référence'!$B$5:$D$5006,3,0)</f>
        <v>24</v>
      </c>
      <c r="C527" s="1" t="str">
        <f>VLOOKUP(A527,'BDD de référence'!$B$5:$E$5006,4,0)</f>
        <v>Nouvelle-Aquitaine</v>
      </c>
      <c r="D527" s="201">
        <v>4094</v>
      </c>
      <c r="E527" s="189" t="str">
        <f t="shared" si="8"/>
        <v>Tranche A</v>
      </c>
      <c r="F527" s="119">
        <f>IFERROR((VLOOKUP(E527,'Simulations - Consolidé'!$A$41:$P$45,13,0)*D527+VLOOKUP(E527,'Simulations - Consolidé'!$A$41:$P$45,14,0)),"")*$B$6</f>
        <v>18282.771428571425</v>
      </c>
      <c r="G527" s="119" t="str" cm="1">
        <f t="array" ref="G527">IF(SUMIF('BDD de référence'!$B$6:$B$4786,A527,'BDD de référence'!$I$6:$I$4786)&gt;0,IFERROR((VLOOKUP(E527,'Volet 1 - Domaines 2&amp;3'!$A$39:$L$43,11,0)*D527+VLOOKUP(E527,'Volet 1 - Domaines 2&amp;3'!$A$39:$L$43,12,0))*$B$6,error),"")</f>
        <v/>
      </c>
      <c r="H527" s="119" t="str" cm="1">
        <f t="array" ref="H527">IF(SUMIF('BDD de référence'!$B$6:$B$4786,A527,'BDD de référence'!$J$6:$J$4786)&gt;0,IFERROR((VLOOKUP(E527,'Volet 1 - Domaines 2&amp;3'!$A$39:$L$43,11,0)*D527+VLOOKUP(E527,'Volet 1 - Domaines 2&amp;3'!$A$39:$L$43,12,0))*$B$6,error),"")</f>
        <v/>
      </c>
      <c r="I527" s="119">
        <f>IFERROR((VLOOKUP(E527,'Simulations - Consolidé'!$A$41:$P$45,15,0)*D527+VLOOKUP(E527,'Simulations - Consolidé'!$A$41:$P$45,16,0)),"")*$C$6</f>
        <v>7947.8905923344946</v>
      </c>
      <c r="J527" s="167">
        <v>5558.1</v>
      </c>
      <c r="K527" s="167">
        <v>6669.72</v>
      </c>
      <c r="L527" s="167">
        <v>4897.75</v>
      </c>
      <c r="M527" s="167">
        <v>5877.3</v>
      </c>
      <c r="N527" s="167">
        <v>5070.72</v>
      </c>
      <c r="O527" s="167">
        <v>6084.87</v>
      </c>
    </row>
    <row r="528" spans="1:15">
      <c r="A528" s="1" t="s">
        <v>2197</v>
      </c>
      <c r="B528" s="1" t="str">
        <f>VLOOKUP(A528,'BDD de référence'!$B$5:$D$5006,3,0)</f>
        <v>24</v>
      </c>
      <c r="C528" s="1" t="str">
        <f>VLOOKUP(A528,'BDD de référence'!$B$5:$E$5006,4,0)</f>
        <v>Nouvelle-Aquitaine</v>
      </c>
      <c r="D528" s="201">
        <v>20415</v>
      </c>
      <c r="E528" s="189" t="str">
        <f t="shared" si="8"/>
        <v>Tranche B</v>
      </c>
      <c r="F528" s="119">
        <f>IFERROR((VLOOKUP(E528,'Simulations - Consolidé'!$A$41:$P$45,13,0)*D528+VLOOKUP(E528,'Simulations - Consolidé'!$A$41:$P$45,14,0)),"")*$B$6</f>
        <v>38055.870967741932</v>
      </c>
      <c r="G528" s="119" t="str" cm="1">
        <f t="array" ref="G528">IF(SUMIF('BDD de référence'!$B$6:$B$4786,A528,'BDD de référence'!$I$6:$I$4786)&gt;0,IFERROR((VLOOKUP(E528,'Volet 1 - Domaines 2&amp;3'!$A$39:$L$43,11,0)*D528+VLOOKUP(E528,'Volet 1 - Domaines 2&amp;3'!$A$39:$L$43,12,0))*$B$6,error),"")</f>
        <v/>
      </c>
      <c r="H528" s="119" t="str" cm="1">
        <f t="array" ref="H528">IF(SUMIF('BDD de référence'!$B$6:$B$4786,A528,'BDD de référence'!$J$6:$J$4786)&gt;0,IFERROR((VLOOKUP(E528,'Volet 1 - Domaines 2&amp;3'!$A$39:$L$43,11,0)*D528+VLOOKUP(E528,'Volet 1 - Domaines 2&amp;3'!$A$39:$L$43,12,0))*$B$6,error),"")</f>
        <v/>
      </c>
      <c r="I528" s="119">
        <f>IFERROR((VLOOKUP(E528,'Simulations - Consolidé'!$A$41:$P$45,15,0)*D528+VLOOKUP(E528,'Simulations - Consolidé'!$A$41:$P$45,16,0)),"")*$C$6</f>
        <v>16543.656963021243</v>
      </c>
      <c r="J528" s="167">
        <v>10216.81</v>
      </c>
      <c r="K528" s="167">
        <v>12260.18</v>
      </c>
      <c r="L528" s="167">
        <v>9022.85</v>
      </c>
      <c r="M528" s="167">
        <v>10827.42</v>
      </c>
      <c r="N528" s="167">
        <v>6498.5300000000007</v>
      </c>
      <c r="O528" s="167">
        <v>7798.24</v>
      </c>
    </row>
    <row r="529" spans="1:15">
      <c r="A529" s="1" t="s">
        <v>2246</v>
      </c>
      <c r="B529" s="1" t="str">
        <f>VLOOKUP(A529,'BDD de référence'!$B$5:$D$5006,3,0)</f>
        <v>25</v>
      </c>
      <c r="C529" s="1" t="str">
        <f>VLOOKUP(A529,'BDD de référence'!$B$5:$E$5006,4,0)</f>
        <v>Bourgogne-Franche-Comté</v>
      </c>
      <c r="D529" s="201">
        <v>447224</v>
      </c>
      <c r="E529" s="189" t="str">
        <f t="shared" si="8"/>
        <v>Tranche D</v>
      </c>
      <c r="F529" s="119">
        <f>IFERROR((VLOOKUP(E529,'Simulations - Consolidé'!$A$41:$P$45,13,0)*D529+VLOOKUP(E529,'Simulations - Consolidé'!$A$41:$P$45,14,0)),"")*$B$6</f>
        <v>150411.5824817518</v>
      </c>
      <c r="G529" s="119" cm="1">
        <f t="array" ref="G529">IF(SUMIF('BDD de référence'!$B$6:$B$4786,A529,'BDD de référence'!$I$6:$I$4786)&gt;0,IFERROR((VLOOKUP(E529,'Volet 1 - Domaines 2&amp;3'!$A$39:$L$43,11,0)*D529+VLOOKUP(E529,'Volet 1 - Domaines 2&amp;3'!$A$39:$L$43,12,0))*$B$6,error),"")</f>
        <v>47973.672408759121</v>
      </c>
      <c r="H529" s="119" cm="1">
        <f t="array" ref="H529">IF(SUMIF('BDD de référence'!$B$6:$B$4786,A529,'BDD de référence'!$J$6:$J$4786)&gt;0,IFERROR((VLOOKUP(E529,'Volet 1 - Domaines 2&amp;3'!$A$39:$L$43,11,0)*D529+VLOOKUP(E529,'Volet 1 - Domaines 2&amp;3'!$A$39:$L$43,12,0))*$B$6,error),"")</f>
        <v>47973.672408759121</v>
      </c>
      <c r="I529" s="119">
        <f>IFERROR((VLOOKUP(E529,'Simulations - Consolidé'!$A$41:$P$45,15,0)*D529+VLOOKUP(E529,'Simulations - Consolidé'!$A$41:$P$45,16,0)),"")*$C$6</f>
        <v>65386.957664233574</v>
      </c>
      <c r="J529" s="167">
        <v>39279.25</v>
      </c>
      <c r="K529" s="167">
        <v>47135.1</v>
      </c>
      <c r="L529" s="167">
        <v>23211.7</v>
      </c>
      <c r="M529" s="167">
        <v>27854.04</v>
      </c>
      <c r="N529" s="167">
        <v>19045.039999999997</v>
      </c>
      <c r="O529" s="167">
        <v>22854.05</v>
      </c>
    </row>
    <row r="530" spans="1:15">
      <c r="A530" s="1" t="s">
        <v>2273</v>
      </c>
      <c r="B530" s="1" t="str">
        <f>VLOOKUP(A530,'BDD de référence'!$B$5:$D$5006,3,0)</f>
        <v>25</v>
      </c>
      <c r="C530" s="1" t="str">
        <f>VLOOKUP(A530,'BDD de référence'!$B$5:$E$5006,4,0)</f>
        <v>Bourgogne-Franche-Comté</v>
      </c>
      <c r="D530" s="201">
        <v>14603</v>
      </c>
      <c r="E530" s="189" t="str">
        <f t="shared" si="8"/>
        <v>Tranche B</v>
      </c>
      <c r="F530" s="119">
        <f>IFERROR((VLOOKUP(E530,'Simulations - Consolidé'!$A$41:$P$45,13,0)*D530+VLOOKUP(E530,'Simulations - Consolidé'!$A$41:$P$45,14,0)),"")*$B$6</f>
        <v>30406.529032258066</v>
      </c>
      <c r="G530" s="119" t="str" cm="1">
        <f t="array" ref="G530">IF(SUMIF('BDD de référence'!$B$6:$B$4786,A530,'BDD de référence'!$I$6:$I$4786)&gt;0,IFERROR((VLOOKUP(E530,'Volet 1 - Domaines 2&amp;3'!$A$39:$L$43,11,0)*D530+VLOOKUP(E530,'Volet 1 - Domaines 2&amp;3'!$A$39:$L$43,12,0))*$B$6,error),"")</f>
        <v/>
      </c>
      <c r="H530" s="119" t="str" cm="1">
        <f t="array" ref="H530">IF(SUMIF('BDD de référence'!$B$6:$B$4786,A530,'BDD de référence'!$J$6:$J$4786)&gt;0,IFERROR((VLOOKUP(E530,'Volet 1 - Domaines 2&amp;3'!$A$39:$L$43,11,0)*D530+VLOOKUP(E530,'Volet 1 - Domaines 2&amp;3'!$A$39:$L$43,12,0))*$B$6,error),"")</f>
        <v/>
      </c>
      <c r="I530" s="119">
        <f>IFERROR((VLOOKUP(E530,'Simulations - Consolidé'!$A$41:$P$45,15,0)*D530+VLOOKUP(E530,'Simulations - Consolidé'!$A$41:$P$45,16,0)),"")*$C$6</f>
        <v>13218.333280881196</v>
      </c>
      <c r="J530" s="167">
        <v>8498.2000000000007</v>
      </c>
      <c r="K530" s="167">
        <v>10197.84</v>
      </c>
      <c r="L530" s="167">
        <v>7460.5</v>
      </c>
      <c r="M530" s="167">
        <v>8952.6</v>
      </c>
      <c r="N530" s="167">
        <v>6029.8200000000006</v>
      </c>
      <c r="O530" s="167">
        <v>7235.79</v>
      </c>
    </row>
    <row r="531" spans="1:15">
      <c r="A531" s="1" t="s">
        <v>2278</v>
      </c>
      <c r="B531" s="1" t="str">
        <f>VLOOKUP(A531,'BDD de référence'!$B$5:$D$5006,3,0)</f>
        <v>25</v>
      </c>
      <c r="C531" s="1" t="str">
        <f>VLOOKUP(A531,'BDD de référence'!$B$5:$E$5006,4,0)</f>
        <v>Bourgogne-Franche-Comté</v>
      </c>
      <c r="D531" s="201">
        <v>11908</v>
      </c>
      <c r="E531" s="189" t="str">
        <f t="shared" si="8"/>
        <v>Tranche B</v>
      </c>
      <c r="F531" s="119">
        <f>IFERROR((VLOOKUP(E531,'Simulations - Consolidé'!$A$41:$P$45,13,0)*D531+VLOOKUP(E531,'Simulations - Consolidé'!$A$41:$P$45,14,0)),"")*$B$6</f>
        <v>26859.561290322577</v>
      </c>
      <c r="G531" s="119" t="str" cm="1">
        <f t="array" ref="G531">IF(SUMIF('BDD de référence'!$B$6:$B$4786,A531,'BDD de référence'!$I$6:$I$4786)&gt;0,IFERROR((VLOOKUP(E531,'Volet 1 - Domaines 2&amp;3'!$A$39:$L$43,11,0)*D531+VLOOKUP(E531,'Volet 1 - Domaines 2&amp;3'!$A$39:$L$43,12,0))*$B$6,error),"")</f>
        <v/>
      </c>
      <c r="H531" s="119" t="str" cm="1">
        <f t="array" ref="H531">IF(SUMIF('BDD de référence'!$B$6:$B$4786,A531,'BDD de référence'!$J$6:$J$4786)&gt;0,IFERROR((VLOOKUP(E531,'Volet 1 - Domaines 2&amp;3'!$A$39:$L$43,11,0)*D531+VLOOKUP(E531,'Volet 1 - Domaines 2&amp;3'!$A$39:$L$43,12,0))*$B$6,error),"")</f>
        <v/>
      </c>
      <c r="I531" s="119">
        <f>IFERROR((VLOOKUP(E531,'Simulations - Consolidé'!$A$41:$P$45,15,0)*D531+VLOOKUP(E531,'Simulations - Consolidé'!$A$41:$P$45,16,0)),"")*$C$6</f>
        <v>11676.394649881982</v>
      </c>
      <c r="J531" s="167">
        <v>7701.3</v>
      </c>
      <c r="K531" s="167">
        <v>9241.56</v>
      </c>
      <c r="L531" s="167">
        <v>6736.0300000000007</v>
      </c>
      <c r="M531" s="167">
        <v>8083.24</v>
      </c>
      <c r="N531" s="167">
        <v>5812.4800000000005</v>
      </c>
      <c r="O531" s="167">
        <v>6974.9800000000005</v>
      </c>
    </row>
    <row r="532" spans="1:15">
      <c r="A532" s="1" t="s">
        <v>2249</v>
      </c>
      <c r="B532" s="1" t="str">
        <f>VLOOKUP(A532,'BDD de référence'!$B$5:$D$5006,3,0)</f>
        <v>25</v>
      </c>
      <c r="C532" s="1" t="str">
        <f>VLOOKUP(A532,'BDD de référence'!$B$5:$E$5006,4,0)</f>
        <v>Bourgogne-Franche-Comté</v>
      </c>
      <c r="D532" s="201">
        <v>72634</v>
      </c>
      <c r="E532" s="189" t="str">
        <f t="shared" si="8"/>
        <v>Tranche C</v>
      </c>
      <c r="F532" s="119">
        <f>IFERROR((VLOOKUP(E532,'Simulations - Consolidé'!$A$41:$P$45,13,0)*D532+VLOOKUP(E532,'Simulations - Consolidé'!$A$41:$P$45,14,0)),"")*$B$6</f>
        <v>61747.5556626506</v>
      </c>
      <c r="G532" s="119" t="str" cm="1">
        <f t="array" ref="G532">IF(SUMIF('BDD de référence'!$B$6:$B$4786,A532,'BDD de référence'!$I$6:$I$4786)&gt;0,IFERROR((VLOOKUP(E532,'Volet 1 - Domaines 2&amp;3'!$A$39:$L$43,11,0)*D532+VLOOKUP(E532,'Volet 1 - Domaines 2&amp;3'!$A$39:$L$43,12,0))*$B$6,error),"")</f>
        <v/>
      </c>
      <c r="H532" s="119" cm="1">
        <f t="array" ref="H532">IF(SUMIF('BDD de référence'!$B$6:$B$4786,A532,'BDD de référence'!$J$6:$J$4786)&gt;0,IFERROR((VLOOKUP(E532,'Volet 1 - Domaines 2&amp;3'!$A$39:$L$43,11,0)*D532+VLOOKUP(E532,'Volet 1 - Domaines 2&amp;3'!$A$39:$L$43,12,0))*$B$6,error),"")</f>
        <v>27439.573012048189</v>
      </c>
      <c r="I532" s="119">
        <f>IFERROR((VLOOKUP(E532,'Simulations - Consolidé'!$A$41:$P$45,15,0)*D532+VLOOKUP(E532,'Simulations - Consolidé'!$A$41:$P$45,16,0)),"")*$C$6</f>
        <v>26842.911572142228</v>
      </c>
      <c r="J532" s="167">
        <v>16269.56</v>
      </c>
      <c r="K532" s="167">
        <v>19523.48</v>
      </c>
      <c r="L532" s="167">
        <v>12301.45</v>
      </c>
      <c r="M532" s="167">
        <v>14761.74</v>
      </c>
      <c r="N532" s="167">
        <v>9082.77</v>
      </c>
      <c r="O532" s="167">
        <v>10899.33</v>
      </c>
    </row>
    <row r="533" spans="1:15">
      <c r="A533" s="1" t="s">
        <v>2275</v>
      </c>
      <c r="B533" s="1" t="str">
        <f>VLOOKUP(A533,'BDD de référence'!$B$5:$D$5006,3,0)</f>
        <v>25</v>
      </c>
      <c r="C533" s="1" t="str">
        <f>VLOOKUP(A533,'BDD de référence'!$B$5:$E$5006,4,0)</f>
        <v>Bourgogne-Franche-Comté</v>
      </c>
      <c r="D533" s="201">
        <v>13317</v>
      </c>
      <c r="E533" s="189" t="str">
        <f t="shared" si="8"/>
        <v>Tranche B</v>
      </c>
      <c r="F533" s="119">
        <f>IFERROR((VLOOKUP(E533,'Simulations - Consolidé'!$A$41:$P$45,13,0)*D533+VLOOKUP(E533,'Simulations - Consolidé'!$A$41:$P$45,14,0)),"")*$B$6</f>
        <v>28713.987096774188</v>
      </c>
      <c r="G533" s="119" t="str" cm="1">
        <f t="array" ref="G533">IF(SUMIF('BDD de référence'!$B$6:$B$4786,A533,'BDD de référence'!$I$6:$I$4786)&gt;0,IFERROR((VLOOKUP(E533,'Volet 1 - Domaines 2&amp;3'!$A$39:$L$43,11,0)*D533+VLOOKUP(E533,'Volet 1 - Domaines 2&amp;3'!$A$39:$L$43,12,0))*$B$6,error),"")</f>
        <v/>
      </c>
      <c r="H533" s="119" t="str" cm="1">
        <f t="array" ref="H533">IF(SUMIF('BDD de référence'!$B$6:$B$4786,A533,'BDD de référence'!$J$6:$J$4786)&gt;0,IFERROR((VLOOKUP(E533,'Volet 1 - Domaines 2&amp;3'!$A$39:$L$43,11,0)*D533+VLOOKUP(E533,'Volet 1 - Domaines 2&amp;3'!$A$39:$L$43,12,0))*$B$6,error),"")</f>
        <v/>
      </c>
      <c r="I533" s="119">
        <f>IFERROR((VLOOKUP(E533,'Simulations - Consolidé'!$A$41:$P$45,15,0)*D533+VLOOKUP(E533,'Simulations - Consolidé'!$A$41:$P$45,16,0)),"")*$C$6</f>
        <v>12482.551062155782</v>
      </c>
      <c r="J533" s="167">
        <v>8117.9400000000005</v>
      </c>
      <c r="K533" s="167">
        <v>9741.5300000000007</v>
      </c>
      <c r="L533" s="167">
        <v>7114.8</v>
      </c>
      <c r="M533" s="167">
        <v>8537.76</v>
      </c>
      <c r="N533" s="167">
        <v>5926.1100000000006</v>
      </c>
      <c r="O533" s="167">
        <v>7111.34</v>
      </c>
    </row>
    <row r="534" spans="1:15">
      <c r="A534" s="1" t="s">
        <v>2253</v>
      </c>
      <c r="B534" s="1" t="str">
        <f>VLOOKUP(A534,'BDD de référence'!$B$5:$D$5006,3,0)</f>
        <v>25</v>
      </c>
      <c r="C534" s="1" t="str">
        <f>VLOOKUP(A534,'BDD de référence'!$B$5:$E$5006,4,0)</f>
        <v>Bourgogne-Franche-Comté</v>
      </c>
      <c r="D534" s="201">
        <v>82956.5</v>
      </c>
      <c r="E534" s="189" t="str">
        <f t="shared" si="8"/>
        <v>Tranche C</v>
      </c>
      <c r="F534" s="119">
        <f>IFERROR((VLOOKUP(E534,'Simulations - Consolidé'!$A$41:$P$45,13,0)*D534+VLOOKUP(E534,'Simulations - Consolidé'!$A$41:$P$45,14,0)),"")*$B$6</f>
        <v>66060.619518072272</v>
      </c>
      <c r="G534" s="119" cm="1">
        <f t="array" ref="G534">IF(SUMIF('BDD de référence'!$B$6:$B$4786,A534,'BDD de référence'!$I$6:$I$4786)&gt;0,IFERROR((VLOOKUP(E534,'Volet 1 - Domaines 2&amp;3'!$A$39:$L$43,11,0)*D534+VLOOKUP(E534,'Volet 1 - Domaines 2&amp;3'!$A$39:$L$43,12,0))*$B$6,error),"")</f>
        <v>28538.981445783127</v>
      </c>
      <c r="H534" s="119" cm="1">
        <f t="array" ref="H534">IF(SUMIF('BDD de référence'!$B$6:$B$4786,A534,'BDD de référence'!$J$6:$J$4786)&gt;0,IFERROR((VLOOKUP(E534,'Volet 1 - Domaines 2&amp;3'!$A$39:$L$43,11,0)*D534+VLOOKUP(E534,'Volet 1 - Domaines 2&amp;3'!$A$39:$L$43,12,0))*$B$6,error),"")</f>
        <v>28538.981445783127</v>
      </c>
      <c r="I534" s="119">
        <f>IFERROR((VLOOKUP(E534,'Simulations - Consolidé'!$A$41:$P$45,15,0)*D534+VLOOKUP(E534,'Simulations - Consolidé'!$A$41:$P$45,16,0)),"")*$C$6</f>
        <v>28717.887681457538</v>
      </c>
      <c r="J534" s="167">
        <v>17388.859999999997</v>
      </c>
      <c r="K534" s="167">
        <v>20866.64</v>
      </c>
      <c r="L534" s="167">
        <v>12861.1</v>
      </c>
      <c r="M534" s="167">
        <v>15433.32</v>
      </c>
      <c r="N534" s="167">
        <v>9580.24</v>
      </c>
      <c r="O534" s="167">
        <v>11496.29</v>
      </c>
    </row>
    <row r="535" spans="1:15">
      <c r="A535" s="1" t="s">
        <v>2259</v>
      </c>
      <c r="B535" s="1" t="str">
        <f>VLOOKUP(A535,'BDD de référence'!$B$5:$D$5006,3,0)</f>
        <v>25</v>
      </c>
      <c r="C535" s="1" t="str">
        <f>VLOOKUP(A535,'BDD de référence'!$B$5:$E$5006,4,0)</f>
        <v>Bourgogne-Franche-Comté</v>
      </c>
      <c r="D535" s="201">
        <v>44080.5</v>
      </c>
      <c r="E535" s="189" t="str">
        <f t="shared" si="8"/>
        <v>Tranche C</v>
      </c>
      <c r="F535" s="119">
        <f>IFERROR((VLOOKUP(E535,'Simulations - Consolidé'!$A$41:$P$45,13,0)*D535+VLOOKUP(E535,'Simulations - Consolidé'!$A$41:$P$45,14,0)),"")*$B$6</f>
        <v>49817.008915662649</v>
      </c>
      <c r="G535" s="119" t="str" cm="1">
        <f t="array" ref="G535">IF(SUMIF('BDD de référence'!$B$6:$B$4786,A535,'BDD de référence'!$I$6:$I$4786)&gt;0,IFERROR((VLOOKUP(E535,'Volet 1 - Domaines 2&amp;3'!$A$39:$L$43,11,0)*D535+VLOOKUP(E535,'Volet 1 - Domaines 2&amp;3'!$A$39:$L$43,12,0))*$B$6,error),"")</f>
        <v/>
      </c>
      <c r="H535" s="119" cm="1">
        <f t="array" ref="H535">IF(SUMIF('BDD de référence'!$B$6:$B$4786,A535,'BDD de référence'!$J$6:$J$4786)&gt;0,IFERROR((VLOOKUP(E535,'Volet 1 - Domaines 2&amp;3'!$A$39:$L$43,11,0)*D535+VLOOKUP(E535,'Volet 1 - Domaines 2&amp;3'!$A$39:$L$43,12,0))*$B$6,error),"")</f>
        <v>24398.453253012049</v>
      </c>
      <c r="I535" s="119">
        <f>IFERROR((VLOOKUP(E535,'Simulations - Consolidé'!$A$41:$P$45,15,0)*D535+VLOOKUP(E535,'Simulations - Consolidé'!$A$41:$P$45,16,0)),"")*$C$6</f>
        <v>21656.461551572142</v>
      </c>
      <c r="J535" s="167">
        <v>13173.4</v>
      </c>
      <c r="K535" s="167">
        <v>15808.08</v>
      </c>
      <c r="L535" s="167">
        <v>10753.37</v>
      </c>
      <c r="M535" s="167">
        <v>12904.050000000001</v>
      </c>
      <c r="N535" s="167">
        <v>7706.7</v>
      </c>
      <c r="O535" s="167">
        <v>9248.0400000000009</v>
      </c>
    </row>
    <row r="536" spans="1:15">
      <c r="A536" s="1" t="s">
        <v>2289</v>
      </c>
      <c r="B536" s="1" t="str">
        <f>VLOOKUP(A536,'BDD de référence'!$B$5:$D$5006,3,0)</f>
        <v>25</v>
      </c>
      <c r="C536" s="1" t="str">
        <f>VLOOKUP(A536,'BDD de référence'!$B$5:$E$5006,4,0)</f>
        <v>Bourgogne-Franche-Comté</v>
      </c>
      <c r="D536" s="201">
        <v>7420.5</v>
      </c>
      <c r="E536" s="189" t="str">
        <f t="shared" si="8"/>
        <v>Tranche B</v>
      </c>
      <c r="F536" s="119">
        <f>IFERROR((VLOOKUP(E536,'Simulations - Consolidé'!$A$41:$P$45,13,0)*D536+VLOOKUP(E536,'Simulations - Consolidé'!$A$41:$P$45,14,0)),"")*$B$6</f>
        <v>20953.432258064513</v>
      </c>
      <c r="G536" s="119" t="str" cm="1">
        <f t="array" ref="G536">IF(SUMIF('BDD de référence'!$B$6:$B$4786,A536,'BDD de référence'!$I$6:$I$4786)&gt;0,IFERROR((VLOOKUP(E536,'Volet 1 - Domaines 2&amp;3'!$A$39:$L$43,11,0)*D536+VLOOKUP(E536,'Volet 1 - Domaines 2&amp;3'!$A$39:$L$43,12,0))*$B$6,error),"")</f>
        <v/>
      </c>
      <c r="H536" s="119" t="str" cm="1">
        <f t="array" ref="H536">IF(SUMIF('BDD de référence'!$B$6:$B$4786,A536,'BDD de référence'!$J$6:$J$4786)&gt;0,IFERROR((VLOOKUP(E536,'Volet 1 - Domaines 2&amp;3'!$A$39:$L$43,11,0)*D536+VLOOKUP(E536,'Volet 1 - Domaines 2&amp;3'!$A$39:$L$43,12,0))*$B$6,error),"")</f>
        <v/>
      </c>
      <c r="I536" s="119">
        <f>IFERROR((VLOOKUP(E536,'Simulations - Consolidé'!$A$41:$P$45,15,0)*D536+VLOOKUP(E536,'Simulations - Consolidé'!$A$41:$P$45,16,0)),"")*$C$6</f>
        <v>9108.8808811959079</v>
      </c>
      <c r="J536" s="167">
        <v>6374.35</v>
      </c>
      <c r="K536" s="167">
        <v>7649.22</v>
      </c>
      <c r="L536" s="167">
        <v>5529.71</v>
      </c>
      <c r="M536" s="167">
        <v>6635.66</v>
      </c>
      <c r="N536" s="167">
        <v>5450.59</v>
      </c>
      <c r="O536" s="167">
        <v>6540.71</v>
      </c>
    </row>
    <row r="537" spans="1:15">
      <c r="A537" s="1" t="s">
        <v>2283</v>
      </c>
      <c r="B537" s="1" t="str">
        <f>VLOOKUP(A537,'BDD de référence'!$B$5:$D$5006,3,0)</f>
        <v>25</v>
      </c>
      <c r="C537" s="1" t="str">
        <f>VLOOKUP(A537,'BDD de référence'!$B$5:$E$5006,4,0)</f>
        <v>Bourgogne-Franche-Comté</v>
      </c>
      <c r="D537" s="201">
        <v>10252.5</v>
      </c>
      <c r="E537" s="189" t="str">
        <f t="shared" si="8"/>
        <v>Tranche B</v>
      </c>
      <c r="F537" s="119">
        <f>IFERROR((VLOOKUP(E537,'Simulations - Consolidé'!$A$41:$P$45,13,0)*D537+VLOOKUP(E537,'Simulations - Consolidé'!$A$41:$P$45,14,0)),"")*$B$6</f>
        <v>24680.709677419352</v>
      </c>
      <c r="G537" s="119" t="str" cm="1">
        <f t="array" ref="G537">IF(SUMIF('BDD de référence'!$B$6:$B$4786,A537,'BDD de référence'!$I$6:$I$4786)&gt;0,IFERROR((VLOOKUP(E537,'Volet 1 - Domaines 2&amp;3'!$A$39:$L$43,11,0)*D537+VLOOKUP(E537,'Volet 1 - Domaines 2&amp;3'!$A$39:$L$43,12,0))*$B$6,error),"")</f>
        <v/>
      </c>
      <c r="H537" s="119" t="str" cm="1">
        <f t="array" ref="H537">IF(SUMIF('BDD de référence'!$B$6:$B$4786,A537,'BDD de référence'!$J$6:$J$4786)&gt;0,IFERROR((VLOOKUP(E537,'Volet 1 - Domaines 2&amp;3'!$A$39:$L$43,11,0)*D537+VLOOKUP(E537,'Volet 1 - Domaines 2&amp;3'!$A$39:$L$43,12,0))*$B$6,error),"")</f>
        <v/>
      </c>
      <c r="I537" s="119">
        <f>IFERROR((VLOOKUP(E537,'Simulations - Consolidé'!$A$41:$P$45,15,0)*D537+VLOOKUP(E537,'Simulations - Consolidé'!$A$41:$P$45,16,0)),"")*$C$6</f>
        <v>10729.203776553893</v>
      </c>
      <c r="J537" s="167">
        <v>7211.77</v>
      </c>
      <c r="K537" s="167">
        <v>8654.130000000001</v>
      </c>
      <c r="L537" s="167">
        <v>6291</v>
      </c>
      <c r="M537" s="167">
        <v>7549.2</v>
      </c>
      <c r="N537" s="167">
        <v>5678.97</v>
      </c>
      <c r="O537" s="167">
        <v>6814.77</v>
      </c>
    </row>
    <row r="538" spans="1:15">
      <c r="A538" s="1" t="s">
        <v>2262</v>
      </c>
      <c r="B538" s="1" t="str">
        <f>VLOOKUP(A538,'BDD de référence'!$B$5:$D$5006,3,0)</f>
        <v>25</v>
      </c>
      <c r="C538" s="1" t="str">
        <f>VLOOKUP(A538,'BDD de référence'!$B$5:$E$5006,4,0)</f>
        <v>Bourgogne-Franche-Comté</v>
      </c>
      <c r="D538" s="201">
        <v>20698</v>
      </c>
      <c r="E538" s="189" t="str">
        <f t="shared" si="8"/>
        <v>Tranche B</v>
      </c>
      <c r="F538" s="119">
        <f>IFERROR((VLOOKUP(E538,'Simulations - Consolidé'!$A$41:$P$45,13,0)*D538+VLOOKUP(E538,'Simulations - Consolidé'!$A$41:$P$45,14,0)),"")*$B$6</f>
        <v>38428.335483870964</v>
      </c>
      <c r="G538" s="119" t="str" cm="1">
        <f t="array" ref="G538">IF(SUMIF('BDD de référence'!$B$6:$B$4786,A538,'BDD de référence'!$I$6:$I$4786)&gt;0,IFERROR((VLOOKUP(E538,'Volet 1 - Domaines 2&amp;3'!$A$39:$L$43,11,0)*D538+VLOOKUP(E538,'Volet 1 - Domaines 2&amp;3'!$A$39:$L$43,12,0))*$B$6,error),"")</f>
        <v/>
      </c>
      <c r="H538" s="119" t="str" cm="1">
        <f t="array" ref="H538">IF(SUMIF('BDD de référence'!$B$6:$B$4786,A538,'BDD de référence'!$J$6:$J$4786)&gt;0,IFERROR((VLOOKUP(E538,'Volet 1 - Domaines 2&amp;3'!$A$39:$L$43,11,0)*D538+VLOOKUP(E538,'Volet 1 - Domaines 2&amp;3'!$A$39:$L$43,12,0))*$B$6,error),"")</f>
        <v/>
      </c>
      <c r="I538" s="119">
        <f>IFERROR((VLOOKUP(E538,'Simulations - Consolidé'!$A$41:$P$45,15,0)*D538+VLOOKUP(E538,'Simulations - Consolidé'!$A$41:$P$45,16,0)),"")*$C$6</f>
        <v>16705.574822974035</v>
      </c>
      <c r="J538" s="167">
        <v>10300.5</v>
      </c>
      <c r="K538" s="167">
        <v>12360.6</v>
      </c>
      <c r="L538" s="167">
        <v>9098.93</v>
      </c>
      <c r="M538" s="167">
        <v>10918.72</v>
      </c>
      <c r="N538" s="167">
        <v>6521.35</v>
      </c>
      <c r="O538" s="167">
        <v>7825.62</v>
      </c>
    </row>
    <row r="539" spans="1:15">
      <c r="A539" s="1" t="s">
        <v>2265</v>
      </c>
      <c r="B539" s="1" t="str">
        <f>VLOOKUP(A539,'BDD de référence'!$B$5:$D$5006,3,0)</f>
        <v>25</v>
      </c>
      <c r="C539" s="1" t="str">
        <f>VLOOKUP(A539,'BDD de référence'!$B$5:$E$5006,4,0)</f>
        <v>Bourgogne-Franche-Comté</v>
      </c>
      <c r="D539" s="201">
        <v>17978.5</v>
      </c>
      <c r="E539" s="189" t="str">
        <f t="shared" si="8"/>
        <v>Tranche B</v>
      </c>
      <c r="F539" s="119">
        <f>IFERROR((VLOOKUP(E539,'Simulations - Consolidé'!$A$41:$P$45,13,0)*D539+VLOOKUP(E539,'Simulations - Consolidé'!$A$41:$P$45,14,0)),"")*$B$6</f>
        <v>34849.122580645162</v>
      </c>
      <c r="G539" s="119" t="str" cm="1">
        <f t="array" ref="G539">IF(SUMIF('BDD de référence'!$B$6:$B$4786,A539,'BDD de référence'!$I$6:$I$4786)&gt;0,IFERROR((VLOOKUP(E539,'Volet 1 - Domaines 2&amp;3'!$A$39:$L$43,11,0)*D539+VLOOKUP(E539,'Volet 1 - Domaines 2&amp;3'!$A$39:$L$43,12,0))*$B$6,error),"")</f>
        <v/>
      </c>
      <c r="H539" s="119" t="str" cm="1">
        <f t="array" ref="H539">IF(SUMIF('BDD de référence'!$B$6:$B$4786,A539,'BDD de référence'!$J$6:$J$4786)&gt;0,IFERROR((VLOOKUP(E539,'Volet 1 - Domaines 2&amp;3'!$A$39:$L$43,11,0)*D539+VLOOKUP(E539,'Volet 1 - Domaines 2&amp;3'!$A$39:$L$43,12,0))*$B$6,error),"")</f>
        <v/>
      </c>
      <c r="I539" s="119">
        <f>IFERROR((VLOOKUP(E539,'Simulations - Consolidé'!$A$41:$P$45,15,0)*D539+VLOOKUP(E539,'Simulations - Consolidé'!$A$41:$P$45,16,0)),"")*$C$6</f>
        <v>15149.618568056649</v>
      </c>
      <c r="J539" s="167">
        <v>9496.34</v>
      </c>
      <c r="K539" s="167">
        <v>11395.61</v>
      </c>
      <c r="L539" s="167">
        <v>8367.89</v>
      </c>
      <c r="M539" s="167">
        <v>10041.469999999999</v>
      </c>
      <c r="N539" s="167">
        <v>6302.04</v>
      </c>
      <c r="O539" s="167">
        <v>7562.45</v>
      </c>
    </row>
    <row r="540" spans="1:15">
      <c r="A540" s="1" t="s">
        <v>2305</v>
      </c>
      <c r="B540" s="1" t="str">
        <f>VLOOKUP(A540,'BDD de référence'!$B$5:$D$5006,3,0)</f>
        <v>25</v>
      </c>
      <c r="C540" s="1" t="str">
        <f>VLOOKUP(A540,'BDD de référence'!$B$5:$E$5006,4,0)</f>
        <v>Bourgogne-Franche-Comté</v>
      </c>
      <c r="D540" s="201">
        <v>1373</v>
      </c>
      <c r="E540" s="189" t="str">
        <f t="shared" si="8"/>
        <v>Tranche A</v>
      </c>
      <c r="F540" s="119">
        <f>IFERROR((VLOOKUP(E540,'Simulations - Consolidé'!$A$41:$P$45,13,0)*D540+VLOOKUP(E540,'Simulations - Consolidé'!$A$41:$P$45,14,0)),"")*$B$6</f>
        <v>16300.32857142857</v>
      </c>
      <c r="G540" s="119" t="str" cm="1">
        <f t="array" ref="G540">IF(SUMIF('BDD de référence'!$B$6:$B$4786,A540,'BDD de référence'!$I$6:$I$4786)&gt;0,IFERROR((VLOOKUP(E540,'Volet 1 - Domaines 2&amp;3'!$A$39:$L$43,11,0)*D540+VLOOKUP(E540,'Volet 1 - Domaines 2&amp;3'!$A$39:$L$43,12,0))*$B$6,error),"")</f>
        <v/>
      </c>
      <c r="H540" s="119" t="str" cm="1">
        <f t="array" ref="H540">IF(SUMIF('BDD de référence'!$B$6:$B$4786,A540,'BDD de référence'!$J$6:$J$4786)&gt;0,IFERROR((VLOOKUP(E540,'Volet 1 - Domaines 2&amp;3'!$A$39:$L$43,11,0)*D540+VLOOKUP(E540,'Volet 1 - Domaines 2&amp;3'!$A$39:$L$43,12,0))*$B$6,error),"")</f>
        <v/>
      </c>
      <c r="I540" s="119">
        <f>IFERROR((VLOOKUP(E540,'Simulations - Consolidé'!$A$41:$P$45,15,0)*D540+VLOOKUP(E540,'Simulations - Consolidé'!$A$41:$P$45,16,0)),"")*$C$6</f>
        <v>7086.0825783972123</v>
      </c>
      <c r="J540" s="167">
        <v>4910.25</v>
      </c>
      <c r="K540" s="167">
        <v>5892.3</v>
      </c>
      <c r="L540" s="167">
        <v>4411.8500000000004</v>
      </c>
      <c r="M540" s="167">
        <v>5294.22</v>
      </c>
      <c r="N540" s="167">
        <v>4746.8</v>
      </c>
      <c r="O540" s="167">
        <v>5696.16</v>
      </c>
    </row>
    <row r="541" spans="1:15">
      <c r="A541" s="1" t="s">
        <v>2281</v>
      </c>
      <c r="B541" s="1" t="str">
        <f>VLOOKUP(A541,'BDD de référence'!$B$5:$D$5006,3,0)</f>
        <v>25</v>
      </c>
      <c r="C541" s="1" t="str">
        <f>VLOOKUP(A541,'BDD de référence'!$B$5:$E$5006,4,0)</f>
        <v>Bourgogne-Franche-Comté</v>
      </c>
      <c r="D541" s="201">
        <v>10697.5</v>
      </c>
      <c r="E541" s="189" t="str">
        <f t="shared" si="8"/>
        <v>Tranche B</v>
      </c>
      <c r="F541" s="119">
        <f>IFERROR((VLOOKUP(E541,'Simulations - Consolidé'!$A$41:$P$45,13,0)*D541+VLOOKUP(E541,'Simulations - Consolidé'!$A$41:$P$45,14,0)),"")*$B$6</f>
        <v>25266.387096774193</v>
      </c>
      <c r="G541" s="119" t="str" cm="1">
        <f t="array" ref="G541">IF(SUMIF('BDD de référence'!$B$6:$B$4786,A541,'BDD de référence'!$I$6:$I$4786)&gt;0,IFERROR((VLOOKUP(E541,'Volet 1 - Domaines 2&amp;3'!$A$39:$L$43,11,0)*D541+VLOOKUP(E541,'Volet 1 - Domaines 2&amp;3'!$A$39:$L$43,12,0))*$B$6,error),"")</f>
        <v/>
      </c>
      <c r="H541" s="119" t="str" cm="1">
        <f t="array" ref="H541">IF(SUMIF('BDD de référence'!$B$6:$B$4786,A541,'BDD de référence'!$J$6:$J$4786)&gt;0,IFERROR((VLOOKUP(E541,'Volet 1 - Domaines 2&amp;3'!$A$39:$L$43,11,0)*D541+VLOOKUP(E541,'Volet 1 - Domaines 2&amp;3'!$A$39:$L$43,12,0))*$B$6,error),"")</f>
        <v/>
      </c>
      <c r="I541" s="119">
        <f>IFERROR((VLOOKUP(E541,'Simulations - Consolidé'!$A$41:$P$45,15,0)*D541+VLOOKUP(E541,'Simulations - Consolidé'!$A$41:$P$45,16,0)),"")*$C$6</f>
        <v>10983.809598741149</v>
      </c>
      <c r="J541" s="167">
        <v>7343.35</v>
      </c>
      <c r="K541" s="167">
        <v>8812.02</v>
      </c>
      <c r="L541" s="167">
        <v>6410.63</v>
      </c>
      <c r="M541" s="167">
        <v>7692.76</v>
      </c>
      <c r="N541" s="167">
        <v>5714.8600000000006</v>
      </c>
      <c r="O541" s="167">
        <v>6857.84</v>
      </c>
    </row>
    <row r="542" spans="1:15">
      <c r="A542" s="1" t="s">
        <v>2270</v>
      </c>
      <c r="B542" s="1" t="str">
        <f>VLOOKUP(A542,'BDD de référence'!$B$5:$D$5006,3,0)</f>
        <v>25</v>
      </c>
      <c r="C542" s="1" t="str">
        <f>VLOOKUP(A542,'BDD de référence'!$B$5:$E$5006,4,0)</f>
        <v>Bourgogne-Franche-Comté</v>
      </c>
      <c r="D542" s="201">
        <v>16374</v>
      </c>
      <c r="E542" s="189" t="str">
        <f t="shared" si="8"/>
        <v>Tranche B</v>
      </c>
      <c r="F542" s="119">
        <f>IFERROR((VLOOKUP(E542,'Simulations - Consolidé'!$A$41:$P$45,13,0)*D542+VLOOKUP(E542,'Simulations - Consolidé'!$A$41:$P$45,14,0)),"")*$B$6</f>
        <v>32737.393548387096</v>
      </c>
      <c r="G542" s="119" t="str" cm="1">
        <f t="array" ref="G542">IF(SUMIF('BDD de référence'!$B$6:$B$4786,A542,'BDD de référence'!$I$6:$I$4786)&gt;0,IFERROR((VLOOKUP(E542,'Volet 1 - Domaines 2&amp;3'!$A$39:$L$43,11,0)*D542+VLOOKUP(E542,'Volet 1 - Domaines 2&amp;3'!$A$39:$L$43,12,0))*$B$6,error),"")</f>
        <v/>
      </c>
      <c r="H542" s="119" t="str" cm="1">
        <f t="array" ref="H542">IF(SUMIF('BDD de référence'!$B$6:$B$4786,A542,'BDD de référence'!$J$6:$J$4786)&gt;0,IFERROR((VLOOKUP(E542,'Volet 1 - Domaines 2&amp;3'!$A$39:$L$43,11,0)*D542+VLOOKUP(E542,'Volet 1 - Domaines 2&amp;3'!$A$39:$L$43,12,0))*$B$6,error),"")</f>
        <v/>
      </c>
      <c r="I542" s="119">
        <f>IFERROR((VLOOKUP(E542,'Simulations - Consolidé'!$A$41:$P$45,15,0)*D542+VLOOKUP(E542,'Simulations - Consolidé'!$A$41:$P$45,16,0)),"")*$C$6</f>
        <v>14231.607238394965</v>
      </c>
      <c r="J542" s="167">
        <v>9021.89</v>
      </c>
      <c r="K542" s="167">
        <v>10826.27</v>
      </c>
      <c r="L542" s="167">
        <v>7936.5700000000006</v>
      </c>
      <c r="M542" s="167">
        <v>9523.89</v>
      </c>
      <c r="N542" s="167">
        <v>6172.6500000000005</v>
      </c>
      <c r="O542" s="167">
        <v>7407.18</v>
      </c>
    </row>
    <row r="543" spans="1:15">
      <c r="A543" s="1" t="s">
        <v>2255</v>
      </c>
      <c r="B543" s="1" t="str">
        <f>VLOOKUP(A543,'BDD de référence'!$B$5:$D$5006,3,0)</f>
        <v>25</v>
      </c>
      <c r="C543" s="1" t="str">
        <f>VLOOKUP(A543,'BDD de référence'!$B$5:$E$5006,4,0)</f>
        <v>Bourgogne-Franche-Comté</v>
      </c>
      <c r="D543" s="201">
        <v>45445</v>
      </c>
      <c r="E543" s="189" t="str">
        <f t="shared" si="8"/>
        <v>Tranche C</v>
      </c>
      <c r="F543" s="119">
        <f>IFERROR((VLOOKUP(E543,'Simulations - Consolidé'!$A$41:$P$45,13,0)*D543+VLOOKUP(E543,'Simulations - Consolidé'!$A$41:$P$45,14,0)),"")*$B$6</f>
        <v>50387.139759036145</v>
      </c>
      <c r="G543" s="119" t="str" cm="1">
        <f t="array" ref="G543">IF(SUMIF('BDD de référence'!$B$6:$B$4786,A543,'BDD de référence'!$I$6:$I$4786)&gt;0,IFERROR((VLOOKUP(E543,'Volet 1 - Domaines 2&amp;3'!$A$39:$L$43,11,0)*D543+VLOOKUP(E543,'Volet 1 - Domaines 2&amp;3'!$A$39:$L$43,12,0))*$B$6,error),"")</f>
        <v/>
      </c>
      <c r="H543" s="119" t="str" cm="1">
        <f t="array" ref="H543">IF(SUMIF('BDD de référence'!$B$6:$B$4786,A543,'BDD de référence'!$J$6:$J$4786)&gt;0,IFERROR((VLOOKUP(E543,'Volet 1 - Domaines 2&amp;3'!$A$39:$L$43,11,0)*D543+VLOOKUP(E543,'Volet 1 - Domaines 2&amp;3'!$A$39:$L$43,12,0))*$B$6,error),"")</f>
        <v/>
      </c>
      <c r="I543" s="119">
        <f>IFERROR((VLOOKUP(E543,'Simulations - Consolidé'!$A$41:$P$45,15,0)*D543+VLOOKUP(E543,'Simulations - Consolidé'!$A$41:$P$45,16,0)),"")*$C$6</f>
        <v>21904.308962679988</v>
      </c>
      <c r="J543" s="167">
        <v>13321.35</v>
      </c>
      <c r="K543" s="167">
        <v>15985.62</v>
      </c>
      <c r="L543" s="167">
        <v>10827.35</v>
      </c>
      <c r="M543" s="167">
        <v>12992.82</v>
      </c>
      <c r="N543" s="167">
        <v>7772.45</v>
      </c>
      <c r="O543" s="167">
        <v>9326.94</v>
      </c>
    </row>
    <row r="544" spans="1:15">
      <c r="A544" s="1" t="s">
        <v>2303</v>
      </c>
      <c r="B544" s="1" t="str">
        <f>VLOOKUP(A544,'BDD de référence'!$B$5:$D$5006,3,0)</f>
        <v>25</v>
      </c>
      <c r="C544" s="1" t="str">
        <f>VLOOKUP(A544,'BDD de référence'!$B$5:$E$5006,4,0)</f>
        <v>Bourgogne-Franche-Comté</v>
      </c>
      <c r="D544" s="201">
        <v>1976</v>
      </c>
      <c r="E544" s="189" t="str">
        <f t="shared" si="8"/>
        <v>Tranche A</v>
      </c>
      <c r="F544" s="119">
        <f>IFERROR((VLOOKUP(E544,'Simulations - Consolidé'!$A$41:$P$45,13,0)*D544+VLOOKUP(E544,'Simulations - Consolidé'!$A$41:$P$45,14,0)),"")*$B$6</f>
        <v>16739.657142857144</v>
      </c>
      <c r="G544" s="119" t="str" cm="1">
        <f t="array" ref="G544">IF(SUMIF('BDD de référence'!$B$6:$B$4786,A544,'BDD de référence'!$I$6:$I$4786)&gt;0,IFERROR((VLOOKUP(E544,'Volet 1 - Domaines 2&amp;3'!$A$39:$L$43,11,0)*D544+VLOOKUP(E544,'Volet 1 - Domaines 2&amp;3'!$A$39:$L$43,12,0))*$B$6,error),"")</f>
        <v/>
      </c>
      <c r="H544" s="119" t="str" cm="1">
        <f t="array" ref="H544">IF(SUMIF('BDD de référence'!$B$6:$B$4786,A544,'BDD de référence'!$J$6:$J$4786)&gt;0,IFERROR((VLOOKUP(E544,'Volet 1 - Domaines 2&amp;3'!$A$39:$L$43,11,0)*D544+VLOOKUP(E544,'Volet 1 - Domaines 2&amp;3'!$A$39:$L$43,12,0))*$B$6,error),"")</f>
        <v/>
      </c>
      <c r="I544" s="119">
        <f>IFERROR((VLOOKUP(E544,'Simulations - Consolidé'!$A$41:$P$45,15,0)*D544+VLOOKUP(E544,'Simulations - Consolidé'!$A$41:$P$45,16,0)),"")*$C$6</f>
        <v>7277.0675958188149</v>
      </c>
      <c r="J544" s="167">
        <v>5053.8200000000006</v>
      </c>
      <c r="K544" s="167">
        <v>6064.59</v>
      </c>
      <c r="L544" s="167">
        <v>4519.5300000000007</v>
      </c>
      <c r="M544" s="167">
        <v>5423.4400000000005</v>
      </c>
      <c r="N544" s="167">
        <v>4818.58</v>
      </c>
      <c r="O544" s="167">
        <v>5782.3</v>
      </c>
    </row>
    <row r="545" spans="1:15">
      <c r="A545" s="1" t="s">
        <v>2318</v>
      </c>
      <c r="B545" s="1" t="str">
        <f>VLOOKUP(A545,'BDD de référence'!$B$5:$D$5006,3,0)</f>
        <v>25</v>
      </c>
      <c r="C545" s="1" t="str">
        <f>VLOOKUP(A545,'BDD de référence'!$B$5:$E$5006,4,0)</f>
        <v>Bourgogne-Franche-Comté</v>
      </c>
      <c r="D545" s="201">
        <v>49</v>
      </c>
      <c r="E545" s="189" t="str">
        <f t="shared" si="8"/>
        <v>Tranche A</v>
      </c>
      <c r="F545" s="119">
        <f>IFERROR((VLOOKUP(E545,'Simulations - Consolidé'!$A$41:$P$45,13,0)*D545+VLOOKUP(E545,'Simulations - Consolidé'!$A$41:$P$45,14,0)),"")*$B$6</f>
        <v>15335.699999999999</v>
      </c>
      <c r="G545" s="119" t="str" cm="1">
        <f t="array" ref="G545">IF(SUMIF('BDD de référence'!$B$6:$B$4786,A545,'BDD de référence'!$I$6:$I$4786)&gt;0,IFERROR((VLOOKUP(E545,'Volet 1 - Domaines 2&amp;3'!$A$39:$L$43,11,0)*D545+VLOOKUP(E545,'Volet 1 - Domaines 2&amp;3'!$A$39:$L$43,12,0))*$B$6,error),"")</f>
        <v/>
      </c>
      <c r="H545" s="119" t="str" cm="1">
        <f t="array" ref="H545">IF(SUMIF('BDD de référence'!$B$6:$B$4786,A545,'BDD de référence'!$J$6:$J$4786)&gt;0,IFERROR((VLOOKUP(E545,'Volet 1 - Domaines 2&amp;3'!$A$39:$L$43,11,0)*D545+VLOOKUP(E545,'Volet 1 - Domaines 2&amp;3'!$A$39:$L$43,12,0))*$B$6,error),"")</f>
        <v/>
      </c>
      <c r="I545" s="119">
        <f>IFERROR((VLOOKUP(E545,'Simulations - Consolidé'!$A$41:$P$45,15,0)*D545+VLOOKUP(E545,'Simulations - Consolidé'!$A$41:$P$45,16,0)),"")*$C$6</f>
        <v>6666.7390243902437</v>
      </c>
      <c r="J545" s="167">
        <v>4595</v>
      </c>
      <c r="K545" s="167">
        <v>5514</v>
      </c>
      <c r="L545" s="167">
        <v>4175.42</v>
      </c>
      <c r="M545" s="167">
        <v>5010.51</v>
      </c>
      <c r="N545" s="167">
        <v>4589.17</v>
      </c>
      <c r="O545" s="167">
        <v>5507.01</v>
      </c>
    </row>
    <row r="546" spans="1:15">
      <c r="A546" s="1" t="s">
        <v>2285</v>
      </c>
      <c r="B546" s="1" t="str">
        <f>VLOOKUP(A546,'BDD de référence'!$B$5:$D$5006,3,0)</f>
        <v>25</v>
      </c>
      <c r="C546" s="1" t="str">
        <f>VLOOKUP(A546,'BDD de référence'!$B$5:$E$5006,4,0)</f>
        <v>Bourgogne-Franche-Comté</v>
      </c>
      <c r="D546" s="201">
        <v>7546.5</v>
      </c>
      <c r="E546" s="189" t="str">
        <f t="shared" si="8"/>
        <v>Tranche B</v>
      </c>
      <c r="F546" s="119">
        <f>IFERROR((VLOOKUP(E546,'Simulations - Consolidé'!$A$41:$P$45,13,0)*D546+VLOOKUP(E546,'Simulations - Consolidé'!$A$41:$P$45,14,0)),"")*$B$6</f>
        <v>21119.264516129031</v>
      </c>
      <c r="G546" s="119" t="str" cm="1">
        <f t="array" ref="G546">IF(SUMIF('BDD de référence'!$B$6:$B$4786,A546,'BDD de référence'!$I$6:$I$4786)&gt;0,IFERROR((VLOOKUP(E546,'Volet 1 - Domaines 2&amp;3'!$A$39:$L$43,11,0)*D546+VLOOKUP(E546,'Volet 1 - Domaines 2&amp;3'!$A$39:$L$43,12,0))*$B$6,error),"")</f>
        <v/>
      </c>
      <c r="H546" s="119" t="str" cm="1">
        <f t="array" ref="H546">IF(SUMIF('BDD de référence'!$B$6:$B$4786,A546,'BDD de référence'!$J$6:$J$4786)&gt;0,IFERROR((VLOOKUP(E546,'Volet 1 - Domaines 2&amp;3'!$A$39:$L$43,11,0)*D546+VLOOKUP(E546,'Volet 1 - Domaines 2&amp;3'!$A$39:$L$43,12,0))*$B$6,error),"")</f>
        <v/>
      </c>
      <c r="I546" s="119">
        <f>IFERROR((VLOOKUP(E546,'Simulations - Consolidé'!$A$41:$P$45,15,0)*D546+VLOOKUP(E546,'Simulations - Consolidé'!$A$41:$P$45,16,0)),"")*$C$6</f>
        <v>9180.9715184893776</v>
      </c>
      <c r="J546" s="167">
        <v>6411.6</v>
      </c>
      <c r="K546" s="167">
        <v>7693.92</v>
      </c>
      <c r="L546" s="167">
        <v>5563.59</v>
      </c>
      <c r="M546" s="167">
        <v>6676.31</v>
      </c>
      <c r="N546" s="167">
        <v>5460.75</v>
      </c>
      <c r="O546" s="167">
        <v>6552.9</v>
      </c>
    </row>
    <row r="547" spans="1:15">
      <c r="A547" s="1" t="s">
        <v>2297</v>
      </c>
      <c r="B547" s="1" t="str">
        <f>VLOOKUP(A547,'BDD de référence'!$B$5:$D$5006,3,0)</f>
        <v>25</v>
      </c>
      <c r="C547" s="1" t="str">
        <f>VLOOKUP(A547,'BDD de référence'!$B$5:$E$5006,4,0)</f>
        <v>Bourgogne-Franche-Comté</v>
      </c>
      <c r="D547" s="201">
        <v>4920</v>
      </c>
      <c r="E547" s="189" t="str">
        <f t="shared" si="8"/>
        <v>Tranche A</v>
      </c>
      <c r="F547" s="119">
        <f>IFERROR((VLOOKUP(E547,'Simulations - Consolidé'!$A$41:$P$45,13,0)*D547+VLOOKUP(E547,'Simulations - Consolidé'!$A$41:$P$45,14,0)),"")*$B$6</f>
        <v>18884.571428571428</v>
      </c>
      <c r="G547" s="119" t="str" cm="1">
        <f t="array" ref="G547">IF(SUMIF('BDD de référence'!$B$6:$B$4786,A547,'BDD de référence'!$I$6:$I$4786)&gt;0,IFERROR((VLOOKUP(E547,'Volet 1 - Domaines 2&amp;3'!$A$39:$L$43,11,0)*D547+VLOOKUP(E547,'Volet 1 - Domaines 2&amp;3'!$A$39:$L$43,12,0))*$B$6,error),"")</f>
        <v/>
      </c>
      <c r="H547" s="119" t="str" cm="1">
        <f t="array" ref="H547">IF(SUMIF('BDD de référence'!$B$6:$B$4786,A547,'BDD de référence'!$J$6:$J$4786)&gt;0,IFERROR((VLOOKUP(E547,'Volet 1 - Domaines 2&amp;3'!$A$39:$L$43,11,0)*D547+VLOOKUP(E547,'Volet 1 - Domaines 2&amp;3'!$A$39:$L$43,12,0))*$B$6,error),"")</f>
        <v/>
      </c>
      <c r="I547" s="119">
        <f>IFERROR((VLOOKUP(E547,'Simulations - Consolidé'!$A$41:$P$45,15,0)*D547+VLOOKUP(E547,'Simulations - Consolidé'!$A$41:$P$45,16,0)),"")*$C$6</f>
        <v>8209.5052264808364</v>
      </c>
      <c r="J547" s="167">
        <v>5754.77</v>
      </c>
      <c r="K547" s="167">
        <v>6905.7300000000005</v>
      </c>
      <c r="L547" s="167">
        <v>5045.25</v>
      </c>
      <c r="M547" s="167">
        <v>6054.3</v>
      </c>
      <c r="N547" s="167">
        <v>5169.05</v>
      </c>
      <c r="O547" s="167">
        <v>6202.86</v>
      </c>
    </row>
    <row r="548" spans="1:15">
      <c r="A548" s="1" t="s">
        <v>2293</v>
      </c>
      <c r="B548" s="1" t="str">
        <f>VLOOKUP(A548,'BDD de référence'!$B$5:$D$5006,3,0)</f>
        <v>25</v>
      </c>
      <c r="C548" s="1" t="str">
        <f>VLOOKUP(A548,'BDD de référence'!$B$5:$E$5006,4,0)</f>
        <v>Bourgogne-Franche-Comté</v>
      </c>
      <c r="D548" s="201">
        <v>6075.5</v>
      </c>
      <c r="E548" s="189" t="str">
        <f t="shared" si="8"/>
        <v>Tranche A</v>
      </c>
      <c r="F548" s="119">
        <f>IFERROR((VLOOKUP(E548,'Simulations - Consolidé'!$A$41:$P$45,13,0)*D548+VLOOKUP(E548,'Simulations - Consolidé'!$A$41:$P$45,14,0)),"")*$B$6</f>
        <v>19726.435714285712</v>
      </c>
      <c r="G548" s="119" t="str" cm="1">
        <f t="array" ref="G548">IF(SUMIF('BDD de référence'!$B$6:$B$4786,A548,'BDD de référence'!$I$6:$I$4786)&gt;0,IFERROR((VLOOKUP(E548,'Volet 1 - Domaines 2&amp;3'!$A$39:$L$43,11,0)*D548+VLOOKUP(E548,'Volet 1 - Domaines 2&amp;3'!$A$39:$L$43,12,0))*$B$6,error),"")</f>
        <v/>
      </c>
      <c r="H548" s="119" t="str" cm="1">
        <f t="array" ref="H548">IF(SUMIF('BDD de référence'!$B$6:$B$4786,A548,'BDD de référence'!$J$6:$J$4786)&gt;0,IFERROR((VLOOKUP(E548,'Volet 1 - Domaines 2&amp;3'!$A$39:$L$43,11,0)*D548+VLOOKUP(E548,'Volet 1 - Domaines 2&amp;3'!$A$39:$L$43,12,0))*$B$6,error),"")</f>
        <v/>
      </c>
      <c r="I548" s="119">
        <f>IFERROR((VLOOKUP(E548,'Simulations - Consolidé'!$A$41:$P$45,15,0)*D548+VLOOKUP(E548,'Simulations - Consolidé'!$A$41:$P$45,16,0)),"")*$C$6</f>
        <v>8575.4806620209074</v>
      </c>
      <c r="J548" s="167">
        <v>6029.89</v>
      </c>
      <c r="K548" s="167">
        <v>7235.87</v>
      </c>
      <c r="L548" s="167">
        <v>5251.59</v>
      </c>
      <c r="M548" s="167">
        <v>6301.91</v>
      </c>
      <c r="N548" s="167">
        <v>5306.6100000000006</v>
      </c>
      <c r="O548" s="167">
        <v>6367.9400000000005</v>
      </c>
    </row>
    <row r="549" spans="1:15">
      <c r="A549" s="1" t="s">
        <v>2320</v>
      </c>
      <c r="B549" s="1" t="str">
        <f>VLOOKUP(A549,'BDD de référence'!$B$5:$D$5006,3,0)</f>
        <v>25</v>
      </c>
      <c r="C549" s="1" t="str">
        <f>VLOOKUP(A549,'BDD de référence'!$B$5:$E$5006,4,0)</f>
        <v>Bourgogne-Franche-Comté</v>
      </c>
      <c r="D549" s="201">
        <v>1</v>
      </c>
      <c r="E549" s="189" t="str">
        <f t="shared" si="8"/>
        <v>Tranche A</v>
      </c>
      <c r="F549" s="119">
        <f>IFERROR((VLOOKUP(E549,'Simulations - Consolidé'!$A$41:$P$45,13,0)*D549+VLOOKUP(E549,'Simulations - Consolidé'!$A$41:$P$45,14,0)),"")*$B$6</f>
        <v>15300.72857142857</v>
      </c>
      <c r="G549" s="119" t="str" cm="1">
        <f t="array" ref="G549">IF(SUMIF('BDD de référence'!$B$6:$B$4786,A549,'BDD de référence'!$I$6:$I$4786)&gt;0,IFERROR((VLOOKUP(E549,'Volet 1 - Domaines 2&amp;3'!$A$39:$L$43,11,0)*D549+VLOOKUP(E549,'Volet 1 - Domaines 2&amp;3'!$A$39:$L$43,12,0))*$B$6,error),"")</f>
        <v/>
      </c>
      <c r="H549" s="119" t="str" cm="1">
        <f t="array" ref="H549">IF(SUMIF('BDD de référence'!$B$6:$B$4786,A549,'BDD de référence'!$J$6:$J$4786)&gt;0,IFERROR((VLOOKUP(E549,'Volet 1 - Domaines 2&amp;3'!$A$39:$L$43,11,0)*D549+VLOOKUP(E549,'Volet 1 - Domaines 2&amp;3'!$A$39:$L$43,12,0))*$B$6,error),"")</f>
        <v/>
      </c>
      <c r="I549" s="119">
        <f>IFERROR((VLOOKUP(E549,'Simulations - Consolidé'!$A$41:$P$45,15,0)*D549+VLOOKUP(E549,'Simulations - Consolidé'!$A$41:$P$45,16,0)),"")*$C$6</f>
        <v>6651.5362369337981</v>
      </c>
      <c r="J549" s="167">
        <v>4583.58</v>
      </c>
      <c r="K549" s="167">
        <v>5500.3</v>
      </c>
      <c r="L549" s="167">
        <v>4166.8500000000004</v>
      </c>
      <c r="M549" s="167">
        <v>5000.22</v>
      </c>
      <c r="N549" s="167">
        <v>4583.46</v>
      </c>
      <c r="O549" s="167">
        <v>5500.16</v>
      </c>
    </row>
    <row r="550" spans="1:15">
      <c r="A550" s="1" t="s">
        <v>2324</v>
      </c>
      <c r="B550" s="1" t="str">
        <f>VLOOKUP(A550,'BDD de référence'!$B$5:$D$5006,3,0)</f>
        <v>26</v>
      </c>
      <c r="C550" s="1" t="str">
        <f>VLOOKUP(A550,'BDD de référence'!$B$5:$E$5006,4,0)</f>
        <v>Auvergne-Rhône-Alpes</v>
      </c>
      <c r="D550" s="201">
        <v>234545.5</v>
      </c>
      <c r="E550" s="189" t="str">
        <f t="shared" si="8"/>
        <v>Tranche D</v>
      </c>
      <c r="F550" s="119">
        <f>IFERROR((VLOOKUP(E550,'Simulations - Consolidé'!$A$41:$P$45,13,0)*D550+VLOOKUP(E550,'Simulations - Consolidé'!$A$41:$P$45,14,0)),"")*$B$6</f>
        <v>127979.43412408759</v>
      </c>
      <c r="G550" s="119" cm="1">
        <f t="array" ref="G550">IF(SUMIF('BDD de référence'!$B$6:$B$4786,A550,'BDD de référence'!$I$6:$I$4786)&gt;0,IFERROR((VLOOKUP(E550,'Volet 1 - Domaines 2&amp;3'!$A$39:$L$43,11,0)*D550+VLOOKUP(E550,'Volet 1 - Domaines 2&amp;3'!$A$39:$L$43,12,0))*$B$6,error),"")</f>
        <v>44278.965620437957</v>
      </c>
      <c r="H550" s="119" cm="1">
        <f t="array" ref="H550">IF(SUMIF('BDD de référence'!$B$6:$B$4786,A550,'BDD de référence'!$J$6:$J$4786)&gt;0,IFERROR((VLOOKUP(E550,'Volet 1 - Domaines 2&amp;3'!$A$39:$L$43,11,0)*D550+VLOOKUP(E550,'Volet 1 - Domaines 2&amp;3'!$A$39:$L$43,12,0))*$B$6,error),"")</f>
        <v>44278.965620437957</v>
      </c>
      <c r="I550" s="119">
        <f>IFERROR((VLOOKUP(E550,'Simulations - Consolidé'!$A$41:$P$45,15,0)*D550+VLOOKUP(E550,'Simulations - Consolidé'!$A$41:$P$45,16,0)),"")*$C$6</f>
        <v>55635.248980772645</v>
      </c>
      <c r="J550" s="167">
        <v>33457.760000000002</v>
      </c>
      <c r="K550" s="167">
        <v>40149.32</v>
      </c>
      <c r="L550" s="167">
        <v>20883.109999999997</v>
      </c>
      <c r="M550" s="167">
        <v>25059.739999999998</v>
      </c>
      <c r="N550" s="167">
        <v>16716.449999999997</v>
      </c>
      <c r="O550" s="167">
        <v>20059.740000000002</v>
      </c>
    </row>
    <row r="551" spans="1:15">
      <c r="A551" s="1" t="s">
        <v>2328</v>
      </c>
      <c r="B551" s="1" t="str">
        <f>VLOOKUP(A551,'BDD de référence'!$B$5:$D$5006,3,0)</f>
        <v>26</v>
      </c>
      <c r="C551" s="1" t="str">
        <f>VLOOKUP(A551,'BDD de référence'!$B$5:$E$5006,4,0)</f>
        <v>Auvergne-Rhône-Alpes</v>
      </c>
      <c r="D551" s="201">
        <v>153492.5</v>
      </c>
      <c r="E551" s="189" t="str">
        <f t="shared" si="8"/>
        <v>Tranche C</v>
      </c>
      <c r="F551" s="119">
        <f>IFERROR((VLOOKUP(E551,'Simulations - Consolidé'!$A$41:$P$45,13,0)*D551+VLOOKUP(E551,'Simulations - Consolidé'!$A$41:$P$45,14,0)),"")*$B$6</f>
        <v>95532.769879518077</v>
      </c>
      <c r="G551" s="119" cm="1">
        <f t="array" ref="G551">IF(SUMIF('BDD de référence'!$B$6:$B$4786,A551,'BDD de référence'!$I$6:$I$4786)&gt;0,IFERROR((VLOOKUP(E551,'Volet 1 - Domaines 2&amp;3'!$A$39:$L$43,11,0)*D551+VLOOKUP(E551,'Volet 1 - Domaines 2&amp;3'!$A$39:$L$43,12,0))*$B$6,error),"")</f>
        <v>36051.49036144578</v>
      </c>
      <c r="H551" s="119" cm="1">
        <f t="array" ref="H551">IF(SUMIF('BDD de référence'!$B$6:$B$4786,A551,'BDD de référence'!$J$6:$J$4786)&gt;0,IFERROR((VLOOKUP(E551,'Volet 1 - Domaines 2&amp;3'!$A$39:$L$43,11,0)*D551+VLOOKUP(E551,'Volet 1 - Domaines 2&amp;3'!$A$39:$L$43,12,0))*$B$6,error),"")</f>
        <v>36051.49036144578</v>
      </c>
      <c r="I551" s="119">
        <f>IFERROR((VLOOKUP(E551,'Simulations - Consolidé'!$A$41:$P$45,15,0)*D551+VLOOKUP(E551,'Simulations - Consolidé'!$A$41:$P$45,16,0)),"")*$C$6</f>
        <v>41530.027652071694</v>
      </c>
      <c r="J551" s="167">
        <v>25037.35</v>
      </c>
      <c r="K551" s="167">
        <v>30044.82</v>
      </c>
      <c r="L551" s="167">
        <v>16685.349999999999</v>
      </c>
      <c r="M551" s="167">
        <v>20022.419999999998</v>
      </c>
      <c r="N551" s="167">
        <v>12979.56</v>
      </c>
      <c r="O551" s="167">
        <v>15575.48</v>
      </c>
    </row>
    <row r="552" spans="1:15">
      <c r="A552" s="1" t="s">
        <v>2337</v>
      </c>
      <c r="B552" s="1" t="str">
        <f>VLOOKUP(A552,'BDD de référence'!$B$5:$D$5006,3,0)</f>
        <v>26</v>
      </c>
      <c r="C552" s="1" t="str">
        <f>VLOOKUP(A552,'BDD de référence'!$B$5:$E$5006,4,0)</f>
        <v>Auvergne-Rhône-Alpes</v>
      </c>
      <c r="D552" s="201">
        <v>42378</v>
      </c>
      <c r="E552" s="189" t="str">
        <f t="shared" si="8"/>
        <v>Tranche C</v>
      </c>
      <c r="F552" s="119">
        <f>IFERROR((VLOOKUP(E552,'Simulations - Consolidé'!$A$41:$P$45,13,0)*D552+VLOOKUP(E552,'Simulations - Consolidé'!$A$41:$P$45,14,0)),"")*$B$6</f>
        <v>49105.651084337347</v>
      </c>
      <c r="G552" s="119" t="str" cm="1">
        <f t="array" ref="G552">IF(SUMIF('BDD de référence'!$B$6:$B$4786,A552,'BDD de référence'!$I$6:$I$4786)&gt;0,IFERROR((VLOOKUP(E552,'Volet 1 - Domaines 2&amp;3'!$A$39:$L$43,11,0)*D552+VLOOKUP(E552,'Volet 1 - Domaines 2&amp;3'!$A$39:$L$43,12,0))*$B$6,error),"")</f>
        <v/>
      </c>
      <c r="H552" s="119" cm="1">
        <f t="array" ref="H552">IF(SUMIF('BDD de référence'!$B$6:$B$4786,A552,'BDD de référence'!$J$6:$J$4786)&gt;0,IFERROR((VLOOKUP(E552,'Volet 1 - Domaines 2&amp;3'!$A$39:$L$43,11,0)*D552+VLOOKUP(E552,'Volet 1 - Domaines 2&amp;3'!$A$39:$L$43,12,0))*$B$6,error),"")</f>
        <v>24217.126746987949</v>
      </c>
      <c r="I552" s="119">
        <f>IFERROR((VLOOKUP(E552,'Simulations - Consolidé'!$A$41:$P$45,15,0)*D552+VLOOKUP(E552,'Simulations - Consolidé'!$A$41:$P$45,16,0)),"")*$C$6</f>
        <v>21347.219911842494</v>
      </c>
      <c r="J552" s="167">
        <v>12988.79</v>
      </c>
      <c r="K552" s="167">
        <v>15586.550000000001</v>
      </c>
      <c r="L552" s="167">
        <v>10661.06</v>
      </c>
      <c r="M552" s="167">
        <v>12793.28</v>
      </c>
      <c r="N552" s="167">
        <v>7624.65</v>
      </c>
      <c r="O552" s="167">
        <v>9149.58</v>
      </c>
    </row>
    <row r="553" spans="1:15">
      <c r="A553" s="1" t="s">
        <v>2363</v>
      </c>
      <c r="B553" s="1" t="str">
        <f>VLOOKUP(A553,'BDD de référence'!$B$5:$D$5006,3,0)</f>
        <v>26</v>
      </c>
      <c r="C553" s="1" t="str">
        <f>VLOOKUP(A553,'BDD de référence'!$B$5:$E$5006,4,0)</f>
        <v>Auvergne-Rhône-Alpes</v>
      </c>
      <c r="D553" s="201">
        <v>6683</v>
      </c>
      <c r="E553" s="189" t="str">
        <f t="shared" si="8"/>
        <v>Tranche A</v>
      </c>
      <c r="F553" s="119">
        <f>IFERROR((VLOOKUP(E553,'Simulations - Consolidé'!$A$41:$P$45,13,0)*D553+VLOOKUP(E553,'Simulations - Consolidé'!$A$41:$P$45,14,0)),"")*$B$6</f>
        <v>20169.042857142857</v>
      </c>
      <c r="G553" s="119" t="str" cm="1">
        <f t="array" ref="G553">IF(SUMIF('BDD de référence'!$B$6:$B$4786,A553,'BDD de référence'!$I$6:$I$4786)&gt;0,IFERROR((VLOOKUP(E553,'Volet 1 - Domaines 2&amp;3'!$A$39:$L$43,11,0)*D553+VLOOKUP(E553,'Volet 1 - Domaines 2&amp;3'!$A$39:$L$43,12,0))*$B$6,error),"")</f>
        <v/>
      </c>
      <c r="H553" s="119" cm="1">
        <f t="array" ref="H553">IF(SUMIF('BDD de référence'!$B$6:$B$4786,A553,'BDD de référence'!$J$6:$J$4786)&gt;0,IFERROR((VLOOKUP(E553,'Volet 1 - Domaines 2&amp;3'!$A$39:$L$43,11,0)*D553+VLOOKUP(E553,'Volet 1 - Domaines 2&amp;3'!$A$39:$L$43,12,0))*$B$6,error),"")</f>
        <v>10799.79642857143</v>
      </c>
      <c r="I553" s="119">
        <f>IFERROR((VLOOKUP(E553,'Simulations - Consolidé'!$A$41:$P$45,15,0)*D553+VLOOKUP(E553,'Simulations - Consolidé'!$A$41:$P$45,16,0)),"")*$C$6</f>
        <v>8767.8909407665506</v>
      </c>
      <c r="J553" s="167">
        <v>6174.5300000000007</v>
      </c>
      <c r="K553" s="167">
        <v>7409.4400000000005</v>
      </c>
      <c r="L553" s="167">
        <v>5360.0700000000006</v>
      </c>
      <c r="M553" s="167">
        <v>6432.09</v>
      </c>
      <c r="N553" s="167">
        <v>5378.9400000000005</v>
      </c>
      <c r="O553" s="167">
        <v>6454.7300000000005</v>
      </c>
    </row>
    <row r="554" spans="1:15">
      <c r="A554" s="1" t="s">
        <v>2369</v>
      </c>
      <c r="B554" s="1" t="str">
        <f>VLOOKUP(A554,'BDD de référence'!$B$5:$D$5006,3,0)</f>
        <v>26</v>
      </c>
      <c r="C554" s="1" t="str">
        <f>VLOOKUP(A554,'BDD de référence'!$B$5:$E$5006,4,0)</f>
        <v>Auvergne-Rhône-Alpes</v>
      </c>
      <c r="D554" s="201">
        <v>4496.5</v>
      </c>
      <c r="E554" s="189" t="str">
        <f t="shared" si="8"/>
        <v>Tranche A</v>
      </c>
      <c r="F554" s="119">
        <f>IFERROR((VLOOKUP(E554,'Simulations - Consolidé'!$A$41:$P$45,13,0)*D554+VLOOKUP(E554,'Simulations - Consolidé'!$A$41:$P$45,14,0)),"")*$B$6</f>
        <v>18576.021428571425</v>
      </c>
      <c r="G554" s="119" t="str" cm="1">
        <f t="array" ref="G554">IF(SUMIF('BDD de référence'!$B$6:$B$4786,A554,'BDD de référence'!$I$6:$I$4786)&gt;0,IFERROR((VLOOKUP(E554,'Volet 1 - Domaines 2&amp;3'!$A$39:$L$43,11,0)*D554+VLOOKUP(E554,'Volet 1 - Domaines 2&amp;3'!$A$39:$L$43,12,0))*$B$6,error),"")</f>
        <v/>
      </c>
      <c r="H554" s="119" cm="1">
        <f t="array" ref="H554">IF(SUMIF('BDD de référence'!$B$6:$B$4786,A554,'BDD de référence'!$J$6:$J$4786)&gt;0,IFERROR((VLOOKUP(E554,'Volet 1 - Domaines 2&amp;3'!$A$39:$L$43,11,0)*D554+VLOOKUP(E554,'Volet 1 - Domaines 2&amp;3'!$A$39:$L$43,12,0))*$B$6,error),"")</f>
        <v>9074.023214285713</v>
      </c>
      <c r="I554" s="119">
        <f>IFERROR((VLOOKUP(E554,'Simulations - Consolidé'!$A$41:$P$45,15,0)*D554+VLOOKUP(E554,'Simulations - Consolidé'!$A$41:$P$45,16,0)),"")*$C$6</f>
        <v>8075.372299651568</v>
      </c>
      <c r="J554" s="167">
        <v>5653.9400000000005</v>
      </c>
      <c r="K554" s="167">
        <v>6784.7300000000005</v>
      </c>
      <c r="L554" s="167">
        <v>4969.62</v>
      </c>
      <c r="M554" s="167">
        <v>5963.55</v>
      </c>
      <c r="N554" s="167">
        <v>5118.6400000000003</v>
      </c>
      <c r="O554" s="167">
        <v>6142.37</v>
      </c>
    </row>
    <row r="555" spans="1:15">
      <c r="A555" s="1" t="s">
        <v>2358</v>
      </c>
      <c r="B555" s="1" t="str">
        <f>VLOOKUP(A555,'BDD de référence'!$B$5:$D$5006,3,0)</f>
        <v>26</v>
      </c>
      <c r="C555" s="1" t="str">
        <f>VLOOKUP(A555,'BDD de référence'!$B$5:$E$5006,4,0)</f>
        <v>Auvergne-Rhône-Alpes</v>
      </c>
      <c r="D555" s="201">
        <v>11434</v>
      </c>
      <c r="E555" s="189" t="str">
        <f t="shared" si="8"/>
        <v>Tranche B</v>
      </c>
      <c r="F555" s="119">
        <f>IFERROR((VLOOKUP(E555,'Simulations - Consolidé'!$A$41:$P$45,13,0)*D555+VLOOKUP(E555,'Simulations - Consolidé'!$A$41:$P$45,14,0)),"")*$B$6</f>
        <v>26235.716129032255</v>
      </c>
      <c r="G555" s="119" t="str" cm="1">
        <f t="array" ref="G555">IF(SUMIF('BDD de référence'!$B$6:$B$4786,A555,'BDD de référence'!$I$6:$I$4786)&gt;0,IFERROR((VLOOKUP(E555,'Volet 1 - Domaines 2&amp;3'!$A$39:$L$43,11,0)*D555+VLOOKUP(E555,'Volet 1 - Domaines 2&amp;3'!$A$39:$L$43,12,0))*$B$6,error),"")</f>
        <v/>
      </c>
      <c r="H555" s="119" cm="1">
        <f t="array" ref="H555">IF(SUMIF('BDD de référence'!$B$6:$B$4786,A555,'BDD de référence'!$J$6:$J$4786)&gt;0,IFERROR((VLOOKUP(E555,'Volet 1 - Domaines 2&amp;3'!$A$39:$L$43,11,0)*D555+VLOOKUP(E555,'Volet 1 - Domaines 2&amp;3'!$A$39:$L$43,12,0))*$B$6,error),"")</f>
        <v>14211.012903225805</v>
      </c>
      <c r="I555" s="119">
        <f>IFERROR((VLOOKUP(E555,'Simulations - Consolidé'!$A$41:$P$45,15,0)*D555+VLOOKUP(E555,'Simulations - Consolidé'!$A$41:$P$45,16,0)),"")*$C$6</f>
        <v>11405.196538158931</v>
      </c>
      <c r="J555" s="167">
        <v>7561.14</v>
      </c>
      <c r="K555" s="167">
        <v>9073.3700000000008</v>
      </c>
      <c r="L555" s="167">
        <v>6608.6100000000006</v>
      </c>
      <c r="M555" s="167">
        <v>7930.34</v>
      </c>
      <c r="N555" s="167">
        <v>5774.25</v>
      </c>
      <c r="O555" s="167">
        <v>6929.1</v>
      </c>
    </row>
    <row r="556" spans="1:15">
      <c r="A556" s="1" t="s">
        <v>2360</v>
      </c>
      <c r="B556" s="1" t="str">
        <f>VLOOKUP(A556,'BDD de référence'!$B$5:$D$5006,3,0)</f>
        <v>26</v>
      </c>
      <c r="C556" s="1" t="str">
        <f>VLOOKUP(A556,'BDD de référence'!$B$5:$E$5006,4,0)</f>
        <v>Auvergne-Rhône-Alpes</v>
      </c>
      <c r="D556" s="201">
        <v>7816</v>
      </c>
      <c r="E556" s="189" t="str">
        <f t="shared" si="8"/>
        <v>Tranche B</v>
      </c>
      <c r="F556" s="119">
        <f>IFERROR((VLOOKUP(E556,'Simulations - Consolidé'!$A$41:$P$45,13,0)*D556+VLOOKUP(E556,'Simulations - Consolidé'!$A$41:$P$45,14,0)),"")*$B$6</f>
        <v>21473.961290322579</v>
      </c>
      <c r="G556" s="119" t="str" cm="1">
        <f t="array" ref="G556">IF(SUMIF('BDD de référence'!$B$6:$B$4786,A556,'BDD de référence'!$I$6:$I$4786)&gt;0,IFERROR((VLOOKUP(E556,'Volet 1 - Domaines 2&amp;3'!$A$39:$L$43,11,0)*D556+VLOOKUP(E556,'Volet 1 - Domaines 2&amp;3'!$A$39:$L$43,12,0))*$B$6,error),"")</f>
        <v/>
      </c>
      <c r="H556" s="119" t="str" cm="1">
        <f t="array" ref="H556">IF(SUMIF('BDD de référence'!$B$6:$B$4786,A556,'BDD de référence'!$J$6:$J$4786)&gt;0,IFERROR((VLOOKUP(E556,'Volet 1 - Domaines 2&amp;3'!$A$39:$L$43,11,0)*D556+VLOOKUP(E556,'Volet 1 - Domaines 2&amp;3'!$A$39:$L$43,12,0))*$B$6,error),"")</f>
        <v/>
      </c>
      <c r="I556" s="119">
        <f>IFERROR((VLOOKUP(E556,'Simulations - Consolidé'!$A$41:$P$45,15,0)*D556+VLOOKUP(E556,'Simulations - Consolidé'!$A$41:$P$45,16,0)),"")*$C$6</f>
        <v>9335.1653815893005</v>
      </c>
      <c r="J556" s="167">
        <v>6491.3</v>
      </c>
      <c r="K556" s="167">
        <v>7789.56</v>
      </c>
      <c r="L556" s="167">
        <v>5636.0300000000007</v>
      </c>
      <c r="M556" s="167">
        <v>6763.24</v>
      </c>
      <c r="N556" s="167">
        <v>5482.4800000000005</v>
      </c>
      <c r="O556" s="167">
        <v>6578.9800000000005</v>
      </c>
    </row>
    <row r="557" spans="1:15">
      <c r="A557" s="1" t="s">
        <v>2344</v>
      </c>
      <c r="B557" s="1" t="str">
        <f>VLOOKUP(A557,'BDD de référence'!$B$5:$D$5006,3,0)</f>
        <v>26</v>
      </c>
      <c r="C557" s="1" t="str">
        <f>VLOOKUP(A557,'BDD de référence'!$B$5:$E$5006,4,0)</f>
        <v>Auvergne-Rhône-Alpes</v>
      </c>
      <c r="D557" s="201">
        <v>26136</v>
      </c>
      <c r="E557" s="189" t="str">
        <f t="shared" si="8"/>
        <v>Tranche C</v>
      </c>
      <c r="F557" s="119">
        <f>IFERROR((VLOOKUP(E557,'Simulations - Consolidé'!$A$41:$P$45,13,0)*D557+VLOOKUP(E557,'Simulations - Consolidé'!$A$41:$P$45,14,0)),"")*$B$6</f>
        <v>42319.234698795182</v>
      </c>
      <c r="G557" s="119" t="str" cm="1">
        <f t="array" ref="G557">IF(SUMIF('BDD de référence'!$B$6:$B$4786,A557,'BDD de référence'!$I$6:$I$4786)&gt;0,IFERROR((VLOOKUP(E557,'Volet 1 - Domaines 2&amp;3'!$A$39:$L$43,11,0)*D557+VLOOKUP(E557,'Volet 1 - Domaines 2&amp;3'!$A$39:$L$43,12,0))*$B$6,error),"")</f>
        <v/>
      </c>
      <c r="H557" s="119" cm="1">
        <f t="array" ref="H557">IF(SUMIF('BDD de référence'!$B$6:$B$4786,A557,'BDD de référence'!$J$6:$J$4786)&gt;0,IFERROR((VLOOKUP(E557,'Volet 1 - Domaines 2&amp;3'!$A$39:$L$43,11,0)*D557+VLOOKUP(E557,'Volet 1 - Domaines 2&amp;3'!$A$39:$L$43,12,0))*$B$6,error),"")</f>
        <v>22487.255903614459</v>
      </c>
      <c r="I557" s="119">
        <f>IFERROR((VLOOKUP(E557,'Simulations - Consolidé'!$A$41:$P$45,15,0)*D557+VLOOKUP(E557,'Simulations - Consolidé'!$A$41:$P$45,16,0)),"")*$C$6</f>
        <v>18397.027422862182</v>
      </c>
      <c r="J557" s="167">
        <v>11227.6</v>
      </c>
      <c r="K557" s="167">
        <v>13473.12</v>
      </c>
      <c r="L557" s="167">
        <v>9780.4699999999993</v>
      </c>
      <c r="M557" s="167">
        <v>11736.57</v>
      </c>
      <c r="N557" s="167">
        <v>6841.9</v>
      </c>
      <c r="O557" s="167">
        <v>8210.2800000000007</v>
      </c>
    </row>
    <row r="558" spans="1:15">
      <c r="A558" s="1" t="s">
        <v>2352</v>
      </c>
      <c r="B558" s="1" t="str">
        <f>VLOOKUP(A558,'BDD de référence'!$B$5:$D$5006,3,0)</f>
        <v>26</v>
      </c>
      <c r="C558" s="1" t="str">
        <f>VLOOKUP(A558,'BDD de référence'!$B$5:$E$5006,4,0)</f>
        <v>Auvergne-Rhône-Alpes</v>
      </c>
      <c r="D558" s="201">
        <v>14848.5</v>
      </c>
      <c r="E558" s="189" t="str">
        <f t="shared" si="8"/>
        <v>Tranche B</v>
      </c>
      <c r="F558" s="119">
        <f>IFERROR((VLOOKUP(E558,'Simulations - Consolidé'!$A$41:$P$45,13,0)*D558+VLOOKUP(E558,'Simulations - Consolidé'!$A$41:$P$45,14,0)),"")*$B$6</f>
        <v>30729.63870967742</v>
      </c>
      <c r="G558" s="119" t="str" cm="1">
        <f t="array" ref="G558">IF(SUMIF('BDD de référence'!$B$6:$B$4786,A558,'BDD de référence'!$I$6:$I$4786)&gt;0,IFERROR((VLOOKUP(E558,'Volet 1 - Domaines 2&amp;3'!$A$39:$L$43,11,0)*D558+VLOOKUP(E558,'Volet 1 - Domaines 2&amp;3'!$A$39:$L$43,12,0))*$B$6,error),"")</f>
        <v/>
      </c>
      <c r="H558" s="119" t="str" cm="1">
        <f t="array" ref="H558">IF(SUMIF('BDD de référence'!$B$6:$B$4786,A558,'BDD de référence'!$J$6:$J$4786)&gt;0,IFERROR((VLOOKUP(E558,'Volet 1 - Domaines 2&amp;3'!$A$39:$L$43,11,0)*D558+VLOOKUP(E558,'Volet 1 - Domaines 2&amp;3'!$A$39:$L$43,12,0))*$B$6,error),"")</f>
        <v/>
      </c>
      <c r="I558" s="119">
        <f>IFERROR((VLOOKUP(E558,'Simulations - Consolidé'!$A$41:$P$45,15,0)*D558+VLOOKUP(E558,'Simulations - Consolidé'!$A$41:$P$45,16,0)),"")*$C$6</f>
        <v>13358.795594020456</v>
      </c>
      <c r="J558" s="167">
        <v>8570.7999999999993</v>
      </c>
      <c r="K558" s="167">
        <v>10284.959999999999</v>
      </c>
      <c r="L558" s="167">
        <v>7526.49</v>
      </c>
      <c r="M558" s="167">
        <v>9031.7900000000009</v>
      </c>
      <c r="N558" s="167">
        <v>6049.62</v>
      </c>
      <c r="O558" s="167">
        <v>7259.55</v>
      </c>
    </row>
    <row r="559" spans="1:15">
      <c r="A559" s="1" t="s">
        <v>2365</v>
      </c>
      <c r="B559" s="1" t="str">
        <f>VLOOKUP(A559,'BDD de référence'!$B$5:$D$5006,3,0)</f>
        <v>26</v>
      </c>
      <c r="C559" s="1" t="str">
        <f>VLOOKUP(A559,'BDD de référence'!$B$5:$E$5006,4,0)</f>
        <v>Auvergne-Rhône-Alpes</v>
      </c>
      <c r="D559" s="201">
        <v>4542</v>
      </c>
      <c r="E559" s="189" t="str">
        <f t="shared" si="8"/>
        <v>Tranche A</v>
      </c>
      <c r="F559" s="119">
        <f>IFERROR((VLOOKUP(E559,'Simulations - Consolidé'!$A$41:$P$45,13,0)*D559+VLOOKUP(E559,'Simulations - Consolidé'!$A$41:$P$45,14,0)),"")*$B$6</f>
        <v>18609.171428571426</v>
      </c>
      <c r="G559" s="119" t="str" cm="1">
        <f t="array" ref="G559">IF(SUMIF('BDD de référence'!$B$6:$B$4786,A559,'BDD de référence'!$I$6:$I$4786)&gt;0,IFERROR((VLOOKUP(E559,'Volet 1 - Domaines 2&amp;3'!$A$39:$L$43,11,0)*D559+VLOOKUP(E559,'Volet 1 - Domaines 2&amp;3'!$A$39:$L$43,12,0))*$B$6,error),"")</f>
        <v/>
      </c>
      <c r="H559" s="119" cm="1">
        <f t="array" ref="H559">IF(SUMIF('BDD de référence'!$B$6:$B$4786,A559,'BDD de référence'!$J$6:$J$4786)&gt;0,IFERROR((VLOOKUP(E559,'Volet 1 - Domaines 2&amp;3'!$A$39:$L$43,11,0)*D559+VLOOKUP(E559,'Volet 1 - Domaines 2&amp;3'!$A$39:$L$43,12,0))*$B$6,error),"")</f>
        <v>9109.9357142857134</v>
      </c>
      <c r="I559" s="119">
        <f>IFERROR((VLOOKUP(E559,'Simulations - Consolidé'!$A$41:$P$45,15,0)*D559+VLOOKUP(E559,'Simulations - Consolidé'!$A$41:$P$45,16,0)),"")*$C$6</f>
        <v>8089.783275261324</v>
      </c>
      <c r="J559" s="167">
        <v>5664.77</v>
      </c>
      <c r="K559" s="167">
        <v>6797.7300000000005</v>
      </c>
      <c r="L559" s="167">
        <v>4977.75</v>
      </c>
      <c r="M559" s="167">
        <v>5973.3</v>
      </c>
      <c r="N559" s="167">
        <v>5124.05</v>
      </c>
      <c r="O559" s="167">
        <v>6148.86</v>
      </c>
    </row>
    <row r="560" spans="1:15">
      <c r="A560" s="1" t="s">
        <v>2355</v>
      </c>
      <c r="B560" s="1" t="str">
        <f>VLOOKUP(A560,'BDD de référence'!$B$5:$D$5006,3,0)</f>
        <v>26</v>
      </c>
      <c r="C560" s="1" t="str">
        <f>VLOOKUP(A560,'BDD de référence'!$B$5:$E$5006,4,0)</f>
        <v>Auvergne-Rhône-Alpes</v>
      </c>
      <c r="D560" s="201">
        <v>13168.5</v>
      </c>
      <c r="E560" s="189" t="str">
        <f t="shared" si="8"/>
        <v>Tranche B</v>
      </c>
      <c r="F560" s="119">
        <f>IFERROR((VLOOKUP(E560,'Simulations - Consolidé'!$A$41:$P$45,13,0)*D560+VLOOKUP(E560,'Simulations - Consolidé'!$A$41:$P$45,14,0)),"")*$B$6</f>
        <v>28518.541935483863</v>
      </c>
      <c r="G560" s="119" t="str" cm="1">
        <f t="array" ref="G560">IF(SUMIF('BDD de référence'!$B$6:$B$4786,A560,'BDD de référence'!$I$6:$I$4786)&gt;0,IFERROR((VLOOKUP(E560,'Volet 1 - Domaines 2&amp;3'!$A$39:$L$43,11,0)*D560+VLOOKUP(E560,'Volet 1 - Domaines 2&amp;3'!$A$39:$L$43,12,0))*$B$6,error),"")</f>
        <v/>
      </c>
      <c r="H560" s="119" t="str" cm="1">
        <f t="array" ref="H560">IF(SUMIF('BDD de référence'!$B$6:$B$4786,A560,'BDD de référence'!$J$6:$J$4786)&gt;0,IFERROR((VLOOKUP(E560,'Volet 1 - Domaines 2&amp;3'!$A$39:$L$43,11,0)*D560+VLOOKUP(E560,'Volet 1 - Domaines 2&amp;3'!$A$39:$L$43,12,0))*$B$6,error),"")</f>
        <v/>
      </c>
      <c r="I560" s="119">
        <f>IFERROR((VLOOKUP(E560,'Simulations - Consolidé'!$A$41:$P$45,15,0)*D560+VLOOKUP(E560,'Simulations - Consolidé'!$A$41:$P$45,16,0)),"")*$C$6</f>
        <v>12397.587096774192</v>
      </c>
      <c r="J560" s="167">
        <v>8074.0300000000007</v>
      </c>
      <c r="K560" s="167">
        <v>9688.84</v>
      </c>
      <c r="L560" s="167">
        <v>7074.87</v>
      </c>
      <c r="M560" s="167">
        <v>8489.85</v>
      </c>
      <c r="N560" s="167">
        <v>5914.14</v>
      </c>
      <c r="O560" s="167">
        <v>7096.97</v>
      </c>
    </row>
    <row r="561" spans="1:15">
      <c r="A561" s="1" t="s">
        <v>2339</v>
      </c>
      <c r="B561" s="1" t="str">
        <f>VLOOKUP(A561,'BDD de référence'!$B$5:$D$5006,3,0)</f>
        <v>26</v>
      </c>
      <c r="C561" s="1" t="str">
        <f>VLOOKUP(A561,'BDD de référence'!$B$5:$E$5006,4,0)</f>
        <v>Auvergne-Rhône-Alpes</v>
      </c>
      <c r="D561" s="201">
        <v>37211.5</v>
      </c>
      <c r="E561" s="189" t="str">
        <f t="shared" si="8"/>
        <v>Tranche C</v>
      </c>
      <c r="F561" s="119">
        <f>IFERROR((VLOOKUP(E561,'Simulations - Consolidé'!$A$41:$P$45,13,0)*D561+VLOOKUP(E561,'Simulations - Consolidé'!$A$41:$P$45,14,0)),"")*$B$6</f>
        <v>46946.925542168676</v>
      </c>
      <c r="G561" s="119" t="str" cm="1">
        <f t="array" ref="G561">IF(SUMIF('BDD de référence'!$B$6:$B$4786,A561,'BDD de référence'!$I$6:$I$4786)&gt;0,IFERROR((VLOOKUP(E561,'Volet 1 - Domaines 2&amp;3'!$A$39:$L$43,11,0)*D561+VLOOKUP(E561,'Volet 1 - Domaines 2&amp;3'!$A$39:$L$43,12,0))*$B$6,error),"")</f>
        <v/>
      </c>
      <c r="H561" s="119" cm="1">
        <f t="array" ref="H561">IF(SUMIF('BDD de référence'!$B$6:$B$4786,A561,'BDD de référence'!$J$6:$J$4786)&gt;0,IFERROR((VLOOKUP(E561,'Volet 1 - Domaines 2&amp;3'!$A$39:$L$43,11,0)*D561+VLOOKUP(E561,'Volet 1 - Domaines 2&amp;3'!$A$39:$L$43,12,0))*$B$6,error),"")</f>
        <v>23666.863373493976</v>
      </c>
      <c r="I561" s="119">
        <f>IFERROR((VLOOKUP(E561,'Simulations - Consolidé'!$A$41:$P$45,15,0)*D561+VLOOKUP(E561,'Simulations - Consolidé'!$A$41:$P$45,16,0)),"")*$C$6</f>
        <v>20408.778248604176</v>
      </c>
      <c r="J561" s="167">
        <v>12428.56</v>
      </c>
      <c r="K561" s="167">
        <v>14914.28</v>
      </c>
      <c r="L561" s="167">
        <v>10380.950000000001</v>
      </c>
      <c r="M561" s="167">
        <v>12457.14</v>
      </c>
      <c r="N561" s="167">
        <v>7375.66</v>
      </c>
      <c r="O561" s="167">
        <v>8850.8000000000011</v>
      </c>
    </row>
    <row r="562" spans="1:15">
      <c r="A562" s="1" t="s">
        <v>2334</v>
      </c>
      <c r="B562" s="1" t="str">
        <f>VLOOKUP(A562,'BDD de référence'!$B$5:$D$5006,3,0)</f>
        <v>26</v>
      </c>
      <c r="C562" s="1" t="str">
        <f>VLOOKUP(A562,'BDD de référence'!$B$5:$E$5006,4,0)</f>
        <v>Auvergne-Rhône-Alpes</v>
      </c>
      <c r="D562" s="201">
        <v>53619.25</v>
      </c>
      <c r="E562" s="189" t="str">
        <f t="shared" si="8"/>
        <v>Tranche C</v>
      </c>
      <c r="F562" s="119">
        <f>IFERROR((VLOOKUP(E562,'Simulations - Consolidé'!$A$41:$P$45,13,0)*D562+VLOOKUP(E562,'Simulations - Consolidé'!$A$41:$P$45,14,0)),"")*$B$6</f>
        <v>53802.597469879518</v>
      </c>
      <c r="G562" s="119" t="str" cm="1">
        <f t="array" ref="G562">IF(SUMIF('BDD de référence'!$B$6:$B$4786,A562,'BDD de référence'!$I$6:$I$4786)&gt;0,IFERROR((VLOOKUP(E562,'Volet 1 - Domaines 2&amp;3'!$A$39:$L$43,11,0)*D562+VLOOKUP(E562,'Volet 1 - Domaines 2&amp;3'!$A$39:$L$43,12,0))*$B$6,error),"")</f>
        <v/>
      </c>
      <c r="H562" s="119" t="str" cm="1">
        <f t="array" ref="H562">IF(SUMIF('BDD de référence'!$B$6:$B$4786,A562,'BDD de référence'!$J$6:$J$4786)&gt;0,IFERROR((VLOOKUP(E562,'Volet 1 - Domaines 2&amp;3'!$A$39:$L$43,11,0)*D562+VLOOKUP(E562,'Volet 1 - Domaines 2&amp;3'!$A$39:$L$43,12,0))*$B$6,error),"")</f>
        <v/>
      </c>
      <c r="I562" s="119">
        <f>IFERROR((VLOOKUP(E562,'Simulations - Consolidé'!$A$41:$P$45,15,0)*D562+VLOOKUP(E562,'Simulations - Consolidé'!$A$41:$P$45,16,0)),"")*$C$6</f>
        <v>23389.077522774023</v>
      </c>
      <c r="J562" s="167">
        <v>14207.72</v>
      </c>
      <c r="K562" s="167">
        <v>17049.269999999997</v>
      </c>
      <c r="L562" s="167">
        <v>11270.53</v>
      </c>
      <c r="M562" s="167">
        <v>13524.64</v>
      </c>
      <c r="N562" s="167">
        <v>8166.4000000000005</v>
      </c>
      <c r="O562" s="167">
        <v>9799.68</v>
      </c>
    </row>
    <row r="563" spans="1:15">
      <c r="A563" s="1" t="s">
        <v>2342</v>
      </c>
      <c r="B563" s="1" t="str">
        <f>VLOOKUP(A563,'BDD de référence'!$B$5:$D$5006,3,0)</f>
        <v>26</v>
      </c>
      <c r="C563" s="1" t="str">
        <f>VLOOKUP(A563,'BDD de référence'!$B$5:$E$5006,4,0)</f>
        <v>Auvergne-Rhône-Alpes</v>
      </c>
      <c r="D563" s="201">
        <v>31710.5</v>
      </c>
      <c r="E563" s="189" t="str">
        <f t="shared" si="8"/>
        <v>Tranche C</v>
      </c>
      <c r="F563" s="119">
        <f>IFERROR((VLOOKUP(E563,'Simulations - Consolidé'!$A$41:$P$45,13,0)*D563+VLOOKUP(E563,'Simulations - Consolidé'!$A$41:$P$45,14,0)),"")*$B$6</f>
        <v>44648.435421686743</v>
      </c>
      <c r="G563" s="119" t="str" cm="1">
        <f t="array" ref="G563">IF(SUMIF('BDD de référence'!$B$6:$B$4786,A563,'BDD de référence'!$I$6:$I$4786)&gt;0,IFERROR((VLOOKUP(E563,'Volet 1 - Domaines 2&amp;3'!$A$39:$L$43,11,0)*D563+VLOOKUP(E563,'Volet 1 - Domaines 2&amp;3'!$A$39:$L$43,12,0))*$B$6,error),"")</f>
        <v/>
      </c>
      <c r="H563" s="119" cm="1">
        <f t="array" ref="H563">IF(SUMIF('BDD de référence'!$B$6:$B$4786,A563,'BDD de référence'!$J$6:$J$4786)&gt;0,IFERROR((VLOOKUP(E563,'Volet 1 - Domaines 2&amp;3'!$A$39:$L$43,11,0)*D563+VLOOKUP(E563,'Volet 1 - Domaines 2&amp;3'!$A$39:$L$43,12,0))*$B$6,error),"")</f>
        <v>23080.973734939758</v>
      </c>
      <c r="I563" s="119">
        <f>IFERROR((VLOOKUP(E563,'Simulations - Consolidé'!$A$41:$P$45,15,0)*D563+VLOOKUP(E563,'Simulations - Consolidé'!$A$41:$P$45,16,0)),"")*$C$6</f>
        <v>19409.578095797828</v>
      </c>
      <c r="J563" s="167">
        <v>11832.07</v>
      </c>
      <c r="K563" s="167">
        <v>14198.49</v>
      </c>
      <c r="L563" s="167">
        <v>10082.700000000001</v>
      </c>
      <c r="M563" s="167">
        <v>12099.24</v>
      </c>
      <c r="N563" s="167">
        <v>7110.55</v>
      </c>
      <c r="O563" s="167">
        <v>8532.66</v>
      </c>
    </row>
    <row r="564" spans="1:15">
      <c r="A564" s="1" t="s">
        <v>2331</v>
      </c>
      <c r="B564" s="1" t="str">
        <f>VLOOKUP(A564,'BDD de référence'!$B$5:$D$5006,3,0)</f>
        <v>26</v>
      </c>
      <c r="C564" s="1" t="str">
        <f>VLOOKUP(A564,'BDD de référence'!$B$5:$E$5006,4,0)</f>
        <v>Auvergne-Rhône-Alpes</v>
      </c>
      <c r="D564" s="201">
        <v>111337</v>
      </c>
      <c r="E564" s="189" t="str">
        <f t="shared" si="8"/>
        <v>Tranche C</v>
      </c>
      <c r="F564" s="119">
        <f>IFERROR((VLOOKUP(E564,'Simulations - Consolidé'!$A$41:$P$45,13,0)*D564+VLOOKUP(E564,'Simulations - Consolidé'!$A$41:$P$45,14,0)),"")*$B$6</f>
        <v>77918.881445783132</v>
      </c>
      <c r="G564" s="119" cm="1">
        <f t="array" ref="G564">IF(SUMIF('BDD de référence'!$B$6:$B$4786,A564,'BDD de référence'!$I$6:$I$4786)&gt;0,IFERROR((VLOOKUP(E564,'Volet 1 - Domaines 2&amp;3'!$A$39:$L$43,11,0)*D564+VLOOKUP(E564,'Volet 1 - Domaines 2&amp;3'!$A$39:$L$43,12,0))*$B$6,error),"")</f>
        <v>31561.675662650603</v>
      </c>
      <c r="H564" s="119" cm="1">
        <f t="array" ref="H564">IF(SUMIF('BDD de référence'!$B$6:$B$4786,A564,'BDD de référence'!$J$6:$J$4786)&gt;0,IFERROR((VLOOKUP(E564,'Volet 1 - Domaines 2&amp;3'!$A$39:$L$43,11,0)*D564+VLOOKUP(E564,'Volet 1 - Domaines 2&amp;3'!$A$39:$L$43,12,0))*$B$6,error),"")</f>
        <v>31561.675662650603</v>
      </c>
      <c r="I564" s="119">
        <f>IFERROR((VLOOKUP(E564,'Simulations - Consolidé'!$A$41:$P$45,15,0)*D564+VLOOKUP(E564,'Simulations - Consolidé'!$A$41:$P$45,16,0)),"")*$C$6</f>
        <v>33872.914028798114</v>
      </c>
      <c r="J564" s="167">
        <v>20466.269999999997</v>
      </c>
      <c r="K564" s="167">
        <v>24559.53</v>
      </c>
      <c r="L564" s="167">
        <v>14399.8</v>
      </c>
      <c r="M564" s="167">
        <v>17279.759999999998</v>
      </c>
      <c r="N564" s="167">
        <v>10947.98</v>
      </c>
      <c r="O564" s="167">
        <v>13137.58</v>
      </c>
    </row>
    <row r="565" spans="1:15">
      <c r="A565" s="1" t="s">
        <v>2349</v>
      </c>
      <c r="B565" s="1" t="str">
        <f>VLOOKUP(A565,'BDD de référence'!$B$5:$D$5006,3,0)</f>
        <v>26</v>
      </c>
      <c r="C565" s="1" t="str">
        <f>VLOOKUP(A565,'BDD de référence'!$B$5:$E$5006,4,0)</f>
        <v>Auvergne-Rhône-Alpes</v>
      </c>
      <c r="D565" s="201">
        <v>16149.5</v>
      </c>
      <c r="E565" s="189" t="str">
        <f t="shared" si="8"/>
        <v>Tranche B</v>
      </c>
      <c r="F565" s="119">
        <f>IFERROR((VLOOKUP(E565,'Simulations - Consolidé'!$A$41:$P$45,13,0)*D565+VLOOKUP(E565,'Simulations - Consolidé'!$A$41:$P$45,14,0)),"")*$B$6</f>
        <v>32441.922580645161</v>
      </c>
      <c r="G565" s="119" t="str" cm="1">
        <f t="array" ref="G565">IF(SUMIF('BDD de référence'!$B$6:$B$4786,A565,'BDD de référence'!$I$6:$I$4786)&gt;0,IFERROR((VLOOKUP(E565,'Volet 1 - Domaines 2&amp;3'!$A$39:$L$43,11,0)*D565+VLOOKUP(E565,'Volet 1 - Domaines 2&amp;3'!$A$39:$L$43,12,0))*$B$6,error),"")</f>
        <v/>
      </c>
      <c r="H565" s="119" t="str" cm="1">
        <f t="array" ref="H565">IF(SUMIF('BDD de référence'!$B$6:$B$4786,A565,'BDD de référence'!$J$6:$J$4786)&gt;0,IFERROR((VLOOKUP(E565,'Volet 1 - Domaines 2&amp;3'!$A$39:$L$43,11,0)*D565+VLOOKUP(E565,'Volet 1 - Domaines 2&amp;3'!$A$39:$L$43,12,0))*$B$6,error),"")</f>
        <v/>
      </c>
      <c r="I565" s="119">
        <f>IFERROR((VLOOKUP(E565,'Simulations - Consolidé'!$A$41:$P$45,15,0)*D565+VLOOKUP(E565,'Simulations - Consolidé'!$A$41:$P$45,16,0)),"")*$C$6</f>
        <v>14103.160031471281</v>
      </c>
      <c r="J565" s="167">
        <v>8955.5</v>
      </c>
      <c r="K565" s="167">
        <v>10746.6</v>
      </c>
      <c r="L565" s="167">
        <v>7876.22</v>
      </c>
      <c r="M565" s="167">
        <v>9451.4699999999993</v>
      </c>
      <c r="N565" s="167">
        <v>6154.54</v>
      </c>
      <c r="O565" s="167">
        <v>7385.45</v>
      </c>
    </row>
    <row r="566" spans="1:15">
      <c r="A566" s="1" t="s">
        <v>2410</v>
      </c>
      <c r="B566" s="1" t="str">
        <f>VLOOKUP(A566,'BDD de référence'!$B$5:$D$5006,3,0)</f>
        <v>27</v>
      </c>
      <c r="C566" s="1" t="str">
        <f>VLOOKUP(A566,'BDD de référence'!$B$5:$E$5006,4,0)</f>
        <v>Normandie</v>
      </c>
      <c r="D566" s="201">
        <v>31246</v>
      </c>
      <c r="E566" s="189" t="str">
        <f t="shared" si="8"/>
        <v>Tranche C</v>
      </c>
      <c r="F566" s="119">
        <f>IFERROR((VLOOKUP(E566,'Simulations - Consolidé'!$A$41:$P$45,13,0)*D566+VLOOKUP(E566,'Simulations - Consolidé'!$A$41:$P$45,14,0)),"")*$B$6</f>
        <v>44454.352771084334</v>
      </c>
      <c r="G566" s="119" t="str" cm="1">
        <f t="array" ref="G566">IF(SUMIF('BDD de référence'!$B$6:$B$4786,A566,'BDD de référence'!$I$6:$I$4786)&gt;0,IFERROR((VLOOKUP(E566,'Volet 1 - Domaines 2&amp;3'!$A$39:$L$43,11,0)*D566+VLOOKUP(E566,'Volet 1 - Domaines 2&amp;3'!$A$39:$L$43,12,0))*$B$6,error),"")</f>
        <v/>
      </c>
      <c r="H566" s="119" cm="1">
        <f t="array" ref="H566">IF(SUMIF('BDD de référence'!$B$6:$B$4786,A566,'BDD de référence'!$J$6:$J$4786)&gt;0,IFERROR((VLOOKUP(E566,'Volet 1 - Domaines 2&amp;3'!$A$39:$L$43,11,0)*D566+VLOOKUP(E566,'Volet 1 - Domaines 2&amp;3'!$A$39:$L$43,12,0))*$B$6,error),"")</f>
        <v>23031.501686746986</v>
      </c>
      <c r="I566" s="119">
        <f>IFERROR((VLOOKUP(E566,'Simulations - Consolidé'!$A$41:$P$45,15,0)*D566+VLOOKUP(E566,'Simulations - Consolidé'!$A$41:$P$45,16,0)),"")*$C$6</f>
        <v>19325.20644137526</v>
      </c>
      <c r="J566" s="167">
        <v>11781.7</v>
      </c>
      <c r="K566" s="167">
        <v>14138.04</v>
      </c>
      <c r="L566" s="167">
        <v>10057.52</v>
      </c>
      <c r="M566" s="167">
        <v>12069.03</v>
      </c>
      <c r="N566" s="167">
        <v>7088.17</v>
      </c>
      <c r="O566" s="167">
        <v>8505.81</v>
      </c>
    </row>
    <row r="567" spans="1:15">
      <c r="A567" s="1" t="s">
        <v>2405</v>
      </c>
      <c r="B567" s="1" t="str">
        <f>VLOOKUP(A567,'BDD de référence'!$B$5:$D$5006,3,0)</f>
        <v>27</v>
      </c>
      <c r="C567" s="1" t="str">
        <f>VLOOKUP(A567,'BDD de référence'!$B$5:$E$5006,4,0)</f>
        <v>Normandie</v>
      </c>
      <c r="D567" s="201">
        <v>39890.5</v>
      </c>
      <c r="E567" s="189" t="str">
        <f t="shared" si="8"/>
        <v>Tranche C</v>
      </c>
      <c r="F567" s="119">
        <f>IFERROR((VLOOKUP(E567,'Simulations - Consolidé'!$A$41:$P$45,13,0)*D567+VLOOKUP(E567,'Simulations - Consolidé'!$A$41:$P$45,14,0)),"")*$B$6</f>
        <v>48066.295662650598</v>
      </c>
      <c r="G567" s="119" cm="1">
        <f t="array" ref="G567">IF(SUMIF('BDD de référence'!$B$6:$B$4786,A567,'BDD de référence'!$I$6:$I$4786)&gt;0,IFERROR((VLOOKUP(E567,'Volet 1 - Domaines 2&amp;3'!$A$39:$L$43,11,0)*D567+VLOOKUP(E567,'Volet 1 - Domaines 2&amp;3'!$A$39:$L$43,12,0))*$B$6,error),"")</f>
        <v>23952.193012048192</v>
      </c>
      <c r="H567" s="119" cm="1">
        <f t="array" ref="H567">IF(SUMIF('BDD de référence'!$B$6:$B$4786,A567,'BDD de référence'!$J$6:$J$4786)&gt;0,IFERROR((VLOOKUP(E567,'Volet 1 - Domaines 2&amp;3'!$A$39:$L$43,11,0)*D567+VLOOKUP(E567,'Volet 1 - Domaines 2&amp;3'!$A$39:$L$43,12,0))*$B$6,error),"")</f>
        <v>23952.193012048192</v>
      </c>
      <c r="I567" s="119">
        <f>IFERROR((VLOOKUP(E567,'Simulations - Consolidé'!$A$41:$P$45,15,0)*D567+VLOOKUP(E567,'Simulations - Consolidé'!$A$41:$P$45,16,0)),"")*$C$6</f>
        <v>20895.391084337352</v>
      </c>
      <c r="J567" s="167">
        <v>12719.06</v>
      </c>
      <c r="K567" s="167">
        <v>15262.880000000001</v>
      </c>
      <c r="L567" s="167">
        <v>10526.2</v>
      </c>
      <c r="M567" s="167">
        <v>12631.44</v>
      </c>
      <c r="N567" s="167">
        <v>7504.77</v>
      </c>
      <c r="O567" s="167">
        <v>9005.73</v>
      </c>
    </row>
    <row r="568" spans="1:15">
      <c r="A568" s="1" t="s">
        <v>2413</v>
      </c>
      <c r="B568" s="1" t="str">
        <f>VLOOKUP(A568,'BDD de référence'!$B$5:$D$5006,3,0)</f>
        <v>27</v>
      </c>
      <c r="C568" s="1" t="str">
        <f>VLOOKUP(A568,'BDD de référence'!$B$5:$E$5006,4,0)</f>
        <v>Normandie</v>
      </c>
      <c r="D568" s="201">
        <v>32225</v>
      </c>
      <c r="E568" s="189" t="str">
        <f t="shared" si="8"/>
        <v>Tranche C</v>
      </c>
      <c r="F568" s="119">
        <f>IFERROR((VLOOKUP(E568,'Simulations - Consolidé'!$A$41:$P$45,13,0)*D568+VLOOKUP(E568,'Simulations - Consolidé'!$A$41:$P$45,14,0)),"")*$B$6</f>
        <v>44863.409638554214</v>
      </c>
      <c r="G568" s="119" t="str" cm="1">
        <f t="array" ref="G568">IF(SUMIF('BDD de référence'!$B$6:$B$4786,A568,'BDD de référence'!$I$6:$I$4786)&gt;0,IFERROR((VLOOKUP(E568,'Volet 1 - Domaines 2&amp;3'!$A$39:$L$43,11,0)*D568+VLOOKUP(E568,'Volet 1 - Domaines 2&amp;3'!$A$39:$L$43,12,0))*$B$6,error),"")</f>
        <v/>
      </c>
      <c r="H568" s="119" cm="1">
        <f t="array" ref="H568">IF(SUMIF('BDD de référence'!$B$6:$B$4786,A568,'BDD de référence'!$J$6:$J$4786)&gt;0,IFERROR((VLOOKUP(E568,'Volet 1 - Domaines 2&amp;3'!$A$39:$L$43,11,0)*D568+VLOOKUP(E568,'Volet 1 - Domaines 2&amp;3'!$A$39:$L$43,12,0))*$B$6,error),"")</f>
        <v>23135.77108433735</v>
      </c>
      <c r="I568" s="119">
        <f>IFERROR((VLOOKUP(E568,'Simulations - Consolidé'!$A$41:$P$45,15,0)*D568+VLOOKUP(E568,'Simulations - Consolidé'!$A$41:$P$45,16,0)),"")*$C$6</f>
        <v>19503.031736702913</v>
      </c>
      <c r="J568" s="167">
        <v>11887.86</v>
      </c>
      <c r="K568" s="167">
        <v>14265.44</v>
      </c>
      <c r="L568" s="167">
        <v>10110.6</v>
      </c>
      <c r="M568" s="167">
        <v>12132.72</v>
      </c>
      <c r="N568" s="167">
        <v>7135.35</v>
      </c>
      <c r="O568" s="167">
        <v>8562.42</v>
      </c>
    </row>
    <row r="569" spans="1:15">
      <c r="A569" s="1" t="s">
        <v>2416</v>
      </c>
      <c r="B569" s="1" t="str">
        <f>VLOOKUP(A569,'BDD de référence'!$B$5:$D$5006,3,0)</f>
        <v>27</v>
      </c>
      <c r="C569" s="1" t="str">
        <f>VLOOKUP(A569,'BDD de référence'!$B$5:$E$5006,4,0)</f>
        <v>Normandie</v>
      </c>
      <c r="D569" s="201">
        <v>26995.5</v>
      </c>
      <c r="E569" s="189" t="str">
        <f t="shared" si="8"/>
        <v>Tranche C</v>
      </c>
      <c r="F569" s="119">
        <f>IFERROR((VLOOKUP(E569,'Simulations - Consolidé'!$A$41:$P$45,13,0)*D569+VLOOKUP(E569,'Simulations - Consolidé'!$A$41:$P$45,14,0)),"")*$B$6</f>
        <v>42678.360722891564</v>
      </c>
      <c r="G569" s="119" cm="1">
        <f t="array" ref="G569">IF(SUMIF('BDD de référence'!$B$6:$B$4786,A569,'BDD de référence'!$I$6:$I$4786)&gt;0,IFERROR((VLOOKUP(E569,'Volet 1 - Domaines 2&amp;3'!$A$39:$L$43,11,0)*D569+VLOOKUP(E569,'Volet 1 - Domaines 2&amp;3'!$A$39:$L$43,12,0))*$B$6,error),"")</f>
        <v>22578.797831325301</v>
      </c>
      <c r="H569" s="119" cm="1">
        <f t="array" ref="H569">IF(SUMIF('BDD de référence'!$B$6:$B$4786,A569,'BDD de référence'!$J$6:$J$4786)&gt;0,IFERROR((VLOOKUP(E569,'Volet 1 - Domaines 2&amp;3'!$A$39:$L$43,11,0)*D569+VLOOKUP(E569,'Volet 1 - Domaines 2&amp;3'!$A$39:$L$43,12,0))*$B$6,error),"")</f>
        <v>22578.797831325301</v>
      </c>
      <c r="I569" s="119">
        <f>IFERROR((VLOOKUP(E569,'Simulations - Consolidé'!$A$41:$P$45,15,0)*D569+VLOOKUP(E569,'Simulations - Consolidé'!$A$41:$P$45,16,0)),"")*$C$6</f>
        <v>18553.146770496624</v>
      </c>
      <c r="J569" s="167">
        <v>11320.8</v>
      </c>
      <c r="K569" s="167">
        <v>13584.96</v>
      </c>
      <c r="L569" s="167">
        <v>9827.07</v>
      </c>
      <c r="M569" s="167">
        <v>11792.49</v>
      </c>
      <c r="N569" s="167">
        <v>6883.33</v>
      </c>
      <c r="O569" s="167">
        <v>8260</v>
      </c>
    </row>
    <row r="570" spans="1:15">
      <c r="A570" s="1" t="s">
        <v>2450</v>
      </c>
      <c r="B570" s="1" t="str">
        <f>VLOOKUP(A570,'BDD de référence'!$B$5:$D$5006,3,0)</f>
        <v>27</v>
      </c>
      <c r="C570" s="1" t="str">
        <f>VLOOKUP(A570,'BDD de référence'!$B$5:$E$5006,4,0)</f>
        <v>Normandie</v>
      </c>
      <c r="D570" s="201">
        <v>3515.5</v>
      </c>
      <c r="E570" s="189" t="str">
        <f t="shared" si="8"/>
        <v>Tranche A</v>
      </c>
      <c r="F570" s="119">
        <f>IFERROR((VLOOKUP(E570,'Simulations - Consolidé'!$A$41:$P$45,13,0)*D570+VLOOKUP(E570,'Simulations - Consolidé'!$A$41:$P$45,14,0)),"")*$B$6</f>
        <v>17861.292857142857</v>
      </c>
      <c r="G570" s="119" t="str" cm="1">
        <f t="array" ref="G570">IF(SUMIF('BDD de référence'!$B$6:$B$4786,A570,'BDD de référence'!$I$6:$I$4786)&gt;0,IFERROR((VLOOKUP(E570,'Volet 1 - Domaines 2&amp;3'!$A$39:$L$43,11,0)*D570+VLOOKUP(E570,'Volet 1 - Domaines 2&amp;3'!$A$39:$L$43,12,0))*$B$6,error),"")</f>
        <v/>
      </c>
      <c r="H570" s="119" t="str" cm="1">
        <f t="array" ref="H570">IF(SUMIF('BDD de référence'!$B$6:$B$4786,A570,'BDD de référence'!$J$6:$J$4786)&gt;0,IFERROR((VLOOKUP(E570,'Volet 1 - Domaines 2&amp;3'!$A$39:$L$43,11,0)*D570+VLOOKUP(E570,'Volet 1 - Domaines 2&amp;3'!$A$39:$L$43,12,0))*$B$6,error),"")</f>
        <v/>
      </c>
      <c r="I570" s="119">
        <f>IFERROR((VLOOKUP(E570,'Simulations - Consolidé'!$A$41:$P$45,15,0)*D570+VLOOKUP(E570,'Simulations - Consolidé'!$A$41:$P$45,16,0)),"")*$C$6</f>
        <v>7764.665331010453</v>
      </c>
      <c r="J570" s="167">
        <v>5420.3600000000006</v>
      </c>
      <c r="K570" s="167">
        <v>6504.4400000000005</v>
      </c>
      <c r="L570" s="167">
        <v>4794.45</v>
      </c>
      <c r="M570" s="167">
        <v>5753.34</v>
      </c>
      <c r="N570" s="167">
        <v>5001.8500000000004</v>
      </c>
      <c r="O570" s="167">
        <v>6002.22</v>
      </c>
    </row>
    <row r="571" spans="1:15">
      <c r="A571" s="1" t="s">
        <v>2455</v>
      </c>
      <c r="B571" s="1" t="str">
        <f>VLOOKUP(A571,'BDD de référence'!$B$5:$D$5006,3,0)</f>
        <v>27</v>
      </c>
      <c r="C571" s="1" t="str">
        <f>VLOOKUP(A571,'BDD de référence'!$B$5:$E$5006,4,0)</f>
        <v>Normandie</v>
      </c>
      <c r="D571" s="201">
        <v>2549.5</v>
      </c>
      <c r="E571" s="189" t="str">
        <f t="shared" si="8"/>
        <v>Tranche A</v>
      </c>
      <c r="F571" s="119">
        <f>IFERROR((VLOOKUP(E571,'Simulations - Consolidé'!$A$41:$P$45,13,0)*D571+VLOOKUP(E571,'Simulations - Consolidé'!$A$41:$P$45,14,0)),"")*$B$6</f>
        <v>17157.492857142857</v>
      </c>
      <c r="G571" s="119" t="str" cm="1">
        <f t="array" ref="G571">IF(SUMIF('BDD de référence'!$B$6:$B$4786,A571,'BDD de référence'!$I$6:$I$4786)&gt;0,IFERROR((VLOOKUP(E571,'Volet 1 - Domaines 2&amp;3'!$A$39:$L$43,11,0)*D571+VLOOKUP(E571,'Volet 1 - Domaines 2&amp;3'!$A$39:$L$43,12,0))*$B$6,error),"")</f>
        <v/>
      </c>
      <c r="H571" s="119" t="str" cm="1">
        <f t="array" ref="H571">IF(SUMIF('BDD de référence'!$B$6:$B$4786,A571,'BDD de référence'!$J$6:$J$4786)&gt;0,IFERROR((VLOOKUP(E571,'Volet 1 - Domaines 2&amp;3'!$A$39:$L$43,11,0)*D571+VLOOKUP(E571,'Volet 1 - Domaines 2&amp;3'!$A$39:$L$43,12,0))*$B$6,error),"")</f>
        <v/>
      </c>
      <c r="I571" s="119">
        <f>IFERROR((VLOOKUP(E571,'Simulations - Consolidé'!$A$41:$P$45,15,0)*D571+VLOOKUP(E571,'Simulations - Consolidé'!$A$41:$P$45,16,0)),"")*$C$6</f>
        <v>7458.7092334494773</v>
      </c>
      <c r="J571" s="167">
        <v>5190.3600000000006</v>
      </c>
      <c r="K571" s="167">
        <v>6228.4400000000005</v>
      </c>
      <c r="L571" s="167">
        <v>4621.95</v>
      </c>
      <c r="M571" s="167">
        <v>5546.34</v>
      </c>
      <c r="N571" s="167">
        <v>4886.8500000000004</v>
      </c>
      <c r="O571" s="167">
        <v>5864.22</v>
      </c>
    </row>
    <row r="572" spans="1:15">
      <c r="A572" s="1" t="s">
        <v>2437</v>
      </c>
      <c r="B572" s="1" t="str">
        <f>VLOOKUP(A572,'BDD de référence'!$B$5:$D$5006,3,0)</f>
        <v>27</v>
      </c>
      <c r="C572" s="1" t="str">
        <f>VLOOKUP(A572,'BDD de référence'!$B$5:$E$5006,4,0)</f>
        <v>Normandie</v>
      </c>
      <c r="D572" s="201">
        <v>8471.5</v>
      </c>
      <c r="E572" s="189" t="str">
        <f t="shared" si="8"/>
        <v>Tranche B</v>
      </c>
      <c r="F572" s="119">
        <f>IFERROR((VLOOKUP(E572,'Simulations - Consolidé'!$A$41:$P$45,13,0)*D572+VLOOKUP(E572,'Simulations - Consolidé'!$A$41:$P$45,14,0)),"")*$B$6</f>
        <v>22336.683870967739</v>
      </c>
      <c r="G572" s="119" t="str" cm="1">
        <f t="array" ref="G572">IF(SUMIF('BDD de référence'!$B$6:$B$4786,A572,'BDD de référence'!$I$6:$I$4786)&gt;0,IFERROR((VLOOKUP(E572,'Volet 1 - Domaines 2&amp;3'!$A$39:$L$43,11,0)*D572+VLOOKUP(E572,'Volet 1 - Domaines 2&amp;3'!$A$39:$L$43,12,0))*$B$6,error),"")</f>
        <v/>
      </c>
      <c r="H572" s="119" t="str" cm="1">
        <f t="array" ref="H572">IF(SUMIF('BDD de référence'!$B$6:$B$4786,A572,'BDD de référence'!$J$6:$J$4786)&gt;0,IFERROR((VLOOKUP(E572,'Volet 1 - Domaines 2&amp;3'!$A$39:$L$43,11,0)*D572+VLOOKUP(E572,'Volet 1 - Domaines 2&amp;3'!$A$39:$L$43,12,0))*$B$6,error),"")</f>
        <v/>
      </c>
      <c r="I572" s="119">
        <f>IFERROR((VLOOKUP(E572,'Simulations - Consolidé'!$A$41:$P$45,15,0)*D572+VLOOKUP(E572,'Simulations - Consolidé'!$A$41:$P$45,16,0)),"")*$C$6</f>
        <v>9710.2083398898503</v>
      </c>
      <c r="J572" s="167">
        <v>6685.13</v>
      </c>
      <c r="K572" s="167">
        <v>8022.16</v>
      </c>
      <c r="L572" s="167">
        <v>5812.24</v>
      </c>
      <c r="M572" s="167">
        <v>6974.6900000000005</v>
      </c>
      <c r="N572" s="167">
        <v>5535.35</v>
      </c>
      <c r="O572" s="167">
        <v>6642.42</v>
      </c>
    </row>
    <row r="573" spans="1:15">
      <c r="A573" s="1" t="s">
        <v>2402</v>
      </c>
      <c r="B573" s="1" t="str">
        <f>VLOOKUP(A573,'BDD de référence'!$B$5:$D$5006,3,0)</f>
        <v>27</v>
      </c>
      <c r="C573" s="1" t="str">
        <f>VLOOKUP(A573,'BDD de référence'!$B$5:$E$5006,4,0)</f>
        <v>Normandie</v>
      </c>
      <c r="D573" s="201">
        <v>57453.25</v>
      </c>
      <c r="E573" s="189" t="str">
        <f t="shared" si="8"/>
        <v>Tranche C</v>
      </c>
      <c r="F573" s="119">
        <f>IFERROR((VLOOKUP(E573,'Simulations - Consolidé'!$A$41:$P$45,13,0)*D573+VLOOKUP(E573,'Simulations - Consolidé'!$A$41:$P$45,14,0)),"")*$B$6</f>
        <v>55404.56277108434</v>
      </c>
      <c r="G573" s="119" t="str" cm="1">
        <f t="array" ref="G573">IF(SUMIF('BDD de référence'!$B$6:$B$4786,A573,'BDD de référence'!$I$6:$I$4786)&gt;0,IFERROR((VLOOKUP(E573,'Volet 1 - Domaines 2&amp;3'!$A$39:$L$43,11,0)*D573+VLOOKUP(E573,'Volet 1 - Domaines 2&amp;3'!$A$39:$L$43,12,0))*$B$6,error),"")</f>
        <v/>
      </c>
      <c r="H573" s="119" t="str" cm="1">
        <f t="array" ref="H573">IF(SUMIF('BDD de référence'!$B$6:$B$4786,A573,'BDD de référence'!$J$6:$J$4786)&gt;0,IFERROR((VLOOKUP(E573,'Volet 1 - Domaines 2&amp;3'!$A$39:$L$43,11,0)*D573+VLOOKUP(E573,'Volet 1 - Domaines 2&amp;3'!$A$39:$L$43,12,0))*$B$6,error),"")</f>
        <v/>
      </c>
      <c r="I573" s="119">
        <f>IFERROR((VLOOKUP(E573,'Simulations - Consolidé'!$A$41:$P$45,15,0)*D573+VLOOKUP(E573,'Simulations - Consolidé'!$A$41:$P$45,16,0)),"")*$C$6</f>
        <v>24085.484246253305</v>
      </c>
      <c r="J573" s="167">
        <v>14623.45</v>
      </c>
      <c r="K573" s="167">
        <v>17548.14</v>
      </c>
      <c r="L573" s="167">
        <v>11478.4</v>
      </c>
      <c r="M573" s="167">
        <v>13774.08</v>
      </c>
      <c r="N573" s="167">
        <v>8351.17</v>
      </c>
      <c r="O573" s="167">
        <v>10021.41</v>
      </c>
    </row>
    <row r="574" spans="1:15">
      <c r="A574" s="1" t="s">
        <v>2407</v>
      </c>
      <c r="B574" s="1" t="str">
        <f>VLOOKUP(A574,'BDD de référence'!$B$5:$D$5006,3,0)</f>
        <v>27</v>
      </c>
      <c r="C574" s="1" t="str">
        <f>VLOOKUP(A574,'BDD de référence'!$B$5:$E$5006,4,0)</f>
        <v>Normandie</v>
      </c>
      <c r="D574" s="201">
        <v>34945.5</v>
      </c>
      <c r="E574" s="189" t="str">
        <f t="shared" si="8"/>
        <v>Tranche C</v>
      </c>
      <c r="F574" s="119">
        <f>IFERROR((VLOOKUP(E574,'Simulations - Consolidé'!$A$41:$P$45,13,0)*D574+VLOOKUP(E574,'Simulations - Consolidé'!$A$41:$P$45,14,0)),"")*$B$6</f>
        <v>46000.119759036141</v>
      </c>
      <c r="G574" s="119" t="str" cm="1">
        <f t="array" ref="G574">IF(SUMIF('BDD de référence'!$B$6:$B$4786,A574,'BDD de référence'!$I$6:$I$4786)&gt;0,IFERROR((VLOOKUP(E574,'Volet 1 - Domaines 2&amp;3'!$A$39:$L$43,11,0)*D574+VLOOKUP(E574,'Volet 1 - Domaines 2&amp;3'!$A$39:$L$43,12,0))*$B$6,error),"")</f>
        <v/>
      </c>
      <c r="H574" s="119" cm="1">
        <f t="array" ref="H574">IF(SUMIF('BDD de référence'!$B$6:$B$4786,A574,'BDD de référence'!$J$6:$J$4786)&gt;0,IFERROR((VLOOKUP(E574,'Volet 1 - Domaines 2&amp;3'!$A$39:$L$43,11,0)*D574+VLOOKUP(E574,'Volet 1 - Domaines 2&amp;3'!$A$39:$L$43,12,0))*$B$6,error),"")</f>
        <v>23425.520722891568</v>
      </c>
      <c r="I574" s="119">
        <f>IFERROR((VLOOKUP(E574,'Simulations - Consolidé'!$A$41:$P$45,15,0)*D574+VLOOKUP(E574,'Simulations - Consolidé'!$A$41:$P$45,16,0)),"")*$C$6</f>
        <v>19997.182621216576</v>
      </c>
      <c r="J574" s="167">
        <v>12182.85</v>
      </c>
      <c r="K574" s="167">
        <v>14619.42</v>
      </c>
      <c r="L574" s="167">
        <v>10258.1</v>
      </c>
      <c r="M574" s="167">
        <v>12309.72</v>
      </c>
      <c r="N574" s="167">
        <v>7266.45</v>
      </c>
      <c r="O574" s="167">
        <v>8719.74</v>
      </c>
    </row>
    <row r="575" spans="1:15">
      <c r="A575" s="1" t="s">
        <v>2429</v>
      </c>
      <c r="B575" s="1" t="str">
        <f>VLOOKUP(A575,'BDD de référence'!$B$5:$D$5006,3,0)</f>
        <v>27</v>
      </c>
      <c r="C575" s="1" t="str">
        <f>VLOOKUP(A575,'BDD de référence'!$B$5:$E$5006,4,0)</f>
        <v>Normandie</v>
      </c>
      <c r="D575" s="201">
        <v>12481.5</v>
      </c>
      <c r="E575" s="189" t="str">
        <f t="shared" si="8"/>
        <v>Tranche B</v>
      </c>
      <c r="F575" s="119">
        <f>IFERROR((VLOOKUP(E575,'Simulations - Consolidé'!$A$41:$P$45,13,0)*D575+VLOOKUP(E575,'Simulations - Consolidé'!$A$41:$P$45,14,0)),"")*$B$6</f>
        <v>27614.361290322577</v>
      </c>
      <c r="G575" s="119" t="str" cm="1">
        <f t="array" ref="G575">IF(SUMIF('BDD de référence'!$B$6:$B$4786,A575,'BDD de référence'!$I$6:$I$4786)&gt;0,IFERROR((VLOOKUP(E575,'Volet 1 - Domaines 2&amp;3'!$A$39:$L$43,11,0)*D575+VLOOKUP(E575,'Volet 1 - Domaines 2&amp;3'!$A$39:$L$43,12,0))*$B$6,error),"")</f>
        <v/>
      </c>
      <c r="H575" s="119" t="str" cm="1">
        <f t="array" ref="H575">IF(SUMIF('BDD de référence'!$B$6:$B$4786,A575,'BDD de référence'!$J$6:$J$4786)&gt;0,IFERROR((VLOOKUP(E575,'Volet 1 - Domaines 2&amp;3'!$A$39:$L$43,11,0)*D575+VLOOKUP(E575,'Volet 1 - Domaines 2&amp;3'!$A$39:$L$43,12,0))*$B$6,error),"")</f>
        <v/>
      </c>
      <c r="I575" s="119">
        <f>IFERROR((VLOOKUP(E575,'Simulations - Consolidé'!$A$41:$P$45,15,0)*D575+VLOOKUP(E575,'Simulations - Consolidé'!$A$41:$P$45,16,0)),"")*$C$6</f>
        <v>12004.521479150273</v>
      </c>
      <c r="J575" s="167">
        <v>7870.88</v>
      </c>
      <c r="K575" s="167">
        <v>9445.06</v>
      </c>
      <c r="L575" s="167">
        <v>6890.2</v>
      </c>
      <c r="M575" s="167">
        <v>8268.24</v>
      </c>
      <c r="N575" s="167">
        <v>5858.7300000000005</v>
      </c>
      <c r="O575" s="167">
        <v>7030.4800000000005</v>
      </c>
    </row>
    <row r="576" spans="1:15">
      <c r="A576" s="1" t="s">
        <v>2431</v>
      </c>
      <c r="B576" s="1" t="str">
        <f>VLOOKUP(A576,'BDD de référence'!$B$5:$D$5006,3,0)</f>
        <v>27</v>
      </c>
      <c r="C576" s="1" t="str">
        <f>VLOOKUP(A576,'BDD de référence'!$B$5:$E$5006,4,0)</f>
        <v>Normandie</v>
      </c>
      <c r="D576" s="201">
        <v>11726</v>
      </c>
      <c r="E576" s="189" t="str">
        <f t="shared" si="8"/>
        <v>Tranche B</v>
      </c>
      <c r="F576" s="119">
        <f>IFERROR((VLOOKUP(E576,'Simulations - Consolidé'!$A$41:$P$45,13,0)*D576+VLOOKUP(E576,'Simulations - Consolidé'!$A$41:$P$45,14,0)),"")*$B$6</f>
        <v>26620.025806451609</v>
      </c>
      <c r="G576" s="119" t="str" cm="1">
        <f t="array" ref="G576">IF(SUMIF('BDD de référence'!$B$6:$B$4786,A576,'BDD de référence'!$I$6:$I$4786)&gt;0,IFERROR((VLOOKUP(E576,'Volet 1 - Domaines 2&amp;3'!$A$39:$L$43,11,0)*D576+VLOOKUP(E576,'Volet 1 - Domaines 2&amp;3'!$A$39:$L$43,12,0))*$B$6,error),"")</f>
        <v/>
      </c>
      <c r="H576" s="119" t="str" cm="1">
        <f t="array" ref="H576">IF(SUMIF('BDD de référence'!$B$6:$B$4786,A576,'BDD de référence'!$J$6:$J$4786)&gt;0,IFERROR((VLOOKUP(E576,'Volet 1 - Domaines 2&amp;3'!$A$39:$L$43,11,0)*D576+VLOOKUP(E576,'Volet 1 - Domaines 2&amp;3'!$A$39:$L$43,12,0))*$B$6,error),"")</f>
        <v/>
      </c>
      <c r="I576" s="119">
        <f>IFERROR((VLOOKUP(E576,'Simulations - Consolidé'!$A$41:$P$45,15,0)*D576+VLOOKUP(E576,'Simulations - Consolidé'!$A$41:$P$45,16,0)),"")*$C$6</f>
        <v>11572.263729346969</v>
      </c>
      <c r="J576" s="167">
        <v>7647.4800000000005</v>
      </c>
      <c r="K576" s="167">
        <v>9176.98</v>
      </c>
      <c r="L576" s="167">
        <v>6687.1</v>
      </c>
      <c r="M576" s="167">
        <v>8024.52</v>
      </c>
      <c r="N576" s="167">
        <v>5797.8</v>
      </c>
      <c r="O576" s="167">
        <v>6957.36</v>
      </c>
    </row>
    <row r="577" spans="1:15">
      <c r="A577" s="1" t="s">
        <v>2427</v>
      </c>
      <c r="B577" s="1" t="str">
        <f>VLOOKUP(A577,'BDD de référence'!$B$5:$D$5006,3,0)</f>
        <v>27</v>
      </c>
      <c r="C577" s="1" t="str">
        <f>VLOOKUP(A577,'BDD de référence'!$B$5:$E$5006,4,0)</f>
        <v>Normandie</v>
      </c>
      <c r="D577" s="201">
        <v>12830</v>
      </c>
      <c r="E577" s="189" t="str">
        <f t="shared" si="8"/>
        <v>Tranche B</v>
      </c>
      <c r="F577" s="119">
        <f>IFERROR((VLOOKUP(E577,'Simulations - Consolidé'!$A$41:$P$45,13,0)*D577+VLOOKUP(E577,'Simulations - Consolidé'!$A$41:$P$45,14,0)),"")*$B$6</f>
        <v>28073.032258064512</v>
      </c>
      <c r="G577" s="119" t="str" cm="1">
        <f t="array" ref="G577">IF(SUMIF('BDD de référence'!$B$6:$B$4786,A577,'BDD de référence'!$I$6:$I$4786)&gt;0,IFERROR((VLOOKUP(E577,'Volet 1 - Domaines 2&amp;3'!$A$39:$L$43,11,0)*D577+VLOOKUP(E577,'Volet 1 - Domaines 2&amp;3'!$A$39:$L$43,12,0))*$B$6,error),"")</f>
        <v/>
      </c>
      <c r="H577" s="119" t="str" cm="1">
        <f t="array" ref="H577">IF(SUMIF('BDD de référence'!$B$6:$B$4786,A577,'BDD de référence'!$J$6:$J$4786)&gt;0,IFERROR((VLOOKUP(E577,'Volet 1 - Domaines 2&amp;3'!$A$39:$L$43,11,0)*D577+VLOOKUP(E577,'Volet 1 - Domaines 2&amp;3'!$A$39:$L$43,12,0))*$B$6,error),"")</f>
        <v/>
      </c>
      <c r="I577" s="119">
        <f>IFERROR((VLOOKUP(E577,'Simulations - Consolidé'!$A$41:$P$45,15,0)*D577+VLOOKUP(E577,'Simulations - Consolidé'!$A$41:$P$45,16,0)),"")*$C$6</f>
        <v>12203.915027537372</v>
      </c>
      <c r="J577" s="167">
        <v>7973.93</v>
      </c>
      <c r="K577" s="167">
        <v>9568.7199999999993</v>
      </c>
      <c r="L577" s="167">
        <v>6983.88</v>
      </c>
      <c r="M577" s="167">
        <v>8380.66</v>
      </c>
      <c r="N577" s="167">
        <v>5886.84</v>
      </c>
      <c r="O577" s="167">
        <v>7064.21</v>
      </c>
    </row>
    <row r="578" spans="1:15">
      <c r="A578" s="1" t="s">
        <v>2418</v>
      </c>
      <c r="B578" s="1" t="str">
        <f>VLOOKUP(A578,'BDD de référence'!$B$5:$D$5006,3,0)</f>
        <v>27</v>
      </c>
      <c r="C578" s="1" t="str">
        <f>VLOOKUP(A578,'BDD de référence'!$B$5:$E$5006,4,0)</f>
        <v>Normandie</v>
      </c>
      <c r="D578" s="201">
        <v>18518</v>
      </c>
      <c r="E578" s="189" t="str">
        <f t="shared" si="8"/>
        <v>Tranche B</v>
      </c>
      <c r="F578" s="119">
        <f>IFERROR((VLOOKUP(E578,'Simulations - Consolidé'!$A$41:$P$45,13,0)*D578+VLOOKUP(E578,'Simulations - Consolidé'!$A$41:$P$45,14,0)),"")*$B$6</f>
        <v>35559.174193548388</v>
      </c>
      <c r="G578" s="119" t="str" cm="1">
        <f t="array" ref="G578">IF(SUMIF('BDD de référence'!$B$6:$B$4786,A578,'BDD de référence'!$I$6:$I$4786)&gt;0,IFERROR((VLOOKUP(E578,'Volet 1 - Domaines 2&amp;3'!$A$39:$L$43,11,0)*D578+VLOOKUP(E578,'Volet 1 - Domaines 2&amp;3'!$A$39:$L$43,12,0))*$B$6,error),"")</f>
        <v/>
      </c>
      <c r="H578" s="119" cm="1">
        <f t="array" ref="H578">IF(SUMIF('BDD de référence'!$B$6:$B$4786,A578,'BDD de référence'!$J$6:$J$4786)&gt;0,IFERROR((VLOOKUP(E578,'Volet 1 - Domaines 2&amp;3'!$A$39:$L$43,11,0)*D578+VLOOKUP(E578,'Volet 1 - Domaines 2&amp;3'!$A$39:$L$43,12,0))*$B$6,error),"")</f>
        <v>19261.219354838708</v>
      </c>
      <c r="I578" s="119">
        <f>IFERROR((VLOOKUP(E578,'Simulations - Consolidé'!$A$41:$P$45,15,0)*D578+VLOOKUP(E578,'Simulations - Consolidé'!$A$41:$P$45,16,0)),"")*$C$6</f>
        <v>15458.292368214004</v>
      </c>
      <c r="J578" s="167">
        <v>9655.8700000000008</v>
      </c>
      <c r="K578" s="167">
        <v>11587.050000000001</v>
      </c>
      <c r="L578" s="167">
        <v>8512.91</v>
      </c>
      <c r="M578" s="167">
        <v>10215.5</v>
      </c>
      <c r="N578" s="167">
        <v>6345.55</v>
      </c>
      <c r="O578" s="167">
        <v>7614.66</v>
      </c>
    </row>
    <row r="579" spans="1:15">
      <c r="A579" s="1" t="s">
        <v>2439</v>
      </c>
      <c r="B579" s="1" t="str">
        <f>VLOOKUP(A579,'BDD de référence'!$B$5:$D$5006,3,0)</f>
        <v>27</v>
      </c>
      <c r="C579" s="1" t="str">
        <f>VLOOKUP(A579,'BDD de référence'!$B$5:$E$5006,4,0)</f>
        <v>Normandie</v>
      </c>
      <c r="D579" s="201">
        <v>7851</v>
      </c>
      <c r="E579" s="189" t="str">
        <f t="shared" si="8"/>
        <v>Tranche B</v>
      </c>
      <c r="F579" s="119">
        <f>IFERROR((VLOOKUP(E579,'Simulations - Consolidé'!$A$41:$P$45,13,0)*D579+VLOOKUP(E579,'Simulations - Consolidé'!$A$41:$P$45,14,0)),"")*$B$6</f>
        <v>21520.025806451609</v>
      </c>
      <c r="G579" s="119" t="str" cm="1">
        <f t="array" ref="G579">IF(SUMIF('BDD de référence'!$B$6:$B$4786,A579,'BDD de référence'!$I$6:$I$4786)&gt;0,IFERROR((VLOOKUP(E579,'Volet 1 - Domaines 2&amp;3'!$A$39:$L$43,11,0)*D579+VLOOKUP(E579,'Volet 1 - Domaines 2&amp;3'!$A$39:$L$43,12,0))*$B$6,error),"")</f>
        <v/>
      </c>
      <c r="H579" s="119" t="str" cm="1">
        <f t="array" ref="H579">IF(SUMIF('BDD de référence'!$B$6:$B$4786,A579,'BDD de référence'!$J$6:$J$4786)&gt;0,IFERROR((VLOOKUP(E579,'Volet 1 - Domaines 2&amp;3'!$A$39:$L$43,11,0)*D579+VLOOKUP(E579,'Volet 1 - Domaines 2&amp;3'!$A$39:$L$43,12,0))*$B$6,error),"")</f>
        <v/>
      </c>
      <c r="I579" s="119">
        <f>IFERROR((VLOOKUP(E579,'Simulations - Consolidé'!$A$41:$P$45,15,0)*D579+VLOOKUP(E579,'Simulations - Consolidé'!$A$41:$P$45,16,0)),"")*$C$6</f>
        <v>9355.1905586152625</v>
      </c>
      <c r="J579" s="167">
        <v>6501.6500000000005</v>
      </c>
      <c r="K579" s="167">
        <v>7801.98</v>
      </c>
      <c r="L579" s="167">
        <v>5645.4400000000005</v>
      </c>
      <c r="M579" s="167">
        <v>6774.5300000000007</v>
      </c>
      <c r="N579" s="167">
        <v>5485.3</v>
      </c>
      <c r="O579" s="167">
        <v>6582.36</v>
      </c>
    </row>
    <row r="580" spans="1:15">
      <c r="A580" s="1" t="s">
        <v>2434</v>
      </c>
      <c r="B580" s="1" t="str">
        <f>VLOOKUP(A580,'BDD de référence'!$B$5:$D$5006,3,0)</f>
        <v>27</v>
      </c>
      <c r="C580" s="1" t="str">
        <f>VLOOKUP(A580,'BDD de référence'!$B$5:$E$5006,4,0)</f>
        <v>Normandie</v>
      </c>
      <c r="D580" s="201">
        <v>8663</v>
      </c>
      <c r="E580" s="189" t="str">
        <f t="shared" si="8"/>
        <v>Tranche B</v>
      </c>
      <c r="F580" s="119">
        <f>IFERROR((VLOOKUP(E580,'Simulations - Consolidé'!$A$41:$P$45,13,0)*D580+VLOOKUP(E580,'Simulations - Consolidé'!$A$41:$P$45,14,0)),"")*$B$6</f>
        <v>22588.722580645161</v>
      </c>
      <c r="G580" s="119" t="str" cm="1">
        <f t="array" ref="G580">IF(SUMIF('BDD de référence'!$B$6:$B$4786,A580,'BDD de référence'!$I$6:$I$4786)&gt;0,IFERROR((VLOOKUP(E580,'Volet 1 - Domaines 2&amp;3'!$A$39:$L$43,11,0)*D580+VLOOKUP(E580,'Volet 1 - Domaines 2&amp;3'!$A$39:$L$43,12,0))*$B$6,error),"")</f>
        <v/>
      </c>
      <c r="H580" s="119" t="str" cm="1">
        <f t="array" ref="H580">IF(SUMIF('BDD de référence'!$B$6:$B$4786,A580,'BDD de référence'!$J$6:$J$4786)&gt;0,IFERROR((VLOOKUP(E580,'Volet 1 - Domaines 2&amp;3'!$A$39:$L$43,11,0)*D580+VLOOKUP(E580,'Volet 1 - Domaines 2&amp;3'!$A$39:$L$43,12,0))*$B$6,error),"")</f>
        <v/>
      </c>
      <c r="I580" s="119">
        <f>IFERROR((VLOOKUP(E580,'Simulations - Consolidé'!$A$41:$P$45,15,0)*D580+VLOOKUP(E580,'Simulations - Consolidé'!$A$41:$P$45,16,0)),"")*$C$6</f>
        <v>9819.7746656176223</v>
      </c>
      <c r="J580" s="167">
        <v>6741.75</v>
      </c>
      <c r="K580" s="167">
        <v>8090.1</v>
      </c>
      <c r="L580" s="167">
        <v>5863.72</v>
      </c>
      <c r="M580" s="167">
        <v>7036.47</v>
      </c>
      <c r="N580" s="167">
        <v>5550.79</v>
      </c>
      <c r="O580" s="167">
        <v>6660.95</v>
      </c>
    </row>
    <row r="581" spans="1:15">
      <c r="A581" s="1" t="s">
        <v>2397</v>
      </c>
      <c r="B581" s="1" t="str">
        <f>VLOOKUP(A581,'BDD de référence'!$B$5:$D$5006,3,0)</f>
        <v>27</v>
      </c>
      <c r="C581" s="1" t="str">
        <f>VLOOKUP(A581,'BDD de référence'!$B$5:$E$5006,4,0)</f>
        <v>Normandie</v>
      </c>
      <c r="D581" s="201">
        <v>69261</v>
      </c>
      <c r="E581" s="189" t="str">
        <f t="shared" si="8"/>
        <v>Tranche C</v>
      </c>
      <c r="F581" s="119">
        <f>IFERROR((VLOOKUP(E581,'Simulations - Consolidé'!$A$41:$P$45,13,0)*D581+VLOOKUP(E581,'Simulations - Consolidé'!$A$41:$P$45,14,0)),"")*$B$6</f>
        <v>60338.210602409628</v>
      </c>
      <c r="G581" s="119" cm="1">
        <f t="array" ref="G581">IF(SUMIF('BDD de référence'!$B$6:$B$4786,A581,'BDD de référence'!$I$6:$I$4786)&gt;0,IFERROR((VLOOKUP(E581,'Volet 1 - Domaines 2&amp;3'!$A$39:$L$43,11,0)*D581+VLOOKUP(E581,'Volet 1 - Domaines 2&amp;3'!$A$39:$L$43,12,0))*$B$6,error),"")</f>
        <v>27080.328192771085</v>
      </c>
      <c r="H581" s="119" cm="1">
        <f t="array" ref="H581">IF(SUMIF('BDD de référence'!$B$6:$B$4786,A581,'BDD de référence'!$J$6:$J$4786)&gt;0,IFERROR((VLOOKUP(E581,'Volet 1 - Domaines 2&amp;3'!$A$39:$L$43,11,0)*D581+VLOOKUP(E581,'Volet 1 - Domaines 2&amp;3'!$A$39:$L$43,12,0))*$B$6,error),"")</f>
        <v>27080.328192771085</v>
      </c>
      <c r="I581" s="119">
        <f>IFERROR((VLOOKUP(E581,'Simulations - Consolidé'!$A$41:$P$45,15,0)*D581+VLOOKUP(E581,'Simulations - Consolidé'!$A$41:$P$45,16,0)),"")*$C$6</f>
        <v>26230.240764031736</v>
      </c>
      <c r="J581" s="167">
        <v>15903.81</v>
      </c>
      <c r="K581" s="167">
        <v>19084.579999999998</v>
      </c>
      <c r="L581" s="167">
        <v>12118.58</v>
      </c>
      <c r="M581" s="167">
        <v>14542.300000000001</v>
      </c>
      <c r="N581" s="167">
        <v>8920.2199999999993</v>
      </c>
      <c r="O581" s="167">
        <v>10704.27</v>
      </c>
    </row>
    <row r="582" spans="1:15">
      <c r="A582" s="1" t="s">
        <v>2442</v>
      </c>
      <c r="B582" s="1" t="str">
        <f>VLOOKUP(A582,'BDD de référence'!$B$5:$D$5006,3,0)</f>
        <v>27</v>
      </c>
      <c r="C582" s="1" t="str">
        <f>VLOOKUP(A582,'BDD de référence'!$B$5:$E$5006,4,0)</f>
        <v>Normandie</v>
      </c>
      <c r="D582" s="201">
        <v>7202.5</v>
      </c>
      <c r="E582" s="189" t="str">
        <f t="shared" si="8"/>
        <v>Tranche B</v>
      </c>
      <c r="F582" s="119">
        <f>IFERROR((VLOOKUP(E582,'Simulations - Consolidé'!$A$41:$P$45,13,0)*D582+VLOOKUP(E582,'Simulations - Consolidé'!$A$41:$P$45,14,0)),"")*$B$6</f>
        <v>20666.516129032258</v>
      </c>
      <c r="G582" s="119" t="str" cm="1">
        <f t="array" ref="G582">IF(SUMIF('BDD de référence'!$B$6:$B$4786,A582,'BDD de référence'!$I$6:$I$4786)&gt;0,IFERROR((VLOOKUP(E582,'Volet 1 - Domaines 2&amp;3'!$A$39:$L$43,11,0)*D582+VLOOKUP(E582,'Volet 1 - Domaines 2&amp;3'!$A$39:$L$43,12,0))*$B$6,error),"")</f>
        <v/>
      </c>
      <c r="H582" s="119" t="str" cm="1">
        <f t="array" ref="H582">IF(SUMIF('BDD de référence'!$B$6:$B$4786,A582,'BDD de référence'!$J$6:$J$4786)&gt;0,IFERROR((VLOOKUP(E582,'Volet 1 - Domaines 2&amp;3'!$A$39:$L$43,11,0)*D582+VLOOKUP(E582,'Volet 1 - Domaines 2&amp;3'!$A$39:$L$43,12,0))*$B$6,error),"")</f>
        <v/>
      </c>
      <c r="I582" s="119">
        <f>IFERROR((VLOOKUP(E582,'Simulations - Consolidé'!$A$41:$P$45,15,0)*D582+VLOOKUP(E582,'Simulations - Consolidé'!$A$41:$P$45,16,0)),"")*$C$6</f>
        <v>8984.1526357199036</v>
      </c>
      <c r="J582" s="167">
        <v>6309.89</v>
      </c>
      <c r="K582" s="167">
        <v>7571.87</v>
      </c>
      <c r="L582" s="167">
        <v>5471.1100000000006</v>
      </c>
      <c r="M582" s="167">
        <v>6565.34</v>
      </c>
      <c r="N582" s="167">
        <v>5433</v>
      </c>
      <c r="O582" s="167">
        <v>6519.6</v>
      </c>
    </row>
    <row r="583" spans="1:15">
      <c r="A583" s="1" t="s">
        <v>2394</v>
      </c>
      <c r="B583" s="1" t="str">
        <f>VLOOKUP(A583,'BDD de référence'!$B$5:$D$5006,3,0)</f>
        <v>27</v>
      </c>
      <c r="C583" s="1" t="str">
        <f>VLOOKUP(A583,'BDD de référence'!$B$5:$E$5006,4,0)</f>
        <v>Normandie</v>
      </c>
      <c r="D583" s="201">
        <v>202100.5</v>
      </c>
      <c r="E583" s="189" t="str">
        <f t="shared" si="8"/>
        <v>Tranche C</v>
      </c>
      <c r="F583" s="119">
        <f>IFERROR((VLOOKUP(E583,'Simulations - Consolidé'!$A$41:$P$45,13,0)*D583+VLOOKUP(E583,'Simulations - Consolidé'!$A$41:$P$45,14,0)),"")*$B$6</f>
        <v>115842.71493975903</v>
      </c>
      <c r="G583" s="119" cm="1">
        <f t="array" ref="G583">IF(SUMIF('BDD de référence'!$B$6:$B$4786,A583,'BDD de référence'!$I$6:$I$4786)&gt;0,IFERROR((VLOOKUP(E583,'Volet 1 - Domaines 2&amp;3'!$A$39:$L$43,11,0)*D583+VLOOKUP(E583,'Volet 1 - Domaines 2&amp;3'!$A$39:$L$43,12,0))*$B$6,error),"")</f>
        <v>41228.535180722887</v>
      </c>
      <c r="H583" s="119" cm="1">
        <f t="array" ref="H583">IF(SUMIF('BDD de référence'!$B$6:$B$4786,A583,'BDD de référence'!$J$6:$J$4786)&gt;0,IFERROR((VLOOKUP(E583,'Volet 1 - Domaines 2&amp;3'!$A$39:$L$43,11,0)*D583+VLOOKUP(E583,'Volet 1 - Domaines 2&amp;3'!$A$39:$L$43,12,0))*$B$6,error),"")</f>
        <v>41228.535180722887</v>
      </c>
      <c r="I583" s="119">
        <f>IFERROR((VLOOKUP(E583,'Simulations - Consolidé'!$A$41:$P$45,15,0)*D583+VLOOKUP(E583,'Simulations - Consolidé'!$A$41:$P$45,16,0)),"")*$C$6</f>
        <v>50359.171630913894</v>
      </c>
      <c r="J583" s="167">
        <v>30308.1</v>
      </c>
      <c r="K583" s="167">
        <v>36369.72</v>
      </c>
      <c r="L583" s="167">
        <v>19320.719999999998</v>
      </c>
      <c r="M583" s="167">
        <v>23184.87</v>
      </c>
      <c r="N583" s="167">
        <v>15322.12</v>
      </c>
      <c r="O583" s="167">
        <v>18386.55</v>
      </c>
    </row>
    <row r="584" spans="1:15">
      <c r="A584" s="1" t="s">
        <v>2421</v>
      </c>
      <c r="B584" s="1" t="str">
        <f>VLOOKUP(A584,'BDD de référence'!$B$5:$D$5006,3,0)</f>
        <v>27</v>
      </c>
      <c r="C584" s="1" t="str">
        <f>VLOOKUP(A584,'BDD de référence'!$B$5:$E$5006,4,0)</f>
        <v>Normandie</v>
      </c>
      <c r="D584" s="201">
        <v>18517.25</v>
      </c>
      <c r="E584" s="189" t="str">
        <f t="shared" si="8"/>
        <v>Tranche B</v>
      </c>
      <c r="F584" s="119">
        <f>IFERROR((VLOOKUP(E584,'Simulations - Consolidé'!$A$41:$P$45,13,0)*D584+VLOOKUP(E584,'Simulations - Consolidé'!$A$41:$P$45,14,0)),"")*$B$6</f>
        <v>35558.187096774185</v>
      </c>
      <c r="G584" s="119" t="str" cm="1">
        <f t="array" ref="G584">IF(SUMIF('BDD de référence'!$B$6:$B$4786,A584,'BDD de référence'!$I$6:$I$4786)&gt;0,IFERROR((VLOOKUP(E584,'Volet 1 - Domaines 2&amp;3'!$A$39:$L$43,11,0)*D584+VLOOKUP(E584,'Volet 1 - Domaines 2&amp;3'!$A$39:$L$43,12,0))*$B$6,error),"")</f>
        <v/>
      </c>
      <c r="H584" s="119" t="str" cm="1">
        <f t="array" ref="H584">IF(SUMIF('BDD de référence'!$B$6:$B$4786,A584,'BDD de référence'!$J$6:$J$4786)&gt;0,IFERROR((VLOOKUP(E584,'Volet 1 - Domaines 2&amp;3'!$A$39:$L$43,11,0)*D584+VLOOKUP(E584,'Volet 1 - Domaines 2&amp;3'!$A$39:$L$43,12,0))*$B$6,error),"")</f>
        <v/>
      </c>
      <c r="I584" s="119">
        <f>IFERROR((VLOOKUP(E584,'Simulations - Consolidé'!$A$41:$P$45,15,0)*D584+VLOOKUP(E584,'Simulations - Consolidé'!$A$41:$P$45,16,0)),"")*$C$6</f>
        <v>15457.863257277733</v>
      </c>
      <c r="J584" s="167">
        <v>9655.65</v>
      </c>
      <c r="K584" s="167">
        <v>11586.78</v>
      </c>
      <c r="L584" s="167">
        <v>8512.7100000000009</v>
      </c>
      <c r="M584" s="167">
        <v>10215.26</v>
      </c>
      <c r="N584" s="167">
        <v>6345.49</v>
      </c>
      <c r="O584" s="167">
        <v>7614.59</v>
      </c>
    </row>
    <row r="585" spans="1:15">
      <c r="A585" s="1" t="s">
        <v>2424</v>
      </c>
      <c r="B585" s="1" t="str">
        <f>VLOOKUP(A585,'BDD de référence'!$B$5:$D$5006,3,0)</f>
        <v>27</v>
      </c>
      <c r="C585" s="1" t="str">
        <f>VLOOKUP(A585,'BDD de référence'!$B$5:$E$5006,4,0)</f>
        <v>Normandie</v>
      </c>
      <c r="D585" s="201">
        <v>17275.25</v>
      </c>
      <c r="E585" s="189" t="str">
        <f t="shared" si="8"/>
        <v>Tranche B</v>
      </c>
      <c r="F585" s="119">
        <f>IFERROR((VLOOKUP(E585,'Simulations - Consolidé'!$A$41:$P$45,13,0)*D585+VLOOKUP(E585,'Simulations - Consolidé'!$A$41:$P$45,14,0)),"")*$B$6</f>
        <v>33923.554838709671</v>
      </c>
      <c r="G585" s="119" t="str" cm="1">
        <f t="array" ref="G585">IF(SUMIF('BDD de référence'!$B$6:$B$4786,A585,'BDD de référence'!$I$6:$I$4786)&gt;0,IFERROR((VLOOKUP(E585,'Volet 1 - Domaines 2&amp;3'!$A$39:$L$43,11,0)*D585+VLOOKUP(E585,'Volet 1 - Domaines 2&amp;3'!$A$39:$L$43,12,0))*$B$6,error),"")</f>
        <v/>
      </c>
      <c r="H585" s="119" t="str" cm="1">
        <f t="array" ref="H585">IF(SUMIF('BDD de référence'!$B$6:$B$4786,A585,'BDD de référence'!$J$6:$J$4786)&gt;0,IFERROR((VLOOKUP(E585,'Volet 1 - Domaines 2&amp;3'!$A$39:$L$43,11,0)*D585+VLOOKUP(E585,'Volet 1 - Domaines 2&amp;3'!$A$39:$L$43,12,0))*$B$6,error),"")</f>
        <v/>
      </c>
      <c r="I585" s="119">
        <f>IFERROR((VLOOKUP(E585,'Simulations - Consolidé'!$A$41:$P$45,15,0)*D585+VLOOKUP(E585,'Simulations - Consolidé'!$A$41:$P$45,16,0)),"")*$C$6</f>
        <v>14747.255546813531</v>
      </c>
      <c r="J585" s="167">
        <v>9288.39</v>
      </c>
      <c r="K585" s="167">
        <v>11146.07</v>
      </c>
      <c r="L585" s="167">
        <v>8178.84</v>
      </c>
      <c r="M585" s="167">
        <v>9814.61</v>
      </c>
      <c r="N585" s="167">
        <v>6245.3200000000006</v>
      </c>
      <c r="O585" s="167">
        <v>7494.39</v>
      </c>
    </row>
    <row r="586" spans="1:15">
      <c r="A586" s="1" t="s">
        <v>2488</v>
      </c>
      <c r="B586" s="1" t="str">
        <f>VLOOKUP(A586,'BDD de référence'!$B$5:$D$5006,3,0)</f>
        <v>28</v>
      </c>
      <c r="C586" s="1" t="str">
        <f>VLOOKUP(A586,'BDD de référence'!$B$5:$E$5006,4,0)</f>
        <v>Centre-Val de Loire</v>
      </c>
      <c r="D586" s="201">
        <v>225885</v>
      </c>
      <c r="E586" s="189" t="str">
        <f t="shared" si="8"/>
        <v>Tranche C</v>
      </c>
      <c r="F586" s="119">
        <f>IFERROR((VLOOKUP(E586,'Simulations - Consolidé'!$A$41:$P$45,13,0)*D586+VLOOKUP(E586,'Simulations - Consolidé'!$A$41:$P$45,14,0)),"")*$B$6</f>
        <v>125780.62409638554</v>
      </c>
      <c r="G586" s="119" cm="1">
        <f t="array" ref="G586">IF(SUMIF('BDD de référence'!$B$6:$B$4786,A586,'BDD de référence'!$I$6:$I$4786)&gt;0,IFERROR((VLOOKUP(E586,'Volet 1 - Domaines 2&amp;3'!$A$39:$L$43,11,0)*D586+VLOOKUP(E586,'Volet 1 - Domaines 2&amp;3'!$A$39:$L$43,12,0))*$B$6,error),"")</f>
        <v>43761.72771084337</v>
      </c>
      <c r="H586" s="119" cm="1">
        <f t="array" ref="H586">IF(SUMIF('BDD de référence'!$B$6:$B$4786,A586,'BDD de référence'!$J$6:$J$4786)&gt;0,IFERROR((VLOOKUP(E586,'Volet 1 - Domaines 2&amp;3'!$A$39:$L$43,11,0)*D586+VLOOKUP(E586,'Volet 1 - Domaines 2&amp;3'!$A$39:$L$43,12,0))*$B$6,error),"")</f>
        <v>43761.72771084337</v>
      </c>
      <c r="I586" s="119">
        <f>IFERROR((VLOOKUP(E586,'Simulations - Consolidé'!$A$41:$P$45,15,0)*D586+VLOOKUP(E586,'Simulations - Consolidé'!$A$41:$P$45,16,0)),"")*$C$6</f>
        <v>54679.381780781652</v>
      </c>
      <c r="J586" s="167">
        <v>32887.14</v>
      </c>
      <c r="K586" s="167">
        <v>39464.57</v>
      </c>
      <c r="L586" s="167">
        <v>20610.239999999998</v>
      </c>
      <c r="M586" s="167">
        <v>24732.289999999997</v>
      </c>
      <c r="N586" s="167">
        <v>16468.359999999997</v>
      </c>
      <c r="O586" s="167">
        <v>19762.039999999997</v>
      </c>
    </row>
    <row r="587" spans="1:15">
      <c r="A587" s="1" t="s">
        <v>2506</v>
      </c>
      <c r="B587" s="1" t="str">
        <f>VLOOKUP(A587,'BDD de référence'!$B$5:$D$5006,3,0)</f>
        <v>28</v>
      </c>
      <c r="C587" s="1" t="str">
        <f>VLOOKUP(A587,'BDD de référence'!$B$5:$E$5006,4,0)</f>
        <v>Centre-Val de Loire</v>
      </c>
      <c r="D587" s="201">
        <v>46906.75</v>
      </c>
      <c r="E587" s="189" t="str">
        <f t="shared" ref="E587:E650" si="9">IF(D587&gt;230000,"Tranche D",IF(D587&lt;7000,"Tranche A",IF(D587&lt;22500,"Tranche B","Tranche C")))</f>
        <v>Tranche C</v>
      </c>
      <c r="F587" s="119">
        <f>IFERROR((VLOOKUP(E587,'Simulations - Consolidé'!$A$41:$P$45,13,0)*D587+VLOOKUP(E587,'Simulations - Consolidé'!$A$41:$P$45,14,0)),"")*$B$6</f>
        <v>50997.904698795173</v>
      </c>
      <c r="G587" s="119" t="str" cm="1">
        <f t="array" ref="G587">IF(SUMIF('BDD de référence'!$B$6:$B$4786,A587,'BDD de référence'!$I$6:$I$4786)&gt;0,IFERROR((VLOOKUP(E587,'Volet 1 - Domaines 2&amp;3'!$A$39:$L$43,11,0)*D587+VLOOKUP(E587,'Volet 1 - Domaines 2&amp;3'!$A$39:$L$43,12,0))*$B$6,error),"")</f>
        <v/>
      </c>
      <c r="H587" s="119" t="str" cm="1">
        <f t="array" ref="H587">IF(SUMIF('BDD de référence'!$B$6:$B$4786,A587,'BDD de référence'!$J$6:$J$4786)&gt;0,IFERROR((VLOOKUP(E587,'Volet 1 - Domaines 2&amp;3'!$A$39:$L$43,11,0)*D587+VLOOKUP(E587,'Volet 1 - Domaines 2&amp;3'!$A$39:$L$43,12,0))*$B$6,error),"")</f>
        <v/>
      </c>
      <c r="I587" s="119">
        <f>IFERROR((VLOOKUP(E587,'Simulations - Consolidé'!$A$41:$P$45,15,0)*D587+VLOOKUP(E587,'Simulations - Consolidé'!$A$41:$P$45,16,0)),"")*$C$6</f>
        <v>22169.820837496329</v>
      </c>
      <c r="J587" s="167">
        <v>13479.85</v>
      </c>
      <c r="K587" s="167">
        <v>16175.82</v>
      </c>
      <c r="L587" s="167">
        <v>10906.6</v>
      </c>
      <c r="M587" s="167">
        <v>13087.92</v>
      </c>
      <c r="N587" s="167">
        <v>7842.9</v>
      </c>
      <c r="O587" s="167">
        <v>9411.48</v>
      </c>
    </row>
    <row r="588" spans="1:15">
      <c r="A588" s="1" t="s">
        <v>2492</v>
      </c>
      <c r="B588" s="1" t="str">
        <f>VLOOKUP(A588,'BDD de référence'!$B$5:$D$5006,3,0)</f>
        <v>28</v>
      </c>
      <c r="C588" s="1" t="str">
        <f>VLOOKUP(A588,'BDD de référence'!$B$5:$E$5006,4,0)</f>
        <v>Centre-Val de Loire</v>
      </c>
      <c r="D588" s="201">
        <v>180899.25</v>
      </c>
      <c r="E588" s="189" t="str">
        <f t="shared" si="9"/>
        <v>Tranche C</v>
      </c>
      <c r="F588" s="119">
        <f>IFERROR((VLOOKUP(E588,'Simulations - Consolidé'!$A$41:$P$45,13,0)*D588+VLOOKUP(E588,'Simulations - Consolidé'!$A$41:$P$45,14,0)),"")*$B$6</f>
        <v>106984.16855421687</v>
      </c>
      <c r="G588" s="119" cm="1">
        <f t="array" ref="G588">IF(SUMIF('BDD de référence'!$B$6:$B$4786,A588,'BDD de référence'!$I$6:$I$4786)&gt;0,IFERROR((VLOOKUP(E588,'Volet 1 - Domaines 2&amp;3'!$A$39:$L$43,11,0)*D588+VLOOKUP(E588,'Volet 1 - Domaines 2&amp;3'!$A$39:$L$43,12,0))*$B$6,error),"")</f>
        <v>38970.474337349398</v>
      </c>
      <c r="H588" s="119" cm="1">
        <f t="array" ref="H588">IF(SUMIF('BDD de référence'!$B$6:$B$4786,A588,'BDD de référence'!$J$6:$J$4786)&gt;0,IFERROR((VLOOKUP(E588,'Volet 1 - Domaines 2&amp;3'!$A$39:$L$43,11,0)*D588+VLOOKUP(E588,'Volet 1 - Domaines 2&amp;3'!$A$39:$L$43,12,0))*$B$6,error),"")</f>
        <v>38970.474337349398</v>
      </c>
      <c r="I588" s="119">
        <f>IFERROR((VLOOKUP(E588,'Simulations - Consolidé'!$A$41:$P$45,15,0)*D588+VLOOKUP(E588,'Simulations - Consolidé'!$A$41:$P$45,16,0)),"")*$C$6</f>
        <v>46508.182312665289</v>
      </c>
      <c r="J588" s="167">
        <v>28009.16</v>
      </c>
      <c r="K588" s="167">
        <v>33611</v>
      </c>
      <c r="L588" s="167">
        <v>18171.25</v>
      </c>
      <c r="M588" s="167">
        <v>21805.5</v>
      </c>
      <c r="N588" s="167">
        <v>14300.37</v>
      </c>
      <c r="O588" s="167">
        <v>17160.449999999997</v>
      </c>
    </row>
    <row r="589" spans="1:15">
      <c r="A589" s="1" t="s">
        <v>2520</v>
      </c>
      <c r="B589" s="1" t="str">
        <f>VLOOKUP(A589,'BDD de référence'!$B$5:$D$5006,3,0)</f>
        <v>28</v>
      </c>
      <c r="C589" s="1" t="str">
        <f>VLOOKUP(A589,'BDD de référence'!$B$5:$E$5006,4,0)</f>
        <v>Centre-Val de Loire</v>
      </c>
      <c r="D589" s="201">
        <v>12219</v>
      </c>
      <c r="E589" s="189" t="str">
        <f t="shared" si="9"/>
        <v>Tranche B</v>
      </c>
      <c r="F589" s="119">
        <f>IFERROR((VLOOKUP(E589,'Simulations - Consolidé'!$A$41:$P$45,13,0)*D589+VLOOKUP(E589,'Simulations - Consolidé'!$A$41:$P$45,14,0)),"")*$B$6</f>
        <v>27268.877419354838</v>
      </c>
      <c r="G589" s="119" t="str" cm="1">
        <f t="array" ref="G589">IF(SUMIF('BDD de référence'!$B$6:$B$4786,A589,'BDD de référence'!$I$6:$I$4786)&gt;0,IFERROR((VLOOKUP(E589,'Volet 1 - Domaines 2&amp;3'!$A$39:$L$43,11,0)*D589+VLOOKUP(E589,'Volet 1 - Domaines 2&amp;3'!$A$39:$L$43,12,0))*$B$6,error),"")</f>
        <v/>
      </c>
      <c r="H589" s="119" t="str" cm="1">
        <f t="array" ref="H589">IF(SUMIF('BDD de référence'!$B$6:$B$4786,A589,'BDD de référence'!$J$6:$J$4786)&gt;0,IFERROR((VLOOKUP(E589,'Volet 1 - Domaines 2&amp;3'!$A$39:$L$43,11,0)*D589+VLOOKUP(E589,'Volet 1 - Domaines 2&amp;3'!$A$39:$L$43,12,0))*$B$6,error),"")</f>
        <v/>
      </c>
      <c r="I589" s="119">
        <f>IFERROR((VLOOKUP(E589,'Simulations - Consolidé'!$A$41:$P$45,15,0)*D589+VLOOKUP(E589,'Simulations - Consolidé'!$A$41:$P$45,16,0)),"")*$C$6</f>
        <v>11854.332651455547</v>
      </c>
      <c r="J589" s="167">
        <v>7793.26</v>
      </c>
      <c r="K589" s="167">
        <v>9351.92</v>
      </c>
      <c r="L589" s="167">
        <v>6819.63</v>
      </c>
      <c r="M589" s="167">
        <v>8183.56</v>
      </c>
      <c r="N589" s="167">
        <v>5837.56</v>
      </c>
      <c r="O589" s="167">
        <v>7005.08</v>
      </c>
    </row>
    <row r="590" spans="1:15">
      <c r="A590" s="1" t="s">
        <v>2511</v>
      </c>
      <c r="B590" s="1" t="str">
        <f>VLOOKUP(A590,'BDD de référence'!$B$5:$D$5006,3,0)</f>
        <v>28</v>
      </c>
      <c r="C590" s="1" t="str">
        <f>VLOOKUP(A590,'BDD de référence'!$B$5:$E$5006,4,0)</f>
        <v>Centre-Val de Loire</v>
      </c>
      <c r="D590" s="201">
        <v>18202</v>
      </c>
      <c r="E590" s="189" t="str">
        <f t="shared" si="9"/>
        <v>Tranche B</v>
      </c>
      <c r="F590" s="119">
        <f>IFERROR((VLOOKUP(E590,'Simulations - Consolidé'!$A$41:$P$45,13,0)*D590+VLOOKUP(E590,'Simulations - Consolidé'!$A$41:$P$45,14,0)),"")*$B$6</f>
        <v>35143.277419354839</v>
      </c>
      <c r="G590" s="119" t="str" cm="1">
        <f t="array" ref="G590">IF(SUMIF('BDD de référence'!$B$6:$B$4786,A590,'BDD de référence'!$I$6:$I$4786)&gt;0,IFERROR((VLOOKUP(E590,'Volet 1 - Domaines 2&amp;3'!$A$39:$L$43,11,0)*D590+VLOOKUP(E590,'Volet 1 - Domaines 2&amp;3'!$A$39:$L$43,12,0))*$B$6,error),"")</f>
        <v/>
      </c>
      <c r="H590" s="119" t="str" cm="1">
        <f t="array" ref="H590">IF(SUMIF('BDD de référence'!$B$6:$B$4786,A590,'BDD de référence'!$J$6:$J$4786)&gt;0,IFERROR((VLOOKUP(E590,'Volet 1 - Domaines 2&amp;3'!$A$39:$L$43,11,0)*D590+VLOOKUP(E590,'Volet 1 - Domaines 2&amp;3'!$A$39:$L$43,12,0))*$B$6,error),"")</f>
        <v/>
      </c>
      <c r="I590" s="119">
        <f>IFERROR((VLOOKUP(E590,'Simulations - Consolidé'!$A$41:$P$45,15,0)*D590+VLOOKUP(E590,'Simulations - Consolidé'!$A$41:$P$45,16,0)),"")*$C$6</f>
        <v>15277.493627065303</v>
      </c>
      <c r="J590" s="167">
        <v>9562.43</v>
      </c>
      <c r="K590" s="167">
        <v>11474.92</v>
      </c>
      <c r="L590" s="167">
        <v>8427.9600000000009</v>
      </c>
      <c r="M590" s="167">
        <v>10113.56</v>
      </c>
      <c r="N590" s="167">
        <v>6320.06</v>
      </c>
      <c r="O590" s="167">
        <v>7584.08</v>
      </c>
    </row>
    <row r="591" spans="1:15">
      <c r="A591" s="1" t="s">
        <v>2522</v>
      </c>
      <c r="B591" s="1" t="str">
        <f>VLOOKUP(A591,'BDD de référence'!$B$5:$D$5006,3,0)</f>
        <v>28</v>
      </c>
      <c r="C591" s="1" t="str">
        <f>VLOOKUP(A591,'BDD de référence'!$B$5:$E$5006,4,0)</f>
        <v>Centre-Val de Loire</v>
      </c>
      <c r="D591" s="201">
        <v>9650.5</v>
      </c>
      <c r="E591" s="189" t="str">
        <f t="shared" si="9"/>
        <v>Tranche B</v>
      </c>
      <c r="F591" s="119">
        <f>IFERROR((VLOOKUP(E591,'Simulations - Consolidé'!$A$41:$P$45,13,0)*D591+VLOOKUP(E591,'Simulations - Consolidé'!$A$41:$P$45,14,0)),"")*$B$6</f>
        <v>23888.399999999998</v>
      </c>
      <c r="G591" s="119" t="str" cm="1">
        <f t="array" ref="G591">IF(SUMIF('BDD de référence'!$B$6:$B$4786,A591,'BDD de référence'!$I$6:$I$4786)&gt;0,IFERROR((VLOOKUP(E591,'Volet 1 - Domaines 2&amp;3'!$A$39:$L$43,11,0)*D591+VLOOKUP(E591,'Volet 1 - Domaines 2&amp;3'!$A$39:$L$43,12,0))*$B$6,error),"")</f>
        <v/>
      </c>
      <c r="H591" s="119" t="str" cm="1">
        <f t="array" ref="H591">IF(SUMIF('BDD de référence'!$B$6:$B$4786,A591,'BDD de référence'!$J$6:$J$4786)&gt;0,IFERROR((VLOOKUP(E591,'Volet 1 - Domaines 2&amp;3'!$A$39:$L$43,11,0)*D591+VLOOKUP(E591,'Volet 1 - Domaines 2&amp;3'!$A$39:$L$43,12,0))*$B$6,error),"")</f>
        <v/>
      </c>
      <c r="I591" s="119">
        <f>IFERROR((VLOOKUP(E591,'Simulations - Consolidé'!$A$41:$P$45,15,0)*D591+VLOOKUP(E591,'Simulations - Consolidé'!$A$41:$P$45,16,0)),"")*$C$6</f>
        <v>10384.770731707315</v>
      </c>
      <c r="J591" s="167">
        <v>7033.75</v>
      </c>
      <c r="K591" s="167">
        <v>8440.5</v>
      </c>
      <c r="L591" s="167">
        <v>6129.17</v>
      </c>
      <c r="M591" s="167">
        <v>7355.01</v>
      </c>
      <c r="N591" s="167">
        <v>5630.42</v>
      </c>
      <c r="O591" s="167">
        <v>6756.51</v>
      </c>
    </row>
    <row r="592" spans="1:15">
      <c r="A592" s="1" t="s">
        <v>2503</v>
      </c>
      <c r="B592" s="1" t="str">
        <f>VLOOKUP(A592,'BDD de référence'!$B$5:$D$5006,3,0)</f>
        <v>28</v>
      </c>
      <c r="C592" s="1" t="str">
        <f>VLOOKUP(A592,'BDD de référence'!$B$5:$E$5006,4,0)</f>
        <v>Centre-Val de Loire</v>
      </c>
      <c r="D592" s="201">
        <v>25004</v>
      </c>
      <c r="E592" s="189" t="str">
        <f t="shared" si="9"/>
        <v>Tranche C</v>
      </c>
      <c r="F592" s="119">
        <f>IFERROR((VLOOKUP(E592,'Simulations - Consolidé'!$A$41:$P$45,13,0)*D592+VLOOKUP(E592,'Simulations - Consolidé'!$A$41:$P$45,14,0)),"")*$B$6</f>
        <v>41846.249638554211</v>
      </c>
      <c r="G592" s="119" t="str" cm="1">
        <f t="array" ref="G592">IF(SUMIF('BDD de référence'!$B$6:$B$4786,A592,'BDD de référence'!$I$6:$I$4786)&gt;0,IFERROR((VLOOKUP(E592,'Volet 1 - Domaines 2&amp;3'!$A$39:$L$43,11,0)*D592+VLOOKUP(E592,'Volet 1 - Domaines 2&amp;3'!$A$39:$L$43,12,0))*$B$6,error),"")</f>
        <v/>
      </c>
      <c r="H592" s="119" cm="1">
        <f t="array" ref="H592">IF(SUMIF('BDD de référence'!$B$6:$B$4786,A592,'BDD de référence'!$J$6:$J$4786)&gt;0,IFERROR((VLOOKUP(E592,'Volet 1 - Domaines 2&amp;3'!$A$39:$L$43,11,0)*D592+VLOOKUP(E592,'Volet 1 - Domaines 2&amp;3'!$A$39:$L$43,12,0))*$B$6,error),"")</f>
        <v>22366.691084337348</v>
      </c>
      <c r="I592" s="119">
        <f>IFERROR((VLOOKUP(E592,'Simulations - Consolidé'!$A$41:$P$45,15,0)*D592+VLOOKUP(E592,'Simulations - Consolidé'!$A$41:$P$45,16,0)),"")*$C$6</f>
        <v>18191.411248898035</v>
      </c>
      <c r="J592" s="167">
        <v>11104.86</v>
      </c>
      <c r="K592" s="167">
        <v>13325.84</v>
      </c>
      <c r="L592" s="167">
        <v>9719.1</v>
      </c>
      <c r="M592" s="167">
        <v>11662.92</v>
      </c>
      <c r="N592" s="167">
        <v>6787.35</v>
      </c>
      <c r="O592" s="167">
        <v>8144.82</v>
      </c>
    </row>
    <row r="593" spans="1:15">
      <c r="A593" s="1" t="s">
        <v>2501</v>
      </c>
      <c r="B593" s="1" t="str">
        <f>VLOOKUP(A593,'BDD de référence'!$B$5:$D$5006,3,0)</f>
        <v>28</v>
      </c>
      <c r="C593" s="1" t="str">
        <f>VLOOKUP(A593,'BDD de référence'!$B$5:$E$5006,4,0)</f>
        <v>Centre-Val de Loire</v>
      </c>
      <c r="D593" s="201">
        <v>33576.5</v>
      </c>
      <c r="E593" s="189" t="str">
        <f t="shared" si="9"/>
        <v>Tranche C</v>
      </c>
      <c r="F593" s="119">
        <f>IFERROR((VLOOKUP(E593,'Simulations - Consolidé'!$A$41:$P$45,13,0)*D593+VLOOKUP(E593,'Simulations - Consolidé'!$A$41:$P$45,14,0)),"")*$B$6</f>
        <v>45428.1086746988</v>
      </c>
      <c r="G593" s="119" t="str" cm="1">
        <f t="array" ref="G593">IF(SUMIF('BDD de référence'!$B$6:$B$4786,A593,'BDD de référence'!$I$6:$I$4786)&gt;0,IFERROR((VLOOKUP(E593,'Volet 1 - Domaines 2&amp;3'!$A$39:$L$43,11,0)*D593+VLOOKUP(E593,'Volet 1 - Domaines 2&amp;3'!$A$39:$L$43,12,0))*$B$6,error),"")</f>
        <v/>
      </c>
      <c r="H593" s="119" cm="1">
        <f t="array" ref="H593">IF(SUMIF('BDD de référence'!$B$6:$B$4786,A593,'BDD de référence'!$J$6:$J$4786)&gt;0,IFERROR((VLOOKUP(E593,'Volet 1 - Domaines 2&amp;3'!$A$39:$L$43,11,0)*D593+VLOOKUP(E593,'Volet 1 - Domaines 2&amp;3'!$A$39:$L$43,12,0))*$B$6,error),"")</f>
        <v>23279.713975903611</v>
      </c>
      <c r="I593" s="119">
        <f>IFERROR((VLOOKUP(E593,'Simulations - Consolidé'!$A$41:$P$45,15,0)*D593+VLOOKUP(E593,'Simulations - Consolidé'!$A$41:$P$45,16,0)),"")*$C$6</f>
        <v>19748.517831325305</v>
      </c>
      <c r="J593" s="167">
        <v>12034.4</v>
      </c>
      <c r="K593" s="167">
        <v>14441.28</v>
      </c>
      <c r="L593" s="167">
        <v>10183.870000000001</v>
      </c>
      <c r="M593" s="167">
        <v>12220.65</v>
      </c>
      <c r="N593" s="167">
        <v>7200.4800000000005</v>
      </c>
      <c r="O593" s="167">
        <v>8640.58</v>
      </c>
    </row>
    <row r="594" spans="1:15">
      <c r="A594" s="1" t="s">
        <v>2541</v>
      </c>
      <c r="B594" s="1" t="str">
        <f>VLOOKUP(A594,'BDD de référence'!$B$5:$D$5006,3,0)</f>
        <v>28</v>
      </c>
      <c r="C594" s="1" t="str">
        <f>VLOOKUP(A594,'BDD de référence'!$B$5:$E$5006,4,0)</f>
        <v>Centre-Val de Loire</v>
      </c>
      <c r="D594" s="201">
        <v>8598</v>
      </c>
      <c r="E594" s="189" t="str">
        <f t="shared" si="9"/>
        <v>Tranche B</v>
      </c>
      <c r="F594" s="119">
        <f>IFERROR((VLOOKUP(E594,'Simulations - Consolidé'!$A$41:$P$45,13,0)*D594+VLOOKUP(E594,'Simulations - Consolidé'!$A$41:$P$45,14,0)),"")*$B$6</f>
        <v>22503.174193548384</v>
      </c>
      <c r="G594" s="119" t="str" cm="1">
        <f t="array" ref="G594">IF(SUMIF('BDD de référence'!$B$6:$B$4786,A594,'BDD de référence'!$I$6:$I$4786)&gt;0,IFERROR((VLOOKUP(E594,'Volet 1 - Domaines 2&amp;3'!$A$39:$L$43,11,0)*D594+VLOOKUP(E594,'Volet 1 - Domaines 2&amp;3'!$A$39:$L$43,12,0))*$B$6,error),"")</f>
        <v/>
      </c>
      <c r="H594" s="119" t="str" cm="1">
        <f t="array" ref="H594">IF(SUMIF('BDD de référence'!$B$6:$B$4786,A594,'BDD de référence'!$J$6:$J$4786)&gt;0,IFERROR((VLOOKUP(E594,'Volet 1 - Domaines 2&amp;3'!$A$39:$L$43,11,0)*D594+VLOOKUP(E594,'Volet 1 - Domaines 2&amp;3'!$A$39:$L$43,12,0))*$B$6,error),"")</f>
        <v/>
      </c>
      <c r="I594" s="119">
        <f>IFERROR((VLOOKUP(E594,'Simulations - Consolidé'!$A$41:$P$45,15,0)*D594+VLOOKUP(E594,'Simulations - Consolidé'!$A$41:$P$45,16,0)),"")*$C$6</f>
        <v>9782.5850511408335</v>
      </c>
      <c r="J594" s="167">
        <v>6722.54</v>
      </c>
      <c r="K594" s="167">
        <v>8067.05</v>
      </c>
      <c r="L594" s="167">
        <v>5846.25</v>
      </c>
      <c r="M594" s="167">
        <v>7015.5</v>
      </c>
      <c r="N594" s="167">
        <v>5545.55</v>
      </c>
      <c r="O594" s="167">
        <v>6654.66</v>
      </c>
    </row>
    <row r="595" spans="1:15">
      <c r="A595" s="1" t="s">
        <v>2527</v>
      </c>
      <c r="B595" s="1" t="str">
        <f>VLOOKUP(A595,'BDD de référence'!$B$5:$D$5006,3,0)</f>
        <v>28</v>
      </c>
      <c r="C595" s="1" t="str">
        <f>VLOOKUP(A595,'BDD de référence'!$B$5:$E$5006,4,0)</f>
        <v>Centre-Val de Loire</v>
      </c>
      <c r="D595" s="201">
        <v>8278</v>
      </c>
      <c r="E595" s="189" t="str">
        <f t="shared" si="9"/>
        <v>Tranche B</v>
      </c>
      <c r="F595" s="119">
        <f>IFERROR((VLOOKUP(E595,'Simulations - Consolidé'!$A$41:$P$45,13,0)*D595+VLOOKUP(E595,'Simulations - Consolidé'!$A$41:$P$45,14,0)),"")*$B$6</f>
        <v>22082.012903225805</v>
      </c>
      <c r="G595" s="119" t="str" cm="1">
        <f t="array" ref="G595">IF(SUMIF('BDD de référence'!$B$6:$B$4786,A595,'BDD de référence'!$I$6:$I$4786)&gt;0,IFERROR((VLOOKUP(E595,'Volet 1 - Domaines 2&amp;3'!$A$39:$L$43,11,0)*D595+VLOOKUP(E595,'Volet 1 - Domaines 2&amp;3'!$A$39:$L$43,12,0))*$B$6,error),"")</f>
        <v/>
      </c>
      <c r="H595" s="119" t="str" cm="1">
        <f t="array" ref="H595">IF(SUMIF('BDD de référence'!$B$6:$B$4786,A595,'BDD de référence'!$J$6:$J$4786)&gt;0,IFERROR((VLOOKUP(E595,'Volet 1 - Domaines 2&amp;3'!$A$39:$L$43,11,0)*D595+VLOOKUP(E595,'Volet 1 - Domaines 2&amp;3'!$A$39:$L$43,12,0))*$B$6,error),"")</f>
        <v/>
      </c>
      <c r="I595" s="119">
        <f>IFERROR((VLOOKUP(E595,'Simulations - Consolidé'!$A$41:$P$45,15,0)*D595+VLOOKUP(E595,'Simulations - Consolidé'!$A$41:$P$45,16,0)),"")*$C$6</f>
        <v>9599.4977183320207</v>
      </c>
      <c r="J595" s="167">
        <v>6627.91</v>
      </c>
      <c r="K595" s="167">
        <v>7953.5</v>
      </c>
      <c r="L595" s="167">
        <v>5760.22</v>
      </c>
      <c r="M595" s="167">
        <v>6912.27</v>
      </c>
      <c r="N595" s="167">
        <v>5519.74</v>
      </c>
      <c r="O595" s="167">
        <v>6623.6900000000005</v>
      </c>
    </row>
    <row r="596" spans="1:15">
      <c r="A596" s="1" t="s">
        <v>2495</v>
      </c>
      <c r="B596" s="1" t="str">
        <f>VLOOKUP(A596,'BDD de référence'!$B$5:$D$5006,3,0)</f>
        <v>28</v>
      </c>
      <c r="C596" s="1" t="str">
        <f>VLOOKUP(A596,'BDD de référence'!$B$5:$E$5006,4,0)</f>
        <v>Centre-Val de Loire</v>
      </c>
      <c r="D596" s="201">
        <v>52427</v>
      </c>
      <c r="E596" s="189" t="str">
        <f t="shared" si="9"/>
        <v>Tranche C</v>
      </c>
      <c r="F596" s="119">
        <f>IFERROR((VLOOKUP(E596,'Simulations - Consolidé'!$A$41:$P$45,13,0)*D596+VLOOKUP(E596,'Simulations - Consolidé'!$A$41:$P$45,14,0)),"")*$B$6</f>
        <v>53304.438072289158</v>
      </c>
      <c r="G596" s="119" cm="1">
        <f t="array" ref="G596">IF(SUMIF('BDD de référence'!$B$6:$B$4786,A596,'BDD de référence'!$I$6:$I$4786)&gt;0,IFERROR((VLOOKUP(E596,'Volet 1 - Domaines 2&amp;3'!$A$39:$L$43,11,0)*D596+VLOOKUP(E596,'Volet 1 - Domaines 2&amp;3'!$A$39:$L$43,12,0))*$B$6,error),"")</f>
        <v>25287.40578313253</v>
      </c>
      <c r="H596" s="119" cm="1">
        <f t="array" ref="H596">IF(SUMIF('BDD de référence'!$B$6:$B$4786,A596,'BDD de référence'!$J$6:$J$4786)&gt;0,IFERROR((VLOOKUP(E596,'Volet 1 - Domaines 2&amp;3'!$A$39:$L$43,11,0)*D596+VLOOKUP(E596,'Volet 1 - Domaines 2&amp;3'!$A$39:$L$43,12,0))*$B$6,error),"")</f>
        <v>25287.40578313253</v>
      </c>
      <c r="I596" s="119">
        <f>IFERROR((VLOOKUP(E596,'Simulations - Consolidé'!$A$41:$P$45,15,0)*D596+VLOOKUP(E596,'Simulations - Consolidé'!$A$41:$P$45,16,0)),"")*$C$6</f>
        <v>23172.517555098442</v>
      </c>
      <c r="J596" s="167">
        <v>14078.44</v>
      </c>
      <c r="K596" s="167">
        <v>16894.129999999997</v>
      </c>
      <c r="L596" s="167">
        <v>11205.89</v>
      </c>
      <c r="M596" s="167">
        <v>13447.07</v>
      </c>
      <c r="N596" s="167">
        <v>8108.9400000000005</v>
      </c>
      <c r="O596" s="167">
        <v>9730.73</v>
      </c>
    </row>
    <row r="597" spans="1:15">
      <c r="A597" s="1" t="s">
        <v>2508</v>
      </c>
      <c r="B597" s="1" t="str">
        <f>VLOOKUP(A597,'BDD de référence'!$B$5:$D$5006,3,0)</f>
        <v>28</v>
      </c>
      <c r="C597" s="1" t="str">
        <f>VLOOKUP(A597,'BDD de référence'!$B$5:$E$5006,4,0)</f>
        <v>Centre-Val de Loire</v>
      </c>
      <c r="D597" s="201">
        <v>18909.5</v>
      </c>
      <c r="E597" s="189" t="str">
        <f t="shared" si="9"/>
        <v>Tranche B</v>
      </c>
      <c r="F597" s="119">
        <f>IFERROR((VLOOKUP(E597,'Simulations - Consolidé'!$A$41:$P$45,13,0)*D597+VLOOKUP(E597,'Simulations - Consolidé'!$A$41:$P$45,14,0)),"")*$B$6</f>
        <v>36074.438709677415</v>
      </c>
      <c r="G597" s="119" t="str" cm="1">
        <f t="array" ref="G597">IF(SUMIF('BDD de référence'!$B$6:$B$4786,A597,'BDD de référence'!$I$6:$I$4786)&gt;0,IFERROR((VLOOKUP(E597,'Volet 1 - Domaines 2&amp;3'!$A$39:$L$43,11,0)*D597+VLOOKUP(E597,'Volet 1 - Domaines 2&amp;3'!$A$39:$L$43,12,0))*$B$6,error),"")</f>
        <v/>
      </c>
      <c r="H597" s="119" t="str" cm="1">
        <f t="array" ref="H597">IF(SUMIF('BDD de référence'!$B$6:$B$4786,A597,'BDD de référence'!$J$6:$J$4786)&gt;0,IFERROR((VLOOKUP(E597,'Volet 1 - Domaines 2&amp;3'!$A$39:$L$43,11,0)*D597+VLOOKUP(E597,'Volet 1 - Domaines 2&amp;3'!$A$39:$L$43,12,0))*$B$6,error),"")</f>
        <v/>
      </c>
      <c r="I597" s="119">
        <f>IFERROR((VLOOKUP(E597,'Simulations - Consolidé'!$A$41:$P$45,15,0)*D597+VLOOKUP(E597,'Simulations - Consolidé'!$A$41:$P$45,16,0)),"")*$C$6</f>
        <v>15682.288276947285</v>
      </c>
      <c r="J597" s="167">
        <v>9771.64</v>
      </c>
      <c r="K597" s="167">
        <v>11725.97</v>
      </c>
      <c r="L597" s="167">
        <v>8618.15</v>
      </c>
      <c r="M597" s="167">
        <v>10341.780000000001</v>
      </c>
      <c r="N597" s="167">
        <v>6377.12</v>
      </c>
      <c r="O597" s="167">
        <v>7652.55</v>
      </c>
    </row>
    <row r="598" spans="1:15">
      <c r="A598" s="1" t="s">
        <v>2516</v>
      </c>
      <c r="B598" s="1" t="str">
        <f>VLOOKUP(A598,'BDD de référence'!$B$5:$D$5006,3,0)</f>
        <v>28</v>
      </c>
      <c r="C598" s="1" t="str">
        <f>VLOOKUP(A598,'BDD de référence'!$B$5:$E$5006,4,0)</f>
        <v>Centre-Val de Loire</v>
      </c>
      <c r="D598" s="201">
        <v>12393.5</v>
      </c>
      <c r="E598" s="189" t="str">
        <f t="shared" si="9"/>
        <v>Tranche B</v>
      </c>
      <c r="F598" s="119">
        <f>IFERROR((VLOOKUP(E598,'Simulations - Consolidé'!$A$41:$P$45,13,0)*D598+VLOOKUP(E598,'Simulations - Consolidé'!$A$41:$P$45,14,0)),"")*$B$6</f>
        <v>27498.541935483867</v>
      </c>
      <c r="G598" s="119" t="str" cm="1">
        <f t="array" ref="G598">IF(SUMIF('BDD de référence'!$B$6:$B$4786,A598,'BDD de référence'!$I$6:$I$4786)&gt;0,IFERROR((VLOOKUP(E598,'Volet 1 - Domaines 2&amp;3'!$A$39:$L$43,11,0)*D598+VLOOKUP(E598,'Volet 1 - Domaines 2&amp;3'!$A$39:$L$43,12,0))*$B$6,error),"")</f>
        <v/>
      </c>
      <c r="H598" s="119" t="str" cm="1">
        <f t="array" ref="H598">IF(SUMIF('BDD de référence'!$B$6:$B$4786,A598,'BDD de référence'!$J$6:$J$4786)&gt;0,IFERROR((VLOOKUP(E598,'Volet 1 - Domaines 2&amp;3'!$A$39:$L$43,11,0)*D598+VLOOKUP(E598,'Volet 1 - Domaines 2&amp;3'!$A$39:$L$43,12,0))*$B$6,error),"")</f>
        <v/>
      </c>
      <c r="I598" s="119">
        <f>IFERROR((VLOOKUP(E598,'Simulations - Consolidé'!$A$41:$P$45,15,0)*D598+VLOOKUP(E598,'Simulations - Consolidé'!$A$41:$P$45,16,0)),"")*$C$6</f>
        <v>11954.17246262785</v>
      </c>
      <c r="J598" s="167">
        <v>7844.8600000000006</v>
      </c>
      <c r="K598" s="167">
        <v>9413.84</v>
      </c>
      <c r="L598" s="167">
        <v>6866.54</v>
      </c>
      <c r="M598" s="167">
        <v>8239.85</v>
      </c>
      <c r="N598" s="167">
        <v>5851.64</v>
      </c>
      <c r="O598" s="167">
        <v>7021.97</v>
      </c>
    </row>
    <row r="599" spans="1:15">
      <c r="A599" s="1" t="s">
        <v>2497</v>
      </c>
      <c r="B599" s="1" t="str">
        <f>VLOOKUP(A599,'BDD de référence'!$B$5:$D$5006,3,0)</f>
        <v>28</v>
      </c>
      <c r="C599" s="1" t="str">
        <f>VLOOKUP(A599,'BDD de référence'!$B$5:$E$5006,4,0)</f>
        <v>Centre-Val de Loire</v>
      </c>
      <c r="D599" s="201">
        <v>44581.5</v>
      </c>
      <c r="E599" s="189" t="str">
        <f t="shared" si="9"/>
        <v>Tranche C</v>
      </c>
      <c r="F599" s="119">
        <f>IFERROR((VLOOKUP(E599,'Simulations - Consolidé'!$A$41:$P$45,13,0)*D599+VLOOKUP(E599,'Simulations - Consolidé'!$A$41:$P$45,14,0)),"")*$B$6</f>
        <v>50026.342409638557</v>
      </c>
      <c r="G599" s="119" t="str" cm="1">
        <f t="array" ref="G599">IF(SUMIF('BDD de référence'!$B$6:$B$4786,A599,'BDD de référence'!$I$6:$I$4786)&gt;0,IFERROR((VLOOKUP(E599,'Volet 1 - Domaines 2&amp;3'!$A$39:$L$43,11,0)*D599+VLOOKUP(E599,'Volet 1 - Domaines 2&amp;3'!$A$39:$L$43,12,0))*$B$6,error),"")</f>
        <v/>
      </c>
      <c r="H599" s="119" t="str" cm="1">
        <f t="array" ref="H599">IF(SUMIF('BDD de référence'!$B$6:$B$4786,A599,'BDD de référence'!$J$6:$J$4786)&gt;0,IFERROR((VLOOKUP(E599,'Volet 1 - Domaines 2&amp;3'!$A$39:$L$43,11,0)*D599+VLOOKUP(E599,'Volet 1 - Domaines 2&amp;3'!$A$39:$L$43,12,0))*$B$6,error),"")</f>
        <v/>
      </c>
      <c r="I599" s="119">
        <f>IFERROR((VLOOKUP(E599,'Simulations - Consolidé'!$A$41:$P$45,15,0)*D599+VLOOKUP(E599,'Simulations - Consolidé'!$A$41:$P$45,16,0)),"")*$C$6</f>
        <v>21747.463056126948</v>
      </c>
      <c r="J599" s="167">
        <v>13227.72</v>
      </c>
      <c r="K599" s="167">
        <v>15873.27</v>
      </c>
      <c r="L599" s="167">
        <v>10780.53</v>
      </c>
      <c r="M599" s="167">
        <v>12936.64</v>
      </c>
      <c r="N599" s="167">
        <v>7730.85</v>
      </c>
      <c r="O599" s="167">
        <v>9277.02</v>
      </c>
    </row>
    <row r="600" spans="1:15">
      <c r="A600" s="1" t="s">
        <v>2530</v>
      </c>
      <c r="B600" s="1" t="str">
        <f>VLOOKUP(A600,'BDD de référence'!$B$5:$D$5006,3,0)</f>
        <v>28</v>
      </c>
      <c r="C600" s="1" t="str">
        <f>VLOOKUP(A600,'BDD de référence'!$B$5:$E$5006,4,0)</f>
        <v>Centre-Val de Loire</v>
      </c>
      <c r="D600" s="201">
        <v>7898.5</v>
      </c>
      <c r="E600" s="189" t="str">
        <f t="shared" si="9"/>
        <v>Tranche B</v>
      </c>
      <c r="F600" s="119">
        <f>IFERROR((VLOOKUP(E600,'Simulations - Consolidé'!$A$41:$P$45,13,0)*D600+VLOOKUP(E600,'Simulations - Consolidé'!$A$41:$P$45,14,0)),"")*$B$6</f>
        <v>21582.54193548387</v>
      </c>
      <c r="G600" s="119" t="str" cm="1">
        <f t="array" ref="G600">IF(SUMIF('BDD de référence'!$B$6:$B$4786,A600,'BDD de référence'!$I$6:$I$4786)&gt;0,IFERROR((VLOOKUP(E600,'Volet 1 - Domaines 2&amp;3'!$A$39:$L$43,11,0)*D600+VLOOKUP(E600,'Volet 1 - Domaines 2&amp;3'!$A$39:$L$43,12,0))*$B$6,error),"")</f>
        <v/>
      </c>
      <c r="H600" s="119" t="str" cm="1">
        <f t="array" ref="H600">IF(SUMIF('BDD de référence'!$B$6:$B$4786,A600,'BDD de référence'!$J$6:$J$4786)&gt;0,IFERROR((VLOOKUP(E600,'Volet 1 - Domaines 2&amp;3'!$A$39:$L$43,11,0)*D600+VLOOKUP(E600,'Volet 1 - Domaines 2&amp;3'!$A$39:$L$43,12,0))*$B$6,error),"")</f>
        <v/>
      </c>
      <c r="I600" s="119">
        <f>IFERROR((VLOOKUP(E600,'Simulations - Consolidé'!$A$41:$P$45,15,0)*D600+VLOOKUP(E600,'Simulations - Consolidé'!$A$41:$P$45,16,0)),"")*$C$6</f>
        <v>9382.3675845790713</v>
      </c>
      <c r="J600" s="167">
        <v>6515.7</v>
      </c>
      <c r="K600" s="167">
        <v>7818.84</v>
      </c>
      <c r="L600" s="167">
        <v>5658.2</v>
      </c>
      <c r="M600" s="167">
        <v>6789.84</v>
      </c>
      <c r="N600" s="167">
        <v>5489.14</v>
      </c>
      <c r="O600" s="167">
        <v>6586.97</v>
      </c>
    </row>
    <row r="601" spans="1:15">
      <c r="A601" s="1" t="s">
        <v>2560</v>
      </c>
      <c r="B601" s="1" t="str">
        <f>VLOOKUP(A601,'BDD de référence'!$B$5:$D$5006,3,0)</f>
        <v>29</v>
      </c>
      <c r="C601" s="1" t="str">
        <f>VLOOKUP(A601,'BDD de référence'!$B$5:$E$5006,4,0)</f>
        <v>Bretagne</v>
      </c>
      <c r="D601" s="201">
        <v>533116</v>
      </c>
      <c r="E601" s="189" t="str">
        <f t="shared" si="9"/>
        <v>Tranche D</v>
      </c>
      <c r="F601" s="119">
        <f>IFERROR((VLOOKUP(E601,'Simulations - Consolidé'!$A$41:$P$45,13,0)*D601+VLOOKUP(E601,'Simulations - Consolidé'!$A$41:$P$45,14,0)),"")*$B$6</f>
        <v>159470.99416058394</v>
      </c>
      <c r="G601" s="119" cm="1">
        <f t="array" ref="G601">IF(SUMIF('BDD de référence'!$B$6:$B$4786,A601,'BDD de référence'!$I$6:$I$4786)&gt;0,IFERROR((VLOOKUP(E601,'Volet 1 - Domaines 2&amp;3'!$A$39:$L$43,11,0)*D601+VLOOKUP(E601,'Volet 1 - Domaines 2&amp;3'!$A$39:$L$43,12,0))*$B$6,error),"")</f>
        <v>49465.81080291971</v>
      </c>
      <c r="H601" s="119" cm="1">
        <f t="array" ref="H601">IF(SUMIF('BDD de référence'!$B$6:$B$4786,A601,'BDD de référence'!$J$6:$J$4786)&gt;0,IFERROR((VLOOKUP(E601,'Volet 1 - Domaines 2&amp;3'!$A$39:$L$43,11,0)*D601+VLOOKUP(E601,'Volet 1 - Domaines 2&amp;3'!$A$39:$L$43,12,0))*$B$6,error),"")</f>
        <v>49465.81080291971</v>
      </c>
      <c r="I601" s="119">
        <f>IFERROR((VLOOKUP(E601,'Simulations - Consolidé'!$A$41:$P$45,15,0)*D601+VLOOKUP(E601,'Simulations - Consolidé'!$A$41:$P$45,16,0)),"")*$C$6</f>
        <v>69325.267188890866</v>
      </c>
      <c r="J601" s="167">
        <v>41630.310000000005</v>
      </c>
      <c r="K601" s="167">
        <v>49956.380000000005</v>
      </c>
      <c r="L601" s="167">
        <v>24152.129999999997</v>
      </c>
      <c r="M601" s="167">
        <v>28982.559999999998</v>
      </c>
      <c r="N601" s="167">
        <v>19985.46</v>
      </c>
      <c r="O601" s="167">
        <v>23982.559999999998</v>
      </c>
    </row>
    <row r="602" spans="1:15">
      <c r="A602" s="1" t="s">
        <v>2577</v>
      </c>
      <c r="B602" s="1" t="str">
        <f>VLOOKUP(A602,'BDD de référence'!$B$5:$D$5006,3,0)</f>
        <v>29</v>
      </c>
      <c r="C602" s="1" t="str">
        <f>VLOOKUP(A602,'BDD de référence'!$B$5:$E$5006,4,0)</f>
        <v>Bretagne</v>
      </c>
      <c r="D602" s="201">
        <v>55769</v>
      </c>
      <c r="E602" s="189" t="str">
        <f t="shared" si="9"/>
        <v>Tranche C</v>
      </c>
      <c r="F602" s="119">
        <f>IFERROR((VLOOKUP(E602,'Simulations - Consolidé'!$A$41:$P$45,13,0)*D602+VLOOKUP(E602,'Simulations - Consolidé'!$A$41:$P$45,14,0)),"")*$B$6</f>
        <v>54700.830361445776</v>
      </c>
      <c r="G602" s="119" cm="1">
        <f t="array" ref="G602">IF(SUMIF('BDD de référence'!$B$6:$B$4786,A602,'BDD de référence'!$I$6:$I$4786)&gt;0,IFERROR((VLOOKUP(E602,'Volet 1 - Domaines 2&amp;3'!$A$39:$L$43,11,0)*D602+VLOOKUP(E602,'Volet 1 - Domaines 2&amp;3'!$A$39:$L$43,12,0))*$B$6,error),"")</f>
        <v>25643.348915662649</v>
      </c>
      <c r="H602" s="119" cm="1">
        <f t="array" ref="H602">IF(SUMIF('BDD de référence'!$B$6:$B$4786,A602,'BDD de référence'!$J$6:$J$4786)&gt;0,IFERROR((VLOOKUP(E602,'Volet 1 - Domaines 2&amp;3'!$A$39:$L$43,11,0)*D602+VLOOKUP(E602,'Volet 1 - Domaines 2&amp;3'!$A$39:$L$43,12,0))*$B$6,error),"")</f>
        <v>25643.348915662649</v>
      </c>
      <c r="I602" s="119">
        <f>IFERROR((VLOOKUP(E602,'Simulations - Consolidé'!$A$41:$P$45,15,0)*D602+VLOOKUP(E602,'Simulations - Consolidé'!$A$41:$P$45,16,0)),"")*$C$6</f>
        <v>23779.557531589773</v>
      </c>
      <c r="J602" s="167">
        <v>14440.82</v>
      </c>
      <c r="K602" s="167">
        <v>17328.989999999998</v>
      </c>
      <c r="L602" s="167">
        <v>11387.08</v>
      </c>
      <c r="M602" s="167">
        <v>13664.5</v>
      </c>
      <c r="N602" s="167">
        <v>8270</v>
      </c>
      <c r="O602" s="167">
        <v>9924</v>
      </c>
    </row>
    <row r="603" spans="1:15">
      <c r="A603" s="1" t="s">
        <v>2585</v>
      </c>
      <c r="B603" s="1" t="str">
        <f>VLOOKUP(A603,'BDD de référence'!$B$5:$D$5006,3,0)</f>
        <v>29</v>
      </c>
      <c r="C603" s="1" t="str">
        <f>VLOOKUP(A603,'BDD de référence'!$B$5:$E$5006,4,0)</f>
        <v>Bretagne</v>
      </c>
      <c r="D603" s="201">
        <v>50732</v>
      </c>
      <c r="E603" s="189" t="str">
        <f t="shared" si="9"/>
        <v>Tranche C</v>
      </c>
      <c r="F603" s="119">
        <f>IFERROR((VLOOKUP(E603,'Simulations - Consolidé'!$A$41:$P$45,13,0)*D603+VLOOKUP(E603,'Simulations - Consolidé'!$A$41:$P$45,14,0)),"")*$B$6</f>
        <v>52596.213975903614</v>
      </c>
      <c r="G603" s="119" t="str" cm="1">
        <f t="array" ref="G603">IF(SUMIF('BDD de référence'!$B$6:$B$4786,A603,'BDD de référence'!$I$6:$I$4786)&gt;0,IFERROR((VLOOKUP(E603,'Volet 1 - Domaines 2&amp;3'!$A$39:$L$43,11,0)*D603+VLOOKUP(E603,'Volet 1 - Domaines 2&amp;3'!$A$39:$L$43,12,0))*$B$6,error),"")</f>
        <v/>
      </c>
      <c r="H603" s="119" cm="1">
        <f t="array" ref="H603">IF(SUMIF('BDD de référence'!$B$6:$B$4786,A603,'BDD de référence'!$J$6:$J$4786)&gt;0,IFERROR((VLOOKUP(E603,'Volet 1 - Domaines 2&amp;3'!$A$39:$L$43,11,0)*D603+VLOOKUP(E603,'Volet 1 - Domaines 2&amp;3'!$A$39:$L$43,12,0))*$B$6,error),"")</f>
        <v>25106.878072289153</v>
      </c>
      <c r="I603" s="119">
        <f>IFERROR((VLOOKUP(E603,'Simulations - Consolidé'!$A$41:$P$45,15,0)*D603+VLOOKUP(E603,'Simulations - Consolidé'!$A$41:$P$45,16,0)),"")*$C$6</f>
        <v>22864.638213341172</v>
      </c>
      <c r="J603" s="167">
        <v>13894.65</v>
      </c>
      <c r="K603" s="167">
        <v>16673.580000000002</v>
      </c>
      <c r="L603" s="167">
        <v>11114</v>
      </c>
      <c r="M603" s="167">
        <v>13336.8</v>
      </c>
      <c r="N603" s="167">
        <v>8027.25</v>
      </c>
      <c r="O603" s="167">
        <v>9632.7000000000007</v>
      </c>
    </row>
    <row r="604" spans="1:15">
      <c r="A604" s="1" t="s">
        <v>2675</v>
      </c>
      <c r="B604" s="1" t="str">
        <f>VLOOKUP(A604,'BDD de référence'!$B$5:$D$5006,3,0)</f>
        <v>29</v>
      </c>
      <c r="C604" s="1" t="str">
        <f>VLOOKUP(A604,'BDD de référence'!$B$5:$E$5006,4,0)</f>
        <v>Bretagne</v>
      </c>
      <c r="D604" s="201">
        <v>3828</v>
      </c>
      <c r="E604" s="189" t="str">
        <f t="shared" si="9"/>
        <v>Tranche A</v>
      </c>
      <c r="F604" s="119">
        <f>IFERROR((VLOOKUP(E604,'Simulations - Consolidé'!$A$41:$P$45,13,0)*D604+VLOOKUP(E604,'Simulations - Consolidé'!$A$41:$P$45,14,0)),"")*$B$6</f>
        <v>18088.971428571425</v>
      </c>
      <c r="G604" s="119" t="str" cm="1">
        <f t="array" ref="G604">IF(SUMIF('BDD de référence'!$B$6:$B$4786,A604,'BDD de référence'!$I$6:$I$4786)&gt;0,IFERROR((VLOOKUP(E604,'Volet 1 - Domaines 2&amp;3'!$A$39:$L$43,11,0)*D604+VLOOKUP(E604,'Volet 1 - Domaines 2&amp;3'!$A$39:$L$43,12,0))*$B$6,error),"")</f>
        <v/>
      </c>
      <c r="H604" s="119" t="str" cm="1">
        <f t="array" ref="H604">IF(SUMIF('BDD de référence'!$B$6:$B$4786,A604,'BDD de référence'!$J$6:$J$4786)&gt;0,IFERROR((VLOOKUP(E604,'Volet 1 - Domaines 2&amp;3'!$A$39:$L$43,11,0)*D604+VLOOKUP(E604,'Volet 1 - Domaines 2&amp;3'!$A$39:$L$43,12,0))*$B$6,error),"")</f>
        <v/>
      </c>
      <c r="I604" s="119">
        <f>IFERROR((VLOOKUP(E604,'Simulations - Consolidé'!$A$41:$P$45,15,0)*D604+VLOOKUP(E604,'Simulations - Consolidé'!$A$41:$P$45,16,0)),"")*$C$6</f>
        <v>7863.6418118466891</v>
      </c>
      <c r="J604" s="167">
        <v>5494.77</v>
      </c>
      <c r="K604" s="167">
        <v>6593.7300000000005</v>
      </c>
      <c r="L604" s="167">
        <v>4850.25</v>
      </c>
      <c r="M604" s="167">
        <v>5820.3</v>
      </c>
      <c r="N604" s="167">
        <v>5039.05</v>
      </c>
      <c r="O604" s="167">
        <v>6046.86</v>
      </c>
    </row>
    <row r="605" spans="1:15">
      <c r="A605" s="1" t="s">
        <v>2644</v>
      </c>
      <c r="B605" s="1" t="str">
        <f>VLOOKUP(A605,'BDD de référence'!$B$5:$D$5006,3,0)</f>
        <v>29</v>
      </c>
      <c r="C605" s="1" t="str">
        <f>VLOOKUP(A605,'BDD de référence'!$B$5:$E$5006,4,0)</f>
        <v>Bretagne</v>
      </c>
      <c r="D605" s="201">
        <v>10397.5</v>
      </c>
      <c r="E605" s="189" t="str">
        <f t="shared" si="9"/>
        <v>Tranche B</v>
      </c>
      <c r="F605" s="119">
        <f>IFERROR((VLOOKUP(E605,'Simulations - Consolidé'!$A$41:$P$45,13,0)*D605+VLOOKUP(E605,'Simulations - Consolidé'!$A$41:$P$45,14,0)),"")*$B$6</f>
        <v>24871.548387096769</v>
      </c>
      <c r="G605" s="119" t="str" cm="1">
        <f t="array" ref="G605">IF(SUMIF('BDD de référence'!$B$6:$B$4786,A605,'BDD de référence'!$I$6:$I$4786)&gt;0,IFERROR((VLOOKUP(E605,'Volet 1 - Domaines 2&amp;3'!$A$39:$L$43,11,0)*D605+VLOOKUP(E605,'Volet 1 - Domaines 2&amp;3'!$A$39:$L$43,12,0))*$B$6,error),"")</f>
        <v/>
      </c>
      <c r="H605" s="119" t="str" cm="1">
        <f t="array" ref="H605">IF(SUMIF('BDD de référence'!$B$6:$B$4786,A605,'BDD de référence'!$J$6:$J$4786)&gt;0,IFERROR((VLOOKUP(E605,'Volet 1 - Domaines 2&amp;3'!$A$39:$L$43,11,0)*D605+VLOOKUP(E605,'Volet 1 - Domaines 2&amp;3'!$A$39:$L$43,12,0))*$B$6,error),"")</f>
        <v/>
      </c>
      <c r="I605" s="119">
        <f>IFERROR((VLOOKUP(E605,'Simulations - Consolidé'!$A$41:$P$45,15,0)*D605+VLOOKUP(E605,'Simulations - Consolidé'!$A$41:$P$45,16,0)),"")*$C$6</f>
        <v>10812.165224232887</v>
      </c>
      <c r="J605" s="167">
        <v>7254.6500000000005</v>
      </c>
      <c r="K605" s="167">
        <v>8705.58</v>
      </c>
      <c r="L605" s="167">
        <v>6329.9800000000005</v>
      </c>
      <c r="M605" s="167">
        <v>7595.9800000000005</v>
      </c>
      <c r="N605" s="167">
        <v>5690.67</v>
      </c>
      <c r="O605" s="167">
        <v>6828.81</v>
      </c>
    </row>
    <row r="606" spans="1:15">
      <c r="A606" s="1" t="s">
        <v>2658</v>
      </c>
      <c r="B606" s="1" t="str">
        <f>VLOOKUP(A606,'BDD de référence'!$B$5:$D$5006,3,0)</f>
        <v>29</v>
      </c>
      <c r="C606" s="1" t="str">
        <f>VLOOKUP(A606,'BDD de référence'!$B$5:$E$5006,4,0)</f>
        <v>Bretagne</v>
      </c>
      <c r="D606" s="201">
        <v>6489.5</v>
      </c>
      <c r="E606" s="189" t="str">
        <f t="shared" si="9"/>
        <v>Tranche A</v>
      </c>
      <c r="F606" s="119">
        <f>IFERROR((VLOOKUP(E606,'Simulations - Consolidé'!$A$41:$P$45,13,0)*D606+VLOOKUP(E606,'Simulations - Consolidé'!$A$41:$P$45,14,0)),"")*$B$6</f>
        <v>20028.064285714285</v>
      </c>
      <c r="G606" s="119" t="str" cm="1">
        <f t="array" ref="G606">IF(SUMIF('BDD de référence'!$B$6:$B$4786,A606,'BDD de référence'!$I$6:$I$4786)&gt;0,IFERROR((VLOOKUP(E606,'Volet 1 - Domaines 2&amp;3'!$A$39:$L$43,11,0)*D606+VLOOKUP(E606,'Volet 1 - Domaines 2&amp;3'!$A$39:$L$43,12,0))*$B$6,error),"")</f>
        <v/>
      </c>
      <c r="H606" s="119" t="str" cm="1">
        <f t="array" ref="H606">IF(SUMIF('BDD de référence'!$B$6:$B$4786,A606,'BDD de référence'!$J$6:$J$4786)&gt;0,IFERROR((VLOOKUP(E606,'Volet 1 - Domaines 2&amp;3'!$A$39:$L$43,11,0)*D606+VLOOKUP(E606,'Volet 1 - Domaines 2&amp;3'!$A$39:$L$43,12,0))*$B$6,error),"")</f>
        <v/>
      </c>
      <c r="I606" s="119">
        <f>IFERROR((VLOOKUP(E606,'Simulations - Consolidé'!$A$41:$P$45,15,0)*D606+VLOOKUP(E606,'Simulations - Consolidé'!$A$41:$P$45,16,0)),"")*$C$6</f>
        <v>8706.6047038327524</v>
      </c>
      <c r="J606" s="167">
        <v>6128.46</v>
      </c>
      <c r="K606" s="167">
        <v>7354.16</v>
      </c>
      <c r="L606" s="167">
        <v>5325.51</v>
      </c>
      <c r="M606" s="167">
        <v>6390.62</v>
      </c>
      <c r="N606" s="167">
        <v>5355.9</v>
      </c>
      <c r="O606" s="167">
        <v>6427.08</v>
      </c>
    </row>
    <row r="607" spans="1:15">
      <c r="A607" s="1" t="s">
        <v>2581</v>
      </c>
      <c r="B607" s="1" t="str">
        <f>VLOOKUP(A607,'BDD de référence'!$B$5:$D$5006,3,0)</f>
        <v>29</v>
      </c>
      <c r="C607" s="1" t="str">
        <f>VLOOKUP(A607,'BDD de référence'!$B$5:$E$5006,4,0)</f>
        <v>Bretagne</v>
      </c>
      <c r="D607" s="201">
        <v>48034</v>
      </c>
      <c r="E607" s="189" t="str">
        <f t="shared" si="9"/>
        <v>Tranche C</v>
      </c>
      <c r="F607" s="119">
        <f>IFERROR((VLOOKUP(E607,'Simulations - Consolidé'!$A$41:$P$45,13,0)*D607+VLOOKUP(E607,'Simulations - Consolidé'!$A$41:$P$45,14,0)),"")*$B$6</f>
        <v>51468.905060240962</v>
      </c>
      <c r="G607" s="119" t="str" cm="1">
        <f t="array" ref="G607">IF(SUMIF('BDD de référence'!$B$6:$B$4786,A607,'BDD de référence'!$I$6:$I$4786)&gt;0,IFERROR((VLOOKUP(E607,'Volet 1 - Domaines 2&amp;3'!$A$39:$L$43,11,0)*D607+VLOOKUP(E607,'Volet 1 - Domaines 2&amp;3'!$A$39:$L$43,12,0))*$B$6,error),"")</f>
        <v/>
      </c>
      <c r="H607" s="119" cm="1">
        <f t="array" ref="H607">IF(SUMIF('BDD de référence'!$B$6:$B$4786,A607,'BDD de référence'!$J$6:$J$4786)&gt;0,IFERROR((VLOOKUP(E607,'Volet 1 - Domaines 2&amp;3'!$A$39:$L$43,11,0)*D607+VLOOKUP(E607,'Volet 1 - Domaines 2&amp;3'!$A$39:$L$43,12,0))*$B$6,error),"")</f>
        <v>24819.524819277107</v>
      </c>
      <c r="I607" s="119">
        <f>IFERROR((VLOOKUP(E607,'Simulations - Consolidé'!$A$41:$P$45,15,0)*D607+VLOOKUP(E607,'Simulations - Consolidé'!$A$41:$P$45,16,0)),"")*$C$6</f>
        <v>22374.574222744639</v>
      </c>
      <c r="J607" s="167">
        <v>13602.09</v>
      </c>
      <c r="K607" s="167">
        <v>16322.51</v>
      </c>
      <c r="L607" s="167">
        <v>10967.710000000001</v>
      </c>
      <c r="M607" s="167">
        <v>13161.26</v>
      </c>
      <c r="N607" s="167">
        <v>7897.2300000000005</v>
      </c>
      <c r="O607" s="167">
        <v>9476.68</v>
      </c>
    </row>
    <row r="608" spans="1:15">
      <c r="A608" s="1" t="s">
        <v>2677</v>
      </c>
      <c r="B608" s="1" t="str">
        <f>VLOOKUP(A608,'BDD de référence'!$B$5:$D$5006,3,0)</f>
        <v>29</v>
      </c>
      <c r="C608" s="1" t="str">
        <f>VLOOKUP(A608,'BDD de référence'!$B$5:$E$5006,4,0)</f>
        <v>Bretagne</v>
      </c>
      <c r="D608" s="201">
        <v>3785</v>
      </c>
      <c r="E608" s="189" t="str">
        <f t="shared" si="9"/>
        <v>Tranche A</v>
      </c>
      <c r="F608" s="119">
        <f>IFERROR((VLOOKUP(E608,'Simulations - Consolidé'!$A$41:$P$45,13,0)*D608+VLOOKUP(E608,'Simulations - Consolidé'!$A$41:$P$45,14,0)),"")*$B$6</f>
        <v>18057.642857142855</v>
      </c>
      <c r="G608" s="119" t="str" cm="1">
        <f t="array" ref="G608">IF(SUMIF('BDD de référence'!$B$6:$B$4786,A608,'BDD de référence'!$I$6:$I$4786)&gt;0,IFERROR((VLOOKUP(E608,'Volet 1 - Domaines 2&amp;3'!$A$39:$L$43,11,0)*D608+VLOOKUP(E608,'Volet 1 - Domaines 2&amp;3'!$A$39:$L$43,12,0))*$B$6,error),"")</f>
        <v/>
      </c>
      <c r="H608" s="119" t="str" cm="1">
        <f t="array" ref="H608">IF(SUMIF('BDD de référence'!$B$6:$B$4786,A608,'BDD de référence'!$J$6:$J$4786)&gt;0,IFERROR((VLOOKUP(E608,'Volet 1 - Domaines 2&amp;3'!$A$39:$L$43,11,0)*D608+VLOOKUP(E608,'Volet 1 - Domaines 2&amp;3'!$A$39:$L$43,12,0))*$B$6,error),"")</f>
        <v/>
      </c>
      <c r="I608" s="119">
        <f>IFERROR((VLOOKUP(E608,'Simulations - Consolidé'!$A$41:$P$45,15,0)*D608+VLOOKUP(E608,'Simulations - Consolidé'!$A$41:$P$45,16,0)),"")*$C$6</f>
        <v>7850.0226480836236</v>
      </c>
      <c r="J608" s="167">
        <v>5484.5300000000007</v>
      </c>
      <c r="K608" s="167">
        <v>6581.4400000000005</v>
      </c>
      <c r="L608" s="167">
        <v>4842.5700000000006</v>
      </c>
      <c r="M608" s="167">
        <v>5811.09</v>
      </c>
      <c r="N608" s="167">
        <v>5033.9400000000005</v>
      </c>
      <c r="O608" s="167">
        <v>6040.7300000000005</v>
      </c>
    </row>
    <row r="609" spans="1:15">
      <c r="A609" s="1" t="s">
        <v>2601</v>
      </c>
      <c r="B609" s="1" t="str">
        <f>VLOOKUP(A609,'BDD de référence'!$B$5:$D$5006,3,0)</f>
        <v>29</v>
      </c>
      <c r="C609" s="1" t="str">
        <f>VLOOKUP(A609,'BDD de référence'!$B$5:$E$5006,4,0)</f>
        <v>Bretagne</v>
      </c>
      <c r="D609" s="201">
        <v>28069.5</v>
      </c>
      <c r="E609" s="189" t="str">
        <f t="shared" si="9"/>
        <v>Tranche C</v>
      </c>
      <c r="F609" s="119">
        <f>IFERROR((VLOOKUP(E609,'Simulations - Consolidé'!$A$41:$P$45,13,0)*D609+VLOOKUP(E609,'Simulations - Consolidé'!$A$41:$P$45,14,0)),"")*$B$6</f>
        <v>43127.111566265055</v>
      </c>
      <c r="G609" s="119" t="str" cm="1">
        <f t="array" ref="G609">IF(SUMIF('BDD de référence'!$B$6:$B$4786,A609,'BDD de référence'!$I$6:$I$4786)&gt;0,IFERROR((VLOOKUP(E609,'Volet 1 - Domaines 2&amp;3'!$A$39:$L$43,11,0)*D609+VLOOKUP(E609,'Volet 1 - Domaines 2&amp;3'!$A$39:$L$43,12,0))*$B$6,error),"")</f>
        <v/>
      </c>
      <c r="H609" s="119" cm="1">
        <f t="array" ref="H609">IF(SUMIF('BDD de référence'!$B$6:$B$4786,A609,'BDD de référence'!$J$6:$J$4786)&gt;0,IFERROR((VLOOKUP(E609,'Volet 1 - Domaines 2&amp;3'!$A$39:$L$43,11,0)*D609+VLOOKUP(E609,'Volet 1 - Domaines 2&amp;3'!$A$39:$L$43,12,0))*$B$6,error),"")</f>
        <v>22693.185301204816</v>
      </c>
      <c r="I609" s="119">
        <f>IFERROR((VLOOKUP(E609,'Simulations - Consolidé'!$A$41:$P$45,15,0)*D609+VLOOKUP(E609,'Simulations - Consolidé'!$A$41:$P$45,16,0)),"")*$C$6</f>
        <v>18748.227840141055</v>
      </c>
      <c r="J609" s="167">
        <v>11437.26</v>
      </c>
      <c r="K609" s="167">
        <v>13724.72</v>
      </c>
      <c r="L609" s="167">
        <v>9885.2999999999993</v>
      </c>
      <c r="M609" s="167">
        <v>11862.36</v>
      </c>
      <c r="N609" s="167">
        <v>6935.09</v>
      </c>
      <c r="O609" s="167">
        <v>8322.11</v>
      </c>
    </row>
    <row r="610" spans="1:15">
      <c r="A610" s="1" t="s">
        <v>2607</v>
      </c>
      <c r="B610" s="1" t="str">
        <f>VLOOKUP(A610,'BDD de référence'!$B$5:$D$5006,3,0)</f>
        <v>29</v>
      </c>
      <c r="C610" s="1" t="str">
        <f>VLOOKUP(A610,'BDD de référence'!$B$5:$E$5006,4,0)</f>
        <v>Bretagne</v>
      </c>
      <c r="D610" s="201">
        <v>25287</v>
      </c>
      <c r="E610" s="189" t="str">
        <f t="shared" si="9"/>
        <v>Tranche C</v>
      </c>
      <c r="F610" s="119">
        <f>IFERROR((VLOOKUP(E610,'Simulations - Consolidé'!$A$41:$P$45,13,0)*D610+VLOOKUP(E610,'Simulations - Consolidé'!$A$41:$P$45,14,0)),"")*$B$6</f>
        <v>41964.495903614457</v>
      </c>
      <c r="G610" s="119" t="str" cm="1">
        <f t="array" ref="G610">IF(SUMIF('BDD de référence'!$B$6:$B$4786,A610,'BDD de référence'!$I$6:$I$4786)&gt;0,IFERROR((VLOOKUP(E610,'Volet 1 - Domaines 2&amp;3'!$A$39:$L$43,11,0)*D610+VLOOKUP(E610,'Volet 1 - Domaines 2&amp;3'!$A$39:$L$43,12,0))*$B$6,error),"")</f>
        <v/>
      </c>
      <c r="H610" s="119" cm="1">
        <f t="array" ref="H610">IF(SUMIF('BDD de référence'!$B$6:$B$4786,A610,'BDD de référence'!$J$6:$J$4786)&gt;0,IFERROR((VLOOKUP(E610,'Volet 1 - Domaines 2&amp;3'!$A$39:$L$43,11,0)*D610+VLOOKUP(E610,'Volet 1 - Domaines 2&amp;3'!$A$39:$L$43,12,0))*$B$6,error),"")</f>
        <v>22396.832289156624</v>
      </c>
      <c r="I610" s="119">
        <f>IFERROR((VLOOKUP(E610,'Simulations - Consolidé'!$A$41:$P$45,15,0)*D610+VLOOKUP(E610,'Simulations - Consolidé'!$A$41:$P$45,16,0)),"")*$C$6</f>
        <v>18242.81529238907</v>
      </c>
      <c r="J610" s="167">
        <v>11135.550000000001</v>
      </c>
      <c r="K610" s="167">
        <v>13362.66</v>
      </c>
      <c r="L610" s="167">
        <v>9734.4500000000007</v>
      </c>
      <c r="M610" s="167">
        <v>11681.34</v>
      </c>
      <c r="N610" s="167">
        <v>6800.99</v>
      </c>
      <c r="O610" s="167">
        <v>8161.1900000000005</v>
      </c>
    </row>
    <row r="611" spans="1:15">
      <c r="A611" s="1" t="s">
        <v>2594</v>
      </c>
      <c r="B611" s="1" t="str">
        <f>VLOOKUP(A611,'BDD de référence'!$B$5:$D$5006,3,0)</f>
        <v>29</v>
      </c>
      <c r="C611" s="1" t="str">
        <f>VLOOKUP(A611,'BDD de référence'!$B$5:$E$5006,4,0)</f>
        <v>Bretagne</v>
      </c>
      <c r="D611" s="201">
        <v>60186</v>
      </c>
      <c r="E611" s="189" t="str">
        <f t="shared" si="9"/>
        <v>Tranche C</v>
      </c>
      <c r="F611" s="119">
        <f>IFERROR((VLOOKUP(E611,'Simulations - Consolidé'!$A$41:$P$45,13,0)*D611+VLOOKUP(E611,'Simulations - Consolidé'!$A$41:$P$45,14,0)),"")*$B$6</f>
        <v>56546.3913253012</v>
      </c>
      <c r="G611" s="119" t="str" cm="1">
        <f t="array" ref="G611">IF(SUMIF('BDD de référence'!$B$6:$B$4786,A611,'BDD de référence'!$I$6:$I$4786)&gt;0,IFERROR((VLOOKUP(E611,'Volet 1 - Domaines 2&amp;3'!$A$39:$L$43,11,0)*D611+VLOOKUP(E611,'Volet 1 - Domaines 2&amp;3'!$A$39:$L$43,12,0))*$B$6,error),"")</f>
        <v/>
      </c>
      <c r="H611" s="119" t="str" cm="1">
        <f t="array" ref="H611">IF(SUMIF('BDD de référence'!$B$6:$B$4786,A611,'BDD de référence'!$J$6:$J$4786)&gt;0,IFERROR((VLOOKUP(E611,'Volet 1 - Domaines 2&amp;3'!$A$39:$L$43,11,0)*D611+VLOOKUP(E611,'Volet 1 - Domaines 2&amp;3'!$A$39:$L$43,12,0))*$B$6,error),"")</f>
        <v/>
      </c>
      <c r="I611" s="119">
        <f>IFERROR((VLOOKUP(E611,'Simulations - Consolidé'!$A$41:$P$45,15,0)*D611+VLOOKUP(E611,'Simulations - Consolidé'!$A$41:$P$45,16,0)),"")*$C$6</f>
        <v>24581.860217455189</v>
      </c>
      <c r="J611" s="167">
        <v>14919.78</v>
      </c>
      <c r="K611" s="167">
        <v>17903.739999999998</v>
      </c>
      <c r="L611" s="167">
        <v>11626.56</v>
      </c>
      <c r="M611" s="167">
        <v>13951.880000000001</v>
      </c>
      <c r="N611" s="167">
        <v>8482.8700000000008</v>
      </c>
      <c r="O611" s="167">
        <v>10179.450000000001</v>
      </c>
    </row>
    <row r="612" spans="1:15">
      <c r="A612" s="1" t="s">
        <v>2627</v>
      </c>
      <c r="B612" s="1" t="str">
        <f>VLOOKUP(A612,'BDD de référence'!$B$5:$D$5006,3,0)</f>
        <v>29</v>
      </c>
      <c r="C612" s="1" t="str">
        <f>VLOOKUP(A612,'BDD de référence'!$B$5:$E$5006,4,0)</f>
        <v>Bretagne</v>
      </c>
      <c r="D612" s="201">
        <v>16618.75</v>
      </c>
      <c r="E612" s="189" t="str">
        <f t="shared" si="9"/>
        <v>Tranche B</v>
      </c>
      <c r="F612" s="119">
        <f>IFERROR((VLOOKUP(E612,'Simulations - Consolidé'!$A$41:$P$45,13,0)*D612+VLOOKUP(E612,'Simulations - Consolidé'!$A$41:$P$45,14,0)),"")*$B$6</f>
        <v>33059.516129032258</v>
      </c>
      <c r="G612" s="119" t="str" cm="1">
        <f t="array" ref="G612">IF(SUMIF('BDD de référence'!$B$6:$B$4786,A612,'BDD de référence'!$I$6:$I$4786)&gt;0,IFERROR((VLOOKUP(E612,'Volet 1 - Domaines 2&amp;3'!$A$39:$L$43,11,0)*D612+VLOOKUP(E612,'Volet 1 - Domaines 2&amp;3'!$A$39:$L$43,12,0))*$B$6,error),"")</f>
        <v/>
      </c>
      <c r="H612" s="119" t="str" cm="1">
        <f t="array" ref="H612">IF(SUMIF('BDD de référence'!$B$6:$B$4786,A612,'BDD de référence'!$J$6:$J$4786)&gt;0,IFERROR((VLOOKUP(E612,'Volet 1 - Domaines 2&amp;3'!$A$39:$L$43,11,0)*D612+VLOOKUP(E612,'Volet 1 - Domaines 2&amp;3'!$A$39:$L$43,12,0))*$B$6,error),"")</f>
        <v/>
      </c>
      <c r="I612" s="119">
        <f>IFERROR((VLOOKUP(E612,'Simulations - Consolidé'!$A$41:$P$45,15,0)*D612+VLOOKUP(E612,'Simulations - Consolidé'!$A$41:$P$45,16,0)),"")*$C$6</f>
        <v>14371.640440597954</v>
      </c>
      <c r="J612" s="167">
        <v>9094.26</v>
      </c>
      <c r="K612" s="167">
        <v>10913.12</v>
      </c>
      <c r="L612" s="167">
        <v>8002.3600000000006</v>
      </c>
      <c r="M612" s="167">
        <v>9602.84</v>
      </c>
      <c r="N612" s="167">
        <v>6192.38</v>
      </c>
      <c r="O612" s="167">
        <v>7430.8600000000006</v>
      </c>
    </row>
    <row r="613" spans="1:15">
      <c r="A613" s="1" t="s">
        <v>2618</v>
      </c>
      <c r="B613" s="1" t="str">
        <f>VLOOKUP(A613,'BDD de référence'!$B$5:$D$5006,3,0)</f>
        <v>29</v>
      </c>
      <c r="C613" s="1" t="str">
        <f>VLOOKUP(A613,'BDD de référence'!$B$5:$E$5006,4,0)</f>
        <v>Bretagne</v>
      </c>
      <c r="D613" s="201">
        <v>21386</v>
      </c>
      <c r="E613" s="189" t="str">
        <f t="shared" si="9"/>
        <v>Tranche B</v>
      </c>
      <c r="F613" s="119">
        <f>IFERROR((VLOOKUP(E613,'Simulations - Consolidé'!$A$41:$P$45,13,0)*D613+VLOOKUP(E613,'Simulations - Consolidé'!$A$41:$P$45,14,0)),"")*$B$6</f>
        <v>39333.832258064511</v>
      </c>
      <c r="G613" s="119" t="str" cm="1">
        <f t="array" ref="G613">IF(SUMIF('BDD de référence'!$B$6:$B$4786,A613,'BDD de référence'!$I$6:$I$4786)&gt;0,IFERROR((VLOOKUP(E613,'Volet 1 - Domaines 2&amp;3'!$A$39:$L$43,11,0)*D613+VLOOKUP(E613,'Volet 1 - Domaines 2&amp;3'!$A$39:$L$43,12,0))*$B$6,error),"")</f>
        <v/>
      </c>
      <c r="H613" s="119" t="str" cm="1">
        <f t="array" ref="H613">IF(SUMIF('BDD de référence'!$B$6:$B$4786,A613,'BDD de référence'!$J$6:$J$4786)&gt;0,IFERROR((VLOOKUP(E613,'Volet 1 - Domaines 2&amp;3'!$A$39:$L$43,11,0)*D613+VLOOKUP(E613,'Volet 1 - Domaines 2&amp;3'!$A$39:$L$43,12,0))*$B$6,error),"")</f>
        <v/>
      </c>
      <c r="I613" s="119">
        <f>IFERROR((VLOOKUP(E613,'Simulations - Consolidé'!$A$41:$P$45,15,0)*D613+VLOOKUP(E613,'Simulations - Consolidé'!$A$41:$P$45,16,0)),"")*$C$6</f>
        <v>17099.212588512983</v>
      </c>
      <c r="J613" s="167">
        <v>10503.93</v>
      </c>
      <c r="K613" s="167">
        <v>12604.72</v>
      </c>
      <c r="L613" s="167">
        <v>9283.880000000001</v>
      </c>
      <c r="M613" s="167">
        <v>11140.66</v>
      </c>
      <c r="N613" s="167">
        <v>6576.84</v>
      </c>
      <c r="O613" s="167">
        <v>7892.21</v>
      </c>
    </row>
    <row r="614" spans="1:15">
      <c r="A614" s="1" t="s">
        <v>2660</v>
      </c>
      <c r="B614" s="1" t="str">
        <f>VLOOKUP(A614,'BDD de référence'!$B$5:$D$5006,3,0)</f>
        <v>29</v>
      </c>
      <c r="C614" s="1" t="str">
        <f>VLOOKUP(A614,'BDD de référence'!$B$5:$E$5006,4,0)</f>
        <v>Bretagne</v>
      </c>
      <c r="D614" s="201">
        <v>6337</v>
      </c>
      <c r="E614" s="189" t="str">
        <f t="shared" si="9"/>
        <v>Tranche A</v>
      </c>
      <c r="F614" s="119">
        <f>IFERROR((VLOOKUP(E614,'Simulations - Consolidé'!$A$41:$P$45,13,0)*D614+VLOOKUP(E614,'Simulations - Consolidé'!$A$41:$P$45,14,0)),"")*$B$6</f>
        <v>19916.957142857143</v>
      </c>
      <c r="G614" s="119" t="str" cm="1">
        <f t="array" ref="G614">IF(SUMIF('BDD de référence'!$B$6:$B$4786,A614,'BDD de référence'!$I$6:$I$4786)&gt;0,IFERROR((VLOOKUP(E614,'Volet 1 - Domaines 2&amp;3'!$A$39:$L$43,11,0)*D614+VLOOKUP(E614,'Volet 1 - Domaines 2&amp;3'!$A$39:$L$43,12,0))*$B$6,error),"")</f>
        <v/>
      </c>
      <c r="H614" s="119" t="str" cm="1">
        <f t="array" ref="H614">IF(SUMIF('BDD de référence'!$B$6:$B$4786,A614,'BDD de référence'!$J$6:$J$4786)&gt;0,IFERROR((VLOOKUP(E614,'Volet 1 - Domaines 2&amp;3'!$A$39:$L$43,11,0)*D614+VLOOKUP(E614,'Volet 1 - Domaines 2&amp;3'!$A$39:$L$43,12,0))*$B$6,error),"")</f>
        <v/>
      </c>
      <c r="I614" s="119">
        <f>IFERROR((VLOOKUP(E614,'Simulations - Consolidé'!$A$41:$P$45,15,0)*D614+VLOOKUP(E614,'Simulations - Consolidé'!$A$41:$P$45,16,0)),"")*$C$6</f>
        <v>8658.3041811846688</v>
      </c>
      <c r="J614" s="167">
        <v>6092.15</v>
      </c>
      <c r="K614" s="167">
        <v>7310.58</v>
      </c>
      <c r="L614" s="167">
        <v>5298.2800000000007</v>
      </c>
      <c r="M614" s="167">
        <v>6357.9400000000005</v>
      </c>
      <c r="N614" s="167">
        <v>5337.75</v>
      </c>
      <c r="O614" s="167">
        <v>6405.3</v>
      </c>
    </row>
    <row r="615" spans="1:15">
      <c r="A615" s="1" t="s">
        <v>2652</v>
      </c>
      <c r="B615" s="1" t="str">
        <f>VLOOKUP(A615,'BDD de référence'!$B$5:$D$5006,3,0)</f>
        <v>29</v>
      </c>
      <c r="C615" s="1" t="str">
        <f>VLOOKUP(A615,'BDD de référence'!$B$5:$E$5006,4,0)</f>
        <v>Bretagne</v>
      </c>
      <c r="D615" s="201">
        <v>8556.5</v>
      </c>
      <c r="E615" s="189" t="str">
        <f t="shared" si="9"/>
        <v>Tranche B</v>
      </c>
      <c r="F615" s="119">
        <f>IFERROR((VLOOKUP(E615,'Simulations - Consolidé'!$A$41:$P$45,13,0)*D615+VLOOKUP(E615,'Simulations - Consolidé'!$A$41:$P$45,14,0)),"")*$B$6</f>
        <v>22448.554838709675</v>
      </c>
      <c r="G615" s="119" t="str" cm="1">
        <f t="array" ref="G615">IF(SUMIF('BDD de référence'!$B$6:$B$4786,A615,'BDD de référence'!$I$6:$I$4786)&gt;0,IFERROR((VLOOKUP(E615,'Volet 1 - Domaines 2&amp;3'!$A$39:$L$43,11,0)*D615+VLOOKUP(E615,'Volet 1 - Domaines 2&amp;3'!$A$39:$L$43,12,0))*$B$6,error),"")</f>
        <v/>
      </c>
      <c r="H615" s="119" t="str" cm="1">
        <f t="array" ref="H615">IF(SUMIF('BDD de référence'!$B$6:$B$4786,A615,'BDD de référence'!$J$6:$J$4786)&gt;0,IFERROR((VLOOKUP(E615,'Volet 1 - Domaines 2&amp;3'!$A$39:$L$43,11,0)*D615+VLOOKUP(E615,'Volet 1 - Domaines 2&amp;3'!$A$39:$L$43,12,0))*$B$6,error),"")</f>
        <v/>
      </c>
      <c r="I615" s="119">
        <f>IFERROR((VLOOKUP(E615,'Simulations - Consolidé'!$A$41:$P$45,15,0)*D615+VLOOKUP(E615,'Simulations - Consolidé'!$A$41:$P$45,16,0)),"")*$C$6</f>
        <v>9758.8409126671904</v>
      </c>
      <c r="J615" s="167">
        <v>6710.26</v>
      </c>
      <c r="K615" s="167">
        <v>8052.3200000000006</v>
      </c>
      <c r="L615" s="167">
        <v>5835.09</v>
      </c>
      <c r="M615" s="167">
        <v>7002.1100000000006</v>
      </c>
      <c r="N615" s="167">
        <v>5542.2</v>
      </c>
      <c r="O615" s="167">
        <v>6650.64</v>
      </c>
    </row>
    <row r="616" spans="1:15">
      <c r="A616" s="1" t="s">
        <v>2599</v>
      </c>
      <c r="B616" s="1" t="str">
        <f>VLOOKUP(A616,'BDD de référence'!$B$5:$D$5006,3,0)</f>
        <v>29</v>
      </c>
      <c r="C616" s="1" t="str">
        <f>VLOOKUP(A616,'BDD de référence'!$B$5:$E$5006,4,0)</f>
        <v>Bretagne</v>
      </c>
      <c r="D616" s="201">
        <v>29423.5</v>
      </c>
      <c r="E616" s="189" t="str">
        <f t="shared" si="9"/>
        <v>Tranche C</v>
      </c>
      <c r="F616" s="119">
        <f>IFERROR((VLOOKUP(E616,'Simulations - Consolidé'!$A$41:$P$45,13,0)*D616+VLOOKUP(E616,'Simulations - Consolidé'!$A$41:$P$45,14,0)),"")*$B$6</f>
        <v>43692.855180722887</v>
      </c>
      <c r="G616" s="119" t="str" cm="1">
        <f t="array" ref="G616">IF(SUMIF('BDD de référence'!$B$6:$B$4786,A616,'BDD de référence'!$I$6:$I$4786)&gt;0,IFERROR((VLOOKUP(E616,'Volet 1 - Domaines 2&amp;3'!$A$39:$L$43,11,0)*D616+VLOOKUP(E616,'Volet 1 - Domaines 2&amp;3'!$A$39:$L$43,12,0))*$B$6,error),"")</f>
        <v/>
      </c>
      <c r="H616" s="119" cm="1">
        <f t="array" ref="H616">IF(SUMIF('BDD de référence'!$B$6:$B$4786,A616,'BDD de référence'!$J$6:$J$4786)&gt;0,IFERROR((VLOOKUP(E616,'Volet 1 - Domaines 2&amp;3'!$A$39:$L$43,11,0)*D616+VLOOKUP(E616,'Volet 1 - Domaines 2&amp;3'!$A$39:$L$43,12,0))*$B$6,error),"")</f>
        <v>22837.394457831324</v>
      </c>
      <c r="I616" s="119">
        <f>IFERROR((VLOOKUP(E616,'Simulations - Consolidé'!$A$41:$P$45,15,0)*D616+VLOOKUP(E616,'Simulations - Consolidé'!$A$41:$P$45,16,0)),"")*$C$6</f>
        <v>18994.168034087572</v>
      </c>
      <c r="J616" s="167">
        <v>11584.08</v>
      </c>
      <c r="K616" s="167">
        <v>13900.9</v>
      </c>
      <c r="L616" s="167">
        <v>9958.7100000000009</v>
      </c>
      <c r="M616" s="167">
        <v>11950.460000000001</v>
      </c>
      <c r="N616" s="167">
        <v>7000.34</v>
      </c>
      <c r="O616" s="167">
        <v>8400.41</v>
      </c>
    </row>
    <row r="617" spans="1:15">
      <c r="A617" s="1" t="s">
        <v>2637</v>
      </c>
      <c r="B617" s="1" t="str">
        <f>VLOOKUP(A617,'BDD de référence'!$B$5:$D$5006,3,0)</f>
        <v>29</v>
      </c>
      <c r="C617" s="1" t="str">
        <f>VLOOKUP(A617,'BDD de référence'!$B$5:$E$5006,4,0)</f>
        <v>Bretagne</v>
      </c>
      <c r="D617" s="201">
        <v>12828.25</v>
      </c>
      <c r="E617" s="189" t="str">
        <f t="shared" si="9"/>
        <v>Tranche B</v>
      </c>
      <c r="F617" s="119">
        <f>IFERROR((VLOOKUP(E617,'Simulations - Consolidé'!$A$41:$P$45,13,0)*D617+VLOOKUP(E617,'Simulations - Consolidé'!$A$41:$P$45,14,0)),"")*$B$6</f>
        <v>28070.729032258067</v>
      </c>
      <c r="G617" s="119" t="str" cm="1">
        <f t="array" ref="G617">IF(SUMIF('BDD de référence'!$B$6:$B$4786,A617,'BDD de référence'!$I$6:$I$4786)&gt;0,IFERROR((VLOOKUP(E617,'Volet 1 - Domaines 2&amp;3'!$A$39:$L$43,11,0)*D617+VLOOKUP(E617,'Volet 1 - Domaines 2&amp;3'!$A$39:$L$43,12,0))*$B$6,error),"")</f>
        <v/>
      </c>
      <c r="H617" s="119" t="str" cm="1">
        <f t="array" ref="H617">IF(SUMIF('BDD de référence'!$B$6:$B$4786,A617,'BDD de référence'!$J$6:$J$4786)&gt;0,IFERROR((VLOOKUP(E617,'Volet 1 - Domaines 2&amp;3'!$A$39:$L$43,11,0)*D617+VLOOKUP(E617,'Volet 1 - Domaines 2&amp;3'!$A$39:$L$43,12,0))*$B$6,error),"")</f>
        <v/>
      </c>
      <c r="I617" s="119">
        <f>IFERROR((VLOOKUP(E617,'Simulations - Consolidé'!$A$41:$P$45,15,0)*D617+VLOOKUP(E617,'Simulations - Consolidé'!$A$41:$P$45,16,0)),"")*$C$6</f>
        <v>12202.913768686074</v>
      </c>
      <c r="J617" s="167">
        <v>7973.41</v>
      </c>
      <c r="K617" s="167">
        <v>9568.1</v>
      </c>
      <c r="L617" s="167">
        <v>6983.41</v>
      </c>
      <c r="M617" s="167">
        <v>8380.1</v>
      </c>
      <c r="N617" s="167">
        <v>5886.7</v>
      </c>
      <c r="O617" s="167">
        <v>7064.04</v>
      </c>
    </row>
    <row r="618" spans="1:15">
      <c r="A618" s="1" t="s">
        <v>2604</v>
      </c>
      <c r="B618" s="1" t="str">
        <f>VLOOKUP(A618,'BDD de référence'!$B$5:$D$5006,3,0)</f>
        <v>29</v>
      </c>
      <c r="C618" s="1" t="str">
        <f>VLOOKUP(A618,'BDD de référence'!$B$5:$E$5006,4,0)</f>
        <v>Bretagne</v>
      </c>
      <c r="D618" s="201">
        <v>26029</v>
      </c>
      <c r="E618" s="189" t="str">
        <f t="shared" si="9"/>
        <v>Tranche C</v>
      </c>
      <c r="F618" s="119">
        <f>IFERROR((VLOOKUP(E618,'Simulations - Consolidé'!$A$41:$P$45,13,0)*D618+VLOOKUP(E618,'Simulations - Consolidé'!$A$41:$P$45,14,0)),"")*$B$6</f>
        <v>42274.526746987947</v>
      </c>
      <c r="G618" s="119" t="str" cm="1">
        <f t="array" ref="G618">IF(SUMIF('BDD de référence'!$B$6:$B$4786,A618,'BDD de référence'!$I$6:$I$4786)&gt;0,IFERROR((VLOOKUP(E618,'Volet 1 - Domaines 2&amp;3'!$A$39:$L$43,11,0)*D618+VLOOKUP(E618,'Volet 1 - Domaines 2&amp;3'!$A$39:$L$43,12,0))*$B$6,error),"")</f>
        <v/>
      </c>
      <c r="H618" s="119" t="str" cm="1">
        <f t="array" ref="H618">IF(SUMIF('BDD de référence'!$B$6:$B$4786,A618,'BDD de référence'!$J$6:$J$4786)&gt;0,IFERROR((VLOOKUP(E618,'Volet 1 - Domaines 2&amp;3'!$A$39:$L$43,11,0)*D618+VLOOKUP(E618,'Volet 1 - Domaines 2&amp;3'!$A$39:$L$43,12,0))*$B$6,error),"")</f>
        <v/>
      </c>
      <c r="I618" s="119">
        <f>IFERROR((VLOOKUP(E618,'Simulations - Consolidé'!$A$41:$P$45,15,0)*D618+VLOOKUP(E618,'Simulations - Consolidé'!$A$41:$P$45,16,0)),"")*$C$6</f>
        <v>18377.591971789599</v>
      </c>
      <c r="J618" s="167">
        <v>11216</v>
      </c>
      <c r="K618" s="167">
        <v>13459.2</v>
      </c>
      <c r="L618" s="167">
        <v>9774.67</v>
      </c>
      <c r="M618" s="167">
        <v>11729.61</v>
      </c>
      <c r="N618" s="167">
        <v>6836.75</v>
      </c>
      <c r="O618" s="167">
        <v>8204.1</v>
      </c>
    </row>
    <row r="619" spans="1:15">
      <c r="A619" s="1" t="s">
        <v>2641</v>
      </c>
      <c r="B619" s="1" t="str">
        <f>VLOOKUP(A619,'BDD de référence'!$B$5:$D$5006,3,0)</f>
        <v>29</v>
      </c>
      <c r="C619" s="1" t="str">
        <f>VLOOKUP(A619,'BDD de référence'!$B$5:$E$5006,4,0)</f>
        <v>Bretagne</v>
      </c>
      <c r="D619" s="201">
        <v>12529</v>
      </c>
      <c r="E619" s="189" t="str">
        <f t="shared" si="9"/>
        <v>Tranche B</v>
      </c>
      <c r="F619" s="119">
        <f>IFERROR((VLOOKUP(E619,'Simulations - Consolidé'!$A$41:$P$45,13,0)*D619+VLOOKUP(E619,'Simulations - Consolidé'!$A$41:$P$45,14,0)),"")*$B$6</f>
        <v>27676.877419354838</v>
      </c>
      <c r="G619" s="119" t="str" cm="1">
        <f t="array" ref="G619">IF(SUMIF('BDD de référence'!$B$6:$B$4786,A619,'BDD de référence'!$I$6:$I$4786)&gt;0,IFERROR((VLOOKUP(E619,'Volet 1 - Domaines 2&amp;3'!$A$39:$L$43,11,0)*D619+VLOOKUP(E619,'Volet 1 - Domaines 2&amp;3'!$A$39:$L$43,12,0))*$B$6,error),"")</f>
        <v/>
      </c>
      <c r="H619" s="119" t="str" cm="1">
        <f t="array" ref="H619">IF(SUMIF('BDD de référence'!$B$6:$B$4786,A619,'BDD de référence'!$J$6:$J$4786)&gt;0,IFERROR((VLOOKUP(E619,'Volet 1 - Domaines 2&amp;3'!$A$39:$L$43,11,0)*D619+VLOOKUP(E619,'Volet 1 - Domaines 2&amp;3'!$A$39:$L$43,12,0))*$B$6,error),"")</f>
        <v/>
      </c>
      <c r="I619" s="119">
        <f>IFERROR((VLOOKUP(E619,'Simulations - Consolidé'!$A$41:$P$45,15,0)*D619+VLOOKUP(E619,'Simulations - Consolidé'!$A$41:$P$45,16,0)),"")*$C$6</f>
        <v>12031.698505114084</v>
      </c>
      <c r="J619" s="167">
        <v>7884.93</v>
      </c>
      <c r="K619" s="167">
        <v>9461.92</v>
      </c>
      <c r="L619" s="167">
        <v>6902.96</v>
      </c>
      <c r="M619" s="167">
        <v>8283.56</v>
      </c>
      <c r="N619" s="167">
        <v>5862.56</v>
      </c>
      <c r="O619" s="167">
        <v>7035.08</v>
      </c>
    </row>
    <row r="620" spans="1:15">
      <c r="A620" s="1" t="s">
        <v>2574</v>
      </c>
      <c r="B620" s="1" t="str">
        <f>VLOOKUP(A620,'BDD de référence'!$B$5:$D$5006,3,0)</f>
        <v>29</v>
      </c>
      <c r="C620" s="1" t="str">
        <f>VLOOKUP(A620,'BDD de référence'!$B$5:$E$5006,4,0)</f>
        <v>Bretagne</v>
      </c>
      <c r="D620" s="201">
        <v>68677.5</v>
      </c>
      <c r="E620" s="189" t="str">
        <f t="shared" si="9"/>
        <v>Tranche C</v>
      </c>
      <c r="F620" s="119">
        <f>IFERROR((VLOOKUP(E620,'Simulations - Consolidé'!$A$41:$P$45,13,0)*D620+VLOOKUP(E620,'Simulations - Consolidé'!$A$41:$P$45,14,0)),"")*$B$6</f>
        <v>60094.406024096381</v>
      </c>
      <c r="G620" s="119" cm="1">
        <f t="array" ref="G620">IF(SUMIF('BDD de référence'!$B$6:$B$4786,A620,'BDD de référence'!$I$6:$I$4786)&gt;0,IFERROR((VLOOKUP(E620,'Volet 1 - Domaines 2&amp;3'!$A$39:$L$43,11,0)*D620+VLOOKUP(E620,'Volet 1 - Domaines 2&amp;3'!$A$39:$L$43,12,0))*$B$6,error),"")</f>
        <v>27018.181927710844</v>
      </c>
      <c r="H620" s="119" cm="1">
        <f t="array" ref="H620">IF(SUMIF('BDD de référence'!$B$6:$B$4786,A620,'BDD de référence'!$J$6:$J$4786)&gt;0,IFERROR((VLOOKUP(E620,'Volet 1 - Domaines 2&amp;3'!$A$39:$L$43,11,0)*D620+VLOOKUP(E620,'Volet 1 - Domaines 2&amp;3'!$A$39:$L$43,12,0))*$B$6,error),"")</f>
        <v>27018.181927710844</v>
      </c>
      <c r="I620" s="119">
        <f>IFERROR((VLOOKUP(E620,'Simulations - Consolidé'!$A$41:$P$45,15,0)*D620+VLOOKUP(E620,'Simulations - Consolidé'!$A$41:$P$45,16,0)),"")*$C$6</f>
        <v>26124.253981780781</v>
      </c>
      <c r="J620" s="167">
        <v>15840.54</v>
      </c>
      <c r="K620" s="167">
        <v>19008.649999999998</v>
      </c>
      <c r="L620" s="167">
        <v>12086.94</v>
      </c>
      <c r="M620" s="167">
        <v>14504.33</v>
      </c>
      <c r="N620" s="167">
        <v>8892.1</v>
      </c>
      <c r="O620" s="167">
        <v>10670.52</v>
      </c>
    </row>
    <row r="621" spans="1:15">
      <c r="A621" s="1" t="s">
        <v>2654</v>
      </c>
      <c r="B621" s="1" t="str">
        <f>VLOOKUP(A621,'BDD de référence'!$B$5:$D$5006,3,0)</f>
        <v>29</v>
      </c>
      <c r="C621" s="1" t="str">
        <f>VLOOKUP(A621,'BDD de référence'!$B$5:$E$5006,4,0)</f>
        <v>Bretagne</v>
      </c>
      <c r="D621" s="201">
        <v>7489.5</v>
      </c>
      <c r="E621" s="189" t="str">
        <f t="shared" si="9"/>
        <v>Tranche B</v>
      </c>
      <c r="F621" s="119">
        <f>IFERROR((VLOOKUP(E621,'Simulations - Consolidé'!$A$41:$P$45,13,0)*D621+VLOOKUP(E621,'Simulations - Consolidé'!$A$41:$P$45,14,0)),"")*$B$6</f>
        <v>21044.245161290321</v>
      </c>
      <c r="G621" s="119" t="str" cm="1">
        <f t="array" ref="G621">IF(SUMIF('BDD de référence'!$B$6:$B$4786,A621,'BDD de référence'!$I$6:$I$4786)&gt;0,IFERROR((VLOOKUP(E621,'Volet 1 - Domaines 2&amp;3'!$A$39:$L$43,11,0)*D621+VLOOKUP(E621,'Volet 1 - Domaines 2&amp;3'!$A$39:$L$43,12,0))*$B$6,error),"")</f>
        <v/>
      </c>
      <c r="H621" s="119" t="str" cm="1">
        <f t="array" ref="H621">IF(SUMIF('BDD de référence'!$B$6:$B$4786,A621,'BDD de référence'!$J$6:$J$4786)&gt;0,IFERROR((VLOOKUP(E621,'Volet 1 - Domaines 2&amp;3'!$A$39:$L$43,11,0)*D621+VLOOKUP(E621,'Volet 1 - Domaines 2&amp;3'!$A$39:$L$43,12,0))*$B$6,error),"")</f>
        <v/>
      </c>
      <c r="I621" s="119">
        <f>IFERROR((VLOOKUP(E621,'Simulations - Consolidé'!$A$41:$P$45,15,0)*D621+VLOOKUP(E621,'Simulations - Consolidé'!$A$41:$P$45,16,0)),"")*$C$6</f>
        <v>9148.3590873328085</v>
      </c>
      <c r="J621" s="167">
        <v>6394.75</v>
      </c>
      <c r="K621" s="167">
        <v>7673.7</v>
      </c>
      <c r="L621" s="167">
        <v>5548.26</v>
      </c>
      <c r="M621" s="167">
        <v>6657.92</v>
      </c>
      <c r="N621" s="167">
        <v>5456.15</v>
      </c>
      <c r="O621" s="167">
        <v>6547.38</v>
      </c>
    </row>
    <row r="622" spans="1:15">
      <c r="A622" s="1" t="s">
        <v>2610</v>
      </c>
      <c r="B622" s="1" t="str">
        <f>VLOOKUP(A622,'BDD de référence'!$B$5:$D$5006,3,0)</f>
        <v>29</v>
      </c>
      <c r="C622" s="1" t="str">
        <f>VLOOKUP(A622,'BDD de référence'!$B$5:$E$5006,4,0)</f>
        <v>Bretagne</v>
      </c>
      <c r="D622" s="201">
        <v>24035</v>
      </c>
      <c r="E622" s="189" t="str">
        <f t="shared" si="9"/>
        <v>Tranche C</v>
      </c>
      <c r="F622" s="119">
        <f>IFERROR((VLOOKUP(E622,'Simulations - Consolidé'!$A$41:$P$45,13,0)*D622+VLOOKUP(E622,'Simulations - Consolidé'!$A$41:$P$45,14,0)),"")*$B$6</f>
        <v>41441.371084337348</v>
      </c>
      <c r="G622" s="119" t="str" cm="1">
        <f t="array" ref="G622">IF(SUMIF('BDD de référence'!$B$6:$B$4786,A622,'BDD de référence'!$I$6:$I$4786)&gt;0,IFERROR((VLOOKUP(E622,'Volet 1 - Domaines 2&amp;3'!$A$39:$L$43,11,0)*D622+VLOOKUP(E622,'Volet 1 - Domaines 2&amp;3'!$A$39:$L$43,12,0))*$B$6,error),"")</f>
        <v/>
      </c>
      <c r="H622" s="119" t="str" cm="1">
        <f t="array" ref="H622">IF(SUMIF('BDD de référence'!$B$6:$B$4786,A622,'BDD de référence'!$J$6:$J$4786)&gt;0,IFERROR((VLOOKUP(E622,'Volet 1 - Domaines 2&amp;3'!$A$39:$L$43,11,0)*D622+VLOOKUP(E622,'Volet 1 - Domaines 2&amp;3'!$A$39:$L$43,12,0))*$B$6,error),"")</f>
        <v/>
      </c>
      <c r="I622" s="119">
        <f>IFERROR((VLOOKUP(E622,'Simulations - Consolidé'!$A$41:$P$45,15,0)*D622+VLOOKUP(E622,'Simulations - Consolidé'!$A$41:$P$45,16,0)),"")*$C$6</f>
        <v>18015.402350866883</v>
      </c>
      <c r="J622" s="167">
        <v>10999.79</v>
      </c>
      <c r="K622" s="167">
        <v>13199.75</v>
      </c>
      <c r="L622" s="167">
        <v>9666.56</v>
      </c>
      <c r="M622" s="167">
        <v>11599.880000000001</v>
      </c>
      <c r="N622" s="167">
        <v>6740.65</v>
      </c>
      <c r="O622" s="167">
        <v>8088.78</v>
      </c>
    </row>
    <row r="623" spans="1:15">
      <c r="A623" s="1" t="s">
        <v>2596</v>
      </c>
      <c r="B623" s="1" t="str">
        <f>VLOOKUP(A623,'BDD de référence'!$B$5:$D$5006,3,0)</f>
        <v>29</v>
      </c>
      <c r="C623" s="1" t="str">
        <f>VLOOKUP(A623,'BDD de référence'!$B$5:$E$5006,4,0)</f>
        <v>Bretagne</v>
      </c>
      <c r="D623" s="201">
        <v>30866</v>
      </c>
      <c r="E623" s="189" t="str">
        <f t="shared" si="9"/>
        <v>Tranche C</v>
      </c>
      <c r="F623" s="119">
        <f>IFERROR((VLOOKUP(E623,'Simulations - Consolidé'!$A$41:$P$45,13,0)*D623+VLOOKUP(E623,'Simulations - Consolidé'!$A$41:$P$45,14,0)),"")*$B$6</f>
        <v>44295.576867469877</v>
      </c>
      <c r="G623" s="119" t="str" cm="1">
        <f t="array" ref="G623">IF(SUMIF('BDD de référence'!$B$6:$B$4786,A623,'BDD de référence'!$I$6:$I$4786)&gt;0,IFERROR((VLOOKUP(E623,'Volet 1 - Domaines 2&amp;3'!$A$39:$L$43,11,0)*D623+VLOOKUP(E623,'Volet 1 - Domaines 2&amp;3'!$A$39:$L$43,12,0))*$B$6,error),"")</f>
        <v/>
      </c>
      <c r="H623" s="119" cm="1">
        <f t="array" ref="H623">IF(SUMIF('BDD de référence'!$B$6:$B$4786,A623,'BDD de référence'!$J$6:$J$4786)&gt;0,IFERROR((VLOOKUP(E623,'Volet 1 - Domaines 2&amp;3'!$A$39:$L$43,11,0)*D623+VLOOKUP(E623,'Volet 1 - Domaines 2&amp;3'!$A$39:$L$43,12,0))*$B$6,error),"")</f>
        <v>22991.029397590359</v>
      </c>
      <c r="I623" s="119">
        <f>IFERROR((VLOOKUP(E623,'Simulations - Consolidé'!$A$41:$P$45,15,0)*D623+VLOOKUP(E623,'Simulations - Consolidé'!$A$41:$P$45,16,0)),"")*$C$6</f>
        <v>19256.183344108144</v>
      </c>
      <c r="J623" s="167">
        <v>11740.5</v>
      </c>
      <c r="K623" s="167">
        <v>14088.6</v>
      </c>
      <c r="L623" s="167">
        <v>10036.92</v>
      </c>
      <c r="M623" s="167">
        <v>12044.31</v>
      </c>
      <c r="N623" s="167">
        <v>7069.85</v>
      </c>
      <c r="O623" s="167">
        <v>8483.82</v>
      </c>
    </row>
    <row r="624" spans="1:15">
      <c r="A624" s="1" t="s">
        <v>2669</v>
      </c>
      <c r="B624" s="1" t="str">
        <f>VLOOKUP(A624,'BDD de référence'!$B$5:$D$5006,3,0)</f>
        <v>29</v>
      </c>
      <c r="C624" s="1" t="str">
        <f>VLOOKUP(A624,'BDD de référence'!$B$5:$E$5006,4,0)</f>
        <v>Bretagne</v>
      </c>
      <c r="D624" s="201">
        <v>4622.5</v>
      </c>
      <c r="E624" s="189" t="str">
        <f t="shared" si="9"/>
        <v>Tranche A</v>
      </c>
      <c r="F624" s="119">
        <f>IFERROR((VLOOKUP(E624,'Simulations - Consolidé'!$A$41:$P$45,13,0)*D624+VLOOKUP(E624,'Simulations - Consolidé'!$A$41:$P$45,14,0)),"")*$B$6</f>
        <v>18667.821428571428</v>
      </c>
      <c r="G624" s="119" t="str" cm="1">
        <f t="array" ref="G624">IF(SUMIF('BDD de référence'!$B$6:$B$4786,A624,'BDD de référence'!$I$6:$I$4786)&gt;0,IFERROR((VLOOKUP(E624,'Volet 1 - Domaines 2&amp;3'!$A$39:$L$43,11,0)*D624+VLOOKUP(E624,'Volet 1 - Domaines 2&amp;3'!$A$39:$L$43,12,0))*$B$6,error),"")</f>
        <v/>
      </c>
      <c r="H624" s="119" t="str" cm="1">
        <f t="array" ref="H624">IF(SUMIF('BDD de référence'!$B$6:$B$4786,A624,'BDD de référence'!$J$6:$J$4786)&gt;0,IFERROR((VLOOKUP(E624,'Volet 1 - Domaines 2&amp;3'!$A$39:$L$43,11,0)*D624+VLOOKUP(E624,'Volet 1 - Domaines 2&amp;3'!$A$39:$L$43,12,0))*$B$6,error),"")</f>
        <v/>
      </c>
      <c r="I624" s="119">
        <f>IFERROR((VLOOKUP(E624,'Simulations - Consolidé'!$A$41:$P$45,15,0)*D624+VLOOKUP(E624,'Simulations - Consolidé'!$A$41:$P$45,16,0)),"")*$C$6</f>
        <v>8115.2796167247379</v>
      </c>
      <c r="J624" s="167">
        <v>5683.9400000000005</v>
      </c>
      <c r="K624" s="167">
        <v>6820.7300000000005</v>
      </c>
      <c r="L624" s="167">
        <v>4992.12</v>
      </c>
      <c r="M624" s="167">
        <v>5990.55</v>
      </c>
      <c r="N624" s="167">
        <v>5133.6400000000003</v>
      </c>
      <c r="O624" s="167">
        <v>6160.37</v>
      </c>
    </row>
    <row r="625" spans="1:15">
      <c r="A625" s="1" t="s">
        <v>2632</v>
      </c>
      <c r="B625" s="1" t="str">
        <f>VLOOKUP(A625,'BDD de référence'!$B$5:$D$5006,3,0)</f>
        <v>29</v>
      </c>
      <c r="C625" s="1" t="str">
        <f>VLOOKUP(A625,'BDD de référence'!$B$5:$E$5006,4,0)</f>
        <v>Bretagne</v>
      </c>
      <c r="D625" s="201">
        <v>15171</v>
      </c>
      <c r="E625" s="189" t="str">
        <f t="shared" si="9"/>
        <v>Tranche B</v>
      </c>
      <c r="F625" s="119">
        <f>IFERROR((VLOOKUP(E625,'Simulations - Consolidé'!$A$41:$P$45,13,0)*D625+VLOOKUP(E625,'Simulations - Consolidé'!$A$41:$P$45,14,0)),"")*$B$6</f>
        <v>31154.09032258064</v>
      </c>
      <c r="G625" s="119" t="str" cm="1">
        <f t="array" ref="G625">IF(SUMIF('BDD de référence'!$B$6:$B$4786,A625,'BDD de référence'!$I$6:$I$4786)&gt;0,IFERROR((VLOOKUP(E625,'Volet 1 - Domaines 2&amp;3'!$A$39:$L$43,11,0)*D625+VLOOKUP(E625,'Volet 1 - Domaines 2&amp;3'!$A$39:$L$43,12,0))*$B$6,error),"")</f>
        <v/>
      </c>
      <c r="H625" s="119" t="str" cm="1">
        <f t="array" ref="H625">IF(SUMIF('BDD de référence'!$B$6:$B$4786,A625,'BDD de référence'!$J$6:$J$4786)&gt;0,IFERROR((VLOOKUP(E625,'Volet 1 - Domaines 2&amp;3'!$A$39:$L$43,11,0)*D625+VLOOKUP(E625,'Volet 1 - Domaines 2&amp;3'!$A$39:$L$43,12,0))*$B$6,error),"")</f>
        <v/>
      </c>
      <c r="I625" s="119">
        <f>IFERROR((VLOOKUP(E625,'Simulations - Consolidé'!$A$41:$P$45,15,0)*D625+VLOOKUP(E625,'Simulations - Consolidé'!$A$41:$P$45,16,0)),"")*$C$6</f>
        <v>13543.313296616836</v>
      </c>
      <c r="J625" s="167">
        <v>8666.16</v>
      </c>
      <c r="K625" s="167">
        <v>10399.4</v>
      </c>
      <c r="L625" s="167">
        <v>7613.18</v>
      </c>
      <c r="M625" s="167">
        <v>9135.82</v>
      </c>
      <c r="N625" s="167">
        <v>6075.63</v>
      </c>
      <c r="O625" s="167">
        <v>7290.76</v>
      </c>
    </row>
    <row r="626" spans="1:15">
      <c r="A626" s="1" t="s">
        <v>2589</v>
      </c>
      <c r="B626" s="1" t="str">
        <f>VLOOKUP(A626,'BDD de référence'!$B$5:$D$5006,3,0)</f>
        <v>29</v>
      </c>
      <c r="C626" s="1" t="str">
        <f>VLOOKUP(A626,'BDD de référence'!$B$5:$E$5006,4,0)</f>
        <v>Bretagne</v>
      </c>
      <c r="D626" s="201">
        <v>33644</v>
      </c>
      <c r="E626" s="189" t="str">
        <f t="shared" si="9"/>
        <v>Tranche C</v>
      </c>
      <c r="F626" s="119">
        <f>IFERROR((VLOOKUP(E626,'Simulations - Consolidé'!$A$41:$P$45,13,0)*D626+VLOOKUP(E626,'Simulations - Consolidé'!$A$41:$P$45,14,0)),"")*$B$6</f>
        <v>45456.312289156624</v>
      </c>
      <c r="G626" s="119" t="str" cm="1">
        <f t="array" ref="G626">IF(SUMIF('BDD de référence'!$B$6:$B$4786,A626,'BDD de référence'!$I$6:$I$4786)&gt;0,IFERROR((VLOOKUP(E626,'Volet 1 - Domaines 2&amp;3'!$A$39:$L$43,11,0)*D626+VLOOKUP(E626,'Volet 1 - Domaines 2&amp;3'!$A$39:$L$43,12,0))*$B$6,error),"")</f>
        <v/>
      </c>
      <c r="H626" s="119" t="str" cm="1">
        <f t="array" ref="H626">IF(SUMIF('BDD de référence'!$B$6:$B$4786,A626,'BDD de référence'!$J$6:$J$4786)&gt;0,IFERROR((VLOOKUP(E626,'Volet 1 - Domaines 2&amp;3'!$A$39:$L$43,11,0)*D626+VLOOKUP(E626,'Volet 1 - Domaines 2&amp;3'!$A$39:$L$43,12,0))*$B$6,error),"")</f>
        <v/>
      </c>
      <c r="I626" s="119">
        <f>IFERROR((VLOOKUP(E626,'Simulations - Consolidé'!$A$41:$P$45,15,0)*D626+VLOOKUP(E626,'Simulations - Consolidé'!$A$41:$P$45,16,0)),"")*$C$6</f>
        <v>19760.778513076701</v>
      </c>
      <c r="J626" s="167">
        <v>12041.73</v>
      </c>
      <c r="K626" s="167">
        <v>14450.08</v>
      </c>
      <c r="L626" s="167">
        <v>10187.540000000001</v>
      </c>
      <c r="M626" s="167">
        <v>12225.050000000001</v>
      </c>
      <c r="N626" s="167">
        <v>7203.74</v>
      </c>
      <c r="O626" s="167">
        <v>8644.49</v>
      </c>
    </row>
    <row r="627" spans="1:15">
      <c r="A627" s="1" t="s">
        <v>2625</v>
      </c>
      <c r="B627" s="1" t="str">
        <f>VLOOKUP(A627,'BDD de référence'!$B$5:$D$5006,3,0)</f>
        <v>29</v>
      </c>
      <c r="C627" s="1" t="str">
        <f>VLOOKUP(A627,'BDD de référence'!$B$5:$E$5006,4,0)</f>
        <v>Bretagne</v>
      </c>
      <c r="D627" s="201">
        <v>17393.5</v>
      </c>
      <c r="E627" s="189" t="str">
        <f t="shared" si="9"/>
        <v>Tranche B</v>
      </c>
      <c r="F627" s="119">
        <f>IFERROR((VLOOKUP(E627,'Simulations - Consolidé'!$A$41:$P$45,13,0)*D627+VLOOKUP(E627,'Simulations - Consolidé'!$A$41:$P$45,14,0)),"")*$B$6</f>
        <v>34079.187096774185</v>
      </c>
      <c r="G627" s="119" t="str" cm="1">
        <f t="array" ref="G627">IF(SUMIF('BDD de référence'!$B$6:$B$4786,A627,'BDD de référence'!$I$6:$I$4786)&gt;0,IFERROR((VLOOKUP(E627,'Volet 1 - Domaines 2&amp;3'!$A$39:$L$43,11,0)*D627+VLOOKUP(E627,'Volet 1 - Domaines 2&amp;3'!$A$39:$L$43,12,0))*$B$6,error),"")</f>
        <v/>
      </c>
      <c r="H627" s="119" t="str" cm="1">
        <f t="array" ref="H627">IF(SUMIF('BDD de référence'!$B$6:$B$4786,A627,'BDD de référence'!$J$6:$J$4786)&gt;0,IFERROR((VLOOKUP(E627,'Volet 1 - Domaines 2&amp;3'!$A$39:$L$43,11,0)*D627+VLOOKUP(E627,'Volet 1 - Domaines 2&amp;3'!$A$39:$L$43,12,0))*$B$6,error),"")</f>
        <v/>
      </c>
      <c r="I627" s="119">
        <f>IFERROR((VLOOKUP(E627,'Simulations - Consolidé'!$A$41:$P$45,15,0)*D627+VLOOKUP(E627,'Simulations - Consolidé'!$A$41:$P$45,16,0)),"")*$C$6</f>
        <v>14814.912037765538</v>
      </c>
      <c r="J627" s="167">
        <v>9323.35</v>
      </c>
      <c r="K627" s="167">
        <v>11188.02</v>
      </c>
      <c r="L627" s="167">
        <v>8210.630000000001</v>
      </c>
      <c r="M627" s="167">
        <v>9852.76</v>
      </c>
      <c r="N627" s="167">
        <v>6254.8600000000006</v>
      </c>
      <c r="O627" s="167">
        <v>7505.84</v>
      </c>
    </row>
    <row r="628" spans="1:15">
      <c r="A628" s="1" t="s">
        <v>2730</v>
      </c>
      <c r="B628" s="1" t="str">
        <f>VLOOKUP(A628,'BDD de référence'!$B$5:$D$5006,3,0)</f>
        <v>29</v>
      </c>
      <c r="C628" s="1" t="str">
        <f>VLOOKUP(A628,'BDD de référence'!$B$5:$E$5006,4,0)</f>
        <v>Bretagne</v>
      </c>
      <c r="D628" s="201">
        <v>556.5</v>
      </c>
      <c r="E628" s="189" t="str">
        <f t="shared" si="9"/>
        <v>Tranche A</v>
      </c>
      <c r="F628" s="119">
        <f>IFERROR((VLOOKUP(E628,'Simulations - Consolidé'!$A$41:$P$45,13,0)*D628+VLOOKUP(E628,'Simulations - Consolidé'!$A$41:$P$45,14,0)),"")*$B$6</f>
        <v>15705.449999999999</v>
      </c>
      <c r="G628" s="119" t="str" cm="1">
        <f t="array" ref="G628">IF(SUMIF('BDD de référence'!$B$6:$B$4786,A628,'BDD de référence'!$I$6:$I$4786)&gt;0,IFERROR((VLOOKUP(E628,'Volet 1 - Domaines 2&amp;3'!$A$39:$L$43,11,0)*D628+VLOOKUP(E628,'Volet 1 - Domaines 2&amp;3'!$A$39:$L$43,12,0))*$B$6,error),"")</f>
        <v/>
      </c>
      <c r="H628" s="119" t="str" cm="1">
        <f t="array" ref="H628">IF(SUMIF('BDD de référence'!$B$6:$B$4786,A628,'BDD de référence'!$J$6:$J$4786)&gt;0,IFERROR((VLOOKUP(E628,'Volet 1 - Domaines 2&amp;3'!$A$39:$L$43,11,0)*D628+VLOOKUP(E628,'Volet 1 - Domaines 2&amp;3'!$A$39:$L$43,12,0))*$B$6,error),"")</f>
        <v/>
      </c>
      <c r="I628" s="119">
        <f>IFERROR((VLOOKUP(E628,'Simulations - Consolidé'!$A$41:$P$45,15,0)*D628+VLOOKUP(E628,'Simulations - Consolidé'!$A$41:$P$45,16,0)),"")*$C$6</f>
        <v>6827.476829268292</v>
      </c>
      <c r="J628" s="167">
        <v>4715.84</v>
      </c>
      <c r="K628" s="167">
        <v>5659.01</v>
      </c>
      <c r="L628" s="167">
        <v>4266.05</v>
      </c>
      <c r="M628" s="167">
        <v>5119.26</v>
      </c>
      <c r="N628" s="167">
        <v>4649.59</v>
      </c>
      <c r="O628" s="167">
        <v>5579.51</v>
      </c>
    </row>
    <row r="629" spans="1:15">
      <c r="A629" s="1" t="s">
        <v>2571</v>
      </c>
      <c r="B629" s="1" t="str">
        <f>VLOOKUP(A629,'BDD de référence'!$B$5:$D$5006,3,0)</f>
        <v>29</v>
      </c>
      <c r="C629" s="1" t="str">
        <f>VLOOKUP(A629,'BDD de référence'!$B$5:$E$5006,4,0)</f>
        <v>Bretagne</v>
      </c>
      <c r="D629" s="201">
        <v>73515</v>
      </c>
      <c r="E629" s="189" t="str">
        <f t="shared" si="9"/>
        <v>Tranche C</v>
      </c>
      <c r="F629" s="119">
        <f>IFERROR((VLOOKUP(E629,'Simulations - Consolidé'!$A$41:$P$45,13,0)*D629+VLOOKUP(E629,'Simulations - Consolidé'!$A$41:$P$45,14,0)),"")*$B$6</f>
        <v>62115.665060240965</v>
      </c>
      <c r="G629" s="119" t="str" cm="1">
        <f t="array" ref="G629">IF(SUMIF('BDD de référence'!$B$6:$B$4786,A629,'BDD de référence'!$I$6:$I$4786)&gt;0,IFERROR((VLOOKUP(E629,'Volet 1 - Domaines 2&amp;3'!$A$39:$L$43,11,0)*D629+VLOOKUP(E629,'Volet 1 - Domaines 2&amp;3'!$A$39:$L$43,12,0))*$B$6,error),"")</f>
        <v/>
      </c>
      <c r="H629" s="119" cm="1">
        <f t="array" ref="H629">IF(SUMIF('BDD de référence'!$B$6:$B$4786,A629,'BDD de référence'!$J$6:$J$4786)&gt;0,IFERROR((VLOOKUP(E629,'Volet 1 - Domaines 2&amp;3'!$A$39:$L$43,11,0)*D629+VLOOKUP(E629,'Volet 1 - Domaines 2&amp;3'!$A$39:$L$43,12,0))*$B$6,error),"")</f>
        <v>27533.404819277108</v>
      </c>
      <c r="I629" s="119">
        <f>IFERROR((VLOOKUP(E629,'Simulations - Consolidé'!$A$41:$P$45,15,0)*D629+VLOOKUP(E629,'Simulations - Consolidé'!$A$41:$P$45,16,0)),"")*$C$6</f>
        <v>27002.93617396415</v>
      </c>
      <c r="J629" s="167">
        <v>16365.09</v>
      </c>
      <c r="K629" s="167">
        <v>19638.109999999997</v>
      </c>
      <c r="L629" s="167">
        <v>12349.210000000001</v>
      </c>
      <c r="M629" s="167">
        <v>14819.06</v>
      </c>
      <c r="N629" s="167">
        <v>9125.23</v>
      </c>
      <c r="O629" s="167">
        <v>10950.28</v>
      </c>
    </row>
    <row r="630" spans="1:15">
      <c r="A630" s="1" t="s">
        <v>2564</v>
      </c>
      <c r="B630" s="1" t="str">
        <f>VLOOKUP(A630,'BDD de référence'!$B$5:$D$5006,3,0)</f>
        <v>29</v>
      </c>
      <c r="C630" s="1" t="str">
        <f>VLOOKUP(A630,'BDD de référence'!$B$5:$E$5006,4,0)</f>
        <v>Bretagne</v>
      </c>
      <c r="D630" s="201">
        <v>248802</v>
      </c>
      <c r="E630" s="189" t="str">
        <f t="shared" si="9"/>
        <v>Tranche D</v>
      </c>
      <c r="F630" s="119">
        <f>IFERROR((VLOOKUP(E630,'Simulations - Consolidé'!$A$41:$P$45,13,0)*D630+VLOOKUP(E630,'Simulations - Consolidé'!$A$41:$P$45,14,0)),"")*$B$6</f>
        <v>129483.13065693431</v>
      </c>
      <c r="G630" s="119" cm="1">
        <f t="array" ref="G630">IF(SUMIF('BDD de référence'!$B$6:$B$4786,A630,'BDD de référence'!$I$6:$I$4786)&gt;0,IFERROR((VLOOKUP(E630,'Volet 1 - Domaines 2&amp;3'!$A$39:$L$43,11,0)*D630+VLOOKUP(E630,'Volet 1 - Domaines 2&amp;3'!$A$39:$L$43,12,0))*$B$6,error),"")</f>
        <v>44526.63328467153</v>
      </c>
      <c r="H630" s="119" cm="1">
        <f t="array" ref="H630">IF(SUMIF('BDD de référence'!$B$6:$B$4786,A630,'BDD de référence'!$J$6:$J$4786)&gt;0,IFERROR((VLOOKUP(E630,'Volet 1 - Domaines 2&amp;3'!$A$39:$L$43,11,0)*D630+VLOOKUP(E630,'Volet 1 - Domaines 2&amp;3'!$A$39:$L$43,12,0))*$B$6,error),"")</f>
        <v>44526.63328467153</v>
      </c>
      <c r="I630" s="119">
        <f>IFERROR((VLOOKUP(E630,'Simulations - Consolidé'!$A$41:$P$45,15,0)*D630+VLOOKUP(E630,'Simulations - Consolidé'!$A$41:$P$45,16,0)),"")*$C$6</f>
        <v>56288.936282713184</v>
      </c>
      <c r="J630" s="167">
        <v>33848</v>
      </c>
      <c r="K630" s="167">
        <v>40617.599999999999</v>
      </c>
      <c r="L630" s="167">
        <v>21039.200000000001</v>
      </c>
      <c r="M630" s="167">
        <v>25247.040000000001</v>
      </c>
      <c r="N630" s="167">
        <v>16872.539999999997</v>
      </c>
      <c r="O630" s="167">
        <v>20247.05</v>
      </c>
    </row>
    <row r="631" spans="1:15">
      <c r="A631" s="1" t="s">
        <v>2567</v>
      </c>
      <c r="B631" s="1" t="str">
        <f>VLOOKUP(A631,'BDD de référence'!$B$5:$D$5006,3,0)</f>
        <v>29</v>
      </c>
      <c r="C631" s="1" t="str">
        <f>VLOOKUP(A631,'BDD de référence'!$B$5:$E$5006,4,0)</f>
        <v>Bretagne</v>
      </c>
      <c r="D631" s="201">
        <v>182834.75</v>
      </c>
      <c r="E631" s="189" t="str">
        <f t="shared" si="9"/>
        <v>Tranche C</v>
      </c>
      <c r="F631" s="119">
        <f>IFERROR((VLOOKUP(E631,'Simulations - Consolidé'!$A$41:$P$45,13,0)*D631+VLOOKUP(E631,'Simulations - Consolidé'!$A$41:$P$45,14,0)),"")*$B$6</f>
        <v>107792.88108433734</v>
      </c>
      <c r="G631" s="119" cm="1">
        <f t="array" ref="G631">IF(SUMIF('BDD de référence'!$B$6:$B$4786,A631,'BDD de référence'!$I$6:$I$4786)&gt;0,IFERROR((VLOOKUP(E631,'Volet 1 - Domaines 2&amp;3'!$A$39:$L$43,11,0)*D631+VLOOKUP(E631,'Volet 1 - Domaines 2&amp;3'!$A$39:$L$43,12,0))*$B$6,error),"")</f>
        <v>39176.616746987951</v>
      </c>
      <c r="H631" s="119" cm="1">
        <f t="array" ref="H631">IF(SUMIF('BDD de référence'!$B$6:$B$4786,A631,'BDD de référence'!$J$6:$J$4786)&gt;0,IFERROR((VLOOKUP(E631,'Volet 1 - Domaines 2&amp;3'!$A$39:$L$43,11,0)*D631+VLOOKUP(E631,'Volet 1 - Domaines 2&amp;3'!$A$39:$L$43,12,0))*$B$6,error),"")</f>
        <v>39176.616746987951</v>
      </c>
      <c r="I631" s="119">
        <f>IFERROR((VLOOKUP(E631,'Simulations - Consolidé'!$A$41:$P$45,15,0)*D631+VLOOKUP(E631,'Simulations - Consolidé'!$A$41:$P$45,16,0)),"")*$C$6</f>
        <v>46859.746009403461</v>
      </c>
      <c r="J631" s="167">
        <v>28219.039999999997</v>
      </c>
      <c r="K631" s="167">
        <v>33862.85</v>
      </c>
      <c r="L631" s="167">
        <v>18276.189999999999</v>
      </c>
      <c r="M631" s="167">
        <v>21931.429999999997</v>
      </c>
      <c r="N631" s="167">
        <v>14393.65</v>
      </c>
      <c r="O631" s="167">
        <v>17272.38</v>
      </c>
    </row>
    <row r="632" spans="1:15">
      <c r="A632" s="1" t="s">
        <v>2629</v>
      </c>
      <c r="B632" s="1" t="str">
        <f>VLOOKUP(A632,'BDD de référence'!$B$5:$D$5006,3,0)</f>
        <v>29</v>
      </c>
      <c r="C632" s="1" t="str">
        <f>VLOOKUP(A632,'BDD de référence'!$B$5:$E$5006,4,0)</f>
        <v>Bretagne</v>
      </c>
      <c r="D632" s="201">
        <v>15261.5</v>
      </c>
      <c r="E632" s="189" t="str">
        <f t="shared" si="9"/>
        <v>Tranche B</v>
      </c>
      <c r="F632" s="119">
        <f>IFERROR((VLOOKUP(E632,'Simulations - Consolidé'!$A$41:$P$45,13,0)*D632+VLOOKUP(E632,'Simulations - Consolidé'!$A$41:$P$45,14,0)),"")*$B$6</f>
        <v>31273.200000000001</v>
      </c>
      <c r="G632" s="119" t="str" cm="1">
        <f t="array" ref="G632">IF(SUMIF('BDD de référence'!$B$6:$B$4786,A632,'BDD de référence'!$I$6:$I$4786)&gt;0,IFERROR((VLOOKUP(E632,'Volet 1 - Domaines 2&amp;3'!$A$39:$L$43,11,0)*D632+VLOOKUP(E632,'Volet 1 - Domaines 2&amp;3'!$A$39:$L$43,12,0))*$B$6,error),"")</f>
        <v/>
      </c>
      <c r="H632" s="119" cm="1">
        <f t="array" ref="H632">IF(SUMIF('BDD de référence'!$B$6:$B$4786,A632,'BDD de référence'!$J$6:$J$4786)&gt;0,IFERROR((VLOOKUP(E632,'Volet 1 - Domaines 2&amp;3'!$A$39:$L$43,11,0)*D632+VLOOKUP(E632,'Volet 1 - Domaines 2&amp;3'!$A$39:$L$43,12,0))*$B$6,error),"")</f>
        <v>16939.649999999998</v>
      </c>
      <c r="I632" s="119">
        <f>IFERROR((VLOOKUP(E632,'Simulations - Consolidé'!$A$41:$P$45,15,0)*D632+VLOOKUP(E632,'Simulations - Consolidé'!$A$41:$P$45,16,0)),"")*$C$6</f>
        <v>13595.092682926828</v>
      </c>
      <c r="J632" s="167">
        <v>8692.92</v>
      </c>
      <c r="K632" s="167">
        <v>10431.51</v>
      </c>
      <c r="L632" s="167">
        <v>7637.5</v>
      </c>
      <c r="M632" s="167">
        <v>9165</v>
      </c>
      <c r="N632" s="167">
        <v>6082.92</v>
      </c>
      <c r="O632" s="167">
        <v>7299.51</v>
      </c>
    </row>
    <row r="633" spans="1:15">
      <c r="A633" s="1" t="s">
        <v>2648</v>
      </c>
      <c r="B633" s="1" t="str">
        <f>VLOOKUP(A633,'BDD de référence'!$B$5:$D$5006,3,0)</f>
        <v>29</v>
      </c>
      <c r="C633" s="1" t="str">
        <f>VLOOKUP(A633,'BDD de référence'!$B$5:$E$5006,4,0)</f>
        <v>Bretagne</v>
      </c>
      <c r="D633" s="201">
        <v>9362.5</v>
      </c>
      <c r="E633" s="189" t="str">
        <f t="shared" si="9"/>
        <v>Tranche B</v>
      </c>
      <c r="F633" s="119">
        <f>IFERROR((VLOOKUP(E633,'Simulations - Consolidé'!$A$41:$P$45,13,0)*D633+VLOOKUP(E633,'Simulations - Consolidé'!$A$41:$P$45,14,0)),"")*$B$6</f>
        <v>23509.354838709674</v>
      </c>
      <c r="G633" s="119" t="str" cm="1">
        <f t="array" ref="G633">IF(SUMIF('BDD de référence'!$B$6:$B$4786,A633,'BDD de référence'!$I$6:$I$4786)&gt;0,IFERROR((VLOOKUP(E633,'Volet 1 - Domaines 2&amp;3'!$A$39:$L$43,11,0)*D633+VLOOKUP(E633,'Volet 1 - Domaines 2&amp;3'!$A$39:$L$43,12,0))*$B$6,error),"")</f>
        <v/>
      </c>
      <c r="H633" s="119" t="str" cm="1">
        <f t="array" ref="H633">IF(SUMIF('BDD de référence'!$B$6:$B$4786,A633,'BDD de référence'!$J$6:$J$4786)&gt;0,IFERROR((VLOOKUP(E633,'Volet 1 - Domaines 2&amp;3'!$A$39:$L$43,11,0)*D633+VLOOKUP(E633,'Volet 1 - Domaines 2&amp;3'!$A$39:$L$43,12,0))*$B$6,error),"")</f>
        <v/>
      </c>
      <c r="I633" s="119">
        <f>IFERROR((VLOOKUP(E633,'Simulations - Consolidé'!$A$41:$P$45,15,0)*D633+VLOOKUP(E633,'Simulations - Consolidé'!$A$41:$P$45,16,0)),"")*$C$6</f>
        <v>10219.992132179384</v>
      </c>
      <c r="J633" s="167">
        <v>6948.6</v>
      </c>
      <c r="K633" s="167">
        <v>8338.32</v>
      </c>
      <c r="L633" s="167">
        <v>6051.75</v>
      </c>
      <c r="M633" s="167">
        <v>7262.1</v>
      </c>
      <c r="N633" s="167">
        <v>5607.2</v>
      </c>
      <c r="O633" s="167">
        <v>6728.64</v>
      </c>
    </row>
    <row r="634" spans="1:15">
      <c r="A634" s="1" t="s">
        <v>2623</v>
      </c>
      <c r="B634" s="1" t="str">
        <f>VLOOKUP(A634,'BDD de référence'!$B$5:$D$5006,3,0)</f>
        <v>29</v>
      </c>
      <c r="C634" s="1" t="str">
        <f>VLOOKUP(A634,'BDD de référence'!$B$5:$E$5006,4,0)</f>
        <v>Bretagne</v>
      </c>
      <c r="D634" s="201">
        <v>18858.5</v>
      </c>
      <c r="E634" s="189" t="str">
        <f t="shared" si="9"/>
        <v>Tranche B</v>
      </c>
      <c r="F634" s="119">
        <f>IFERROR((VLOOKUP(E634,'Simulations - Consolidé'!$A$41:$P$45,13,0)*D634+VLOOKUP(E634,'Simulations - Consolidé'!$A$41:$P$45,14,0)),"")*$B$6</f>
        <v>36007.316129032253</v>
      </c>
      <c r="G634" s="119" t="str" cm="1">
        <f t="array" ref="G634">IF(SUMIF('BDD de référence'!$B$6:$B$4786,A634,'BDD de référence'!$I$6:$I$4786)&gt;0,IFERROR((VLOOKUP(E634,'Volet 1 - Domaines 2&amp;3'!$A$39:$L$43,11,0)*D634+VLOOKUP(E634,'Volet 1 - Domaines 2&amp;3'!$A$39:$L$43,12,0))*$B$6,error),"")</f>
        <v/>
      </c>
      <c r="H634" s="119" t="str" cm="1">
        <f t="array" ref="H634">IF(SUMIF('BDD de référence'!$B$6:$B$4786,A634,'BDD de référence'!$J$6:$J$4786)&gt;0,IFERROR((VLOOKUP(E634,'Volet 1 - Domaines 2&amp;3'!$A$39:$L$43,11,0)*D634+VLOOKUP(E634,'Volet 1 - Domaines 2&amp;3'!$A$39:$L$43,12,0))*$B$6,error),"")</f>
        <v/>
      </c>
      <c r="I634" s="119">
        <f>IFERROR((VLOOKUP(E634,'Simulations - Consolidé'!$A$41:$P$45,15,0)*D634+VLOOKUP(E634,'Simulations - Consolidé'!$A$41:$P$45,16,0)),"")*$C$6</f>
        <v>15653.108733280882</v>
      </c>
      <c r="J634" s="167">
        <v>9756.5499999999993</v>
      </c>
      <c r="K634" s="167">
        <v>11707.86</v>
      </c>
      <c r="L634" s="167">
        <v>8604.4500000000007</v>
      </c>
      <c r="M634" s="167">
        <v>10325.34</v>
      </c>
      <c r="N634" s="167">
        <v>6373</v>
      </c>
      <c r="O634" s="167">
        <v>7647.6</v>
      </c>
    </row>
    <row r="635" spans="1:15">
      <c r="A635" s="1" t="s">
        <v>2635</v>
      </c>
      <c r="B635" s="1" t="str">
        <f>VLOOKUP(A635,'BDD de référence'!$B$5:$D$5006,3,0)</f>
        <v>29</v>
      </c>
      <c r="C635" s="1" t="str">
        <f>VLOOKUP(A635,'BDD de référence'!$B$5:$E$5006,4,0)</f>
        <v>Bretagne</v>
      </c>
      <c r="D635" s="201">
        <v>13323</v>
      </c>
      <c r="E635" s="189" t="str">
        <f t="shared" si="9"/>
        <v>Tranche B</v>
      </c>
      <c r="F635" s="119">
        <f>IFERROR((VLOOKUP(E635,'Simulations - Consolidé'!$A$41:$P$45,13,0)*D635+VLOOKUP(E635,'Simulations - Consolidé'!$A$41:$P$45,14,0)),"")*$B$6</f>
        <v>28721.883870967744</v>
      </c>
      <c r="G635" s="119" t="str" cm="1">
        <f t="array" ref="G635">IF(SUMIF('BDD de référence'!$B$6:$B$4786,A635,'BDD de référence'!$I$6:$I$4786)&gt;0,IFERROR((VLOOKUP(E635,'Volet 1 - Domaines 2&amp;3'!$A$39:$L$43,11,0)*D635+VLOOKUP(E635,'Volet 1 - Domaines 2&amp;3'!$A$39:$L$43,12,0))*$B$6,error),"")</f>
        <v/>
      </c>
      <c r="H635" s="119" t="str" cm="1">
        <f t="array" ref="H635">IF(SUMIF('BDD de référence'!$B$6:$B$4786,A635,'BDD de référence'!$J$6:$J$4786)&gt;0,IFERROR((VLOOKUP(E635,'Volet 1 - Domaines 2&amp;3'!$A$39:$L$43,11,0)*D635+VLOOKUP(E635,'Volet 1 - Domaines 2&amp;3'!$A$39:$L$43,12,0))*$B$6,error),"")</f>
        <v/>
      </c>
      <c r="I635" s="119">
        <f>IFERROR((VLOOKUP(E635,'Simulations - Consolidé'!$A$41:$P$45,15,0)*D635+VLOOKUP(E635,'Simulations - Consolidé'!$A$41:$P$45,16,0)),"")*$C$6</f>
        <v>12485.983949645948</v>
      </c>
      <c r="J635" s="167">
        <v>8119.71</v>
      </c>
      <c r="K635" s="167">
        <v>9743.66</v>
      </c>
      <c r="L635" s="167">
        <v>7116.4</v>
      </c>
      <c r="M635" s="167">
        <v>8539.68</v>
      </c>
      <c r="N635" s="167">
        <v>5926.6</v>
      </c>
      <c r="O635" s="167">
        <v>7111.92</v>
      </c>
    </row>
    <row r="636" spans="1:15">
      <c r="A636" s="1" t="s">
        <v>2650</v>
      </c>
      <c r="B636" s="1" t="str">
        <f>VLOOKUP(A636,'BDD de référence'!$B$5:$D$5006,3,0)</f>
        <v>29</v>
      </c>
      <c r="C636" s="1" t="str">
        <f>VLOOKUP(A636,'BDD de référence'!$B$5:$E$5006,4,0)</f>
        <v>Bretagne</v>
      </c>
      <c r="D636" s="201">
        <v>9344.5</v>
      </c>
      <c r="E636" s="189" t="str">
        <f t="shared" si="9"/>
        <v>Tranche B</v>
      </c>
      <c r="F636" s="119">
        <f>IFERROR((VLOOKUP(E636,'Simulations - Consolidé'!$A$41:$P$45,13,0)*D636+VLOOKUP(E636,'Simulations - Consolidé'!$A$41:$P$45,14,0)),"")*$B$6</f>
        <v>23485.664516129029</v>
      </c>
      <c r="G636" s="119" t="str" cm="1">
        <f t="array" ref="G636">IF(SUMIF('BDD de référence'!$B$6:$B$4786,A636,'BDD de référence'!$I$6:$I$4786)&gt;0,IFERROR((VLOOKUP(E636,'Volet 1 - Domaines 2&amp;3'!$A$39:$L$43,11,0)*D636+VLOOKUP(E636,'Volet 1 - Domaines 2&amp;3'!$A$39:$L$43,12,0))*$B$6,error),"")</f>
        <v/>
      </c>
      <c r="H636" s="119" t="str" cm="1">
        <f t="array" ref="H636">IF(SUMIF('BDD de référence'!$B$6:$B$4786,A636,'BDD de référence'!$J$6:$J$4786)&gt;0,IFERROR((VLOOKUP(E636,'Volet 1 - Domaines 2&amp;3'!$A$39:$L$43,11,0)*D636+VLOOKUP(E636,'Volet 1 - Domaines 2&amp;3'!$A$39:$L$43,12,0))*$B$6,error),"")</f>
        <v/>
      </c>
      <c r="I636" s="119">
        <f>IFERROR((VLOOKUP(E636,'Simulations - Consolidé'!$A$41:$P$45,15,0)*D636+VLOOKUP(E636,'Simulations - Consolidé'!$A$41:$P$45,16,0)),"")*$C$6</f>
        <v>10209.693469708891</v>
      </c>
      <c r="J636" s="167">
        <v>6943.27</v>
      </c>
      <c r="K636" s="167">
        <v>8331.93</v>
      </c>
      <c r="L636" s="167">
        <v>6046.92</v>
      </c>
      <c r="M636" s="167">
        <v>7256.31</v>
      </c>
      <c r="N636" s="167">
        <v>5605.75</v>
      </c>
      <c r="O636" s="167">
        <v>6726.9</v>
      </c>
    </row>
    <row r="637" spans="1:15">
      <c r="A637" s="1" t="s">
        <v>2620</v>
      </c>
      <c r="B637" s="1" t="str">
        <f>VLOOKUP(A637,'BDD de référence'!$B$5:$D$5006,3,0)</f>
        <v>29</v>
      </c>
      <c r="C637" s="1" t="str">
        <f>VLOOKUP(A637,'BDD de référence'!$B$5:$E$5006,4,0)</f>
        <v>Bretagne</v>
      </c>
      <c r="D637" s="201">
        <v>20967</v>
      </c>
      <c r="E637" s="189" t="str">
        <f t="shared" si="9"/>
        <v>Tranche B</v>
      </c>
      <c r="F637" s="119">
        <f>IFERROR((VLOOKUP(E637,'Simulations - Consolidé'!$A$41:$P$45,13,0)*D637+VLOOKUP(E637,'Simulations - Consolidé'!$A$41:$P$45,14,0)),"")*$B$6</f>
        <v>38782.374193548385</v>
      </c>
      <c r="G637" s="119" t="str" cm="1">
        <f t="array" ref="G637">IF(SUMIF('BDD de référence'!$B$6:$B$4786,A637,'BDD de référence'!$I$6:$I$4786)&gt;0,IFERROR((VLOOKUP(E637,'Volet 1 - Domaines 2&amp;3'!$A$39:$L$43,11,0)*D637+VLOOKUP(E637,'Volet 1 - Domaines 2&amp;3'!$A$39:$L$43,12,0))*$B$6,error),"")</f>
        <v/>
      </c>
      <c r="H637" s="119" t="str" cm="1">
        <f t="array" ref="H637">IF(SUMIF('BDD de référence'!$B$6:$B$4786,A637,'BDD de référence'!$J$6:$J$4786)&gt;0,IFERROR((VLOOKUP(E637,'Volet 1 - Domaines 2&amp;3'!$A$39:$L$43,11,0)*D637+VLOOKUP(E637,'Volet 1 - Domaines 2&amp;3'!$A$39:$L$43,12,0))*$B$6,error),"")</f>
        <v/>
      </c>
      <c r="I637" s="119">
        <f>IFERROR((VLOOKUP(E637,'Simulations - Consolidé'!$A$41:$P$45,15,0)*D637+VLOOKUP(E637,'Simulations - Consolidé'!$A$41:$P$45,16,0)),"")*$C$6</f>
        <v>16859.482612116444</v>
      </c>
      <c r="J637" s="167">
        <v>10380.040000000001</v>
      </c>
      <c r="K637" s="167">
        <v>12456.050000000001</v>
      </c>
      <c r="L637" s="167">
        <v>9171.25</v>
      </c>
      <c r="M637" s="167">
        <v>11005.5</v>
      </c>
      <c r="N637" s="167">
        <v>6543.05</v>
      </c>
      <c r="O637" s="167">
        <v>7851.66</v>
      </c>
    </row>
    <row r="638" spans="1:15">
      <c r="A638" s="1" t="s">
        <v>2761</v>
      </c>
      <c r="B638" s="1" t="str">
        <f>VLOOKUP(A638,'BDD de référence'!$B$5:$D$5006,3,0)</f>
        <v>2A</v>
      </c>
      <c r="C638" s="1" t="str">
        <f>VLOOKUP(A638,'BDD de référence'!$B$5:$E$5006,4,0)</f>
        <v>Corse</v>
      </c>
      <c r="D638" s="201">
        <v>120060</v>
      </c>
      <c r="E638" s="189" t="str">
        <f t="shared" si="9"/>
        <v>Tranche C</v>
      </c>
      <c r="F638" s="119">
        <f>IFERROR((VLOOKUP(E638,'Simulations - Consolidé'!$A$41:$P$45,13,0)*D638+VLOOKUP(E638,'Simulations - Consolidé'!$A$41:$P$45,14,0)),"")*$B$6</f>
        <v>81563.624096385538</v>
      </c>
      <c r="G638" s="119" cm="1">
        <f t="array" ref="G638">IF(SUMIF('BDD de référence'!$B$6:$B$4786,A638,'BDD de référence'!$I$6:$I$4786)&gt;0,IFERROR((VLOOKUP(E638,'Volet 1 - Domaines 2&amp;3'!$A$39:$L$43,11,0)*D638+VLOOKUP(E638,'Volet 1 - Domaines 2&amp;3'!$A$39:$L$43,12,0))*$B$6,error),"")</f>
        <v>32490.727710843374</v>
      </c>
      <c r="H638" s="119" cm="1">
        <f t="array" ref="H638">IF(SUMIF('BDD de référence'!$B$6:$B$4786,A638,'BDD de référence'!$J$6:$J$4786)&gt;0,IFERROR((VLOOKUP(E638,'Volet 1 - Domaines 2&amp;3'!$A$39:$L$43,11,0)*D638+VLOOKUP(E638,'Volet 1 - Domaines 2&amp;3'!$A$39:$L$43,12,0))*$B$6,error),"")</f>
        <v>32490.727710843374</v>
      </c>
      <c r="I638" s="119">
        <f>IFERROR((VLOOKUP(E638,'Simulations - Consolidé'!$A$41:$P$45,15,0)*D638+VLOOKUP(E638,'Simulations - Consolidé'!$A$41:$P$45,16,0)),"")*$C$6</f>
        <v>35457.357390537756</v>
      </c>
      <c r="J638" s="167">
        <v>21412.14</v>
      </c>
      <c r="K638" s="167">
        <v>25694.57</v>
      </c>
      <c r="L638" s="167">
        <v>14872.74</v>
      </c>
      <c r="M638" s="167">
        <v>17847.289999999997</v>
      </c>
      <c r="N638" s="167">
        <v>11368.36</v>
      </c>
      <c r="O638" s="167">
        <v>13642.04</v>
      </c>
    </row>
    <row r="639" spans="1:15">
      <c r="A639" s="1" t="s">
        <v>2768</v>
      </c>
      <c r="B639" s="1" t="str">
        <f>VLOOKUP(A639,'BDD de référence'!$B$5:$D$5006,3,0)</f>
        <v>2A</v>
      </c>
      <c r="C639" s="1" t="str">
        <f>VLOOKUP(A639,'BDD de référence'!$B$5:$E$5006,4,0)</f>
        <v>Corse</v>
      </c>
      <c r="D639" s="201">
        <v>37063.5</v>
      </c>
      <c r="E639" s="189" t="str">
        <f t="shared" si="9"/>
        <v>Tranche C</v>
      </c>
      <c r="F639" s="119">
        <f>IFERROR((VLOOKUP(E639,'Simulations - Consolidé'!$A$41:$P$45,13,0)*D639+VLOOKUP(E639,'Simulations - Consolidé'!$A$41:$P$45,14,0)),"")*$B$6</f>
        <v>46885.08650602409</v>
      </c>
      <c r="G639" s="119" t="str" cm="1">
        <f t="array" ref="G639">IF(SUMIF('BDD de référence'!$B$6:$B$4786,A639,'BDD de référence'!$I$6:$I$4786)&gt;0,IFERROR((VLOOKUP(E639,'Volet 1 - Domaines 2&amp;3'!$A$39:$L$43,11,0)*D639+VLOOKUP(E639,'Volet 1 - Domaines 2&amp;3'!$A$39:$L$43,12,0))*$B$6,error),"")</f>
        <v/>
      </c>
      <c r="H639" s="119" t="str" cm="1">
        <f t="array" ref="H639">IF(SUMIF('BDD de référence'!$B$6:$B$4786,A639,'BDD de référence'!$J$6:$J$4786)&gt;0,IFERROR((VLOOKUP(E639,'Volet 1 - Domaines 2&amp;3'!$A$39:$L$43,11,0)*D639+VLOOKUP(E639,'Volet 1 - Domaines 2&amp;3'!$A$39:$L$43,12,0))*$B$6,error),"")</f>
        <v/>
      </c>
      <c r="I639" s="119">
        <f>IFERROR((VLOOKUP(E639,'Simulations - Consolidé'!$A$41:$P$45,15,0)*D639+VLOOKUP(E639,'Simulations - Consolidé'!$A$41:$P$45,16,0)),"")*$C$6</f>
        <v>20381.895568615928</v>
      </c>
      <c r="J639" s="167">
        <v>12412.51</v>
      </c>
      <c r="K639" s="167">
        <v>14895.02</v>
      </c>
      <c r="L639" s="167">
        <v>10372.93</v>
      </c>
      <c r="M639" s="167">
        <v>12447.52</v>
      </c>
      <c r="N639" s="167">
        <v>7368.5300000000007</v>
      </c>
      <c r="O639" s="167">
        <v>8842.24</v>
      </c>
    </row>
    <row r="640" spans="1:15">
      <c r="A640" s="1" t="s">
        <v>2771</v>
      </c>
      <c r="B640" s="1" t="str">
        <f>VLOOKUP(A640,'BDD de référence'!$B$5:$D$5006,3,0)</f>
        <v>2A</v>
      </c>
      <c r="C640" s="1" t="str">
        <f>VLOOKUP(A640,'BDD de référence'!$B$5:$E$5006,4,0)</f>
        <v>Corse</v>
      </c>
      <c r="D640" s="201">
        <v>33094.5</v>
      </c>
      <c r="E640" s="189" t="str">
        <f t="shared" si="9"/>
        <v>Tranche C</v>
      </c>
      <c r="F640" s="119">
        <f>IFERROR((VLOOKUP(E640,'Simulations - Consolidé'!$A$41:$P$45,13,0)*D640+VLOOKUP(E640,'Simulations - Consolidé'!$A$41:$P$45,14,0)),"")*$B$6</f>
        <v>45226.713975903614</v>
      </c>
      <c r="G640" s="119" t="str" cm="1">
        <f t="array" ref="G640">IF(SUMIF('BDD de référence'!$B$6:$B$4786,A640,'BDD de référence'!$I$6:$I$4786)&gt;0,IFERROR((VLOOKUP(E640,'Volet 1 - Domaines 2&amp;3'!$A$39:$L$43,11,0)*D640+VLOOKUP(E640,'Volet 1 - Domaines 2&amp;3'!$A$39:$L$43,12,0))*$B$6,error),"")</f>
        <v/>
      </c>
      <c r="H640" s="119" cm="1">
        <f t="array" ref="H640">IF(SUMIF('BDD de référence'!$B$6:$B$4786,A640,'BDD de référence'!$J$6:$J$4786)&gt;0,IFERROR((VLOOKUP(E640,'Volet 1 - Domaines 2&amp;3'!$A$39:$L$43,11,0)*D640+VLOOKUP(E640,'Volet 1 - Domaines 2&amp;3'!$A$39:$L$43,12,0))*$B$6,error),"")</f>
        <v>23228.378072289153</v>
      </c>
      <c r="I640" s="119">
        <f>IFERROR((VLOOKUP(E640,'Simulations - Consolidé'!$A$41:$P$45,15,0)*D640+VLOOKUP(E640,'Simulations - Consolidé'!$A$41:$P$45,16,0)),"")*$C$6</f>
        <v>19660.967481633856</v>
      </c>
      <c r="J640" s="167">
        <v>11982.15</v>
      </c>
      <c r="K640" s="167">
        <v>14378.58</v>
      </c>
      <c r="L640" s="167">
        <v>10157.75</v>
      </c>
      <c r="M640" s="167">
        <v>12189.3</v>
      </c>
      <c r="N640" s="167">
        <v>7177.25</v>
      </c>
      <c r="O640" s="167">
        <v>8612.7000000000007</v>
      </c>
    </row>
    <row r="641" spans="1:15">
      <c r="A641" s="1" t="s">
        <v>2777</v>
      </c>
      <c r="B641" s="1" t="str">
        <f>VLOOKUP(A641,'BDD de référence'!$B$5:$D$5006,3,0)</f>
        <v>2A</v>
      </c>
      <c r="C641" s="1" t="str">
        <f>VLOOKUP(A641,'BDD de référence'!$B$5:$E$5006,4,0)</f>
        <v>Corse</v>
      </c>
      <c r="D641" s="201">
        <v>20369</v>
      </c>
      <c r="E641" s="189" t="str">
        <f t="shared" si="9"/>
        <v>Tranche B</v>
      </c>
      <c r="F641" s="119">
        <f>IFERROR((VLOOKUP(E641,'Simulations - Consolidé'!$A$41:$P$45,13,0)*D641+VLOOKUP(E641,'Simulations - Consolidé'!$A$41:$P$45,14,0)),"")*$B$6</f>
        <v>37995.329032258065</v>
      </c>
      <c r="G641" s="119" t="str" cm="1">
        <f t="array" ref="G641">IF(SUMIF('BDD de référence'!$B$6:$B$4786,A641,'BDD de référence'!$I$6:$I$4786)&gt;0,IFERROR((VLOOKUP(E641,'Volet 1 - Domaines 2&amp;3'!$A$39:$L$43,11,0)*D641+VLOOKUP(E641,'Volet 1 - Domaines 2&amp;3'!$A$39:$L$43,12,0))*$B$6,error),"")</f>
        <v/>
      </c>
      <c r="H641" s="119" cm="1">
        <f t="array" ref="H641">IF(SUMIF('BDD de référence'!$B$6:$B$4786,A641,'BDD de référence'!$J$6:$J$4786)&gt;0,IFERROR((VLOOKUP(E641,'Volet 1 - Domaines 2&amp;3'!$A$39:$L$43,11,0)*D641+VLOOKUP(E641,'Volet 1 - Domaines 2&amp;3'!$A$39:$L$43,12,0))*$B$6,error),"")</f>
        <v>20580.803225806452</v>
      </c>
      <c r="I641" s="119">
        <f>IFERROR((VLOOKUP(E641,'Simulations - Consolidé'!$A$41:$P$45,15,0)*D641+VLOOKUP(E641,'Simulations - Consolidé'!$A$41:$P$45,16,0)),"")*$C$6</f>
        <v>16517.338158929975</v>
      </c>
      <c r="J641" s="167">
        <v>10203.200000000001</v>
      </c>
      <c r="K641" s="167">
        <v>12243.84</v>
      </c>
      <c r="L641" s="167">
        <v>9010.5</v>
      </c>
      <c r="M641" s="167">
        <v>10812.6</v>
      </c>
      <c r="N641" s="167">
        <v>6494.8200000000006</v>
      </c>
      <c r="O641" s="167">
        <v>7793.79</v>
      </c>
    </row>
    <row r="642" spans="1:15">
      <c r="A642" s="1" t="s">
        <v>2789</v>
      </c>
      <c r="B642" s="1" t="str">
        <f>VLOOKUP(A642,'BDD de référence'!$B$5:$D$5006,3,0)</f>
        <v>2A</v>
      </c>
      <c r="C642" s="1" t="str">
        <f>VLOOKUP(A642,'BDD de référence'!$B$5:$E$5006,4,0)</f>
        <v>Corse</v>
      </c>
      <c r="D642" s="201">
        <v>9519</v>
      </c>
      <c r="E642" s="189" t="str">
        <f t="shared" si="9"/>
        <v>Tranche B</v>
      </c>
      <c r="F642" s="119">
        <f>IFERROR((VLOOKUP(E642,'Simulations - Consolidé'!$A$41:$P$45,13,0)*D642+VLOOKUP(E642,'Simulations - Consolidé'!$A$41:$P$45,14,0)),"")*$B$6</f>
        <v>23715.329032258061</v>
      </c>
      <c r="G642" s="119" t="str" cm="1">
        <f t="array" ref="G642">IF(SUMIF('BDD de référence'!$B$6:$B$4786,A642,'BDD de référence'!$I$6:$I$4786)&gt;0,IFERROR((VLOOKUP(E642,'Volet 1 - Domaines 2&amp;3'!$A$39:$L$43,11,0)*D642+VLOOKUP(E642,'Volet 1 - Domaines 2&amp;3'!$A$39:$L$43,12,0))*$B$6,error),"")</f>
        <v/>
      </c>
      <c r="H642" s="119" cm="1">
        <f t="array" ref="H642">IF(SUMIF('BDD de référence'!$B$6:$B$4786,A642,'BDD de référence'!$J$6:$J$4786)&gt;0,IFERROR((VLOOKUP(E642,'Volet 1 - Domaines 2&amp;3'!$A$39:$L$43,11,0)*D642+VLOOKUP(E642,'Volet 1 - Domaines 2&amp;3'!$A$39:$L$43,12,0))*$B$6,error),"")</f>
        <v>12845.80322580645</v>
      </c>
      <c r="I642" s="119">
        <f>IFERROR((VLOOKUP(E642,'Simulations - Consolidé'!$A$41:$P$45,15,0)*D642+VLOOKUP(E642,'Simulations - Consolidé'!$A$41:$P$45,16,0)),"")*$C$6</f>
        <v>10309.533280881195</v>
      </c>
      <c r="J642" s="167">
        <v>6994.87</v>
      </c>
      <c r="K642" s="167">
        <v>8393.85</v>
      </c>
      <c r="L642" s="167">
        <v>6093.83</v>
      </c>
      <c r="M642" s="167">
        <v>7312.6</v>
      </c>
      <c r="N642" s="167">
        <v>5619.8200000000006</v>
      </c>
      <c r="O642" s="167">
        <v>6743.79</v>
      </c>
    </row>
    <row r="643" spans="1:15">
      <c r="A643" s="1" t="s">
        <v>2782</v>
      </c>
      <c r="B643" s="1" t="str">
        <f>VLOOKUP(A643,'BDD de référence'!$B$5:$D$5006,3,0)</f>
        <v>2A</v>
      </c>
      <c r="C643" s="1" t="str">
        <f>VLOOKUP(A643,'BDD de référence'!$B$5:$E$5006,4,0)</f>
        <v>Corse</v>
      </c>
      <c r="D643" s="201">
        <v>12437.5</v>
      </c>
      <c r="E643" s="189" t="str">
        <f t="shared" si="9"/>
        <v>Tranche B</v>
      </c>
      <c r="F643" s="119">
        <f>IFERROR((VLOOKUP(E643,'Simulations - Consolidé'!$A$41:$P$45,13,0)*D643+VLOOKUP(E643,'Simulations - Consolidé'!$A$41:$P$45,14,0)),"")*$B$6</f>
        <v>27556.451612903224</v>
      </c>
      <c r="G643" s="119" t="str" cm="1">
        <f t="array" ref="G643">IF(SUMIF('BDD de référence'!$B$6:$B$4786,A643,'BDD de référence'!$I$6:$I$4786)&gt;0,IFERROR((VLOOKUP(E643,'Volet 1 - Domaines 2&amp;3'!$A$39:$L$43,11,0)*D643+VLOOKUP(E643,'Volet 1 - Domaines 2&amp;3'!$A$39:$L$43,12,0))*$B$6,error),"")</f>
        <v/>
      </c>
      <c r="H643" s="119" t="str" cm="1">
        <f t="array" ref="H643">IF(SUMIF('BDD de référence'!$B$6:$B$4786,A643,'BDD de référence'!$J$6:$J$4786)&gt;0,IFERROR((VLOOKUP(E643,'Volet 1 - Domaines 2&amp;3'!$A$39:$L$43,11,0)*D643+VLOOKUP(E643,'Volet 1 - Domaines 2&amp;3'!$A$39:$L$43,12,0))*$B$6,error),"")</f>
        <v/>
      </c>
      <c r="I643" s="119">
        <f>IFERROR((VLOOKUP(E643,'Simulations - Consolidé'!$A$41:$P$45,15,0)*D643+VLOOKUP(E643,'Simulations - Consolidé'!$A$41:$P$45,16,0)),"")*$C$6</f>
        <v>11979.346970889063</v>
      </c>
      <c r="J643" s="167">
        <v>7857.87</v>
      </c>
      <c r="K643" s="167">
        <v>9429.4500000000007</v>
      </c>
      <c r="L643" s="167">
        <v>6878.37</v>
      </c>
      <c r="M643" s="167">
        <v>8254.0500000000011</v>
      </c>
      <c r="N643" s="167">
        <v>5855.18</v>
      </c>
      <c r="O643" s="167">
        <v>7026.22</v>
      </c>
    </row>
    <row r="644" spans="1:15">
      <c r="A644" s="1" t="s">
        <v>2766</v>
      </c>
      <c r="B644" s="1" t="str">
        <f>VLOOKUP(A644,'BDD de référence'!$B$5:$D$5006,3,0)</f>
        <v>2A</v>
      </c>
      <c r="C644" s="1" t="str">
        <f>VLOOKUP(A644,'BDD de référence'!$B$5:$E$5006,4,0)</f>
        <v>Corse</v>
      </c>
      <c r="D644" s="201">
        <v>49685</v>
      </c>
      <c r="E644" s="189" t="str">
        <f t="shared" si="9"/>
        <v>Tranche C</v>
      </c>
      <c r="F644" s="119">
        <f>IFERROR((VLOOKUP(E644,'Simulations - Consolidé'!$A$41:$P$45,13,0)*D644+VLOOKUP(E644,'Simulations - Consolidé'!$A$41:$P$45,14,0)),"")*$B$6</f>
        <v>52158.74457831325</v>
      </c>
      <c r="G644" s="119" t="str" cm="1">
        <f t="array" ref="G644">IF(SUMIF('BDD de référence'!$B$6:$B$4786,A644,'BDD de référence'!$I$6:$I$4786)&gt;0,IFERROR((VLOOKUP(E644,'Volet 1 - Domaines 2&amp;3'!$A$39:$L$43,11,0)*D644+VLOOKUP(E644,'Volet 1 - Domaines 2&amp;3'!$A$39:$L$43,12,0))*$B$6,error),"")</f>
        <v/>
      </c>
      <c r="H644" s="119" t="str" cm="1">
        <f t="array" ref="H644">IF(SUMIF('BDD de référence'!$B$6:$B$4786,A644,'BDD de référence'!$J$6:$J$4786)&gt;0,IFERROR((VLOOKUP(E644,'Volet 1 - Domaines 2&amp;3'!$A$39:$L$43,11,0)*D644+VLOOKUP(E644,'Volet 1 - Domaines 2&amp;3'!$A$39:$L$43,12,0))*$B$6,error),"")</f>
        <v/>
      </c>
      <c r="I644" s="119">
        <f>IFERROR((VLOOKUP(E644,'Simulations - Consolidé'!$A$41:$P$45,15,0)*D644+VLOOKUP(E644,'Simulations - Consolidé'!$A$41:$P$45,16,0)),"")*$C$6</f>
        <v>22674.461416397298</v>
      </c>
      <c r="J644" s="167">
        <v>13781.11</v>
      </c>
      <c r="K644" s="167">
        <v>16537.34</v>
      </c>
      <c r="L644" s="167">
        <v>11057.23</v>
      </c>
      <c r="M644" s="167">
        <v>13268.68</v>
      </c>
      <c r="N644" s="167">
        <v>7976.8</v>
      </c>
      <c r="O644" s="167">
        <v>9572.16</v>
      </c>
    </row>
    <row r="645" spans="1:15">
      <c r="A645" s="1" t="s">
        <v>2794</v>
      </c>
      <c r="B645" s="1" t="str">
        <f>VLOOKUP(A645,'BDD de référence'!$B$5:$D$5006,3,0)</f>
        <v>2A</v>
      </c>
      <c r="C645" s="1" t="str">
        <f>VLOOKUP(A645,'BDD de référence'!$B$5:$E$5006,4,0)</f>
        <v>Corse</v>
      </c>
      <c r="D645" s="201">
        <v>4873</v>
      </c>
      <c r="E645" s="189" t="str">
        <f t="shared" si="9"/>
        <v>Tranche A</v>
      </c>
      <c r="F645" s="119">
        <f>IFERROR((VLOOKUP(E645,'Simulations - Consolidé'!$A$41:$P$45,13,0)*D645+VLOOKUP(E645,'Simulations - Consolidé'!$A$41:$P$45,14,0)),"")*$B$6</f>
        <v>18850.32857142857</v>
      </c>
      <c r="G645" s="119" t="str" cm="1">
        <f t="array" ref="G645">IF(SUMIF('BDD de référence'!$B$6:$B$4786,A645,'BDD de référence'!$I$6:$I$4786)&gt;0,IFERROR((VLOOKUP(E645,'Volet 1 - Domaines 2&amp;3'!$A$39:$L$43,11,0)*D645+VLOOKUP(E645,'Volet 1 - Domaines 2&amp;3'!$A$39:$L$43,12,0))*$B$6,error),"")</f>
        <v/>
      </c>
      <c r="H645" s="119" t="str" cm="1">
        <f t="array" ref="H645">IF(SUMIF('BDD de référence'!$B$6:$B$4786,A645,'BDD de référence'!$J$6:$J$4786)&gt;0,IFERROR((VLOOKUP(E645,'Volet 1 - Domaines 2&amp;3'!$A$39:$L$43,11,0)*D645+VLOOKUP(E645,'Volet 1 - Domaines 2&amp;3'!$A$39:$L$43,12,0))*$B$6,error),"")</f>
        <v/>
      </c>
      <c r="I645" s="119">
        <f>IFERROR((VLOOKUP(E645,'Simulations - Consolidé'!$A$41:$P$45,15,0)*D645+VLOOKUP(E645,'Simulations - Consolidé'!$A$41:$P$45,16,0)),"")*$C$6</f>
        <v>8194.6191637630654</v>
      </c>
      <c r="J645" s="167">
        <v>5743.58</v>
      </c>
      <c r="K645" s="167">
        <v>6892.3</v>
      </c>
      <c r="L645" s="167">
        <v>5036.8500000000004</v>
      </c>
      <c r="M645" s="167">
        <v>6044.22</v>
      </c>
      <c r="N645" s="167">
        <v>5163.46</v>
      </c>
      <c r="O645" s="167">
        <v>6196.16</v>
      </c>
    </row>
    <row r="646" spans="1:15">
      <c r="A646" s="1" t="s">
        <v>2774</v>
      </c>
      <c r="B646" s="1" t="str">
        <f>VLOOKUP(A646,'BDD de référence'!$B$5:$D$5006,3,0)</f>
        <v>2A</v>
      </c>
      <c r="C646" s="1" t="str">
        <f>VLOOKUP(A646,'BDD de référence'!$B$5:$E$5006,4,0)</f>
        <v>Corse</v>
      </c>
      <c r="D646" s="201">
        <v>20721</v>
      </c>
      <c r="E646" s="189" t="str">
        <f t="shared" si="9"/>
        <v>Tranche B</v>
      </c>
      <c r="F646" s="119">
        <f>IFERROR((VLOOKUP(E646,'Simulations - Consolidé'!$A$41:$P$45,13,0)*D646+VLOOKUP(E646,'Simulations - Consolidé'!$A$41:$P$45,14,0)),"")*$B$6</f>
        <v>38458.606451612904</v>
      </c>
      <c r="G646" s="119" t="str" cm="1">
        <f t="array" ref="G646">IF(SUMIF('BDD de référence'!$B$6:$B$4786,A646,'BDD de référence'!$I$6:$I$4786)&gt;0,IFERROR((VLOOKUP(E646,'Volet 1 - Domaines 2&amp;3'!$A$39:$L$43,11,0)*D646+VLOOKUP(E646,'Volet 1 - Domaines 2&amp;3'!$A$39:$L$43,12,0))*$B$6,error),"")</f>
        <v/>
      </c>
      <c r="H646" s="119" t="str" cm="1">
        <f t="array" ref="H646">IF(SUMIF('BDD de référence'!$B$6:$B$4786,A646,'BDD de référence'!$J$6:$J$4786)&gt;0,IFERROR((VLOOKUP(E646,'Volet 1 - Domaines 2&amp;3'!$A$39:$L$43,11,0)*D646+VLOOKUP(E646,'Volet 1 - Domaines 2&amp;3'!$A$39:$L$43,12,0))*$B$6,error),"")</f>
        <v/>
      </c>
      <c r="I646" s="119">
        <f>IFERROR((VLOOKUP(E646,'Simulations - Consolidé'!$A$41:$P$45,15,0)*D646+VLOOKUP(E646,'Simulations - Consolidé'!$A$41:$P$45,16,0)),"")*$C$6</f>
        <v>16718.734225019671</v>
      </c>
      <c r="J646" s="167">
        <v>10307.300000000001</v>
      </c>
      <c r="K646" s="167">
        <v>12368.76</v>
      </c>
      <c r="L646" s="167">
        <v>9105.11</v>
      </c>
      <c r="M646" s="167">
        <v>10926.14</v>
      </c>
      <c r="N646" s="167">
        <v>6523.2</v>
      </c>
      <c r="O646" s="167">
        <v>7827.84</v>
      </c>
    </row>
    <row r="647" spans="1:15">
      <c r="A647" s="1" t="s">
        <v>2792</v>
      </c>
      <c r="B647" s="1" t="str">
        <f>VLOOKUP(A647,'BDD de référence'!$B$5:$D$5006,3,0)</f>
        <v>2A</v>
      </c>
      <c r="C647" s="1" t="str">
        <f>VLOOKUP(A647,'BDD de référence'!$B$5:$E$5006,4,0)</f>
        <v>Corse</v>
      </c>
      <c r="D647" s="201">
        <v>8234.5</v>
      </c>
      <c r="E647" s="189" t="str">
        <f t="shared" si="9"/>
        <v>Tranche B</v>
      </c>
      <c r="F647" s="119">
        <f>IFERROR((VLOOKUP(E647,'Simulations - Consolidé'!$A$41:$P$45,13,0)*D647+VLOOKUP(E647,'Simulations - Consolidé'!$A$41:$P$45,14,0)),"")*$B$6</f>
        <v>22024.761290322582</v>
      </c>
      <c r="G647" s="119" t="str" cm="1">
        <f t="array" ref="G647">IF(SUMIF('BDD de référence'!$B$6:$B$4786,A647,'BDD de référence'!$I$6:$I$4786)&gt;0,IFERROR((VLOOKUP(E647,'Volet 1 - Domaines 2&amp;3'!$A$39:$L$43,11,0)*D647+VLOOKUP(E647,'Volet 1 - Domaines 2&amp;3'!$A$39:$L$43,12,0))*$B$6,error),"")</f>
        <v/>
      </c>
      <c r="H647" s="119" cm="1">
        <f t="array" ref="H647">IF(SUMIF('BDD de référence'!$B$6:$B$4786,A647,'BDD de référence'!$J$6:$J$4786)&gt;0,IFERROR((VLOOKUP(E647,'Volet 1 - Domaines 2&amp;3'!$A$39:$L$43,11,0)*D647+VLOOKUP(E647,'Volet 1 - Domaines 2&amp;3'!$A$39:$L$43,12,0))*$B$6,error),"")</f>
        <v>11930.079032258063</v>
      </c>
      <c r="I647" s="119">
        <f>IFERROR((VLOOKUP(E647,'Simulations - Consolidé'!$A$41:$P$45,15,0)*D647+VLOOKUP(E647,'Simulations - Consolidé'!$A$41:$P$45,16,0)),"")*$C$6</f>
        <v>9574.6092840283218</v>
      </c>
      <c r="J647" s="167">
        <v>6615.05</v>
      </c>
      <c r="K647" s="167">
        <v>7938.06</v>
      </c>
      <c r="L647" s="167">
        <v>5748.5300000000007</v>
      </c>
      <c r="M647" s="167">
        <v>6898.24</v>
      </c>
      <c r="N647" s="167">
        <v>5516.2300000000005</v>
      </c>
      <c r="O647" s="167">
        <v>6619.4800000000005</v>
      </c>
    </row>
    <row r="648" spans="1:15">
      <c r="A648" s="1" t="s">
        <v>10191</v>
      </c>
      <c r="B648" s="1" t="str">
        <f>VLOOKUP(A648,'BDD de référence'!$B$5:$D$5006,3,0)</f>
        <v>2A</v>
      </c>
      <c r="C648" s="1" t="str">
        <f>VLOOKUP(A648,'BDD de référence'!$B$5:$E$5006,4,0)</f>
        <v>Corse</v>
      </c>
      <c r="D648" s="201">
        <v>2230</v>
      </c>
      <c r="E648" s="189" t="str">
        <f t="shared" si="9"/>
        <v>Tranche A</v>
      </c>
      <c r="F648" s="119">
        <f>IFERROR((VLOOKUP(E648,'Simulations - Consolidé'!$A$41:$P$45,13,0)*D648+VLOOKUP(E648,'Simulations - Consolidé'!$A$41:$P$45,14,0)),"")*$B$6</f>
        <v>16924.714285714286</v>
      </c>
      <c r="G648" s="119" t="str" cm="1">
        <f t="array" ref="G648">IF(SUMIF('BDD de référence'!$B$6:$B$4786,A648,'BDD de référence'!$I$6:$I$4786)&gt;0,IFERROR((VLOOKUP(E648,'Volet 1 - Domaines 2&amp;3'!$A$39:$L$43,11,0)*D648+VLOOKUP(E648,'Volet 1 - Domaines 2&amp;3'!$A$39:$L$43,12,0))*$B$6,error),"")</f>
        <v/>
      </c>
      <c r="H648" s="119" t="str" cm="1">
        <f t="array" ref="H648">IF(SUMIF('BDD de référence'!$B$6:$B$4786,A648,'BDD de référence'!$J$6:$J$4786)&gt;0,IFERROR((VLOOKUP(E648,'Volet 1 - Domaines 2&amp;3'!$A$39:$L$43,11,0)*D648+VLOOKUP(E648,'Volet 1 - Domaines 2&amp;3'!$A$39:$L$43,12,0))*$B$6,error),"")</f>
        <v/>
      </c>
      <c r="I648" s="119">
        <f>IFERROR((VLOOKUP(E648,'Simulations - Consolidé'!$A$41:$P$45,15,0)*D648+VLOOKUP(E648,'Simulations - Consolidé'!$A$41:$P$45,16,0)),"")*$C$6</f>
        <v>7357.5156794425084</v>
      </c>
      <c r="J648" s="167">
        <v>5114.3</v>
      </c>
      <c r="K648" s="167">
        <v>6137.16</v>
      </c>
      <c r="L648" s="167">
        <v>4564.8900000000003</v>
      </c>
      <c r="M648" s="167">
        <v>5477.87</v>
      </c>
      <c r="N648" s="167">
        <v>4848.8200000000006</v>
      </c>
      <c r="O648" s="167">
        <v>5818.59</v>
      </c>
    </row>
    <row r="649" spans="1:15">
      <c r="A649" s="1" t="s">
        <v>2785</v>
      </c>
      <c r="B649" s="1" t="str">
        <f>VLOOKUP(A649,'BDD de référence'!$B$5:$D$5006,3,0)</f>
        <v>2A</v>
      </c>
      <c r="C649" s="1" t="str">
        <f>VLOOKUP(A649,'BDD de référence'!$B$5:$E$5006,4,0)</f>
        <v>Corse</v>
      </c>
      <c r="D649" s="201">
        <v>12355.5</v>
      </c>
      <c r="E649" s="189" t="str">
        <f t="shared" si="9"/>
        <v>Tranche B</v>
      </c>
      <c r="F649" s="119">
        <f>IFERROR((VLOOKUP(E649,'Simulations - Consolidé'!$A$41:$P$45,13,0)*D649+VLOOKUP(E649,'Simulations - Consolidé'!$A$41:$P$45,14,0)),"")*$B$6</f>
        <v>27448.529032258062</v>
      </c>
      <c r="G649" s="119" t="str" cm="1">
        <f t="array" ref="G649">IF(SUMIF('BDD de référence'!$B$6:$B$4786,A649,'BDD de référence'!$I$6:$I$4786)&gt;0,IFERROR((VLOOKUP(E649,'Volet 1 - Domaines 2&amp;3'!$A$39:$L$43,11,0)*D649+VLOOKUP(E649,'Volet 1 - Domaines 2&amp;3'!$A$39:$L$43,12,0))*$B$6,error),"")</f>
        <v/>
      </c>
      <c r="H649" s="119" t="str" cm="1">
        <f t="array" ref="H649">IF(SUMIF('BDD de référence'!$B$6:$B$4786,A649,'BDD de référence'!$J$6:$J$4786)&gt;0,IFERROR((VLOOKUP(E649,'Volet 1 - Domaines 2&amp;3'!$A$39:$L$43,11,0)*D649+VLOOKUP(E649,'Volet 1 - Domaines 2&amp;3'!$A$39:$L$43,12,0))*$B$6,error),"")</f>
        <v/>
      </c>
      <c r="I649" s="119">
        <f>IFERROR((VLOOKUP(E649,'Simulations - Consolidé'!$A$41:$P$45,15,0)*D649+VLOOKUP(E649,'Simulations - Consolidé'!$A$41:$P$45,16,0)),"")*$C$6</f>
        <v>11932.430841856803</v>
      </c>
      <c r="J649" s="167">
        <v>7833.62</v>
      </c>
      <c r="K649" s="167">
        <v>9400.35</v>
      </c>
      <c r="L649" s="167">
        <v>6856.33</v>
      </c>
      <c r="M649" s="167">
        <v>8227.6</v>
      </c>
      <c r="N649" s="167">
        <v>5848.5700000000006</v>
      </c>
      <c r="O649" s="167">
        <v>7018.29</v>
      </c>
    </row>
    <row r="650" spans="1:15">
      <c r="A650" s="1" t="s">
        <v>2798</v>
      </c>
      <c r="B650" s="1" t="str">
        <f>VLOOKUP(A650,'BDD de référence'!$B$5:$D$5006,3,0)</f>
        <v>2B</v>
      </c>
      <c r="C650" s="1" t="str">
        <f>VLOOKUP(A650,'BDD de référence'!$B$5:$E$5006,4,0)</f>
        <v>Corse</v>
      </c>
      <c r="D650" s="201">
        <v>135928.75</v>
      </c>
      <c r="E650" s="189" t="str">
        <f t="shared" si="9"/>
        <v>Tranche C</v>
      </c>
      <c r="F650" s="119">
        <f>IFERROR((VLOOKUP(E650,'Simulations - Consolidé'!$A$41:$P$45,13,0)*D650+VLOOKUP(E650,'Simulations - Consolidé'!$A$41:$P$45,14,0)),"")*$B$6</f>
        <v>88194.084939759035</v>
      </c>
      <c r="G650" s="119" cm="1">
        <f t="array" ref="G650">IF(SUMIF('BDD de référence'!$B$6:$B$4786,A650,'BDD de référence'!$I$6:$I$4786)&gt;0,IFERROR((VLOOKUP(E650,'Volet 1 - Domaines 2&amp;3'!$A$39:$L$43,11,0)*D650+VLOOKUP(E650,'Volet 1 - Domaines 2&amp;3'!$A$39:$L$43,12,0))*$B$6,error),"")</f>
        <v>34180.845180722892</v>
      </c>
      <c r="H650" s="119" cm="1">
        <f t="array" ref="H650">IF(SUMIF('BDD de référence'!$B$6:$B$4786,A650,'BDD de référence'!$J$6:$J$4786)&gt;0,IFERROR((VLOOKUP(E650,'Volet 1 - Domaines 2&amp;3'!$A$39:$L$43,11,0)*D650+VLOOKUP(E650,'Volet 1 - Domaines 2&amp;3'!$A$39:$L$43,12,0))*$B$6,error),"")</f>
        <v>34180.845180722892</v>
      </c>
      <c r="I650" s="119">
        <f>IFERROR((VLOOKUP(E650,'Simulations - Consolidé'!$A$41:$P$45,15,0)*D650+VLOOKUP(E650,'Simulations - Consolidé'!$A$41:$P$45,16,0)),"")*$C$6</f>
        <v>38339.752850426099</v>
      </c>
      <c r="J650" s="167">
        <v>23132.85</v>
      </c>
      <c r="K650" s="167">
        <v>27759.42</v>
      </c>
      <c r="L650" s="167">
        <v>15733.1</v>
      </c>
      <c r="M650" s="167">
        <v>18879.72</v>
      </c>
      <c r="N650" s="167">
        <v>12133.12</v>
      </c>
      <c r="O650" s="167">
        <v>14559.75</v>
      </c>
    </row>
    <row r="651" spans="1:15">
      <c r="A651" s="1" t="s">
        <v>2831</v>
      </c>
      <c r="B651" s="1" t="str">
        <f>VLOOKUP(A651,'BDD de référence'!$B$5:$D$5006,3,0)</f>
        <v>2B</v>
      </c>
      <c r="C651" s="1" t="str">
        <f>VLOOKUP(A651,'BDD de référence'!$B$5:$E$5006,4,0)</f>
        <v>Corse</v>
      </c>
      <c r="D651" s="201">
        <v>7567</v>
      </c>
      <c r="E651" s="189" t="str">
        <f t="shared" ref="E651:E714" si="10">IF(D651&gt;230000,"Tranche D",IF(D651&lt;7000,"Tranche A",IF(D651&lt;22500,"Tranche B","Tranche C")))</f>
        <v>Tranche B</v>
      </c>
      <c r="F651" s="119">
        <f>IFERROR((VLOOKUP(E651,'Simulations - Consolidé'!$A$41:$P$45,13,0)*D651+VLOOKUP(E651,'Simulations - Consolidé'!$A$41:$P$45,14,0)),"")*$B$6</f>
        <v>21146.245161290321</v>
      </c>
      <c r="G651" s="119" t="str" cm="1">
        <f t="array" ref="G651">IF(SUMIF('BDD de référence'!$B$6:$B$4786,A651,'BDD de référence'!$I$6:$I$4786)&gt;0,IFERROR((VLOOKUP(E651,'Volet 1 - Domaines 2&amp;3'!$A$39:$L$43,11,0)*D651+VLOOKUP(E651,'Volet 1 - Domaines 2&amp;3'!$A$39:$L$43,12,0))*$B$6,error),"")</f>
        <v/>
      </c>
      <c r="H651" s="119" t="str" cm="1">
        <f t="array" ref="H651">IF(SUMIF('BDD de référence'!$B$6:$B$4786,A651,'BDD de référence'!$J$6:$J$4786)&gt;0,IFERROR((VLOOKUP(E651,'Volet 1 - Domaines 2&amp;3'!$A$39:$L$43,11,0)*D651+VLOOKUP(E651,'Volet 1 - Domaines 2&amp;3'!$A$39:$L$43,12,0))*$B$6,error),"")</f>
        <v/>
      </c>
      <c r="I651" s="119">
        <f>IFERROR((VLOOKUP(E651,'Simulations - Consolidé'!$A$41:$P$45,15,0)*D651+VLOOKUP(E651,'Simulations - Consolidé'!$A$41:$P$45,16,0)),"")*$C$6</f>
        <v>9192.7005507474423</v>
      </c>
      <c r="J651" s="167">
        <v>6417.67</v>
      </c>
      <c r="K651" s="167">
        <v>7701.21</v>
      </c>
      <c r="L651" s="167">
        <v>5569.1</v>
      </c>
      <c r="M651" s="167">
        <v>6682.92</v>
      </c>
      <c r="N651" s="167">
        <v>5462.4</v>
      </c>
      <c r="O651" s="167">
        <v>6554.88</v>
      </c>
    </row>
    <row r="652" spans="1:15">
      <c r="A652" s="1" t="s">
        <v>2801</v>
      </c>
      <c r="B652" s="1" t="str">
        <f>VLOOKUP(A652,'BDD de référence'!$B$5:$D$5006,3,0)</f>
        <v>2B</v>
      </c>
      <c r="C652" s="1" t="str">
        <f>VLOOKUP(A652,'BDD de référence'!$B$5:$E$5006,4,0)</f>
        <v>Corse</v>
      </c>
      <c r="D652" s="201">
        <v>37813.5</v>
      </c>
      <c r="E652" s="189" t="str">
        <f t="shared" si="10"/>
        <v>Tranche C</v>
      </c>
      <c r="F652" s="119">
        <f>IFERROR((VLOOKUP(E652,'Simulations - Consolidé'!$A$41:$P$45,13,0)*D652+VLOOKUP(E652,'Simulations - Consolidé'!$A$41:$P$45,14,0)),"")*$B$6</f>
        <v>47198.46</v>
      </c>
      <c r="G652" s="119" t="str" cm="1">
        <f t="array" ref="G652">IF(SUMIF('BDD de référence'!$B$6:$B$4786,A652,'BDD de référence'!$I$6:$I$4786)&gt;0,IFERROR((VLOOKUP(E652,'Volet 1 - Domaines 2&amp;3'!$A$39:$L$43,11,0)*D652+VLOOKUP(E652,'Volet 1 - Domaines 2&amp;3'!$A$39:$L$43,12,0))*$B$6,error),"")</f>
        <v/>
      </c>
      <c r="H652" s="119" t="str" cm="1">
        <f t="array" ref="H652">IF(SUMIF('BDD de référence'!$B$6:$B$4786,A652,'BDD de référence'!$J$6:$J$4786)&gt;0,IFERROR((VLOOKUP(E652,'Volet 1 - Domaines 2&amp;3'!$A$39:$L$43,11,0)*D652+VLOOKUP(E652,'Volet 1 - Domaines 2&amp;3'!$A$39:$L$43,12,0))*$B$6,error),"")</f>
        <v/>
      </c>
      <c r="I652" s="119">
        <f>IFERROR((VLOOKUP(E652,'Simulations - Consolidé'!$A$41:$P$45,15,0)*D652+VLOOKUP(E652,'Simulations - Consolidé'!$A$41:$P$45,16,0)),"")*$C$6</f>
        <v>20518.125365853663</v>
      </c>
      <c r="J652" s="167">
        <v>12493.84</v>
      </c>
      <c r="K652" s="167">
        <v>14992.61</v>
      </c>
      <c r="L652" s="167">
        <v>10413.59</v>
      </c>
      <c r="M652" s="167">
        <v>12496.31</v>
      </c>
      <c r="N652" s="167">
        <v>7404.67</v>
      </c>
      <c r="O652" s="167">
        <v>8885.61</v>
      </c>
    </row>
    <row r="653" spans="1:15">
      <c r="A653" s="1" t="s">
        <v>2807</v>
      </c>
      <c r="B653" s="1" t="str">
        <f>VLOOKUP(A653,'BDD de référence'!$B$5:$D$5006,3,0)</f>
        <v>2B</v>
      </c>
      <c r="C653" s="1" t="str">
        <f>VLOOKUP(A653,'BDD de référence'!$B$5:$E$5006,4,0)</f>
        <v>Corse</v>
      </c>
      <c r="D653" s="201">
        <v>16166</v>
      </c>
      <c r="E653" s="189" t="str">
        <f t="shared" si="10"/>
        <v>Tranche B</v>
      </c>
      <c r="F653" s="119">
        <f>IFERROR((VLOOKUP(E653,'Simulations - Consolidé'!$A$41:$P$45,13,0)*D653+VLOOKUP(E653,'Simulations - Consolidé'!$A$41:$P$45,14,0)),"")*$B$6</f>
        <v>32463.63870967742</v>
      </c>
      <c r="G653" s="119" t="str" cm="1">
        <f t="array" ref="G653">IF(SUMIF('BDD de référence'!$B$6:$B$4786,A653,'BDD de référence'!$I$6:$I$4786)&gt;0,IFERROR((VLOOKUP(E653,'Volet 1 - Domaines 2&amp;3'!$A$39:$L$43,11,0)*D653+VLOOKUP(E653,'Volet 1 - Domaines 2&amp;3'!$A$39:$L$43,12,0))*$B$6,error),"")</f>
        <v/>
      </c>
      <c r="H653" s="119" cm="1">
        <f t="array" ref="H653">IF(SUMIF('BDD de référence'!$B$6:$B$4786,A653,'BDD de référence'!$J$6:$J$4786)&gt;0,IFERROR((VLOOKUP(E653,'Volet 1 - Domaines 2&amp;3'!$A$39:$L$43,11,0)*D653+VLOOKUP(E653,'Volet 1 - Domaines 2&amp;3'!$A$39:$L$43,12,0))*$B$6,error),"")</f>
        <v>17584.470967741934</v>
      </c>
      <c r="I653" s="119">
        <f>IFERROR((VLOOKUP(E653,'Simulations - Consolidé'!$A$41:$P$45,15,0)*D653+VLOOKUP(E653,'Simulations - Consolidé'!$A$41:$P$45,16,0)),"")*$C$6</f>
        <v>14112.600472069236</v>
      </c>
      <c r="J653" s="167">
        <v>8960.39</v>
      </c>
      <c r="K653" s="167">
        <v>10752.47</v>
      </c>
      <c r="L653" s="167">
        <v>7880.65</v>
      </c>
      <c r="M653" s="167">
        <v>9456.7800000000007</v>
      </c>
      <c r="N653" s="167">
        <v>6155.87</v>
      </c>
      <c r="O653" s="167">
        <v>7387.05</v>
      </c>
    </row>
    <row r="654" spans="1:15">
      <c r="A654" s="1" t="s">
        <v>2810</v>
      </c>
      <c r="B654" s="1" t="str">
        <f>VLOOKUP(A654,'BDD de référence'!$B$5:$D$5006,3,0)</f>
        <v>2B</v>
      </c>
      <c r="C654" s="1" t="str">
        <f>VLOOKUP(A654,'BDD de référence'!$B$5:$E$5006,4,0)</f>
        <v>Corse</v>
      </c>
      <c r="D654" s="201">
        <v>13765</v>
      </c>
      <c r="E654" s="189" t="str">
        <f t="shared" si="10"/>
        <v>Tranche B</v>
      </c>
      <c r="F654" s="119">
        <f>IFERROR((VLOOKUP(E654,'Simulations - Consolidé'!$A$41:$P$45,13,0)*D654+VLOOKUP(E654,'Simulations - Consolidé'!$A$41:$P$45,14,0)),"")*$B$6</f>
        <v>29303.612903225803</v>
      </c>
      <c r="G654" s="119" t="str" cm="1">
        <f t="array" ref="G654">IF(SUMIF('BDD de référence'!$B$6:$B$4786,A654,'BDD de référence'!$I$6:$I$4786)&gt;0,IFERROR((VLOOKUP(E654,'Volet 1 - Domaines 2&amp;3'!$A$39:$L$43,11,0)*D654+VLOOKUP(E654,'Volet 1 - Domaines 2&amp;3'!$A$39:$L$43,12,0))*$B$6,error),"")</f>
        <v/>
      </c>
      <c r="H654" s="119" t="str" cm="1">
        <f t="array" ref="H654">IF(SUMIF('BDD de référence'!$B$6:$B$4786,A654,'BDD de référence'!$J$6:$J$4786)&gt;0,IFERROR((VLOOKUP(E654,'Volet 1 - Domaines 2&amp;3'!$A$39:$L$43,11,0)*D654+VLOOKUP(E654,'Volet 1 - Domaines 2&amp;3'!$A$39:$L$43,12,0))*$B$6,error),"")</f>
        <v/>
      </c>
      <c r="I654" s="119">
        <f>IFERROR((VLOOKUP(E654,'Simulations - Consolidé'!$A$41:$P$45,15,0)*D654+VLOOKUP(E654,'Simulations - Consolidé'!$A$41:$P$45,16,0)),"")*$C$6</f>
        <v>12738.873328088119</v>
      </c>
      <c r="J654" s="167">
        <v>8250.41</v>
      </c>
      <c r="K654" s="167">
        <v>9900.5</v>
      </c>
      <c r="L654" s="167">
        <v>7235.22</v>
      </c>
      <c r="M654" s="167">
        <v>8682.27</v>
      </c>
      <c r="N654" s="167">
        <v>5962.24</v>
      </c>
      <c r="O654" s="167">
        <v>7154.6900000000005</v>
      </c>
    </row>
    <row r="655" spans="1:15">
      <c r="A655" s="1" t="s">
        <v>2834</v>
      </c>
      <c r="B655" s="1" t="str">
        <f>VLOOKUP(A655,'BDD de référence'!$B$5:$D$5006,3,0)</f>
        <v>2B</v>
      </c>
      <c r="C655" s="1" t="str">
        <f>VLOOKUP(A655,'BDD de référence'!$B$5:$E$5006,4,0)</f>
        <v>Corse</v>
      </c>
      <c r="D655" s="201">
        <v>4999</v>
      </c>
      <c r="E655" s="189" t="str">
        <f t="shared" si="10"/>
        <v>Tranche A</v>
      </c>
      <c r="F655" s="119">
        <f>IFERROR((VLOOKUP(E655,'Simulations - Consolidé'!$A$41:$P$45,13,0)*D655+VLOOKUP(E655,'Simulations - Consolidé'!$A$41:$P$45,14,0)),"")*$B$6</f>
        <v>18942.12857142857</v>
      </c>
      <c r="G655" s="119" t="str" cm="1">
        <f t="array" ref="G655">IF(SUMIF('BDD de référence'!$B$6:$B$4786,A655,'BDD de référence'!$I$6:$I$4786)&gt;0,IFERROR((VLOOKUP(E655,'Volet 1 - Domaines 2&amp;3'!$A$39:$L$43,11,0)*D655+VLOOKUP(E655,'Volet 1 - Domaines 2&amp;3'!$A$39:$L$43,12,0))*$B$6,error),"")</f>
        <v/>
      </c>
      <c r="H655" s="119" t="str" cm="1">
        <f t="array" ref="H655">IF(SUMIF('BDD de référence'!$B$6:$B$4786,A655,'BDD de référence'!$J$6:$J$4786)&gt;0,IFERROR((VLOOKUP(E655,'Volet 1 - Domaines 2&amp;3'!$A$39:$L$43,11,0)*D655+VLOOKUP(E655,'Volet 1 - Domaines 2&amp;3'!$A$39:$L$43,12,0))*$B$6,error),"")</f>
        <v/>
      </c>
      <c r="I655" s="119">
        <f>IFERROR((VLOOKUP(E655,'Simulations - Consolidé'!$A$41:$P$45,15,0)*D655+VLOOKUP(E655,'Simulations - Consolidé'!$A$41:$P$45,16,0)),"")*$C$6</f>
        <v>8234.5264808362372</v>
      </c>
      <c r="J655" s="167">
        <v>5773.58</v>
      </c>
      <c r="K655" s="167">
        <v>6928.3</v>
      </c>
      <c r="L655" s="167">
        <v>5059.3500000000004</v>
      </c>
      <c r="M655" s="167">
        <v>6071.22</v>
      </c>
      <c r="N655" s="167">
        <v>5178.46</v>
      </c>
      <c r="O655" s="167">
        <v>6214.16</v>
      </c>
    </row>
    <row r="656" spans="1:15">
      <c r="A656" s="1" t="s">
        <v>2822</v>
      </c>
      <c r="B656" s="1" t="str">
        <f>VLOOKUP(A656,'BDD de référence'!$B$5:$D$5006,3,0)</f>
        <v>2B</v>
      </c>
      <c r="C656" s="1" t="str">
        <f>VLOOKUP(A656,'BDD de référence'!$B$5:$E$5006,4,0)</f>
        <v>Corse</v>
      </c>
      <c r="D656" s="201">
        <v>8661.5</v>
      </c>
      <c r="E656" s="189" t="str">
        <f t="shared" si="10"/>
        <v>Tranche B</v>
      </c>
      <c r="F656" s="119">
        <f>IFERROR((VLOOKUP(E656,'Simulations - Consolidé'!$A$41:$P$45,13,0)*D656+VLOOKUP(E656,'Simulations - Consolidé'!$A$41:$P$45,14,0)),"")*$B$6</f>
        <v>22586.74838709677</v>
      </c>
      <c r="G656" s="119" t="str" cm="1">
        <f t="array" ref="G656">IF(SUMIF('BDD de référence'!$B$6:$B$4786,A656,'BDD de référence'!$I$6:$I$4786)&gt;0,IFERROR((VLOOKUP(E656,'Volet 1 - Domaines 2&amp;3'!$A$39:$L$43,11,0)*D656+VLOOKUP(E656,'Volet 1 - Domaines 2&amp;3'!$A$39:$L$43,12,0))*$B$6,error),"")</f>
        <v/>
      </c>
      <c r="H656" s="119" t="str" cm="1">
        <f t="array" ref="H656">IF(SUMIF('BDD de référence'!$B$6:$B$4786,A656,'BDD de référence'!$J$6:$J$4786)&gt;0,IFERROR((VLOOKUP(E656,'Volet 1 - Domaines 2&amp;3'!$A$39:$L$43,11,0)*D656+VLOOKUP(E656,'Volet 1 - Domaines 2&amp;3'!$A$39:$L$43,12,0))*$B$6,error),"")</f>
        <v/>
      </c>
      <c r="I656" s="119">
        <f>IFERROR((VLOOKUP(E656,'Simulations - Consolidé'!$A$41:$P$45,15,0)*D656+VLOOKUP(E656,'Simulations - Consolidé'!$A$41:$P$45,16,0)),"")*$C$6</f>
        <v>9818.9164437450818</v>
      </c>
      <c r="J656" s="167">
        <v>6741.31</v>
      </c>
      <c r="K656" s="167">
        <v>8089.58</v>
      </c>
      <c r="L656" s="167">
        <v>5863.31</v>
      </c>
      <c r="M656" s="167">
        <v>7035.9800000000005</v>
      </c>
      <c r="N656" s="167">
        <v>5550.67</v>
      </c>
      <c r="O656" s="167">
        <v>6660.81</v>
      </c>
    </row>
    <row r="657" spans="1:15">
      <c r="A657" s="1" t="s">
        <v>2813</v>
      </c>
      <c r="B657" s="1" t="str">
        <f>VLOOKUP(A657,'BDD de référence'!$B$5:$D$5006,3,0)</f>
        <v>2B</v>
      </c>
      <c r="C657" s="1" t="str">
        <f>VLOOKUP(A657,'BDD de référence'!$B$5:$E$5006,4,0)</f>
        <v>Corse</v>
      </c>
      <c r="D657" s="201">
        <v>13413.5</v>
      </c>
      <c r="E657" s="189" t="str">
        <f t="shared" si="10"/>
        <v>Tranche B</v>
      </c>
      <c r="F657" s="119">
        <f>IFERROR((VLOOKUP(E657,'Simulations - Consolidé'!$A$41:$P$45,13,0)*D657+VLOOKUP(E657,'Simulations - Consolidé'!$A$41:$P$45,14,0)),"")*$B$6</f>
        <v>28840.993548387094</v>
      </c>
      <c r="G657" s="119" t="str" cm="1">
        <f t="array" ref="G657">IF(SUMIF('BDD de référence'!$B$6:$B$4786,A657,'BDD de référence'!$I$6:$I$4786)&gt;0,IFERROR((VLOOKUP(E657,'Volet 1 - Domaines 2&amp;3'!$A$39:$L$43,11,0)*D657+VLOOKUP(E657,'Volet 1 - Domaines 2&amp;3'!$A$39:$L$43,12,0))*$B$6,error),"")</f>
        <v/>
      </c>
      <c r="H657" s="119" t="str" cm="1">
        <f t="array" ref="H657">IF(SUMIF('BDD de référence'!$B$6:$B$4786,A657,'BDD de référence'!$J$6:$J$4786)&gt;0,IFERROR((VLOOKUP(E657,'Volet 1 - Domaines 2&amp;3'!$A$39:$L$43,11,0)*D657+VLOOKUP(E657,'Volet 1 - Domaines 2&amp;3'!$A$39:$L$43,12,0))*$B$6,error),"")</f>
        <v/>
      </c>
      <c r="I657" s="119">
        <f>IFERROR((VLOOKUP(E657,'Simulations - Consolidé'!$A$41:$P$45,15,0)*D657+VLOOKUP(E657,'Simulations - Consolidé'!$A$41:$P$45,16,0)),"")*$C$6</f>
        <v>12537.76333595594</v>
      </c>
      <c r="J657" s="167">
        <v>8146.47</v>
      </c>
      <c r="K657" s="167">
        <v>9775.77</v>
      </c>
      <c r="L657" s="167">
        <v>7140.74</v>
      </c>
      <c r="M657" s="167">
        <v>8568.89</v>
      </c>
      <c r="N657" s="167">
        <v>5933.9000000000005</v>
      </c>
      <c r="O657" s="167">
        <v>7120.68</v>
      </c>
    </row>
    <row r="658" spans="1:15">
      <c r="A658" s="1" t="s">
        <v>2828</v>
      </c>
      <c r="B658" s="1" t="str">
        <f>VLOOKUP(A658,'BDD de référence'!$B$5:$D$5006,3,0)</f>
        <v>2B</v>
      </c>
      <c r="C658" s="1" t="str">
        <f>VLOOKUP(A658,'BDD de référence'!$B$5:$E$5006,4,0)</f>
        <v>Corse</v>
      </c>
      <c r="D658" s="201">
        <v>7790.25</v>
      </c>
      <c r="E658" s="189" t="str">
        <f t="shared" si="10"/>
        <v>Tranche B</v>
      </c>
      <c r="F658" s="119">
        <f>IFERROR((VLOOKUP(E658,'Simulations - Consolidé'!$A$41:$P$45,13,0)*D658+VLOOKUP(E658,'Simulations - Consolidé'!$A$41:$P$45,14,0)),"")*$B$6</f>
        <v>21440.070967741933</v>
      </c>
      <c r="G658" s="119" t="str" cm="1">
        <f t="array" ref="G658">IF(SUMIF('BDD de référence'!$B$6:$B$4786,A658,'BDD de référence'!$I$6:$I$4786)&gt;0,IFERROR((VLOOKUP(E658,'Volet 1 - Domaines 2&amp;3'!$A$39:$L$43,11,0)*D658+VLOOKUP(E658,'Volet 1 - Domaines 2&amp;3'!$A$39:$L$43,12,0))*$B$6,error),"")</f>
        <v/>
      </c>
      <c r="H658" s="119" t="str" cm="1">
        <f t="array" ref="H658">IF(SUMIF('BDD de référence'!$B$6:$B$4786,A658,'BDD de référence'!$J$6:$J$4786)&gt;0,IFERROR((VLOOKUP(E658,'Volet 1 - Domaines 2&amp;3'!$A$39:$L$43,11,0)*D658+VLOOKUP(E658,'Volet 1 - Domaines 2&amp;3'!$A$39:$L$43,12,0))*$B$6,error),"")</f>
        <v/>
      </c>
      <c r="I658" s="119">
        <f>IFERROR((VLOOKUP(E658,'Simulations - Consolidé'!$A$41:$P$45,15,0)*D658+VLOOKUP(E658,'Simulations - Consolidé'!$A$41:$P$45,16,0)),"")*$C$6</f>
        <v>9320.4325727773394</v>
      </c>
      <c r="J658" s="167">
        <v>6483.6900000000005</v>
      </c>
      <c r="K658" s="167">
        <v>7780.43</v>
      </c>
      <c r="L658" s="167">
        <v>5629.1</v>
      </c>
      <c r="M658" s="167">
        <v>6754.92</v>
      </c>
      <c r="N658" s="167">
        <v>5480.4</v>
      </c>
      <c r="O658" s="167">
        <v>6576.48</v>
      </c>
    </row>
    <row r="659" spans="1:15">
      <c r="A659" s="1" t="s">
        <v>2804</v>
      </c>
      <c r="B659" s="1" t="str">
        <f>VLOOKUP(A659,'BDD de référence'!$B$5:$D$5006,3,0)</f>
        <v>2B</v>
      </c>
      <c r="C659" s="1" t="str">
        <f>VLOOKUP(A659,'BDD de référence'!$B$5:$E$5006,4,0)</f>
        <v>Corse</v>
      </c>
      <c r="D659" s="201">
        <v>19226</v>
      </c>
      <c r="E659" s="189" t="str">
        <f t="shared" si="10"/>
        <v>Tranche B</v>
      </c>
      <c r="F659" s="119">
        <f>IFERROR((VLOOKUP(E659,'Simulations - Consolidé'!$A$41:$P$45,13,0)*D659+VLOOKUP(E659,'Simulations - Consolidé'!$A$41:$P$45,14,0)),"")*$B$6</f>
        <v>36490.993548387094</v>
      </c>
      <c r="G659" s="119" t="str" cm="1">
        <f t="array" ref="G659">IF(SUMIF('BDD de référence'!$B$6:$B$4786,A659,'BDD de référence'!$I$6:$I$4786)&gt;0,IFERROR((VLOOKUP(E659,'Volet 1 - Domaines 2&amp;3'!$A$39:$L$43,11,0)*D659+VLOOKUP(E659,'Volet 1 - Domaines 2&amp;3'!$A$39:$L$43,12,0))*$B$6,error),"")</f>
        <v/>
      </c>
      <c r="H659" s="119" t="str" cm="1">
        <f t="array" ref="H659">IF(SUMIF('BDD de référence'!$B$6:$B$4786,A659,'BDD de référence'!$J$6:$J$4786)&gt;0,IFERROR((VLOOKUP(E659,'Volet 1 - Domaines 2&amp;3'!$A$39:$L$43,11,0)*D659+VLOOKUP(E659,'Volet 1 - Domaines 2&amp;3'!$A$39:$L$43,12,0))*$B$6,error),"")</f>
        <v/>
      </c>
      <c r="I659" s="119">
        <f>IFERROR((VLOOKUP(E659,'Simulations - Consolidé'!$A$41:$P$45,15,0)*D659+VLOOKUP(E659,'Simulations - Consolidé'!$A$41:$P$45,16,0)),"")*$C$6</f>
        <v>15863.3730920535</v>
      </c>
      <c r="J659" s="167">
        <v>9865.2199999999993</v>
      </c>
      <c r="K659" s="167">
        <v>11838.27</v>
      </c>
      <c r="L659" s="167">
        <v>8703.24</v>
      </c>
      <c r="M659" s="167">
        <v>10443.89</v>
      </c>
      <c r="N659" s="167">
        <v>6402.6500000000005</v>
      </c>
      <c r="O659" s="167">
        <v>7683.18</v>
      </c>
    </row>
    <row r="660" spans="1:15">
      <c r="A660" s="1" t="s">
        <v>2817</v>
      </c>
      <c r="B660" s="1" t="str">
        <f>VLOOKUP(A660,'BDD de référence'!$B$5:$D$5006,3,0)</f>
        <v>2B</v>
      </c>
      <c r="C660" s="1" t="str">
        <f>VLOOKUP(A660,'BDD de référence'!$B$5:$E$5006,4,0)</f>
        <v>Corse</v>
      </c>
      <c r="D660" s="201">
        <v>12886.5</v>
      </c>
      <c r="E660" s="189" t="str">
        <f t="shared" si="10"/>
        <v>Tranche B</v>
      </c>
      <c r="F660" s="119">
        <f>IFERROR((VLOOKUP(E660,'Simulations - Consolidé'!$A$41:$P$45,13,0)*D660+VLOOKUP(E660,'Simulations - Consolidé'!$A$41:$P$45,14,0)),"")*$B$6</f>
        <v>28147.393548387096</v>
      </c>
      <c r="G660" s="119" t="str" cm="1">
        <f t="array" ref="G660">IF(SUMIF('BDD de référence'!$B$6:$B$4786,A660,'BDD de référence'!$I$6:$I$4786)&gt;0,IFERROR((VLOOKUP(E660,'Volet 1 - Domaines 2&amp;3'!$A$39:$L$43,11,0)*D660+VLOOKUP(E660,'Volet 1 - Domaines 2&amp;3'!$A$39:$L$43,12,0))*$B$6,error),"")</f>
        <v/>
      </c>
      <c r="H660" s="119" cm="1">
        <f t="array" ref="H660">IF(SUMIF('BDD de référence'!$B$6:$B$4786,A660,'BDD de référence'!$J$6:$J$4786)&gt;0,IFERROR((VLOOKUP(E660,'Volet 1 - Domaines 2&amp;3'!$A$39:$L$43,11,0)*D660+VLOOKUP(E660,'Volet 1 - Domaines 2&amp;3'!$A$39:$L$43,12,0))*$B$6,error),"")</f>
        <v>15246.504838709676</v>
      </c>
      <c r="I660" s="119">
        <f>IFERROR((VLOOKUP(E660,'Simulations - Consolidé'!$A$41:$P$45,15,0)*D660+VLOOKUP(E660,'Simulations - Consolidé'!$A$41:$P$45,16,0)),"")*$C$6</f>
        <v>12236.241384736426</v>
      </c>
      <c r="J660" s="167">
        <v>7990.64</v>
      </c>
      <c r="K660" s="167">
        <v>9588.77</v>
      </c>
      <c r="L660" s="167">
        <v>6999.0700000000006</v>
      </c>
      <c r="M660" s="167">
        <v>8398.89</v>
      </c>
      <c r="N660" s="167">
        <v>5891.4000000000005</v>
      </c>
      <c r="O660" s="167">
        <v>7069.68</v>
      </c>
    </row>
    <row r="661" spans="1:15">
      <c r="A661" s="1" t="s">
        <v>2839</v>
      </c>
      <c r="B661" s="1" t="str">
        <f>VLOOKUP(A661,'BDD de référence'!$B$5:$D$5006,3,0)</f>
        <v>2B</v>
      </c>
      <c r="C661" s="1" t="str">
        <f>VLOOKUP(A661,'BDD de référence'!$B$5:$E$5006,4,0)</f>
        <v>Corse</v>
      </c>
      <c r="D661" s="201">
        <v>1</v>
      </c>
      <c r="E661" s="189" t="str">
        <f t="shared" si="10"/>
        <v>Tranche A</v>
      </c>
      <c r="F661" s="119">
        <f>IFERROR((VLOOKUP(E661,'Simulations - Consolidé'!$A$41:$P$45,13,0)*D661+VLOOKUP(E661,'Simulations - Consolidé'!$A$41:$P$45,14,0)),"")*$B$6</f>
        <v>15300.72857142857</v>
      </c>
      <c r="G661" s="119" t="str" cm="1">
        <f t="array" ref="G661">IF(SUMIF('BDD de référence'!$B$6:$B$4786,A661,'BDD de référence'!$I$6:$I$4786)&gt;0,IFERROR((VLOOKUP(E661,'Volet 1 - Domaines 2&amp;3'!$A$39:$L$43,11,0)*D661+VLOOKUP(E661,'Volet 1 - Domaines 2&amp;3'!$A$39:$L$43,12,0))*$B$6,error),"")</f>
        <v/>
      </c>
      <c r="H661" s="119" t="str" cm="1">
        <f t="array" ref="H661">IF(SUMIF('BDD de référence'!$B$6:$B$4786,A661,'BDD de référence'!$J$6:$J$4786)&gt;0,IFERROR((VLOOKUP(E661,'Volet 1 - Domaines 2&amp;3'!$A$39:$L$43,11,0)*D661+VLOOKUP(E661,'Volet 1 - Domaines 2&amp;3'!$A$39:$L$43,12,0))*$B$6,error),"")</f>
        <v/>
      </c>
      <c r="I661" s="119">
        <f>IFERROR((VLOOKUP(E661,'Simulations - Consolidé'!$A$41:$P$45,15,0)*D661+VLOOKUP(E661,'Simulations - Consolidé'!$A$41:$P$45,16,0)),"")*$C$6</f>
        <v>6651.5362369337981</v>
      </c>
      <c r="J661" s="167">
        <v>4583.58</v>
      </c>
      <c r="K661" s="167">
        <v>5500.3</v>
      </c>
      <c r="L661" s="167">
        <v>4166.8500000000004</v>
      </c>
      <c r="M661" s="167">
        <v>5000.22</v>
      </c>
      <c r="N661" s="167">
        <v>4583.46</v>
      </c>
      <c r="O661" s="167">
        <v>5500.16</v>
      </c>
    </row>
    <row r="662" spans="1:15">
      <c r="A662" s="1" t="s">
        <v>2820</v>
      </c>
      <c r="B662" s="1" t="str">
        <f>VLOOKUP(A662,'BDD de référence'!$B$5:$D$5006,3,0)</f>
        <v>2B</v>
      </c>
      <c r="C662" s="1" t="str">
        <f>VLOOKUP(A662,'BDD de référence'!$B$5:$E$5006,4,0)</f>
        <v>Corse</v>
      </c>
      <c r="D662" s="201">
        <v>10033</v>
      </c>
      <c r="E662" s="189" t="str">
        <f t="shared" si="10"/>
        <v>Tranche B</v>
      </c>
      <c r="F662" s="119">
        <f>IFERROR((VLOOKUP(E662,'Simulations - Consolidé'!$A$41:$P$45,13,0)*D662+VLOOKUP(E662,'Simulations - Consolidé'!$A$41:$P$45,14,0)),"")*$B$6</f>
        <v>24391.81935483871</v>
      </c>
      <c r="G662" s="119" t="str" cm="1">
        <f t="array" ref="G662">IF(SUMIF('BDD de référence'!$B$6:$B$4786,A662,'BDD de référence'!$I$6:$I$4786)&gt;0,IFERROR((VLOOKUP(E662,'Volet 1 - Domaines 2&amp;3'!$A$39:$L$43,11,0)*D662+VLOOKUP(E662,'Volet 1 - Domaines 2&amp;3'!$A$39:$L$43,12,0))*$B$6,error),"")</f>
        <v/>
      </c>
      <c r="H662" s="119" cm="1">
        <f t="array" ref="H662">IF(SUMIF('BDD de référence'!$B$6:$B$4786,A662,'BDD de référence'!$J$6:$J$4786)&gt;0,IFERROR((VLOOKUP(E662,'Volet 1 - Domaines 2&amp;3'!$A$39:$L$43,11,0)*D662+VLOOKUP(E662,'Volet 1 - Domaines 2&amp;3'!$A$39:$L$43,12,0))*$B$6,error),"")</f>
        <v>13212.235483870967</v>
      </c>
      <c r="I662" s="119">
        <f>IFERROR((VLOOKUP(E662,'Simulations - Consolidé'!$A$41:$P$45,15,0)*D662+VLOOKUP(E662,'Simulations - Consolidé'!$A$41:$P$45,16,0)),"")*$C$6</f>
        <v>10603.617309205349</v>
      </c>
      <c r="J662" s="167">
        <v>7146.8600000000006</v>
      </c>
      <c r="K662" s="167">
        <v>8576.24</v>
      </c>
      <c r="L662" s="167">
        <v>6232</v>
      </c>
      <c r="M662" s="167">
        <v>7478.4</v>
      </c>
      <c r="N662" s="167">
        <v>5661.27</v>
      </c>
      <c r="O662" s="167">
        <v>6793.5300000000007</v>
      </c>
    </row>
    <row r="663" spans="1:15">
      <c r="A663" s="1" t="s">
        <v>2825</v>
      </c>
      <c r="B663" s="1" t="str">
        <f>VLOOKUP(A663,'BDD de référence'!$B$5:$D$5006,3,0)</f>
        <v>2B</v>
      </c>
      <c r="C663" s="1" t="str">
        <f>VLOOKUP(A663,'BDD de référence'!$B$5:$E$5006,4,0)</f>
        <v>Corse</v>
      </c>
      <c r="D663" s="201">
        <v>7869</v>
      </c>
      <c r="E663" s="189" t="str">
        <f t="shared" si="10"/>
        <v>Tranche B</v>
      </c>
      <c r="F663" s="119">
        <f>IFERROR((VLOOKUP(E663,'Simulations - Consolidé'!$A$41:$P$45,13,0)*D663+VLOOKUP(E663,'Simulations - Consolidé'!$A$41:$P$45,14,0)),"")*$B$6</f>
        <v>21543.716129032255</v>
      </c>
      <c r="G663" s="119" t="str" cm="1">
        <f t="array" ref="G663">IF(SUMIF('BDD de référence'!$B$6:$B$4786,A663,'BDD de référence'!$I$6:$I$4786)&gt;0,IFERROR((VLOOKUP(E663,'Volet 1 - Domaines 2&amp;3'!$A$39:$L$43,11,0)*D663+VLOOKUP(E663,'Volet 1 - Domaines 2&amp;3'!$A$39:$L$43,12,0))*$B$6,error),"")</f>
        <v/>
      </c>
      <c r="H663" s="119" t="str" cm="1">
        <f t="array" ref="H663">IF(SUMIF('BDD de référence'!$B$6:$B$4786,A663,'BDD de référence'!$J$6:$J$4786)&gt;0,IFERROR((VLOOKUP(E663,'Volet 1 - Domaines 2&amp;3'!$A$39:$L$43,11,0)*D663+VLOOKUP(E663,'Volet 1 - Domaines 2&amp;3'!$A$39:$L$43,12,0))*$B$6,error),"")</f>
        <v/>
      </c>
      <c r="I663" s="119">
        <f>IFERROR((VLOOKUP(E663,'Simulations - Consolidé'!$A$41:$P$45,15,0)*D663+VLOOKUP(E663,'Simulations - Consolidé'!$A$41:$P$45,16,0)),"")*$C$6</f>
        <v>9365.4892210857579</v>
      </c>
      <c r="J663" s="167">
        <v>6506.97</v>
      </c>
      <c r="K663" s="167">
        <v>7808.37</v>
      </c>
      <c r="L663" s="167">
        <v>5650.2800000000007</v>
      </c>
      <c r="M663" s="167">
        <v>6780.34</v>
      </c>
      <c r="N663" s="167">
        <v>5486.75</v>
      </c>
      <c r="O663" s="167">
        <v>6584.1</v>
      </c>
    </row>
    <row r="664" spans="1:15">
      <c r="A664" s="1" t="s">
        <v>10194</v>
      </c>
      <c r="B664" s="1" t="str">
        <f>VLOOKUP(A664,'BDD de référence'!$B$5:$D$5006,3,0)</f>
        <v>2B</v>
      </c>
      <c r="C664" s="1" t="str">
        <f>VLOOKUP(A664,'BDD de référence'!$B$5:$E$5006,4,0)</f>
        <v>Corse</v>
      </c>
      <c r="D664" s="201">
        <v>1635.5</v>
      </c>
      <c r="E664" s="189" t="str">
        <f t="shared" si="10"/>
        <v>Tranche A</v>
      </c>
      <c r="F664" s="119">
        <f>IFERROR((VLOOKUP(E664,'Simulations - Consolidé'!$A$41:$P$45,13,0)*D664+VLOOKUP(E664,'Simulations - Consolidé'!$A$41:$P$45,14,0)),"")*$B$6</f>
        <v>16491.57857142857</v>
      </c>
      <c r="G664" s="119" t="str" cm="1">
        <f t="array" ref="G664">IF(SUMIF('BDD de référence'!$B$6:$B$4786,A664,'BDD de référence'!$I$6:$I$4786)&gt;0,IFERROR((VLOOKUP(E664,'Volet 1 - Domaines 2&amp;3'!$A$39:$L$43,11,0)*D664+VLOOKUP(E664,'Volet 1 - Domaines 2&amp;3'!$A$39:$L$43,12,0))*$B$6,error),"")</f>
        <v/>
      </c>
      <c r="H664" s="119" t="str" cm="1">
        <f t="array" ref="H664">IF(SUMIF('BDD de référence'!$B$6:$B$4786,A664,'BDD de référence'!$J$6:$J$4786)&gt;0,IFERROR((VLOOKUP(E664,'Volet 1 - Domaines 2&amp;3'!$A$39:$L$43,11,0)*D664+VLOOKUP(E664,'Volet 1 - Domaines 2&amp;3'!$A$39:$L$43,12,0))*$B$6,error),"")</f>
        <v/>
      </c>
      <c r="I664" s="119">
        <f>IFERROR((VLOOKUP(E664,'Simulations - Consolidé'!$A$41:$P$45,15,0)*D664+VLOOKUP(E664,'Simulations - Consolidé'!$A$41:$P$45,16,0)),"")*$C$6</f>
        <v>7169.2228222996519</v>
      </c>
      <c r="J664" s="167">
        <v>4972.75</v>
      </c>
      <c r="K664" s="167">
        <v>5967.3</v>
      </c>
      <c r="L664" s="167">
        <v>4458.7300000000005</v>
      </c>
      <c r="M664" s="167">
        <v>5350.4800000000005</v>
      </c>
      <c r="N664" s="167">
        <v>4778.05</v>
      </c>
      <c r="O664" s="167">
        <v>5733.66</v>
      </c>
    </row>
    <row r="665" spans="1:15">
      <c r="A665" s="1" t="s">
        <v>2970</v>
      </c>
      <c r="B665" s="1" t="str">
        <f>VLOOKUP(A665,'BDD de référence'!$B$5:$D$5006,3,0)</f>
        <v>30</v>
      </c>
      <c r="C665" s="1" t="str">
        <f>VLOOKUP(A665,'BDD de référence'!$B$5:$E$5006,4,0)</f>
        <v>Occitanie</v>
      </c>
      <c r="D665" s="201">
        <v>617.5</v>
      </c>
      <c r="E665" s="189" t="str">
        <f t="shared" si="10"/>
        <v>Tranche A</v>
      </c>
      <c r="F665" s="119">
        <f>IFERROR((VLOOKUP(E665,'Simulations - Consolidé'!$A$41:$P$45,13,0)*D665+VLOOKUP(E665,'Simulations - Consolidé'!$A$41:$P$45,14,0)),"")*$B$6</f>
        <v>15749.892857142857</v>
      </c>
      <c r="G665" s="119" t="str" cm="1">
        <f t="array" ref="G665">IF(SUMIF('BDD de référence'!$B$6:$B$4786,A665,'BDD de référence'!$I$6:$I$4786)&gt;0,IFERROR((VLOOKUP(E665,'Volet 1 - Domaines 2&amp;3'!$A$39:$L$43,11,0)*D665+VLOOKUP(E665,'Volet 1 - Domaines 2&amp;3'!$A$39:$L$43,12,0))*$B$6,error),"")</f>
        <v/>
      </c>
      <c r="H665" s="119" t="str" cm="1">
        <f t="array" ref="H665">IF(SUMIF('BDD de référence'!$B$6:$B$4786,A665,'BDD de référence'!$J$6:$J$4786)&gt;0,IFERROR((VLOOKUP(E665,'Volet 1 - Domaines 2&amp;3'!$A$39:$L$43,11,0)*D665+VLOOKUP(E665,'Volet 1 - Domaines 2&amp;3'!$A$39:$L$43,12,0))*$B$6,error),"")</f>
        <v/>
      </c>
      <c r="I665" s="119">
        <f>IFERROR((VLOOKUP(E665,'Simulations - Consolidé'!$A$41:$P$45,15,0)*D665+VLOOKUP(E665,'Simulations - Consolidé'!$A$41:$P$45,16,0)),"")*$C$6</f>
        <v>6846.797038327526</v>
      </c>
      <c r="J665" s="167">
        <v>4730.3600000000006</v>
      </c>
      <c r="K665" s="167">
        <v>5676.4400000000005</v>
      </c>
      <c r="L665" s="167">
        <v>4276.95</v>
      </c>
      <c r="M665" s="167">
        <v>5132.34</v>
      </c>
      <c r="N665" s="167">
        <v>4656.8500000000004</v>
      </c>
      <c r="O665" s="167">
        <v>5588.22</v>
      </c>
    </row>
    <row r="666" spans="1:15">
      <c r="A666" s="1" t="s">
        <v>2922</v>
      </c>
      <c r="B666" s="1" t="str">
        <f>VLOOKUP(A666,'BDD de référence'!$B$5:$D$5006,3,0)</f>
        <v>30</v>
      </c>
      <c r="C666" s="1" t="str">
        <f>VLOOKUP(A666,'BDD de référence'!$B$5:$E$5006,4,0)</f>
        <v>Occitanie</v>
      </c>
      <c r="D666" s="201">
        <v>7434</v>
      </c>
      <c r="E666" s="189" t="str">
        <f t="shared" si="10"/>
        <v>Tranche B</v>
      </c>
      <c r="F666" s="119">
        <f>IFERROR((VLOOKUP(E666,'Simulations - Consolidé'!$A$41:$P$45,13,0)*D666+VLOOKUP(E666,'Simulations - Consolidé'!$A$41:$P$45,14,0)),"")*$B$6</f>
        <v>20971.2</v>
      </c>
      <c r="G666" s="119" t="str" cm="1">
        <f t="array" ref="G666">IF(SUMIF('BDD de référence'!$B$6:$B$4786,A666,'BDD de référence'!$I$6:$I$4786)&gt;0,IFERROR((VLOOKUP(E666,'Volet 1 - Domaines 2&amp;3'!$A$39:$L$43,11,0)*D666+VLOOKUP(E666,'Volet 1 - Domaines 2&amp;3'!$A$39:$L$43,12,0))*$B$6,error),"")</f>
        <v/>
      </c>
      <c r="H666" s="119" t="str" cm="1">
        <f t="array" ref="H666">IF(SUMIF('BDD de référence'!$B$6:$B$4786,A666,'BDD de référence'!$J$6:$J$4786)&gt;0,IFERROR((VLOOKUP(E666,'Volet 1 - Domaines 2&amp;3'!$A$39:$L$43,11,0)*D666+VLOOKUP(E666,'Volet 1 - Domaines 2&amp;3'!$A$39:$L$43,12,0))*$B$6,error),"")</f>
        <v/>
      </c>
      <c r="I666" s="119">
        <f>IFERROR((VLOOKUP(E666,'Simulations - Consolidé'!$A$41:$P$45,15,0)*D666+VLOOKUP(E666,'Simulations - Consolidé'!$A$41:$P$45,16,0)),"")*$C$6</f>
        <v>9116.6048780487799</v>
      </c>
      <c r="J666" s="167">
        <v>6378.34</v>
      </c>
      <c r="K666" s="167">
        <v>7654.01</v>
      </c>
      <c r="L666" s="167">
        <v>5533.34</v>
      </c>
      <c r="M666" s="167">
        <v>6640.01</v>
      </c>
      <c r="N666" s="167">
        <v>5451.67</v>
      </c>
      <c r="O666" s="167">
        <v>6542.01</v>
      </c>
    </row>
    <row r="667" spans="1:15">
      <c r="A667" s="1" t="s">
        <v>2931</v>
      </c>
      <c r="B667" s="1" t="str">
        <f>VLOOKUP(A667,'BDD de référence'!$B$5:$D$5006,3,0)</f>
        <v>30</v>
      </c>
      <c r="C667" s="1" t="str">
        <f>VLOOKUP(A667,'BDD de référence'!$B$5:$E$5006,4,0)</f>
        <v>Occitanie</v>
      </c>
      <c r="D667" s="201">
        <v>5963.5</v>
      </c>
      <c r="E667" s="189" t="str">
        <f t="shared" si="10"/>
        <v>Tranche A</v>
      </c>
      <c r="F667" s="119">
        <f>IFERROR((VLOOKUP(E667,'Simulations - Consolidé'!$A$41:$P$45,13,0)*D667+VLOOKUP(E667,'Simulations - Consolidé'!$A$41:$P$45,14,0)),"")*$B$6</f>
        <v>19644.835714285713</v>
      </c>
      <c r="G667" s="119" t="str" cm="1">
        <f t="array" ref="G667">IF(SUMIF('BDD de référence'!$B$6:$B$4786,A667,'BDD de référence'!$I$6:$I$4786)&gt;0,IFERROR((VLOOKUP(E667,'Volet 1 - Domaines 2&amp;3'!$A$39:$L$43,11,0)*D667+VLOOKUP(E667,'Volet 1 - Domaines 2&amp;3'!$A$39:$L$43,12,0))*$B$6,error),"")</f>
        <v/>
      </c>
      <c r="H667" s="119" t="str" cm="1">
        <f t="array" ref="H667">IF(SUMIF('BDD de référence'!$B$6:$B$4786,A667,'BDD de référence'!$J$6:$J$4786)&gt;0,IFERROR((VLOOKUP(E667,'Volet 1 - Domaines 2&amp;3'!$A$39:$L$43,11,0)*D667+VLOOKUP(E667,'Volet 1 - Domaines 2&amp;3'!$A$39:$L$43,12,0))*$B$6,error),"")</f>
        <v/>
      </c>
      <c r="I667" s="119">
        <f>IFERROR((VLOOKUP(E667,'Simulations - Consolidé'!$A$41:$P$45,15,0)*D667+VLOOKUP(E667,'Simulations - Consolidé'!$A$41:$P$45,16,0)),"")*$C$6</f>
        <v>8540.0074912891996</v>
      </c>
      <c r="J667" s="167">
        <v>6003.22</v>
      </c>
      <c r="K667" s="167">
        <v>7203.87</v>
      </c>
      <c r="L667" s="167">
        <v>5231.59</v>
      </c>
      <c r="M667" s="167">
        <v>6277.91</v>
      </c>
      <c r="N667" s="167">
        <v>5293.2800000000007</v>
      </c>
      <c r="O667" s="167">
        <v>6351.9400000000005</v>
      </c>
    </row>
    <row r="668" spans="1:15">
      <c r="A668" s="1" t="s">
        <v>2937</v>
      </c>
      <c r="B668" s="1" t="str">
        <f>VLOOKUP(A668,'BDD de référence'!$B$5:$D$5006,3,0)</f>
        <v>30</v>
      </c>
      <c r="C668" s="1" t="str">
        <f>VLOOKUP(A668,'BDD de référence'!$B$5:$E$5006,4,0)</f>
        <v>Occitanie</v>
      </c>
      <c r="D668" s="201">
        <v>5138</v>
      </c>
      <c r="E668" s="189" t="str">
        <f t="shared" si="10"/>
        <v>Tranche A</v>
      </c>
      <c r="F668" s="119">
        <f>IFERROR((VLOOKUP(E668,'Simulations - Consolidé'!$A$41:$P$45,13,0)*D668+VLOOKUP(E668,'Simulations - Consolidé'!$A$41:$P$45,14,0)),"")*$B$6</f>
        <v>19043.399999999998</v>
      </c>
      <c r="G668" s="119" t="str" cm="1">
        <f t="array" ref="G668">IF(SUMIF('BDD de référence'!$B$6:$B$4786,A668,'BDD de référence'!$I$6:$I$4786)&gt;0,IFERROR((VLOOKUP(E668,'Volet 1 - Domaines 2&amp;3'!$A$39:$L$43,11,0)*D668+VLOOKUP(E668,'Volet 1 - Domaines 2&amp;3'!$A$39:$L$43,12,0))*$B$6,error),"")</f>
        <v/>
      </c>
      <c r="H668" s="119" t="str" cm="1">
        <f t="array" ref="H668">IF(SUMIF('BDD de référence'!$B$6:$B$4786,A668,'BDD de référence'!$J$6:$J$4786)&gt;0,IFERROR((VLOOKUP(E668,'Volet 1 - Domaines 2&amp;3'!$A$39:$L$43,11,0)*D668+VLOOKUP(E668,'Volet 1 - Domaines 2&amp;3'!$A$39:$L$43,12,0))*$B$6,error),"")</f>
        <v/>
      </c>
      <c r="I668" s="119">
        <f>IFERROR((VLOOKUP(E668,'Simulations - Consolidé'!$A$41:$P$45,15,0)*D668+VLOOKUP(E668,'Simulations - Consolidé'!$A$41:$P$45,16,0)),"")*$C$6</f>
        <v>8278.5512195121955</v>
      </c>
      <c r="J668" s="167">
        <v>5806.67</v>
      </c>
      <c r="K668" s="167">
        <v>6968.01</v>
      </c>
      <c r="L668" s="167">
        <v>5084.17</v>
      </c>
      <c r="M668" s="167">
        <v>6101.01</v>
      </c>
      <c r="N668" s="167">
        <v>5195</v>
      </c>
      <c r="O668" s="167">
        <v>6234</v>
      </c>
    </row>
    <row r="669" spans="1:15">
      <c r="A669" s="1" t="s">
        <v>2934</v>
      </c>
      <c r="B669" s="1" t="str">
        <f>VLOOKUP(A669,'BDD de référence'!$B$5:$D$5006,3,0)</f>
        <v>30</v>
      </c>
      <c r="C669" s="1" t="str">
        <f>VLOOKUP(A669,'BDD de référence'!$B$5:$E$5006,4,0)</f>
        <v>Occitanie</v>
      </c>
      <c r="D669" s="201">
        <v>5867.5</v>
      </c>
      <c r="E669" s="189" t="str">
        <f t="shared" si="10"/>
        <v>Tranche A</v>
      </c>
      <c r="F669" s="119">
        <f>IFERROR((VLOOKUP(E669,'Simulations - Consolidé'!$A$41:$P$45,13,0)*D669+VLOOKUP(E669,'Simulations - Consolidé'!$A$41:$P$45,14,0)),"")*$B$6</f>
        <v>19574.892857142855</v>
      </c>
      <c r="G669" s="119" t="str" cm="1">
        <f t="array" ref="G669">IF(SUMIF('BDD de référence'!$B$6:$B$4786,A669,'BDD de référence'!$I$6:$I$4786)&gt;0,IFERROR((VLOOKUP(E669,'Volet 1 - Domaines 2&amp;3'!$A$39:$L$43,11,0)*D669+VLOOKUP(E669,'Volet 1 - Domaines 2&amp;3'!$A$39:$L$43,12,0))*$B$6,error),"")</f>
        <v/>
      </c>
      <c r="H669" s="119" t="str" cm="1">
        <f t="array" ref="H669">IF(SUMIF('BDD de référence'!$B$6:$B$4786,A669,'BDD de référence'!$J$6:$J$4786)&gt;0,IFERROR((VLOOKUP(E669,'Volet 1 - Domaines 2&amp;3'!$A$39:$L$43,11,0)*D669+VLOOKUP(E669,'Volet 1 - Domaines 2&amp;3'!$A$39:$L$43,12,0))*$B$6,error),"")</f>
        <v/>
      </c>
      <c r="I669" s="119">
        <f>IFERROR((VLOOKUP(E669,'Simulations - Consolidé'!$A$41:$P$45,15,0)*D669+VLOOKUP(E669,'Simulations - Consolidé'!$A$41:$P$45,16,0)),"")*$C$6</f>
        <v>8509.6019163763067</v>
      </c>
      <c r="J669" s="167">
        <v>5980.3600000000006</v>
      </c>
      <c r="K669" s="167">
        <v>7176.4400000000005</v>
      </c>
      <c r="L669" s="167">
        <v>5214.45</v>
      </c>
      <c r="M669" s="167">
        <v>6257.34</v>
      </c>
      <c r="N669" s="167">
        <v>5281.85</v>
      </c>
      <c r="O669" s="167">
        <v>6338.22</v>
      </c>
    </row>
    <row r="670" spans="1:15">
      <c r="A670" s="1" t="s">
        <v>2900</v>
      </c>
      <c r="B670" s="1" t="str">
        <f>VLOOKUP(A670,'BDD de référence'!$B$5:$D$5006,3,0)</f>
        <v>30</v>
      </c>
      <c r="C670" s="1" t="str">
        <f>VLOOKUP(A670,'BDD de référence'!$B$5:$E$5006,4,0)</f>
        <v>Occitanie</v>
      </c>
      <c r="D670" s="201">
        <v>12132</v>
      </c>
      <c r="E670" s="189" t="str">
        <f t="shared" si="10"/>
        <v>Tranche B</v>
      </c>
      <c r="F670" s="119">
        <f>IFERROR((VLOOKUP(E670,'Simulations - Consolidé'!$A$41:$P$45,13,0)*D670+VLOOKUP(E670,'Simulations - Consolidé'!$A$41:$P$45,14,0)),"")*$B$6</f>
        <v>27154.374193548385</v>
      </c>
      <c r="G670" s="119" t="str" cm="1">
        <f t="array" ref="G670">IF(SUMIF('BDD de référence'!$B$6:$B$4786,A670,'BDD de référence'!$I$6:$I$4786)&gt;0,IFERROR((VLOOKUP(E670,'Volet 1 - Domaines 2&amp;3'!$A$39:$L$43,11,0)*D670+VLOOKUP(E670,'Volet 1 - Domaines 2&amp;3'!$A$39:$L$43,12,0))*$B$6,error),"")</f>
        <v/>
      </c>
      <c r="H670" s="119" t="str" cm="1">
        <f t="array" ref="H670">IF(SUMIF('BDD de référence'!$B$6:$B$4786,A670,'BDD de référence'!$J$6:$J$4786)&gt;0,IFERROR((VLOOKUP(E670,'Volet 1 - Domaines 2&amp;3'!$A$39:$L$43,11,0)*D670+VLOOKUP(E670,'Volet 1 - Domaines 2&amp;3'!$A$39:$L$43,12,0))*$B$6,error),"")</f>
        <v/>
      </c>
      <c r="I670" s="119">
        <f>IFERROR((VLOOKUP(E670,'Simulations - Consolidé'!$A$41:$P$45,15,0)*D670+VLOOKUP(E670,'Simulations - Consolidé'!$A$41:$P$45,16,0)),"")*$C$6</f>
        <v>11804.555782848151</v>
      </c>
      <c r="J670" s="167">
        <v>7767.54</v>
      </c>
      <c r="K670" s="167">
        <v>9321.0500000000011</v>
      </c>
      <c r="L670" s="167">
        <v>6796.25</v>
      </c>
      <c r="M670" s="167">
        <v>8155.5</v>
      </c>
      <c r="N670" s="167">
        <v>5830.55</v>
      </c>
      <c r="O670" s="167">
        <v>6996.66</v>
      </c>
    </row>
    <row r="671" spans="1:15">
      <c r="A671" s="1" t="s">
        <v>2945</v>
      </c>
      <c r="B671" s="1" t="str">
        <f>VLOOKUP(A671,'BDD de référence'!$B$5:$D$5006,3,0)</f>
        <v>30</v>
      </c>
      <c r="C671" s="1" t="str">
        <f>VLOOKUP(A671,'BDD de référence'!$B$5:$E$5006,4,0)</f>
        <v>Occitanie</v>
      </c>
      <c r="D671" s="201">
        <v>4450</v>
      </c>
      <c r="E671" s="189" t="str">
        <f t="shared" si="10"/>
        <v>Tranche A</v>
      </c>
      <c r="F671" s="119">
        <f>IFERROR((VLOOKUP(E671,'Simulations - Consolidé'!$A$41:$P$45,13,0)*D671+VLOOKUP(E671,'Simulations - Consolidé'!$A$41:$P$45,14,0)),"")*$B$6</f>
        <v>18542.142857142855</v>
      </c>
      <c r="G671" s="119" t="str" cm="1">
        <f t="array" ref="G671">IF(SUMIF('BDD de référence'!$B$6:$B$4786,A671,'BDD de référence'!$I$6:$I$4786)&gt;0,IFERROR((VLOOKUP(E671,'Volet 1 - Domaines 2&amp;3'!$A$39:$L$43,11,0)*D671+VLOOKUP(E671,'Volet 1 - Domaines 2&amp;3'!$A$39:$L$43,12,0))*$B$6,error),"")</f>
        <v/>
      </c>
      <c r="H671" s="119" t="str" cm="1">
        <f t="array" ref="H671">IF(SUMIF('BDD de référence'!$B$6:$B$4786,A671,'BDD de référence'!$J$6:$J$4786)&gt;0,IFERROR((VLOOKUP(E671,'Volet 1 - Domaines 2&amp;3'!$A$39:$L$43,11,0)*D671+VLOOKUP(E671,'Volet 1 - Domaines 2&amp;3'!$A$39:$L$43,12,0))*$B$6,error),"")</f>
        <v/>
      </c>
      <c r="I671" s="119">
        <f>IFERROR((VLOOKUP(E671,'Simulations - Consolidé'!$A$41:$P$45,15,0)*D671+VLOOKUP(E671,'Simulations - Consolidé'!$A$41:$P$45,16,0)),"")*$C$6</f>
        <v>8060.6445993031348</v>
      </c>
      <c r="J671" s="167">
        <v>5642.8600000000006</v>
      </c>
      <c r="K671" s="167">
        <v>6771.4400000000005</v>
      </c>
      <c r="L671" s="167">
        <v>4961.3200000000006</v>
      </c>
      <c r="M671" s="167">
        <v>5953.59</v>
      </c>
      <c r="N671" s="167">
        <v>5113.1000000000004</v>
      </c>
      <c r="O671" s="167">
        <v>6135.72</v>
      </c>
    </row>
    <row r="672" spans="1:15">
      <c r="A672" s="1" t="s">
        <v>2907</v>
      </c>
      <c r="B672" s="1" t="str">
        <f>VLOOKUP(A672,'BDD de référence'!$B$5:$D$5006,3,0)</f>
        <v>30</v>
      </c>
      <c r="C672" s="1" t="str">
        <f>VLOOKUP(A672,'BDD de référence'!$B$5:$E$5006,4,0)</f>
        <v>Occitanie</v>
      </c>
      <c r="D672" s="201">
        <v>10383.5</v>
      </c>
      <c r="E672" s="189" t="str">
        <f t="shared" si="10"/>
        <v>Tranche B</v>
      </c>
      <c r="F672" s="119">
        <f>IFERROR((VLOOKUP(E672,'Simulations - Consolidé'!$A$41:$P$45,13,0)*D672+VLOOKUP(E672,'Simulations - Consolidé'!$A$41:$P$45,14,0)),"")*$B$6</f>
        <v>24853.122580645162</v>
      </c>
      <c r="G672" s="119" t="str" cm="1">
        <f t="array" ref="G672">IF(SUMIF('BDD de référence'!$B$6:$B$4786,A672,'BDD de référence'!$I$6:$I$4786)&gt;0,IFERROR((VLOOKUP(E672,'Volet 1 - Domaines 2&amp;3'!$A$39:$L$43,11,0)*D672+VLOOKUP(E672,'Volet 1 - Domaines 2&amp;3'!$A$39:$L$43,12,0))*$B$6,error),"")</f>
        <v/>
      </c>
      <c r="H672" s="119" t="str" cm="1">
        <f t="array" ref="H672">IF(SUMIF('BDD de référence'!$B$6:$B$4786,A672,'BDD de référence'!$J$6:$J$4786)&gt;0,IFERROR((VLOOKUP(E672,'Volet 1 - Domaines 2&amp;3'!$A$39:$L$43,11,0)*D672+VLOOKUP(E672,'Volet 1 - Domaines 2&amp;3'!$A$39:$L$43,12,0))*$B$6,error),"")</f>
        <v/>
      </c>
      <c r="I672" s="119">
        <f>IFERROR((VLOOKUP(E672,'Simulations - Consolidé'!$A$41:$P$45,15,0)*D672+VLOOKUP(E672,'Simulations - Consolidé'!$A$41:$P$45,16,0)),"")*$C$6</f>
        <v>10804.155153422502</v>
      </c>
      <c r="J672" s="167">
        <v>7250.5</v>
      </c>
      <c r="K672" s="167">
        <v>8700.6</v>
      </c>
      <c r="L672" s="167">
        <v>6326.22</v>
      </c>
      <c r="M672" s="167">
        <v>7591.47</v>
      </c>
      <c r="N672" s="167">
        <v>5689.54</v>
      </c>
      <c r="O672" s="167">
        <v>6827.45</v>
      </c>
    </row>
    <row r="673" spans="1:15">
      <c r="A673" s="1" t="s">
        <v>2916</v>
      </c>
      <c r="B673" s="1" t="str">
        <f>VLOOKUP(A673,'BDD de référence'!$B$5:$D$5006,3,0)</f>
        <v>30</v>
      </c>
      <c r="C673" s="1" t="str">
        <f>VLOOKUP(A673,'BDD de référence'!$B$5:$E$5006,4,0)</f>
        <v>Occitanie</v>
      </c>
      <c r="D673" s="201">
        <v>8543</v>
      </c>
      <c r="E673" s="189" t="str">
        <f t="shared" si="10"/>
        <v>Tranche B</v>
      </c>
      <c r="F673" s="119">
        <f>IFERROR((VLOOKUP(E673,'Simulations - Consolidé'!$A$41:$P$45,13,0)*D673+VLOOKUP(E673,'Simulations - Consolidé'!$A$41:$P$45,14,0)),"")*$B$6</f>
        <v>22430.787096774191</v>
      </c>
      <c r="G673" s="119" t="str" cm="1">
        <f t="array" ref="G673">IF(SUMIF('BDD de référence'!$B$6:$B$4786,A673,'BDD de référence'!$I$6:$I$4786)&gt;0,IFERROR((VLOOKUP(E673,'Volet 1 - Domaines 2&amp;3'!$A$39:$L$43,11,0)*D673+VLOOKUP(E673,'Volet 1 - Domaines 2&amp;3'!$A$39:$L$43,12,0))*$B$6,error),"")</f>
        <v/>
      </c>
      <c r="H673" s="119" t="str" cm="1">
        <f t="array" ref="H673">IF(SUMIF('BDD de référence'!$B$6:$B$4786,A673,'BDD de référence'!$J$6:$J$4786)&gt;0,IFERROR((VLOOKUP(E673,'Volet 1 - Domaines 2&amp;3'!$A$39:$L$43,11,0)*D673+VLOOKUP(E673,'Volet 1 - Domaines 2&amp;3'!$A$39:$L$43,12,0))*$B$6,error),"")</f>
        <v/>
      </c>
      <c r="I673" s="119">
        <f>IFERROR((VLOOKUP(E673,'Simulations - Consolidé'!$A$41:$P$45,15,0)*D673+VLOOKUP(E673,'Simulations - Consolidé'!$A$41:$P$45,16,0)),"")*$C$6</f>
        <v>9751.1169158143184</v>
      </c>
      <c r="J673" s="167">
        <v>6706.27</v>
      </c>
      <c r="K673" s="167">
        <v>8047.5300000000007</v>
      </c>
      <c r="L673" s="167">
        <v>5831.46</v>
      </c>
      <c r="M673" s="167">
        <v>6997.76</v>
      </c>
      <c r="N673" s="167">
        <v>5541.1100000000006</v>
      </c>
      <c r="O673" s="167">
        <v>6649.34</v>
      </c>
    </row>
    <row r="674" spans="1:15">
      <c r="A674" s="1" t="s">
        <v>2903</v>
      </c>
      <c r="B674" s="1" t="str">
        <f>VLOOKUP(A674,'BDD de référence'!$B$5:$D$5006,3,0)</f>
        <v>30</v>
      </c>
      <c r="C674" s="1" t="str">
        <f>VLOOKUP(A674,'BDD de référence'!$B$5:$E$5006,4,0)</f>
        <v>Occitanie</v>
      </c>
      <c r="D674" s="201">
        <v>11976</v>
      </c>
      <c r="E674" s="189" t="str">
        <f t="shared" si="10"/>
        <v>Tranche B</v>
      </c>
      <c r="F674" s="119">
        <f>IFERROR((VLOOKUP(E674,'Simulations - Consolidé'!$A$41:$P$45,13,0)*D674+VLOOKUP(E674,'Simulations - Consolidé'!$A$41:$P$45,14,0)),"")*$B$6</f>
        <v>26949.058064516128</v>
      </c>
      <c r="G674" s="119" t="str" cm="1">
        <f t="array" ref="G674">IF(SUMIF('BDD de référence'!$B$6:$B$4786,A674,'BDD de référence'!$I$6:$I$4786)&gt;0,IFERROR((VLOOKUP(E674,'Volet 1 - Domaines 2&amp;3'!$A$39:$L$43,11,0)*D674+VLOOKUP(E674,'Volet 1 - Domaines 2&amp;3'!$A$39:$L$43,12,0))*$B$6,error),"")</f>
        <v/>
      </c>
      <c r="H674" s="119" t="str" cm="1">
        <f t="array" ref="H674">IF(SUMIF('BDD de référence'!$B$6:$B$4786,A674,'BDD de référence'!$J$6:$J$4786)&gt;0,IFERROR((VLOOKUP(E674,'Volet 1 - Domaines 2&amp;3'!$A$39:$L$43,11,0)*D674+VLOOKUP(E674,'Volet 1 - Domaines 2&amp;3'!$A$39:$L$43,12,0))*$B$6,error),"")</f>
        <v/>
      </c>
      <c r="I674" s="119">
        <f>IFERROR((VLOOKUP(E674,'Simulations - Consolidé'!$A$41:$P$45,15,0)*D674+VLOOKUP(E674,'Simulations - Consolidé'!$A$41:$P$45,16,0)),"")*$C$6</f>
        <v>11715.300708103854</v>
      </c>
      <c r="J674" s="167">
        <v>7721.4</v>
      </c>
      <c r="K674" s="167">
        <v>9265.68</v>
      </c>
      <c r="L674" s="167">
        <v>6754.31</v>
      </c>
      <c r="M674" s="167">
        <v>8105.18</v>
      </c>
      <c r="N674" s="167">
        <v>5817.96</v>
      </c>
      <c r="O674" s="167">
        <v>6981.56</v>
      </c>
    </row>
    <row r="675" spans="1:15">
      <c r="A675" s="1" t="s">
        <v>2910</v>
      </c>
      <c r="B675" s="1" t="str">
        <f>VLOOKUP(A675,'BDD de référence'!$B$5:$D$5006,3,0)</f>
        <v>30</v>
      </c>
      <c r="C675" s="1" t="str">
        <f>VLOOKUP(A675,'BDD de référence'!$B$5:$E$5006,4,0)</f>
        <v>Occitanie</v>
      </c>
      <c r="D675" s="201">
        <v>9315.5</v>
      </c>
      <c r="E675" s="189" t="str">
        <f t="shared" si="10"/>
        <v>Tranche B</v>
      </c>
      <c r="F675" s="119">
        <f>IFERROR((VLOOKUP(E675,'Simulations - Consolidé'!$A$41:$P$45,13,0)*D675+VLOOKUP(E675,'Simulations - Consolidé'!$A$41:$P$45,14,0)),"")*$B$6</f>
        <v>23447.496774193547</v>
      </c>
      <c r="G675" s="119" t="str" cm="1">
        <f t="array" ref="G675">IF(SUMIF('BDD de référence'!$B$6:$B$4786,A675,'BDD de référence'!$I$6:$I$4786)&gt;0,IFERROR((VLOOKUP(E675,'Volet 1 - Domaines 2&amp;3'!$A$39:$L$43,11,0)*D675+VLOOKUP(E675,'Volet 1 - Domaines 2&amp;3'!$A$39:$L$43,12,0))*$B$6,error),"")</f>
        <v/>
      </c>
      <c r="H675" s="119" t="str" cm="1">
        <f t="array" ref="H675">IF(SUMIF('BDD de référence'!$B$6:$B$4786,A675,'BDD de référence'!$J$6:$J$4786)&gt;0,IFERROR((VLOOKUP(E675,'Volet 1 - Domaines 2&amp;3'!$A$39:$L$43,11,0)*D675+VLOOKUP(E675,'Volet 1 - Domaines 2&amp;3'!$A$39:$L$43,12,0))*$B$6,error),"")</f>
        <v/>
      </c>
      <c r="I675" s="119">
        <f>IFERROR((VLOOKUP(E675,'Simulations - Consolidé'!$A$41:$P$45,15,0)*D675+VLOOKUP(E675,'Simulations - Consolidé'!$A$41:$P$45,16,0)),"")*$C$6</f>
        <v>10193.101180173091</v>
      </c>
      <c r="J675" s="167">
        <v>6934.7</v>
      </c>
      <c r="K675" s="167">
        <v>8321.64</v>
      </c>
      <c r="L675" s="167">
        <v>6039.12</v>
      </c>
      <c r="M675" s="167">
        <v>7246.95</v>
      </c>
      <c r="N675" s="167">
        <v>5603.41</v>
      </c>
      <c r="O675" s="167">
        <v>6724.1</v>
      </c>
    </row>
    <row r="676" spans="1:15">
      <c r="A676" s="1" t="s">
        <v>2947</v>
      </c>
      <c r="B676" s="1" t="str">
        <f>VLOOKUP(A676,'BDD de référence'!$B$5:$D$5006,3,0)</f>
        <v>30</v>
      </c>
      <c r="C676" s="1" t="str">
        <f>VLOOKUP(A676,'BDD de référence'!$B$5:$E$5006,4,0)</f>
        <v>Occitanie</v>
      </c>
      <c r="D676" s="201">
        <v>4023</v>
      </c>
      <c r="E676" s="189" t="str">
        <f t="shared" si="10"/>
        <v>Tranche A</v>
      </c>
      <c r="F676" s="119">
        <f>IFERROR((VLOOKUP(E676,'Simulations - Consolidé'!$A$41:$P$45,13,0)*D676+VLOOKUP(E676,'Simulations - Consolidé'!$A$41:$P$45,14,0)),"")*$B$6</f>
        <v>18231.042857142857</v>
      </c>
      <c r="G676" s="119" t="str" cm="1">
        <f t="array" ref="G676">IF(SUMIF('BDD de référence'!$B$6:$B$4786,A676,'BDD de référence'!$I$6:$I$4786)&gt;0,IFERROR((VLOOKUP(E676,'Volet 1 - Domaines 2&amp;3'!$A$39:$L$43,11,0)*D676+VLOOKUP(E676,'Volet 1 - Domaines 2&amp;3'!$A$39:$L$43,12,0))*$B$6,error),"")</f>
        <v/>
      </c>
      <c r="H676" s="119" t="str" cm="1">
        <f t="array" ref="H676">IF(SUMIF('BDD de référence'!$B$6:$B$4786,A676,'BDD de référence'!$J$6:$J$4786)&gt;0,IFERROR((VLOOKUP(E676,'Volet 1 - Domaines 2&amp;3'!$A$39:$L$43,11,0)*D676+VLOOKUP(E676,'Volet 1 - Domaines 2&amp;3'!$A$39:$L$43,12,0))*$B$6,error),"")</f>
        <v/>
      </c>
      <c r="I676" s="119">
        <f>IFERROR((VLOOKUP(E676,'Simulations - Consolidé'!$A$41:$P$45,15,0)*D676+VLOOKUP(E676,'Simulations - Consolidé'!$A$41:$P$45,16,0)),"")*$C$6</f>
        <v>7925.4031358885022</v>
      </c>
      <c r="J676" s="167">
        <v>5541.2</v>
      </c>
      <c r="K676" s="167">
        <v>6649.44</v>
      </c>
      <c r="L676" s="167">
        <v>4885.0700000000006</v>
      </c>
      <c r="M676" s="167">
        <v>5862.09</v>
      </c>
      <c r="N676" s="167">
        <v>5062.2700000000004</v>
      </c>
      <c r="O676" s="167">
        <v>6074.7300000000005</v>
      </c>
    </row>
    <row r="677" spans="1:15">
      <c r="A677" s="1" t="s">
        <v>2842</v>
      </c>
      <c r="B677" s="1" t="str">
        <f>VLOOKUP(A677,'BDD de référence'!$B$5:$D$5006,3,0)</f>
        <v>30</v>
      </c>
      <c r="C677" s="1" t="str">
        <f>VLOOKUP(A677,'BDD de référence'!$B$5:$E$5006,4,0)</f>
        <v>Occitanie</v>
      </c>
      <c r="D677" s="201">
        <v>494194.75</v>
      </c>
      <c r="E677" s="189" t="str">
        <f t="shared" si="10"/>
        <v>Tranche D</v>
      </c>
      <c r="F677" s="119">
        <f>IFERROR((VLOOKUP(E677,'Simulations - Consolidé'!$A$41:$P$45,13,0)*D677+VLOOKUP(E677,'Simulations - Consolidé'!$A$41:$P$45,14,0)),"")*$B$6</f>
        <v>155365.79662408758</v>
      </c>
      <c r="G677" s="119" cm="1">
        <f t="array" ref="G677">IF(SUMIF('BDD de référence'!$B$6:$B$4786,A677,'BDD de référence'!$I$6:$I$4786)&gt;0,IFERROR((VLOOKUP(E677,'Volet 1 - Domaines 2&amp;3'!$A$39:$L$43,11,0)*D677+VLOOKUP(E677,'Volet 1 - Domaines 2&amp;3'!$A$39:$L$43,12,0))*$B$6,error),"")</f>
        <v>48789.660620437957</v>
      </c>
      <c r="H677" s="119" cm="1">
        <f t="array" ref="H677">IF(SUMIF('BDD de référence'!$B$6:$B$4786,A677,'BDD de référence'!$J$6:$J$4786)&gt;0,IFERROR((VLOOKUP(E677,'Volet 1 - Domaines 2&amp;3'!$A$39:$L$43,11,0)*D677+VLOOKUP(E677,'Volet 1 - Domaines 2&amp;3'!$A$39:$L$43,12,0))*$B$6,error),"")</f>
        <v>48789.660620437957</v>
      </c>
      <c r="I677" s="119">
        <f>IFERROR((VLOOKUP(E677,'Simulations - Consolidé'!$A$41:$P$45,15,0)*D677+VLOOKUP(E677,'Simulations - Consolidé'!$A$41:$P$45,16,0)),"")*$C$6</f>
        <v>67540.654773455579</v>
      </c>
      <c r="J677" s="167">
        <v>40564.950000000004</v>
      </c>
      <c r="K677" s="167">
        <v>48677.94</v>
      </c>
      <c r="L677" s="167">
        <v>23725.989999999998</v>
      </c>
      <c r="M677" s="167">
        <v>28471.19</v>
      </c>
      <c r="N677" s="167">
        <v>19559.32</v>
      </c>
      <c r="O677" s="167">
        <v>23471.19</v>
      </c>
    </row>
    <row r="678" spans="1:15">
      <c r="A678" s="1" t="s">
        <v>2846</v>
      </c>
      <c r="B678" s="1" t="str">
        <f>VLOOKUP(A678,'BDD de référence'!$B$5:$D$5006,3,0)</f>
        <v>30</v>
      </c>
      <c r="C678" s="1" t="str">
        <f>VLOOKUP(A678,'BDD de référence'!$B$5:$E$5006,4,0)</f>
        <v>Occitanie</v>
      </c>
      <c r="D678" s="201">
        <v>150187</v>
      </c>
      <c r="E678" s="189" t="str">
        <f t="shared" si="10"/>
        <v>Tranche C</v>
      </c>
      <c r="F678" s="119">
        <f>IFERROR((VLOOKUP(E678,'Simulations - Consolidé'!$A$41:$P$45,13,0)*D678+VLOOKUP(E678,'Simulations - Consolidé'!$A$41:$P$45,14,0)),"")*$B$6</f>
        <v>94151.628433734935</v>
      </c>
      <c r="G678" s="119" cm="1">
        <f t="array" ref="G678">IF(SUMIF('BDD de référence'!$B$6:$B$4786,A678,'BDD de référence'!$I$6:$I$4786)&gt;0,IFERROR((VLOOKUP(E678,'Volet 1 - Domaines 2&amp;3'!$A$39:$L$43,11,0)*D678+VLOOKUP(E678,'Volet 1 - Domaines 2&amp;3'!$A$39:$L$43,12,0))*$B$6,error),"")</f>
        <v>35699.434698795179</v>
      </c>
      <c r="H678" s="119" cm="1">
        <f t="array" ref="H678">IF(SUMIF('BDD de référence'!$B$6:$B$4786,A678,'BDD de référence'!$J$6:$J$4786)&gt;0,IFERROR((VLOOKUP(E678,'Volet 1 - Domaines 2&amp;3'!$A$39:$L$43,11,0)*D678+VLOOKUP(E678,'Volet 1 - Domaines 2&amp;3'!$A$39:$L$43,12,0))*$B$6,error),"")</f>
        <v>35699.434698795179</v>
      </c>
      <c r="I678" s="119">
        <f>IFERROR((VLOOKUP(E678,'Simulations - Consolidé'!$A$41:$P$45,15,0)*D678+VLOOKUP(E678,'Simulations - Consolidé'!$A$41:$P$45,16,0)),"")*$C$6</f>
        <v>40929.617525712601</v>
      </c>
      <c r="J678" s="167">
        <v>24678.92</v>
      </c>
      <c r="K678" s="167">
        <v>29614.71</v>
      </c>
      <c r="L678" s="167">
        <v>16506.129999999997</v>
      </c>
      <c r="M678" s="167">
        <v>19807.359999999997</v>
      </c>
      <c r="N678" s="167">
        <v>12820.26</v>
      </c>
      <c r="O678" s="167">
        <v>15384.32</v>
      </c>
    </row>
    <row r="679" spans="1:15">
      <c r="A679" s="1" t="s">
        <v>2849</v>
      </c>
      <c r="B679" s="1" t="str">
        <f>VLOOKUP(A679,'BDD de référence'!$B$5:$D$5006,3,0)</f>
        <v>30</v>
      </c>
      <c r="C679" s="1" t="str">
        <f>VLOOKUP(A679,'BDD de référence'!$B$5:$E$5006,4,0)</f>
        <v>Occitanie</v>
      </c>
      <c r="D679" s="201">
        <v>80958</v>
      </c>
      <c r="E679" s="189" t="str">
        <f t="shared" si="10"/>
        <v>Tranche C</v>
      </c>
      <c r="F679" s="119">
        <f>IFERROR((VLOOKUP(E679,'Simulations - Consolidé'!$A$41:$P$45,13,0)*D679+VLOOKUP(E679,'Simulations - Consolidé'!$A$41:$P$45,14,0)),"")*$B$6</f>
        <v>65225.583614457835</v>
      </c>
      <c r="G679" s="119" cm="1">
        <f t="array" ref="G679">IF(SUMIF('BDD de référence'!$B$6:$B$4786,A679,'BDD de référence'!$I$6:$I$4786)&gt;0,IFERROR((VLOOKUP(E679,'Volet 1 - Domaines 2&amp;3'!$A$39:$L$43,11,0)*D679+VLOOKUP(E679,'Volet 1 - Domaines 2&amp;3'!$A$39:$L$43,12,0))*$B$6,error),"")</f>
        <v>28326.129156626506</v>
      </c>
      <c r="H679" s="119" cm="1">
        <f t="array" ref="H679">IF(SUMIF('BDD de référence'!$B$6:$B$4786,A679,'BDD de référence'!$J$6:$J$4786)&gt;0,IFERROR((VLOOKUP(E679,'Volet 1 - Domaines 2&amp;3'!$A$39:$L$43,11,0)*D679+VLOOKUP(E679,'Volet 1 - Domaines 2&amp;3'!$A$39:$L$43,12,0))*$B$6,error),"")</f>
        <v>28326.129156626506</v>
      </c>
      <c r="I679" s="119">
        <f>IFERROR((VLOOKUP(E679,'Simulations - Consolidé'!$A$41:$P$45,15,0)*D679+VLOOKUP(E679,'Simulations - Consolidé'!$A$41:$P$45,16,0)),"")*$C$6</f>
        <v>28354.880681751394</v>
      </c>
      <c r="J679" s="167">
        <v>17172.16</v>
      </c>
      <c r="K679" s="167">
        <v>20606.599999999999</v>
      </c>
      <c r="L679" s="167">
        <v>12752.75</v>
      </c>
      <c r="M679" s="167">
        <v>15303.3</v>
      </c>
      <c r="N679" s="167">
        <v>9483.93</v>
      </c>
      <c r="O679" s="167">
        <v>11380.72</v>
      </c>
    </row>
    <row r="680" spans="1:15">
      <c r="A680" s="1" t="s">
        <v>2893</v>
      </c>
      <c r="B680" s="1" t="str">
        <f>VLOOKUP(A680,'BDD de référence'!$B$5:$D$5006,3,0)</f>
        <v>30</v>
      </c>
      <c r="C680" s="1" t="str">
        <f>VLOOKUP(A680,'BDD de référence'!$B$5:$E$5006,4,0)</f>
        <v>Occitanie</v>
      </c>
      <c r="D680" s="201">
        <v>12804.5</v>
      </c>
      <c r="E680" s="189" t="str">
        <f t="shared" si="10"/>
        <v>Tranche B</v>
      </c>
      <c r="F680" s="119">
        <f>IFERROR((VLOOKUP(E680,'Simulations - Consolidé'!$A$41:$P$45,13,0)*D680+VLOOKUP(E680,'Simulations - Consolidé'!$A$41:$P$45,14,0)),"")*$B$6</f>
        <v>28039.470967741931</v>
      </c>
      <c r="G680" s="119" t="str" cm="1">
        <f t="array" ref="G680">IF(SUMIF('BDD de référence'!$B$6:$B$4786,A680,'BDD de référence'!$I$6:$I$4786)&gt;0,IFERROR((VLOOKUP(E680,'Volet 1 - Domaines 2&amp;3'!$A$39:$L$43,11,0)*D680+VLOOKUP(E680,'Volet 1 - Domaines 2&amp;3'!$A$39:$L$43,12,0))*$B$6,error),"")</f>
        <v/>
      </c>
      <c r="H680" s="119" t="str" cm="1">
        <f t="array" ref="H680">IF(SUMIF('BDD de référence'!$B$6:$B$4786,A680,'BDD de référence'!$J$6:$J$4786)&gt;0,IFERROR((VLOOKUP(E680,'Volet 1 - Domaines 2&amp;3'!$A$39:$L$43,11,0)*D680+VLOOKUP(E680,'Volet 1 - Domaines 2&amp;3'!$A$39:$L$43,12,0))*$B$6,error),"")</f>
        <v/>
      </c>
      <c r="I680" s="119">
        <f>IFERROR((VLOOKUP(E680,'Simulations - Consolidé'!$A$41:$P$45,15,0)*D680+VLOOKUP(E680,'Simulations - Consolidé'!$A$41:$P$45,16,0)),"")*$C$6</f>
        <v>12189.325255704169</v>
      </c>
      <c r="J680" s="167">
        <v>7966.4000000000005</v>
      </c>
      <c r="K680" s="167">
        <v>9559.68</v>
      </c>
      <c r="L680" s="167">
        <v>6977.02</v>
      </c>
      <c r="M680" s="167">
        <v>8372.43</v>
      </c>
      <c r="N680" s="167">
        <v>5884.7800000000007</v>
      </c>
      <c r="O680" s="167">
        <v>7061.74</v>
      </c>
    </row>
    <row r="681" spans="1:15">
      <c r="A681" s="1" t="s">
        <v>2881</v>
      </c>
      <c r="B681" s="1" t="str">
        <f>VLOOKUP(A681,'BDD de référence'!$B$5:$D$5006,3,0)</f>
        <v>30</v>
      </c>
      <c r="C681" s="1" t="str">
        <f>VLOOKUP(A681,'BDD de référence'!$B$5:$E$5006,4,0)</f>
        <v>Occitanie</v>
      </c>
      <c r="D681" s="201">
        <v>17008</v>
      </c>
      <c r="E681" s="189" t="str">
        <f t="shared" si="10"/>
        <v>Tranche B</v>
      </c>
      <c r="F681" s="119">
        <f>IFERROR((VLOOKUP(E681,'Simulations - Consolidé'!$A$41:$P$45,13,0)*D681+VLOOKUP(E681,'Simulations - Consolidé'!$A$41:$P$45,14,0)),"")*$B$6</f>
        <v>33571.819354838706</v>
      </c>
      <c r="G681" s="119" t="str" cm="1">
        <f t="array" ref="G681">IF(SUMIF('BDD de référence'!$B$6:$B$4786,A681,'BDD de référence'!$I$6:$I$4786)&gt;0,IFERROR((VLOOKUP(E681,'Volet 1 - Domaines 2&amp;3'!$A$39:$L$43,11,0)*D681+VLOOKUP(E681,'Volet 1 - Domaines 2&amp;3'!$A$39:$L$43,12,0))*$B$6,error),"")</f>
        <v/>
      </c>
      <c r="H681" s="119" t="str" cm="1">
        <f t="array" ref="H681">IF(SUMIF('BDD de référence'!$B$6:$B$4786,A681,'BDD de référence'!$J$6:$J$4786)&gt;0,IFERROR((VLOOKUP(E681,'Volet 1 - Domaines 2&amp;3'!$A$39:$L$43,11,0)*D681+VLOOKUP(E681,'Volet 1 - Domaines 2&amp;3'!$A$39:$L$43,12,0))*$B$6,error),"")</f>
        <v/>
      </c>
      <c r="I681" s="119">
        <f>IFERROR((VLOOKUP(E681,'Simulations - Consolidé'!$A$41:$P$45,15,0)*D681+VLOOKUP(E681,'Simulations - Consolidé'!$A$41:$P$45,16,0)),"")*$C$6</f>
        <v>14594.349016522421</v>
      </c>
      <c r="J681" s="167">
        <v>9209.36</v>
      </c>
      <c r="K681" s="167">
        <v>11051.24</v>
      </c>
      <c r="L681" s="167">
        <v>8107</v>
      </c>
      <c r="M681" s="167">
        <v>9728.4</v>
      </c>
      <c r="N681" s="167">
        <v>6223.77</v>
      </c>
      <c r="O681" s="167">
        <v>7468.5300000000007</v>
      </c>
    </row>
    <row r="682" spans="1:15">
      <c r="A682" s="1" t="s">
        <v>2887</v>
      </c>
      <c r="B682" s="1" t="str">
        <f>VLOOKUP(A682,'BDD de référence'!$B$5:$D$5006,3,0)</f>
        <v>30</v>
      </c>
      <c r="C682" s="1" t="str">
        <f>VLOOKUP(A682,'BDD de référence'!$B$5:$E$5006,4,0)</f>
        <v>Occitanie</v>
      </c>
      <c r="D682" s="201">
        <v>14272.5</v>
      </c>
      <c r="E682" s="189" t="str">
        <f t="shared" si="10"/>
        <v>Tranche B</v>
      </c>
      <c r="F682" s="119">
        <f>IFERROR((VLOOKUP(E682,'Simulations - Consolidé'!$A$41:$P$45,13,0)*D682+VLOOKUP(E682,'Simulations - Consolidé'!$A$41:$P$45,14,0)),"")*$B$6</f>
        <v>29971.548387096769</v>
      </c>
      <c r="G682" s="119" t="str" cm="1">
        <f t="array" ref="G682">IF(SUMIF('BDD de référence'!$B$6:$B$4786,A682,'BDD de référence'!$I$6:$I$4786)&gt;0,IFERROR((VLOOKUP(E682,'Volet 1 - Domaines 2&amp;3'!$A$39:$L$43,11,0)*D682+VLOOKUP(E682,'Volet 1 - Domaines 2&amp;3'!$A$39:$L$43,12,0))*$B$6,error),"")</f>
        <v/>
      </c>
      <c r="H682" s="119" t="str" cm="1">
        <f t="array" ref="H682">IF(SUMIF('BDD de référence'!$B$6:$B$4786,A682,'BDD de référence'!$J$6:$J$4786)&gt;0,IFERROR((VLOOKUP(E682,'Volet 1 - Domaines 2&amp;3'!$A$39:$L$43,11,0)*D682+VLOOKUP(E682,'Volet 1 - Domaines 2&amp;3'!$A$39:$L$43,12,0))*$B$6,error),"")</f>
        <v/>
      </c>
      <c r="I682" s="119">
        <f>IFERROR((VLOOKUP(E682,'Simulations - Consolidé'!$A$41:$P$45,15,0)*D682+VLOOKUP(E682,'Simulations - Consolidé'!$A$41:$P$45,16,0)),"")*$C$6</f>
        <v>13029.238394964594</v>
      </c>
      <c r="J682" s="167">
        <v>8400.48</v>
      </c>
      <c r="K682" s="167">
        <v>10080.58</v>
      </c>
      <c r="L682" s="167">
        <v>7371.6500000000005</v>
      </c>
      <c r="M682" s="167">
        <v>8845.98</v>
      </c>
      <c r="N682" s="167">
        <v>6003.17</v>
      </c>
      <c r="O682" s="167">
        <v>7203.81</v>
      </c>
    </row>
    <row r="683" spans="1:15">
      <c r="A683" s="1" t="s">
        <v>2875</v>
      </c>
      <c r="B683" s="1" t="str">
        <f>VLOOKUP(A683,'BDD de référence'!$B$5:$D$5006,3,0)</f>
        <v>30</v>
      </c>
      <c r="C683" s="1" t="str">
        <f>VLOOKUP(A683,'BDD de référence'!$B$5:$E$5006,4,0)</f>
        <v>Occitanie</v>
      </c>
      <c r="D683" s="201">
        <v>37400</v>
      </c>
      <c r="E683" s="189" t="str">
        <f t="shared" si="10"/>
        <v>Tranche C</v>
      </c>
      <c r="F683" s="119">
        <f>IFERROR((VLOOKUP(E683,'Simulations - Consolidé'!$A$41:$P$45,13,0)*D683+VLOOKUP(E683,'Simulations - Consolidé'!$A$41:$P$45,14,0)),"")*$B$6</f>
        <v>47025.686746987951</v>
      </c>
      <c r="G683" s="119" t="str" cm="1">
        <f t="array" ref="G683">IF(SUMIF('BDD de référence'!$B$6:$B$4786,A683,'BDD de référence'!$I$6:$I$4786)&gt;0,IFERROR((VLOOKUP(E683,'Volet 1 - Domaines 2&amp;3'!$A$39:$L$43,11,0)*D683+VLOOKUP(E683,'Volet 1 - Domaines 2&amp;3'!$A$39:$L$43,12,0))*$B$6,error),"")</f>
        <v/>
      </c>
      <c r="H683" s="119" t="str" cm="1">
        <f t="array" ref="H683">IF(SUMIF('BDD de référence'!$B$6:$B$4786,A683,'BDD de référence'!$J$6:$J$4786)&gt;0,IFERROR((VLOOKUP(E683,'Volet 1 - Domaines 2&amp;3'!$A$39:$L$43,11,0)*D683+VLOOKUP(E683,'Volet 1 - Domaines 2&amp;3'!$A$39:$L$43,12,0))*$B$6,error),"")</f>
        <v/>
      </c>
      <c r="I683" s="119">
        <f>IFERROR((VLOOKUP(E683,'Simulations - Consolidé'!$A$41:$P$45,15,0)*D683+VLOOKUP(E683,'Simulations - Consolidé'!$A$41:$P$45,16,0)),"")*$C$6</f>
        <v>20443.017337643258</v>
      </c>
      <c r="J683" s="167">
        <v>12449</v>
      </c>
      <c r="K683" s="167">
        <v>14938.8</v>
      </c>
      <c r="L683" s="167">
        <v>10391.17</v>
      </c>
      <c r="M683" s="167">
        <v>12469.41</v>
      </c>
      <c r="N683" s="167">
        <v>7384.75</v>
      </c>
      <c r="O683" s="167">
        <v>8861.7000000000007</v>
      </c>
    </row>
    <row r="684" spans="1:15">
      <c r="A684" s="1" t="s">
        <v>2929</v>
      </c>
      <c r="B684" s="1" t="str">
        <f>VLOOKUP(A684,'BDD de référence'!$B$5:$D$5006,3,0)</f>
        <v>30</v>
      </c>
      <c r="C684" s="1" t="str">
        <f>VLOOKUP(A684,'BDD de référence'!$B$5:$E$5006,4,0)</f>
        <v>Occitanie</v>
      </c>
      <c r="D684" s="201">
        <v>6963</v>
      </c>
      <c r="E684" s="189" t="str">
        <f t="shared" si="10"/>
        <v>Tranche A</v>
      </c>
      <c r="F684" s="119">
        <f>IFERROR((VLOOKUP(E684,'Simulations - Consolidé'!$A$41:$P$45,13,0)*D684+VLOOKUP(E684,'Simulations - Consolidé'!$A$41:$P$45,14,0)),"")*$B$6</f>
        <v>20373.042857142857</v>
      </c>
      <c r="G684" s="119" t="str" cm="1">
        <f t="array" ref="G684">IF(SUMIF('BDD de référence'!$B$6:$B$4786,A684,'BDD de référence'!$I$6:$I$4786)&gt;0,IFERROR((VLOOKUP(E684,'Volet 1 - Domaines 2&amp;3'!$A$39:$L$43,11,0)*D684+VLOOKUP(E684,'Volet 1 - Domaines 2&amp;3'!$A$39:$L$43,12,0))*$B$6,error),"")</f>
        <v/>
      </c>
      <c r="H684" s="119" t="str" cm="1">
        <f t="array" ref="H684">IF(SUMIF('BDD de référence'!$B$6:$B$4786,A684,'BDD de référence'!$J$6:$J$4786)&gt;0,IFERROR((VLOOKUP(E684,'Volet 1 - Domaines 2&amp;3'!$A$39:$L$43,11,0)*D684+VLOOKUP(E684,'Volet 1 - Domaines 2&amp;3'!$A$39:$L$43,12,0))*$B$6,error),"")</f>
        <v/>
      </c>
      <c r="I684" s="119">
        <f>IFERROR((VLOOKUP(E684,'Simulations - Consolidé'!$A$41:$P$45,15,0)*D684+VLOOKUP(E684,'Simulations - Consolidé'!$A$41:$P$45,16,0)),"")*$C$6</f>
        <v>8856.5738675958182</v>
      </c>
      <c r="J684" s="167">
        <v>6241.2</v>
      </c>
      <c r="K684" s="167">
        <v>7489.44</v>
      </c>
      <c r="L684" s="167">
        <v>5410.0700000000006</v>
      </c>
      <c r="M684" s="167">
        <v>6492.09</v>
      </c>
      <c r="N684" s="167">
        <v>5412.27</v>
      </c>
      <c r="O684" s="167">
        <v>6494.7300000000005</v>
      </c>
    </row>
    <row r="685" spans="1:15">
      <c r="A685" s="1" t="s">
        <v>2856</v>
      </c>
      <c r="B685" s="1" t="str">
        <f>VLOOKUP(A685,'BDD de référence'!$B$5:$D$5006,3,0)</f>
        <v>30</v>
      </c>
      <c r="C685" s="1" t="str">
        <f>VLOOKUP(A685,'BDD de référence'!$B$5:$E$5006,4,0)</f>
        <v>Occitanie</v>
      </c>
      <c r="D685" s="201">
        <v>40694.5</v>
      </c>
      <c r="E685" s="189" t="str">
        <f t="shared" si="10"/>
        <v>Tranche C</v>
      </c>
      <c r="F685" s="119">
        <f>IFERROR((VLOOKUP(E685,'Simulations - Consolidé'!$A$41:$P$45,13,0)*D685+VLOOKUP(E685,'Simulations - Consolidé'!$A$41:$P$45,14,0)),"")*$B$6</f>
        <v>48402.232048192767</v>
      </c>
      <c r="G685" s="119" t="str" cm="1">
        <f t="array" ref="G685">IF(SUMIF('BDD de référence'!$B$6:$B$4786,A685,'BDD de référence'!$I$6:$I$4786)&gt;0,IFERROR((VLOOKUP(E685,'Volet 1 - Domaines 2&amp;3'!$A$39:$L$43,11,0)*D685+VLOOKUP(E685,'Volet 1 - Domaines 2&amp;3'!$A$39:$L$43,12,0))*$B$6,error),"")</f>
        <v/>
      </c>
      <c r="H685" s="119" cm="1">
        <f t="array" ref="H685">IF(SUMIF('BDD de référence'!$B$6:$B$4786,A685,'BDD de référence'!$J$6:$J$4786)&gt;0,IFERROR((VLOOKUP(E685,'Volet 1 - Domaines 2&amp;3'!$A$39:$L$43,11,0)*D685+VLOOKUP(E685,'Volet 1 - Domaines 2&amp;3'!$A$39:$L$43,12,0))*$B$6,error),"")</f>
        <v>24037.823855421684</v>
      </c>
      <c r="I685" s="119">
        <f>IFERROR((VLOOKUP(E685,'Simulations - Consolidé'!$A$41:$P$45,15,0)*D685+VLOOKUP(E685,'Simulations - Consolidé'!$A$41:$P$45,16,0)),"")*$C$6</f>
        <v>21041.429426976203</v>
      </c>
      <c r="J685" s="167">
        <v>12806.24</v>
      </c>
      <c r="K685" s="167">
        <v>15367.49</v>
      </c>
      <c r="L685" s="167">
        <v>10569.79</v>
      </c>
      <c r="M685" s="167">
        <v>12683.75</v>
      </c>
      <c r="N685" s="167">
        <v>7543.52</v>
      </c>
      <c r="O685" s="167">
        <v>9052.23</v>
      </c>
    </row>
    <row r="686" spans="1:15">
      <c r="A686" s="1" t="s">
        <v>2854</v>
      </c>
      <c r="B686" s="1" t="str">
        <f>VLOOKUP(A686,'BDD de référence'!$B$5:$D$5006,3,0)</f>
        <v>30</v>
      </c>
      <c r="C686" s="1" t="str">
        <f>VLOOKUP(A686,'BDD de référence'!$B$5:$E$5006,4,0)</f>
        <v>Occitanie</v>
      </c>
      <c r="D686" s="201">
        <v>60969</v>
      </c>
      <c r="E686" s="189" t="str">
        <f t="shared" si="10"/>
        <v>Tranche C</v>
      </c>
      <c r="F686" s="119">
        <f>IFERROR((VLOOKUP(E686,'Simulations - Consolidé'!$A$41:$P$45,13,0)*D686+VLOOKUP(E686,'Simulations - Consolidé'!$A$41:$P$45,14,0)),"")*$B$6</f>
        <v>56873.553253012047</v>
      </c>
      <c r="G686" s="119" t="str" cm="1">
        <f t="array" ref="G686">IF(SUMIF('BDD de référence'!$B$6:$B$4786,A686,'BDD de référence'!$I$6:$I$4786)&gt;0,IFERROR((VLOOKUP(E686,'Volet 1 - Domaines 2&amp;3'!$A$39:$L$43,11,0)*D686+VLOOKUP(E686,'Volet 1 - Domaines 2&amp;3'!$A$39:$L$43,12,0))*$B$6,error),"")</f>
        <v/>
      </c>
      <c r="H686" s="119" cm="1">
        <f t="array" ref="H686">IF(SUMIF('BDD de référence'!$B$6:$B$4786,A686,'BDD de référence'!$J$6:$J$4786)&gt;0,IFERROR((VLOOKUP(E686,'Volet 1 - Domaines 2&amp;3'!$A$39:$L$43,11,0)*D686+VLOOKUP(E686,'Volet 1 - Domaines 2&amp;3'!$A$39:$L$43,12,0))*$B$6,error),"")</f>
        <v>26197.180240963855</v>
      </c>
      <c r="I686" s="119">
        <f>IFERROR((VLOOKUP(E686,'Simulations - Consolidé'!$A$41:$P$45,15,0)*D686+VLOOKUP(E686,'Simulations - Consolidé'!$A$41:$P$45,16,0)),"")*$C$6</f>
        <v>24724.084125771376</v>
      </c>
      <c r="J686" s="167">
        <v>15004.68</v>
      </c>
      <c r="K686" s="167">
        <v>18005.62</v>
      </c>
      <c r="L686" s="167">
        <v>11669.01</v>
      </c>
      <c r="M686" s="167">
        <v>14002.82</v>
      </c>
      <c r="N686" s="167">
        <v>8520.6</v>
      </c>
      <c r="O686" s="167">
        <v>10224.719999999999</v>
      </c>
    </row>
    <row r="687" spans="1:15">
      <c r="A687" s="1" t="s">
        <v>2869</v>
      </c>
      <c r="B687" s="1" t="str">
        <f>VLOOKUP(A687,'BDD de référence'!$B$5:$D$5006,3,0)</f>
        <v>30</v>
      </c>
      <c r="C687" s="1" t="str">
        <f>VLOOKUP(A687,'BDD de référence'!$B$5:$E$5006,4,0)</f>
        <v>Occitanie</v>
      </c>
      <c r="D687" s="201">
        <v>26875</v>
      </c>
      <c r="E687" s="189" t="str">
        <f t="shared" si="10"/>
        <v>Tranche C</v>
      </c>
      <c r="F687" s="119">
        <f>IFERROR((VLOOKUP(E687,'Simulations - Consolidé'!$A$41:$P$45,13,0)*D687+VLOOKUP(E687,'Simulations - Consolidé'!$A$41:$P$45,14,0)),"")*$B$6</f>
        <v>42628.012048192766</v>
      </c>
      <c r="G687" s="119" t="str" cm="1">
        <f t="array" ref="G687">IF(SUMIF('BDD de référence'!$B$6:$B$4786,A687,'BDD de référence'!$I$6:$I$4786)&gt;0,IFERROR((VLOOKUP(E687,'Volet 1 - Domaines 2&amp;3'!$A$39:$L$43,11,0)*D687+VLOOKUP(E687,'Volet 1 - Domaines 2&amp;3'!$A$39:$L$43,12,0))*$B$6,error),"")</f>
        <v/>
      </c>
      <c r="H687" s="119" t="str" cm="1">
        <f t="array" ref="H687">IF(SUMIF('BDD de référence'!$B$6:$B$4786,A687,'BDD de référence'!$J$6:$J$4786)&gt;0,IFERROR((VLOOKUP(E687,'Volet 1 - Domaines 2&amp;3'!$A$39:$L$43,11,0)*D687+VLOOKUP(E687,'Volet 1 - Domaines 2&amp;3'!$A$39:$L$43,12,0))*$B$6,error),"")</f>
        <v/>
      </c>
      <c r="I687" s="119">
        <f>IFERROR((VLOOKUP(E687,'Simulations - Consolidé'!$A$41:$P$45,15,0)*D687+VLOOKUP(E687,'Simulations - Consolidé'!$A$41:$P$45,16,0)),"")*$C$6</f>
        <v>18531.259183073762</v>
      </c>
      <c r="J687" s="167">
        <v>11307.74</v>
      </c>
      <c r="K687" s="167">
        <v>13569.29</v>
      </c>
      <c r="L687" s="167">
        <v>9820.5400000000009</v>
      </c>
      <c r="M687" s="167">
        <v>11784.65</v>
      </c>
      <c r="N687" s="167">
        <v>6877.52</v>
      </c>
      <c r="O687" s="167">
        <v>8253.0300000000007</v>
      </c>
    </row>
    <row r="688" spans="1:15">
      <c r="A688" s="1" t="s">
        <v>2897</v>
      </c>
      <c r="B688" s="1" t="str">
        <f>VLOOKUP(A688,'BDD de référence'!$B$5:$D$5006,3,0)</f>
        <v>30</v>
      </c>
      <c r="C688" s="1" t="str">
        <f>VLOOKUP(A688,'BDD de référence'!$B$5:$E$5006,4,0)</f>
        <v>Occitanie</v>
      </c>
      <c r="D688" s="201">
        <v>12355.5</v>
      </c>
      <c r="E688" s="189" t="str">
        <f t="shared" si="10"/>
        <v>Tranche B</v>
      </c>
      <c r="F688" s="119">
        <f>IFERROR((VLOOKUP(E688,'Simulations - Consolidé'!$A$41:$P$45,13,0)*D688+VLOOKUP(E688,'Simulations - Consolidé'!$A$41:$P$45,14,0)),"")*$B$6</f>
        <v>27448.529032258062</v>
      </c>
      <c r="G688" s="119" t="str" cm="1">
        <f t="array" ref="G688">IF(SUMIF('BDD de référence'!$B$6:$B$4786,A688,'BDD de référence'!$I$6:$I$4786)&gt;0,IFERROR((VLOOKUP(E688,'Volet 1 - Domaines 2&amp;3'!$A$39:$L$43,11,0)*D688+VLOOKUP(E688,'Volet 1 - Domaines 2&amp;3'!$A$39:$L$43,12,0))*$B$6,error),"")</f>
        <v/>
      </c>
      <c r="H688" s="119" t="str" cm="1">
        <f t="array" ref="H688">IF(SUMIF('BDD de référence'!$B$6:$B$4786,A688,'BDD de référence'!$J$6:$J$4786)&gt;0,IFERROR((VLOOKUP(E688,'Volet 1 - Domaines 2&amp;3'!$A$39:$L$43,11,0)*D688+VLOOKUP(E688,'Volet 1 - Domaines 2&amp;3'!$A$39:$L$43,12,0))*$B$6,error),"")</f>
        <v/>
      </c>
      <c r="I688" s="119">
        <f>IFERROR((VLOOKUP(E688,'Simulations - Consolidé'!$A$41:$P$45,15,0)*D688+VLOOKUP(E688,'Simulations - Consolidé'!$A$41:$P$45,16,0)),"")*$C$6</f>
        <v>11932.430841856803</v>
      </c>
      <c r="J688" s="167">
        <v>7833.62</v>
      </c>
      <c r="K688" s="167">
        <v>9400.35</v>
      </c>
      <c r="L688" s="167">
        <v>6856.33</v>
      </c>
      <c r="M688" s="167">
        <v>8227.6</v>
      </c>
      <c r="N688" s="167">
        <v>5848.5700000000006</v>
      </c>
      <c r="O688" s="167">
        <v>7018.29</v>
      </c>
    </row>
    <row r="689" spans="1:15">
      <c r="A689" s="1" t="s">
        <v>2861</v>
      </c>
      <c r="B689" s="1" t="str">
        <f>VLOOKUP(A689,'BDD de référence'!$B$5:$D$5006,3,0)</f>
        <v>30</v>
      </c>
      <c r="C689" s="1" t="str">
        <f>VLOOKUP(A689,'BDD de référence'!$B$5:$E$5006,4,0)</f>
        <v>Occitanie</v>
      </c>
      <c r="D689" s="201">
        <v>34385.5</v>
      </c>
      <c r="E689" s="189" t="str">
        <f t="shared" si="10"/>
        <v>Tranche C</v>
      </c>
      <c r="F689" s="119">
        <f>IFERROR((VLOOKUP(E689,'Simulations - Consolidé'!$A$41:$P$45,13,0)*D689+VLOOKUP(E689,'Simulations - Consolidé'!$A$41:$P$45,14,0)),"")*$B$6</f>
        <v>45766.134216867467</v>
      </c>
      <c r="G689" s="119" t="str" cm="1">
        <f t="array" ref="G689">IF(SUMIF('BDD de référence'!$B$6:$B$4786,A689,'BDD de référence'!$I$6:$I$4786)&gt;0,IFERROR((VLOOKUP(E689,'Volet 1 - Domaines 2&amp;3'!$A$39:$L$43,11,0)*D689+VLOOKUP(E689,'Volet 1 - Domaines 2&amp;3'!$A$39:$L$43,12,0))*$B$6,error),"")</f>
        <v/>
      </c>
      <c r="H689" s="119" t="str" cm="1">
        <f t="array" ref="H689">IF(SUMIF('BDD de référence'!$B$6:$B$4786,A689,'BDD de référence'!$J$6:$J$4786)&gt;0,IFERROR((VLOOKUP(E689,'Volet 1 - Domaines 2&amp;3'!$A$39:$L$43,11,0)*D689+VLOOKUP(E689,'Volet 1 - Domaines 2&amp;3'!$A$39:$L$43,12,0))*$B$6,error),"")</f>
        <v/>
      </c>
      <c r="I689" s="119">
        <f>IFERROR((VLOOKUP(E689,'Simulations - Consolidé'!$A$41:$P$45,15,0)*D689+VLOOKUP(E689,'Simulations - Consolidé'!$A$41:$P$45,16,0)),"")*$C$6</f>
        <v>19895.464372612401</v>
      </c>
      <c r="J689" s="167">
        <v>12122.130000000001</v>
      </c>
      <c r="K689" s="167">
        <v>14546.56</v>
      </c>
      <c r="L689" s="167">
        <v>10227.74</v>
      </c>
      <c r="M689" s="167">
        <v>12273.29</v>
      </c>
      <c r="N689" s="167">
        <v>7239.47</v>
      </c>
      <c r="O689" s="167">
        <v>8687.3700000000008</v>
      </c>
    </row>
    <row r="690" spans="1:15">
      <c r="A690" s="1" t="s">
        <v>2877</v>
      </c>
      <c r="B690" s="1" t="str">
        <f>VLOOKUP(A690,'BDD de référence'!$B$5:$D$5006,3,0)</f>
        <v>30</v>
      </c>
      <c r="C690" s="1" t="str">
        <f>VLOOKUP(A690,'BDD de référence'!$B$5:$E$5006,4,0)</f>
        <v>Occitanie</v>
      </c>
      <c r="D690" s="201">
        <v>20539.5</v>
      </c>
      <c r="E690" s="189" t="str">
        <f t="shared" si="10"/>
        <v>Tranche B</v>
      </c>
      <c r="F690" s="119">
        <f>IFERROR((VLOOKUP(E690,'Simulations - Consolidé'!$A$41:$P$45,13,0)*D690+VLOOKUP(E690,'Simulations - Consolidé'!$A$41:$P$45,14,0)),"")*$B$6</f>
        <v>38219.729032258067</v>
      </c>
      <c r="G690" s="119" t="str" cm="1">
        <f t="array" ref="G690">IF(SUMIF('BDD de référence'!$B$6:$B$4786,A690,'BDD de référence'!$I$6:$I$4786)&gt;0,IFERROR((VLOOKUP(E690,'Volet 1 - Domaines 2&amp;3'!$A$39:$L$43,11,0)*D690+VLOOKUP(E690,'Volet 1 - Domaines 2&amp;3'!$A$39:$L$43,12,0))*$B$6,error),"")</f>
        <v/>
      </c>
      <c r="H690" s="119" t="str" cm="1">
        <f t="array" ref="H690">IF(SUMIF('BDD de référence'!$B$6:$B$4786,A690,'BDD de référence'!$J$6:$J$4786)&gt;0,IFERROR((VLOOKUP(E690,'Volet 1 - Domaines 2&amp;3'!$A$39:$L$43,11,0)*D690+VLOOKUP(E690,'Volet 1 - Domaines 2&amp;3'!$A$39:$L$43,12,0))*$B$6,error),"")</f>
        <v/>
      </c>
      <c r="I690" s="119">
        <f>IFERROR((VLOOKUP(E690,'Simulations - Consolidé'!$A$41:$P$45,15,0)*D690+VLOOKUP(E690,'Simulations - Consolidé'!$A$41:$P$45,16,0)),"")*$C$6</f>
        <v>16614.889378442171</v>
      </c>
      <c r="J690" s="167">
        <v>10253.620000000001</v>
      </c>
      <c r="K690" s="167">
        <v>12304.35</v>
      </c>
      <c r="L690" s="167">
        <v>9056.33</v>
      </c>
      <c r="M690" s="167">
        <v>10867.6</v>
      </c>
      <c r="N690" s="167">
        <v>6508.5700000000006</v>
      </c>
      <c r="O690" s="167">
        <v>7810.29</v>
      </c>
    </row>
    <row r="691" spans="1:15">
      <c r="A691" s="1" t="s">
        <v>2872</v>
      </c>
      <c r="B691" s="1" t="str">
        <f>VLOOKUP(A691,'BDD de référence'!$B$5:$D$5006,3,0)</f>
        <v>30</v>
      </c>
      <c r="C691" s="1" t="str">
        <f>VLOOKUP(A691,'BDD de référence'!$B$5:$E$5006,4,0)</f>
        <v>Occitanie</v>
      </c>
      <c r="D691" s="201">
        <v>25558</v>
      </c>
      <c r="E691" s="189" t="str">
        <f t="shared" si="10"/>
        <v>Tranche C</v>
      </c>
      <c r="F691" s="119">
        <f>IFERROR((VLOOKUP(E691,'Simulations - Consolidé'!$A$41:$P$45,13,0)*D691+VLOOKUP(E691,'Simulations - Consolidé'!$A$41:$P$45,14,0)),"")*$B$6</f>
        <v>42077.728192771086</v>
      </c>
      <c r="G691" s="119" t="str" cm="1">
        <f t="array" ref="G691">IF(SUMIF('BDD de référence'!$B$6:$B$4786,A691,'BDD de référence'!$I$6:$I$4786)&gt;0,IFERROR((VLOOKUP(E691,'Volet 1 - Domaines 2&amp;3'!$A$39:$L$43,11,0)*D691+VLOOKUP(E691,'Volet 1 - Domaines 2&amp;3'!$A$39:$L$43,12,0))*$B$6,error),"")</f>
        <v/>
      </c>
      <c r="H691" s="119" t="str" cm="1">
        <f t="array" ref="H691">IF(SUMIF('BDD de référence'!$B$6:$B$4786,A691,'BDD de référence'!$J$6:$J$4786)&gt;0,IFERROR((VLOOKUP(E691,'Volet 1 - Domaines 2&amp;3'!$A$39:$L$43,11,0)*D691+VLOOKUP(E691,'Volet 1 - Domaines 2&amp;3'!$A$39:$L$43,12,0))*$B$6,error),"")</f>
        <v/>
      </c>
      <c r="I691" s="119">
        <f>IFERROR((VLOOKUP(E691,'Simulations - Consolidé'!$A$41:$P$45,15,0)*D691+VLOOKUP(E691,'Simulations - Consolidé'!$A$41:$P$45,16,0)),"")*$C$6</f>
        <v>18292.039659124304</v>
      </c>
      <c r="J691" s="167">
        <v>11164.93</v>
      </c>
      <c r="K691" s="167">
        <v>13397.92</v>
      </c>
      <c r="L691" s="167">
        <v>9749.14</v>
      </c>
      <c r="M691" s="167">
        <v>11698.97</v>
      </c>
      <c r="N691" s="167">
        <v>6814.05</v>
      </c>
      <c r="O691" s="167">
        <v>8176.86</v>
      </c>
    </row>
    <row r="692" spans="1:15">
      <c r="A692" s="1" t="s">
        <v>2965</v>
      </c>
      <c r="B692" s="1" t="str">
        <f>VLOOKUP(A692,'BDD de référence'!$B$5:$D$5006,3,0)</f>
        <v>30</v>
      </c>
      <c r="C692" s="1" t="str">
        <f>VLOOKUP(A692,'BDD de référence'!$B$5:$E$5006,4,0)</f>
        <v>Occitanie</v>
      </c>
      <c r="D692" s="201">
        <v>741</v>
      </c>
      <c r="E692" s="189" t="str">
        <f t="shared" si="10"/>
        <v>Tranche A</v>
      </c>
      <c r="F692" s="119">
        <f>IFERROR((VLOOKUP(E692,'Simulations - Consolidé'!$A$41:$P$45,13,0)*D692+VLOOKUP(E692,'Simulations - Consolidé'!$A$41:$P$45,14,0)),"")*$B$6</f>
        <v>15839.871428571429</v>
      </c>
      <c r="G692" s="119" t="str" cm="1">
        <f t="array" ref="G692">IF(SUMIF('BDD de référence'!$B$6:$B$4786,A692,'BDD de référence'!$I$6:$I$4786)&gt;0,IFERROR((VLOOKUP(E692,'Volet 1 - Domaines 2&amp;3'!$A$39:$L$43,11,0)*D692+VLOOKUP(E692,'Volet 1 - Domaines 2&amp;3'!$A$39:$L$43,12,0))*$B$6,error),"")</f>
        <v/>
      </c>
      <c r="H692" s="119" t="str" cm="1">
        <f t="array" ref="H692">IF(SUMIF('BDD de référence'!$B$6:$B$4786,A692,'BDD de référence'!$J$6:$J$4786)&gt;0,IFERROR((VLOOKUP(E692,'Volet 1 - Domaines 2&amp;3'!$A$39:$L$43,11,0)*D692+VLOOKUP(E692,'Volet 1 - Domaines 2&amp;3'!$A$39:$L$43,12,0))*$B$6,error),"")</f>
        <v/>
      </c>
      <c r="I692" s="119">
        <f>IFERROR((VLOOKUP(E692,'Simulations - Consolidé'!$A$41:$P$45,15,0)*D692+VLOOKUP(E692,'Simulations - Consolidé'!$A$41:$P$45,16,0)),"")*$C$6</f>
        <v>6885.9125435540063</v>
      </c>
      <c r="J692" s="167">
        <v>4759.7700000000004</v>
      </c>
      <c r="K692" s="167">
        <v>5711.7300000000005</v>
      </c>
      <c r="L692" s="167">
        <v>4299</v>
      </c>
      <c r="M692" s="167">
        <v>5158.8</v>
      </c>
      <c r="N692" s="167">
        <v>4671.55</v>
      </c>
      <c r="O692" s="167">
        <v>5605.86</v>
      </c>
    </row>
    <row r="693" spans="1:15">
      <c r="A693" s="1" t="s">
        <v>2913</v>
      </c>
      <c r="B693" s="1" t="str">
        <f>VLOOKUP(A693,'BDD de référence'!$B$5:$D$5006,3,0)</f>
        <v>30</v>
      </c>
      <c r="C693" s="1" t="str">
        <f>VLOOKUP(A693,'BDD de référence'!$B$5:$E$5006,4,0)</f>
        <v>Occitanie</v>
      </c>
      <c r="D693" s="201">
        <v>9010.5</v>
      </c>
      <c r="E693" s="189" t="str">
        <f t="shared" si="10"/>
        <v>Tranche B</v>
      </c>
      <c r="F693" s="119">
        <f>IFERROR((VLOOKUP(E693,'Simulations - Consolidé'!$A$41:$P$45,13,0)*D693+VLOOKUP(E693,'Simulations - Consolidé'!$A$41:$P$45,14,0)),"")*$B$6</f>
        <v>23046.077419354839</v>
      </c>
      <c r="G693" s="119" t="str" cm="1">
        <f t="array" ref="G693">IF(SUMIF('BDD de référence'!$B$6:$B$4786,A693,'BDD de référence'!$I$6:$I$4786)&gt;0,IFERROR((VLOOKUP(E693,'Volet 1 - Domaines 2&amp;3'!$A$39:$L$43,11,0)*D693+VLOOKUP(E693,'Volet 1 - Domaines 2&amp;3'!$A$39:$L$43,12,0))*$B$6,error),"")</f>
        <v/>
      </c>
      <c r="H693" s="119" t="str" cm="1">
        <f t="array" ref="H693">IF(SUMIF('BDD de référence'!$B$6:$B$4786,A693,'BDD de référence'!$J$6:$J$4786)&gt;0,IFERROR((VLOOKUP(E693,'Volet 1 - Domaines 2&amp;3'!$A$39:$L$43,11,0)*D693+VLOOKUP(E693,'Volet 1 - Domaines 2&amp;3'!$A$39:$L$43,12,0))*$B$6,error),"")</f>
        <v/>
      </c>
      <c r="I693" s="119">
        <f>IFERROR((VLOOKUP(E693,'Simulations - Consolidé'!$A$41:$P$45,15,0)*D693+VLOOKUP(E693,'Simulations - Consolidé'!$A$41:$P$45,16,0)),"")*$C$6</f>
        <v>10018.596066089693</v>
      </c>
      <c r="J693" s="167">
        <v>6844.51</v>
      </c>
      <c r="K693" s="167">
        <v>8213.42</v>
      </c>
      <c r="L693" s="167">
        <v>5957.13</v>
      </c>
      <c r="M693" s="167">
        <v>7148.56</v>
      </c>
      <c r="N693" s="167">
        <v>5578.81</v>
      </c>
      <c r="O693" s="167">
        <v>6694.58</v>
      </c>
    </row>
    <row r="694" spans="1:15">
      <c r="A694" s="1" t="s">
        <v>2883</v>
      </c>
      <c r="B694" s="1" t="str">
        <f>VLOOKUP(A694,'BDD de référence'!$B$5:$D$5006,3,0)</f>
        <v>30</v>
      </c>
      <c r="C694" s="1" t="str">
        <f>VLOOKUP(A694,'BDD de référence'!$B$5:$E$5006,4,0)</f>
        <v>Occitanie</v>
      </c>
      <c r="D694" s="201">
        <v>14323.5</v>
      </c>
      <c r="E694" s="189" t="str">
        <f t="shared" si="10"/>
        <v>Tranche B</v>
      </c>
      <c r="F694" s="119">
        <f>IFERROR((VLOOKUP(E694,'Simulations - Consolidé'!$A$41:$P$45,13,0)*D694+VLOOKUP(E694,'Simulations - Consolidé'!$A$41:$P$45,14,0)),"")*$B$6</f>
        <v>30038.670967741931</v>
      </c>
      <c r="G694" s="119" t="str" cm="1">
        <f t="array" ref="G694">IF(SUMIF('BDD de référence'!$B$6:$B$4786,A694,'BDD de référence'!$I$6:$I$4786)&gt;0,IFERROR((VLOOKUP(E694,'Volet 1 - Domaines 2&amp;3'!$A$39:$L$43,11,0)*D694+VLOOKUP(E694,'Volet 1 - Domaines 2&amp;3'!$A$39:$L$43,12,0))*$B$6,error),"")</f>
        <v/>
      </c>
      <c r="H694" s="119" t="str" cm="1">
        <f t="array" ref="H694">IF(SUMIF('BDD de référence'!$B$6:$B$4786,A694,'BDD de référence'!$J$6:$J$4786)&gt;0,IFERROR((VLOOKUP(E694,'Volet 1 - Domaines 2&amp;3'!$A$39:$L$43,11,0)*D694+VLOOKUP(E694,'Volet 1 - Domaines 2&amp;3'!$A$39:$L$43,12,0))*$B$6,error),"")</f>
        <v/>
      </c>
      <c r="I694" s="119">
        <f>IFERROR((VLOOKUP(E694,'Simulations - Consolidé'!$A$41:$P$45,15,0)*D694+VLOOKUP(E694,'Simulations - Consolidé'!$A$41:$P$45,16,0)),"")*$C$6</f>
        <v>13058.417938630999</v>
      </c>
      <c r="J694" s="167">
        <v>8415.56</v>
      </c>
      <c r="K694" s="167">
        <v>10098.68</v>
      </c>
      <c r="L694" s="167">
        <v>7385.35</v>
      </c>
      <c r="M694" s="167">
        <v>8862.42</v>
      </c>
      <c r="N694" s="167">
        <v>6007.2800000000007</v>
      </c>
      <c r="O694" s="167">
        <v>7208.74</v>
      </c>
    </row>
    <row r="695" spans="1:15">
      <c r="A695" s="1" t="s">
        <v>2942</v>
      </c>
      <c r="B695" s="1" t="str">
        <f>VLOOKUP(A695,'BDD de référence'!$B$5:$D$5006,3,0)</f>
        <v>30</v>
      </c>
      <c r="C695" s="1" t="str">
        <f>VLOOKUP(A695,'BDD de référence'!$B$5:$E$5006,4,0)</f>
        <v>Occitanie</v>
      </c>
      <c r="D695" s="201">
        <v>4861.75</v>
      </c>
      <c r="E695" s="189" t="str">
        <f t="shared" si="10"/>
        <v>Tranche A</v>
      </c>
      <c r="F695" s="119">
        <f>IFERROR((VLOOKUP(E695,'Simulations - Consolidé'!$A$41:$P$45,13,0)*D695+VLOOKUP(E695,'Simulations - Consolidé'!$A$41:$P$45,14,0)),"")*$B$6</f>
        <v>18842.132142857143</v>
      </c>
      <c r="G695" s="119" t="str" cm="1">
        <f t="array" ref="G695">IF(SUMIF('BDD de référence'!$B$6:$B$4786,A695,'BDD de référence'!$I$6:$I$4786)&gt;0,IFERROR((VLOOKUP(E695,'Volet 1 - Domaines 2&amp;3'!$A$39:$L$43,11,0)*D695+VLOOKUP(E695,'Volet 1 - Domaines 2&amp;3'!$A$39:$L$43,12,0))*$B$6,error),"")</f>
        <v/>
      </c>
      <c r="H695" s="119" t="str" cm="1">
        <f t="array" ref="H695">IF(SUMIF('BDD de référence'!$B$6:$B$4786,A695,'BDD de référence'!$J$6:$J$4786)&gt;0,IFERROR((VLOOKUP(E695,'Volet 1 - Domaines 2&amp;3'!$A$39:$L$43,11,0)*D695+VLOOKUP(E695,'Volet 1 - Domaines 2&amp;3'!$A$39:$L$43,12,0))*$B$6,error),"")</f>
        <v/>
      </c>
      <c r="I695" s="119">
        <f>IFERROR((VLOOKUP(E695,'Simulations - Consolidé'!$A$41:$P$45,15,0)*D695+VLOOKUP(E695,'Simulations - Consolidé'!$A$41:$P$45,16,0)),"")*$C$6</f>
        <v>8191.0560104529613</v>
      </c>
      <c r="J695" s="167">
        <v>5740.9</v>
      </c>
      <c r="K695" s="167">
        <v>6889.08</v>
      </c>
      <c r="L695" s="167">
        <v>5034.8500000000004</v>
      </c>
      <c r="M695" s="167">
        <v>6041.82</v>
      </c>
      <c r="N695" s="167">
        <v>5162.12</v>
      </c>
      <c r="O695" s="167">
        <v>6194.55</v>
      </c>
    </row>
    <row r="696" spans="1:15">
      <c r="A696" s="1" t="s">
        <v>2927</v>
      </c>
      <c r="B696" s="1" t="str">
        <f>VLOOKUP(A696,'BDD de référence'!$B$5:$D$5006,3,0)</f>
        <v>30</v>
      </c>
      <c r="C696" s="1" t="str">
        <f>VLOOKUP(A696,'BDD de référence'!$B$5:$E$5006,4,0)</f>
        <v>Occitanie</v>
      </c>
      <c r="D696" s="201">
        <v>7196.5</v>
      </c>
      <c r="E696" s="189" t="str">
        <f t="shared" si="10"/>
        <v>Tranche B</v>
      </c>
      <c r="F696" s="119">
        <f>IFERROR((VLOOKUP(E696,'Simulations - Consolidé'!$A$41:$P$45,13,0)*D696+VLOOKUP(E696,'Simulations - Consolidé'!$A$41:$P$45,14,0)),"")*$B$6</f>
        <v>20658.619354838709</v>
      </c>
      <c r="G696" s="119" t="str" cm="1">
        <f t="array" ref="G696">IF(SUMIF('BDD de référence'!$B$6:$B$4786,A696,'BDD de référence'!$I$6:$I$4786)&gt;0,IFERROR((VLOOKUP(E696,'Volet 1 - Domaines 2&amp;3'!$A$39:$L$43,11,0)*D696+VLOOKUP(E696,'Volet 1 - Domaines 2&amp;3'!$A$39:$L$43,12,0))*$B$6,error),"")</f>
        <v/>
      </c>
      <c r="H696" s="119" cm="1">
        <f t="array" ref="H696">IF(SUMIF('BDD de référence'!$B$6:$B$4786,A696,'BDD de référence'!$J$6:$J$4786)&gt;0,IFERROR((VLOOKUP(E696,'Volet 1 - Domaines 2&amp;3'!$A$39:$L$43,11,0)*D696+VLOOKUP(E696,'Volet 1 - Domaines 2&amp;3'!$A$39:$L$43,12,0))*$B$6,error),"")</f>
        <v>11190.085483870966</v>
      </c>
      <c r="I696" s="119">
        <f>IFERROR((VLOOKUP(E696,'Simulations - Consolidé'!$A$41:$P$45,15,0)*D696+VLOOKUP(E696,'Simulations - Consolidé'!$A$41:$P$45,16,0)),"")*$C$6</f>
        <v>8980.7197482297379</v>
      </c>
      <c r="J696" s="167">
        <v>6308.1100000000006</v>
      </c>
      <c r="K696" s="167">
        <v>7569.74</v>
      </c>
      <c r="L696" s="167">
        <v>5469.5</v>
      </c>
      <c r="M696" s="167">
        <v>6563.4</v>
      </c>
      <c r="N696" s="167">
        <v>5432.52</v>
      </c>
      <c r="O696" s="167">
        <v>6519.0300000000007</v>
      </c>
    </row>
    <row r="697" spans="1:15">
      <c r="A697" s="1" t="s">
        <v>2889</v>
      </c>
      <c r="B697" s="1" t="str">
        <f>VLOOKUP(A697,'BDD de référence'!$B$5:$D$5006,3,0)</f>
        <v>30</v>
      </c>
      <c r="C697" s="1" t="str">
        <f>VLOOKUP(A697,'BDD de référence'!$B$5:$E$5006,4,0)</f>
        <v>Occitanie</v>
      </c>
      <c r="D697" s="201">
        <v>12805.25</v>
      </c>
      <c r="E697" s="189" t="str">
        <f t="shared" si="10"/>
        <v>Tranche B</v>
      </c>
      <c r="F697" s="119">
        <f>IFERROR((VLOOKUP(E697,'Simulations - Consolidé'!$A$41:$P$45,13,0)*D697+VLOOKUP(E697,'Simulations - Consolidé'!$A$41:$P$45,14,0)),"")*$B$6</f>
        <v>28040.458064516126</v>
      </c>
      <c r="G697" s="119" t="str" cm="1">
        <f t="array" ref="G697">IF(SUMIF('BDD de référence'!$B$6:$B$4786,A697,'BDD de référence'!$I$6:$I$4786)&gt;0,IFERROR((VLOOKUP(E697,'Volet 1 - Domaines 2&amp;3'!$A$39:$L$43,11,0)*D697+VLOOKUP(E697,'Volet 1 - Domaines 2&amp;3'!$A$39:$L$43,12,0))*$B$6,error),"")</f>
        <v/>
      </c>
      <c r="H697" s="119" t="str" cm="1">
        <f t="array" ref="H697">IF(SUMIF('BDD de référence'!$B$6:$B$4786,A697,'BDD de référence'!$J$6:$J$4786)&gt;0,IFERROR((VLOOKUP(E697,'Volet 1 - Domaines 2&amp;3'!$A$39:$L$43,11,0)*D697+VLOOKUP(E697,'Volet 1 - Domaines 2&amp;3'!$A$39:$L$43,12,0))*$B$6,error),"")</f>
        <v/>
      </c>
      <c r="I697" s="119">
        <f>IFERROR((VLOOKUP(E697,'Simulations - Consolidé'!$A$41:$P$45,15,0)*D697+VLOOKUP(E697,'Simulations - Consolidé'!$A$41:$P$45,16,0)),"")*$C$6</f>
        <v>12189.75436664044</v>
      </c>
      <c r="J697" s="167">
        <v>7966.6100000000006</v>
      </c>
      <c r="K697" s="167">
        <v>9559.94</v>
      </c>
      <c r="L697" s="167">
        <v>6977.2300000000005</v>
      </c>
      <c r="M697" s="167">
        <v>8372.68</v>
      </c>
      <c r="N697" s="167">
        <v>5884.84</v>
      </c>
      <c r="O697" s="167">
        <v>7061.81</v>
      </c>
    </row>
    <row r="698" spans="1:15">
      <c r="A698" s="1" t="s">
        <v>2919</v>
      </c>
      <c r="B698" s="1" t="str">
        <f>VLOOKUP(A698,'BDD de référence'!$B$5:$D$5006,3,0)</f>
        <v>30</v>
      </c>
      <c r="C698" s="1" t="str">
        <f>VLOOKUP(A698,'BDD de référence'!$B$5:$E$5006,4,0)</f>
        <v>Occitanie</v>
      </c>
      <c r="D698" s="201">
        <v>8261.5</v>
      </c>
      <c r="E698" s="189" t="str">
        <f t="shared" si="10"/>
        <v>Tranche B</v>
      </c>
      <c r="F698" s="119">
        <f>IFERROR((VLOOKUP(E698,'Simulations - Consolidé'!$A$41:$P$45,13,0)*D698+VLOOKUP(E698,'Simulations - Consolidé'!$A$41:$P$45,14,0)),"")*$B$6</f>
        <v>22060.296774193546</v>
      </c>
      <c r="G698" s="119" t="str" cm="1">
        <f t="array" ref="G698">IF(SUMIF('BDD de référence'!$B$6:$B$4786,A698,'BDD de référence'!$I$6:$I$4786)&gt;0,IFERROR((VLOOKUP(E698,'Volet 1 - Domaines 2&amp;3'!$A$39:$L$43,11,0)*D698+VLOOKUP(E698,'Volet 1 - Domaines 2&amp;3'!$A$39:$L$43,12,0))*$B$6,error),"")</f>
        <v/>
      </c>
      <c r="H698" s="119" t="str" cm="1">
        <f t="array" ref="H698">IF(SUMIF('BDD de référence'!$B$6:$B$4786,A698,'BDD de référence'!$J$6:$J$4786)&gt;0,IFERROR((VLOOKUP(E698,'Volet 1 - Domaines 2&amp;3'!$A$39:$L$43,11,0)*D698+VLOOKUP(E698,'Volet 1 - Domaines 2&amp;3'!$A$39:$L$43,12,0))*$B$6,error),"")</f>
        <v/>
      </c>
      <c r="I698" s="119">
        <f>IFERROR((VLOOKUP(E698,'Simulations - Consolidé'!$A$41:$P$45,15,0)*D698+VLOOKUP(E698,'Simulations - Consolidé'!$A$41:$P$45,16,0)),"")*$C$6</f>
        <v>9590.0572777340658</v>
      </c>
      <c r="J698" s="167">
        <v>6623.0300000000007</v>
      </c>
      <c r="K698" s="167">
        <v>7947.64</v>
      </c>
      <c r="L698" s="167">
        <v>5755.79</v>
      </c>
      <c r="M698" s="167">
        <v>6906.95</v>
      </c>
      <c r="N698" s="167">
        <v>5518.41</v>
      </c>
      <c r="O698" s="167">
        <v>6622.1</v>
      </c>
    </row>
    <row r="699" spans="1:15">
      <c r="A699" s="1" t="s">
        <v>2866</v>
      </c>
      <c r="B699" s="1" t="str">
        <f>VLOOKUP(A699,'BDD de référence'!$B$5:$D$5006,3,0)</f>
        <v>30</v>
      </c>
      <c r="C699" s="1" t="str">
        <f>VLOOKUP(A699,'BDD de référence'!$B$5:$E$5006,4,0)</f>
        <v>Occitanie</v>
      </c>
      <c r="D699" s="201">
        <v>30894</v>
      </c>
      <c r="E699" s="189" t="str">
        <f t="shared" si="10"/>
        <v>Tranche C</v>
      </c>
      <c r="F699" s="119">
        <f>IFERROR((VLOOKUP(E699,'Simulations - Consolidé'!$A$41:$P$45,13,0)*D699+VLOOKUP(E699,'Simulations - Consolidé'!$A$41:$P$45,14,0)),"")*$B$6</f>
        <v>44307.276144578311</v>
      </c>
      <c r="G699" s="119" t="str" cm="1">
        <f t="array" ref="G699">IF(SUMIF('BDD de référence'!$B$6:$B$4786,A699,'BDD de référence'!$I$6:$I$4786)&gt;0,IFERROR((VLOOKUP(E699,'Volet 1 - Domaines 2&amp;3'!$A$39:$L$43,11,0)*D699+VLOOKUP(E699,'Volet 1 - Domaines 2&amp;3'!$A$39:$L$43,12,0))*$B$6,error),"")</f>
        <v/>
      </c>
      <c r="H699" s="119" cm="1">
        <f t="array" ref="H699">IF(SUMIF('BDD de référence'!$B$6:$B$4786,A699,'BDD de référence'!$J$6:$J$4786)&gt;0,IFERROR((VLOOKUP(E699,'Volet 1 - Domaines 2&amp;3'!$A$39:$L$43,11,0)*D699+VLOOKUP(E699,'Volet 1 - Domaines 2&amp;3'!$A$39:$L$43,12,0))*$B$6,error),"")</f>
        <v>22994.011566265057</v>
      </c>
      <c r="I699" s="119">
        <f>IFERROR((VLOOKUP(E699,'Simulations - Consolidé'!$A$41:$P$45,15,0)*D699+VLOOKUP(E699,'Simulations - Consolidé'!$A$41:$P$45,16,0)),"")*$C$6</f>
        <v>19261.269256538351</v>
      </c>
      <c r="J699" s="167">
        <v>11743.54</v>
      </c>
      <c r="K699" s="167">
        <v>14092.25</v>
      </c>
      <c r="L699" s="167">
        <v>10038.44</v>
      </c>
      <c r="M699" s="167">
        <v>12046.130000000001</v>
      </c>
      <c r="N699" s="167">
        <v>7071.2</v>
      </c>
      <c r="O699" s="167">
        <v>8485.44</v>
      </c>
    </row>
    <row r="700" spans="1:15">
      <c r="A700" s="1" t="s">
        <v>2952</v>
      </c>
      <c r="B700" s="1" t="str">
        <f>VLOOKUP(A700,'BDD de référence'!$B$5:$D$5006,3,0)</f>
        <v>30</v>
      </c>
      <c r="C700" s="1" t="str">
        <f>VLOOKUP(A700,'BDD de référence'!$B$5:$E$5006,4,0)</f>
        <v>Occitanie</v>
      </c>
      <c r="D700" s="201">
        <v>3499</v>
      </c>
      <c r="E700" s="189" t="str">
        <f t="shared" si="10"/>
        <v>Tranche A</v>
      </c>
      <c r="F700" s="119">
        <f>IFERROR((VLOOKUP(E700,'Simulations - Consolidé'!$A$41:$P$45,13,0)*D700+VLOOKUP(E700,'Simulations - Consolidé'!$A$41:$P$45,14,0)),"")*$B$6</f>
        <v>17849.271428571425</v>
      </c>
      <c r="G700" s="119" t="str" cm="1">
        <f t="array" ref="G700">IF(SUMIF('BDD de référence'!$B$6:$B$4786,A700,'BDD de référence'!$I$6:$I$4786)&gt;0,IFERROR((VLOOKUP(E700,'Volet 1 - Domaines 2&amp;3'!$A$39:$L$43,11,0)*D700+VLOOKUP(E700,'Volet 1 - Domaines 2&amp;3'!$A$39:$L$43,12,0))*$B$6,error),"")</f>
        <v/>
      </c>
      <c r="H700" s="119" t="str" cm="1">
        <f t="array" ref="H700">IF(SUMIF('BDD de référence'!$B$6:$B$4786,A700,'BDD de référence'!$J$6:$J$4786)&gt;0,IFERROR((VLOOKUP(E700,'Volet 1 - Domaines 2&amp;3'!$A$39:$L$43,11,0)*D700+VLOOKUP(E700,'Volet 1 - Domaines 2&amp;3'!$A$39:$L$43,12,0))*$B$6,error),"")</f>
        <v/>
      </c>
      <c r="I700" s="119">
        <f>IFERROR((VLOOKUP(E700,'Simulations - Consolidé'!$A$41:$P$45,15,0)*D700+VLOOKUP(E700,'Simulations - Consolidé'!$A$41:$P$45,16,0)),"")*$C$6</f>
        <v>7759.4393728222994</v>
      </c>
      <c r="J700" s="167">
        <v>5416.4400000000005</v>
      </c>
      <c r="K700" s="167">
        <v>6499.7300000000005</v>
      </c>
      <c r="L700" s="167">
        <v>4791.5</v>
      </c>
      <c r="M700" s="167">
        <v>5749.8</v>
      </c>
      <c r="N700" s="167">
        <v>4999.8900000000003</v>
      </c>
      <c r="O700" s="167">
        <v>5999.87</v>
      </c>
    </row>
    <row r="701" spans="1:15">
      <c r="A701" s="1" t="s">
        <v>2851</v>
      </c>
      <c r="B701" s="1" t="str">
        <f>VLOOKUP(A701,'BDD de référence'!$B$5:$D$5006,3,0)</f>
        <v>30</v>
      </c>
      <c r="C701" s="1" t="str">
        <f>VLOOKUP(A701,'BDD de référence'!$B$5:$E$5006,4,0)</f>
        <v>Occitanie</v>
      </c>
      <c r="D701" s="201">
        <v>76081.5</v>
      </c>
      <c r="E701" s="189" t="str">
        <f t="shared" si="10"/>
        <v>Tranche C</v>
      </c>
      <c r="F701" s="119">
        <f>IFERROR((VLOOKUP(E701,'Simulations - Consolidé'!$A$41:$P$45,13,0)*D701+VLOOKUP(E701,'Simulations - Consolidé'!$A$41:$P$45,14,0)),"")*$B$6</f>
        <v>63188.0291566265</v>
      </c>
      <c r="G701" s="119" t="str" cm="1">
        <f t="array" ref="G701">IF(SUMIF('BDD de référence'!$B$6:$B$4786,A701,'BDD de référence'!$I$6:$I$4786)&gt;0,IFERROR((VLOOKUP(E701,'Volet 1 - Domaines 2&amp;3'!$A$39:$L$43,11,0)*D701+VLOOKUP(E701,'Volet 1 - Domaines 2&amp;3'!$A$39:$L$43,12,0))*$B$6,error),"")</f>
        <v/>
      </c>
      <c r="H701" s="119" t="str" cm="1">
        <f t="array" ref="H701">IF(SUMIF('BDD de référence'!$B$6:$B$4786,A701,'BDD de référence'!$J$6:$J$4786)&gt;0,IFERROR((VLOOKUP(E701,'Volet 1 - Domaines 2&amp;3'!$A$39:$L$43,11,0)*D701+VLOOKUP(E701,'Volet 1 - Domaines 2&amp;3'!$A$39:$L$43,12,0))*$B$6,error),"")</f>
        <v/>
      </c>
      <c r="I701" s="119">
        <f>IFERROR((VLOOKUP(E701,'Simulations - Consolidé'!$A$41:$P$45,15,0)*D701+VLOOKUP(E701,'Simulations - Consolidé'!$A$41:$P$45,16,0)),"")*$C$6</f>
        <v>27469.114540111666</v>
      </c>
      <c r="J701" s="167">
        <v>16643.39</v>
      </c>
      <c r="K701" s="167">
        <v>19972.07</v>
      </c>
      <c r="L701" s="167">
        <v>12488.36</v>
      </c>
      <c r="M701" s="167">
        <v>14986.04</v>
      </c>
      <c r="N701" s="167">
        <v>9248.91</v>
      </c>
      <c r="O701" s="167">
        <v>11098.7</v>
      </c>
    </row>
    <row r="702" spans="1:15">
      <c r="A702" s="1" t="s">
        <v>3034</v>
      </c>
      <c r="B702" s="1" t="str">
        <f>VLOOKUP(A702,'BDD de référence'!$B$5:$D$5006,3,0)</f>
        <v>31</v>
      </c>
      <c r="C702" s="1" t="str">
        <f>VLOOKUP(A702,'BDD de référence'!$B$5:$E$5006,4,0)</f>
        <v>Occitanie</v>
      </c>
      <c r="D702" s="201">
        <v>7388</v>
      </c>
      <c r="E702" s="189" t="str">
        <f t="shared" si="10"/>
        <v>Tranche B</v>
      </c>
      <c r="F702" s="119">
        <f>IFERROR((VLOOKUP(E702,'Simulations - Consolidé'!$A$41:$P$45,13,0)*D702+VLOOKUP(E702,'Simulations - Consolidé'!$A$41:$P$45,14,0)),"")*$B$6</f>
        <v>20910.658064516127</v>
      </c>
      <c r="G702" s="119" t="str" cm="1">
        <f t="array" ref="G702">IF(SUMIF('BDD de référence'!$B$6:$B$4786,A702,'BDD de référence'!$I$6:$I$4786)&gt;0,IFERROR((VLOOKUP(E702,'Volet 1 - Domaines 2&amp;3'!$A$39:$L$43,11,0)*D702+VLOOKUP(E702,'Volet 1 - Domaines 2&amp;3'!$A$39:$L$43,12,0))*$B$6,error),"")</f>
        <v/>
      </c>
      <c r="H702" s="119" t="str" cm="1">
        <f t="array" ref="H702">IF(SUMIF('BDD de référence'!$B$6:$B$4786,A702,'BDD de référence'!$J$6:$J$4786)&gt;0,IFERROR((VLOOKUP(E702,'Volet 1 - Domaines 2&amp;3'!$A$39:$L$43,11,0)*D702+VLOOKUP(E702,'Volet 1 - Domaines 2&amp;3'!$A$39:$L$43,12,0))*$B$6,error),"")</f>
        <v/>
      </c>
      <c r="I702" s="119">
        <f>IFERROR((VLOOKUP(E702,'Simulations - Consolidé'!$A$41:$P$45,15,0)*D702+VLOOKUP(E702,'Simulations - Consolidé'!$A$41:$P$45,16,0)),"")*$C$6</f>
        <v>9090.2860739575135</v>
      </c>
      <c r="J702" s="167">
        <v>6364.74</v>
      </c>
      <c r="K702" s="167">
        <v>7637.6900000000005</v>
      </c>
      <c r="L702" s="167">
        <v>5520.9800000000005</v>
      </c>
      <c r="M702" s="167">
        <v>6625.18</v>
      </c>
      <c r="N702" s="167">
        <v>5447.96</v>
      </c>
      <c r="O702" s="167">
        <v>6537.56</v>
      </c>
    </row>
    <row r="703" spans="1:15">
      <c r="A703" s="1" t="s">
        <v>3036</v>
      </c>
      <c r="B703" s="1" t="str">
        <f>VLOOKUP(A703,'BDD de référence'!$B$5:$D$5006,3,0)</f>
        <v>31</v>
      </c>
      <c r="C703" s="1" t="str">
        <f>VLOOKUP(A703,'BDD de référence'!$B$5:$E$5006,4,0)</f>
        <v>Occitanie</v>
      </c>
      <c r="D703" s="201">
        <v>32211</v>
      </c>
      <c r="E703" s="189" t="str">
        <f t="shared" si="10"/>
        <v>Tranche C</v>
      </c>
      <c r="F703" s="119">
        <f>IFERROR((VLOOKUP(E703,'Simulations - Consolidé'!$A$41:$P$45,13,0)*D703+VLOOKUP(E703,'Simulations - Consolidé'!$A$41:$P$45,14,0)),"")*$B$6</f>
        <v>44857.56</v>
      </c>
      <c r="G703" s="119" t="str" cm="1">
        <f t="array" ref="G703">IF(SUMIF('BDD de référence'!$B$6:$B$4786,A703,'BDD de référence'!$I$6:$I$4786)&gt;0,IFERROR((VLOOKUP(E703,'Volet 1 - Domaines 2&amp;3'!$A$39:$L$43,11,0)*D703+VLOOKUP(E703,'Volet 1 - Domaines 2&amp;3'!$A$39:$L$43,12,0))*$B$6,error),"")</f>
        <v/>
      </c>
      <c r="H703" s="119" t="str" cm="1">
        <f t="array" ref="H703">IF(SUMIF('BDD de référence'!$B$6:$B$4786,A703,'BDD de référence'!$J$6:$J$4786)&gt;0,IFERROR((VLOOKUP(E703,'Volet 1 - Domaines 2&amp;3'!$A$39:$L$43,11,0)*D703+VLOOKUP(E703,'Volet 1 - Domaines 2&amp;3'!$A$39:$L$43,12,0))*$B$6,error),"")</f>
        <v/>
      </c>
      <c r="I703" s="119">
        <f>IFERROR((VLOOKUP(E703,'Simulations - Consolidé'!$A$41:$P$45,15,0)*D703+VLOOKUP(E703,'Simulations - Consolidé'!$A$41:$P$45,16,0)),"")*$C$6</f>
        <v>19500.488780487809</v>
      </c>
      <c r="J703" s="167">
        <v>11886.34</v>
      </c>
      <c r="K703" s="167">
        <v>14263.61</v>
      </c>
      <c r="L703" s="167">
        <v>10109.84</v>
      </c>
      <c r="M703" s="167">
        <v>12131.81</v>
      </c>
      <c r="N703" s="167">
        <v>7134.67</v>
      </c>
      <c r="O703" s="167">
        <v>8561.61</v>
      </c>
    </row>
    <row r="704" spans="1:15">
      <c r="A704" s="1" t="s">
        <v>3101</v>
      </c>
      <c r="B704" s="1" t="str">
        <f>VLOOKUP(A704,'BDD de référence'!$B$5:$D$5006,3,0)</f>
        <v>31</v>
      </c>
      <c r="C704" s="1" t="str">
        <f>VLOOKUP(A704,'BDD de référence'!$B$5:$E$5006,4,0)</f>
        <v>Occitanie</v>
      </c>
      <c r="D704" s="201">
        <v>15227.5</v>
      </c>
      <c r="E704" s="189" t="str">
        <f t="shared" si="10"/>
        <v>Tranche B</v>
      </c>
      <c r="F704" s="119">
        <f>IFERROR((VLOOKUP(E704,'Simulations - Consolidé'!$A$41:$P$45,13,0)*D704+VLOOKUP(E704,'Simulations - Consolidé'!$A$41:$P$45,14,0)),"")*$B$6</f>
        <v>31228.451612903224</v>
      </c>
      <c r="G704" s="119" t="str" cm="1">
        <f t="array" ref="G704">IF(SUMIF('BDD de référence'!$B$6:$B$4786,A704,'BDD de référence'!$I$6:$I$4786)&gt;0,IFERROR((VLOOKUP(E704,'Volet 1 - Domaines 2&amp;3'!$A$39:$L$43,11,0)*D704+VLOOKUP(E704,'Volet 1 - Domaines 2&amp;3'!$A$39:$L$43,12,0))*$B$6,error),"")</f>
        <v/>
      </c>
      <c r="H704" s="119" t="str" cm="1">
        <f t="array" ref="H704">IF(SUMIF('BDD de référence'!$B$6:$B$4786,A704,'BDD de référence'!$J$6:$J$4786)&gt;0,IFERROR((VLOOKUP(E704,'Volet 1 - Domaines 2&amp;3'!$A$39:$L$43,11,0)*D704+VLOOKUP(E704,'Volet 1 - Domaines 2&amp;3'!$A$39:$L$43,12,0))*$B$6,error),"")</f>
        <v/>
      </c>
      <c r="I704" s="119">
        <f>IFERROR((VLOOKUP(E704,'Simulations - Consolidé'!$A$41:$P$45,15,0)*D704+VLOOKUP(E704,'Simulations - Consolidé'!$A$41:$P$45,16,0)),"")*$C$6</f>
        <v>13575.639653815892</v>
      </c>
      <c r="J704" s="167">
        <v>8682.8700000000008</v>
      </c>
      <c r="K704" s="167">
        <v>10419.450000000001</v>
      </c>
      <c r="L704" s="167">
        <v>7628.37</v>
      </c>
      <c r="M704" s="167">
        <v>9154.0500000000011</v>
      </c>
      <c r="N704" s="167">
        <v>6080.18</v>
      </c>
      <c r="O704" s="167">
        <v>7296.22</v>
      </c>
    </row>
    <row r="705" spans="1:15">
      <c r="A705" s="1" t="s">
        <v>3075</v>
      </c>
      <c r="B705" s="1" t="str">
        <f>VLOOKUP(A705,'BDD de référence'!$B$5:$D$5006,3,0)</f>
        <v>31</v>
      </c>
      <c r="C705" s="1" t="str">
        <f>VLOOKUP(A705,'BDD de référence'!$B$5:$E$5006,4,0)</f>
        <v>Occitanie</v>
      </c>
      <c r="D705" s="201">
        <v>21478.5</v>
      </c>
      <c r="E705" s="189" t="str">
        <f t="shared" si="10"/>
        <v>Tranche B</v>
      </c>
      <c r="F705" s="119">
        <f>IFERROR((VLOOKUP(E705,'Simulations - Consolidé'!$A$41:$P$45,13,0)*D705+VLOOKUP(E705,'Simulations - Consolidé'!$A$41:$P$45,14,0)),"")*$B$6</f>
        <v>39455.574193548382</v>
      </c>
      <c r="G705" s="119" t="str" cm="1">
        <f t="array" ref="G705">IF(SUMIF('BDD de référence'!$B$6:$B$4786,A705,'BDD de référence'!$I$6:$I$4786)&gt;0,IFERROR((VLOOKUP(E705,'Volet 1 - Domaines 2&amp;3'!$A$39:$L$43,11,0)*D705+VLOOKUP(E705,'Volet 1 - Domaines 2&amp;3'!$A$39:$L$43,12,0))*$B$6,error),"")</f>
        <v/>
      </c>
      <c r="H705" s="119" t="str" cm="1">
        <f t="array" ref="H705">IF(SUMIF('BDD de référence'!$B$6:$B$4786,A705,'BDD de référence'!$J$6:$J$4786)&gt;0,IFERROR((VLOOKUP(E705,'Volet 1 - Domaines 2&amp;3'!$A$39:$L$43,11,0)*D705+VLOOKUP(E705,'Volet 1 - Domaines 2&amp;3'!$A$39:$L$43,12,0))*$B$6,error),"")</f>
        <v/>
      </c>
      <c r="I705" s="119">
        <f>IFERROR((VLOOKUP(E705,'Simulations - Consolidé'!$A$41:$P$45,15,0)*D705+VLOOKUP(E705,'Simulations - Consolidé'!$A$41:$P$45,16,0)),"")*$C$6</f>
        <v>17152.136270653027</v>
      </c>
      <c r="J705" s="167">
        <v>10531.29</v>
      </c>
      <c r="K705" s="167">
        <v>12637.550000000001</v>
      </c>
      <c r="L705" s="167">
        <v>9308.75</v>
      </c>
      <c r="M705" s="167">
        <v>11170.5</v>
      </c>
      <c r="N705" s="167">
        <v>6584.3</v>
      </c>
      <c r="O705" s="167">
        <v>7901.16</v>
      </c>
    </row>
    <row r="706" spans="1:15">
      <c r="A706" s="1" t="s">
        <v>3142</v>
      </c>
      <c r="B706" s="1" t="str">
        <f>VLOOKUP(A706,'BDD de référence'!$B$5:$D$5006,3,0)</f>
        <v>31</v>
      </c>
      <c r="C706" s="1" t="str">
        <f>VLOOKUP(A706,'BDD de référence'!$B$5:$E$5006,4,0)</f>
        <v>Occitanie</v>
      </c>
      <c r="D706" s="201">
        <v>1690</v>
      </c>
      <c r="E706" s="189" t="str">
        <f t="shared" si="10"/>
        <v>Tranche A</v>
      </c>
      <c r="F706" s="119">
        <f>IFERROR((VLOOKUP(E706,'Simulations - Consolidé'!$A$41:$P$45,13,0)*D706+VLOOKUP(E706,'Simulations - Consolidé'!$A$41:$P$45,14,0)),"")*$B$6</f>
        <v>16531.285714285714</v>
      </c>
      <c r="G706" s="119" t="str" cm="1">
        <f t="array" ref="G706">IF(SUMIF('BDD de référence'!$B$6:$B$4786,A706,'BDD de référence'!$I$6:$I$4786)&gt;0,IFERROR((VLOOKUP(E706,'Volet 1 - Domaines 2&amp;3'!$A$39:$L$43,11,0)*D706+VLOOKUP(E706,'Volet 1 - Domaines 2&amp;3'!$A$39:$L$43,12,0))*$B$6,error),"")</f>
        <v/>
      </c>
      <c r="H706" s="119" t="str" cm="1">
        <f t="array" ref="H706">IF(SUMIF('BDD de référence'!$B$6:$B$4786,A706,'BDD de référence'!$J$6:$J$4786)&gt;0,IFERROR((VLOOKUP(E706,'Volet 1 - Domaines 2&amp;3'!$A$39:$L$43,11,0)*D706+VLOOKUP(E706,'Volet 1 - Domaines 2&amp;3'!$A$39:$L$43,12,0))*$B$6,error),"")</f>
        <v/>
      </c>
      <c r="I706" s="119">
        <f>IFERROR((VLOOKUP(E706,'Simulations - Consolidé'!$A$41:$P$45,15,0)*D706+VLOOKUP(E706,'Simulations - Consolidé'!$A$41:$P$45,16,0)),"")*$C$6</f>
        <v>7186.4843205574907</v>
      </c>
      <c r="J706" s="167">
        <v>4985.72</v>
      </c>
      <c r="K706" s="167">
        <v>5982.87</v>
      </c>
      <c r="L706" s="167">
        <v>4468.46</v>
      </c>
      <c r="M706" s="167">
        <v>5362.16</v>
      </c>
      <c r="N706" s="167">
        <v>4784.5300000000007</v>
      </c>
      <c r="O706" s="167">
        <v>5741.4400000000005</v>
      </c>
    </row>
    <row r="707" spans="1:15">
      <c r="A707" s="1" t="s">
        <v>3080</v>
      </c>
      <c r="B707" s="1" t="str">
        <f>VLOOKUP(A707,'BDD de référence'!$B$5:$D$5006,3,0)</f>
        <v>31</v>
      </c>
      <c r="C707" s="1" t="str">
        <f>VLOOKUP(A707,'BDD de référence'!$B$5:$E$5006,4,0)</f>
        <v>Occitanie</v>
      </c>
      <c r="D707" s="201">
        <v>21291</v>
      </c>
      <c r="E707" s="189" t="str">
        <f t="shared" si="10"/>
        <v>Tranche B</v>
      </c>
      <c r="F707" s="119">
        <f>IFERROR((VLOOKUP(E707,'Simulations - Consolidé'!$A$41:$P$45,13,0)*D707+VLOOKUP(E707,'Simulations - Consolidé'!$A$41:$P$45,14,0)),"")*$B$6</f>
        <v>39208.799999999996</v>
      </c>
      <c r="G707" s="119" t="str" cm="1">
        <f t="array" ref="G707">IF(SUMIF('BDD de référence'!$B$6:$B$4786,A707,'BDD de référence'!$I$6:$I$4786)&gt;0,IFERROR((VLOOKUP(E707,'Volet 1 - Domaines 2&amp;3'!$A$39:$L$43,11,0)*D707+VLOOKUP(E707,'Volet 1 - Domaines 2&amp;3'!$A$39:$L$43,12,0))*$B$6,error),"")</f>
        <v/>
      </c>
      <c r="H707" s="119" t="str" cm="1">
        <f t="array" ref="H707">IF(SUMIF('BDD de référence'!$B$6:$B$4786,A707,'BDD de référence'!$J$6:$J$4786)&gt;0,IFERROR((VLOOKUP(E707,'Volet 1 - Domaines 2&amp;3'!$A$39:$L$43,11,0)*D707+VLOOKUP(E707,'Volet 1 - Domaines 2&amp;3'!$A$39:$L$43,12,0))*$B$6,error),"")</f>
        <v/>
      </c>
      <c r="I707" s="119">
        <f>IFERROR((VLOOKUP(E707,'Simulations - Consolidé'!$A$41:$P$45,15,0)*D707+VLOOKUP(E707,'Simulations - Consolidé'!$A$41:$P$45,16,0)),"")*$C$6</f>
        <v>17044.858536585365</v>
      </c>
      <c r="J707" s="167">
        <v>10475.84</v>
      </c>
      <c r="K707" s="167">
        <v>12571.01</v>
      </c>
      <c r="L707" s="167">
        <v>9258.34</v>
      </c>
      <c r="M707" s="167">
        <v>11110.01</v>
      </c>
      <c r="N707" s="167">
        <v>6569.17</v>
      </c>
      <c r="O707" s="167">
        <v>7883.01</v>
      </c>
    </row>
    <row r="708" spans="1:15">
      <c r="A708" s="1" t="s">
        <v>3038</v>
      </c>
      <c r="B708" s="1" t="str">
        <f>VLOOKUP(A708,'BDD de référence'!$B$5:$D$5006,3,0)</f>
        <v>31</v>
      </c>
      <c r="C708" s="1" t="str">
        <f>VLOOKUP(A708,'BDD de référence'!$B$5:$E$5006,4,0)</f>
        <v>Occitanie</v>
      </c>
      <c r="D708" s="201">
        <v>30585.5</v>
      </c>
      <c r="E708" s="189" t="str">
        <f t="shared" si="10"/>
        <v>Tranche C</v>
      </c>
      <c r="F708" s="119">
        <f>IFERROR((VLOOKUP(E708,'Simulations - Consolidé'!$A$41:$P$45,13,0)*D708+VLOOKUP(E708,'Simulations - Consolidé'!$A$41:$P$45,14,0)),"")*$B$6</f>
        <v>44178.375180722891</v>
      </c>
      <c r="G708" s="119" t="str" cm="1">
        <f t="array" ref="G708">IF(SUMIF('BDD de référence'!$B$6:$B$4786,A708,'BDD de référence'!$I$6:$I$4786)&gt;0,IFERROR((VLOOKUP(E708,'Volet 1 - Domaines 2&amp;3'!$A$39:$L$43,11,0)*D708+VLOOKUP(E708,'Volet 1 - Domaines 2&amp;3'!$A$39:$L$43,12,0))*$B$6,error),"")</f>
        <v/>
      </c>
      <c r="H708" s="119" t="str" cm="1">
        <f t="array" ref="H708">IF(SUMIF('BDD de référence'!$B$6:$B$4786,A708,'BDD de référence'!$J$6:$J$4786)&gt;0,IFERROR((VLOOKUP(E708,'Volet 1 - Domaines 2&amp;3'!$A$39:$L$43,11,0)*D708+VLOOKUP(E708,'Volet 1 - Domaines 2&amp;3'!$A$39:$L$43,12,0))*$B$6,error),"")</f>
        <v/>
      </c>
      <c r="I708" s="119">
        <f>IFERROR((VLOOKUP(E708,'Simulations - Consolidé'!$A$41:$P$45,15,0)*D708+VLOOKUP(E708,'Simulations - Consolidé'!$A$41:$P$45,16,0)),"")*$C$6</f>
        <v>19205.233399941233</v>
      </c>
      <c r="J708" s="167">
        <v>11710.08</v>
      </c>
      <c r="K708" s="167">
        <v>14052.1</v>
      </c>
      <c r="L708" s="167">
        <v>10021.710000000001</v>
      </c>
      <c r="M708" s="167">
        <v>12026.06</v>
      </c>
      <c r="N708" s="167">
        <v>7056.34</v>
      </c>
      <c r="O708" s="167">
        <v>8467.61</v>
      </c>
    </row>
    <row r="709" spans="1:15">
      <c r="A709" s="1" t="s">
        <v>3185</v>
      </c>
      <c r="B709" s="1" t="str">
        <f>VLOOKUP(A709,'BDD de référence'!$B$5:$D$5006,3,0)</f>
        <v>31</v>
      </c>
      <c r="C709" s="1" t="str">
        <f>VLOOKUP(A709,'BDD de référence'!$B$5:$E$5006,4,0)</f>
        <v>Occitanie</v>
      </c>
      <c r="D709" s="201">
        <v>1</v>
      </c>
      <c r="E709" s="189" t="str">
        <f t="shared" si="10"/>
        <v>Tranche A</v>
      </c>
      <c r="F709" s="119">
        <f>IFERROR((VLOOKUP(E709,'Simulations - Consolidé'!$A$41:$P$45,13,0)*D709+VLOOKUP(E709,'Simulations - Consolidé'!$A$41:$P$45,14,0)),"")*$B$6</f>
        <v>15300.72857142857</v>
      </c>
      <c r="G709" s="119" t="str" cm="1">
        <f t="array" ref="G709">IF(SUMIF('BDD de référence'!$B$6:$B$4786,A709,'BDD de référence'!$I$6:$I$4786)&gt;0,IFERROR((VLOOKUP(E709,'Volet 1 - Domaines 2&amp;3'!$A$39:$L$43,11,0)*D709+VLOOKUP(E709,'Volet 1 - Domaines 2&amp;3'!$A$39:$L$43,12,0))*$B$6,error),"")</f>
        <v/>
      </c>
      <c r="H709" s="119" t="str" cm="1">
        <f t="array" ref="H709">IF(SUMIF('BDD de référence'!$B$6:$B$4786,A709,'BDD de référence'!$J$6:$J$4786)&gt;0,IFERROR((VLOOKUP(E709,'Volet 1 - Domaines 2&amp;3'!$A$39:$L$43,11,0)*D709+VLOOKUP(E709,'Volet 1 - Domaines 2&amp;3'!$A$39:$L$43,12,0))*$B$6,error),"")</f>
        <v/>
      </c>
      <c r="I709" s="119">
        <f>IFERROR((VLOOKUP(E709,'Simulations - Consolidé'!$A$41:$P$45,15,0)*D709+VLOOKUP(E709,'Simulations - Consolidé'!$A$41:$P$45,16,0)),"")*$C$6</f>
        <v>6651.5362369337981</v>
      </c>
      <c r="J709" s="167">
        <v>4583.58</v>
      </c>
      <c r="K709" s="167">
        <v>5500.3</v>
      </c>
      <c r="L709" s="167">
        <v>4166.8500000000004</v>
      </c>
      <c r="M709" s="167">
        <v>5000.22</v>
      </c>
      <c r="N709" s="167">
        <v>4583.46</v>
      </c>
      <c r="O709" s="167">
        <v>5500.16</v>
      </c>
    </row>
    <row r="710" spans="1:15">
      <c r="A710" s="1" t="s">
        <v>3117</v>
      </c>
      <c r="B710" s="1" t="str">
        <f>VLOOKUP(A710,'BDD de référence'!$B$5:$D$5006,3,0)</f>
        <v>31</v>
      </c>
      <c r="C710" s="1" t="str">
        <f>VLOOKUP(A710,'BDD de référence'!$B$5:$E$5006,4,0)</f>
        <v>Occitanie</v>
      </c>
      <c r="D710" s="201">
        <v>6887.5</v>
      </c>
      <c r="E710" s="189" t="str">
        <f t="shared" si="10"/>
        <v>Tranche A</v>
      </c>
      <c r="F710" s="119">
        <f>IFERROR((VLOOKUP(E710,'Simulations - Consolidé'!$A$41:$P$45,13,0)*D710+VLOOKUP(E710,'Simulations - Consolidé'!$A$41:$P$45,14,0)),"")*$B$6</f>
        <v>20318.035714285714</v>
      </c>
      <c r="G710" s="119" t="str" cm="1">
        <f t="array" ref="G710">IF(SUMIF('BDD de référence'!$B$6:$B$4786,A710,'BDD de référence'!$I$6:$I$4786)&gt;0,IFERROR((VLOOKUP(E710,'Volet 1 - Domaines 2&amp;3'!$A$39:$L$43,11,0)*D710+VLOOKUP(E710,'Volet 1 - Domaines 2&amp;3'!$A$39:$L$43,12,0))*$B$6,error),"")</f>
        <v/>
      </c>
      <c r="H710" s="119" t="str" cm="1">
        <f t="array" ref="H710">IF(SUMIF('BDD de référence'!$B$6:$B$4786,A710,'BDD de référence'!$J$6:$J$4786)&gt;0,IFERROR((VLOOKUP(E710,'Volet 1 - Domaines 2&amp;3'!$A$39:$L$43,11,0)*D710+VLOOKUP(E710,'Volet 1 - Domaines 2&amp;3'!$A$39:$L$43,12,0))*$B$6,error),"")</f>
        <v/>
      </c>
      <c r="I710" s="119">
        <f>IFERROR((VLOOKUP(E710,'Simulations - Consolidé'!$A$41:$P$45,15,0)*D710+VLOOKUP(E710,'Simulations - Consolidé'!$A$41:$P$45,16,0)),"")*$C$6</f>
        <v>8832.6611498257826</v>
      </c>
      <c r="J710" s="167">
        <v>6223.22</v>
      </c>
      <c r="K710" s="167">
        <v>7467.87</v>
      </c>
      <c r="L710" s="167">
        <v>5396.59</v>
      </c>
      <c r="M710" s="167">
        <v>6475.91</v>
      </c>
      <c r="N710" s="167">
        <v>5403.2800000000007</v>
      </c>
      <c r="O710" s="167">
        <v>6483.9400000000005</v>
      </c>
    </row>
    <row r="711" spans="1:15">
      <c r="A711" s="1" t="s">
        <v>2994</v>
      </c>
      <c r="B711" s="1" t="str">
        <f>VLOOKUP(A711,'BDD de référence'!$B$5:$D$5006,3,0)</f>
        <v>31</v>
      </c>
      <c r="C711" s="1" t="str">
        <f>VLOOKUP(A711,'BDD de référence'!$B$5:$E$5006,4,0)</f>
        <v>Occitanie</v>
      </c>
      <c r="D711" s="201">
        <v>84678.5</v>
      </c>
      <c r="E711" s="189" t="str">
        <f t="shared" si="10"/>
        <v>Tranche C</v>
      </c>
      <c r="F711" s="119">
        <f>IFERROR((VLOOKUP(E711,'Simulations - Consolidé'!$A$41:$P$45,13,0)*D711+VLOOKUP(E711,'Simulations - Consolidé'!$A$41:$P$45,14,0)),"")*$B$6</f>
        <v>66780.125060240971</v>
      </c>
      <c r="G711" s="119" t="str" cm="1">
        <f t="array" ref="G711">IF(SUMIF('BDD de référence'!$B$6:$B$4786,A711,'BDD de référence'!$I$6:$I$4786)&gt;0,IFERROR((VLOOKUP(E711,'Volet 1 - Domaines 2&amp;3'!$A$39:$L$43,11,0)*D711+VLOOKUP(E711,'Volet 1 - Domaines 2&amp;3'!$A$39:$L$43,12,0))*$B$6,error),"")</f>
        <v/>
      </c>
      <c r="H711" s="119" cm="1">
        <f t="array" ref="H711">IF(SUMIF('BDD de référence'!$B$6:$B$4786,A711,'BDD de référence'!$J$6:$J$4786)&gt;0,IFERROR((VLOOKUP(E711,'Volet 1 - Domaines 2&amp;3'!$A$39:$L$43,11,0)*D711+VLOOKUP(E711,'Volet 1 - Domaines 2&amp;3'!$A$39:$L$43,12,0))*$B$6,error),"")</f>
        <v>28722.384819277104</v>
      </c>
      <c r="I711" s="119">
        <f>IFERROR((VLOOKUP(E711,'Simulations - Consolidé'!$A$41:$P$45,15,0)*D711+VLOOKUP(E711,'Simulations - Consolidé'!$A$41:$P$45,16,0)),"")*$C$6</f>
        <v>29030.67129591537</v>
      </c>
      <c r="J711" s="167">
        <v>17575.59</v>
      </c>
      <c r="K711" s="167">
        <v>21090.71</v>
      </c>
      <c r="L711" s="167">
        <v>12954.460000000001</v>
      </c>
      <c r="M711" s="167">
        <v>15545.36</v>
      </c>
      <c r="N711" s="167">
        <v>9663.23</v>
      </c>
      <c r="O711" s="167">
        <v>11595.880000000001</v>
      </c>
    </row>
    <row r="712" spans="1:15">
      <c r="A712" s="1" t="s">
        <v>2991</v>
      </c>
      <c r="B712" s="1" t="str">
        <f>VLOOKUP(A712,'BDD de référence'!$B$5:$D$5006,3,0)</f>
        <v>31</v>
      </c>
      <c r="C712" s="1" t="str">
        <f>VLOOKUP(A712,'BDD de référence'!$B$5:$E$5006,4,0)</f>
        <v>Occitanie</v>
      </c>
      <c r="D712" s="201">
        <v>133782</v>
      </c>
      <c r="E712" s="189" t="str">
        <f t="shared" si="10"/>
        <v>Tranche C</v>
      </c>
      <c r="F712" s="119">
        <f>IFERROR((VLOOKUP(E712,'Simulations - Consolidé'!$A$41:$P$45,13,0)*D712+VLOOKUP(E712,'Simulations - Consolidé'!$A$41:$P$45,14,0)),"")*$B$6</f>
        <v>87297.105542168676</v>
      </c>
      <c r="G712" s="119" t="str" cm="1">
        <f t="array" ref="G712">IF(SUMIF('BDD de référence'!$B$6:$B$4786,A712,'BDD de référence'!$I$6:$I$4786)&gt;0,IFERROR((VLOOKUP(E712,'Volet 1 - Domaines 2&amp;3'!$A$39:$L$43,11,0)*D712+VLOOKUP(E712,'Volet 1 - Domaines 2&amp;3'!$A$39:$L$43,12,0))*$B$6,error),"")</f>
        <v/>
      </c>
      <c r="H712" s="119" cm="1">
        <f t="array" ref="H712">IF(SUMIF('BDD de référence'!$B$6:$B$4786,A712,'BDD de référence'!$J$6:$J$4786)&gt;0,IFERROR((VLOOKUP(E712,'Volet 1 - Domaines 2&amp;3'!$A$39:$L$43,11,0)*D712+VLOOKUP(E712,'Volet 1 - Domaines 2&amp;3'!$A$39:$L$43,12,0))*$B$6,error),"")</f>
        <v>33952.203373493976</v>
      </c>
      <c r="I712" s="119">
        <f>IFERROR((VLOOKUP(E712,'Simulations - Consolidé'!$A$41:$P$45,15,0)*D712+VLOOKUP(E712,'Simulations - Consolidé'!$A$41:$P$45,16,0)),"")*$C$6</f>
        <v>37949.817760799291</v>
      </c>
      <c r="J712" s="167">
        <v>22900.059999999998</v>
      </c>
      <c r="K712" s="167">
        <v>27480.079999999998</v>
      </c>
      <c r="L712" s="167">
        <v>15616.7</v>
      </c>
      <c r="M712" s="167">
        <v>18740.04</v>
      </c>
      <c r="N712" s="167">
        <v>12029.66</v>
      </c>
      <c r="O712" s="167">
        <v>14435.6</v>
      </c>
    </row>
    <row r="713" spans="1:15">
      <c r="A713" s="1" t="s">
        <v>3111</v>
      </c>
      <c r="B713" s="1" t="str">
        <f>VLOOKUP(A713,'BDD de référence'!$B$5:$D$5006,3,0)</f>
        <v>31</v>
      </c>
      <c r="C713" s="1" t="str">
        <f>VLOOKUP(A713,'BDD de référence'!$B$5:$E$5006,4,0)</f>
        <v>Occitanie</v>
      </c>
      <c r="D713" s="201">
        <v>13249.5</v>
      </c>
      <c r="E713" s="189" t="str">
        <f t="shared" si="10"/>
        <v>Tranche B</v>
      </c>
      <c r="F713" s="119">
        <f>IFERROR((VLOOKUP(E713,'Simulations - Consolidé'!$A$41:$P$45,13,0)*D713+VLOOKUP(E713,'Simulations - Consolidé'!$A$41:$P$45,14,0)),"")*$B$6</f>
        <v>28625.148387096771</v>
      </c>
      <c r="G713" s="119" t="str" cm="1">
        <f t="array" ref="G713">IF(SUMIF('BDD de référence'!$B$6:$B$4786,A713,'BDD de référence'!$I$6:$I$4786)&gt;0,IFERROR((VLOOKUP(E713,'Volet 1 - Domaines 2&amp;3'!$A$39:$L$43,11,0)*D713+VLOOKUP(E713,'Volet 1 - Domaines 2&amp;3'!$A$39:$L$43,12,0))*$B$6,error),"")</f>
        <v/>
      </c>
      <c r="H713" s="119" cm="1">
        <f t="array" ref="H713">IF(SUMIF('BDD de référence'!$B$6:$B$4786,A713,'BDD de référence'!$J$6:$J$4786)&gt;0,IFERROR((VLOOKUP(E713,'Volet 1 - Domaines 2&amp;3'!$A$39:$L$43,11,0)*D713+VLOOKUP(E713,'Volet 1 - Domaines 2&amp;3'!$A$39:$L$43,12,0))*$B$6,error),"")</f>
        <v>15505.288709677419</v>
      </c>
      <c r="I713" s="119">
        <f>IFERROR((VLOOKUP(E713,'Simulations - Consolidé'!$A$41:$P$45,15,0)*D713+VLOOKUP(E713,'Simulations - Consolidé'!$A$41:$P$45,16,0)),"")*$C$6</f>
        <v>12443.931077891424</v>
      </c>
      <c r="J713" s="167">
        <v>8097.9800000000005</v>
      </c>
      <c r="K713" s="167">
        <v>9717.58</v>
      </c>
      <c r="L713" s="167">
        <v>7096.6500000000005</v>
      </c>
      <c r="M713" s="167">
        <v>8515.98</v>
      </c>
      <c r="N713" s="167">
        <v>5920.67</v>
      </c>
      <c r="O713" s="167">
        <v>7104.81</v>
      </c>
    </row>
    <row r="714" spans="1:15">
      <c r="A714" s="1" t="s">
        <v>3069</v>
      </c>
      <c r="B714" s="1" t="str">
        <f>VLOOKUP(A714,'BDD de référence'!$B$5:$D$5006,3,0)</f>
        <v>31</v>
      </c>
      <c r="C714" s="1" t="str">
        <f>VLOOKUP(A714,'BDD de référence'!$B$5:$E$5006,4,0)</f>
        <v>Occitanie</v>
      </c>
      <c r="D714" s="201">
        <v>22141.5</v>
      </c>
      <c r="E714" s="189" t="str">
        <f t="shared" si="10"/>
        <v>Tranche B</v>
      </c>
      <c r="F714" s="119">
        <f>IFERROR((VLOOKUP(E714,'Simulations - Consolidé'!$A$41:$P$45,13,0)*D714+VLOOKUP(E714,'Simulations - Consolidé'!$A$41:$P$45,14,0)),"")*$B$6</f>
        <v>40328.167741935482</v>
      </c>
      <c r="G714" s="119" t="str" cm="1">
        <f t="array" ref="G714">IF(SUMIF('BDD de référence'!$B$6:$B$4786,A714,'BDD de référence'!$I$6:$I$4786)&gt;0,IFERROR((VLOOKUP(E714,'Volet 1 - Domaines 2&amp;3'!$A$39:$L$43,11,0)*D714+VLOOKUP(E714,'Volet 1 - Domaines 2&amp;3'!$A$39:$L$43,12,0))*$B$6,error),"")</f>
        <v/>
      </c>
      <c r="H714" s="119" t="str" cm="1">
        <f t="array" ref="H714">IF(SUMIF('BDD de référence'!$B$6:$B$4786,A714,'BDD de référence'!$J$6:$J$4786)&gt;0,IFERROR((VLOOKUP(E714,'Volet 1 - Domaines 2&amp;3'!$A$39:$L$43,11,0)*D714+VLOOKUP(E714,'Volet 1 - Domaines 2&amp;3'!$A$39:$L$43,12,0))*$B$6,error),"")</f>
        <v/>
      </c>
      <c r="I714" s="119">
        <f>IFERROR((VLOOKUP(E714,'Simulations - Consolidé'!$A$41:$P$45,15,0)*D714+VLOOKUP(E714,'Simulations - Consolidé'!$A$41:$P$45,16,0)),"")*$C$6</f>
        <v>17531.470338316285</v>
      </c>
      <c r="J714" s="167">
        <v>10727.34</v>
      </c>
      <c r="K714" s="167">
        <v>12872.81</v>
      </c>
      <c r="L714" s="167">
        <v>9486.9699999999993</v>
      </c>
      <c r="M714" s="167">
        <v>11384.37</v>
      </c>
      <c r="N714" s="167">
        <v>6637.76</v>
      </c>
      <c r="O714" s="167">
        <v>7965.3200000000006</v>
      </c>
    </row>
    <row r="715" spans="1:15">
      <c r="A715" s="1" t="s">
        <v>3055</v>
      </c>
      <c r="B715" s="1" t="str">
        <f>VLOOKUP(A715,'BDD de référence'!$B$5:$D$5006,3,0)</f>
        <v>31</v>
      </c>
      <c r="C715" s="1" t="str">
        <f>VLOOKUP(A715,'BDD de référence'!$B$5:$E$5006,4,0)</f>
        <v>Occitanie</v>
      </c>
      <c r="D715" s="201">
        <v>25766.5</v>
      </c>
      <c r="E715" s="189" t="str">
        <f t="shared" ref="E715:E778" si="11">IF(D715&gt;230000,"Tranche D",IF(D715&lt;7000,"Tranche A",IF(D715&lt;22500,"Tranche B","Tranche C")))</f>
        <v>Tranche C</v>
      </c>
      <c r="F715" s="119">
        <f>IFERROR((VLOOKUP(E715,'Simulations - Consolidé'!$A$41:$P$45,13,0)*D715+VLOOKUP(E715,'Simulations - Consolidé'!$A$41:$P$45,14,0)),"")*$B$6</f>
        <v>42164.846024096383</v>
      </c>
      <c r="G715" s="119" t="str" cm="1">
        <f t="array" ref="G715">IF(SUMIF('BDD de référence'!$B$6:$B$4786,A715,'BDD de référence'!$I$6:$I$4786)&gt;0,IFERROR((VLOOKUP(E715,'Volet 1 - Domaines 2&amp;3'!$A$39:$L$43,11,0)*D715+VLOOKUP(E715,'Volet 1 - Domaines 2&amp;3'!$A$39:$L$43,12,0))*$B$6,error),"")</f>
        <v/>
      </c>
      <c r="H715" s="119" t="str" cm="1">
        <f t="array" ref="H715">IF(SUMIF('BDD de référence'!$B$6:$B$4786,A715,'BDD de référence'!$J$6:$J$4786)&gt;0,IFERROR((VLOOKUP(E715,'Volet 1 - Domaines 2&amp;3'!$A$39:$L$43,11,0)*D715+VLOOKUP(E715,'Volet 1 - Domaines 2&amp;3'!$A$39:$L$43,12,0))*$B$6,error),"")</f>
        <v/>
      </c>
      <c r="I715" s="119">
        <f>IFERROR((VLOOKUP(E715,'Simulations - Consolidé'!$A$41:$P$45,15,0)*D715+VLOOKUP(E715,'Simulations - Consolidé'!$A$41:$P$45,16,0)),"")*$C$6</f>
        <v>18329.911542756392</v>
      </c>
      <c r="J715" s="167">
        <v>11187.54</v>
      </c>
      <c r="K715" s="167">
        <v>13425.050000000001</v>
      </c>
      <c r="L715" s="167">
        <v>9760.44</v>
      </c>
      <c r="M715" s="167">
        <v>11712.53</v>
      </c>
      <c r="N715" s="167">
        <v>6824.1</v>
      </c>
      <c r="O715" s="167">
        <v>8188.92</v>
      </c>
    </row>
    <row r="716" spans="1:15">
      <c r="A716" s="1" t="s">
        <v>3017</v>
      </c>
      <c r="B716" s="1" t="str">
        <f>VLOOKUP(A716,'BDD de référence'!$B$5:$D$5006,3,0)</f>
        <v>31</v>
      </c>
      <c r="C716" s="1" t="str">
        <f>VLOOKUP(A716,'BDD de référence'!$B$5:$E$5006,4,0)</f>
        <v>Occitanie</v>
      </c>
      <c r="D716" s="201">
        <v>51226.5</v>
      </c>
      <c r="E716" s="189" t="str">
        <f t="shared" si="11"/>
        <v>Tranche C</v>
      </c>
      <c r="F716" s="119">
        <f>IFERROR((VLOOKUP(E716,'Simulations - Consolidé'!$A$41:$P$45,13,0)*D716+VLOOKUP(E716,'Simulations - Consolidé'!$A$41:$P$45,14,0)),"")*$B$6</f>
        <v>52802.831566265064</v>
      </c>
      <c r="G716" s="119" t="str" cm="1">
        <f t="array" ref="G716">IF(SUMIF('BDD de référence'!$B$6:$B$4786,A716,'BDD de référence'!$I$6:$I$4786)&gt;0,IFERROR((VLOOKUP(E716,'Volet 1 - Domaines 2&amp;3'!$A$39:$L$43,11,0)*D716+VLOOKUP(E716,'Volet 1 - Domaines 2&amp;3'!$A$39:$L$43,12,0))*$B$6,error),"")</f>
        <v/>
      </c>
      <c r="H716" s="119" cm="1">
        <f t="array" ref="H716">IF(SUMIF('BDD de référence'!$B$6:$B$4786,A716,'BDD de référence'!$J$6:$J$4786)&gt;0,IFERROR((VLOOKUP(E716,'Volet 1 - Domaines 2&amp;3'!$A$39:$L$43,11,0)*D716+VLOOKUP(E716,'Volet 1 - Domaines 2&amp;3'!$A$39:$L$43,12,0))*$B$6,error),"")</f>
        <v>25159.54530120482</v>
      </c>
      <c r="I716" s="119">
        <f>IFERROR((VLOOKUP(E716,'Simulations - Consolidé'!$A$41:$P$45,15,0)*D716+VLOOKUP(E716,'Simulations - Consolidé'!$A$41:$P$45,16,0)),"")*$C$6</f>
        <v>22954.459059653247</v>
      </c>
      <c r="J716" s="167">
        <v>13948.26</v>
      </c>
      <c r="K716" s="167">
        <v>16737.919999999998</v>
      </c>
      <c r="L716" s="167">
        <v>11140.8</v>
      </c>
      <c r="M716" s="167">
        <v>13368.96</v>
      </c>
      <c r="N716" s="167">
        <v>8051.09</v>
      </c>
      <c r="O716" s="167">
        <v>9661.31</v>
      </c>
    </row>
    <row r="717" spans="1:15">
      <c r="A717" s="1" t="s">
        <v>3066</v>
      </c>
      <c r="B717" s="1" t="str">
        <f>VLOOKUP(A717,'BDD de référence'!$B$5:$D$5006,3,0)</f>
        <v>31</v>
      </c>
      <c r="C717" s="1" t="str">
        <f>VLOOKUP(A717,'BDD de référence'!$B$5:$E$5006,4,0)</f>
        <v>Occitanie</v>
      </c>
      <c r="D717" s="201">
        <v>23355</v>
      </c>
      <c r="E717" s="189" t="str">
        <f t="shared" si="11"/>
        <v>Tranche C</v>
      </c>
      <c r="F717" s="119">
        <f>IFERROR((VLOOKUP(E717,'Simulations - Consolidé'!$A$41:$P$45,13,0)*D717+VLOOKUP(E717,'Simulations - Consolidé'!$A$41:$P$45,14,0)),"")*$B$6</f>
        <v>41157.245783132523</v>
      </c>
      <c r="G717" s="119" t="str" cm="1">
        <f t="array" ref="G717">IF(SUMIF('BDD de référence'!$B$6:$B$4786,A717,'BDD de référence'!$I$6:$I$4786)&gt;0,IFERROR((VLOOKUP(E717,'Volet 1 - Domaines 2&amp;3'!$A$39:$L$43,11,0)*D717+VLOOKUP(E717,'Volet 1 - Domaines 2&amp;3'!$A$39:$L$43,12,0))*$B$6,error),"")</f>
        <v/>
      </c>
      <c r="H717" s="119" cm="1">
        <f t="array" ref="H717">IF(SUMIF('BDD de référence'!$B$6:$B$4786,A717,'BDD de référence'!$J$6:$J$4786)&gt;0,IFERROR((VLOOKUP(E717,'Volet 1 - Domaines 2&amp;3'!$A$39:$L$43,11,0)*D717+VLOOKUP(E717,'Volet 1 - Domaines 2&amp;3'!$A$39:$L$43,12,0))*$B$6,error),"")</f>
        <v>22191.062650602409</v>
      </c>
      <c r="I717" s="119">
        <f>IFERROR((VLOOKUP(E717,'Simulations - Consolidé'!$A$41:$P$45,15,0)*D717+VLOOKUP(E717,'Simulations - Consolidé'!$A$41:$P$45,16,0)),"")*$C$6</f>
        <v>17891.887334704676</v>
      </c>
      <c r="J717" s="167">
        <v>10926.05</v>
      </c>
      <c r="K717" s="167">
        <v>13111.26</v>
      </c>
      <c r="L717" s="167">
        <v>9629.7000000000007</v>
      </c>
      <c r="M717" s="167">
        <v>11555.64</v>
      </c>
      <c r="N717" s="167">
        <v>6707.88</v>
      </c>
      <c r="O717" s="167">
        <v>8049.46</v>
      </c>
    </row>
    <row r="718" spans="1:15">
      <c r="A718" s="1" t="s">
        <v>2980</v>
      </c>
      <c r="B718" s="1" t="str">
        <f>VLOOKUP(A718,'BDD de référence'!$B$5:$D$5006,3,0)</f>
        <v>31</v>
      </c>
      <c r="C718" s="1" t="str">
        <f>VLOOKUP(A718,'BDD de référence'!$B$5:$E$5006,4,0)</f>
        <v>Occitanie</v>
      </c>
      <c r="D718" s="201">
        <v>178472.5</v>
      </c>
      <c r="E718" s="189" t="str">
        <f t="shared" si="11"/>
        <v>Tranche C</v>
      </c>
      <c r="F718" s="119">
        <f>IFERROR((VLOOKUP(E718,'Simulations - Consolidé'!$A$41:$P$45,13,0)*D718+VLOOKUP(E718,'Simulations - Consolidé'!$A$41:$P$45,14,0)),"")*$B$6</f>
        <v>105970.19638554216</v>
      </c>
      <c r="G718" s="119" t="str" cm="1">
        <f t="array" ref="G718">IF(SUMIF('BDD de référence'!$B$6:$B$4786,A718,'BDD de référence'!$I$6:$I$4786)&gt;0,IFERROR((VLOOKUP(E718,'Volet 1 - Domaines 2&amp;3'!$A$39:$L$43,11,0)*D718+VLOOKUP(E718,'Volet 1 - Domaines 2&amp;3'!$A$39:$L$43,12,0))*$B$6,error),"")</f>
        <v/>
      </c>
      <c r="H718" s="119" cm="1">
        <f t="array" ref="H718">IF(SUMIF('BDD de référence'!$B$6:$B$4786,A718,'BDD de référence'!$J$6:$J$4786)&gt;0,IFERROR((VLOOKUP(E718,'Volet 1 - Domaines 2&amp;3'!$A$39:$L$43,11,0)*D718+VLOOKUP(E718,'Volet 1 - Domaines 2&amp;3'!$A$39:$L$43,12,0))*$B$6,error),"")</f>
        <v>38712.010843373493</v>
      </c>
      <c r="I718" s="119">
        <f>IFERROR((VLOOKUP(E718,'Simulations - Consolidé'!$A$41:$P$45,15,0)*D718+VLOOKUP(E718,'Simulations - Consolidé'!$A$41:$P$45,16,0)),"")*$C$6</f>
        <v>46067.38809873641</v>
      </c>
      <c r="J718" s="167">
        <v>27746.019999999997</v>
      </c>
      <c r="K718" s="167">
        <v>33295.230000000003</v>
      </c>
      <c r="L718" s="167">
        <v>18039.679999999997</v>
      </c>
      <c r="M718" s="167">
        <v>21647.62</v>
      </c>
      <c r="N718" s="167">
        <v>14183.42</v>
      </c>
      <c r="O718" s="167">
        <v>17020.109999999997</v>
      </c>
    </row>
    <row r="719" spans="1:15">
      <c r="A719" s="1" t="s">
        <v>2988</v>
      </c>
      <c r="B719" s="1" t="str">
        <f>VLOOKUP(A719,'BDD de référence'!$B$5:$D$5006,3,0)</f>
        <v>31</v>
      </c>
      <c r="C719" s="1" t="str">
        <f>VLOOKUP(A719,'BDD de référence'!$B$5:$E$5006,4,0)</f>
        <v>Occitanie</v>
      </c>
      <c r="D719" s="201">
        <v>144483</v>
      </c>
      <c r="E719" s="189" t="str">
        <f t="shared" si="11"/>
        <v>Tranche C</v>
      </c>
      <c r="F719" s="119">
        <f>IFERROR((VLOOKUP(E719,'Simulations - Consolidé'!$A$41:$P$45,13,0)*D719+VLOOKUP(E719,'Simulations - Consolidé'!$A$41:$P$45,14,0)),"")*$B$6</f>
        <v>91768.318554216865</v>
      </c>
      <c r="G719" s="119" t="str" cm="1">
        <f t="array" ref="G719">IF(SUMIF('BDD de référence'!$B$6:$B$4786,A719,'BDD de référence'!$I$6:$I$4786)&gt;0,IFERROR((VLOOKUP(E719,'Volet 1 - Domaines 2&amp;3'!$A$39:$L$43,11,0)*D719+VLOOKUP(E719,'Volet 1 - Domaines 2&amp;3'!$A$39:$L$43,12,0))*$B$6,error),"")</f>
        <v/>
      </c>
      <c r="H719" s="119" cm="1">
        <f t="array" ref="H719">IF(SUMIF('BDD de référence'!$B$6:$B$4786,A719,'BDD de référence'!$J$6:$J$4786)&gt;0,IFERROR((VLOOKUP(E719,'Volet 1 - Domaines 2&amp;3'!$A$39:$L$43,11,0)*D719+VLOOKUP(E719,'Volet 1 - Domaines 2&amp;3'!$A$39:$L$43,12,0))*$B$6,error),"")</f>
        <v>35091.924337349396</v>
      </c>
      <c r="I719" s="119">
        <f>IFERROR((VLOOKUP(E719,'Simulations - Consolidé'!$A$41:$P$45,15,0)*D719+VLOOKUP(E719,'Simulations - Consolidé'!$A$41:$P$45,16,0)),"")*$C$6</f>
        <v>39893.544507787243</v>
      </c>
      <c r="J719" s="167">
        <v>24060.41</v>
      </c>
      <c r="K719" s="167">
        <v>28872.5</v>
      </c>
      <c r="L719" s="167">
        <v>16196.880000000001</v>
      </c>
      <c r="M719" s="167">
        <v>19436.259999999998</v>
      </c>
      <c r="N719" s="167">
        <v>12545.37</v>
      </c>
      <c r="O719" s="167">
        <v>15054.45</v>
      </c>
    </row>
    <row r="720" spans="1:15">
      <c r="A720" s="1" t="s">
        <v>3082</v>
      </c>
      <c r="B720" s="1" t="str">
        <f>VLOOKUP(A720,'BDD de référence'!$B$5:$D$5006,3,0)</f>
        <v>31</v>
      </c>
      <c r="C720" s="1" t="str">
        <f>VLOOKUP(A720,'BDD de référence'!$B$5:$E$5006,4,0)</f>
        <v>Occitanie</v>
      </c>
      <c r="D720" s="201">
        <v>20355.75</v>
      </c>
      <c r="E720" s="189" t="str">
        <f t="shared" si="11"/>
        <v>Tranche B</v>
      </c>
      <c r="F720" s="119">
        <f>IFERROR((VLOOKUP(E720,'Simulations - Consolidé'!$A$41:$P$45,13,0)*D720+VLOOKUP(E720,'Simulations - Consolidé'!$A$41:$P$45,14,0)),"")*$B$6</f>
        <v>37977.890322580643</v>
      </c>
      <c r="G720" s="119" t="str" cm="1">
        <f t="array" ref="G720">IF(SUMIF('BDD de référence'!$B$6:$B$4786,A720,'BDD de référence'!$I$6:$I$4786)&gt;0,IFERROR((VLOOKUP(E720,'Volet 1 - Domaines 2&amp;3'!$A$39:$L$43,11,0)*D720+VLOOKUP(E720,'Volet 1 - Domaines 2&amp;3'!$A$39:$L$43,12,0))*$B$6,error),"")</f>
        <v/>
      </c>
      <c r="H720" s="119" t="str" cm="1">
        <f t="array" ref="H720">IF(SUMIF('BDD de référence'!$B$6:$B$4786,A720,'BDD de référence'!$J$6:$J$4786)&gt;0,IFERROR((VLOOKUP(E720,'Volet 1 - Domaines 2&amp;3'!$A$39:$L$43,11,0)*D720+VLOOKUP(E720,'Volet 1 - Domaines 2&amp;3'!$A$39:$L$43,12,0))*$B$6,error),"")</f>
        <v/>
      </c>
      <c r="I720" s="119">
        <f>IFERROR((VLOOKUP(E720,'Simulations - Consolidé'!$A$41:$P$45,15,0)*D720+VLOOKUP(E720,'Simulations - Consolidé'!$A$41:$P$45,16,0)),"")*$C$6</f>
        <v>16509.757199055864</v>
      </c>
      <c r="J720" s="167">
        <v>10199.290000000001</v>
      </c>
      <c r="K720" s="167">
        <v>12239.15</v>
      </c>
      <c r="L720" s="167">
        <v>9006.93</v>
      </c>
      <c r="M720" s="167">
        <v>10808.32</v>
      </c>
      <c r="N720" s="167">
        <v>6493.75</v>
      </c>
      <c r="O720" s="167">
        <v>7792.5</v>
      </c>
    </row>
    <row r="721" spans="1:15">
      <c r="A721" s="1" t="s">
        <v>3022</v>
      </c>
      <c r="B721" s="1" t="str">
        <f>VLOOKUP(A721,'BDD de référence'!$B$5:$D$5006,3,0)</f>
        <v>31</v>
      </c>
      <c r="C721" s="1" t="str">
        <f>VLOOKUP(A721,'BDD de référence'!$B$5:$E$5006,4,0)</f>
        <v>Occitanie</v>
      </c>
      <c r="D721" s="201">
        <v>35810.5</v>
      </c>
      <c r="E721" s="189" t="str">
        <f t="shared" si="11"/>
        <v>Tranche C</v>
      </c>
      <c r="F721" s="119">
        <f>IFERROR((VLOOKUP(E721,'Simulations - Consolidé'!$A$41:$P$45,13,0)*D721+VLOOKUP(E721,'Simulations - Consolidé'!$A$41:$P$45,14,0)),"")*$B$6</f>
        <v>46361.543855421682</v>
      </c>
      <c r="G721" s="119" t="str" cm="1">
        <f t="array" ref="G721">IF(SUMIF('BDD de référence'!$B$6:$B$4786,A721,'BDD de référence'!$I$6:$I$4786)&gt;0,IFERROR((VLOOKUP(E721,'Volet 1 - Domaines 2&amp;3'!$A$39:$L$43,11,0)*D721+VLOOKUP(E721,'Volet 1 - Domaines 2&amp;3'!$A$39:$L$43,12,0))*$B$6,error),"")</f>
        <v/>
      </c>
      <c r="H721" s="119" cm="1">
        <f t="array" ref="H721">IF(SUMIF('BDD de référence'!$B$6:$B$4786,A721,'BDD de référence'!$J$6:$J$4786)&gt;0,IFERROR((VLOOKUP(E721,'Volet 1 - Domaines 2&amp;3'!$A$39:$L$43,11,0)*D721+VLOOKUP(E721,'Volet 1 - Domaines 2&amp;3'!$A$39:$L$43,12,0))*$B$6,error),"")</f>
        <v>23517.648433734936</v>
      </c>
      <c r="I721" s="119">
        <f>IFERROR((VLOOKUP(E721,'Simulations - Consolidé'!$A$41:$P$45,15,0)*D721+VLOOKUP(E721,'Simulations - Consolidé'!$A$41:$P$45,16,0)),"")*$C$6</f>
        <v>20154.300987364095</v>
      </c>
      <c r="J721" s="167">
        <v>12276.65</v>
      </c>
      <c r="K721" s="167">
        <v>14731.98</v>
      </c>
      <c r="L721" s="167">
        <v>10305</v>
      </c>
      <c r="M721" s="167">
        <v>12366</v>
      </c>
      <c r="N721" s="167">
        <v>7308.1500000000005</v>
      </c>
      <c r="O721" s="167">
        <v>8769.7800000000007</v>
      </c>
    </row>
    <row r="722" spans="1:15">
      <c r="A722" s="1" t="s">
        <v>3047</v>
      </c>
      <c r="B722" s="1" t="str">
        <f>VLOOKUP(A722,'BDD de référence'!$B$5:$D$5006,3,0)</f>
        <v>31</v>
      </c>
      <c r="C722" s="1" t="str">
        <f>VLOOKUP(A722,'BDD de référence'!$B$5:$E$5006,4,0)</f>
        <v>Occitanie</v>
      </c>
      <c r="D722" s="201">
        <v>28044.5</v>
      </c>
      <c r="E722" s="189" t="str">
        <f t="shared" si="11"/>
        <v>Tranche C</v>
      </c>
      <c r="F722" s="119">
        <f>IFERROR((VLOOKUP(E722,'Simulations - Consolidé'!$A$41:$P$45,13,0)*D722+VLOOKUP(E722,'Simulations - Consolidé'!$A$41:$P$45,14,0)),"")*$B$6</f>
        <v>43116.665783132528</v>
      </c>
      <c r="G722" s="119" t="str" cm="1">
        <f t="array" ref="G722">IF(SUMIF('BDD de référence'!$B$6:$B$4786,A722,'BDD de référence'!$I$6:$I$4786)&gt;0,IFERROR((VLOOKUP(E722,'Volet 1 - Domaines 2&amp;3'!$A$39:$L$43,11,0)*D722+VLOOKUP(E722,'Volet 1 - Domaines 2&amp;3'!$A$39:$L$43,12,0))*$B$6,error),"")</f>
        <v/>
      </c>
      <c r="H722" s="119" cm="1">
        <f t="array" ref="H722">IF(SUMIF('BDD de référence'!$B$6:$B$4786,A722,'BDD de référence'!$J$6:$J$4786)&gt;0,IFERROR((VLOOKUP(E722,'Volet 1 - Domaines 2&amp;3'!$A$39:$L$43,11,0)*D722+VLOOKUP(E722,'Volet 1 - Domaines 2&amp;3'!$A$39:$L$43,12,0))*$B$6,error),"")</f>
        <v>22690.522650602408</v>
      </c>
      <c r="I722" s="119">
        <f>IFERROR((VLOOKUP(E722,'Simulations - Consolidé'!$A$41:$P$45,15,0)*D722+VLOOKUP(E722,'Simulations - Consolidé'!$A$41:$P$45,16,0)),"")*$C$6</f>
        <v>18743.686846899796</v>
      </c>
      <c r="J722" s="167">
        <v>11434.55</v>
      </c>
      <c r="K722" s="167">
        <v>13721.46</v>
      </c>
      <c r="L722" s="167">
        <v>9883.9500000000007</v>
      </c>
      <c r="M722" s="167">
        <v>11860.74</v>
      </c>
      <c r="N722" s="167">
        <v>6933.88</v>
      </c>
      <c r="O722" s="167">
        <v>8320.66</v>
      </c>
    </row>
    <row r="723" spans="1:15">
      <c r="A723" s="1" t="s">
        <v>3005</v>
      </c>
      <c r="B723" s="1" t="str">
        <f>VLOOKUP(A723,'BDD de référence'!$B$5:$D$5006,3,0)</f>
        <v>31</v>
      </c>
      <c r="C723" s="1" t="str">
        <f>VLOOKUP(A723,'BDD de référence'!$B$5:$E$5006,4,0)</f>
        <v>Occitanie</v>
      </c>
      <c r="D723" s="201">
        <v>69188</v>
      </c>
      <c r="E723" s="189" t="str">
        <f t="shared" si="11"/>
        <v>Tranche C</v>
      </c>
      <c r="F723" s="119">
        <f>IFERROR((VLOOKUP(E723,'Simulations - Consolidé'!$A$41:$P$45,13,0)*D723+VLOOKUP(E723,'Simulations - Consolidé'!$A$41:$P$45,14,0)),"")*$B$6</f>
        <v>60307.708915662646</v>
      </c>
      <c r="G723" s="119" t="str" cm="1">
        <f t="array" ref="G723">IF(SUMIF('BDD de référence'!$B$6:$B$4786,A723,'BDD de référence'!$I$6:$I$4786)&gt;0,IFERROR((VLOOKUP(E723,'Volet 1 - Domaines 2&amp;3'!$A$39:$L$43,11,0)*D723+VLOOKUP(E723,'Volet 1 - Domaines 2&amp;3'!$A$39:$L$43,12,0))*$B$6,error),"")</f>
        <v/>
      </c>
      <c r="H723" s="119" cm="1">
        <f t="array" ref="H723">IF(SUMIF('BDD de référence'!$B$6:$B$4786,A723,'BDD de référence'!$J$6:$J$4786)&gt;0,IFERROR((VLOOKUP(E723,'Volet 1 - Domaines 2&amp;3'!$A$39:$L$43,11,0)*D723+VLOOKUP(E723,'Volet 1 - Domaines 2&amp;3'!$A$39:$L$43,12,0))*$B$6,error),"")</f>
        <v>27072.553253012047</v>
      </c>
      <c r="I723" s="119">
        <f>IFERROR((VLOOKUP(E723,'Simulations - Consolidé'!$A$41:$P$45,15,0)*D723+VLOOKUP(E723,'Simulations - Consolidé'!$A$41:$P$45,16,0)),"")*$C$6</f>
        <v>26216.981063767267</v>
      </c>
      <c r="J723" s="167">
        <v>15895.9</v>
      </c>
      <c r="K723" s="167">
        <v>19075.080000000002</v>
      </c>
      <c r="L723" s="167">
        <v>12114.62</v>
      </c>
      <c r="M723" s="167">
        <v>14537.550000000001</v>
      </c>
      <c r="N723" s="167">
        <v>8916.7000000000007</v>
      </c>
      <c r="O723" s="167">
        <v>10700.04</v>
      </c>
    </row>
    <row r="724" spans="1:15">
      <c r="A724" s="1" t="s">
        <v>3028</v>
      </c>
      <c r="B724" s="1" t="str">
        <f>VLOOKUP(A724,'BDD de référence'!$B$5:$D$5006,3,0)</f>
        <v>31</v>
      </c>
      <c r="C724" s="1" t="str">
        <f>VLOOKUP(A724,'BDD de référence'!$B$5:$E$5006,4,0)</f>
        <v>Occitanie</v>
      </c>
      <c r="D724" s="201">
        <v>32989.5</v>
      </c>
      <c r="E724" s="189" t="str">
        <f t="shared" si="11"/>
        <v>Tranche C</v>
      </c>
      <c r="F724" s="119">
        <f>IFERROR((VLOOKUP(E724,'Simulations - Consolidé'!$A$41:$P$45,13,0)*D724+VLOOKUP(E724,'Simulations - Consolidé'!$A$41:$P$45,14,0)),"")*$B$6</f>
        <v>45182.841686746986</v>
      </c>
      <c r="G724" s="119" t="str" cm="1">
        <f t="array" ref="G724">IF(SUMIF('BDD de référence'!$B$6:$B$4786,A724,'BDD de référence'!$I$6:$I$4786)&gt;0,IFERROR((VLOOKUP(E724,'Volet 1 - Domaines 2&amp;3'!$A$39:$L$43,11,0)*D724+VLOOKUP(E724,'Volet 1 - Domaines 2&amp;3'!$A$39:$L$43,12,0))*$B$6,error),"")</f>
        <v/>
      </c>
      <c r="H724" s="119" t="str" cm="1">
        <f t="array" ref="H724">IF(SUMIF('BDD de référence'!$B$6:$B$4786,A724,'BDD de référence'!$J$6:$J$4786)&gt;0,IFERROR((VLOOKUP(E724,'Volet 1 - Domaines 2&amp;3'!$A$39:$L$43,11,0)*D724+VLOOKUP(E724,'Volet 1 - Domaines 2&amp;3'!$A$39:$L$43,12,0))*$B$6,error),"")</f>
        <v/>
      </c>
      <c r="I724" s="119">
        <f>IFERROR((VLOOKUP(E724,'Simulations - Consolidé'!$A$41:$P$45,15,0)*D724+VLOOKUP(E724,'Simulations - Consolidé'!$A$41:$P$45,16,0)),"")*$C$6</f>
        <v>19641.895310020573</v>
      </c>
      <c r="J724" s="167">
        <v>11970.75</v>
      </c>
      <c r="K724" s="167">
        <v>14364.9</v>
      </c>
      <c r="L724" s="167">
        <v>10152.050000000001</v>
      </c>
      <c r="M724" s="167">
        <v>12182.46</v>
      </c>
      <c r="N724" s="167">
        <v>7172.2</v>
      </c>
      <c r="O724" s="167">
        <v>8606.64</v>
      </c>
    </row>
    <row r="725" spans="1:15">
      <c r="A725" s="1" t="s">
        <v>3120</v>
      </c>
      <c r="B725" s="1" t="str">
        <f>VLOOKUP(A725,'BDD de référence'!$B$5:$D$5006,3,0)</f>
        <v>31</v>
      </c>
      <c r="C725" s="1" t="str">
        <f>VLOOKUP(A725,'BDD de référence'!$B$5:$E$5006,4,0)</f>
        <v>Occitanie</v>
      </c>
      <c r="D725" s="201">
        <v>6658.5</v>
      </c>
      <c r="E725" s="189" t="str">
        <f t="shared" si="11"/>
        <v>Tranche A</v>
      </c>
      <c r="F725" s="119">
        <f>IFERROR((VLOOKUP(E725,'Simulations - Consolidé'!$A$41:$P$45,13,0)*D725+VLOOKUP(E725,'Simulations - Consolidé'!$A$41:$P$45,14,0)),"")*$B$6</f>
        <v>20151.192857142858</v>
      </c>
      <c r="G725" s="119" t="str" cm="1">
        <f t="array" ref="G725">IF(SUMIF('BDD de référence'!$B$6:$B$4786,A725,'BDD de référence'!$I$6:$I$4786)&gt;0,IFERROR((VLOOKUP(E725,'Volet 1 - Domaines 2&amp;3'!$A$39:$L$43,11,0)*D725+VLOOKUP(E725,'Volet 1 - Domaines 2&amp;3'!$A$39:$L$43,12,0))*$B$6,error),"")</f>
        <v/>
      </c>
      <c r="H725" s="119" t="str" cm="1">
        <f t="array" ref="H725">IF(SUMIF('BDD de référence'!$B$6:$B$4786,A725,'BDD de référence'!$J$6:$J$4786)&gt;0,IFERROR((VLOOKUP(E725,'Volet 1 - Domaines 2&amp;3'!$A$39:$L$43,11,0)*D725+VLOOKUP(E725,'Volet 1 - Domaines 2&amp;3'!$A$39:$L$43,12,0))*$B$6,error),"")</f>
        <v/>
      </c>
      <c r="I725" s="119">
        <f>IFERROR((VLOOKUP(E725,'Simulations - Consolidé'!$A$41:$P$45,15,0)*D725+VLOOKUP(E725,'Simulations - Consolidé'!$A$41:$P$45,16,0)),"")*$C$6</f>
        <v>8760.1311846689896</v>
      </c>
      <c r="J725" s="167">
        <v>6168.7</v>
      </c>
      <c r="K725" s="167">
        <v>7402.44</v>
      </c>
      <c r="L725" s="167">
        <v>5355.7</v>
      </c>
      <c r="M725" s="167">
        <v>6426.84</v>
      </c>
      <c r="N725" s="167">
        <v>5376.02</v>
      </c>
      <c r="O725" s="167">
        <v>6451.2300000000005</v>
      </c>
    </row>
    <row r="726" spans="1:15">
      <c r="A726" s="1" t="s">
        <v>3009</v>
      </c>
      <c r="B726" s="1" t="str">
        <f>VLOOKUP(A726,'BDD de référence'!$B$5:$D$5006,3,0)</f>
        <v>31</v>
      </c>
      <c r="C726" s="1" t="str">
        <f>VLOOKUP(A726,'BDD de référence'!$B$5:$E$5006,4,0)</f>
        <v>Occitanie</v>
      </c>
      <c r="D726" s="201">
        <v>86285.5</v>
      </c>
      <c r="E726" s="189" t="str">
        <f t="shared" si="11"/>
        <v>Tranche C</v>
      </c>
      <c r="F726" s="119">
        <f>IFERROR((VLOOKUP(E726,'Simulations - Consolidé'!$A$41:$P$45,13,0)*D726+VLOOKUP(E726,'Simulations - Consolidé'!$A$41:$P$45,14,0)),"")*$B$6</f>
        <v>67451.58</v>
      </c>
      <c r="G726" s="119" cm="1">
        <f t="array" ref="G726">IF(SUMIF('BDD de référence'!$B$6:$B$4786,A726,'BDD de référence'!$I$6:$I$4786)&gt;0,IFERROR((VLOOKUP(E726,'Volet 1 - Domaines 2&amp;3'!$A$39:$L$43,11,0)*D726+VLOOKUP(E726,'Volet 1 - Domaines 2&amp;3'!$A$39:$L$43,12,0))*$B$6,error),"")</f>
        <v>28893.54</v>
      </c>
      <c r="H726" s="119" cm="1">
        <f t="array" ref="H726">IF(SUMIF('BDD de référence'!$B$6:$B$4786,A726,'BDD de référence'!$J$6:$J$4786)&gt;0,IFERROR((VLOOKUP(E726,'Volet 1 - Domaines 2&amp;3'!$A$39:$L$43,11,0)*D726+VLOOKUP(E726,'Volet 1 - Domaines 2&amp;3'!$A$39:$L$43,12,0))*$B$6,error),"")</f>
        <v>28893.54</v>
      </c>
      <c r="I726" s="119">
        <f>IFERROR((VLOOKUP(E726,'Simulations - Consolidé'!$A$41:$P$45,15,0)*D726+VLOOKUP(E726,'Simulations - Consolidé'!$A$41:$P$45,16,0)),"")*$C$6</f>
        <v>29322.566341463415</v>
      </c>
      <c r="J726" s="167">
        <v>17749.84</v>
      </c>
      <c r="K726" s="167">
        <v>21299.809999999998</v>
      </c>
      <c r="L726" s="167">
        <v>13041.59</v>
      </c>
      <c r="M726" s="167">
        <v>15649.91</v>
      </c>
      <c r="N726" s="167">
        <v>9740.67</v>
      </c>
      <c r="O726" s="167">
        <v>11688.81</v>
      </c>
    </row>
    <row r="727" spans="1:15">
      <c r="A727" s="1" t="s">
        <v>3092</v>
      </c>
      <c r="B727" s="1" t="str">
        <f>VLOOKUP(A727,'BDD de référence'!$B$5:$D$5006,3,0)</f>
        <v>31</v>
      </c>
      <c r="C727" s="1" t="str">
        <f>VLOOKUP(A727,'BDD de référence'!$B$5:$E$5006,4,0)</f>
        <v>Occitanie</v>
      </c>
      <c r="D727" s="201">
        <v>19032.5</v>
      </c>
      <c r="E727" s="189" t="str">
        <f t="shared" si="11"/>
        <v>Tranche B</v>
      </c>
      <c r="F727" s="119">
        <f>IFERROR((VLOOKUP(E727,'Simulations - Consolidé'!$A$41:$P$45,13,0)*D727+VLOOKUP(E727,'Simulations - Consolidé'!$A$41:$P$45,14,0)),"")*$B$6</f>
        <v>36236.322580645159</v>
      </c>
      <c r="G727" s="119" t="str" cm="1">
        <f t="array" ref="G727">IF(SUMIF('BDD de référence'!$B$6:$B$4786,A727,'BDD de référence'!$I$6:$I$4786)&gt;0,IFERROR((VLOOKUP(E727,'Volet 1 - Domaines 2&amp;3'!$A$39:$L$43,11,0)*D727+VLOOKUP(E727,'Volet 1 - Domaines 2&amp;3'!$A$39:$L$43,12,0))*$B$6,error),"")</f>
        <v/>
      </c>
      <c r="H727" s="119" t="str" cm="1">
        <f t="array" ref="H727">IF(SUMIF('BDD de référence'!$B$6:$B$4786,A727,'BDD de référence'!$J$6:$J$4786)&gt;0,IFERROR((VLOOKUP(E727,'Volet 1 - Domaines 2&amp;3'!$A$39:$L$43,11,0)*D727+VLOOKUP(E727,'Volet 1 - Domaines 2&amp;3'!$A$39:$L$43,12,0))*$B$6,error),"")</f>
        <v/>
      </c>
      <c r="I727" s="119">
        <f>IFERROR((VLOOKUP(E727,'Simulations - Consolidé'!$A$41:$P$45,15,0)*D727+VLOOKUP(E727,'Simulations - Consolidé'!$A$41:$P$45,16,0)),"")*$C$6</f>
        <v>15752.66247049567</v>
      </c>
      <c r="J727" s="167">
        <v>9808</v>
      </c>
      <c r="K727" s="167">
        <v>11769.6</v>
      </c>
      <c r="L727" s="167">
        <v>8651.2199999999993</v>
      </c>
      <c r="M727" s="167">
        <v>10381.469999999999</v>
      </c>
      <c r="N727" s="167">
        <v>6387.04</v>
      </c>
      <c r="O727" s="167">
        <v>7664.45</v>
      </c>
    </row>
    <row r="728" spans="1:15">
      <c r="A728" s="1" t="s">
        <v>3015</v>
      </c>
      <c r="B728" s="1" t="str">
        <f>VLOOKUP(A728,'BDD de référence'!$B$5:$D$5006,3,0)</f>
        <v>31</v>
      </c>
      <c r="C728" s="1" t="str">
        <f>VLOOKUP(A728,'BDD de référence'!$B$5:$E$5006,4,0)</f>
        <v>Occitanie</v>
      </c>
      <c r="D728" s="201">
        <v>88971</v>
      </c>
      <c r="E728" s="189" t="str">
        <f t="shared" si="11"/>
        <v>Tranche C</v>
      </c>
      <c r="F728" s="119">
        <f>IFERROR((VLOOKUP(E728,'Simulations - Consolidé'!$A$41:$P$45,13,0)*D728+VLOOKUP(E728,'Simulations - Consolidé'!$A$41:$P$45,14,0)),"")*$B$6</f>
        <v>68573.666024096368</v>
      </c>
      <c r="G728" s="119" t="str" cm="1">
        <f t="array" ref="G728">IF(SUMIF('BDD de référence'!$B$6:$B$4786,A728,'BDD de référence'!$I$6:$I$4786)&gt;0,IFERROR((VLOOKUP(E728,'Volet 1 - Domaines 2&amp;3'!$A$39:$L$43,11,0)*D728+VLOOKUP(E728,'Volet 1 - Domaines 2&amp;3'!$A$39:$L$43,12,0))*$B$6,error),"")</f>
        <v/>
      </c>
      <c r="H728" s="119" t="str" cm="1">
        <f t="array" ref="H728">IF(SUMIF('BDD de référence'!$B$6:$B$4786,A728,'BDD de référence'!$J$6:$J$4786)&gt;0,IFERROR((VLOOKUP(E728,'Volet 1 - Domaines 2&amp;3'!$A$39:$L$43,11,0)*D728+VLOOKUP(E728,'Volet 1 - Domaines 2&amp;3'!$A$39:$L$43,12,0))*$B$6,error),"")</f>
        <v/>
      </c>
      <c r="I728" s="119">
        <f>IFERROR((VLOOKUP(E728,'Simulations - Consolidé'!$A$41:$P$45,15,0)*D728+VLOOKUP(E728,'Simulations - Consolidé'!$A$41:$P$45,16,0)),"")*$C$6</f>
        <v>29810.359835439318</v>
      </c>
      <c r="J728" s="167">
        <v>18041.039999999997</v>
      </c>
      <c r="K728" s="167">
        <v>21649.25</v>
      </c>
      <c r="L728" s="167">
        <v>13187.19</v>
      </c>
      <c r="M728" s="167">
        <v>15824.630000000001</v>
      </c>
      <c r="N728" s="167">
        <v>9870.1</v>
      </c>
      <c r="O728" s="167">
        <v>11844.12</v>
      </c>
    </row>
    <row r="729" spans="1:15">
      <c r="A729" s="1" t="s">
        <v>3146</v>
      </c>
      <c r="B729" s="1" t="str">
        <f>VLOOKUP(A729,'BDD de référence'!$B$5:$D$5006,3,0)</f>
        <v>31</v>
      </c>
      <c r="C729" s="1" t="str">
        <f>VLOOKUP(A729,'BDD de référence'!$B$5:$E$5006,4,0)</f>
        <v>Occitanie</v>
      </c>
      <c r="D729" s="201">
        <v>1676.25</v>
      </c>
      <c r="E729" s="189" t="str">
        <f t="shared" si="11"/>
        <v>Tranche A</v>
      </c>
      <c r="F729" s="119">
        <f>IFERROR((VLOOKUP(E729,'Simulations - Consolidé'!$A$41:$P$45,13,0)*D729+VLOOKUP(E729,'Simulations - Consolidé'!$A$41:$P$45,14,0)),"")*$B$6</f>
        <v>16521.267857142855</v>
      </c>
      <c r="G729" s="119" t="str" cm="1">
        <f t="array" ref="G729">IF(SUMIF('BDD de référence'!$B$6:$B$4786,A729,'BDD de référence'!$I$6:$I$4786)&gt;0,IFERROR((VLOOKUP(E729,'Volet 1 - Domaines 2&amp;3'!$A$39:$L$43,11,0)*D729+VLOOKUP(E729,'Volet 1 - Domaines 2&amp;3'!$A$39:$L$43,12,0))*$B$6,error),"")</f>
        <v/>
      </c>
      <c r="H729" s="119" t="str" cm="1">
        <f t="array" ref="H729">IF(SUMIF('BDD de référence'!$B$6:$B$4786,A729,'BDD de référence'!$J$6:$J$4786)&gt;0,IFERROR((VLOOKUP(E729,'Volet 1 - Domaines 2&amp;3'!$A$39:$L$43,11,0)*D729+VLOOKUP(E729,'Volet 1 - Domaines 2&amp;3'!$A$39:$L$43,12,0))*$B$6,error),"")</f>
        <v/>
      </c>
      <c r="I729" s="119">
        <f>IFERROR((VLOOKUP(E729,'Simulations - Consolidé'!$A$41:$P$45,15,0)*D729+VLOOKUP(E729,'Simulations - Consolidé'!$A$41:$P$45,16,0)),"")*$C$6</f>
        <v>7182.129355400697</v>
      </c>
      <c r="J729" s="167">
        <v>4982.45</v>
      </c>
      <c r="K729" s="167">
        <v>5978.94</v>
      </c>
      <c r="L729" s="167">
        <v>4466</v>
      </c>
      <c r="M729" s="167">
        <v>5359.2</v>
      </c>
      <c r="N729" s="167">
        <v>4782.9000000000005</v>
      </c>
      <c r="O729" s="167">
        <v>5739.48</v>
      </c>
    </row>
    <row r="730" spans="1:15">
      <c r="A730" s="1" t="s">
        <v>2985</v>
      </c>
      <c r="B730" s="1" t="str">
        <f>VLOOKUP(A730,'BDD de référence'!$B$5:$D$5006,3,0)</f>
        <v>31</v>
      </c>
      <c r="C730" s="1" t="str">
        <f>VLOOKUP(A730,'BDD de référence'!$B$5:$E$5006,4,0)</f>
        <v>Occitanie</v>
      </c>
      <c r="D730" s="201">
        <v>163305</v>
      </c>
      <c r="E730" s="189" t="str">
        <f t="shared" si="11"/>
        <v>Tranche C</v>
      </c>
      <c r="F730" s="119">
        <f>IFERROR((VLOOKUP(E730,'Simulations - Consolidé'!$A$41:$P$45,13,0)*D730+VLOOKUP(E730,'Simulations - Consolidé'!$A$41:$P$45,14,0)),"")*$B$6</f>
        <v>99632.739759036136</v>
      </c>
      <c r="G730" s="119" t="str" cm="1">
        <f t="array" ref="G730">IF(SUMIF('BDD de référence'!$B$6:$B$4786,A730,'BDD de référence'!$I$6:$I$4786)&gt;0,IFERROR((VLOOKUP(E730,'Volet 1 - Domaines 2&amp;3'!$A$39:$L$43,11,0)*D730+VLOOKUP(E730,'Volet 1 - Domaines 2&amp;3'!$A$39:$L$43,12,0))*$B$6,error),"")</f>
        <v/>
      </c>
      <c r="H730" s="119" cm="1">
        <f t="array" ref="H730">IF(SUMIF('BDD de référence'!$B$6:$B$4786,A730,'BDD de référence'!$J$6:$J$4786)&gt;0,IFERROR((VLOOKUP(E730,'Volet 1 - Domaines 2&amp;3'!$A$39:$L$43,11,0)*D730+VLOOKUP(E730,'Volet 1 - Domaines 2&amp;3'!$A$39:$L$43,12,0))*$B$6,error),"")</f>
        <v>37096.580722891566</v>
      </c>
      <c r="I730" s="119">
        <f>IFERROR((VLOOKUP(E730,'Simulations - Consolidé'!$A$41:$P$45,15,0)*D730+VLOOKUP(E730,'Simulations - Consolidé'!$A$41:$P$45,16,0)),"")*$C$6</f>
        <v>43312.367499265354</v>
      </c>
      <c r="J730" s="167">
        <v>26101.35</v>
      </c>
      <c r="K730" s="167">
        <v>31321.62</v>
      </c>
      <c r="L730" s="167">
        <v>17217.349999999999</v>
      </c>
      <c r="M730" s="167">
        <v>20660.82</v>
      </c>
      <c r="N730" s="167">
        <v>13452.45</v>
      </c>
      <c r="O730" s="167">
        <v>16142.94</v>
      </c>
    </row>
    <row r="731" spans="1:15">
      <c r="A731" s="1" t="s">
        <v>3011</v>
      </c>
      <c r="B731" s="1" t="str">
        <f>VLOOKUP(A731,'BDD de référence'!$B$5:$D$5006,3,0)</f>
        <v>31</v>
      </c>
      <c r="C731" s="1" t="str">
        <f>VLOOKUP(A731,'BDD de référence'!$B$5:$E$5006,4,0)</f>
        <v>Occitanie</v>
      </c>
      <c r="D731" s="201">
        <v>58679.5</v>
      </c>
      <c r="E731" s="189" t="str">
        <f t="shared" si="11"/>
        <v>Tranche C</v>
      </c>
      <c r="F731" s="119">
        <f>IFERROR((VLOOKUP(E731,'Simulations - Consolidé'!$A$41:$P$45,13,0)*D731+VLOOKUP(E731,'Simulations - Consolidé'!$A$41:$P$45,14,0)),"")*$B$6</f>
        <v>55916.928433734938</v>
      </c>
      <c r="G731" s="119" t="str" cm="1">
        <f t="array" ref="G731">IF(SUMIF('BDD de référence'!$B$6:$B$4786,A731,'BDD de référence'!$I$6:$I$4786)&gt;0,IFERROR((VLOOKUP(E731,'Volet 1 - Domaines 2&amp;3'!$A$39:$L$43,11,0)*D731+VLOOKUP(E731,'Volet 1 - Domaines 2&amp;3'!$A$39:$L$43,12,0))*$B$6,error),"")</f>
        <v/>
      </c>
      <c r="H731" s="119" cm="1">
        <f t="array" ref="H731">IF(SUMIF('BDD de référence'!$B$6:$B$4786,A731,'BDD de référence'!$J$6:$J$4786)&gt;0,IFERROR((VLOOKUP(E731,'Volet 1 - Domaines 2&amp;3'!$A$39:$L$43,11,0)*D731+VLOOKUP(E731,'Volet 1 - Domaines 2&amp;3'!$A$39:$L$43,12,0))*$B$6,error),"")</f>
        <v>25953.334698795181</v>
      </c>
      <c r="I731" s="119">
        <f>IFERROR((VLOOKUP(E731,'Simulations - Consolidé'!$A$41:$P$45,15,0)*D731+VLOOKUP(E731,'Simulations - Consolidé'!$A$41:$P$45,16,0)),"")*$C$6</f>
        <v>24308.219964737</v>
      </c>
      <c r="J731" s="167">
        <v>14756.42</v>
      </c>
      <c r="K731" s="167">
        <v>17707.71</v>
      </c>
      <c r="L731" s="167">
        <v>11544.880000000001</v>
      </c>
      <c r="M731" s="167">
        <v>13853.86</v>
      </c>
      <c r="N731" s="167">
        <v>8410.26</v>
      </c>
      <c r="O731" s="167">
        <v>10092.32</v>
      </c>
    </row>
    <row r="732" spans="1:15">
      <c r="A732" s="1" t="s">
        <v>3113</v>
      </c>
      <c r="B732" s="1" t="str">
        <f>VLOOKUP(A732,'BDD de référence'!$B$5:$D$5006,3,0)</f>
        <v>31</v>
      </c>
      <c r="C732" s="1" t="str">
        <f>VLOOKUP(A732,'BDD de référence'!$B$5:$E$5006,4,0)</f>
        <v>Occitanie</v>
      </c>
      <c r="D732" s="201">
        <v>8286</v>
      </c>
      <c r="E732" s="189" t="str">
        <f t="shared" si="11"/>
        <v>Tranche B</v>
      </c>
      <c r="F732" s="119">
        <f>IFERROR((VLOOKUP(E732,'Simulations - Consolidé'!$A$41:$P$45,13,0)*D732+VLOOKUP(E732,'Simulations - Consolidé'!$A$41:$P$45,14,0)),"")*$B$6</f>
        <v>22092.54193548387</v>
      </c>
      <c r="G732" s="119" t="str" cm="1">
        <f t="array" ref="G732">IF(SUMIF('BDD de référence'!$B$6:$B$4786,A732,'BDD de référence'!$I$6:$I$4786)&gt;0,IFERROR((VLOOKUP(E732,'Volet 1 - Domaines 2&amp;3'!$A$39:$L$43,11,0)*D732+VLOOKUP(E732,'Volet 1 - Domaines 2&amp;3'!$A$39:$L$43,12,0))*$B$6,error),"")</f>
        <v/>
      </c>
      <c r="H732" s="119" t="str" cm="1">
        <f t="array" ref="H732">IF(SUMIF('BDD de référence'!$B$6:$B$4786,A732,'BDD de référence'!$J$6:$J$4786)&gt;0,IFERROR((VLOOKUP(E732,'Volet 1 - Domaines 2&amp;3'!$A$39:$L$43,11,0)*D732+VLOOKUP(E732,'Volet 1 - Domaines 2&amp;3'!$A$39:$L$43,12,0))*$B$6,error),"")</f>
        <v/>
      </c>
      <c r="I732" s="119">
        <f>IFERROR((VLOOKUP(E732,'Simulations - Consolidé'!$A$41:$P$45,15,0)*D732+VLOOKUP(E732,'Simulations - Consolidé'!$A$41:$P$45,16,0)),"")*$C$6</f>
        <v>9604.0749016522423</v>
      </c>
      <c r="J732" s="167">
        <v>6630.2800000000007</v>
      </c>
      <c r="K732" s="167">
        <v>7956.34</v>
      </c>
      <c r="L732" s="167">
        <v>5762.37</v>
      </c>
      <c r="M732" s="167">
        <v>6914.85</v>
      </c>
      <c r="N732" s="167">
        <v>5520.39</v>
      </c>
      <c r="O732" s="167">
        <v>6624.47</v>
      </c>
    </row>
    <row r="733" spans="1:15">
      <c r="A733" s="1" t="s">
        <v>3052</v>
      </c>
      <c r="B733" s="1" t="str">
        <f>VLOOKUP(A733,'BDD de référence'!$B$5:$D$5006,3,0)</f>
        <v>31</v>
      </c>
      <c r="C733" s="1" t="str">
        <f>VLOOKUP(A733,'BDD de référence'!$B$5:$E$5006,4,0)</f>
        <v>Occitanie</v>
      </c>
      <c r="D733" s="201">
        <v>26697.5</v>
      </c>
      <c r="E733" s="189" t="str">
        <f t="shared" si="11"/>
        <v>Tranche C</v>
      </c>
      <c r="F733" s="119">
        <f>IFERROR((VLOOKUP(E733,'Simulations - Consolidé'!$A$41:$P$45,13,0)*D733+VLOOKUP(E733,'Simulations - Consolidé'!$A$41:$P$45,14,0)),"")*$B$6</f>
        <v>42553.846987951809</v>
      </c>
      <c r="G733" s="119" t="str" cm="1">
        <f t="array" ref="G733">IF(SUMIF('BDD de référence'!$B$6:$B$4786,A733,'BDD de référence'!$I$6:$I$4786)&gt;0,IFERROR((VLOOKUP(E733,'Volet 1 - Domaines 2&amp;3'!$A$39:$L$43,11,0)*D733+VLOOKUP(E733,'Volet 1 - Domaines 2&amp;3'!$A$39:$L$43,12,0))*$B$6,error),"")</f>
        <v/>
      </c>
      <c r="H733" s="119" t="str" cm="1">
        <f t="array" ref="H733">IF(SUMIF('BDD de référence'!$B$6:$B$4786,A733,'BDD de référence'!$J$6:$J$4786)&gt;0,IFERROR((VLOOKUP(E733,'Volet 1 - Domaines 2&amp;3'!$A$39:$L$43,11,0)*D733+VLOOKUP(E733,'Volet 1 - Domaines 2&amp;3'!$A$39:$L$43,12,0))*$B$6,error),"")</f>
        <v/>
      </c>
      <c r="I733" s="119">
        <f>IFERROR((VLOOKUP(E733,'Simulations - Consolidé'!$A$41:$P$45,15,0)*D733+VLOOKUP(E733,'Simulations - Consolidé'!$A$41:$P$45,16,0)),"")*$C$6</f>
        <v>18499.018131060831</v>
      </c>
      <c r="J733" s="167">
        <v>11288.5</v>
      </c>
      <c r="K733" s="167">
        <v>13546.2</v>
      </c>
      <c r="L733" s="167">
        <v>9810.92</v>
      </c>
      <c r="M733" s="167">
        <v>11773.11</v>
      </c>
      <c r="N733" s="167">
        <v>6868.96</v>
      </c>
      <c r="O733" s="167">
        <v>8242.76</v>
      </c>
    </row>
    <row r="734" spans="1:15">
      <c r="A734" s="1" t="s">
        <v>3044</v>
      </c>
      <c r="B734" s="1" t="str">
        <f>VLOOKUP(A734,'BDD de référence'!$B$5:$D$5006,3,0)</f>
        <v>31</v>
      </c>
      <c r="C734" s="1" t="str">
        <f>VLOOKUP(A734,'BDD de référence'!$B$5:$E$5006,4,0)</f>
        <v>Occitanie</v>
      </c>
      <c r="D734" s="201">
        <v>28873</v>
      </c>
      <c r="E734" s="189" t="str">
        <f t="shared" si="11"/>
        <v>Tranche C</v>
      </c>
      <c r="F734" s="119">
        <f>IFERROR((VLOOKUP(E734,'Simulations - Consolidé'!$A$41:$P$45,13,0)*D734+VLOOKUP(E734,'Simulations - Consolidé'!$A$41:$P$45,14,0)),"")*$B$6</f>
        <v>43462.839036144578</v>
      </c>
      <c r="G734" s="119" t="str" cm="1">
        <f t="array" ref="G734">IF(SUMIF('BDD de référence'!$B$6:$B$4786,A734,'BDD de référence'!$I$6:$I$4786)&gt;0,IFERROR((VLOOKUP(E734,'Volet 1 - Domaines 2&amp;3'!$A$39:$L$43,11,0)*D734+VLOOKUP(E734,'Volet 1 - Domaines 2&amp;3'!$A$39:$L$43,12,0))*$B$6,error),"")</f>
        <v/>
      </c>
      <c r="H734" s="119" t="str" cm="1">
        <f t="array" ref="H734">IF(SUMIF('BDD de référence'!$B$6:$B$4786,A734,'BDD de référence'!$J$6:$J$4786)&gt;0,IFERROR((VLOOKUP(E734,'Volet 1 - Domaines 2&amp;3'!$A$39:$L$43,11,0)*D734+VLOOKUP(E734,'Volet 1 - Domaines 2&amp;3'!$A$39:$L$43,12,0))*$B$6,error),"")</f>
        <v/>
      </c>
      <c r="I734" s="119">
        <f>IFERROR((VLOOKUP(E734,'Simulations - Consolidé'!$A$41:$P$45,15,0)*D734+VLOOKUP(E734,'Simulations - Consolidé'!$A$41:$P$45,16,0)),"")*$C$6</f>
        <v>18894.175362915077</v>
      </c>
      <c r="J734" s="167">
        <v>11524.39</v>
      </c>
      <c r="K734" s="167">
        <v>13829.27</v>
      </c>
      <c r="L734" s="167">
        <v>9928.86</v>
      </c>
      <c r="M734" s="167">
        <v>11914.64</v>
      </c>
      <c r="N734" s="167">
        <v>6973.8</v>
      </c>
      <c r="O734" s="167">
        <v>8368.56</v>
      </c>
    </row>
    <row r="735" spans="1:15">
      <c r="A735" s="1" t="s">
        <v>3058</v>
      </c>
      <c r="B735" s="1" t="str">
        <f>VLOOKUP(A735,'BDD de référence'!$B$5:$D$5006,3,0)</f>
        <v>31</v>
      </c>
      <c r="C735" s="1" t="str">
        <f>VLOOKUP(A735,'BDD de référence'!$B$5:$E$5006,4,0)</f>
        <v>Occitanie</v>
      </c>
      <c r="D735" s="201">
        <v>25632.25</v>
      </c>
      <c r="E735" s="189" t="str">
        <f t="shared" si="11"/>
        <v>Tranche C</v>
      </c>
      <c r="F735" s="119">
        <f>IFERROR((VLOOKUP(E735,'Simulations - Consolidé'!$A$41:$P$45,13,0)*D735+VLOOKUP(E735,'Simulations - Consolidé'!$A$41:$P$45,14,0)),"")*$B$6</f>
        <v>42108.752168674699</v>
      </c>
      <c r="G735" s="119" t="str" cm="1">
        <f t="array" ref="G735">IF(SUMIF('BDD de référence'!$B$6:$B$4786,A735,'BDD de référence'!$I$6:$I$4786)&gt;0,IFERROR((VLOOKUP(E735,'Volet 1 - Domaines 2&amp;3'!$A$39:$L$43,11,0)*D735+VLOOKUP(E735,'Volet 1 - Domaines 2&amp;3'!$A$39:$L$43,12,0))*$B$6,error),"")</f>
        <v/>
      </c>
      <c r="H735" s="119" t="str" cm="1">
        <f t="array" ref="H735">IF(SUMIF('BDD de référence'!$B$6:$B$4786,A735,'BDD de référence'!$J$6:$J$4786)&gt;0,IFERROR((VLOOKUP(E735,'Volet 1 - Domaines 2&amp;3'!$A$39:$L$43,11,0)*D735+VLOOKUP(E735,'Volet 1 - Domaines 2&amp;3'!$A$39:$L$43,12,0))*$B$6,error),"")</f>
        <v/>
      </c>
      <c r="I735" s="119">
        <f>IFERROR((VLOOKUP(E735,'Simulations - Consolidé'!$A$41:$P$45,15,0)*D735+VLOOKUP(E735,'Simulations - Consolidé'!$A$41:$P$45,16,0)),"")*$C$6</f>
        <v>18305.526409050839</v>
      </c>
      <c r="J735" s="167">
        <v>11172.98</v>
      </c>
      <c r="K735" s="167">
        <v>13407.58</v>
      </c>
      <c r="L735" s="167">
        <v>9753.16</v>
      </c>
      <c r="M735" s="167">
        <v>11703.800000000001</v>
      </c>
      <c r="N735" s="167">
        <v>6817.63</v>
      </c>
      <c r="O735" s="167">
        <v>8181.16</v>
      </c>
    </row>
    <row r="736" spans="1:15">
      <c r="A736" s="1" t="s">
        <v>3106</v>
      </c>
      <c r="B736" s="1" t="str">
        <f>VLOOKUP(A736,'BDD de référence'!$B$5:$D$5006,3,0)</f>
        <v>31</v>
      </c>
      <c r="C736" s="1" t="str">
        <f>VLOOKUP(A736,'BDD de référence'!$B$5:$E$5006,4,0)</f>
        <v>Occitanie</v>
      </c>
      <c r="D736" s="201">
        <v>11393.5</v>
      </c>
      <c r="E736" s="189" t="str">
        <f t="shared" si="11"/>
        <v>Tranche B</v>
      </c>
      <c r="F736" s="119">
        <f>IFERROR((VLOOKUP(E736,'Simulations - Consolidé'!$A$41:$P$45,13,0)*D736+VLOOKUP(E736,'Simulations - Consolidé'!$A$41:$P$45,14,0)),"")*$B$6</f>
        <v>26182.412903225802</v>
      </c>
      <c r="G736" s="119" t="str" cm="1">
        <f t="array" ref="G736">IF(SUMIF('BDD de référence'!$B$6:$B$4786,A736,'BDD de référence'!$I$6:$I$4786)&gt;0,IFERROR((VLOOKUP(E736,'Volet 1 - Domaines 2&amp;3'!$A$39:$L$43,11,0)*D736+VLOOKUP(E736,'Volet 1 - Domaines 2&amp;3'!$A$39:$L$43,12,0))*$B$6,error),"")</f>
        <v/>
      </c>
      <c r="H736" s="119" t="str" cm="1">
        <f t="array" ref="H736">IF(SUMIF('BDD de référence'!$B$6:$B$4786,A736,'BDD de référence'!$J$6:$J$4786)&gt;0,IFERROR((VLOOKUP(E736,'Volet 1 - Domaines 2&amp;3'!$A$39:$L$43,11,0)*D736+VLOOKUP(E736,'Volet 1 - Domaines 2&amp;3'!$A$39:$L$43,12,0))*$B$6,error),"")</f>
        <v/>
      </c>
      <c r="I736" s="119">
        <f>IFERROR((VLOOKUP(E736,'Simulations - Consolidé'!$A$41:$P$45,15,0)*D736+VLOOKUP(E736,'Simulations - Consolidé'!$A$41:$P$45,16,0)),"")*$C$6</f>
        <v>11382.024547600313</v>
      </c>
      <c r="J736" s="167">
        <v>7549.16</v>
      </c>
      <c r="K736" s="167">
        <v>9059</v>
      </c>
      <c r="L736" s="167">
        <v>6597.72</v>
      </c>
      <c r="M736" s="167">
        <v>7917.27</v>
      </c>
      <c r="N736" s="167">
        <v>5770.99</v>
      </c>
      <c r="O736" s="167">
        <v>6925.1900000000005</v>
      </c>
    </row>
    <row r="737" spans="1:15">
      <c r="A737" s="1" t="s">
        <v>2975</v>
      </c>
      <c r="B737" s="1" t="str">
        <f>VLOOKUP(A737,'BDD de référence'!$B$5:$D$5006,3,0)</f>
        <v>31</v>
      </c>
      <c r="C737" s="1" t="str">
        <f>VLOOKUP(A737,'BDD de référence'!$B$5:$E$5006,4,0)</f>
        <v>Occitanie</v>
      </c>
      <c r="D737" s="201">
        <v>912413</v>
      </c>
      <c r="E737" s="189" t="str">
        <f t="shared" si="11"/>
        <v>Tranche D</v>
      </c>
      <c r="F737" s="119">
        <f>IFERROR((VLOOKUP(E737,'Simulations - Consolidé'!$A$41:$P$45,13,0)*D737+VLOOKUP(E737,'Simulations - Consolidé'!$A$41:$P$45,14,0)),"")*$B$6</f>
        <v>199477.13759124087</v>
      </c>
      <c r="G737" s="119" cm="1">
        <f t="array" ref="G737">IF(SUMIF('BDD de référence'!$B$6:$B$4786,A737,'BDD de référence'!$I$6:$I$4786)&gt;0,IFERROR((VLOOKUP(E737,'Volet 1 - Domaines 2&amp;3'!$A$39:$L$43,11,0)*D737+VLOOKUP(E737,'Volet 1 - Domaines 2&amp;3'!$A$39:$L$43,12,0))*$B$6,error),"")</f>
        <v>56055.057956204386</v>
      </c>
      <c r="H737" s="119" cm="1">
        <f t="array" ref="H737">IF(SUMIF('BDD de référence'!$B$6:$B$4786,A737,'BDD de référence'!$J$6:$J$4786)&gt;0,IFERROR((VLOOKUP(E737,'Volet 1 - Domaines 2&amp;3'!$A$39:$L$43,11,0)*D737+VLOOKUP(E737,'Volet 1 - Domaines 2&amp;3'!$A$39:$L$43,12,0))*$B$6,error),"")</f>
        <v>56055.057956204386</v>
      </c>
      <c r="I737" s="119">
        <f>IFERROR((VLOOKUP(E737,'Simulations - Consolidé'!$A$41:$P$45,15,0)*D737+VLOOKUP(E737,'Simulations - Consolidé'!$A$41:$P$45,16,0)),"")*$C$6</f>
        <v>86716.747044685777</v>
      </c>
      <c r="J737" s="167">
        <v>52012.53</v>
      </c>
      <c r="K737" s="167">
        <v>62415.040000000001</v>
      </c>
      <c r="L737" s="167">
        <v>28305.019999999997</v>
      </c>
      <c r="M737" s="167">
        <v>33966.03</v>
      </c>
      <c r="N737" s="167">
        <v>24138.35</v>
      </c>
      <c r="O737" s="167">
        <v>28966.02</v>
      </c>
    </row>
    <row r="738" spans="1:15">
      <c r="A738" s="1" t="s">
        <v>3103</v>
      </c>
      <c r="B738" s="1" t="str">
        <f>VLOOKUP(A738,'BDD de référence'!$B$5:$D$5006,3,0)</f>
        <v>31</v>
      </c>
      <c r="C738" s="1" t="str">
        <f>VLOOKUP(A738,'BDD de référence'!$B$5:$E$5006,4,0)</f>
        <v>Occitanie</v>
      </c>
      <c r="D738" s="201">
        <v>11395</v>
      </c>
      <c r="E738" s="189" t="str">
        <f t="shared" si="11"/>
        <v>Tranche B</v>
      </c>
      <c r="F738" s="119">
        <f>IFERROR((VLOOKUP(E738,'Simulations - Consolidé'!$A$41:$P$45,13,0)*D738+VLOOKUP(E738,'Simulations - Consolidé'!$A$41:$P$45,14,0)),"")*$B$6</f>
        <v>26184.387096774193</v>
      </c>
      <c r="G738" s="119" t="str" cm="1">
        <f t="array" ref="G738">IF(SUMIF('BDD de référence'!$B$6:$B$4786,A738,'BDD de référence'!$I$6:$I$4786)&gt;0,IFERROR((VLOOKUP(E738,'Volet 1 - Domaines 2&amp;3'!$A$39:$L$43,11,0)*D738+VLOOKUP(E738,'Volet 1 - Domaines 2&amp;3'!$A$39:$L$43,12,0))*$B$6,error),"")</f>
        <v/>
      </c>
      <c r="H738" s="119" cm="1">
        <f t="array" ref="H738">IF(SUMIF('BDD de référence'!$B$6:$B$4786,A738,'BDD de référence'!$J$6:$J$4786)&gt;0,IFERROR((VLOOKUP(E738,'Volet 1 - Domaines 2&amp;3'!$A$39:$L$43,11,0)*D738+VLOOKUP(E738,'Volet 1 - Domaines 2&amp;3'!$A$39:$L$43,12,0))*$B$6,error),"")</f>
        <v>14183.209677419354</v>
      </c>
      <c r="I738" s="119">
        <f>IFERROR((VLOOKUP(E738,'Simulations - Consolidé'!$A$41:$P$45,15,0)*D738+VLOOKUP(E738,'Simulations - Consolidé'!$A$41:$P$45,16,0)),"")*$C$6</f>
        <v>11382.882769472855</v>
      </c>
      <c r="J738" s="167">
        <v>7549.6</v>
      </c>
      <c r="K738" s="167">
        <v>9059.52</v>
      </c>
      <c r="L738" s="167">
        <v>6598.13</v>
      </c>
      <c r="M738" s="167">
        <v>7917.76</v>
      </c>
      <c r="N738" s="167">
        <v>5771.1100000000006</v>
      </c>
      <c r="O738" s="167">
        <v>6925.34</v>
      </c>
    </row>
    <row r="739" spans="1:15">
      <c r="A739" s="1" t="s">
        <v>3122</v>
      </c>
      <c r="B739" s="1" t="str">
        <f>VLOOKUP(A739,'BDD de référence'!$B$5:$D$5006,3,0)</f>
        <v>31</v>
      </c>
      <c r="C739" s="1" t="str">
        <f>VLOOKUP(A739,'BDD de référence'!$B$5:$E$5006,4,0)</f>
        <v>Occitanie</v>
      </c>
      <c r="D739" s="201">
        <v>6259</v>
      </c>
      <c r="E739" s="189" t="str">
        <f t="shared" si="11"/>
        <v>Tranche A</v>
      </c>
      <c r="F739" s="119">
        <f>IFERROR((VLOOKUP(E739,'Simulations - Consolidé'!$A$41:$P$45,13,0)*D739+VLOOKUP(E739,'Simulations - Consolidé'!$A$41:$P$45,14,0)),"")*$B$6</f>
        <v>19860.12857142857</v>
      </c>
      <c r="G739" s="119" t="str" cm="1">
        <f t="array" ref="G739">IF(SUMIF('BDD de référence'!$B$6:$B$4786,A739,'BDD de référence'!$I$6:$I$4786)&gt;0,IFERROR((VLOOKUP(E739,'Volet 1 - Domaines 2&amp;3'!$A$39:$L$43,11,0)*D739+VLOOKUP(E739,'Volet 1 - Domaines 2&amp;3'!$A$39:$L$43,12,0))*$B$6,error),"")</f>
        <v/>
      </c>
      <c r="H739" s="119" t="str" cm="1">
        <f t="array" ref="H739">IF(SUMIF('BDD de référence'!$B$6:$B$4786,A739,'BDD de référence'!$J$6:$J$4786)&gt;0,IFERROR((VLOOKUP(E739,'Volet 1 - Domaines 2&amp;3'!$A$39:$L$43,11,0)*D739+VLOOKUP(E739,'Volet 1 - Domaines 2&amp;3'!$A$39:$L$43,12,0))*$B$6,error),"")</f>
        <v/>
      </c>
      <c r="I739" s="119">
        <f>IFERROR((VLOOKUP(E739,'Simulations - Consolidé'!$A$41:$P$45,15,0)*D739+VLOOKUP(E739,'Simulations - Consolidé'!$A$41:$P$45,16,0)),"")*$C$6</f>
        <v>8633.5996515679435</v>
      </c>
      <c r="J739" s="167">
        <v>6073.58</v>
      </c>
      <c r="K739" s="167">
        <v>7288.3</v>
      </c>
      <c r="L739" s="167">
        <v>5284.35</v>
      </c>
      <c r="M739" s="167">
        <v>6341.22</v>
      </c>
      <c r="N739" s="167">
        <v>5328.46</v>
      </c>
      <c r="O739" s="167">
        <v>6394.16</v>
      </c>
    </row>
    <row r="740" spans="1:15">
      <c r="A740" s="1" t="s">
        <v>2997</v>
      </c>
      <c r="B740" s="1" t="str">
        <f>VLOOKUP(A740,'BDD de référence'!$B$5:$D$5006,3,0)</f>
        <v>31</v>
      </c>
      <c r="C740" s="1" t="str">
        <f>VLOOKUP(A740,'BDD de référence'!$B$5:$E$5006,4,0)</f>
        <v>Occitanie</v>
      </c>
      <c r="D740" s="201">
        <v>82929.5</v>
      </c>
      <c r="E740" s="189" t="str">
        <f t="shared" si="11"/>
        <v>Tranche C</v>
      </c>
      <c r="F740" s="119">
        <f>IFERROR((VLOOKUP(E740,'Simulations - Consolidé'!$A$41:$P$45,13,0)*D740+VLOOKUP(E740,'Simulations - Consolidé'!$A$41:$P$45,14,0)),"")*$B$6</f>
        <v>66049.338072289145</v>
      </c>
      <c r="G740" s="119" t="str" cm="1">
        <f t="array" ref="G740">IF(SUMIF('BDD de référence'!$B$6:$B$4786,A740,'BDD de référence'!$I$6:$I$4786)&gt;0,IFERROR((VLOOKUP(E740,'Volet 1 - Domaines 2&amp;3'!$A$39:$L$43,11,0)*D740+VLOOKUP(E740,'Volet 1 - Domaines 2&amp;3'!$A$39:$L$43,12,0))*$B$6,error),"")</f>
        <v/>
      </c>
      <c r="H740" s="119" cm="1">
        <f t="array" ref="H740">IF(SUMIF('BDD de référence'!$B$6:$B$4786,A740,'BDD de référence'!$J$6:$J$4786)&gt;0,IFERROR((VLOOKUP(E740,'Volet 1 - Domaines 2&amp;3'!$A$39:$L$43,11,0)*D740+VLOOKUP(E740,'Volet 1 - Domaines 2&amp;3'!$A$39:$L$43,12,0))*$B$6,error),"")</f>
        <v>28536.105783132531</v>
      </c>
      <c r="I740" s="119">
        <f>IFERROR((VLOOKUP(E740,'Simulations - Consolidé'!$A$41:$P$45,15,0)*D740+VLOOKUP(E740,'Simulations - Consolidé'!$A$41:$P$45,16,0)),"")*$C$6</f>
        <v>28712.98340875698</v>
      </c>
      <c r="J740" s="167">
        <v>17385.939999999999</v>
      </c>
      <c r="K740" s="167">
        <v>20863.129999999997</v>
      </c>
      <c r="L740" s="167">
        <v>12859.64</v>
      </c>
      <c r="M740" s="167">
        <v>15431.57</v>
      </c>
      <c r="N740" s="167">
        <v>9578.94</v>
      </c>
      <c r="O740" s="167">
        <v>11494.73</v>
      </c>
    </row>
    <row r="741" spans="1:15">
      <c r="A741" s="1" t="s">
        <v>3061</v>
      </c>
      <c r="B741" s="1" t="str">
        <f>VLOOKUP(A741,'BDD de référence'!$B$5:$D$5006,3,0)</f>
        <v>31</v>
      </c>
      <c r="C741" s="1" t="str">
        <f>VLOOKUP(A741,'BDD de référence'!$B$5:$E$5006,4,0)</f>
        <v>Occitanie</v>
      </c>
      <c r="D741" s="201">
        <v>24676.5</v>
      </c>
      <c r="E741" s="189" t="str">
        <f t="shared" si="11"/>
        <v>Tranche C</v>
      </c>
      <c r="F741" s="119">
        <f>IFERROR((VLOOKUP(E741,'Simulations - Consolidé'!$A$41:$P$45,13,0)*D741+VLOOKUP(E741,'Simulations - Consolidé'!$A$41:$P$45,14,0)),"")*$B$6</f>
        <v>41709.409879518069</v>
      </c>
      <c r="G741" s="119" t="str" cm="1">
        <f t="array" ref="G741">IF(SUMIF('BDD de référence'!$B$6:$B$4786,A741,'BDD de référence'!$I$6:$I$4786)&gt;0,IFERROR((VLOOKUP(E741,'Volet 1 - Domaines 2&amp;3'!$A$39:$L$43,11,0)*D741+VLOOKUP(E741,'Volet 1 - Domaines 2&amp;3'!$A$39:$L$43,12,0))*$B$6,error),"")</f>
        <v/>
      </c>
      <c r="H741" s="119" cm="1">
        <f t="array" ref="H741">IF(SUMIF('BDD de référence'!$B$6:$B$4786,A741,'BDD de référence'!$J$6:$J$4786)&gt;0,IFERROR((VLOOKUP(E741,'Volet 1 - Domaines 2&amp;3'!$A$39:$L$43,11,0)*D741+VLOOKUP(E741,'Volet 1 - Domaines 2&amp;3'!$A$39:$L$43,12,0))*$B$6,error),"")</f>
        <v>22331.810361445783</v>
      </c>
      <c r="I741" s="119">
        <f>IFERROR((VLOOKUP(E741,'Simulations - Consolidé'!$A$41:$P$45,15,0)*D741+VLOOKUP(E741,'Simulations - Consolidé'!$A$41:$P$45,16,0)),"")*$C$6</f>
        <v>18131.924237437557</v>
      </c>
      <c r="J741" s="167">
        <v>11069.35</v>
      </c>
      <c r="K741" s="167">
        <v>13283.22</v>
      </c>
      <c r="L741" s="167">
        <v>9701.35</v>
      </c>
      <c r="M741" s="167">
        <v>11641.62</v>
      </c>
      <c r="N741" s="167">
        <v>6771.56</v>
      </c>
      <c r="O741" s="167">
        <v>8125.88</v>
      </c>
    </row>
    <row r="742" spans="1:15">
      <c r="A742" s="1" t="s">
        <v>3041</v>
      </c>
      <c r="B742" s="1" t="str">
        <f>VLOOKUP(A742,'BDD de référence'!$B$5:$D$5006,3,0)</f>
        <v>31</v>
      </c>
      <c r="C742" s="1" t="str">
        <f>VLOOKUP(A742,'BDD de référence'!$B$5:$E$5006,4,0)</f>
        <v>Occitanie</v>
      </c>
      <c r="D742" s="201">
        <v>30142</v>
      </c>
      <c r="E742" s="189" t="str">
        <f t="shared" si="11"/>
        <v>Tranche C</v>
      </c>
      <c r="F742" s="119">
        <f>IFERROR((VLOOKUP(E742,'Simulations - Consolidé'!$A$41:$P$45,13,0)*D742+VLOOKUP(E742,'Simulations - Consolidé'!$A$41:$P$45,14,0)),"")*$B$6</f>
        <v>43993.066987951803</v>
      </c>
      <c r="G742" s="119" t="str" cm="1">
        <f t="array" ref="G742">IF(SUMIF('BDD de référence'!$B$6:$B$4786,A742,'BDD de référence'!$I$6:$I$4786)&gt;0,IFERROR((VLOOKUP(E742,'Volet 1 - Domaines 2&amp;3'!$A$39:$L$43,11,0)*D742+VLOOKUP(E742,'Volet 1 - Domaines 2&amp;3'!$A$39:$L$43,12,0))*$B$6,error),"")</f>
        <v/>
      </c>
      <c r="H742" s="119" cm="1">
        <f t="array" ref="H742">IF(SUMIF('BDD de référence'!$B$6:$B$4786,A742,'BDD de référence'!$J$6:$J$4786)&gt;0,IFERROR((VLOOKUP(E742,'Volet 1 - Domaines 2&amp;3'!$A$39:$L$43,11,0)*D742+VLOOKUP(E742,'Volet 1 - Domaines 2&amp;3'!$A$39:$L$43,12,0))*$B$6,error),"")</f>
        <v>22913.919036144576</v>
      </c>
      <c r="I742" s="119">
        <f>IFERROR((VLOOKUP(E742,'Simulations - Consolidé'!$A$41:$P$45,15,0)*D742+VLOOKUP(E742,'Simulations - Consolidé'!$A$41:$P$45,16,0)),"")*$C$6</f>
        <v>19124.676179841317</v>
      </c>
      <c r="J742" s="167">
        <v>11662</v>
      </c>
      <c r="K742" s="167">
        <v>13994.4</v>
      </c>
      <c r="L742" s="167">
        <v>9997.67</v>
      </c>
      <c r="M742" s="167">
        <v>11997.210000000001</v>
      </c>
      <c r="N742" s="167">
        <v>7034.96</v>
      </c>
      <c r="O742" s="167">
        <v>8441.9600000000009</v>
      </c>
    </row>
    <row r="743" spans="1:15">
      <c r="A743" s="1" t="s">
        <v>3033</v>
      </c>
      <c r="B743" s="1" t="str">
        <f>VLOOKUP(A743,'BDD de référence'!$B$5:$D$5006,3,0)</f>
        <v>31</v>
      </c>
      <c r="C743" s="1" t="str">
        <f>VLOOKUP(A743,'BDD de référence'!$B$5:$E$5006,4,0)</f>
        <v>Occitanie</v>
      </c>
      <c r="D743" s="201">
        <v>32354.5</v>
      </c>
      <c r="E743" s="189" t="str">
        <f t="shared" si="11"/>
        <v>Tranche C</v>
      </c>
      <c r="F743" s="119">
        <f>IFERROR((VLOOKUP(E743,'Simulations - Consolidé'!$A$41:$P$45,13,0)*D743+VLOOKUP(E743,'Simulations - Consolidé'!$A$41:$P$45,14,0)),"")*$B$6</f>
        <v>44917.518795180724</v>
      </c>
      <c r="G743" s="119" t="str" cm="1">
        <f t="array" ref="G743">IF(SUMIF('BDD de référence'!$B$6:$B$4786,A743,'BDD de référence'!$I$6:$I$4786)&gt;0,IFERROR((VLOOKUP(E743,'Volet 1 - Domaines 2&amp;3'!$A$39:$L$43,11,0)*D743+VLOOKUP(E743,'Volet 1 - Domaines 2&amp;3'!$A$39:$L$43,12,0))*$B$6,error),"")</f>
        <v/>
      </c>
      <c r="H743" s="119" t="str" cm="1">
        <f t="array" ref="H743">IF(SUMIF('BDD de référence'!$B$6:$B$4786,A743,'BDD de référence'!$J$6:$J$4786)&gt;0,IFERROR((VLOOKUP(E743,'Volet 1 - Domaines 2&amp;3'!$A$39:$L$43,11,0)*D743+VLOOKUP(E743,'Volet 1 - Domaines 2&amp;3'!$A$39:$L$43,12,0))*$B$6,error),"")</f>
        <v/>
      </c>
      <c r="I743" s="119">
        <f>IFERROR((VLOOKUP(E743,'Simulations - Consolidé'!$A$41:$P$45,15,0)*D743+VLOOKUP(E743,'Simulations - Consolidé'!$A$41:$P$45,16,0)),"")*$C$6</f>
        <v>19526.554081692626</v>
      </c>
      <c r="J743" s="167">
        <v>11901.9</v>
      </c>
      <c r="K743" s="167">
        <v>14282.28</v>
      </c>
      <c r="L743" s="167">
        <v>10117.620000000001</v>
      </c>
      <c r="M743" s="167">
        <v>12141.15</v>
      </c>
      <c r="N743" s="167">
        <v>7141.59</v>
      </c>
      <c r="O743" s="167">
        <v>8569.91</v>
      </c>
    </row>
    <row r="744" spans="1:15">
      <c r="A744" s="1" t="s">
        <v>3000</v>
      </c>
      <c r="B744" s="1" t="str">
        <f>VLOOKUP(A744,'BDD de référence'!$B$5:$D$5006,3,0)</f>
        <v>31</v>
      </c>
      <c r="C744" s="1" t="str">
        <f>VLOOKUP(A744,'BDD de référence'!$B$5:$E$5006,4,0)</f>
        <v>Occitanie</v>
      </c>
      <c r="D744" s="201">
        <v>78118</v>
      </c>
      <c r="E744" s="189" t="str">
        <f t="shared" si="11"/>
        <v>Tranche C</v>
      </c>
      <c r="F744" s="119">
        <f>IFERROR((VLOOKUP(E744,'Simulations - Consolidé'!$A$41:$P$45,13,0)*D744+VLOOKUP(E744,'Simulations - Consolidé'!$A$41:$P$45,14,0)),"")*$B$6</f>
        <v>64038.94265060241</v>
      </c>
      <c r="G744" s="119" cm="1">
        <f t="array" ref="G744">IF(SUMIF('BDD de référence'!$B$6:$B$4786,A744,'BDD de référence'!$I$6:$I$4786)&gt;0,IFERROR((VLOOKUP(E744,'Volet 1 - Domaines 2&amp;3'!$A$39:$L$43,11,0)*D744+VLOOKUP(E744,'Volet 1 - Domaines 2&amp;3'!$A$39:$L$43,12,0))*$B$6,error),"")</f>
        <v>28023.652048192769</v>
      </c>
      <c r="H744" s="119" cm="1">
        <f t="array" ref="H744">IF(SUMIF('BDD de référence'!$B$6:$B$4786,A744,'BDD de référence'!$J$6:$J$4786)&gt;0,IFERROR((VLOOKUP(E744,'Volet 1 - Domaines 2&amp;3'!$A$39:$L$43,11,0)*D744+VLOOKUP(E744,'Volet 1 - Domaines 2&amp;3'!$A$39:$L$43,12,0))*$B$6,error),"")</f>
        <v>28023.652048192769</v>
      </c>
      <c r="I744" s="119">
        <f>IFERROR((VLOOKUP(E744,'Simulations - Consolidé'!$A$41:$P$45,15,0)*D744+VLOOKUP(E744,'Simulations - Consolidé'!$A$41:$P$45,16,0)),"")*$C$6</f>
        <v>27839.023849544519</v>
      </c>
      <c r="J744" s="167">
        <v>16864.21</v>
      </c>
      <c r="K744" s="167">
        <v>20237.059999999998</v>
      </c>
      <c r="L744" s="167">
        <v>12598.78</v>
      </c>
      <c r="M744" s="167">
        <v>15118.54</v>
      </c>
      <c r="N744" s="167">
        <v>9347.06</v>
      </c>
      <c r="O744" s="167">
        <v>11216.48</v>
      </c>
    </row>
    <row r="745" spans="1:15">
      <c r="A745" s="1" t="s">
        <v>3094</v>
      </c>
      <c r="B745" s="1" t="str">
        <f>VLOOKUP(A745,'BDD de référence'!$B$5:$D$5006,3,0)</f>
        <v>31</v>
      </c>
      <c r="C745" s="1" t="str">
        <f>VLOOKUP(A745,'BDD de référence'!$B$5:$E$5006,4,0)</f>
        <v>Occitanie</v>
      </c>
      <c r="D745" s="201">
        <v>16235.5</v>
      </c>
      <c r="E745" s="189" t="str">
        <f t="shared" si="11"/>
        <v>Tranche B</v>
      </c>
      <c r="F745" s="119">
        <f>IFERROR((VLOOKUP(E745,'Simulations - Consolidé'!$A$41:$P$45,13,0)*D745+VLOOKUP(E745,'Simulations - Consolidé'!$A$41:$P$45,14,0)),"")*$B$6</f>
        <v>32555.10967741935</v>
      </c>
      <c r="G745" s="119" t="str" cm="1">
        <f t="array" ref="G745">IF(SUMIF('BDD de référence'!$B$6:$B$4786,A745,'BDD de référence'!$I$6:$I$4786)&gt;0,IFERROR((VLOOKUP(E745,'Volet 1 - Domaines 2&amp;3'!$A$39:$L$43,11,0)*D745+VLOOKUP(E745,'Volet 1 - Domaines 2&amp;3'!$A$39:$L$43,12,0))*$B$6,error),"")</f>
        <v/>
      </c>
      <c r="H745" s="119" t="str" cm="1">
        <f t="array" ref="H745">IF(SUMIF('BDD de référence'!$B$6:$B$4786,A745,'BDD de référence'!$J$6:$J$4786)&gt;0,IFERROR((VLOOKUP(E745,'Volet 1 - Domaines 2&amp;3'!$A$39:$L$43,11,0)*D745+VLOOKUP(E745,'Volet 1 - Domaines 2&amp;3'!$A$39:$L$43,12,0))*$B$6,error),"")</f>
        <v/>
      </c>
      <c r="I745" s="119">
        <f>IFERROR((VLOOKUP(E745,'Simulations - Consolidé'!$A$41:$P$45,15,0)*D745+VLOOKUP(E745,'Simulations - Consolidé'!$A$41:$P$45,16,0)),"")*$C$6</f>
        <v>14152.36475216365</v>
      </c>
      <c r="J745" s="167">
        <v>8980.94</v>
      </c>
      <c r="K745" s="167">
        <v>10777.130000000001</v>
      </c>
      <c r="L745" s="167">
        <v>7899.34</v>
      </c>
      <c r="M745" s="167">
        <v>9479.2100000000009</v>
      </c>
      <c r="N745" s="167">
        <v>6161.47</v>
      </c>
      <c r="O745" s="167">
        <v>7393.77</v>
      </c>
    </row>
    <row r="746" spans="1:15">
      <c r="A746" s="1" t="s">
        <v>3125</v>
      </c>
      <c r="B746" s="1" t="str">
        <f>VLOOKUP(A746,'BDD de référence'!$B$5:$D$5006,3,0)</f>
        <v>31</v>
      </c>
      <c r="C746" s="1" t="str">
        <f>VLOOKUP(A746,'BDD de référence'!$B$5:$E$5006,4,0)</f>
        <v>Occitanie</v>
      </c>
      <c r="D746" s="201">
        <v>4841</v>
      </c>
      <c r="E746" s="189" t="str">
        <f t="shared" si="11"/>
        <v>Tranche A</v>
      </c>
      <c r="F746" s="119">
        <f>IFERROR((VLOOKUP(E746,'Simulations - Consolidé'!$A$41:$P$45,13,0)*D746+VLOOKUP(E746,'Simulations - Consolidé'!$A$41:$P$45,14,0)),"")*$B$6</f>
        <v>18827.014285714286</v>
      </c>
      <c r="G746" s="119" t="str" cm="1">
        <f t="array" ref="G746">IF(SUMIF('BDD de référence'!$B$6:$B$4786,A746,'BDD de référence'!$I$6:$I$4786)&gt;0,IFERROR((VLOOKUP(E746,'Volet 1 - Domaines 2&amp;3'!$A$39:$L$43,11,0)*D746+VLOOKUP(E746,'Volet 1 - Domaines 2&amp;3'!$A$39:$L$43,12,0))*$B$6,error),"")</f>
        <v/>
      </c>
      <c r="H746" s="119" t="str" cm="1">
        <f t="array" ref="H746">IF(SUMIF('BDD de référence'!$B$6:$B$4786,A746,'BDD de référence'!$J$6:$J$4786)&gt;0,IFERROR((VLOOKUP(E746,'Volet 1 - Domaines 2&amp;3'!$A$39:$L$43,11,0)*D746+VLOOKUP(E746,'Volet 1 - Domaines 2&amp;3'!$A$39:$L$43,12,0))*$B$6,error),"")</f>
        <v/>
      </c>
      <c r="I746" s="119">
        <f>IFERROR((VLOOKUP(E746,'Simulations - Consolidé'!$A$41:$P$45,15,0)*D746+VLOOKUP(E746,'Simulations - Consolidé'!$A$41:$P$45,16,0)),"")*$C$6</f>
        <v>8184.4839721254348</v>
      </c>
      <c r="J746" s="167">
        <v>5735.96</v>
      </c>
      <c r="K746" s="167">
        <v>6883.16</v>
      </c>
      <c r="L746" s="167">
        <v>5031.1400000000003</v>
      </c>
      <c r="M746" s="167">
        <v>6037.37</v>
      </c>
      <c r="N746" s="167">
        <v>5159.6499999999996</v>
      </c>
      <c r="O746" s="167">
        <v>6191.58</v>
      </c>
    </row>
    <row r="747" spans="1:15">
      <c r="A747" s="1" t="s">
        <v>3050</v>
      </c>
      <c r="B747" s="1" t="str">
        <f>VLOOKUP(A747,'BDD de référence'!$B$5:$D$5006,3,0)</f>
        <v>31</v>
      </c>
      <c r="C747" s="1" t="str">
        <f>VLOOKUP(A747,'BDD de référence'!$B$5:$E$5006,4,0)</f>
        <v>Occitanie</v>
      </c>
      <c r="D747" s="201">
        <v>27263.5</v>
      </c>
      <c r="E747" s="189" t="str">
        <f t="shared" si="11"/>
        <v>Tranche C</v>
      </c>
      <c r="F747" s="119">
        <f>IFERROR((VLOOKUP(E747,'Simulations - Consolidé'!$A$41:$P$45,13,0)*D747+VLOOKUP(E747,'Simulations - Consolidé'!$A$41:$P$45,14,0)),"")*$B$6</f>
        <v>42790.339518072287</v>
      </c>
      <c r="G747" s="119" t="str" cm="1">
        <f t="array" ref="G747">IF(SUMIF('BDD de référence'!$B$6:$B$4786,A747,'BDD de référence'!$I$6:$I$4786)&gt;0,IFERROR((VLOOKUP(E747,'Volet 1 - Domaines 2&amp;3'!$A$39:$L$43,11,0)*D747+VLOOKUP(E747,'Volet 1 - Domaines 2&amp;3'!$A$39:$L$43,12,0))*$B$6,error),"")</f>
        <v/>
      </c>
      <c r="H747" s="119" t="str" cm="1">
        <f t="array" ref="H747">IF(SUMIF('BDD de référence'!$B$6:$B$4786,A747,'BDD de référence'!$J$6:$J$4786)&gt;0,IFERROR((VLOOKUP(E747,'Volet 1 - Domaines 2&amp;3'!$A$39:$L$43,11,0)*D747+VLOOKUP(E747,'Volet 1 - Domaines 2&amp;3'!$A$39:$L$43,12,0))*$B$6,error),"")</f>
        <v/>
      </c>
      <c r="I747" s="119">
        <f>IFERROR((VLOOKUP(E747,'Simulations - Consolidé'!$A$41:$P$45,15,0)*D747+VLOOKUP(E747,'Simulations - Consolidé'!$A$41:$P$45,16,0)),"")*$C$6</f>
        <v>18601.826218042905</v>
      </c>
      <c r="J747" s="167">
        <v>11349.86</v>
      </c>
      <c r="K747" s="167">
        <v>13619.84</v>
      </c>
      <c r="L747" s="167">
        <v>9841.6</v>
      </c>
      <c r="M747" s="167">
        <v>11809.92</v>
      </c>
      <c r="N747" s="167">
        <v>6896.24</v>
      </c>
      <c r="O747" s="167">
        <v>8275.49</v>
      </c>
    </row>
    <row r="748" spans="1:15">
      <c r="A748" s="1" t="s">
        <v>3073</v>
      </c>
      <c r="B748" s="1" t="str">
        <f>VLOOKUP(A748,'BDD de référence'!$B$5:$D$5006,3,0)</f>
        <v>31</v>
      </c>
      <c r="C748" s="1" t="str">
        <f>VLOOKUP(A748,'BDD de référence'!$B$5:$E$5006,4,0)</f>
        <v>Occitanie</v>
      </c>
      <c r="D748" s="201">
        <v>21589.5</v>
      </c>
      <c r="E748" s="189" t="str">
        <f t="shared" si="11"/>
        <v>Tranche B</v>
      </c>
      <c r="F748" s="119">
        <f>IFERROR((VLOOKUP(E748,'Simulations - Consolidé'!$A$41:$P$45,13,0)*D748+VLOOKUP(E748,'Simulations - Consolidé'!$A$41:$P$45,14,0)),"")*$B$6</f>
        <v>39601.664516129029</v>
      </c>
      <c r="G748" s="119" t="str" cm="1">
        <f t="array" ref="G748">IF(SUMIF('BDD de référence'!$B$6:$B$4786,A748,'BDD de référence'!$I$6:$I$4786)&gt;0,IFERROR((VLOOKUP(E748,'Volet 1 - Domaines 2&amp;3'!$A$39:$L$43,11,0)*D748+VLOOKUP(E748,'Volet 1 - Domaines 2&amp;3'!$A$39:$L$43,12,0))*$B$6,error),"")</f>
        <v/>
      </c>
      <c r="H748" s="119" t="str" cm="1">
        <f t="array" ref="H748">IF(SUMIF('BDD de référence'!$B$6:$B$4786,A748,'BDD de référence'!$J$6:$J$4786)&gt;0,IFERROR((VLOOKUP(E748,'Volet 1 - Domaines 2&amp;3'!$A$39:$L$43,11,0)*D748+VLOOKUP(E748,'Volet 1 - Domaines 2&amp;3'!$A$39:$L$43,12,0))*$B$6,error),"")</f>
        <v/>
      </c>
      <c r="I748" s="119">
        <f>IFERROR((VLOOKUP(E748,'Simulations - Consolidé'!$A$41:$P$45,15,0)*D748+VLOOKUP(E748,'Simulations - Consolidé'!$A$41:$P$45,16,0)),"")*$C$6</f>
        <v>17215.644689221084</v>
      </c>
      <c r="J748" s="167">
        <v>10564.1</v>
      </c>
      <c r="K748" s="167">
        <v>12676.92</v>
      </c>
      <c r="L748" s="167">
        <v>9338.59</v>
      </c>
      <c r="M748" s="167">
        <v>11206.31</v>
      </c>
      <c r="N748" s="167">
        <v>6593.25</v>
      </c>
      <c r="O748" s="167">
        <v>7911.9</v>
      </c>
    </row>
    <row r="749" spans="1:15">
      <c r="A749" s="1" t="s">
        <v>3085</v>
      </c>
      <c r="B749" s="1" t="str">
        <f>VLOOKUP(A749,'BDD de référence'!$B$5:$D$5006,3,0)</f>
        <v>31</v>
      </c>
      <c r="C749" s="1" t="str">
        <f>VLOOKUP(A749,'BDD de référence'!$B$5:$E$5006,4,0)</f>
        <v>Occitanie</v>
      </c>
      <c r="D749" s="201">
        <v>20096</v>
      </c>
      <c r="E749" s="189" t="str">
        <f t="shared" si="11"/>
        <v>Tranche B</v>
      </c>
      <c r="F749" s="119">
        <f>IFERROR((VLOOKUP(E749,'Simulations - Consolidé'!$A$41:$P$45,13,0)*D749+VLOOKUP(E749,'Simulations - Consolidé'!$A$41:$P$45,14,0)),"")*$B$6</f>
        <v>37636.025806451609</v>
      </c>
      <c r="G749" s="119" t="str" cm="1">
        <f t="array" ref="G749">IF(SUMIF('BDD de référence'!$B$6:$B$4786,A749,'BDD de référence'!$I$6:$I$4786)&gt;0,IFERROR((VLOOKUP(E749,'Volet 1 - Domaines 2&amp;3'!$A$39:$L$43,11,0)*D749+VLOOKUP(E749,'Volet 1 - Domaines 2&amp;3'!$A$39:$L$43,12,0))*$B$6,error),"")</f>
        <v/>
      </c>
      <c r="H749" s="119" cm="1">
        <f t="array" ref="H749">IF(SUMIF('BDD de référence'!$B$6:$B$4786,A749,'BDD de référence'!$J$6:$J$4786)&gt;0,IFERROR((VLOOKUP(E749,'Volet 1 - Domaines 2&amp;3'!$A$39:$L$43,11,0)*D749+VLOOKUP(E749,'Volet 1 - Domaines 2&amp;3'!$A$39:$L$43,12,0))*$B$6,error),"")</f>
        <v>20386.18064516129</v>
      </c>
      <c r="I749" s="119">
        <f>IFERROR((VLOOKUP(E749,'Simulations - Consolidé'!$A$41:$P$45,15,0)*D749+VLOOKUP(E749,'Simulations - Consolidé'!$A$41:$P$45,16,0)),"")*$C$6</f>
        <v>16361.141778127456</v>
      </c>
      <c r="J749" s="167">
        <v>10122.48</v>
      </c>
      <c r="K749" s="167">
        <v>12146.98</v>
      </c>
      <c r="L749" s="167">
        <v>8937.1</v>
      </c>
      <c r="M749" s="167">
        <v>10724.52</v>
      </c>
      <c r="N749" s="167">
        <v>6472.8</v>
      </c>
      <c r="O749" s="167">
        <v>7767.36</v>
      </c>
    </row>
    <row r="750" spans="1:15">
      <c r="A750" s="1" t="s">
        <v>3063</v>
      </c>
      <c r="B750" s="1" t="str">
        <f>VLOOKUP(A750,'BDD de référence'!$B$5:$D$5006,3,0)</f>
        <v>31</v>
      </c>
      <c r="C750" s="1" t="str">
        <f>VLOOKUP(A750,'BDD de référence'!$B$5:$E$5006,4,0)</f>
        <v>Occitanie</v>
      </c>
      <c r="D750" s="201">
        <v>24478</v>
      </c>
      <c r="E750" s="189" t="str">
        <f t="shared" si="11"/>
        <v>Tranche C</v>
      </c>
      <c r="F750" s="119">
        <f>IFERROR((VLOOKUP(E750,'Simulations - Consolidé'!$A$41:$P$45,13,0)*D750+VLOOKUP(E750,'Simulations - Consolidé'!$A$41:$P$45,14,0)),"")*$B$6</f>
        <v>41626.470361445783</v>
      </c>
      <c r="G750" s="119" t="str" cm="1">
        <f t="array" ref="G750">IF(SUMIF('BDD de référence'!$B$6:$B$4786,A750,'BDD de référence'!$I$6:$I$4786)&gt;0,IFERROR((VLOOKUP(E750,'Volet 1 - Domaines 2&amp;3'!$A$39:$L$43,11,0)*D750+VLOOKUP(E750,'Volet 1 - Domaines 2&amp;3'!$A$39:$L$43,12,0))*$B$6,error),"")</f>
        <v/>
      </c>
      <c r="H750" s="119" t="str" cm="1">
        <f t="array" ref="H750">IF(SUMIF('BDD de référence'!$B$6:$B$4786,A750,'BDD de référence'!$J$6:$J$4786)&gt;0,IFERROR((VLOOKUP(E750,'Volet 1 - Domaines 2&amp;3'!$A$39:$L$43,11,0)*D750+VLOOKUP(E750,'Volet 1 - Domaines 2&amp;3'!$A$39:$L$43,12,0))*$B$6,error),"")</f>
        <v/>
      </c>
      <c r="I750" s="119">
        <f>IFERROR((VLOOKUP(E750,'Simulations - Consolidé'!$A$41:$P$45,15,0)*D750+VLOOKUP(E750,'Simulations - Consolidé'!$A$41:$P$45,16,0)),"")*$C$6</f>
        <v>18095.868751101971</v>
      </c>
      <c r="J750" s="167">
        <v>11047.82</v>
      </c>
      <c r="K750" s="167">
        <v>13257.39</v>
      </c>
      <c r="L750" s="167">
        <v>9690.58</v>
      </c>
      <c r="M750" s="167">
        <v>11628.7</v>
      </c>
      <c r="N750" s="167">
        <v>6762</v>
      </c>
      <c r="O750" s="167">
        <v>8114.4</v>
      </c>
    </row>
    <row r="751" spans="1:15">
      <c r="A751" s="1" t="s">
        <v>3129</v>
      </c>
      <c r="B751" s="1" t="str">
        <f>VLOOKUP(A751,'BDD de référence'!$B$5:$D$5006,3,0)</f>
        <v>31</v>
      </c>
      <c r="C751" s="1" t="str">
        <f>VLOOKUP(A751,'BDD de référence'!$B$5:$E$5006,4,0)</f>
        <v>Occitanie</v>
      </c>
      <c r="D751" s="201">
        <v>4426.5</v>
      </c>
      <c r="E751" s="189" t="str">
        <f t="shared" si="11"/>
        <v>Tranche A</v>
      </c>
      <c r="F751" s="119">
        <f>IFERROR((VLOOKUP(E751,'Simulations - Consolidé'!$A$41:$P$45,13,0)*D751+VLOOKUP(E751,'Simulations - Consolidé'!$A$41:$P$45,14,0)),"")*$B$6</f>
        <v>18525.021428571425</v>
      </c>
      <c r="G751" s="119" t="str" cm="1">
        <f t="array" ref="G751">IF(SUMIF('BDD de référence'!$B$6:$B$4786,A751,'BDD de référence'!$I$6:$I$4786)&gt;0,IFERROR((VLOOKUP(E751,'Volet 1 - Domaines 2&amp;3'!$A$39:$L$43,11,0)*D751+VLOOKUP(E751,'Volet 1 - Domaines 2&amp;3'!$A$39:$L$43,12,0))*$B$6,error),"")</f>
        <v/>
      </c>
      <c r="H751" s="119" t="str" cm="1">
        <f t="array" ref="H751">IF(SUMIF('BDD de référence'!$B$6:$B$4786,A751,'BDD de référence'!$J$6:$J$4786)&gt;0,IFERROR((VLOOKUP(E751,'Volet 1 - Domaines 2&amp;3'!$A$39:$L$43,11,0)*D751+VLOOKUP(E751,'Volet 1 - Domaines 2&amp;3'!$A$39:$L$43,12,0))*$B$6,error),"")</f>
        <v/>
      </c>
      <c r="I751" s="119">
        <f>IFERROR((VLOOKUP(E751,'Simulations - Consolidé'!$A$41:$P$45,15,0)*D751+VLOOKUP(E751,'Simulations - Consolidé'!$A$41:$P$45,16,0)),"")*$C$6</f>
        <v>8053.2015679442511</v>
      </c>
      <c r="J751" s="167">
        <v>5637.27</v>
      </c>
      <c r="K751" s="167">
        <v>6764.7300000000005</v>
      </c>
      <c r="L751" s="167">
        <v>4957.12</v>
      </c>
      <c r="M751" s="167">
        <v>5948.55</v>
      </c>
      <c r="N751" s="167">
        <v>5110.3</v>
      </c>
      <c r="O751" s="167">
        <v>6132.36</v>
      </c>
    </row>
    <row r="752" spans="1:15">
      <c r="A752" s="1" t="s">
        <v>3025</v>
      </c>
      <c r="B752" s="1" t="str">
        <f>VLOOKUP(A752,'BDD de référence'!$B$5:$D$5006,3,0)</f>
        <v>31</v>
      </c>
      <c r="C752" s="1" t="str">
        <f>VLOOKUP(A752,'BDD de référence'!$B$5:$E$5006,4,0)</f>
        <v>Occitanie</v>
      </c>
      <c r="D752" s="201">
        <v>33059.5</v>
      </c>
      <c r="E752" s="189" t="str">
        <f t="shared" si="11"/>
        <v>Tranche C</v>
      </c>
      <c r="F752" s="119">
        <f>IFERROR((VLOOKUP(E752,'Simulations - Consolidé'!$A$41:$P$45,13,0)*D752+VLOOKUP(E752,'Simulations - Consolidé'!$A$41:$P$45,14,0)),"")*$B$6</f>
        <v>45212.089879518069</v>
      </c>
      <c r="G752" s="119" t="str" cm="1">
        <f t="array" ref="G752">IF(SUMIF('BDD de référence'!$B$6:$B$4786,A752,'BDD de référence'!$I$6:$I$4786)&gt;0,IFERROR((VLOOKUP(E752,'Volet 1 - Domaines 2&amp;3'!$A$39:$L$43,11,0)*D752+VLOOKUP(E752,'Volet 1 - Domaines 2&amp;3'!$A$39:$L$43,12,0))*$B$6,error),"")</f>
        <v/>
      </c>
      <c r="H752" s="119" t="str" cm="1">
        <f t="array" ref="H752">IF(SUMIF('BDD de référence'!$B$6:$B$4786,A752,'BDD de référence'!$J$6:$J$4786)&gt;0,IFERROR((VLOOKUP(E752,'Volet 1 - Domaines 2&amp;3'!$A$39:$L$43,11,0)*D752+VLOOKUP(E752,'Volet 1 - Domaines 2&amp;3'!$A$39:$L$43,12,0))*$B$6,error),"")</f>
        <v/>
      </c>
      <c r="I752" s="119">
        <f>IFERROR((VLOOKUP(E752,'Simulations - Consolidé'!$A$41:$P$45,15,0)*D752+VLOOKUP(E752,'Simulations - Consolidé'!$A$41:$P$45,16,0)),"")*$C$6</f>
        <v>19654.610091096092</v>
      </c>
      <c r="J752" s="167">
        <v>11978.35</v>
      </c>
      <c r="K752" s="167">
        <v>14374.02</v>
      </c>
      <c r="L752" s="167">
        <v>10155.85</v>
      </c>
      <c r="M752" s="167">
        <v>12187.02</v>
      </c>
      <c r="N752" s="167">
        <v>7175.56</v>
      </c>
      <c r="O752" s="167">
        <v>8610.68</v>
      </c>
    </row>
    <row r="753" spans="1:15">
      <c r="A753" s="1" t="s">
        <v>3088</v>
      </c>
      <c r="B753" s="1" t="str">
        <f>VLOOKUP(A753,'BDD de référence'!$B$5:$D$5006,3,0)</f>
        <v>31</v>
      </c>
      <c r="C753" s="1" t="str">
        <f>VLOOKUP(A753,'BDD de référence'!$B$5:$E$5006,4,0)</f>
        <v>Occitanie</v>
      </c>
      <c r="D753" s="201">
        <v>19748.5</v>
      </c>
      <c r="E753" s="189" t="str">
        <f t="shared" si="11"/>
        <v>Tranche B</v>
      </c>
      <c r="F753" s="119">
        <f>IFERROR((VLOOKUP(E753,'Simulations - Consolidé'!$A$41:$P$45,13,0)*D753+VLOOKUP(E753,'Simulations - Consolidé'!$A$41:$P$45,14,0)),"")*$B$6</f>
        <v>37178.670967741935</v>
      </c>
      <c r="G753" s="119" t="str" cm="1">
        <f t="array" ref="G753">IF(SUMIF('BDD de référence'!$B$6:$B$4786,A753,'BDD de référence'!$I$6:$I$4786)&gt;0,IFERROR((VLOOKUP(E753,'Volet 1 - Domaines 2&amp;3'!$A$39:$L$43,11,0)*D753+VLOOKUP(E753,'Volet 1 - Domaines 2&amp;3'!$A$39:$L$43,12,0))*$B$6,error),"")</f>
        <v/>
      </c>
      <c r="H753" s="119" t="str" cm="1">
        <f t="array" ref="H753">IF(SUMIF('BDD de référence'!$B$6:$B$4786,A753,'BDD de référence'!$J$6:$J$4786)&gt;0,IFERROR((VLOOKUP(E753,'Volet 1 - Domaines 2&amp;3'!$A$39:$L$43,11,0)*D753+VLOOKUP(E753,'Volet 1 - Domaines 2&amp;3'!$A$39:$L$43,12,0))*$B$6,error),"")</f>
        <v/>
      </c>
      <c r="I753" s="119">
        <f>IFERROR((VLOOKUP(E753,'Simulations - Consolidé'!$A$41:$P$45,15,0)*D753+VLOOKUP(E753,'Simulations - Consolidé'!$A$41:$P$45,16,0)),"")*$C$6</f>
        <v>16162.320377655387</v>
      </c>
      <c r="J753" s="167">
        <v>10019.73</v>
      </c>
      <c r="K753" s="167">
        <v>12023.68</v>
      </c>
      <c r="L753" s="167">
        <v>8843.69</v>
      </c>
      <c r="M753" s="167">
        <v>10612.43</v>
      </c>
      <c r="N753" s="167">
        <v>6444.7800000000007</v>
      </c>
      <c r="O753" s="167">
        <v>7733.74</v>
      </c>
    </row>
    <row r="754" spans="1:15">
      <c r="A754" s="1" t="s">
        <v>3153</v>
      </c>
      <c r="B754" s="1" t="str">
        <f>VLOOKUP(A754,'BDD de référence'!$B$5:$D$5006,3,0)</f>
        <v>31</v>
      </c>
      <c r="C754" s="1" t="str">
        <f>VLOOKUP(A754,'BDD de référence'!$B$5:$E$5006,4,0)</f>
        <v>Occitanie</v>
      </c>
      <c r="D754" s="201">
        <v>1509</v>
      </c>
      <c r="E754" s="189" t="str">
        <f t="shared" si="11"/>
        <v>Tranche A</v>
      </c>
      <c r="F754" s="119">
        <f>IFERROR((VLOOKUP(E754,'Simulations - Consolidé'!$A$41:$P$45,13,0)*D754+VLOOKUP(E754,'Simulations - Consolidé'!$A$41:$P$45,14,0)),"")*$B$6</f>
        <v>16399.414285714287</v>
      </c>
      <c r="G754" s="119" t="str" cm="1">
        <f t="array" ref="G754">IF(SUMIF('BDD de référence'!$B$6:$B$4786,A754,'BDD de référence'!$I$6:$I$4786)&gt;0,IFERROR((VLOOKUP(E754,'Volet 1 - Domaines 2&amp;3'!$A$39:$L$43,11,0)*D754+VLOOKUP(E754,'Volet 1 - Domaines 2&amp;3'!$A$39:$L$43,12,0))*$B$6,error),"")</f>
        <v/>
      </c>
      <c r="H754" s="119" t="str" cm="1">
        <f t="array" ref="H754">IF(SUMIF('BDD de référence'!$B$6:$B$4786,A754,'BDD de référence'!$J$6:$J$4786)&gt;0,IFERROR((VLOOKUP(E754,'Volet 1 - Domaines 2&amp;3'!$A$39:$L$43,11,0)*D754+VLOOKUP(E754,'Volet 1 - Domaines 2&amp;3'!$A$39:$L$43,12,0))*$B$6,error),"")</f>
        <v/>
      </c>
      <c r="I754" s="119">
        <f>IFERROR((VLOOKUP(E754,'Simulations - Consolidé'!$A$41:$P$45,15,0)*D754+VLOOKUP(E754,'Simulations - Consolidé'!$A$41:$P$45,16,0)),"")*$C$6</f>
        <v>7129.1571428571424</v>
      </c>
      <c r="J754" s="167">
        <v>4942.63</v>
      </c>
      <c r="K754" s="167">
        <v>5931.16</v>
      </c>
      <c r="L754" s="167">
        <v>4436.1400000000003</v>
      </c>
      <c r="M754" s="167">
        <v>5323.37</v>
      </c>
      <c r="N754" s="167">
        <v>4762.99</v>
      </c>
      <c r="O754" s="167">
        <v>5715.59</v>
      </c>
    </row>
    <row r="755" spans="1:15">
      <c r="A755" s="1" t="s">
        <v>3133</v>
      </c>
      <c r="B755" s="1" t="str">
        <f>VLOOKUP(A755,'BDD de référence'!$B$5:$D$5006,3,0)</f>
        <v>31</v>
      </c>
      <c r="C755" s="1" t="str">
        <f>VLOOKUP(A755,'BDD de référence'!$B$5:$E$5006,4,0)</f>
        <v>Occitanie</v>
      </c>
      <c r="D755" s="201">
        <v>4120</v>
      </c>
      <c r="E755" s="189" t="str">
        <f t="shared" si="11"/>
        <v>Tranche A</v>
      </c>
      <c r="F755" s="119">
        <f>IFERROR((VLOOKUP(E755,'Simulations - Consolidé'!$A$41:$P$45,13,0)*D755+VLOOKUP(E755,'Simulations - Consolidé'!$A$41:$P$45,14,0)),"")*$B$6</f>
        <v>18301.714285714286</v>
      </c>
      <c r="G755" s="119" t="str" cm="1">
        <f t="array" ref="G755">IF(SUMIF('BDD de référence'!$B$6:$B$4786,A755,'BDD de référence'!$I$6:$I$4786)&gt;0,IFERROR((VLOOKUP(E755,'Volet 1 - Domaines 2&amp;3'!$A$39:$L$43,11,0)*D755+VLOOKUP(E755,'Volet 1 - Domaines 2&amp;3'!$A$39:$L$43,12,0))*$B$6,error),"")</f>
        <v/>
      </c>
      <c r="H755" s="119" t="str" cm="1">
        <f t="array" ref="H755">IF(SUMIF('BDD de référence'!$B$6:$B$4786,A755,'BDD de référence'!$J$6:$J$4786)&gt;0,IFERROR((VLOOKUP(E755,'Volet 1 - Domaines 2&amp;3'!$A$39:$L$43,11,0)*D755+VLOOKUP(E755,'Volet 1 - Domaines 2&amp;3'!$A$39:$L$43,12,0))*$B$6,error),"")</f>
        <v/>
      </c>
      <c r="I755" s="119">
        <f>IFERROR((VLOOKUP(E755,'Simulations - Consolidé'!$A$41:$P$45,15,0)*D755+VLOOKUP(E755,'Simulations - Consolidé'!$A$41:$P$45,16,0)),"")*$C$6</f>
        <v>7956.1254355400697</v>
      </c>
      <c r="J755" s="167">
        <v>5564.3</v>
      </c>
      <c r="K755" s="167">
        <v>6677.16</v>
      </c>
      <c r="L755" s="167">
        <v>4902.3900000000003</v>
      </c>
      <c r="M755" s="167">
        <v>5882.87</v>
      </c>
      <c r="N755" s="167">
        <v>5073.8200000000006</v>
      </c>
      <c r="O755" s="167">
        <v>6088.59</v>
      </c>
    </row>
    <row r="756" spans="1:15">
      <c r="A756" s="1" t="s">
        <v>3213</v>
      </c>
      <c r="B756" s="1" t="str">
        <f>VLOOKUP(A756,'BDD de référence'!$B$5:$D$5006,3,0)</f>
        <v>32</v>
      </c>
      <c r="C756" s="1" t="str">
        <f>VLOOKUP(A756,'BDD de référence'!$B$5:$E$5006,4,0)</f>
        <v>Occitanie</v>
      </c>
      <c r="D756" s="201">
        <v>12080</v>
      </c>
      <c r="E756" s="189" t="str">
        <f t="shared" si="11"/>
        <v>Tranche B</v>
      </c>
      <c r="F756" s="119">
        <f>IFERROR((VLOOKUP(E756,'Simulations - Consolidé'!$A$41:$P$45,13,0)*D756+VLOOKUP(E756,'Simulations - Consolidé'!$A$41:$P$45,14,0)),"")*$B$6</f>
        <v>27085.935483870966</v>
      </c>
      <c r="G756" s="119" t="str" cm="1">
        <f t="array" ref="G756">IF(SUMIF('BDD de référence'!$B$6:$B$4786,A756,'BDD de référence'!$I$6:$I$4786)&gt;0,IFERROR((VLOOKUP(E756,'Volet 1 - Domaines 2&amp;3'!$A$39:$L$43,11,0)*D756+VLOOKUP(E756,'Volet 1 - Domaines 2&amp;3'!$A$39:$L$43,12,0))*$B$6,error),"")</f>
        <v/>
      </c>
      <c r="H756" s="119" t="str" cm="1">
        <f t="array" ref="H756">IF(SUMIF('BDD de référence'!$B$6:$B$4786,A756,'BDD de référence'!$J$6:$J$4786)&gt;0,IFERROR((VLOOKUP(E756,'Volet 1 - Domaines 2&amp;3'!$A$39:$L$43,11,0)*D756+VLOOKUP(E756,'Volet 1 - Domaines 2&amp;3'!$A$39:$L$43,12,0))*$B$6,error),"")</f>
        <v/>
      </c>
      <c r="I756" s="119">
        <f>IFERROR((VLOOKUP(E756,'Simulations - Consolidé'!$A$41:$P$45,15,0)*D756+VLOOKUP(E756,'Simulations - Consolidé'!$A$41:$P$45,16,0)),"")*$C$6</f>
        <v>11774.804091266718</v>
      </c>
      <c r="J756" s="167">
        <v>7752.16</v>
      </c>
      <c r="K756" s="167">
        <v>9302.6</v>
      </c>
      <c r="L756" s="167">
        <v>6782.26</v>
      </c>
      <c r="M756" s="167">
        <v>8138.72</v>
      </c>
      <c r="N756" s="167">
        <v>5826.35</v>
      </c>
      <c r="O756" s="167">
        <v>6991.62</v>
      </c>
    </row>
    <row r="757" spans="1:15">
      <c r="A757" s="1" t="s">
        <v>3224</v>
      </c>
      <c r="B757" s="1" t="str">
        <f>VLOOKUP(A757,'BDD de référence'!$B$5:$D$5006,3,0)</f>
        <v>32</v>
      </c>
      <c r="C757" s="1" t="str">
        <f>VLOOKUP(A757,'BDD de référence'!$B$5:$E$5006,4,0)</f>
        <v>Occitanie</v>
      </c>
      <c r="D757" s="201">
        <v>4073</v>
      </c>
      <c r="E757" s="189" t="str">
        <f t="shared" si="11"/>
        <v>Tranche A</v>
      </c>
      <c r="F757" s="119">
        <f>IFERROR((VLOOKUP(E757,'Simulations - Consolidé'!$A$41:$P$45,13,0)*D757+VLOOKUP(E757,'Simulations - Consolidé'!$A$41:$P$45,14,0)),"")*$B$6</f>
        <v>18267.471428571425</v>
      </c>
      <c r="G757" s="119" t="str" cm="1">
        <f t="array" ref="G757">IF(SUMIF('BDD de référence'!$B$6:$B$4786,A757,'BDD de référence'!$I$6:$I$4786)&gt;0,IFERROR((VLOOKUP(E757,'Volet 1 - Domaines 2&amp;3'!$A$39:$L$43,11,0)*D757+VLOOKUP(E757,'Volet 1 - Domaines 2&amp;3'!$A$39:$L$43,12,0))*$B$6,error),"")</f>
        <v/>
      </c>
      <c r="H757" s="119" t="str" cm="1">
        <f t="array" ref="H757">IF(SUMIF('BDD de référence'!$B$6:$B$4786,A757,'BDD de référence'!$J$6:$J$4786)&gt;0,IFERROR((VLOOKUP(E757,'Volet 1 - Domaines 2&amp;3'!$A$39:$L$43,11,0)*D757+VLOOKUP(E757,'Volet 1 - Domaines 2&amp;3'!$A$39:$L$43,12,0))*$B$6,error),"")</f>
        <v/>
      </c>
      <c r="I757" s="119">
        <f>IFERROR((VLOOKUP(E757,'Simulations - Consolidé'!$A$41:$P$45,15,0)*D757+VLOOKUP(E757,'Simulations - Consolidé'!$A$41:$P$45,16,0)),"")*$C$6</f>
        <v>7941.2393728222996</v>
      </c>
      <c r="J757" s="167">
        <v>5553.1</v>
      </c>
      <c r="K757" s="167">
        <v>6663.72</v>
      </c>
      <c r="L757" s="167">
        <v>4894</v>
      </c>
      <c r="M757" s="167">
        <v>5872.8</v>
      </c>
      <c r="N757" s="167">
        <v>5068.22</v>
      </c>
      <c r="O757" s="167">
        <v>6081.87</v>
      </c>
    </row>
    <row r="758" spans="1:15">
      <c r="A758" s="1" t="s">
        <v>3203</v>
      </c>
      <c r="B758" s="1" t="str">
        <f>VLOOKUP(A758,'BDD de référence'!$B$5:$D$5006,3,0)</f>
        <v>32</v>
      </c>
      <c r="C758" s="1" t="str">
        <f>VLOOKUP(A758,'BDD de référence'!$B$5:$E$5006,4,0)</f>
        <v>Occitanie</v>
      </c>
      <c r="D758" s="201">
        <v>14558.5</v>
      </c>
      <c r="E758" s="189" t="str">
        <f t="shared" si="11"/>
        <v>Tranche B</v>
      </c>
      <c r="F758" s="119">
        <f>IFERROR((VLOOKUP(E758,'Simulations - Consolidé'!$A$41:$P$45,13,0)*D758+VLOOKUP(E758,'Simulations - Consolidé'!$A$41:$P$45,14,0)),"")*$B$6</f>
        <v>30347.961290322579</v>
      </c>
      <c r="G758" s="119" t="str" cm="1">
        <f t="array" ref="G758">IF(SUMIF('BDD de référence'!$B$6:$B$4786,A758,'BDD de référence'!$I$6:$I$4786)&gt;0,IFERROR((VLOOKUP(E758,'Volet 1 - Domaines 2&amp;3'!$A$39:$L$43,11,0)*D758+VLOOKUP(E758,'Volet 1 - Domaines 2&amp;3'!$A$39:$L$43,12,0))*$B$6,error),"")</f>
        <v/>
      </c>
      <c r="H758" s="119" cm="1">
        <f t="array" ref="H758">IF(SUMIF('BDD de référence'!$B$6:$B$4786,A758,'BDD de référence'!$J$6:$J$4786)&gt;0,IFERROR((VLOOKUP(E758,'Volet 1 - Domaines 2&amp;3'!$A$39:$L$43,11,0)*D758+VLOOKUP(E758,'Volet 1 - Domaines 2&amp;3'!$A$39:$L$43,12,0))*$B$6,error),"")</f>
        <v>16438.479032258063</v>
      </c>
      <c r="I758" s="119">
        <f>IFERROR((VLOOKUP(E758,'Simulations - Consolidé'!$A$41:$P$45,15,0)*D758+VLOOKUP(E758,'Simulations - Consolidé'!$A$41:$P$45,16,0)),"")*$C$6</f>
        <v>13192.87269866247</v>
      </c>
      <c r="J758" s="167">
        <v>8485.0500000000011</v>
      </c>
      <c r="K758" s="167">
        <v>10182.06</v>
      </c>
      <c r="L758" s="167">
        <v>7448.5300000000007</v>
      </c>
      <c r="M758" s="167">
        <v>8938.24</v>
      </c>
      <c r="N758" s="167">
        <v>6026.2300000000005</v>
      </c>
      <c r="O758" s="167">
        <v>7231.4800000000005</v>
      </c>
    </row>
    <row r="759" spans="1:15">
      <c r="A759" s="1" t="s">
        <v>3215</v>
      </c>
      <c r="B759" s="1" t="str">
        <f>VLOOKUP(A759,'BDD de référence'!$B$5:$D$5006,3,0)</f>
        <v>32</v>
      </c>
      <c r="C759" s="1" t="str">
        <f>VLOOKUP(A759,'BDD de référence'!$B$5:$E$5006,4,0)</f>
        <v>Occitanie</v>
      </c>
      <c r="D759" s="201">
        <v>11582.5</v>
      </c>
      <c r="E759" s="189" t="str">
        <f t="shared" si="11"/>
        <v>Tranche B</v>
      </c>
      <c r="F759" s="119">
        <f>IFERROR((VLOOKUP(E759,'Simulations - Consolidé'!$A$41:$P$45,13,0)*D759+VLOOKUP(E759,'Simulations - Consolidé'!$A$41:$P$45,14,0)),"")*$B$6</f>
        <v>26431.161290322576</v>
      </c>
      <c r="G759" s="119" t="str" cm="1">
        <f t="array" ref="G759">IF(SUMIF('BDD de référence'!$B$6:$B$4786,A759,'BDD de référence'!$I$6:$I$4786)&gt;0,IFERROR((VLOOKUP(E759,'Volet 1 - Domaines 2&amp;3'!$A$39:$L$43,11,0)*D759+VLOOKUP(E759,'Volet 1 - Domaines 2&amp;3'!$A$39:$L$43,12,0))*$B$6,error),"")</f>
        <v/>
      </c>
      <c r="H759" s="119" t="str" cm="1">
        <f t="array" ref="H759">IF(SUMIF('BDD de référence'!$B$6:$B$4786,A759,'BDD de référence'!$J$6:$J$4786)&gt;0,IFERROR((VLOOKUP(E759,'Volet 1 - Domaines 2&amp;3'!$A$39:$L$43,11,0)*D759+VLOOKUP(E759,'Volet 1 - Domaines 2&amp;3'!$A$39:$L$43,12,0))*$B$6,error),"")</f>
        <v/>
      </c>
      <c r="I759" s="119">
        <f>IFERROR((VLOOKUP(E759,'Simulations - Consolidé'!$A$41:$P$45,15,0)*D759+VLOOKUP(E759,'Simulations - Consolidé'!$A$41:$P$45,16,0)),"")*$C$6</f>
        <v>11490.160503540517</v>
      </c>
      <c r="J759" s="167">
        <v>7605.05</v>
      </c>
      <c r="K759" s="167">
        <v>9126.06</v>
      </c>
      <c r="L759" s="167">
        <v>6648.5300000000007</v>
      </c>
      <c r="M759" s="167">
        <v>7978.24</v>
      </c>
      <c r="N759" s="167">
        <v>5786.2300000000005</v>
      </c>
      <c r="O759" s="167">
        <v>6943.4800000000005</v>
      </c>
    </row>
    <row r="760" spans="1:15">
      <c r="A760" s="1" t="s">
        <v>3188</v>
      </c>
      <c r="B760" s="1" t="str">
        <f>VLOOKUP(A760,'BDD de référence'!$B$5:$D$5006,3,0)</f>
        <v>32</v>
      </c>
      <c r="C760" s="1" t="str">
        <f>VLOOKUP(A760,'BDD de référence'!$B$5:$E$5006,4,0)</f>
        <v>Occitanie</v>
      </c>
      <c r="D760" s="201">
        <v>116568.5</v>
      </c>
      <c r="E760" s="189" t="str">
        <f t="shared" si="11"/>
        <v>Tranche C</v>
      </c>
      <c r="F760" s="119">
        <f>IFERROR((VLOOKUP(E760,'Simulations - Consolidé'!$A$41:$P$45,13,0)*D760+VLOOKUP(E760,'Simulations - Consolidé'!$A$41:$P$45,14,0)),"")*$B$6</f>
        <v>80104.766024096374</v>
      </c>
      <c r="G760" s="119" cm="1">
        <f t="array" ref="G760">IF(SUMIF('BDD de référence'!$B$6:$B$4786,A760,'BDD de référence'!$I$6:$I$4786)&gt;0,IFERROR((VLOOKUP(E760,'Volet 1 - Domaines 2&amp;3'!$A$39:$L$43,11,0)*D760+VLOOKUP(E760,'Volet 1 - Domaines 2&amp;3'!$A$39:$L$43,12,0))*$B$6,error),"")</f>
        <v>32118.861927710841</v>
      </c>
      <c r="H760" s="119" cm="1">
        <f t="array" ref="H760">IF(SUMIF('BDD de référence'!$B$6:$B$4786,A760,'BDD de référence'!$J$6:$J$4786)&gt;0,IFERROR((VLOOKUP(E760,'Volet 1 - Domaines 2&amp;3'!$A$39:$L$43,11,0)*D760+VLOOKUP(E760,'Volet 1 - Domaines 2&amp;3'!$A$39:$L$43,12,0))*$B$6,error),"")</f>
        <v>32118.861927710841</v>
      </c>
      <c r="I760" s="119">
        <f>IFERROR((VLOOKUP(E760,'Simulations - Consolidé'!$A$41:$P$45,15,0)*D760+VLOOKUP(E760,'Simulations - Consolidé'!$A$41:$P$45,16,0)),"")*$C$6</f>
        <v>34823.162274463706</v>
      </c>
      <c r="J760" s="167">
        <v>21033.539999999997</v>
      </c>
      <c r="K760" s="167">
        <v>25240.25</v>
      </c>
      <c r="L760" s="167">
        <v>14683.44</v>
      </c>
      <c r="M760" s="167">
        <v>17620.129999999997</v>
      </c>
      <c r="N760" s="167">
        <v>11200.1</v>
      </c>
      <c r="O760" s="167">
        <v>13440.12</v>
      </c>
    </row>
    <row r="761" spans="1:15">
      <c r="A761" s="1" t="s">
        <v>3192</v>
      </c>
      <c r="B761" s="1" t="str">
        <f>VLOOKUP(A761,'BDD de référence'!$B$5:$D$5006,3,0)</f>
        <v>32</v>
      </c>
      <c r="C761" s="1" t="str">
        <f>VLOOKUP(A761,'BDD de référence'!$B$5:$E$5006,4,0)</f>
        <v>Occitanie</v>
      </c>
      <c r="D761" s="201">
        <v>34309</v>
      </c>
      <c r="E761" s="189" t="str">
        <f t="shared" si="11"/>
        <v>Tranche C</v>
      </c>
      <c r="F761" s="119">
        <f>IFERROR((VLOOKUP(E761,'Simulations - Consolidé'!$A$41:$P$45,13,0)*D761+VLOOKUP(E761,'Simulations - Consolidé'!$A$41:$P$45,14,0)),"")*$B$6</f>
        <v>45734.170120481926</v>
      </c>
      <c r="G761" s="119" t="str" cm="1">
        <f t="array" ref="G761">IF(SUMIF('BDD de référence'!$B$6:$B$4786,A761,'BDD de référence'!$I$6:$I$4786)&gt;0,IFERROR((VLOOKUP(E761,'Volet 1 - Domaines 2&amp;3'!$A$39:$L$43,11,0)*D761+VLOOKUP(E761,'Volet 1 - Domaines 2&amp;3'!$A$39:$L$43,12,0))*$B$6,error),"")</f>
        <v/>
      </c>
      <c r="H761" s="119" t="str" cm="1">
        <f t="array" ref="H761">IF(SUMIF('BDD de référence'!$B$6:$B$4786,A761,'BDD de référence'!$J$6:$J$4786)&gt;0,IFERROR((VLOOKUP(E761,'Volet 1 - Domaines 2&amp;3'!$A$39:$L$43,11,0)*D761+VLOOKUP(E761,'Volet 1 - Domaines 2&amp;3'!$A$39:$L$43,12,0))*$B$6,error),"")</f>
        <v/>
      </c>
      <c r="I761" s="119">
        <f>IFERROR((VLOOKUP(E761,'Simulations - Consolidé'!$A$41:$P$45,15,0)*D761+VLOOKUP(E761,'Simulations - Consolidé'!$A$41:$P$45,16,0)),"")*$C$6</f>
        <v>19881.568933294155</v>
      </c>
      <c r="J761" s="167">
        <v>12113.84</v>
      </c>
      <c r="K761" s="167">
        <v>14536.61</v>
      </c>
      <c r="L761" s="167">
        <v>10223.59</v>
      </c>
      <c r="M761" s="167">
        <v>12268.31</v>
      </c>
      <c r="N761" s="167">
        <v>7235.79</v>
      </c>
      <c r="O761" s="167">
        <v>8682.9500000000007</v>
      </c>
    </row>
    <row r="762" spans="1:15">
      <c r="A762" s="1" t="s">
        <v>3201</v>
      </c>
      <c r="B762" s="1" t="str">
        <f>VLOOKUP(A762,'BDD de référence'!$B$5:$D$5006,3,0)</f>
        <v>32</v>
      </c>
      <c r="C762" s="1" t="str">
        <f>VLOOKUP(A762,'BDD de référence'!$B$5:$E$5006,4,0)</f>
        <v>Occitanie</v>
      </c>
      <c r="D762" s="201">
        <v>17537</v>
      </c>
      <c r="E762" s="189" t="str">
        <f t="shared" si="11"/>
        <v>Tranche B</v>
      </c>
      <c r="F762" s="119">
        <f>IFERROR((VLOOKUP(E762,'Simulations - Consolidé'!$A$41:$P$45,13,0)*D762+VLOOKUP(E762,'Simulations - Consolidé'!$A$41:$P$45,14,0)),"")*$B$6</f>
        <v>34268.051612903226</v>
      </c>
      <c r="G762" s="119" t="str" cm="1">
        <f t="array" ref="G762">IF(SUMIF('BDD de référence'!$B$6:$B$4786,A762,'BDD de référence'!$I$6:$I$4786)&gt;0,IFERROR((VLOOKUP(E762,'Volet 1 - Domaines 2&amp;3'!$A$39:$L$43,11,0)*D762+VLOOKUP(E762,'Volet 1 - Domaines 2&amp;3'!$A$39:$L$43,12,0))*$B$6,error),"")</f>
        <v/>
      </c>
      <c r="H762" s="119" cm="1">
        <f t="array" ref="H762">IF(SUMIF('BDD de référence'!$B$6:$B$4786,A762,'BDD de référence'!$J$6:$J$4786)&gt;0,IFERROR((VLOOKUP(E762,'Volet 1 - Domaines 2&amp;3'!$A$39:$L$43,11,0)*D762+VLOOKUP(E762,'Volet 1 - Domaines 2&amp;3'!$A$39:$L$43,12,0))*$B$6,error),"")</f>
        <v>18561.86129032258</v>
      </c>
      <c r="I762" s="119">
        <f>IFERROR((VLOOKUP(E762,'Simulations - Consolidé'!$A$41:$P$45,15,0)*D762+VLOOKUP(E762,'Simulations - Consolidé'!$A$41:$P$45,16,0)),"")*$C$6</f>
        <v>14897.015263571991</v>
      </c>
      <c r="J762" s="167">
        <v>9365.7900000000009</v>
      </c>
      <c r="K762" s="167">
        <v>11238.95</v>
      </c>
      <c r="L762" s="167">
        <v>8249.2000000000007</v>
      </c>
      <c r="M762" s="167">
        <v>9899.0400000000009</v>
      </c>
      <c r="N762" s="167">
        <v>6266.43</v>
      </c>
      <c r="O762" s="167">
        <v>7519.72</v>
      </c>
    </row>
    <row r="763" spans="1:15">
      <c r="A763" s="1" t="s">
        <v>3210</v>
      </c>
      <c r="B763" s="1" t="str">
        <f>VLOOKUP(A763,'BDD de référence'!$B$5:$D$5006,3,0)</f>
        <v>32</v>
      </c>
      <c r="C763" s="1" t="str">
        <f>VLOOKUP(A763,'BDD de référence'!$B$5:$E$5006,4,0)</f>
        <v>Occitanie</v>
      </c>
      <c r="D763" s="201">
        <v>12707.5</v>
      </c>
      <c r="E763" s="189" t="str">
        <f t="shared" si="11"/>
        <v>Tranche B</v>
      </c>
      <c r="F763" s="119">
        <f>IFERROR((VLOOKUP(E763,'Simulations - Consolidé'!$A$41:$P$45,13,0)*D763+VLOOKUP(E763,'Simulations - Consolidé'!$A$41:$P$45,14,0)),"")*$B$6</f>
        <v>27911.806451612905</v>
      </c>
      <c r="G763" s="119" t="str" cm="1">
        <f t="array" ref="G763">IF(SUMIF('BDD de référence'!$B$6:$B$4786,A763,'BDD de référence'!$I$6:$I$4786)&gt;0,IFERROR((VLOOKUP(E763,'Volet 1 - Domaines 2&amp;3'!$A$39:$L$43,11,0)*D763+VLOOKUP(E763,'Volet 1 - Domaines 2&amp;3'!$A$39:$L$43,12,0))*$B$6,error),"")</f>
        <v/>
      </c>
      <c r="H763" s="119" t="str" cm="1">
        <f t="array" ref="H763">IF(SUMIF('BDD de référence'!$B$6:$B$4786,A763,'BDD de référence'!$J$6:$J$4786)&gt;0,IFERROR((VLOOKUP(E763,'Volet 1 - Domaines 2&amp;3'!$A$39:$L$43,11,0)*D763+VLOOKUP(E763,'Volet 1 - Domaines 2&amp;3'!$A$39:$L$43,12,0))*$B$6,error),"")</f>
        <v/>
      </c>
      <c r="I763" s="119">
        <f>IFERROR((VLOOKUP(E763,'Simulations - Consolidé'!$A$41:$P$45,15,0)*D763+VLOOKUP(E763,'Simulations - Consolidé'!$A$41:$P$45,16,0)),"")*$C$6</f>
        <v>12133.826907946497</v>
      </c>
      <c r="J763" s="167">
        <v>7937.71</v>
      </c>
      <c r="K763" s="167">
        <v>9525.26</v>
      </c>
      <c r="L763" s="167">
        <v>6950.95</v>
      </c>
      <c r="M763" s="167">
        <v>8341.14</v>
      </c>
      <c r="N763" s="167">
        <v>5876.95</v>
      </c>
      <c r="O763" s="167">
        <v>7052.34</v>
      </c>
    </row>
    <row r="764" spans="1:15">
      <c r="A764" s="1" t="s">
        <v>3195</v>
      </c>
      <c r="B764" s="1" t="str">
        <f>VLOOKUP(A764,'BDD de référence'!$B$5:$D$5006,3,0)</f>
        <v>32</v>
      </c>
      <c r="C764" s="1" t="str">
        <f>VLOOKUP(A764,'BDD de référence'!$B$5:$E$5006,4,0)</f>
        <v>Occitanie</v>
      </c>
      <c r="D764" s="201">
        <v>19512.5</v>
      </c>
      <c r="E764" s="189" t="str">
        <f t="shared" si="11"/>
        <v>Tranche B</v>
      </c>
      <c r="F764" s="119">
        <f>IFERROR((VLOOKUP(E764,'Simulations - Consolidé'!$A$41:$P$45,13,0)*D764+VLOOKUP(E764,'Simulations - Consolidé'!$A$41:$P$45,14,0)),"")*$B$6</f>
        <v>36868.064516129023</v>
      </c>
      <c r="G764" s="119" t="str" cm="1">
        <f t="array" ref="G764">IF(SUMIF('BDD de référence'!$B$6:$B$4786,A764,'BDD de référence'!$I$6:$I$4786)&gt;0,IFERROR((VLOOKUP(E764,'Volet 1 - Domaines 2&amp;3'!$A$39:$L$43,11,0)*D764+VLOOKUP(E764,'Volet 1 - Domaines 2&amp;3'!$A$39:$L$43,12,0))*$B$6,error),"")</f>
        <v/>
      </c>
      <c r="H764" s="119" t="str" cm="1">
        <f t="array" ref="H764">IF(SUMIF('BDD de référence'!$B$6:$B$4786,A764,'BDD de référence'!$J$6:$J$4786)&gt;0,IFERROR((VLOOKUP(E764,'Volet 1 - Domaines 2&amp;3'!$A$39:$L$43,11,0)*D764+VLOOKUP(E764,'Volet 1 - Domaines 2&amp;3'!$A$39:$L$43,12,0))*$B$6,error),"")</f>
        <v/>
      </c>
      <c r="I764" s="119">
        <f>IFERROR((VLOOKUP(E764,'Simulations - Consolidé'!$A$41:$P$45,15,0)*D764+VLOOKUP(E764,'Simulations - Consolidé'!$A$41:$P$45,16,0)),"")*$C$6</f>
        <v>16027.293469708888</v>
      </c>
      <c r="J764" s="167">
        <v>9949.94</v>
      </c>
      <c r="K764" s="167">
        <v>11939.93</v>
      </c>
      <c r="L764" s="167">
        <v>8780.25</v>
      </c>
      <c r="M764" s="167">
        <v>10536.3</v>
      </c>
      <c r="N764" s="167">
        <v>6425.75</v>
      </c>
      <c r="O764" s="167">
        <v>7710.9</v>
      </c>
    </row>
    <row r="765" spans="1:15">
      <c r="A765" s="1" t="s">
        <v>3222</v>
      </c>
      <c r="B765" s="1" t="str">
        <f>VLOOKUP(A765,'BDD de référence'!$B$5:$D$5006,3,0)</f>
        <v>32</v>
      </c>
      <c r="C765" s="1" t="str">
        <f>VLOOKUP(A765,'BDD de référence'!$B$5:$E$5006,4,0)</f>
        <v>Occitanie</v>
      </c>
      <c r="D765" s="201">
        <v>5567.5</v>
      </c>
      <c r="E765" s="189" t="str">
        <f t="shared" si="11"/>
        <v>Tranche A</v>
      </c>
      <c r="F765" s="119">
        <f>IFERROR((VLOOKUP(E765,'Simulations - Consolidé'!$A$41:$P$45,13,0)*D765+VLOOKUP(E765,'Simulations - Consolidé'!$A$41:$P$45,14,0)),"")*$B$6</f>
        <v>19356.321428571428</v>
      </c>
      <c r="G765" s="119" t="str" cm="1">
        <f t="array" ref="G765">IF(SUMIF('BDD de référence'!$B$6:$B$4786,A765,'BDD de référence'!$I$6:$I$4786)&gt;0,IFERROR((VLOOKUP(E765,'Volet 1 - Domaines 2&amp;3'!$A$39:$L$43,11,0)*D765+VLOOKUP(E765,'Volet 1 - Domaines 2&amp;3'!$A$39:$L$43,12,0))*$B$6,error),"")</f>
        <v/>
      </c>
      <c r="H765" s="119" t="str" cm="1">
        <f t="array" ref="H765">IF(SUMIF('BDD de référence'!$B$6:$B$4786,A765,'BDD de référence'!$J$6:$J$4786)&gt;0,IFERROR((VLOOKUP(E765,'Volet 1 - Domaines 2&amp;3'!$A$39:$L$43,11,0)*D765+VLOOKUP(E765,'Volet 1 - Domaines 2&amp;3'!$A$39:$L$43,12,0))*$B$6,error),"")</f>
        <v/>
      </c>
      <c r="I765" s="119">
        <f>IFERROR((VLOOKUP(E765,'Simulations - Consolidé'!$A$41:$P$45,15,0)*D765+VLOOKUP(E765,'Simulations - Consolidé'!$A$41:$P$45,16,0)),"")*$C$6</f>
        <v>8414.5844947735186</v>
      </c>
      <c r="J765" s="167">
        <v>5908.9400000000005</v>
      </c>
      <c r="K765" s="167">
        <v>7090.7300000000005</v>
      </c>
      <c r="L765" s="167">
        <v>5160.87</v>
      </c>
      <c r="M765" s="167">
        <v>6193.05</v>
      </c>
      <c r="N765" s="167">
        <v>5246.14</v>
      </c>
      <c r="O765" s="167">
        <v>6295.37</v>
      </c>
    </row>
    <row r="766" spans="1:15">
      <c r="A766" s="1" t="s">
        <v>3230</v>
      </c>
      <c r="B766" s="1" t="str">
        <f>VLOOKUP(A766,'BDD de référence'!$B$5:$D$5006,3,0)</f>
        <v>32</v>
      </c>
      <c r="C766" s="1" t="str">
        <f>VLOOKUP(A766,'BDD de référence'!$B$5:$E$5006,4,0)</f>
        <v>Occitanie</v>
      </c>
      <c r="D766" s="201">
        <v>2816</v>
      </c>
      <c r="E766" s="189" t="str">
        <f t="shared" si="11"/>
        <v>Tranche A</v>
      </c>
      <c r="F766" s="119">
        <f>IFERROR((VLOOKUP(E766,'Simulations - Consolidé'!$A$41:$P$45,13,0)*D766+VLOOKUP(E766,'Simulations - Consolidé'!$A$41:$P$45,14,0)),"")*$B$6</f>
        <v>17351.657142857144</v>
      </c>
      <c r="G766" s="119" t="str" cm="1">
        <f t="array" ref="G766">IF(SUMIF('BDD de référence'!$B$6:$B$4786,A766,'BDD de référence'!$I$6:$I$4786)&gt;0,IFERROR((VLOOKUP(E766,'Volet 1 - Domaines 2&amp;3'!$A$39:$L$43,11,0)*D766+VLOOKUP(E766,'Volet 1 - Domaines 2&amp;3'!$A$39:$L$43,12,0))*$B$6,error),"")</f>
        <v/>
      </c>
      <c r="H766" s="119" t="str" cm="1">
        <f t="array" ref="H766">IF(SUMIF('BDD de référence'!$B$6:$B$4786,A766,'BDD de référence'!$J$6:$J$4786)&gt;0,IFERROR((VLOOKUP(E766,'Volet 1 - Domaines 2&amp;3'!$A$39:$L$43,11,0)*D766+VLOOKUP(E766,'Volet 1 - Domaines 2&amp;3'!$A$39:$L$43,12,0))*$B$6,error),"")</f>
        <v/>
      </c>
      <c r="I766" s="119">
        <f>IFERROR((VLOOKUP(E766,'Simulations - Consolidé'!$A$41:$P$45,15,0)*D766+VLOOKUP(E766,'Simulations - Consolidé'!$A$41:$P$45,16,0)),"")*$C$6</f>
        <v>7543.1163763066197</v>
      </c>
      <c r="J766" s="167">
        <v>5253.8200000000006</v>
      </c>
      <c r="K766" s="167">
        <v>6304.59</v>
      </c>
      <c r="L766" s="167">
        <v>4669.5300000000007</v>
      </c>
      <c r="M766" s="167">
        <v>5603.4400000000005</v>
      </c>
      <c r="N766" s="167">
        <v>4918.58</v>
      </c>
      <c r="O766" s="167">
        <v>5902.3</v>
      </c>
    </row>
    <row r="767" spans="1:15">
      <c r="A767" s="1" t="s">
        <v>3207</v>
      </c>
      <c r="B767" s="1" t="str">
        <f>VLOOKUP(A767,'BDD de référence'!$B$5:$D$5006,3,0)</f>
        <v>32</v>
      </c>
      <c r="C767" s="1" t="str">
        <f>VLOOKUP(A767,'BDD de référence'!$B$5:$E$5006,4,0)</f>
        <v>Occitanie</v>
      </c>
      <c r="D767" s="201">
        <v>12996</v>
      </c>
      <c r="E767" s="189" t="str">
        <f t="shared" si="11"/>
        <v>Tranche B</v>
      </c>
      <c r="F767" s="119">
        <f>IFERROR((VLOOKUP(E767,'Simulations - Consolidé'!$A$41:$P$45,13,0)*D767+VLOOKUP(E767,'Simulations - Consolidé'!$A$41:$P$45,14,0)),"")*$B$6</f>
        <v>28291.509677419352</v>
      </c>
      <c r="G767" s="119" t="str" cm="1">
        <f t="array" ref="G767">IF(SUMIF('BDD de référence'!$B$6:$B$4786,A767,'BDD de référence'!$I$6:$I$4786)&gt;0,IFERROR((VLOOKUP(E767,'Volet 1 - Domaines 2&amp;3'!$A$39:$L$43,11,0)*D767+VLOOKUP(E767,'Volet 1 - Domaines 2&amp;3'!$A$39:$L$43,12,0))*$B$6,error),"")</f>
        <v/>
      </c>
      <c r="H767" s="119" t="str" cm="1">
        <f t="array" ref="H767">IF(SUMIF('BDD de référence'!$B$6:$B$4786,A767,'BDD de référence'!$J$6:$J$4786)&gt;0,IFERROR((VLOOKUP(E767,'Volet 1 - Domaines 2&amp;3'!$A$39:$L$43,11,0)*D767+VLOOKUP(E767,'Volet 1 - Domaines 2&amp;3'!$A$39:$L$43,12,0))*$B$6,error),"")</f>
        <v/>
      </c>
      <c r="I767" s="119">
        <f>IFERROR((VLOOKUP(E767,'Simulations - Consolidé'!$A$41:$P$45,15,0)*D767+VLOOKUP(E767,'Simulations - Consolidé'!$A$41:$P$45,16,0)),"")*$C$6</f>
        <v>12298.891581431943</v>
      </c>
      <c r="J767" s="167">
        <v>8023.02</v>
      </c>
      <c r="K767" s="167">
        <v>9627.630000000001</v>
      </c>
      <c r="L767" s="167">
        <v>7028.5</v>
      </c>
      <c r="M767" s="167">
        <v>8434.2000000000007</v>
      </c>
      <c r="N767" s="167">
        <v>5900.22</v>
      </c>
      <c r="O767" s="167">
        <v>7080.27</v>
      </c>
    </row>
    <row r="768" spans="1:15">
      <c r="A768" s="1" t="s">
        <v>3227</v>
      </c>
      <c r="B768" s="1" t="str">
        <f>VLOOKUP(A768,'BDD de référence'!$B$5:$D$5006,3,0)</f>
        <v>32</v>
      </c>
      <c r="C768" s="1" t="str">
        <f>VLOOKUP(A768,'BDD de référence'!$B$5:$E$5006,4,0)</f>
        <v>Occitanie</v>
      </c>
      <c r="D768" s="201">
        <v>3006.5</v>
      </c>
      <c r="E768" s="189" t="str">
        <f t="shared" si="11"/>
        <v>Tranche A</v>
      </c>
      <c r="F768" s="119">
        <f>IFERROR((VLOOKUP(E768,'Simulations - Consolidé'!$A$41:$P$45,13,0)*D768+VLOOKUP(E768,'Simulations - Consolidé'!$A$41:$P$45,14,0)),"")*$B$6</f>
        <v>17490.45</v>
      </c>
      <c r="G768" s="119" t="str" cm="1">
        <f t="array" ref="G768">IF(SUMIF('BDD de référence'!$B$6:$B$4786,A768,'BDD de référence'!$I$6:$I$4786)&gt;0,IFERROR((VLOOKUP(E768,'Volet 1 - Domaines 2&amp;3'!$A$39:$L$43,11,0)*D768+VLOOKUP(E768,'Volet 1 - Domaines 2&amp;3'!$A$39:$L$43,12,0))*$B$6,error),"")</f>
        <v/>
      </c>
      <c r="H768" s="119" t="str" cm="1">
        <f t="array" ref="H768">IF(SUMIF('BDD de référence'!$B$6:$B$4786,A768,'BDD de référence'!$J$6:$J$4786)&gt;0,IFERROR((VLOOKUP(E768,'Volet 1 - Domaines 2&amp;3'!$A$39:$L$43,11,0)*D768+VLOOKUP(E768,'Volet 1 - Domaines 2&amp;3'!$A$39:$L$43,12,0))*$B$6,error),"")</f>
        <v/>
      </c>
      <c r="I768" s="119">
        <f>IFERROR((VLOOKUP(E768,'Simulations - Consolidé'!$A$41:$P$45,15,0)*D768+VLOOKUP(E768,'Simulations - Consolidé'!$A$41:$P$45,16,0)),"")*$C$6</f>
        <v>7603.4524390243896</v>
      </c>
      <c r="J768" s="167">
        <v>5299.17</v>
      </c>
      <c r="K768" s="167">
        <v>6359.01</v>
      </c>
      <c r="L768" s="167">
        <v>4703.55</v>
      </c>
      <c r="M768" s="167">
        <v>5644.26</v>
      </c>
      <c r="N768" s="167">
        <v>4941.25</v>
      </c>
      <c r="O768" s="167">
        <v>5929.5</v>
      </c>
    </row>
    <row r="769" spans="1:15">
      <c r="A769" s="1" t="s">
        <v>3218</v>
      </c>
      <c r="B769" s="1" t="str">
        <f>VLOOKUP(A769,'BDD de référence'!$B$5:$D$5006,3,0)</f>
        <v>32</v>
      </c>
      <c r="C769" s="1" t="str">
        <f>VLOOKUP(A769,'BDD de référence'!$B$5:$E$5006,4,0)</f>
        <v>Occitanie</v>
      </c>
      <c r="D769" s="201">
        <v>7282.5</v>
      </c>
      <c r="E769" s="189" t="str">
        <f t="shared" si="11"/>
        <v>Tranche B</v>
      </c>
      <c r="F769" s="119">
        <f>IFERROR((VLOOKUP(E769,'Simulations - Consolidé'!$A$41:$P$45,13,0)*D769+VLOOKUP(E769,'Simulations - Consolidé'!$A$41:$P$45,14,0)),"")*$B$6</f>
        <v>20771.806451612902</v>
      </c>
      <c r="G769" s="119" t="str" cm="1">
        <f t="array" ref="G769">IF(SUMIF('BDD de référence'!$B$6:$B$4786,A769,'BDD de référence'!$I$6:$I$4786)&gt;0,IFERROR((VLOOKUP(E769,'Volet 1 - Domaines 2&amp;3'!$A$39:$L$43,11,0)*D769+VLOOKUP(E769,'Volet 1 - Domaines 2&amp;3'!$A$39:$L$43,12,0))*$B$6,error),"")</f>
        <v/>
      </c>
      <c r="H769" s="119" t="str" cm="1">
        <f t="array" ref="H769">IF(SUMIF('BDD de référence'!$B$6:$B$4786,A769,'BDD de référence'!$J$6:$J$4786)&gt;0,IFERROR((VLOOKUP(E769,'Volet 1 - Domaines 2&amp;3'!$A$39:$L$43,11,0)*D769+VLOOKUP(E769,'Volet 1 - Domaines 2&amp;3'!$A$39:$L$43,12,0))*$B$6,error),"")</f>
        <v/>
      </c>
      <c r="I769" s="119">
        <f>IFERROR((VLOOKUP(E769,'Simulations - Consolidé'!$A$41:$P$45,15,0)*D769+VLOOKUP(E769,'Simulations - Consolidé'!$A$41:$P$45,16,0)),"")*$C$6</f>
        <v>9029.9244689221086</v>
      </c>
      <c r="J769" s="167">
        <v>6333.55</v>
      </c>
      <c r="K769" s="167">
        <v>7600.26</v>
      </c>
      <c r="L769" s="167">
        <v>5492.6100000000006</v>
      </c>
      <c r="M769" s="167">
        <v>6591.14</v>
      </c>
      <c r="N769" s="167">
        <v>5439.45</v>
      </c>
      <c r="O769" s="167">
        <v>6527.34</v>
      </c>
    </row>
    <row r="770" spans="1:15">
      <c r="A770" s="1" t="s">
        <v>3197</v>
      </c>
      <c r="B770" s="1" t="str">
        <f>VLOOKUP(A770,'BDD de référence'!$B$5:$D$5006,3,0)</f>
        <v>32</v>
      </c>
      <c r="C770" s="1" t="str">
        <f>VLOOKUP(A770,'BDD de référence'!$B$5:$E$5006,4,0)</f>
        <v>Occitanie</v>
      </c>
      <c r="D770" s="201">
        <v>19267.5</v>
      </c>
      <c r="E770" s="189" t="str">
        <f t="shared" si="11"/>
        <v>Tranche B</v>
      </c>
      <c r="F770" s="119">
        <f>IFERROR((VLOOKUP(E770,'Simulations - Consolidé'!$A$41:$P$45,13,0)*D770+VLOOKUP(E770,'Simulations - Consolidé'!$A$41:$P$45,14,0)),"")*$B$6</f>
        <v>36545.612903225803</v>
      </c>
      <c r="G770" s="119" t="str" cm="1">
        <f t="array" ref="G770">IF(SUMIF('BDD de référence'!$B$6:$B$4786,A770,'BDD de référence'!$I$6:$I$4786)&gt;0,IFERROR((VLOOKUP(E770,'Volet 1 - Domaines 2&amp;3'!$A$39:$L$43,11,0)*D770+VLOOKUP(E770,'Volet 1 - Domaines 2&amp;3'!$A$39:$L$43,12,0))*$B$6,error),"")</f>
        <v/>
      </c>
      <c r="H770" s="119" cm="1">
        <f t="array" ref="H770">IF(SUMIF('BDD de référence'!$B$6:$B$4786,A770,'BDD de référence'!$J$6:$J$4786)&gt;0,IFERROR((VLOOKUP(E770,'Volet 1 - Domaines 2&amp;3'!$A$39:$L$43,11,0)*D770+VLOOKUP(E770,'Volet 1 - Domaines 2&amp;3'!$A$39:$L$43,12,0))*$B$6,error),"")</f>
        <v>19795.540322580644</v>
      </c>
      <c r="I770" s="119">
        <f>IFERROR((VLOOKUP(E770,'Simulations - Consolidé'!$A$41:$P$45,15,0)*D770+VLOOKUP(E770,'Simulations - Consolidé'!$A$41:$P$45,16,0)),"")*$C$6</f>
        <v>15887.117230527145</v>
      </c>
      <c r="J770" s="167">
        <v>9877.5</v>
      </c>
      <c r="K770" s="167">
        <v>11853</v>
      </c>
      <c r="L770" s="167">
        <v>8714.39</v>
      </c>
      <c r="M770" s="167">
        <v>10457.27</v>
      </c>
      <c r="N770" s="167">
        <v>6405.99</v>
      </c>
      <c r="O770" s="167">
        <v>7687.1900000000005</v>
      </c>
    </row>
    <row r="771" spans="1:15">
      <c r="A771" s="1" t="s">
        <v>3260</v>
      </c>
      <c r="B771" s="1" t="str">
        <f>VLOOKUP(A771,'BDD de référence'!$B$5:$D$5006,3,0)</f>
        <v>33</v>
      </c>
      <c r="C771" s="1" t="str">
        <f>VLOOKUP(A771,'BDD de référence'!$B$5:$E$5006,4,0)</f>
        <v>Nouvelle-Aquitaine</v>
      </c>
      <c r="D771" s="201">
        <v>7406.5</v>
      </c>
      <c r="E771" s="189" t="str">
        <f t="shared" si="11"/>
        <v>Tranche B</v>
      </c>
      <c r="F771" s="119">
        <f>IFERROR((VLOOKUP(E771,'Simulations - Consolidé'!$A$41:$P$45,13,0)*D771+VLOOKUP(E771,'Simulations - Consolidé'!$A$41:$P$45,14,0)),"")*$B$6</f>
        <v>20935.006451612902</v>
      </c>
      <c r="G771" s="119" t="str" cm="1">
        <f t="array" ref="G771">IF(SUMIF('BDD de référence'!$B$6:$B$4786,A771,'BDD de référence'!$I$6:$I$4786)&gt;0,IFERROR((VLOOKUP(E771,'Volet 1 - Domaines 2&amp;3'!$A$39:$L$43,11,0)*D771+VLOOKUP(E771,'Volet 1 - Domaines 2&amp;3'!$A$39:$L$43,12,0))*$B$6,error),"")</f>
        <v/>
      </c>
      <c r="H771" s="119" t="str" cm="1">
        <f t="array" ref="H771">IF(SUMIF('BDD de référence'!$B$6:$B$4786,A771,'BDD de référence'!$J$6:$J$4786)&gt;0,IFERROR((VLOOKUP(E771,'Volet 1 - Domaines 2&amp;3'!$A$39:$L$43,11,0)*D771+VLOOKUP(E771,'Volet 1 - Domaines 2&amp;3'!$A$39:$L$43,12,0))*$B$6,error),"")</f>
        <v/>
      </c>
      <c r="I771" s="119">
        <f>IFERROR((VLOOKUP(E771,'Simulations - Consolidé'!$A$41:$P$45,15,0)*D771+VLOOKUP(E771,'Simulations - Consolidé'!$A$41:$P$45,16,0)),"")*$C$6</f>
        <v>9100.8708103855242</v>
      </c>
      <c r="J771" s="167">
        <v>6370.21</v>
      </c>
      <c r="K771" s="167">
        <v>7644.26</v>
      </c>
      <c r="L771" s="167">
        <v>5525.95</v>
      </c>
      <c r="M771" s="167">
        <v>6631.14</v>
      </c>
      <c r="N771" s="167">
        <v>5449.45</v>
      </c>
      <c r="O771" s="167">
        <v>6539.34</v>
      </c>
    </row>
    <row r="772" spans="1:15">
      <c r="A772" s="1" t="s">
        <v>3363</v>
      </c>
      <c r="B772" s="1" t="str">
        <f>VLOOKUP(A772,'BDD de référence'!$B$5:$D$5006,3,0)</f>
        <v>33</v>
      </c>
      <c r="C772" s="1" t="str">
        <f>VLOOKUP(A772,'BDD de référence'!$B$5:$E$5006,4,0)</f>
        <v>Nouvelle-Aquitaine</v>
      </c>
      <c r="D772" s="201">
        <v>13516.5</v>
      </c>
      <c r="E772" s="189" t="str">
        <f t="shared" si="11"/>
        <v>Tranche B</v>
      </c>
      <c r="F772" s="119">
        <f>IFERROR((VLOOKUP(E772,'Simulations - Consolidé'!$A$41:$P$45,13,0)*D772+VLOOKUP(E772,'Simulations - Consolidé'!$A$41:$P$45,14,0)),"")*$B$6</f>
        <v>28976.554838709675</v>
      </c>
      <c r="G772" s="119" t="str" cm="1">
        <f t="array" ref="G772">IF(SUMIF('BDD de référence'!$B$6:$B$4786,A772,'BDD de référence'!$I$6:$I$4786)&gt;0,IFERROR((VLOOKUP(E772,'Volet 1 - Domaines 2&amp;3'!$A$39:$L$43,11,0)*D772+VLOOKUP(E772,'Volet 1 - Domaines 2&amp;3'!$A$39:$L$43,12,0))*$B$6,error),"")</f>
        <v/>
      </c>
      <c r="H772" s="119" t="str" cm="1">
        <f t="array" ref="H772">IF(SUMIF('BDD de référence'!$B$6:$B$4786,A772,'BDD de référence'!$J$6:$J$4786)&gt;0,IFERROR((VLOOKUP(E772,'Volet 1 - Domaines 2&amp;3'!$A$39:$L$43,11,0)*D772+VLOOKUP(E772,'Volet 1 - Domaines 2&amp;3'!$A$39:$L$43,12,0))*$B$6,error),"")</f>
        <v/>
      </c>
      <c r="I772" s="119">
        <f>IFERROR((VLOOKUP(E772,'Simulations - Consolidé'!$A$41:$P$45,15,0)*D772+VLOOKUP(E772,'Simulations - Consolidé'!$A$41:$P$45,16,0)),"")*$C$6</f>
        <v>12596.694571203776</v>
      </c>
      <c r="J772" s="167">
        <v>8176.93</v>
      </c>
      <c r="K772" s="167">
        <v>9812.32</v>
      </c>
      <c r="L772" s="167">
        <v>7168.42</v>
      </c>
      <c r="M772" s="167">
        <v>8602.11</v>
      </c>
      <c r="N772" s="167">
        <v>5942.2</v>
      </c>
      <c r="O772" s="167">
        <v>7130.64</v>
      </c>
    </row>
    <row r="773" spans="1:15">
      <c r="A773" s="1" t="s">
        <v>3361</v>
      </c>
      <c r="B773" s="1" t="str">
        <f>VLOOKUP(A773,'BDD de référence'!$B$5:$D$5006,3,0)</f>
        <v>33</v>
      </c>
      <c r="C773" s="1" t="str">
        <f>VLOOKUP(A773,'BDD de référence'!$B$5:$E$5006,4,0)</f>
        <v>Nouvelle-Aquitaine</v>
      </c>
      <c r="D773" s="201">
        <v>16124.5</v>
      </c>
      <c r="E773" s="189" t="str">
        <f t="shared" si="11"/>
        <v>Tranche B</v>
      </c>
      <c r="F773" s="119">
        <f>IFERROR((VLOOKUP(E773,'Simulations - Consolidé'!$A$41:$P$45,13,0)*D773+VLOOKUP(E773,'Simulations - Consolidé'!$A$41:$P$45,14,0)),"")*$B$6</f>
        <v>32409.019354838707</v>
      </c>
      <c r="G773" s="119" t="str" cm="1">
        <f t="array" ref="G773">IF(SUMIF('BDD de référence'!$B$6:$B$4786,A773,'BDD de référence'!$I$6:$I$4786)&gt;0,IFERROR((VLOOKUP(E773,'Volet 1 - Domaines 2&amp;3'!$A$39:$L$43,11,0)*D773+VLOOKUP(E773,'Volet 1 - Domaines 2&amp;3'!$A$39:$L$43,12,0))*$B$6,error),"")</f>
        <v/>
      </c>
      <c r="H773" s="119" t="str" cm="1">
        <f t="array" ref="H773">IF(SUMIF('BDD de référence'!$B$6:$B$4786,A773,'BDD de référence'!$J$6:$J$4786)&gt;0,IFERROR((VLOOKUP(E773,'Volet 1 - Domaines 2&amp;3'!$A$39:$L$43,11,0)*D773+VLOOKUP(E773,'Volet 1 - Domaines 2&amp;3'!$A$39:$L$43,12,0))*$B$6,error),"")</f>
        <v/>
      </c>
      <c r="I773" s="119">
        <f>IFERROR((VLOOKUP(E773,'Simulations - Consolidé'!$A$41:$P$45,15,0)*D773+VLOOKUP(E773,'Simulations - Consolidé'!$A$41:$P$45,16,0)),"")*$C$6</f>
        <v>14088.856333595593</v>
      </c>
      <c r="J773" s="167">
        <v>8948.11</v>
      </c>
      <c r="K773" s="167">
        <v>10737.74</v>
      </c>
      <c r="L773" s="167">
        <v>7869.5</v>
      </c>
      <c r="M773" s="167">
        <v>9443.4</v>
      </c>
      <c r="N773" s="167">
        <v>6152.52</v>
      </c>
      <c r="O773" s="167">
        <v>7383.0300000000007</v>
      </c>
    </row>
    <row r="774" spans="1:15">
      <c r="A774" s="1" t="s">
        <v>3431</v>
      </c>
      <c r="B774" s="1" t="str">
        <f>VLOOKUP(A774,'BDD de référence'!$B$5:$D$5006,3,0)</f>
        <v>33</v>
      </c>
      <c r="C774" s="1" t="str">
        <f>VLOOKUP(A774,'BDD de référence'!$B$5:$E$5006,4,0)</f>
        <v>Nouvelle-Aquitaine</v>
      </c>
      <c r="D774" s="201">
        <v>3458</v>
      </c>
      <c r="E774" s="189" t="str">
        <f t="shared" si="11"/>
        <v>Tranche A</v>
      </c>
      <c r="F774" s="119">
        <f>IFERROR((VLOOKUP(E774,'Simulations - Consolidé'!$A$41:$P$45,13,0)*D774+VLOOKUP(E774,'Simulations - Consolidé'!$A$41:$P$45,14,0)),"")*$B$6</f>
        <v>17819.399999999998</v>
      </c>
      <c r="G774" s="119" t="str" cm="1">
        <f t="array" ref="G774">IF(SUMIF('BDD de référence'!$B$6:$B$4786,A774,'BDD de référence'!$I$6:$I$4786)&gt;0,IFERROR((VLOOKUP(E774,'Volet 1 - Domaines 2&amp;3'!$A$39:$L$43,11,0)*D774+VLOOKUP(E774,'Volet 1 - Domaines 2&amp;3'!$A$39:$L$43,12,0))*$B$6,error),"")</f>
        <v/>
      </c>
      <c r="H774" s="119" t="str" cm="1">
        <f t="array" ref="H774">IF(SUMIF('BDD de référence'!$B$6:$B$4786,A774,'BDD de référence'!$J$6:$J$4786)&gt;0,IFERROR((VLOOKUP(E774,'Volet 1 - Domaines 2&amp;3'!$A$39:$L$43,11,0)*D774+VLOOKUP(E774,'Volet 1 - Domaines 2&amp;3'!$A$39:$L$43,12,0))*$B$6,error),"")</f>
        <v/>
      </c>
      <c r="I774" s="119">
        <f>IFERROR((VLOOKUP(E774,'Simulations - Consolidé'!$A$41:$P$45,15,0)*D774+VLOOKUP(E774,'Simulations - Consolidé'!$A$41:$P$45,16,0)),"")*$C$6</f>
        <v>7746.453658536585</v>
      </c>
      <c r="J774" s="167">
        <v>5406.67</v>
      </c>
      <c r="K774" s="167">
        <v>6488.01</v>
      </c>
      <c r="L774" s="167">
        <v>4784.17</v>
      </c>
      <c r="M774" s="167">
        <v>5741.01</v>
      </c>
      <c r="N774" s="167">
        <v>4995</v>
      </c>
      <c r="O774" s="167">
        <v>5994</v>
      </c>
    </row>
    <row r="775" spans="1:15">
      <c r="A775" s="1" t="s">
        <v>3252</v>
      </c>
      <c r="B775" s="1" t="str">
        <f>VLOOKUP(A775,'BDD de référence'!$B$5:$D$5006,3,0)</f>
        <v>33</v>
      </c>
      <c r="C775" s="1" t="str">
        <f>VLOOKUP(A775,'BDD de référence'!$B$5:$E$5006,4,0)</f>
        <v>Nouvelle-Aquitaine</v>
      </c>
      <c r="D775" s="201">
        <v>14706.5</v>
      </c>
      <c r="E775" s="189" t="str">
        <f t="shared" si="11"/>
        <v>Tranche B</v>
      </c>
      <c r="F775" s="119">
        <f>IFERROR((VLOOKUP(E775,'Simulations - Consolidé'!$A$41:$P$45,13,0)*D775+VLOOKUP(E775,'Simulations - Consolidé'!$A$41:$P$45,14,0)),"")*$B$6</f>
        <v>30542.74838709677</v>
      </c>
      <c r="G775" s="119" t="str" cm="1">
        <f t="array" ref="G775">IF(SUMIF('BDD de référence'!$B$6:$B$4786,A775,'BDD de référence'!$I$6:$I$4786)&gt;0,IFERROR((VLOOKUP(E775,'Volet 1 - Domaines 2&amp;3'!$A$39:$L$43,11,0)*D775+VLOOKUP(E775,'Volet 1 - Domaines 2&amp;3'!$A$39:$L$43,12,0))*$B$6,error),"")</f>
        <v/>
      </c>
      <c r="H775" s="119" t="str" cm="1">
        <f t="array" ref="H775">IF(SUMIF('BDD de référence'!$B$6:$B$4786,A775,'BDD de référence'!$J$6:$J$4786)&gt;0,IFERROR((VLOOKUP(E775,'Volet 1 - Domaines 2&amp;3'!$A$39:$L$43,11,0)*D775+VLOOKUP(E775,'Volet 1 - Domaines 2&amp;3'!$A$39:$L$43,12,0))*$B$6,error),"")</f>
        <v/>
      </c>
      <c r="I775" s="119">
        <f>IFERROR((VLOOKUP(E775,'Simulations - Consolidé'!$A$41:$P$45,15,0)*D775+VLOOKUP(E775,'Simulations - Consolidé'!$A$41:$P$45,16,0)),"")*$C$6</f>
        <v>13277.550590086546</v>
      </c>
      <c r="J775" s="167">
        <v>8528.81</v>
      </c>
      <c r="K775" s="167">
        <v>10234.58</v>
      </c>
      <c r="L775" s="167">
        <v>7488.31</v>
      </c>
      <c r="M775" s="167">
        <v>8985.98</v>
      </c>
      <c r="N775" s="167">
        <v>6038.17</v>
      </c>
      <c r="O775" s="167">
        <v>7245.81</v>
      </c>
    </row>
    <row r="776" spans="1:15">
      <c r="A776" s="1" t="s">
        <v>3266</v>
      </c>
      <c r="B776" s="1" t="str">
        <f>VLOOKUP(A776,'BDD de référence'!$B$5:$D$5006,3,0)</f>
        <v>33</v>
      </c>
      <c r="C776" s="1" t="str">
        <f>VLOOKUP(A776,'BDD de référence'!$B$5:$E$5006,4,0)</f>
        <v>Nouvelle-Aquitaine</v>
      </c>
      <c r="D776" s="201">
        <v>11807.5</v>
      </c>
      <c r="E776" s="189" t="str">
        <f t="shared" si="11"/>
        <v>Tranche B</v>
      </c>
      <c r="F776" s="119">
        <f>IFERROR((VLOOKUP(E776,'Simulations - Consolidé'!$A$41:$P$45,13,0)*D776+VLOOKUP(E776,'Simulations - Consolidé'!$A$41:$P$45,14,0)),"")*$B$6</f>
        <v>26727.290322580644</v>
      </c>
      <c r="G776" s="119" t="str" cm="1">
        <f t="array" ref="G776">IF(SUMIF('BDD de référence'!$B$6:$B$4786,A776,'BDD de référence'!$I$6:$I$4786)&gt;0,IFERROR((VLOOKUP(E776,'Volet 1 - Domaines 2&amp;3'!$A$39:$L$43,11,0)*D776+VLOOKUP(E776,'Volet 1 - Domaines 2&amp;3'!$A$39:$L$43,12,0))*$B$6,error),"")</f>
        <v/>
      </c>
      <c r="H776" s="119" t="str" cm="1">
        <f t="array" ref="H776">IF(SUMIF('BDD de référence'!$B$6:$B$4786,A776,'BDD de référence'!$J$6:$J$4786)&gt;0,IFERROR((VLOOKUP(E776,'Volet 1 - Domaines 2&amp;3'!$A$39:$L$43,11,0)*D776+VLOOKUP(E776,'Volet 1 - Domaines 2&amp;3'!$A$39:$L$43,12,0))*$B$6,error),"")</f>
        <v/>
      </c>
      <c r="I776" s="119">
        <f>IFERROR((VLOOKUP(E776,'Simulations - Consolidé'!$A$41:$P$45,15,0)*D776+VLOOKUP(E776,'Simulations - Consolidé'!$A$41:$P$45,16,0)),"")*$C$6</f>
        <v>11618.893784421714</v>
      </c>
      <c r="J776" s="167">
        <v>7671.58</v>
      </c>
      <c r="K776" s="167">
        <v>9205.9</v>
      </c>
      <c r="L776" s="167">
        <v>6709.01</v>
      </c>
      <c r="M776" s="167">
        <v>8050.8200000000006</v>
      </c>
      <c r="N776" s="167">
        <v>5804.38</v>
      </c>
      <c r="O776" s="167">
        <v>6965.26</v>
      </c>
    </row>
    <row r="777" spans="1:15">
      <c r="A777" s="1" t="s">
        <v>3297</v>
      </c>
      <c r="B777" s="1" t="str">
        <f>VLOOKUP(A777,'BDD de référence'!$B$5:$D$5006,3,0)</f>
        <v>33</v>
      </c>
      <c r="C777" s="1" t="str">
        <f>VLOOKUP(A777,'BDD de référence'!$B$5:$E$5006,4,0)</f>
        <v>Nouvelle-Aquitaine</v>
      </c>
      <c r="D777" s="201">
        <v>43241.5</v>
      </c>
      <c r="E777" s="189" t="str">
        <f t="shared" si="11"/>
        <v>Tranche C</v>
      </c>
      <c r="F777" s="119">
        <f>IFERROR((VLOOKUP(E777,'Simulations - Consolidé'!$A$41:$P$45,13,0)*D777+VLOOKUP(E777,'Simulations - Consolidé'!$A$41:$P$45,14,0)),"")*$B$6</f>
        <v>49466.448433734942</v>
      </c>
      <c r="G777" s="119" t="str" cm="1">
        <f t="array" ref="G777">IF(SUMIF('BDD de référence'!$B$6:$B$4786,A777,'BDD de référence'!$I$6:$I$4786)&gt;0,IFERROR((VLOOKUP(E777,'Volet 1 - Domaines 2&amp;3'!$A$39:$L$43,11,0)*D777+VLOOKUP(E777,'Volet 1 - Domaines 2&amp;3'!$A$39:$L$43,12,0))*$B$6,error),"")</f>
        <v/>
      </c>
      <c r="H777" s="119" cm="1">
        <f t="array" ref="H777">IF(SUMIF('BDD de référence'!$B$6:$B$4786,A777,'BDD de référence'!$J$6:$J$4786)&gt;0,IFERROR((VLOOKUP(E777,'Volet 1 - Domaines 2&amp;3'!$A$39:$L$43,11,0)*D777+VLOOKUP(E777,'Volet 1 - Domaines 2&amp;3'!$A$39:$L$43,12,0))*$B$6,error),"")</f>
        <v>24309.094698795179</v>
      </c>
      <c r="I777" s="119">
        <f>IFERROR((VLOOKUP(E777,'Simulations - Consolidé'!$A$41:$P$45,15,0)*D777+VLOOKUP(E777,'Simulations - Consolidé'!$A$41:$P$45,16,0)),"")*$C$6</f>
        <v>21504.065818395535</v>
      </c>
      <c r="J777" s="167">
        <v>13082.42</v>
      </c>
      <c r="K777" s="167">
        <v>15698.91</v>
      </c>
      <c r="L777" s="167">
        <v>10707.880000000001</v>
      </c>
      <c r="M777" s="167">
        <v>12849.460000000001</v>
      </c>
      <c r="N777" s="167">
        <v>7666.26</v>
      </c>
      <c r="O777" s="167">
        <v>9199.52</v>
      </c>
    </row>
    <row r="778" spans="1:15">
      <c r="A778" s="1" t="s">
        <v>3248</v>
      </c>
      <c r="B778" s="1" t="str">
        <f>VLOOKUP(A778,'BDD de référence'!$B$5:$D$5006,3,0)</f>
        <v>33</v>
      </c>
      <c r="C778" s="1" t="str">
        <f>VLOOKUP(A778,'BDD de référence'!$B$5:$E$5006,4,0)</f>
        <v>Nouvelle-Aquitaine</v>
      </c>
      <c r="D778" s="201">
        <v>158722.5</v>
      </c>
      <c r="E778" s="189" t="str">
        <f t="shared" si="11"/>
        <v>Tranche C</v>
      </c>
      <c r="F778" s="119">
        <f>IFERROR((VLOOKUP(E778,'Simulations - Consolidé'!$A$41:$P$45,13,0)*D778+VLOOKUP(E778,'Simulations - Consolidé'!$A$41:$P$45,14,0)),"")*$B$6</f>
        <v>97718.027710843366</v>
      </c>
      <c r="G778" s="119" t="str" cm="1">
        <f t="array" ref="G778">IF(SUMIF('BDD de référence'!$B$6:$B$4786,A778,'BDD de référence'!$I$6:$I$4786)&gt;0,IFERROR((VLOOKUP(E778,'Volet 1 - Domaines 2&amp;3'!$A$39:$L$43,11,0)*D778+VLOOKUP(E778,'Volet 1 - Domaines 2&amp;3'!$A$39:$L$43,12,0))*$B$6,error),"")</f>
        <v/>
      </c>
      <c r="H778" s="119" cm="1">
        <f t="array" ref="H778">IF(SUMIF('BDD de référence'!$B$6:$B$4786,A778,'BDD de référence'!$J$6:$J$4786)&gt;0,IFERROR((VLOOKUP(E778,'Volet 1 - Domaines 2&amp;3'!$A$39:$L$43,11,0)*D778+VLOOKUP(E778,'Volet 1 - Domaines 2&amp;3'!$A$39:$L$43,12,0))*$B$6,error),"")</f>
        <v>36608.51686746988</v>
      </c>
      <c r="I778" s="119">
        <f>IFERROR((VLOOKUP(E778,'Simulations - Consolidé'!$A$41:$P$45,15,0)*D778+VLOOKUP(E778,'Simulations - Consolidé'!$A$41:$P$45,16,0)),"")*$C$6</f>
        <v>42480.003438142812</v>
      </c>
      <c r="J778" s="167">
        <v>25604.45</v>
      </c>
      <c r="K778" s="167">
        <v>30725.34</v>
      </c>
      <c r="L778" s="167">
        <v>16968.899999999998</v>
      </c>
      <c r="M778" s="167">
        <v>20362.68</v>
      </c>
      <c r="N778" s="167">
        <v>13231.61</v>
      </c>
      <c r="O778" s="167">
        <v>15877.94</v>
      </c>
    </row>
    <row r="779" spans="1:15">
      <c r="A779" s="1" t="s">
        <v>3271</v>
      </c>
      <c r="B779" s="1" t="str">
        <f>VLOOKUP(A779,'BDD de référence'!$B$5:$D$5006,3,0)</f>
        <v>33</v>
      </c>
      <c r="C779" s="1" t="str">
        <f>VLOOKUP(A779,'BDD de référence'!$B$5:$E$5006,4,0)</f>
        <v>Nouvelle-Aquitaine</v>
      </c>
      <c r="D779" s="201">
        <v>68077</v>
      </c>
      <c r="E779" s="189" t="str">
        <f t="shared" ref="E779:E842" si="12">IF(D779&gt;230000,"Tranche D",IF(D779&lt;7000,"Tranche A",IF(D779&lt;22500,"Tranche B","Tranche C")))</f>
        <v>Tranche C</v>
      </c>
      <c r="F779" s="119">
        <f>IFERROR((VLOOKUP(E779,'Simulations - Consolidé'!$A$41:$P$45,13,0)*D779+VLOOKUP(E779,'Simulations - Consolidé'!$A$41:$P$45,14,0)),"")*$B$6</f>
        <v>59843.498313253003</v>
      </c>
      <c r="G779" s="119" cm="1">
        <f t="array" ref="G779">IF(SUMIF('BDD de référence'!$B$6:$B$4786,A779,'BDD de référence'!$I$6:$I$4786)&gt;0,IFERROR((VLOOKUP(E779,'Volet 1 - Domaines 2&amp;3'!$A$39:$L$43,11,0)*D779+VLOOKUP(E779,'Volet 1 - Domaines 2&amp;3'!$A$39:$L$43,12,0))*$B$6,error),"")</f>
        <v>26954.225060240962</v>
      </c>
      <c r="H779" s="119" cm="1">
        <f t="array" ref="H779">IF(SUMIF('BDD de référence'!$B$6:$B$4786,A779,'BDD de référence'!$J$6:$J$4786)&gt;0,IFERROR((VLOOKUP(E779,'Volet 1 - Domaines 2&amp;3'!$A$39:$L$43,11,0)*D779+VLOOKUP(E779,'Volet 1 - Domaines 2&amp;3'!$A$39:$L$43,12,0))*$B$6,error),"")</f>
        <v>26954.225060240962</v>
      </c>
      <c r="I779" s="119">
        <f>IFERROR((VLOOKUP(E779,'Simulations - Consolidé'!$A$41:$P$45,15,0)*D779+VLOOKUP(E779,'Simulations - Consolidé'!$A$41:$P$45,16,0)),"")*$C$6</f>
        <v>26015.179324125773</v>
      </c>
      <c r="J779" s="167">
        <v>15775.43</v>
      </c>
      <c r="K779" s="167">
        <v>18930.519999999997</v>
      </c>
      <c r="L779" s="167">
        <v>12054.39</v>
      </c>
      <c r="M779" s="167">
        <v>14465.27</v>
      </c>
      <c r="N779" s="167">
        <v>8863.15</v>
      </c>
      <c r="O779" s="167">
        <v>10635.78</v>
      </c>
    </row>
    <row r="780" spans="1:15">
      <c r="A780" s="1" t="s">
        <v>3418</v>
      </c>
      <c r="B780" s="1" t="str">
        <f>VLOOKUP(A780,'BDD de référence'!$B$5:$D$5006,3,0)</f>
        <v>33</v>
      </c>
      <c r="C780" s="1" t="str">
        <f>VLOOKUP(A780,'BDD de référence'!$B$5:$E$5006,4,0)</f>
        <v>Nouvelle-Aquitaine</v>
      </c>
      <c r="D780" s="201">
        <v>6680.25</v>
      </c>
      <c r="E780" s="189" t="str">
        <f t="shared" si="12"/>
        <v>Tranche A</v>
      </c>
      <c r="F780" s="119">
        <f>IFERROR((VLOOKUP(E780,'Simulations - Consolidé'!$A$41:$P$45,13,0)*D780+VLOOKUP(E780,'Simulations - Consolidé'!$A$41:$P$45,14,0)),"")*$B$6</f>
        <v>20167.039285714287</v>
      </c>
      <c r="G780" s="119" t="str" cm="1">
        <f t="array" ref="G780">IF(SUMIF('BDD de référence'!$B$6:$B$4786,A780,'BDD de référence'!$I$6:$I$4786)&gt;0,IFERROR((VLOOKUP(E780,'Volet 1 - Domaines 2&amp;3'!$A$39:$L$43,11,0)*D780+VLOOKUP(E780,'Volet 1 - Domaines 2&amp;3'!$A$39:$L$43,12,0))*$B$6,error),"")</f>
        <v/>
      </c>
      <c r="H780" s="119" t="str" cm="1">
        <f t="array" ref="H780">IF(SUMIF('BDD de référence'!$B$6:$B$4786,A780,'BDD de référence'!$J$6:$J$4786)&gt;0,IFERROR((VLOOKUP(E780,'Volet 1 - Domaines 2&amp;3'!$A$39:$L$43,11,0)*D780+VLOOKUP(E780,'Volet 1 - Domaines 2&amp;3'!$A$39:$L$43,12,0))*$B$6,error),"")</f>
        <v/>
      </c>
      <c r="I780" s="119">
        <f>IFERROR((VLOOKUP(E780,'Simulations - Consolidé'!$A$41:$P$45,15,0)*D780+VLOOKUP(E780,'Simulations - Consolidé'!$A$41:$P$45,16,0)),"")*$C$6</f>
        <v>8767.0199477351907</v>
      </c>
      <c r="J780" s="167">
        <v>6173.88</v>
      </c>
      <c r="K780" s="167">
        <v>7408.66</v>
      </c>
      <c r="L780" s="167">
        <v>5359.58</v>
      </c>
      <c r="M780" s="167">
        <v>6431.5</v>
      </c>
      <c r="N780" s="167">
        <v>5378.6100000000006</v>
      </c>
      <c r="O780" s="167">
        <v>6454.34</v>
      </c>
    </row>
    <row r="781" spans="1:15">
      <c r="A781" s="1" t="s">
        <v>3437</v>
      </c>
      <c r="B781" s="1" t="str">
        <f>VLOOKUP(A781,'BDD de référence'!$B$5:$D$5006,3,0)</f>
        <v>33</v>
      </c>
      <c r="C781" s="1" t="str">
        <f>VLOOKUP(A781,'BDD de référence'!$B$5:$E$5006,4,0)</f>
        <v>Nouvelle-Aquitaine</v>
      </c>
      <c r="D781" s="201">
        <v>9931</v>
      </c>
      <c r="E781" s="189" t="str">
        <f t="shared" si="12"/>
        <v>Tranche B</v>
      </c>
      <c r="F781" s="119">
        <f>IFERROR((VLOOKUP(E781,'Simulations - Consolidé'!$A$41:$P$45,13,0)*D781+VLOOKUP(E781,'Simulations - Consolidé'!$A$41:$P$45,14,0)),"")*$B$6</f>
        <v>24257.574193548386</v>
      </c>
      <c r="G781" s="119" t="str" cm="1">
        <f t="array" ref="G781">IF(SUMIF('BDD de référence'!$B$6:$B$4786,A781,'BDD de référence'!$I$6:$I$4786)&gt;0,IFERROR((VLOOKUP(E781,'Volet 1 - Domaines 2&amp;3'!$A$39:$L$43,11,0)*D781+VLOOKUP(E781,'Volet 1 - Domaines 2&amp;3'!$A$39:$L$43,12,0))*$B$6,error),"")</f>
        <v/>
      </c>
      <c r="H781" s="119" t="str" cm="1">
        <f t="array" ref="H781">IF(SUMIF('BDD de référence'!$B$6:$B$4786,A781,'BDD de référence'!$J$6:$J$4786)&gt;0,IFERROR((VLOOKUP(E781,'Volet 1 - Domaines 2&amp;3'!$A$39:$L$43,11,0)*D781+VLOOKUP(E781,'Volet 1 - Domaines 2&amp;3'!$A$39:$L$43,12,0))*$B$6,error),"")</f>
        <v/>
      </c>
      <c r="I781" s="119">
        <f>IFERROR((VLOOKUP(E781,'Simulations - Consolidé'!$A$41:$P$45,15,0)*D781+VLOOKUP(E781,'Simulations - Consolidé'!$A$41:$P$45,16,0)),"")*$C$6</f>
        <v>10545.25822187254</v>
      </c>
      <c r="J781" s="167">
        <v>7116.7</v>
      </c>
      <c r="K781" s="167">
        <v>8540.0400000000009</v>
      </c>
      <c r="L781" s="167">
        <v>6204.58</v>
      </c>
      <c r="M781" s="167">
        <v>7445.5</v>
      </c>
      <c r="N781" s="167">
        <v>5653.05</v>
      </c>
      <c r="O781" s="167">
        <v>6783.66</v>
      </c>
    </row>
    <row r="782" spans="1:15">
      <c r="A782" s="1" t="s">
        <v>3336</v>
      </c>
      <c r="B782" s="1" t="str">
        <f>VLOOKUP(A782,'BDD de référence'!$B$5:$D$5006,3,0)</f>
        <v>33</v>
      </c>
      <c r="C782" s="1" t="str">
        <f>VLOOKUP(A782,'BDD de référence'!$B$5:$E$5006,4,0)</f>
        <v>Nouvelle-Aquitaine</v>
      </c>
      <c r="D782" s="201">
        <v>16677</v>
      </c>
      <c r="E782" s="189" t="str">
        <f t="shared" si="12"/>
        <v>Tranche B</v>
      </c>
      <c r="F782" s="119">
        <f>IFERROR((VLOOKUP(E782,'Simulations - Consolidé'!$A$41:$P$45,13,0)*D782+VLOOKUP(E782,'Simulations - Consolidé'!$A$41:$P$45,14,0)),"")*$B$6</f>
        <v>33136.180645161287</v>
      </c>
      <c r="G782" s="119" t="str" cm="1">
        <f t="array" ref="G782">IF(SUMIF('BDD de référence'!$B$6:$B$4786,A782,'BDD de référence'!$I$6:$I$4786)&gt;0,IFERROR((VLOOKUP(E782,'Volet 1 - Domaines 2&amp;3'!$A$39:$L$43,11,0)*D782+VLOOKUP(E782,'Volet 1 - Domaines 2&amp;3'!$A$39:$L$43,12,0))*$B$6,error),"")</f>
        <v/>
      </c>
      <c r="H782" s="119" t="str" cm="1">
        <f t="array" ref="H782">IF(SUMIF('BDD de référence'!$B$6:$B$4786,A782,'BDD de référence'!$J$6:$J$4786)&gt;0,IFERROR((VLOOKUP(E782,'Volet 1 - Domaines 2&amp;3'!$A$39:$L$43,11,0)*D782+VLOOKUP(E782,'Volet 1 - Domaines 2&amp;3'!$A$39:$L$43,12,0))*$B$6,error),"")</f>
        <v/>
      </c>
      <c r="I782" s="119">
        <f>IFERROR((VLOOKUP(E782,'Simulations - Consolidé'!$A$41:$P$45,15,0)*D782+VLOOKUP(E782,'Simulations - Consolidé'!$A$41:$P$45,16,0)),"")*$C$6</f>
        <v>14404.968056648308</v>
      </c>
      <c r="J782" s="167">
        <v>9111.49</v>
      </c>
      <c r="K782" s="167">
        <v>10933.79</v>
      </c>
      <c r="L782" s="167">
        <v>8018.02</v>
      </c>
      <c r="M782" s="167">
        <v>9621.630000000001</v>
      </c>
      <c r="N782" s="167">
        <v>6197.08</v>
      </c>
      <c r="O782" s="167">
        <v>7436.5</v>
      </c>
    </row>
    <row r="783" spans="1:15">
      <c r="A783" s="1" t="s">
        <v>3357</v>
      </c>
      <c r="B783" s="1" t="str">
        <f>VLOOKUP(A783,'BDD de référence'!$B$5:$D$5006,3,0)</f>
        <v>33</v>
      </c>
      <c r="C783" s="1" t="str">
        <f>VLOOKUP(A783,'BDD de référence'!$B$5:$E$5006,4,0)</f>
        <v>Nouvelle-Aquitaine</v>
      </c>
      <c r="D783" s="201">
        <v>13549.5</v>
      </c>
      <c r="E783" s="189" t="str">
        <f t="shared" si="12"/>
        <v>Tranche B</v>
      </c>
      <c r="F783" s="119">
        <f>IFERROR((VLOOKUP(E783,'Simulations - Consolidé'!$A$41:$P$45,13,0)*D783+VLOOKUP(E783,'Simulations - Consolidé'!$A$41:$P$45,14,0)),"")*$B$6</f>
        <v>29019.987096774188</v>
      </c>
      <c r="G783" s="119" t="str" cm="1">
        <f t="array" ref="G783">IF(SUMIF('BDD de référence'!$B$6:$B$4786,A783,'BDD de référence'!$I$6:$I$4786)&gt;0,IFERROR((VLOOKUP(E783,'Volet 1 - Domaines 2&amp;3'!$A$39:$L$43,11,0)*D783+VLOOKUP(E783,'Volet 1 - Domaines 2&amp;3'!$A$39:$L$43,12,0))*$B$6,error),"")</f>
        <v/>
      </c>
      <c r="H783" s="119" t="str" cm="1">
        <f t="array" ref="H783">IF(SUMIF('BDD de référence'!$B$6:$B$4786,A783,'BDD de référence'!$J$6:$J$4786)&gt;0,IFERROR((VLOOKUP(E783,'Volet 1 - Domaines 2&amp;3'!$A$39:$L$43,11,0)*D783+VLOOKUP(E783,'Volet 1 - Domaines 2&amp;3'!$A$39:$L$43,12,0))*$B$6,error),"")</f>
        <v/>
      </c>
      <c r="I783" s="119">
        <f>IFERROR((VLOOKUP(E783,'Simulations - Consolidé'!$A$41:$P$45,15,0)*D783+VLOOKUP(E783,'Simulations - Consolidé'!$A$41:$P$45,16,0)),"")*$C$6</f>
        <v>12615.575452399684</v>
      </c>
      <c r="J783" s="167">
        <v>8186.6900000000005</v>
      </c>
      <c r="K783" s="167">
        <v>9824.0300000000007</v>
      </c>
      <c r="L783" s="167">
        <v>7177.3</v>
      </c>
      <c r="M783" s="167">
        <v>8612.76</v>
      </c>
      <c r="N783" s="167">
        <v>5944.8600000000006</v>
      </c>
      <c r="O783" s="167">
        <v>7133.84</v>
      </c>
    </row>
    <row r="784" spans="1:15">
      <c r="A784" s="1" t="s">
        <v>3286</v>
      </c>
      <c r="B784" s="1" t="str">
        <f>VLOOKUP(A784,'BDD de référence'!$B$5:$D$5006,3,0)</f>
        <v>33</v>
      </c>
      <c r="C784" s="1" t="str">
        <f>VLOOKUP(A784,'BDD de référence'!$B$5:$E$5006,4,0)</f>
        <v>Nouvelle-Aquitaine</v>
      </c>
      <c r="D784" s="201">
        <v>72829.5</v>
      </c>
      <c r="E784" s="189" t="str">
        <f t="shared" si="12"/>
        <v>Tranche C</v>
      </c>
      <c r="F784" s="119">
        <f>IFERROR((VLOOKUP(E784,'Simulations - Consolidé'!$A$41:$P$45,13,0)*D784+VLOOKUP(E784,'Simulations - Consolidé'!$A$41:$P$45,14,0)),"")*$B$6</f>
        <v>61829.241686746987</v>
      </c>
      <c r="G784" s="119" cm="1">
        <f t="array" ref="G784">IF(SUMIF('BDD de référence'!$B$6:$B$4786,A784,'BDD de référence'!$I$6:$I$4786)&gt;0,IFERROR((VLOOKUP(E784,'Volet 1 - Domaines 2&amp;3'!$A$39:$L$43,11,0)*D784+VLOOKUP(E784,'Volet 1 - Domaines 2&amp;3'!$A$39:$L$43,12,0))*$B$6,error),"")</f>
        <v>27460.394939759037</v>
      </c>
      <c r="H784" s="119" cm="1">
        <f t="array" ref="H784">IF(SUMIF('BDD de référence'!$B$6:$B$4786,A784,'BDD de référence'!$J$6:$J$4786)&gt;0,IFERROR((VLOOKUP(E784,'Volet 1 - Domaines 2&amp;3'!$A$39:$L$43,11,0)*D784+VLOOKUP(E784,'Volet 1 - Domaines 2&amp;3'!$A$39:$L$43,12,0))*$B$6,error),"")</f>
        <v>27460.394939759037</v>
      </c>
      <c r="I784" s="119">
        <f>IFERROR((VLOOKUP(E784,'Simulations - Consolidé'!$A$41:$P$45,15,0)*D784+VLOOKUP(E784,'Simulations - Consolidé'!$A$41:$P$45,16,0)),"")*$C$6</f>
        <v>26878.422139288865</v>
      </c>
      <c r="J784" s="167">
        <v>16290.75</v>
      </c>
      <c r="K784" s="167">
        <v>19548.900000000001</v>
      </c>
      <c r="L784" s="167">
        <v>12312.050000000001</v>
      </c>
      <c r="M784" s="167">
        <v>14774.46</v>
      </c>
      <c r="N784" s="167">
        <v>9092.2000000000007</v>
      </c>
      <c r="O784" s="167">
        <v>10910.64</v>
      </c>
    </row>
    <row r="785" spans="1:15">
      <c r="A785" s="1" t="s">
        <v>3333</v>
      </c>
      <c r="B785" s="1" t="str">
        <f>VLOOKUP(A785,'BDD de référence'!$B$5:$D$5006,3,0)</f>
        <v>33</v>
      </c>
      <c r="C785" s="1" t="str">
        <f>VLOOKUP(A785,'BDD de référence'!$B$5:$E$5006,4,0)</f>
        <v>Nouvelle-Aquitaine</v>
      </c>
      <c r="D785" s="201">
        <v>17567.5</v>
      </c>
      <c r="E785" s="189" t="str">
        <f t="shared" si="12"/>
        <v>Tranche B</v>
      </c>
      <c r="F785" s="119">
        <f>IFERROR((VLOOKUP(E785,'Simulations - Consolidé'!$A$41:$P$45,13,0)*D785+VLOOKUP(E785,'Simulations - Consolidé'!$A$41:$P$45,14,0)),"")*$B$6</f>
        <v>34308.193548387091</v>
      </c>
      <c r="G785" s="119" t="str" cm="1">
        <f t="array" ref="G785">IF(SUMIF('BDD de référence'!$B$6:$B$4786,A785,'BDD de référence'!$I$6:$I$4786)&gt;0,IFERROR((VLOOKUP(E785,'Volet 1 - Domaines 2&amp;3'!$A$39:$L$43,11,0)*D785+VLOOKUP(E785,'Volet 1 - Domaines 2&amp;3'!$A$39:$L$43,12,0))*$B$6,error),"")</f>
        <v/>
      </c>
      <c r="H785" s="119" t="str" cm="1">
        <f t="array" ref="H785">IF(SUMIF('BDD de référence'!$B$6:$B$4786,A785,'BDD de référence'!$J$6:$J$4786)&gt;0,IFERROR((VLOOKUP(E785,'Volet 1 - Domaines 2&amp;3'!$A$39:$L$43,11,0)*D785+VLOOKUP(E785,'Volet 1 - Domaines 2&amp;3'!$A$39:$L$43,12,0))*$B$6,error),"")</f>
        <v/>
      </c>
      <c r="I785" s="119">
        <f>IFERROR((VLOOKUP(E785,'Simulations - Consolidé'!$A$41:$P$45,15,0)*D785+VLOOKUP(E785,'Simulations - Consolidé'!$A$41:$P$45,16,0)),"")*$C$6</f>
        <v>14914.465774980332</v>
      </c>
      <c r="J785" s="167">
        <v>9374.7999999999993</v>
      </c>
      <c r="K785" s="167">
        <v>11249.76</v>
      </c>
      <c r="L785" s="167">
        <v>8257.4</v>
      </c>
      <c r="M785" s="167">
        <v>9908.8799999999992</v>
      </c>
      <c r="N785" s="167">
        <v>6268.9000000000005</v>
      </c>
      <c r="O785" s="167">
        <v>7522.68</v>
      </c>
    </row>
    <row r="786" spans="1:15">
      <c r="A786" s="1" t="s">
        <v>3433</v>
      </c>
      <c r="B786" s="1" t="str">
        <f>VLOOKUP(A786,'BDD de référence'!$B$5:$D$5006,3,0)</f>
        <v>33</v>
      </c>
      <c r="C786" s="1" t="str">
        <f>VLOOKUP(A786,'BDD de référence'!$B$5:$E$5006,4,0)</f>
        <v>Nouvelle-Aquitaine</v>
      </c>
      <c r="D786" s="201">
        <v>3176.25</v>
      </c>
      <c r="E786" s="189" t="str">
        <f t="shared" si="12"/>
        <v>Tranche A</v>
      </c>
      <c r="F786" s="119">
        <f>IFERROR((VLOOKUP(E786,'Simulations - Consolidé'!$A$41:$P$45,13,0)*D786+VLOOKUP(E786,'Simulations - Consolidé'!$A$41:$P$45,14,0)),"")*$B$6</f>
        <v>17614.125</v>
      </c>
      <c r="G786" s="119" t="str" cm="1">
        <f t="array" ref="G786">IF(SUMIF('BDD de référence'!$B$6:$B$4786,A786,'BDD de référence'!$I$6:$I$4786)&gt;0,IFERROR((VLOOKUP(E786,'Volet 1 - Domaines 2&amp;3'!$A$39:$L$43,11,0)*D786+VLOOKUP(E786,'Volet 1 - Domaines 2&amp;3'!$A$39:$L$43,12,0))*$B$6,error),"")</f>
        <v/>
      </c>
      <c r="H786" s="119" t="str" cm="1">
        <f t="array" ref="H786">IF(SUMIF('BDD de référence'!$B$6:$B$4786,A786,'BDD de référence'!$J$6:$J$4786)&gt;0,IFERROR((VLOOKUP(E786,'Volet 1 - Domaines 2&amp;3'!$A$39:$L$43,11,0)*D786+VLOOKUP(E786,'Volet 1 - Domaines 2&amp;3'!$A$39:$L$43,12,0))*$B$6,error),"")</f>
        <v/>
      </c>
      <c r="I786" s="119">
        <f>IFERROR((VLOOKUP(E786,'Simulations - Consolidé'!$A$41:$P$45,15,0)*D786+VLOOKUP(E786,'Simulations - Consolidé'!$A$41:$P$45,16,0)),"")*$C$6</f>
        <v>7657.2164634146329</v>
      </c>
      <c r="J786" s="167">
        <v>5339.59</v>
      </c>
      <c r="K786" s="167">
        <v>6407.51</v>
      </c>
      <c r="L786" s="167">
        <v>4733.8600000000006</v>
      </c>
      <c r="M786" s="167">
        <v>5680.64</v>
      </c>
      <c r="N786" s="167">
        <v>4961.46</v>
      </c>
      <c r="O786" s="167">
        <v>5953.76</v>
      </c>
    </row>
    <row r="787" spans="1:15">
      <c r="A787" s="1" t="s">
        <v>10048</v>
      </c>
      <c r="B787" s="1" t="str">
        <f>VLOOKUP(A787,'BDD de référence'!$B$5:$D$5006,3,0)</f>
        <v>33</v>
      </c>
      <c r="C787" s="1" t="str">
        <f>VLOOKUP(A787,'BDD de référence'!$B$5:$E$5006,4,0)</f>
        <v>Nouvelle-Aquitaine</v>
      </c>
      <c r="D787" s="201">
        <v>1</v>
      </c>
      <c r="E787" s="189" t="str">
        <f t="shared" si="12"/>
        <v>Tranche A</v>
      </c>
      <c r="F787" s="119">
        <f>IFERROR((VLOOKUP(E787,'Simulations - Consolidé'!$A$41:$P$45,13,0)*D787+VLOOKUP(E787,'Simulations - Consolidé'!$A$41:$P$45,14,0)),"")*$B$6</f>
        <v>15300.72857142857</v>
      </c>
      <c r="G787" s="119" t="str" cm="1">
        <f t="array" ref="G787">IF(SUMIF('BDD de référence'!$B$6:$B$4786,A787,'BDD de référence'!$I$6:$I$4786)&gt;0,IFERROR((VLOOKUP(E787,'Volet 1 - Domaines 2&amp;3'!$A$39:$L$43,11,0)*D787+VLOOKUP(E787,'Volet 1 - Domaines 2&amp;3'!$A$39:$L$43,12,0))*$B$6,error),"")</f>
        <v/>
      </c>
      <c r="H787" s="119" t="str" cm="1">
        <f t="array" ref="H787">IF(SUMIF('BDD de référence'!$B$6:$B$4786,A787,'BDD de référence'!$J$6:$J$4786)&gt;0,IFERROR((VLOOKUP(E787,'Volet 1 - Domaines 2&amp;3'!$A$39:$L$43,11,0)*D787+VLOOKUP(E787,'Volet 1 - Domaines 2&amp;3'!$A$39:$L$43,12,0))*$B$6,error),"")</f>
        <v/>
      </c>
      <c r="I787" s="119">
        <f>IFERROR((VLOOKUP(E787,'Simulations - Consolidé'!$A$41:$P$45,15,0)*D787+VLOOKUP(E787,'Simulations - Consolidé'!$A$41:$P$45,16,0)),"")*$C$6</f>
        <v>6651.5362369337981</v>
      </c>
      <c r="J787" s="167">
        <v>4583.58</v>
      </c>
      <c r="K787" s="167">
        <v>5500.3</v>
      </c>
      <c r="L787" s="167">
        <v>4166.8500000000004</v>
      </c>
      <c r="M787" s="167">
        <v>5000.22</v>
      </c>
      <c r="N787" s="167">
        <v>4583.46</v>
      </c>
      <c r="O787" s="167">
        <v>5500.16</v>
      </c>
    </row>
    <row r="788" spans="1:15">
      <c r="A788" s="1" t="s">
        <v>3456</v>
      </c>
      <c r="B788" s="1" t="str">
        <f>VLOOKUP(A788,'BDD de référence'!$B$5:$D$5006,3,0)</f>
        <v>33</v>
      </c>
      <c r="C788" s="1" t="str">
        <f>VLOOKUP(A788,'BDD de référence'!$B$5:$E$5006,4,0)</f>
        <v>Nouvelle-Aquitaine</v>
      </c>
      <c r="D788" s="201">
        <v>1378</v>
      </c>
      <c r="E788" s="189" t="str">
        <f t="shared" si="12"/>
        <v>Tranche A</v>
      </c>
      <c r="F788" s="119">
        <f>IFERROR((VLOOKUP(E788,'Simulations - Consolidé'!$A$41:$P$45,13,0)*D788+VLOOKUP(E788,'Simulations - Consolidé'!$A$41:$P$45,14,0)),"")*$B$6</f>
        <v>16303.971428571429</v>
      </c>
      <c r="G788" s="119" t="str" cm="1">
        <f t="array" ref="G788">IF(SUMIF('BDD de référence'!$B$6:$B$4786,A788,'BDD de référence'!$I$6:$I$4786)&gt;0,IFERROR((VLOOKUP(E788,'Volet 1 - Domaines 2&amp;3'!$A$39:$L$43,11,0)*D788+VLOOKUP(E788,'Volet 1 - Domaines 2&amp;3'!$A$39:$L$43,12,0))*$B$6,error),"")</f>
        <v/>
      </c>
      <c r="H788" s="119" t="str" cm="1">
        <f t="array" ref="H788">IF(SUMIF('BDD de référence'!$B$6:$B$4786,A788,'BDD de référence'!$J$6:$J$4786)&gt;0,IFERROR((VLOOKUP(E788,'Volet 1 - Domaines 2&amp;3'!$A$39:$L$43,11,0)*D788+VLOOKUP(E788,'Volet 1 - Domaines 2&amp;3'!$A$39:$L$43,12,0))*$B$6,error),"")</f>
        <v/>
      </c>
      <c r="I788" s="119">
        <f>IFERROR((VLOOKUP(E788,'Simulations - Consolidé'!$A$41:$P$45,15,0)*D788+VLOOKUP(E788,'Simulations - Consolidé'!$A$41:$P$45,16,0)),"")*$C$6</f>
        <v>7087.6662020905924</v>
      </c>
      <c r="J788" s="167">
        <v>4911.4400000000005</v>
      </c>
      <c r="K788" s="167">
        <v>5893.7300000000005</v>
      </c>
      <c r="L788" s="167">
        <v>4412.75</v>
      </c>
      <c r="M788" s="167">
        <v>5295.3</v>
      </c>
      <c r="N788" s="167">
        <v>4747.3900000000003</v>
      </c>
      <c r="O788" s="167">
        <v>5696.87</v>
      </c>
    </row>
    <row r="789" spans="1:15">
      <c r="A789" s="1" t="s">
        <v>3338</v>
      </c>
      <c r="B789" s="1" t="str">
        <f>VLOOKUP(A789,'BDD de référence'!$B$5:$D$5006,3,0)</f>
        <v>33</v>
      </c>
      <c r="C789" s="1" t="str">
        <f>VLOOKUP(A789,'BDD de référence'!$B$5:$E$5006,4,0)</f>
        <v>Nouvelle-Aquitaine</v>
      </c>
      <c r="D789" s="201">
        <v>16629</v>
      </c>
      <c r="E789" s="189" t="str">
        <f t="shared" si="12"/>
        <v>Tranche B</v>
      </c>
      <c r="F789" s="119">
        <f>IFERROR((VLOOKUP(E789,'Simulations - Consolidé'!$A$41:$P$45,13,0)*D789+VLOOKUP(E789,'Simulations - Consolidé'!$A$41:$P$45,14,0)),"")*$B$6</f>
        <v>33073.006451612906</v>
      </c>
      <c r="G789" s="119" t="str" cm="1">
        <f t="array" ref="G789">IF(SUMIF('BDD de référence'!$B$6:$B$4786,A789,'BDD de référence'!$I$6:$I$4786)&gt;0,IFERROR((VLOOKUP(E789,'Volet 1 - Domaines 2&amp;3'!$A$39:$L$43,11,0)*D789+VLOOKUP(E789,'Volet 1 - Domaines 2&amp;3'!$A$39:$L$43,12,0))*$B$6,error),"")</f>
        <v/>
      </c>
      <c r="H789" s="119" t="str" cm="1">
        <f t="array" ref="H789">IF(SUMIF('BDD de référence'!$B$6:$B$4786,A789,'BDD de référence'!$J$6:$J$4786)&gt;0,IFERROR((VLOOKUP(E789,'Volet 1 - Domaines 2&amp;3'!$A$39:$L$43,11,0)*D789+VLOOKUP(E789,'Volet 1 - Domaines 2&amp;3'!$A$39:$L$43,12,0))*$B$6,error),"")</f>
        <v/>
      </c>
      <c r="I789" s="119">
        <f>IFERROR((VLOOKUP(E789,'Simulations - Consolidé'!$A$41:$P$45,15,0)*D789+VLOOKUP(E789,'Simulations - Consolidé'!$A$41:$P$45,16,0)),"")*$C$6</f>
        <v>14377.504956726985</v>
      </c>
      <c r="J789" s="167">
        <v>9097.3000000000011</v>
      </c>
      <c r="K789" s="167">
        <v>10916.76</v>
      </c>
      <c r="L789" s="167">
        <v>8005.1100000000006</v>
      </c>
      <c r="M789" s="167">
        <v>9606.14</v>
      </c>
      <c r="N789" s="167">
        <v>6193.2</v>
      </c>
      <c r="O789" s="167">
        <v>7431.84</v>
      </c>
    </row>
    <row r="790" spans="1:15">
      <c r="A790" s="1" t="s">
        <v>3305</v>
      </c>
      <c r="B790" s="1" t="str">
        <f>VLOOKUP(A790,'BDD de référence'!$B$5:$D$5006,3,0)</f>
        <v>33</v>
      </c>
      <c r="C790" s="1" t="str">
        <f>VLOOKUP(A790,'BDD de référence'!$B$5:$E$5006,4,0)</f>
        <v>Nouvelle-Aquitaine</v>
      </c>
      <c r="D790" s="201">
        <v>36711.5</v>
      </c>
      <c r="E790" s="189" t="str">
        <f t="shared" si="12"/>
        <v>Tranche C</v>
      </c>
      <c r="F790" s="119">
        <f>IFERROR((VLOOKUP(E790,'Simulations - Consolidé'!$A$41:$P$45,13,0)*D790+VLOOKUP(E790,'Simulations - Consolidé'!$A$41:$P$45,14,0)),"")*$B$6</f>
        <v>46738.009879518075</v>
      </c>
      <c r="G790" s="119" t="str" cm="1">
        <f t="array" ref="G790">IF(SUMIF('BDD de référence'!$B$6:$B$4786,A790,'BDD de référence'!$I$6:$I$4786)&gt;0,IFERROR((VLOOKUP(E790,'Volet 1 - Domaines 2&amp;3'!$A$39:$L$43,11,0)*D790+VLOOKUP(E790,'Volet 1 - Domaines 2&amp;3'!$A$39:$L$43,12,0))*$B$6,error),"")</f>
        <v/>
      </c>
      <c r="H790" s="119" t="str" cm="1">
        <f t="array" ref="H790">IF(SUMIF('BDD de référence'!$B$6:$B$4786,A790,'BDD de référence'!$J$6:$J$4786)&gt;0,IFERROR((VLOOKUP(E790,'Volet 1 - Domaines 2&amp;3'!$A$39:$L$43,11,0)*D790+VLOOKUP(E790,'Volet 1 - Domaines 2&amp;3'!$A$39:$L$43,12,0))*$B$6,error),"")</f>
        <v/>
      </c>
      <c r="I790" s="119">
        <f>IFERROR((VLOOKUP(E790,'Simulations - Consolidé'!$A$41:$P$45,15,0)*D790+VLOOKUP(E790,'Simulations - Consolidé'!$A$41:$P$45,16,0)),"")*$C$6</f>
        <v>20317.958383779023</v>
      </c>
      <c r="J790" s="167">
        <v>12374.35</v>
      </c>
      <c r="K790" s="167">
        <v>14849.22</v>
      </c>
      <c r="L790" s="167">
        <v>10353.85</v>
      </c>
      <c r="M790" s="167">
        <v>12424.62</v>
      </c>
      <c r="N790" s="167">
        <v>7351.56</v>
      </c>
      <c r="O790" s="167">
        <v>8821.880000000001</v>
      </c>
    </row>
    <row r="791" spans="1:15">
      <c r="A791" s="1" t="s">
        <v>3274</v>
      </c>
      <c r="B791" s="1" t="str">
        <f>VLOOKUP(A791,'BDD de référence'!$B$5:$D$5006,3,0)</f>
        <v>33</v>
      </c>
      <c r="C791" s="1" t="str">
        <f>VLOOKUP(A791,'BDD de référence'!$B$5:$E$5006,4,0)</f>
        <v>Nouvelle-Aquitaine</v>
      </c>
      <c r="D791" s="201">
        <v>65124.5</v>
      </c>
      <c r="E791" s="189" t="str">
        <f t="shared" si="12"/>
        <v>Tranche C</v>
      </c>
      <c r="F791" s="119">
        <f>IFERROR((VLOOKUP(E791,'Simulations - Consolidé'!$A$41:$P$45,13,0)*D791+VLOOKUP(E791,'Simulations - Consolidé'!$A$41:$P$45,14,0)),"")*$B$6</f>
        <v>58609.851325301206</v>
      </c>
      <c r="G791" s="119" t="str" cm="1">
        <f t="array" ref="G791">IF(SUMIF('BDD de référence'!$B$6:$B$4786,A791,'BDD de référence'!$I$6:$I$4786)&gt;0,IFERROR((VLOOKUP(E791,'Volet 1 - Domaines 2&amp;3'!$A$39:$L$43,11,0)*D791+VLOOKUP(E791,'Volet 1 - Domaines 2&amp;3'!$A$39:$L$43,12,0))*$B$6,error),"")</f>
        <v/>
      </c>
      <c r="H791" s="119" t="str" cm="1">
        <f t="array" ref="H791">IF(SUMIF('BDD de référence'!$B$6:$B$4786,A791,'BDD de référence'!$J$6:$J$4786)&gt;0,IFERROR((VLOOKUP(E791,'Volet 1 - Domaines 2&amp;3'!$A$39:$L$43,11,0)*D791+VLOOKUP(E791,'Volet 1 - Domaines 2&amp;3'!$A$39:$L$43,12,0))*$B$6,error),"")</f>
        <v/>
      </c>
      <c r="I791" s="119">
        <f>IFERROR((VLOOKUP(E791,'Simulations - Consolidé'!$A$41:$P$45,15,0)*D791+VLOOKUP(E791,'Simulations - Consolidé'!$A$41:$P$45,16,0)),"")*$C$6</f>
        <v>25478.888022333238</v>
      </c>
      <c r="J791" s="167">
        <v>15455.28</v>
      </c>
      <c r="K791" s="167">
        <v>18546.34</v>
      </c>
      <c r="L791" s="167">
        <v>11894.31</v>
      </c>
      <c r="M791" s="167">
        <v>14273.18</v>
      </c>
      <c r="N791" s="167">
        <v>8720.8700000000008</v>
      </c>
      <c r="O791" s="167">
        <v>10465.050000000001</v>
      </c>
    </row>
    <row r="792" spans="1:15">
      <c r="A792" s="1" t="s">
        <v>3294</v>
      </c>
      <c r="B792" s="1" t="str">
        <f>VLOOKUP(A792,'BDD de référence'!$B$5:$D$5006,3,0)</f>
        <v>33</v>
      </c>
      <c r="C792" s="1" t="str">
        <f>VLOOKUP(A792,'BDD de référence'!$B$5:$E$5006,4,0)</f>
        <v>Nouvelle-Aquitaine</v>
      </c>
      <c r="D792" s="201">
        <v>44483</v>
      </c>
      <c r="E792" s="189" t="str">
        <f t="shared" si="12"/>
        <v>Tranche C</v>
      </c>
      <c r="F792" s="119">
        <f>IFERROR((VLOOKUP(E792,'Simulations - Consolidé'!$A$41:$P$45,13,0)*D792+VLOOKUP(E792,'Simulations - Consolidé'!$A$41:$P$45,14,0)),"")*$B$6</f>
        <v>49985.186024096387</v>
      </c>
      <c r="G792" s="119" t="str" cm="1">
        <f t="array" ref="G792">IF(SUMIF('BDD de référence'!$B$6:$B$4786,A792,'BDD de référence'!$I$6:$I$4786)&gt;0,IFERROR((VLOOKUP(E792,'Volet 1 - Domaines 2&amp;3'!$A$39:$L$43,11,0)*D792+VLOOKUP(E792,'Volet 1 - Domaines 2&amp;3'!$A$39:$L$43,12,0))*$B$6,error),"")</f>
        <v/>
      </c>
      <c r="H792" s="119" t="str" cm="1">
        <f t="array" ref="H792">IF(SUMIF('BDD de référence'!$B$6:$B$4786,A792,'BDD de référence'!$J$6:$J$4786)&gt;0,IFERROR((VLOOKUP(E792,'Volet 1 - Domaines 2&amp;3'!$A$39:$L$43,11,0)*D792+VLOOKUP(E792,'Volet 1 - Domaines 2&amp;3'!$A$39:$L$43,12,0))*$B$6,error),"")</f>
        <v/>
      </c>
      <c r="I792" s="119">
        <f>IFERROR((VLOOKUP(E792,'Simulations - Consolidé'!$A$41:$P$45,15,0)*D792+VLOOKUP(E792,'Simulations - Consolidé'!$A$41:$P$45,16,0)),"")*$C$6</f>
        <v>21729.571542756396</v>
      </c>
      <c r="J792" s="167">
        <v>13217.04</v>
      </c>
      <c r="K792" s="167">
        <v>15860.45</v>
      </c>
      <c r="L792" s="167">
        <v>10775.19</v>
      </c>
      <c r="M792" s="167">
        <v>12930.23</v>
      </c>
      <c r="N792" s="167">
        <v>7726.1</v>
      </c>
      <c r="O792" s="167">
        <v>9271.32</v>
      </c>
    </row>
    <row r="793" spans="1:15">
      <c r="A793" s="1" t="s">
        <v>3320</v>
      </c>
      <c r="B793" s="1" t="str">
        <f>VLOOKUP(A793,'BDD de référence'!$B$5:$D$5006,3,0)</f>
        <v>33</v>
      </c>
      <c r="C793" s="1" t="str">
        <f>VLOOKUP(A793,'BDD de référence'!$B$5:$E$5006,4,0)</f>
        <v>Nouvelle-Aquitaine</v>
      </c>
      <c r="D793" s="201">
        <v>24355.5</v>
      </c>
      <c r="E793" s="189" t="str">
        <f t="shared" si="12"/>
        <v>Tranche C</v>
      </c>
      <c r="F793" s="119">
        <f>IFERROR((VLOOKUP(E793,'Simulations - Consolidé'!$A$41:$P$45,13,0)*D793+VLOOKUP(E793,'Simulations - Consolidé'!$A$41:$P$45,14,0)),"")*$B$6</f>
        <v>41575.286024096386</v>
      </c>
      <c r="G793" s="119" t="str" cm="1">
        <f t="array" ref="G793">IF(SUMIF('BDD de référence'!$B$6:$B$4786,A793,'BDD de référence'!$I$6:$I$4786)&gt;0,IFERROR((VLOOKUP(E793,'Volet 1 - Domaines 2&amp;3'!$A$39:$L$43,11,0)*D793+VLOOKUP(E793,'Volet 1 - Domaines 2&amp;3'!$A$39:$L$43,12,0))*$B$6,error),"")</f>
        <v/>
      </c>
      <c r="H793" s="119" t="str" cm="1">
        <f t="array" ref="H793">IF(SUMIF('BDD de référence'!$B$6:$B$4786,A793,'BDD de référence'!$J$6:$J$4786)&gt;0,IFERROR((VLOOKUP(E793,'Volet 1 - Domaines 2&amp;3'!$A$39:$L$43,11,0)*D793+VLOOKUP(E793,'Volet 1 - Domaines 2&amp;3'!$A$39:$L$43,12,0))*$B$6,error),"")</f>
        <v/>
      </c>
      <c r="I793" s="119">
        <f>IFERROR((VLOOKUP(E793,'Simulations - Consolidé'!$A$41:$P$45,15,0)*D793+VLOOKUP(E793,'Simulations - Consolidé'!$A$41:$P$45,16,0)),"")*$C$6</f>
        <v>18073.61788421981</v>
      </c>
      <c r="J793" s="167">
        <v>11034.54</v>
      </c>
      <c r="K793" s="167">
        <v>13241.45</v>
      </c>
      <c r="L793" s="167">
        <v>9683.94</v>
      </c>
      <c r="M793" s="167">
        <v>11620.73</v>
      </c>
      <c r="N793" s="167">
        <v>6756.1</v>
      </c>
      <c r="O793" s="167">
        <v>8107.32</v>
      </c>
    </row>
    <row r="794" spans="1:15">
      <c r="A794" s="1" t="s">
        <v>3259</v>
      </c>
      <c r="B794" s="1" t="str">
        <f>VLOOKUP(A794,'BDD de référence'!$B$5:$D$5006,3,0)</f>
        <v>33</v>
      </c>
      <c r="C794" s="1" t="str">
        <f>VLOOKUP(A794,'BDD de référence'!$B$5:$E$5006,4,0)</f>
        <v>Nouvelle-Aquitaine</v>
      </c>
      <c r="D794" s="201">
        <v>80925</v>
      </c>
      <c r="E794" s="189" t="str">
        <f t="shared" si="12"/>
        <v>Tranche C</v>
      </c>
      <c r="F794" s="119">
        <f>IFERROR((VLOOKUP(E794,'Simulations - Consolidé'!$A$41:$P$45,13,0)*D794+VLOOKUP(E794,'Simulations - Consolidé'!$A$41:$P$45,14,0)),"")*$B$6</f>
        <v>65211.795180722889</v>
      </c>
      <c r="G794" s="119" t="str" cm="1">
        <f t="array" ref="G794">IF(SUMIF('BDD de référence'!$B$6:$B$4786,A794,'BDD de référence'!$I$6:$I$4786)&gt;0,IFERROR((VLOOKUP(E794,'Volet 1 - Domaines 2&amp;3'!$A$39:$L$43,11,0)*D794+VLOOKUP(E794,'Volet 1 - Domaines 2&amp;3'!$A$39:$L$43,12,0))*$B$6,error),"")</f>
        <v/>
      </c>
      <c r="H794" s="119" cm="1">
        <f t="array" ref="H794">IF(SUMIF('BDD de référence'!$B$6:$B$4786,A794,'BDD de référence'!$J$6:$J$4786)&gt;0,IFERROR((VLOOKUP(E794,'Volet 1 - Domaines 2&amp;3'!$A$39:$L$43,11,0)*D794+VLOOKUP(E794,'Volet 1 - Domaines 2&amp;3'!$A$39:$L$43,12,0))*$B$6,error),"")</f>
        <v>28322.614457831321</v>
      </c>
      <c r="I794" s="119">
        <f>IFERROR((VLOOKUP(E794,'Simulations - Consolidé'!$A$41:$P$45,15,0)*D794+VLOOKUP(E794,'Simulations - Consolidé'!$A$41:$P$45,16,0)),"")*$C$6</f>
        <v>28348.886570672938</v>
      </c>
      <c r="J794" s="167">
        <v>17168.579999999998</v>
      </c>
      <c r="K794" s="167">
        <v>20602.3</v>
      </c>
      <c r="L794" s="167">
        <v>12750.960000000001</v>
      </c>
      <c r="M794" s="167">
        <v>15301.16</v>
      </c>
      <c r="N794" s="167">
        <v>9482.34</v>
      </c>
      <c r="O794" s="167">
        <v>11378.81</v>
      </c>
    </row>
    <row r="795" spans="1:15">
      <c r="A795" s="1" t="s">
        <v>3330</v>
      </c>
      <c r="B795" s="1" t="str">
        <f>VLOOKUP(A795,'BDD de référence'!$B$5:$D$5006,3,0)</f>
        <v>33</v>
      </c>
      <c r="C795" s="1" t="str">
        <f>VLOOKUP(A795,'BDD de référence'!$B$5:$E$5006,4,0)</f>
        <v>Nouvelle-Aquitaine</v>
      </c>
      <c r="D795" s="201">
        <v>18365</v>
      </c>
      <c r="E795" s="189" t="str">
        <f t="shared" si="12"/>
        <v>Tranche B</v>
      </c>
      <c r="F795" s="119">
        <f>IFERROR((VLOOKUP(E795,'Simulations - Consolidé'!$A$41:$P$45,13,0)*D795+VLOOKUP(E795,'Simulations - Consolidé'!$A$41:$P$45,14,0)),"")*$B$6</f>
        <v>35357.806451612902</v>
      </c>
      <c r="G795" s="119" t="str" cm="1">
        <f t="array" ref="G795">IF(SUMIF('BDD de référence'!$B$6:$B$4786,A795,'BDD de référence'!$I$6:$I$4786)&gt;0,IFERROR((VLOOKUP(E795,'Volet 1 - Domaines 2&amp;3'!$A$39:$L$43,11,0)*D795+VLOOKUP(E795,'Volet 1 - Domaines 2&amp;3'!$A$39:$L$43,12,0))*$B$6,error),"")</f>
        <v/>
      </c>
      <c r="H795" s="119" t="str" cm="1">
        <f t="array" ref="H795">IF(SUMIF('BDD de référence'!$B$6:$B$4786,A795,'BDD de référence'!$J$6:$J$4786)&gt;0,IFERROR((VLOOKUP(E795,'Volet 1 - Domaines 2&amp;3'!$A$39:$L$43,11,0)*D795+VLOOKUP(E795,'Volet 1 - Domaines 2&amp;3'!$A$39:$L$43,12,0))*$B$6,error),"")</f>
        <v/>
      </c>
      <c r="I795" s="119">
        <f>IFERROR((VLOOKUP(E795,'Simulations - Consolidé'!$A$41:$P$45,15,0)*D795+VLOOKUP(E795,'Simulations - Consolidé'!$A$41:$P$45,16,0)),"")*$C$6</f>
        <v>15370.753737214793</v>
      </c>
      <c r="J795" s="167">
        <v>9610.630000000001</v>
      </c>
      <c r="K795" s="167">
        <v>11532.76</v>
      </c>
      <c r="L795" s="167">
        <v>8471.7800000000007</v>
      </c>
      <c r="M795" s="167">
        <v>10166.14</v>
      </c>
      <c r="N795" s="167">
        <v>6333.2</v>
      </c>
      <c r="O795" s="167">
        <v>7599.84</v>
      </c>
    </row>
    <row r="796" spans="1:15">
      <c r="A796" s="1" t="s">
        <v>3439</v>
      </c>
      <c r="B796" s="1" t="str">
        <f>VLOOKUP(A796,'BDD de référence'!$B$5:$D$5006,3,0)</f>
        <v>33</v>
      </c>
      <c r="C796" s="1" t="str">
        <f>VLOOKUP(A796,'BDD de référence'!$B$5:$E$5006,4,0)</f>
        <v>Nouvelle-Aquitaine</v>
      </c>
      <c r="D796" s="201">
        <v>2690.5</v>
      </c>
      <c r="E796" s="189" t="str">
        <f t="shared" si="12"/>
        <v>Tranche A</v>
      </c>
      <c r="F796" s="119">
        <f>IFERROR((VLOOKUP(E796,'Simulations - Consolidé'!$A$41:$P$45,13,0)*D796+VLOOKUP(E796,'Simulations - Consolidé'!$A$41:$P$45,14,0)),"")*$B$6</f>
        <v>17260.221428571425</v>
      </c>
      <c r="G796" s="119" t="str" cm="1">
        <f t="array" ref="G796">IF(SUMIF('BDD de référence'!$B$6:$B$4786,A796,'BDD de référence'!$I$6:$I$4786)&gt;0,IFERROR((VLOOKUP(E796,'Volet 1 - Domaines 2&amp;3'!$A$39:$L$43,11,0)*D796+VLOOKUP(E796,'Volet 1 - Domaines 2&amp;3'!$A$39:$L$43,12,0))*$B$6,error),"")</f>
        <v/>
      </c>
      <c r="H796" s="119" t="str" cm="1">
        <f t="array" ref="H796">IF(SUMIF('BDD de référence'!$B$6:$B$4786,A796,'BDD de référence'!$J$6:$J$4786)&gt;0,IFERROR((VLOOKUP(E796,'Volet 1 - Domaines 2&amp;3'!$A$39:$L$43,11,0)*D796+VLOOKUP(E796,'Volet 1 - Domaines 2&amp;3'!$A$39:$L$43,12,0))*$B$6,error),"")</f>
        <v/>
      </c>
      <c r="I796" s="119">
        <f>IFERROR((VLOOKUP(E796,'Simulations - Consolidé'!$A$41:$P$45,15,0)*D796+VLOOKUP(E796,'Simulations - Consolidé'!$A$41:$P$45,16,0)),"")*$C$6</f>
        <v>7503.3674216027866</v>
      </c>
      <c r="J796" s="167">
        <v>5223.9400000000005</v>
      </c>
      <c r="K796" s="167">
        <v>6268.7300000000005</v>
      </c>
      <c r="L796" s="167">
        <v>4647.12</v>
      </c>
      <c r="M796" s="167">
        <v>5576.55</v>
      </c>
      <c r="N796" s="167">
        <v>4903.6400000000003</v>
      </c>
      <c r="O796" s="167">
        <v>5884.37</v>
      </c>
    </row>
    <row r="797" spans="1:15">
      <c r="A797" s="1" t="s">
        <v>3380</v>
      </c>
      <c r="B797" s="1" t="str">
        <f>VLOOKUP(A797,'BDD de référence'!$B$5:$D$5006,3,0)</f>
        <v>33</v>
      </c>
      <c r="C797" s="1" t="str">
        <f>VLOOKUP(A797,'BDD de référence'!$B$5:$E$5006,4,0)</f>
        <v>Nouvelle-Aquitaine</v>
      </c>
      <c r="D797" s="201">
        <v>10481.25</v>
      </c>
      <c r="E797" s="189" t="str">
        <f t="shared" si="12"/>
        <v>Tranche B</v>
      </c>
      <c r="F797" s="119">
        <f>IFERROR((VLOOKUP(E797,'Simulations - Consolidé'!$A$41:$P$45,13,0)*D797+VLOOKUP(E797,'Simulations - Consolidé'!$A$41:$P$45,14,0)),"")*$B$6</f>
        <v>24981.774193548386</v>
      </c>
      <c r="G797" s="119" t="str" cm="1">
        <f t="array" ref="G797">IF(SUMIF('BDD de référence'!$B$6:$B$4786,A797,'BDD de référence'!$I$6:$I$4786)&gt;0,IFERROR((VLOOKUP(E797,'Volet 1 - Domaines 2&amp;3'!$A$39:$L$43,11,0)*D797+VLOOKUP(E797,'Volet 1 - Domaines 2&amp;3'!$A$39:$L$43,12,0))*$B$6,error),"")</f>
        <v/>
      </c>
      <c r="H797" s="119" t="str" cm="1">
        <f t="array" ref="H797">IF(SUMIF('BDD de référence'!$B$6:$B$4786,A797,'BDD de référence'!$J$6:$J$4786)&gt;0,IFERROR((VLOOKUP(E797,'Volet 1 - Domaines 2&amp;3'!$A$39:$L$43,11,0)*D797+VLOOKUP(E797,'Volet 1 - Domaines 2&amp;3'!$A$39:$L$43,12,0))*$B$6,error),"")</f>
        <v/>
      </c>
      <c r="I797" s="119">
        <f>IFERROR((VLOOKUP(E797,'Simulations - Consolidé'!$A$41:$P$45,15,0)*D797+VLOOKUP(E797,'Simulations - Consolidé'!$A$41:$P$45,16,0)),"")*$C$6</f>
        <v>10860.082612116443</v>
      </c>
      <c r="J797" s="167">
        <v>7279.41</v>
      </c>
      <c r="K797" s="167">
        <v>8735.3000000000011</v>
      </c>
      <c r="L797" s="167">
        <v>6352.5</v>
      </c>
      <c r="M797" s="167">
        <v>7623</v>
      </c>
      <c r="N797" s="167">
        <v>5697.42</v>
      </c>
      <c r="O797" s="167">
        <v>6836.91</v>
      </c>
    </row>
    <row r="798" spans="1:15">
      <c r="A798" s="1" t="s">
        <v>3341</v>
      </c>
      <c r="B798" s="1" t="str">
        <f>VLOOKUP(A798,'BDD de référence'!$B$5:$D$5006,3,0)</f>
        <v>33</v>
      </c>
      <c r="C798" s="1" t="str">
        <f>VLOOKUP(A798,'BDD de référence'!$B$5:$E$5006,4,0)</f>
        <v>Nouvelle-Aquitaine</v>
      </c>
      <c r="D798" s="201">
        <v>15046</v>
      </c>
      <c r="E798" s="189" t="str">
        <f t="shared" si="12"/>
        <v>Tranche B</v>
      </c>
      <c r="F798" s="119">
        <f>IFERROR((VLOOKUP(E798,'Simulations - Consolidé'!$A$41:$P$45,13,0)*D798+VLOOKUP(E798,'Simulations - Consolidé'!$A$41:$P$45,14,0)),"")*$B$6</f>
        <v>30989.574193548386</v>
      </c>
      <c r="G798" s="119" t="str" cm="1">
        <f t="array" ref="G798">IF(SUMIF('BDD de référence'!$B$6:$B$4786,A798,'BDD de référence'!$I$6:$I$4786)&gt;0,IFERROR((VLOOKUP(E798,'Volet 1 - Domaines 2&amp;3'!$A$39:$L$43,11,0)*D798+VLOOKUP(E798,'Volet 1 - Domaines 2&amp;3'!$A$39:$L$43,12,0))*$B$6,error),"")</f>
        <v/>
      </c>
      <c r="H798" s="119" t="str" cm="1">
        <f t="array" ref="H798">IF(SUMIF('BDD de référence'!$B$6:$B$4786,A798,'BDD de référence'!$J$6:$J$4786)&gt;0,IFERROR((VLOOKUP(E798,'Volet 1 - Domaines 2&amp;3'!$A$39:$L$43,11,0)*D798+VLOOKUP(E798,'Volet 1 - Domaines 2&amp;3'!$A$39:$L$43,12,0))*$B$6,error),"")</f>
        <v/>
      </c>
      <c r="I798" s="119">
        <f>IFERROR((VLOOKUP(E798,'Simulations - Consolidé'!$A$41:$P$45,15,0)*D798+VLOOKUP(E798,'Simulations - Consolidé'!$A$41:$P$45,16,0)),"")*$C$6</f>
        <v>13471.794807238395</v>
      </c>
      <c r="J798" s="167">
        <v>8629.2000000000007</v>
      </c>
      <c r="K798" s="167">
        <v>10355.040000000001</v>
      </c>
      <c r="L798" s="167">
        <v>7579.58</v>
      </c>
      <c r="M798" s="167">
        <v>9095.5</v>
      </c>
      <c r="N798" s="167">
        <v>6065.55</v>
      </c>
      <c r="O798" s="167">
        <v>7278.66</v>
      </c>
    </row>
    <row r="799" spans="1:15">
      <c r="A799" s="1" t="s">
        <v>3352</v>
      </c>
      <c r="B799" s="1" t="str">
        <f>VLOOKUP(A799,'BDD de référence'!$B$5:$D$5006,3,0)</f>
        <v>33</v>
      </c>
      <c r="C799" s="1" t="str">
        <f>VLOOKUP(A799,'BDD de référence'!$B$5:$E$5006,4,0)</f>
        <v>Nouvelle-Aquitaine</v>
      </c>
      <c r="D799" s="201">
        <v>14014.25</v>
      </c>
      <c r="E799" s="189" t="str">
        <f t="shared" si="12"/>
        <v>Tranche B</v>
      </c>
      <c r="F799" s="119">
        <f>IFERROR((VLOOKUP(E799,'Simulations - Consolidé'!$A$41:$P$45,13,0)*D799+VLOOKUP(E799,'Simulations - Consolidé'!$A$41:$P$45,14,0)),"")*$B$6</f>
        <v>29631.658064516127</v>
      </c>
      <c r="G799" s="119" t="str" cm="1">
        <f t="array" ref="G799">IF(SUMIF('BDD de référence'!$B$6:$B$4786,A799,'BDD de référence'!$I$6:$I$4786)&gt;0,IFERROR((VLOOKUP(E799,'Volet 1 - Domaines 2&amp;3'!$A$39:$L$43,11,0)*D799+VLOOKUP(E799,'Volet 1 - Domaines 2&amp;3'!$A$39:$L$43,12,0))*$B$6,error),"")</f>
        <v/>
      </c>
      <c r="H799" s="119" t="str" cm="1">
        <f t="array" ref="H799">IF(SUMIF('BDD de référence'!$B$6:$B$4786,A799,'BDD de référence'!$J$6:$J$4786)&gt;0,IFERROR((VLOOKUP(E799,'Volet 1 - Domaines 2&amp;3'!$A$39:$L$43,11,0)*D799+VLOOKUP(E799,'Volet 1 - Domaines 2&amp;3'!$A$39:$L$43,12,0))*$B$6,error),"")</f>
        <v/>
      </c>
      <c r="I799" s="119">
        <f>IFERROR((VLOOKUP(E799,'Simulations - Consolidé'!$A$41:$P$45,15,0)*D799+VLOOKUP(E799,'Simulations - Consolidé'!$A$41:$P$45,16,0)),"")*$C$6</f>
        <v>12881.481195908733</v>
      </c>
      <c r="J799" s="167">
        <v>8324.11</v>
      </c>
      <c r="K799" s="167">
        <v>9988.94</v>
      </c>
      <c r="L799" s="167">
        <v>7302.2300000000005</v>
      </c>
      <c r="M799" s="167">
        <v>8762.68</v>
      </c>
      <c r="N799" s="167">
        <v>5982.34</v>
      </c>
      <c r="O799" s="167">
        <v>7178.81</v>
      </c>
    </row>
    <row r="800" spans="1:15">
      <c r="A800" s="1" t="s">
        <v>3344</v>
      </c>
      <c r="B800" s="1" t="str">
        <f>VLOOKUP(A800,'BDD de référence'!$B$5:$D$5006,3,0)</f>
        <v>33</v>
      </c>
      <c r="C800" s="1" t="str">
        <f>VLOOKUP(A800,'BDD de référence'!$B$5:$E$5006,4,0)</f>
        <v>Nouvelle-Aquitaine</v>
      </c>
      <c r="D800" s="201">
        <v>14878</v>
      </c>
      <c r="E800" s="189" t="str">
        <f t="shared" si="12"/>
        <v>Tranche B</v>
      </c>
      <c r="F800" s="119">
        <f>IFERROR((VLOOKUP(E800,'Simulations - Consolidé'!$A$41:$P$45,13,0)*D800+VLOOKUP(E800,'Simulations - Consolidé'!$A$41:$P$45,14,0)),"")*$B$6</f>
        <v>30768.464516129028</v>
      </c>
      <c r="G800" s="119" t="str" cm="1">
        <f t="array" ref="G800">IF(SUMIF('BDD de référence'!$B$6:$B$4786,A800,'BDD de référence'!$I$6:$I$4786)&gt;0,IFERROR((VLOOKUP(E800,'Volet 1 - Domaines 2&amp;3'!$A$39:$L$43,11,0)*D800+VLOOKUP(E800,'Volet 1 - Domaines 2&amp;3'!$A$39:$L$43,12,0))*$B$6,error),"")</f>
        <v/>
      </c>
      <c r="H800" s="119" t="str" cm="1">
        <f t="array" ref="H800">IF(SUMIF('BDD de référence'!$B$6:$B$4786,A800,'BDD de référence'!$J$6:$J$4786)&gt;0,IFERROR((VLOOKUP(E800,'Volet 1 - Domaines 2&amp;3'!$A$39:$L$43,11,0)*D800+VLOOKUP(E800,'Volet 1 - Domaines 2&amp;3'!$A$39:$L$43,12,0))*$B$6,error),"")</f>
        <v/>
      </c>
      <c r="I800" s="119">
        <f>IFERROR((VLOOKUP(E800,'Simulations - Consolidé'!$A$41:$P$45,15,0)*D800+VLOOKUP(E800,'Simulations - Consolidé'!$A$41:$P$45,16,0)),"")*$C$6</f>
        <v>13375.673957513767</v>
      </c>
      <c r="J800" s="167">
        <v>8579.52</v>
      </c>
      <c r="K800" s="167">
        <v>10295.43</v>
      </c>
      <c r="L800" s="167">
        <v>7534.42</v>
      </c>
      <c r="M800" s="167">
        <v>9041.31</v>
      </c>
      <c r="N800" s="167">
        <v>6052</v>
      </c>
      <c r="O800" s="167">
        <v>7262.4</v>
      </c>
    </row>
    <row r="801" spans="1:15">
      <c r="A801" s="1" t="s">
        <v>3400</v>
      </c>
      <c r="B801" s="1" t="str">
        <f>VLOOKUP(A801,'BDD de référence'!$B$5:$D$5006,3,0)</f>
        <v>33</v>
      </c>
      <c r="C801" s="1" t="str">
        <f>VLOOKUP(A801,'BDD de référence'!$B$5:$E$5006,4,0)</f>
        <v>Nouvelle-Aquitaine</v>
      </c>
      <c r="D801" s="201">
        <v>7243</v>
      </c>
      <c r="E801" s="189" t="str">
        <f t="shared" si="12"/>
        <v>Tranche B</v>
      </c>
      <c r="F801" s="119">
        <f>IFERROR((VLOOKUP(E801,'Simulations - Consolidé'!$A$41:$P$45,13,0)*D801+VLOOKUP(E801,'Simulations - Consolidé'!$A$41:$P$45,14,0)),"")*$B$6</f>
        <v>20719.81935483871</v>
      </c>
      <c r="G801" s="119" t="str" cm="1">
        <f t="array" ref="G801">IF(SUMIF('BDD de référence'!$B$6:$B$4786,A801,'BDD de référence'!$I$6:$I$4786)&gt;0,IFERROR((VLOOKUP(E801,'Volet 1 - Domaines 2&amp;3'!$A$39:$L$43,11,0)*D801+VLOOKUP(E801,'Volet 1 - Domaines 2&amp;3'!$A$39:$L$43,12,0))*$B$6,error),"")</f>
        <v/>
      </c>
      <c r="H801" s="119" t="str" cm="1">
        <f t="array" ref="H801">IF(SUMIF('BDD de référence'!$B$6:$B$4786,A801,'BDD de référence'!$J$6:$J$4786)&gt;0,IFERROR((VLOOKUP(E801,'Volet 1 - Domaines 2&amp;3'!$A$39:$L$43,11,0)*D801+VLOOKUP(E801,'Volet 1 - Domaines 2&amp;3'!$A$39:$L$43,12,0))*$B$6,error),"")</f>
        <v/>
      </c>
      <c r="I801" s="119">
        <f>IFERROR((VLOOKUP(E801,'Simulations - Consolidé'!$A$41:$P$45,15,0)*D801+VLOOKUP(E801,'Simulations - Consolidé'!$A$41:$P$45,16,0)),"")*$C$6</f>
        <v>9007.3246262785215</v>
      </c>
      <c r="J801" s="167">
        <v>6321.8600000000006</v>
      </c>
      <c r="K801" s="167">
        <v>7586.24</v>
      </c>
      <c r="L801" s="167">
        <v>5482</v>
      </c>
      <c r="M801" s="167">
        <v>6578.4</v>
      </c>
      <c r="N801" s="167">
        <v>5436.27</v>
      </c>
      <c r="O801" s="167">
        <v>6523.5300000000007</v>
      </c>
    </row>
    <row r="802" spans="1:15">
      <c r="A802" s="1" t="s">
        <v>3251</v>
      </c>
      <c r="B802" s="1" t="str">
        <f>VLOOKUP(A802,'BDD de référence'!$B$5:$D$5006,3,0)</f>
        <v>33</v>
      </c>
      <c r="C802" s="1" t="str">
        <f>VLOOKUP(A802,'BDD de référence'!$B$5:$E$5006,4,0)</f>
        <v>Nouvelle-Aquitaine</v>
      </c>
      <c r="D802" s="201">
        <v>152765</v>
      </c>
      <c r="E802" s="189" t="str">
        <f t="shared" si="12"/>
        <v>Tranche C</v>
      </c>
      <c r="F802" s="119">
        <f>IFERROR((VLOOKUP(E802,'Simulations - Consolidé'!$A$41:$P$45,13,0)*D802+VLOOKUP(E802,'Simulations - Consolidé'!$A$41:$P$45,14,0)),"")*$B$6</f>
        <v>95228.797590361442</v>
      </c>
      <c r="G802" s="119" t="str" cm="1">
        <f t="array" ref="G802">IF(SUMIF('BDD de référence'!$B$6:$B$4786,A802,'BDD de référence'!$I$6:$I$4786)&gt;0,IFERROR((VLOOKUP(E802,'Volet 1 - Domaines 2&amp;3'!$A$39:$L$43,11,0)*D802+VLOOKUP(E802,'Volet 1 - Domaines 2&amp;3'!$A$39:$L$43,12,0))*$B$6,error),"")</f>
        <v/>
      </c>
      <c r="H802" s="119" cm="1">
        <f t="array" ref="H802">IF(SUMIF('BDD de référence'!$B$6:$B$4786,A802,'BDD de référence'!$J$6:$J$4786)&gt;0,IFERROR((VLOOKUP(E802,'Volet 1 - Domaines 2&amp;3'!$A$39:$L$43,11,0)*D802+VLOOKUP(E802,'Volet 1 - Domaines 2&amp;3'!$A$39:$L$43,12,0))*$B$6,error),"")</f>
        <v>35974.00722891566</v>
      </c>
      <c r="I802" s="119">
        <f>IFERROR((VLOOKUP(E802,'Simulations - Consolidé'!$A$41:$P$45,15,0)*D802+VLOOKUP(E802,'Simulations - Consolidé'!$A$41:$P$45,16,0)),"")*$C$6</f>
        <v>41397.884748751101</v>
      </c>
      <c r="J802" s="167">
        <v>24958.46</v>
      </c>
      <c r="K802" s="167">
        <v>29950.16</v>
      </c>
      <c r="L802" s="167">
        <v>16645.900000000001</v>
      </c>
      <c r="M802" s="167">
        <v>19975.080000000002</v>
      </c>
      <c r="N802" s="167">
        <v>12944.5</v>
      </c>
      <c r="O802" s="167">
        <v>15533.4</v>
      </c>
    </row>
    <row r="803" spans="1:15">
      <c r="A803" s="1" t="s">
        <v>3385</v>
      </c>
      <c r="B803" s="1" t="str">
        <f>VLOOKUP(A803,'BDD de référence'!$B$5:$D$5006,3,0)</f>
        <v>33</v>
      </c>
      <c r="C803" s="1" t="str">
        <f>VLOOKUP(A803,'BDD de référence'!$B$5:$E$5006,4,0)</f>
        <v>Nouvelle-Aquitaine</v>
      </c>
      <c r="D803" s="201">
        <v>10281.5</v>
      </c>
      <c r="E803" s="189" t="str">
        <f t="shared" si="12"/>
        <v>Tranche B</v>
      </c>
      <c r="F803" s="119">
        <f>IFERROR((VLOOKUP(E803,'Simulations - Consolidé'!$A$41:$P$45,13,0)*D803+VLOOKUP(E803,'Simulations - Consolidé'!$A$41:$P$45,14,0)),"")*$B$6</f>
        <v>24718.877419354838</v>
      </c>
      <c r="G803" s="119" t="str" cm="1">
        <f t="array" ref="G803">IF(SUMIF('BDD de référence'!$B$6:$B$4786,A803,'BDD de référence'!$I$6:$I$4786)&gt;0,IFERROR((VLOOKUP(E803,'Volet 1 - Domaines 2&amp;3'!$A$39:$L$43,11,0)*D803+VLOOKUP(E803,'Volet 1 - Domaines 2&amp;3'!$A$39:$L$43,12,0))*$B$6,error),"")</f>
        <v/>
      </c>
      <c r="H803" s="119" t="str" cm="1">
        <f t="array" ref="H803">IF(SUMIF('BDD de référence'!$B$6:$B$4786,A803,'BDD de référence'!$J$6:$J$4786)&gt;0,IFERROR((VLOOKUP(E803,'Volet 1 - Domaines 2&amp;3'!$A$39:$L$43,11,0)*D803+VLOOKUP(E803,'Volet 1 - Domaines 2&amp;3'!$A$39:$L$43,12,0))*$B$6,error),"")</f>
        <v/>
      </c>
      <c r="I803" s="119">
        <f>IFERROR((VLOOKUP(E803,'Simulations - Consolidé'!$A$41:$P$45,15,0)*D803+VLOOKUP(E803,'Simulations - Consolidé'!$A$41:$P$45,16,0)),"")*$C$6</f>
        <v>10745.796066089692</v>
      </c>
      <c r="J803" s="167">
        <v>7220.35</v>
      </c>
      <c r="K803" s="167">
        <v>8664.42</v>
      </c>
      <c r="L803" s="167">
        <v>6298.8</v>
      </c>
      <c r="M803" s="167">
        <v>7558.56</v>
      </c>
      <c r="N803" s="167">
        <v>5681.31</v>
      </c>
      <c r="O803" s="167">
        <v>6817.58</v>
      </c>
    </row>
    <row r="804" spans="1:15">
      <c r="A804" s="1" t="s">
        <v>3300</v>
      </c>
      <c r="B804" s="1" t="str">
        <f>VLOOKUP(A804,'BDD de référence'!$B$5:$D$5006,3,0)</f>
        <v>33</v>
      </c>
      <c r="C804" s="1" t="str">
        <f>VLOOKUP(A804,'BDD de référence'!$B$5:$E$5006,4,0)</f>
        <v>Nouvelle-Aquitaine</v>
      </c>
      <c r="D804" s="201">
        <v>41881</v>
      </c>
      <c r="E804" s="189" t="str">
        <f t="shared" si="12"/>
        <v>Tranche C</v>
      </c>
      <c r="F804" s="119">
        <f>IFERROR((VLOOKUP(E804,'Simulations - Consolidé'!$A$41:$P$45,13,0)*D804+VLOOKUP(E804,'Simulations - Consolidé'!$A$41:$P$45,14,0)),"")*$B$6</f>
        <v>48897.988915662652</v>
      </c>
      <c r="G804" s="119" t="str" cm="1">
        <f t="array" ref="G804">IF(SUMIF('BDD de référence'!$B$6:$B$4786,A804,'BDD de référence'!$I$6:$I$4786)&gt;0,IFERROR((VLOOKUP(E804,'Volet 1 - Domaines 2&amp;3'!$A$39:$L$43,11,0)*D804+VLOOKUP(E804,'Volet 1 - Domaines 2&amp;3'!$A$39:$L$43,12,0))*$B$6,error),"")</f>
        <v/>
      </c>
      <c r="H804" s="119" cm="1">
        <f t="array" ref="H804">IF(SUMIF('BDD de référence'!$B$6:$B$4786,A804,'BDD de référence'!$J$6:$J$4786)&gt;0,IFERROR((VLOOKUP(E804,'Volet 1 - Domaines 2&amp;3'!$A$39:$L$43,11,0)*D804+VLOOKUP(E804,'Volet 1 - Domaines 2&amp;3'!$A$39:$L$43,12,0))*$B$6,error),"")</f>
        <v>24164.193253012047</v>
      </c>
      <c r="I804" s="119">
        <f>IFERROR((VLOOKUP(E804,'Simulations - Consolidé'!$A$41:$P$45,15,0)*D804+VLOOKUP(E804,'Simulations - Consolidé'!$A$41:$P$45,16,0)),"")*$C$6</f>
        <v>21256.944966206291</v>
      </c>
      <c r="J804" s="167">
        <v>12934.9</v>
      </c>
      <c r="K804" s="167">
        <v>15521.88</v>
      </c>
      <c r="L804" s="167">
        <v>10634.12</v>
      </c>
      <c r="M804" s="167">
        <v>12760.95</v>
      </c>
      <c r="N804" s="167">
        <v>7600.7</v>
      </c>
      <c r="O804" s="167">
        <v>9120.84</v>
      </c>
    </row>
    <row r="805" spans="1:15">
      <c r="A805" s="1" t="s">
        <v>3265</v>
      </c>
      <c r="B805" s="1" t="str">
        <f>VLOOKUP(A805,'BDD de référence'!$B$5:$D$5006,3,0)</f>
        <v>33</v>
      </c>
      <c r="C805" s="1" t="str">
        <f>VLOOKUP(A805,'BDD de référence'!$B$5:$E$5006,4,0)</f>
        <v>Nouvelle-Aquitaine</v>
      </c>
      <c r="D805" s="201">
        <v>71908.5</v>
      </c>
      <c r="E805" s="189" t="str">
        <f t="shared" si="12"/>
        <v>Tranche C</v>
      </c>
      <c r="F805" s="119">
        <f>IFERROR((VLOOKUP(E805,'Simulations - Consolidé'!$A$41:$P$45,13,0)*D805+VLOOKUP(E805,'Simulations - Consolidé'!$A$41:$P$45,14,0)),"")*$B$6</f>
        <v>61444.419036144573</v>
      </c>
      <c r="G805" s="119" t="str" cm="1">
        <f t="array" ref="G805">IF(SUMIF('BDD de référence'!$B$6:$B$4786,A805,'BDD de référence'!$I$6:$I$4786)&gt;0,IFERROR((VLOOKUP(E805,'Volet 1 - Domaines 2&amp;3'!$A$39:$L$43,11,0)*D805+VLOOKUP(E805,'Volet 1 - Domaines 2&amp;3'!$A$39:$L$43,12,0))*$B$6,error),"")</f>
        <v/>
      </c>
      <c r="H805" s="119" cm="1">
        <f t="array" ref="H805">IF(SUMIF('BDD de référence'!$B$6:$B$4786,A805,'BDD de référence'!$J$6:$J$4786)&gt;0,IFERROR((VLOOKUP(E805,'Volet 1 - Domaines 2&amp;3'!$A$39:$L$43,11,0)*D805+VLOOKUP(E805,'Volet 1 - Domaines 2&amp;3'!$A$39:$L$43,12,0))*$B$6,error),"")</f>
        <v>27362.302891566265</v>
      </c>
      <c r="I805" s="119">
        <f>IFERROR((VLOOKUP(E805,'Simulations - Consolidé'!$A$41:$P$45,15,0)*D805+VLOOKUP(E805,'Simulations - Consolidé'!$A$41:$P$45,16,0)),"")*$C$6</f>
        <v>26711.13194828093</v>
      </c>
      <c r="J805" s="167">
        <v>16190.89</v>
      </c>
      <c r="K805" s="167">
        <v>19429.07</v>
      </c>
      <c r="L805" s="167">
        <v>12262.11</v>
      </c>
      <c r="M805" s="167">
        <v>14714.54</v>
      </c>
      <c r="N805" s="167">
        <v>9047.7999999999993</v>
      </c>
      <c r="O805" s="167">
        <v>10857.36</v>
      </c>
    </row>
    <row r="806" spans="1:15">
      <c r="A806" s="1" t="s">
        <v>3325</v>
      </c>
      <c r="B806" s="1" t="str">
        <f>VLOOKUP(A806,'BDD de référence'!$B$5:$D$5006,3,0)</f>
        <v>33</v>
      </c>
      <c r="C806" s="1" t="str">
        <f>VLOOKUP(A806,'BDD de référence'!$B$5:$E$5006,4,0)</f>
        <v>Nouvelle-Aquitaine</v>
      </c>
      <c r="D806" s="201">
        <v>20604</v>
      </c>
      <c r="E806" s="189" t="str">
        <f t="shared" si="12"/>
        <v>Tranche B</v>
      </c>
      <c r="F806" s="119">
        <f>IFERROR((VLOOKUP(E806,'Simulations - Consolidé'!$A$41:$P$45,13,0)*D806+VLOOKUP(E806,'Simulations - Consolidé'!$A$41:$P$45,14,0)),"")*$B$6</f>
        <v>38304.619354838702</v>
      </c>
      <c r="G806" s="119" t="str" cm="1">
        <f t="array" ref="G806">IF(SUMIF('BDD de référence'!$B$6:$B$4786,A806,'BDD de référence'!$I$6:$I$4786)&gt;0,IFERROR((VLOOKUP(E806,'Volet 1 - Domaines 2&amp;3'!$A$39:$L$43,11,0)*D806+VLOOKUP(E806,'Volet 1 - Domaines 2&amp;3'!$A$39:$L$43,12,0))*$B$6,error),"")</f>
        <v/>
      </c>
      <c r="H806" s="119" t="str" cm="1">
        <f t="array" ref="H806">IF(SUMIF('BDD de référence'!$B$6:$B$4786,A806,'BDD de référence'!$J$6:$J$4786)&gt;0,IFERROR((VLOOKUP(E806,'Volet 1 - Domaines 2&amp;3'!$A$39:$L$43,11,0)*D806+VLOOKUP(E806,'Volet 1 - Domaines 2&amp;3'!$A$39:$L$43,12,0))*$B$6,error),"")</f>
        <v/>
      </c>
      <c r="I806" s="119">
        <f>IFERROR((VLOOKUP(E806,'Simulations - Consolidé'!$A$41:$P$45,15,0)*D806+VLOOKUP(E806,'Simulations - Consolidé'!$A$41:$P$45,16,0)),"")*$C$6</f>
        <v>16651.792918961448</v>
      </c>
      <c r="J806" s="167">
        <v>10272.700000000001</v>
      </c>
      <c r="K806" s="167">
        <v>12327.24</v>
      </c>
      <c r="L806" s="167">
        <v>9073.66</v>
      </c>
      <c r="M806" s="167">
        <v>10888.4</v>
      </c>
      <c r="N806" s="167">
        <v>6513.77</v>
      </c>
      <c r="O806" s="167">
        <v>7816.5300000000007</v>
      </c>
    </row>
    <row r="807" spans="1:15">
      <c r="A807" s="1" t="s">
        <v>3268</v>
      </c>
      <c r="B807" s="1" t="str">
        <f>VLOOKUP(A807,'BDD de référence'!$B$5:$D$5006,3,0)</f>
        <v>33</v>
      </c>
      <c r="C807" s="1" t="str">
        <f>VLOOKUP(A807,'BDD de référence'!$B$5:$E$5006,4,0)</f>
        <v>Nouvelle-Aquitaine</v>
      </c>
      <c r="D807" s="201">
        <v>69958.5</v>
      </c>
      <c r="E807" s="189" t="str">
        <f t="shared" si="12"/>
        <v>Tranche C</v>
      </c>
      <c r="F807" s="119">
        <f>IFERROR((VLOOKUP(E807,'Simulations - Consolidé'!$A$41:$P$45,13,0)*D807+VLOOKUP(E807,'Simulations - Consolidé'!$A$41:$P$45,14,0)),"")*$B$6</f>
        <v>60629.647951807237</v>
      </c>
      <c r="G807" s="119" t="str" cm="1">
        <f t="array" ref="G807">IF(SUMIF('BDD de référence'!$B$6:$B$4786,A807,'BDD de référence'!$I$6:$I$4786)&gt;0,IFERROR((VLOOKUP(E807,'Volet 1 - Domaines 2&amp;3'!$A$39:$L$43,11,0)*D807+VLOOKUP(E807,'Volet 1 - Domaines 2&amp;3'!$A$39:$L$43,12,0))*$B$6,error),"")</f>
        <v/>
      </c>
      <c r="H807" s="119" cm="1">
        <f t="array" ref="H807">IF(SUMIF('BDD de référence'!$B$6:$B$4786,A807,'BDD de référence'!$J$6:$J$4786)&gt;0,IFERROR((VLOOKUP(E807,'Volet 1 - Domaines 2&amp;3'!$A$39:$L$43,11,0)*D807+VLOOKUP(E807,'Volet 1 - Domaines 2&amp;3'!$A$39:$L$43,12,0))*$B$6,error),"")</f>
        <v>27154.616144578311</v>
      </c>
      <c r="I807" s="119">
        <f>IFERROR((VLOOKUP(E807,'Simulations - Consolidé'!$A$41:$P$45,15,0)*D807+VLOOKUP(E807,'Simulations - Consolidé'!$A$41:$P$45,16,0)),"")*$C$6</f>
        <v>26356.934475462829</v>
      </c>
      <c r="J807" s="167">
        <v>15979.45</v>
      </c>
      <c r="K807" s="167">
        <v>19175.34</v>
      </c>
      <c r="L807" s="167">
        <v>12156.4</v>
      </c>
      <c r="M807" s="167">
        <v>14587.68</v>
      </c>
      <c r="N807" s="167">
        <v>8953.83</v>
      </c>
      <c r="O807" s="167">
        <v>10744.6</v>
      </c>
    </row>
    <row r="808" spans="1:15">
      <c r="A808" s="1" t="s">
        <v>3288</v>
      </c>
      <c r="B808" s="1" t="str">
        <f>VLOOKUP(A808,'BDD de référence'!$B$5:$D$5006,3,0)</f>
        <v>33</v>
      </c>
      <c r="C808" s="1" t="str">
        <f>VLOOKUP(A808,'BDD de référence'!$B$5:$E$5006,4,0)</f>
        <v>Nouvelle-Aquitaine</v>
      </c>
      <c r="D808" s="201">
        <v>50502.5</v>
      </c>
      <c r="E808" s="189" t="str">
        <f t="shared" si="12"/>
        <v>Tranche C</v>
      </c>
      <c r="F808" s="119">
        <f>IFERROR((VLOOKUP(E808,'Simulations - Consolidé'!$A$41:$P$45,13,0)*D808+VLOOKUP(E808,'Simulations - Consolidé'!$A$41:$P$45,14,0)),"")*$B$6</f>
        <v>52500.321686746989</v>
      </c>
      <c r="G808" s="119" t="str" cm="1">
        <f t="array" ref="G808">IF(SUMIF('BDD de référence'!$B$6:$B$4786,A808,'BDD de référence'!$I$6:$I$4786)&gt;0,IFERROR((VLOOKUP(E808,'Volet 1 - Domaines 2&amp;3'!$A$39:$L$43,11,0)*D808+VLOOKUP(E808,'Volet 1 - Domaines 2&amp;3'!$A$39:$L$43,12,0))*$B$6,error),"")</f>
        <v/>
      </c>
      <c r="H808" s="119" cm="1">
        <f t="array" ref="H808">IF(SUMIF('BDD de référence'!$B$6:$B$4786,A808,'BDD de référence'!$J$6:$J$4786)&gt;0,IFERROR((VLOOKUP(E808,'Volet 1 - Domaines 2&amp;3'!$A$39:$L$43,11,0)*D808+VLOOKUP(E808,'Volet 1 - Domaines 2&amp;3'!$A$39:$L$43,12,0))*$B$6,error),"")</f>
        <v>25082.434939759034</v>
      </c>
      <c r="I808" s="119">
        <f>IFERROR((VLOOKUP(E808,'Simulations - Consolidé'!$A$41:$P$45,15,0)*D808+VLOOKUP(E808,'Simulations - Consolidé'!$A$41:$P$45,16,0)),"")*$C$6</f>
        <v>22822.951895386424</v>
      </c>
      <c r="J808" s="167">
        <v>13869.75</v>
      </c>
      <c r="K808" s="167">
        <v>16643.7</v>
      </c>
      <c r="L808" s="167">
        <v>11101.550000000001</v>
      </c>
      <c r="M808" s="167">
        <v>13321.86</v>
      </c>
      <c r="N808" s="167">
        <v>8016.2</v>
      </c>
      <c r="O808" s="167">
        <v>9619.44</v>
      </c>
    </row>
    <row r="809" spans="1:15">
      <c r="A809" s="1" t="s">
        <v>3391</v>
      </c>
      <c r="B809" s="1" t="str">
        <f>VLOOKUP(A809,'BDD de référence'!$B$5:$D$5006,3,0)</f>
        <v>33</v>
      </c>
      <c r="C809" s="1" t="str">
        <f>VLOOKUP(A809,'BDD de référence'!$B$5:$E$5006,4,0)</f>
        <v>Nouvelle-Aquitaine</v>
      </c>
      <c r="D809" s="201">
        <v>8848.5</v>
      </c>
      <c r="E809" s="189" t="str">
        <f t="shared" si="12"/>
        <v>Tranche B</v>
      </c>
      <c r="F809" s="119">
        <f>IFERROR((VLOOKUP(E809,'Simulations - Consolidé'!$A$41:$P$45,13,0)*D809+VLOOKUP(E809,'Simulations - Consolidé'!$A$41:$P$45,14,0)),"")*$B$6</f>
        <v>22832.86451612903</v>
      </c>
      <c r="G809" s="119" t="str" cm="1">
        <f t="array" ref="G809">IF(SUMIF('BDD de référence'!$B$6:$B$4786,A809,'BDD de référence'!$I$6:$I$4786)&gt;0,IFERROR((VLOOKUP(E809,'Volet 1 - Domaines 2&amp;3'!$A$39:$L$43,11,0)*D809+VLOOKUP(E809,'Volet 1 - Domaines 2&amp;3'!$A$39:$L$43,12,0))*$B$6,error),"")</f>
        <v/>
      </c>
      <c r="H809" s="119" cm="1">
        <f t="array" ref="H809">IF(SUMIF('BDD de référence'!$B$6:$B$4786,A809,'BDD de référence'!$J$6:$J$4786)&gt;0,IFERROR((VLOOKUP(E809,'Volet 1 - Domaines 2&amp;3'!$A$39:$L$43,11,0)*D809+VLOOKUP(E809,'Volet 1 - Domaines 2&amp;3'!$A$39:$L$43,12,0))*$B$6,error),"")</f>
        <v>12367.801612903226</v>
      </c>
      <c r="I809" s="119">
        <f>IFERROR((VLOOKUP(E809,'Simulations - Consolidé'!$A$41:$P$45,15,0)*D809+VLOOKUP(E809,'Simulations - Consolidé'!$A$41:$P$45,16,0)),"")*$C$6</f>
        <v>9925.9081038552322</v>
      </c>
      <c r="J809" s="167">
        <v>6796.6</v>
      </c>
      <c r="K809" s="167">
        <v>8155.92</v>
      </c>
      <c r="L809" s="167">
        <v>5913.59</v>
      </c>
      <c r="M809" s="167">
        <v>7096.31</v>
      </c>
      <c r="N809" s="167">
        <v>5565.75</v>
      </c>
      <c r="O809" s="167">
        <v>6678.9</v>
      </c>
    </row>
    <row r="810" spans="1:15">
      <c r="A810" s="1" t="s">
        <v>3355</v>
      </c>
      <c r="B810" s="1" t="str">
        <f>VLOOKUP(A810,'BDD de référence'!$B$5:$D$5006,3,0)</f>
        <v>33</v>
      </c>
      <c r="C810" s="1" t="str">
        <f>VLOOKUP(A810,'BDD de référence'!$B$5:$E$5006,4,0)</f>
        <v>Nouvelle-Aquitaine</v>
      </c>
      <c r="D810" s="201">
        <v>13869.5</v>
      </c>
      <c r="E810" s="189" t="str">
        <f t="shared" si="12"/>
        <v>Tranche B</v>
      </c>
      <c r="F810" s="119">
        <f>IFERROR((VLOOKUP(E810,'Simulations - Consolidé'!$A$41:$P$45,13,0)*D810+VLOOKUP(E810,'Simulations - Consolidé'!$A$41:$P$45,14,0)),"")*$B$6</f>
        <v>29441.148387096771</v>
      </c>
      <c r="G810" s="119" t="str" cm="1">
        <f t="array" ref="G810">IF(SUMIF('BDD de référence'!$B$6:$B$4786,A810,'BDD de référence'!$I$6:$I$4786)&gt;0,IFERROR((VLOOKUP(E810,'Volet 1 - Domaines 2&amp;3'!$A$39:$L$43,11,0)*D810+VLOOKUP(E810,'Volet 1 - Domaines 2&amp;3'!$A$39:$L$43,12,0))*$B$6,error),"")</f>
        <v/>
      </c>
      <c r="H810" s="119" t="str" cm="1">
        <f t="array" ref="H810">IF(SUMIF('BDD de référence'!$B$6:$B$4786,A810,'BDD de référence'!$J$6:$J$4786)&gt;0,IFERROR((VLOOKUP(E810,'Volet 1 - Domaines 2&amp;3'!$A$39:$L$43,11,0)*D810+VLOOKUP(E810,'Volet 1 - Domaines 2&amp;3'!$A$39:$L$43,12,0))*$B$6,error),"")</f>
        <v/>
      </c>
      <c r="I810" s="119">
        <f>IFERROR((VLOOKUP(E810,'Simulations - Consolidé'!$A$41:$P$45,15,0)*D810+VLOOKUP(E810,'Simulations - Consolidé'!$A$41:$P$45,16,0)),"")*$C$6</f>
        <v>12798.662785208497</v>
      </c>
      <c r="J810" s="167">
        <v>8281.31</v>
      </c>
      <c r="K810" s="167">
        <v>9937.58</v>
      </c>
      <c r="L810" s="167">
        <v>7263.31</v>
      </c>
      <c r="M810" s="167">
        <v>8715.98</v>
      </c>
      <c r="N810" s="167">
        <v>5970.67</v>
      </c>
      <c r="O810" s="167">
        <v>7164.81</v>
      </c>
    </row>
    <row r="811" spans="1:15">
      <c r="A811" s="1" t="s">
        <v>3323</v>
      </c>
      <c r="B811" s="1" t="str">
        <f>VLOOKUP(A811,'BDD de référence'!$B$5:$D$5006,3,0)</f>
        <v>33</v>
      </c>
      <c r="C811" s="1" t="str">
        <f>VLOOKUP(A811,'BDD de référence'!$B$5:$E$5006,4,0)</f>
        <v>Nouvelle-Aquitaine</v>
      </c>
      <c r="D811" s="201">
        <v>23840.5</v>
      </c>
      <c r="E811" s="189" t="str">
        <f t="shared" si="12"/>
        <v>Tranche C</v>
      </c>
      <c r="F811" s="119">
        <f>IFERROR((VLOOKUP(E811,'Simulations - Consolidé'!$A$41:$P$45,13,0)*D811+VLOOKUP(E811,'Simulations - Consolidé'!$A$41:$P$45,14,0)),"")*$B$6</f>
        <v>41360.102891566268</v>
      </c>
      <c r="G811" s="119" t="str" cm="1">
        <f t="array" ref="G811">IF(SUMIF('BDD de référence'!$B$6:$B$4786,A811,'BDD de référence'!$I$6:$I$4786)&gt;0,IFERROR((VLOOKUP(E811,'Volet 1 - Domaines 2&amp;3'!$A$39:$L$43,11,0)*D811+VLOOKUP(E811,'Volet 1 - Domaines 2&amp;3'!$A$39:$L$43,12,0))*$B$6,error),"")</f>
        <v/>
      </c>
      <c r="H811" s="119" t="str" cm="1">
        <f t="array" ref="H811">IF(SUMIF('BDD de référence'!$B$6:$B$4786,A811,'BDD de référence'!$J$6:$J$4786)&gt;0,IFERROR((VLOOKUP(E811,'Volet 1 - Domaines 2&amp;3'!$A$39:$L$43,11,0)*D811+VLOOKUP(E811,'Volet 1 - Domaines 2&amp;3'!$A$39:$L$43,12,0))*$B$6,error),"")</f>
        <v/>
      </c>
      <c r="I811" s="119">
        <f>IFERROR((VLOOKUP(E811,'Simulations - Consolidé'!$A$41:$P$45,15,0)*D811+VLOOKUP(E811,'Simulations - Consolidé'!$A$41:$P$45,16,0)),"")*$C$6</f>
        <v>17980.0734234499</v>
      </c>
      <c r="J811" s="167">
        <v>10978.7</v>
      </c>
      <c r="K811" s="167">
        <v>13174.44</v>
      </c>
      <c r="L811" s="167">
        <v>9656.02</v>
      </c>
      <c r="M811" s="167">
        <v>11587.23</v>
      </c>
      <c r="N811" s="167">
        <v>6731.2800000000007</v>
      </c>
      <c r="O811" s="167">
        <v>8077.54</v>
      </c>
    </row>
    <row r="812" spans="1:15">
      <c r="A812" s="1" t="s">
        <v>3394</v>
      </c>
      <c r="B812" s="1" t="str">
        <f>VLOOKUP(A812,'BDD de référence'!$B$5:$D$5006,3,0)</f>
        <v>33</v>
      </c>
      <c r="C812" s="1" t="str">
        <f>VLOOKUP(A812,'BDD de référence'!$B$5:$E$5006,4,0)</f>
        <v>Nouvelle-Aquitaine</v>
      </c>
      <c r="D812" s="201">
        <v>8163</v>
      </c>
      <c r="E812" s="189" t="str">
        <f t="shared" si="12"/>
        <v>Tranche B</v>
      </c>
      <c r="F812" s="119">
        <f>IFERROR((VLOOKUP(E812,'Simulations - Consolidé'!$A$41:$P$45,13,0)*D812+VLOOKUP(E812,'Simulations - Consolidé'!$A$41:$P$45,14,0)),"")*$B$6</f>
        <v>21930.658064516127</v>
      </c>
      <c r="G812" s="119" t="str" cm="1">
        <f t="array" ref="G812">IF(SUMIF('BDD de référence'!$B$6:$B$4786,A812,'BDD de référence'!$I$6:$I$4786)&gt;0,IFERROR((VLOOKUP(E812,'Volet 1 - Domaines 2&amp;3'!$A$39:$L$43,11,0)*D812+VLOOKUP(E812,'Volet 1 - Domaines 2&amp;3'!$A$39:$L$43,12,0))*$B$6,error),"")</f>
        <v/>
      </c>
      <c r="H812" s="119" t="str" cm="1">
        <f t="array" ref="H812">IF(SUMIF('BDD de référence'!$B$6:$B$4786,A812,'BDD de référence'!$J$6:$J$4786)&gt;0,IFERROR((VLOOKUP(E812,'Volet 1 - Domaines 2&amp;3'!$A$39:$L$43,11,0)*D812+VLOOKUP(E812,'Volet 1 - Domaines 2&amp;3'!$A$39:$L$43,12,0))*$B$6,error),"")</f>
        <v/>
      </c>
      <c r="I812" s="119">
        <f>IFERROR((VLOOKUP(E812,'Simulations - Consolidé'!$A$41:$P$45,15,0)*D812+VLOOKUP(E812,'Simulations - Consolidé'!$A$41:$P$45,16,0)),"")*$C$6</f>
        <v>9533.7007081038555</v>
      </c>
      <c r="J812" s="167">
        <v>6593.9</v>
      </c>
      <c r="K812" s="167">
        <v>7912.68</v>
      </c>
      <c r="L812" s="167">
        <v>5729.31</v>
      </c>
      <c r="M812" s="167">
        <v>6875.18</v>
      </c>
      <c r="N812" s="167">
        <v>5510.46</v>
      </c>
      <c r="O812" s="167">
        <v>6612.56</v>
      </c>
    </row>
    <row r="813" spans="1:15">
      <c r="A813" s="1" t="s">
        <v>3347</v>
      </c>
      <c r="B813" s="1" t="str">
        <f>VLOOKUP(A813,'BDD de référence'!$B$5:$D$5006,3,0)</f>
        <v>33</v>
      </c>
      <c r="C813" s="1" t="str">
        <f>VLOOKUP(A813,'BDD de référence'!$B$5:$E$5006,4,0)</f>
        <v>Nouvelle-Aquitaine</v>
      </c>
      <c r="D813" s="201">
        <v>14765</v>
      </c>
      <c r="E813" s="189" t="str">
        <f t="shared" si="12"/>
        <v>Tranche B</v>
      </c>
      <c r="F813" s="119">
        <f>IFERROR((VLOOKUP(E813,'Simulations - Consolidé'!$A$41:$P$45,13,0)*D813+VLOOKUP(E813,'Simulations - Consolidé'!$A$41:$P$45,14,0)),"")*$B$6</f>
        <v>30619.741935483864</v>
      </c>
      <c r="G813" s="119" t="str" cm="1">
        <f t="array" ref="G813">IF(SUMIF('BDD de référence'!$B$6:$B$4786,A813,'BDD de référence'!$I$6:$I$4786)&gt;0,IFERROR((VLOOKUP(E813,'Volet 1 - Domaines 2&amp;3'!$A$39:$L$43,11,0)*D813+VLOOKUP(E813,'Volet 1 - Domaines 2&amp;3'!$A$39:$L$43,12,0))*$B$6,error),"")</f>
        <v/>
      </c>
      <c r="H813" s="119" t="str" cm="1">
        <f t="array" ref="H813">IF(SUMIF('BDD de référence'!$B$6:$B$4786,A813,'BDD de référence'!$J$6:$J$4786)&gt;0,IFERROR((VLOOKUP(E813,'Volet 1 - Domaines 2&amp;3'!$A$39:$L$43,11,0)*D813+VLOOKUP(E813,'Volet 1 - Domaines 2&amp;3'!$A$39:$L$43,12,0))*$B$6,error),"")</f>
        <v/>
      </c>
      <c r="I813" s="119">
        <f>IFERROR((VLOOKUP(E813,'Simulations - Consolidé'!$A$41:$P$45,15,0)*D813+VLOOKUP(E813,'Simulations - Consolidé'!$A$41:$P$45,16,0)),"")*$C$6</f>
        <v>13311.021243115656</v>
      </c>
      <c r="J813" s="167">
        <v>8546.11</v>
      </c>
      <c r="K813" s="167">
        <v>10255.34</v>
      </c>
      <c r="L813" s="167">
        <v>7504.04</v>
      </c>
      <c r="M813" s="167">
        <v>9004.85</v>
      </c>
      <c r="N813" s="167">
        <v>6042.89</v>
      </c>
      <c r="O813" s="167">
        <v>7251.47</v>
      </c>
    </row>
    <row r="814" spans="1:15">
      <c r="A814" s="1" t="s">
        <v>3368</v>
      </c>
      <c r="B814" s="1" t="str">
        <f>VLOOKUP(A814,'BDD de référence'!$B$5:$D$5006,3,0)</f>
        <v>33</v>
      </c>
      <c r="C814" s="1" t="str">
        <f>VLOOKUP(A814,'BDD de référence'!$B$5:$E$5006,4,0)</f>
        <v>Nouvelle-Aquitaine</v>
      </c>
      <c r="D814" s="201">
        <v>11621</v>
      </c>
      <c r="E814" s="189" t="str">
        <f t="shared" si="12"/>
        <v>Tranche B</v>
      </c>
      <c r="F814" s="119">
        <f>IFERROR((VLOOKUP(E814,'Simulations - Consolidé'!$A$41:$P$45,13,0)*D814+VLOOKUP(E814,'Simulations - Consolidé'!$A$41:$P$45,14,0)),"")*$B$6</f>
        <v>26481.832258064514</v>
      </c>
      <c r="G814" s="119" t="str" cm="1">
        <f t="array" ref="G814">IF(SUMIF('BDD de référence'!$B$6:$B$4786,A814,'BDD de référence'!$I$6:$I$4786)&gt;0,IFERROR((VLOOKUP(E814,'Volet 1 - Domaines 2&amp;3'!$A$39:$L$43,11,0)*D814+VLOOKUP(E814,'Volet 1 - Domaines 2&amp;3'!$A$39:$L$43,12,0))*$B$6,error),"")</f>
        <v/>
      </c>
      <c r="H814" s="119" t="str" cm="1">
        <f t="array" ref="H814">IF(SUMIF('BDD de référence'!$B$6:$B$4786,A814,'BDD de référence'!$J$6:$J$4786)&gt;0,IFERROR((VLOOKUP(E814,'Volet 1 - Domaines 2&amp;3'!$A$39:$L$43,11,0)*D814+VLOOKUP(E814,'Volet 1 - Domaines 2&amp;3'!$A$39:$L$43,12,0))*$B$6,error),"")</f>
        <v/>
      </c>
      <c r="I814" s="119">
        <f>IFERROR((VLOOKUP(E814,'Simulations - Consolidé'!$A$41:$P$45,15,0)*D814+VLOOKUP(E814,'Simulations - Consolidé'!$A$41:$P$45,16,0)),"")*$C$6</f>
        <v>11512.188198269079</v>
      </c>
      <c r="J814" s="167">
        <v>7616.43</v>
      </c>
      <c r="K814" s="167">
        <v>9139.7199999999993</v>
      </c>
      <c r="L814" s="167">
        <v>6658.88</v>
      </c>
      <c r="M814" s="167">
        <v>7990.66</v>
      </c>
      <c r="N814" s="167">
        <v>5789.34</v>
      </c>
      <c r="O814" s="167">
        <v>6947.21</v>
      </c>
    </row>
    <row r="815" spans="1:15">
      <c r="A815" s="1" t="s">
        <v>3396</v>
      </c>
      <c r="B815" s="1" t="str">
        <f>VLOOKUP(A815,'BDD de référence'!$B$5:$D$5006,3,0)</f>
        <v>33</v>
      </c>
      <c r="C815" s="1" t="str">
        <f>VLOOKUP(A815,'BDD de référence'!$B$5:$E$5006,4,0)</f>
        <v>Nouvelle-Aquitaine</v>
      </c>
      <c r="D815" s="201">
        <v>7464.5</v>
      </c>
      <c r="E815" s="189" t="str">
        <f t="shared" si="12"/>
        <v>Tranche B</v>
      </c>
      <c r="F815" s="119">
        <f>IFERROR((VLOOKUP(E815,'Simulations - Consolidé'!$A$41:$P$45,13,0)*D815+VLOOKUP(E815,'Simulations - Consolidé'!$A$41:$P$45,14,0)),"")*$B$6</f>
        <v>21011.34193548387</v>
      </c>
      <c r="G815" s="119" t="str" cm="1">
        <f t="array" ref="G815">IF(SUMIF('BDD de référence'!$B$6:$B$4786,A815,'BDD de référence'!$I$6:$I$4786)&gt;0,IFERROR((VLOOKUP(E815,'Volet 1 - Domaines 2&amp;3'!$A$39:$L$43,11,0)*D815+VLOOKUP(E815,'Volet 1 - Domaines 2&amp;3'!$A$39:$L$43,12,0))*$B$6,error),"")</f>
        <v/>
      </c>
      <c r="H815" s="119" t="str" cm="1">
        <f t="array" ref="H815">IF(SUMIF('BDD de référence'!$B$6:$B$4786,A815,'BDD de référence'!$J$6:$J$4786)&gt;0,IFERROR((VLOOKUP(E815,'Volet 1 - Domaines 2&amp;3'!$A$39:$L$43,11,0)*D815+VLOOKUP(E815,'Volet 1 - Domaines 2&amp;3'!$A$39:$L$43,12,0))*$B$6,error),"")</f>
        <v/>
      </c>
      <c r="I815" s="119">
        <f>IFERROR((VLOOKUP(E815,'Simulations - Consolidé'!$A$41:$P$45,15,0)*D815+VLOOKUP(E815,'Simulations - Consolidé'!$A$41:$P$45,16,0)),"")*$C$6</f>
        <v>9134.0553894571203</v>
      </c>
      <c r="J815" s="167">
        <v>6387.3600000000006</v>
      </c>
      <c r="K815" s="167">
        <v>7664.84</v>
      </c>
      <c r="L815" s="167">
        <v>5541.54</v>
      </c>
      <c r="M815" s="167">
        <v>6649.85</v>
      </c>
      <c r="N815" s="167">
        <v>5454.14</v>
      </c>
      <c r="O815" s="167">
        <v>6544.97</v>
      </c>
    </row>
    <row r="816" spans="1:15">
      <c r="A816" s="1" t="s">
        <v>3318</v>
      </c>
      <c r="B816" s="1" t="str">
        <f>VLOOKUP(A816,'BDD de référence'!$B$5:$D$5006,3,0)</f>
        <v>33</v>
      </c>
      <c r="C816" s="1" t="str">
        <f>VLOOKUP(A816,'BDD de référence'!$B$5:$E$5006,4,0)</f>
        <v>Nouvelle-Aquitaine</v>
      </c>
      <c r="D816" s="201">
        <v>30235.5</v>
      </c>
      <c r="E816" s="189" t="str">
        <f t="shared" si="12"/>
        <v>Tranche C</v>
      </c>
      <c r="F816" s="119">
        <f>IFERROR((VLOOKUP(E816,'Simulations - Consolidé'!$A$41:$P$45,13,0)*D816+VLOOKUP(E816,'Simulations - Consolidé'!$A$41:$P$45,14,0)),"")*$B$6</f>
        <v>44032.134216867467</v>
      </c>
      <c r="G816" s="119" t="str" cm="1">
        <f t="array" ref="G816">IF(SUMIF('BDD de référence'!$B$6:$B$4786,A816,'BDD de référence'!$I$6:$I$4786)&gt;0,IFERROR((VLOOKUP(E816,'Volet 1 - Domaines 2&amp;3'!$A$39:$L$43,11,0)*D816+VLOOKUP(E816,'Volet 1 - Domaines 2&amp;3'!$A$39:$L$43,12,0))*$B$6,error),"")</f>
        <v/>
      </c>
      <c r="H816" s="119" cm="1">
        <f t="array" ref="H816">IF(SUMIF('BDD de référence'!$B$6:$B$4786,A816,'BDD de référence'!$J$6:$J$4786)&gt;0,IFERROR((VLOOKUP(E816,'Volet 1 - Domaines 2&amp;3'!$A$39:$L$43,11,0)*D816+VLOOKUP(E816,'Volet 1 - Domaines 2&amp;3'!$A$39:$L$43,12,0))*$B$6,error),"")</f>
        <v>22923.87734939759</v>
      </c>
      <c r="I816" s="119">
        <f>IFERROR((VLOOKUP(E816,'Simulations - Consolidé'!$A$41:$P$45,15,0)*D816+VLOOKUP(E816,'Simulations - Consolidé'!$A$41:$P$45,16,0)),"")*$C$6</f>
        <v>19141.659494563624</v>
      </c>
      <c r="J816" s="167">
        <v>11672.130000000001</v>
      </c>
      <c r="K816" s="167">
        <v>14006.56</v>
      </c>
      <c r="L816" s="167">
        <v>10002.74</v>
      </c>
      <c r="M816" s="167">
        <v>12003.29</v>
      </c>
      <c r="N816" s="167">
        <v>7039.47</v>
      </c>
      <c r="O816" s="167">
        <v>8447.3700000000008</v>
      </c>
    </row>
    <row r="817" spans="1:15">
      <c r="A817" s="1" t="s">
        <v>3302</v>
      </c>
      <c r="B817" s="1" t="str">
        <f>VLOOKUP(A817,'BDD de référence'!$B$5:$D$5006,3,0)</f>
        <v>33</v>
      </c>
      <c r="C817" s="1" t="str">
        <f>VLOOKUP(A817,'BDD de référence'!$B$5:$E$5006,4,0)</f>
        <v>Nouvelle-Aquitaine</v>
      </c>
      <c r="D817" s="201">
        <v>37117</v>
      </c>
      <c r="E817" s="189" t="str">
        <f t="shared" si="12"/>
        <v>Tranche C</v>
      </c>
      <c r="F817" s="119">
        <f>IFERROR((VLOOKUP(E817,'Simulations - Consolidé'!$A$41:$P$45,13,0)*D817+VLOOKUP(E817,'Simulations - Consolidé'!$A$41:$P$45,14,0)),"")*$B$6</f>
        <v>46907.440481927712</v>
      </c>
      <c r="G817" s="119" t="str" cm="1">
        <f t="array" ref="G817">IF(SUMIF('BDD de référence'!$B$6:$B$4786,A817,'BDD de référence'!$I$6:$I$4786)&gt;0,IFERROR((VLOOKUP(E817,'Volet 1 - Domaines 2&amp;3'!$A$39:$L$43,11,0)*D817+VLOOKUP(E817,'Volet 1 - Domaines 2&amp;3'!$A$39:$L$43,12,0))*$B$6,error),"")</f>
        <v/>
      </c>
      <c r="H817" s="119" cm="1">
        <f t="array" ref="H817">IF(SUMIF('BDD de référence'!$B$6:$B$4786,A817,'BDD de référence'!$J$6:$J$4786)&gt;0,IFERROR((VLOOKUP(E817,'Volet 1 - Domaines 2&amp;3'!$A$39:$L$43,11,0)*D817+VLOOKUP(E817,'Volet 1 - Domaines 2&amp;3'!$A$39:$L$43,12,0))*$B$6,error),"")</f>
        <v>23656.798554216868</v>
      </c>
      <c r="I817" s="119">
        <f>IFERROR((VLOOKUP(E817,'Simulations - Consolidé'!$A$41:$P$45,15,0)*D817+VLOOKUP(E817,'Simulations - Consolidé'!$A$41:$P$45,16,0)),"")*$C$6</f>
        <v>20391.613294152223</v>
      </c>
      <c r="J817" s="167">
        <v>12418.32</v>
      </c>
      <c r="K817" s="167">
        <v>14901.99</v>
      </c>
      <c r="L817" s="167">
        <v>10375.83</v>
      </c>
      <c r="M817" s="167">
        <v>12451</v>
      </c>
      <c r="N817" s="167">
        <v>7371.1100000000006</v>
      </c>
      <c r="O817" s="167">
        <v>8845.34</v>
      </c>
    </row>
    <row r="818" spans="1:15">
      <c r="A818" s="1" t="s">
        <v>3405</v>
      </c>
      <c r="B818" s="1" t="str">
        <f>VLOOKUP(A818,'BDD de référence'!$B$5:$D$5006,3,0)</f>
        <v>33</v>
      </c>
      <c r="C818" s="1" t="str">
        <f>VLOOKUP(A818,'BDD de référence'!$B$5:$E$5006,4,0)</f>
        <v>Nouvelle-Aquitaine</v>
      </c>
      <c r="D818" s="201">
        <v>6603</v>
      </c>
      <c r="E818" s="189" t="str">
        <f t="shared" si="12"/>
        <v>Tranche A</v>
      </c>
      <c r="F818" s="119">
        <f>IFERROR((VLOOKUP(E818,'Simulations - Consolidé'!$A$41:$P$45,13,0)*D818+VLOOKUP(E818,'Simulations - Consolidé'!$A$41:$P$45,14,0)),"")*$B$6</f>
        <v>20110.757142857143</v>
      </c>
      <c r="G818" s="119" t="str" cm="1">
        <f t="array" ref="G818">IF(SUMIF('BDD de référence'!$B$6:$B$4786,A818,'BDD de référence'!$I$6:$I$4786)&gt;0,IFERROR((VLOOKUP(E818,'Volet 1 - Domaines 2&amp;3'!$A$39:$L$43,11,0)*D818+VLOOKUP(E818,'Volet 1 - Domaines 2&amp;3'!$A$39:$L$43,12,0))*$B$6,error),"")</f>
        <v/>
      </c>
      <c r="H818" s="119" t="str" cm="1">
        <f t="array" ref="H818">IF(SUMIF('BDD de référence'!$B$6:$B$4786,A818,'BDD de référence'!$J$6:$J$4786)&gt;0,IFERROR((VLOOKUP(E818,'Volet 1 - Domaines 2&amp;3'!$A$39:$L$43,11,0)*D818+VLOOKUP(E818,'Volet 1 - Domaines 2&amp;3'!$A$39:$L$43,12,0))*$B$6,error),"")</f>
        <v/>
      </c>
      <c r="I818" s="119">
        <f>IFERROR((VLOOKUP(E818,'Simulations - Consolidé'!$A$41:$P$45,15,0)*D818+VLOOKUP(E818,'Simulations - Consolidé'!$A$41:$P$45,16,0)),"")*$C$6</f>
        <v>8742.5529616724743</v>
      </c>
      <c r="J818" s="167">
        <v>6155.49</v>
      </c>
      <c r="K818" s="167">
        <v>7386.59</v>
      </c>
      <c r="L818" s="167">
        <v>5345.7800000000007</v>
      </c>
      <c r="M818" s="167">
        <v>6414.9400000000005</v>
      </c>
      <c r="N818" s="167">
        <v>5369.41</v>
      </c>
      <c r="O818" s="167">
        <v>6443.3</v>
      </c>
    </row>
    <row r="819" spans="1:15">
      <c r="A819" s="1" t="s">
        <v>3407</v>
      </c>
      <c r="B819" s="1" t="str">
        <f>VLOOKUP(A819,'BDD de référence'!$B$5:$D$5006,3,0)</f>
        <v>33</v>
      </c>
      <c r="C819" s="1" t="str">
        <f>VLOOKUP(A819,'BDD de référence'!$B$5:$E$5006,4,0)</f>
        <v>Nouvelle-Aquitaine</v>
      </c>
      <c r="D819" s="201">
        <v>6215.75</v>
      </c>
      <c r="E819" s="189" t="str">
        <f t="shared" si="12"/>
        <v>Tranche A</v>
      </c>
      <c r="F819" s="119">
        <f>IFERROR((VLOOKUP(E819,'Simulations - Consolidé'!$A$41:$P$45,13,0)*D819+VLOOKUP(E819,'Simulations - Consolidé'!$A$41:$P$45,14,0)),"")*$B$6</f>
        <v>19828.617857142857</v>
      </c>
      <c r="G819" s="119" t="str" cm="1">
        <f t="array" ref="G819">IF(SUMIF('BDD de référence'!$B$6:$B$4786,A819,'BDD de référence'!$I$6:$I$4786)&gt;0,IFERROR((VLOOKUP(E819,'Volet 1 - Domaines 2&amp;3'!$A$39:$L$43,11,0)*D819+VLOOKUP(E819,'Volet 1 - Domaines 2&amp;3'!$A$39:$L$43,12,0))*$B$6,error),"")</f>
        <v/>
      </c>
      <c r="H819" s="119" t="str" cm="1">
        <f t="array" ref="H819">IF(SUMIF('BDD de référence'!$B$6:$B$4786,A819,'BDD de référence'!$J$6:$J$4786)&gt;0,IFERROR((VLOOKUP(E819,'Volet 1 - Domaines 2&amp;3'!$A$39:$L$43,11,0)*D819+VLOOKUP(E819,'Volet 1 - Domaines 2&amp;3'!$A$39:$L$43,12,0))*$B$6,error),"")</f>
        <v/>
      </c>
      <c r="I819" s="119">
        <f>IFERROR((VLOOKUP(E819,'Simulations - Consolidé'!$A$41:$P$45,15,0)*D819+VLOOKUP(E819,'Simulations - Consolidé'!$A$41:$P$45,16,0)),"")*$C$6</f>
        <v>8619.9013066202097</v>
      </c>
      <c r="J819" s="167">
        <v>6063.2800000000007</v>
      </c>
      <c r="K819" s="167">
        <v>7275.9400000000005</v>
      </c>
      <c r="L819" s="167">
        <v>5276.63</v>
      </c>
      <c r="M819" s="167">
        <v>6331.96</v>
      </c>
      <c r="N819" s="167">
        <v>5323.31</v>
      </c>
      <c r="O819" s="167">
        <v>6387.9800000000005</v>
      </c>
    </row>
    <row r="820" spans="1:15">
      <c r="A820" s="1" t="s">
        <v>3241</v>
      </c>
      <c r="B820" s="1" t="str">
        <f>VLOOKUP(A820,'BDD de référence'!$B$5:$D$5006,3,0)</f>
        <v>33</v>
      </c>
      <c r="C820" s="1" t="str">
        <f>VLOOKUP(A820,'BDD de référence'!$B$5:$E$5006,4,0)</f>
        <v>Nouvelle-Aquitaine</v>
      </c>
      <c r="D820" s="201">
        <v>939836.5</v>
      </c>
      <c r="E820" s="189" t="str">
        <f t="shared" si="12"/>
        <v>Tranche D</v>
      </c>
      <c r="F820" s="119">
        <f>IFERROR((VLOOKUP(E820,'Simulations - Consolidé'!$A$41:$P$45,13,0)*D820+VLOOKUP(E820,'Simulations - Consolidé'!$A$41:$P$45,14,0)),"")*$B$6</f>
        <v>202369.61624087594</v>
      </c>
      <c r="G820" s="119" cm="1">
        <f t="array" ref="G820">IF(SUMIF('BDD de référence'!$B$6:$B$4786,A820,'BDD de référence'!$I$6:$I$4786)&gt;0,IFERROR((VLOOKUP(E820,'Volet 1 - Domaines 2&amp;3'!$A$39:$L$43,11,0)*D820+VLOOKUP(E820,'Volet 1 - Domaines 2&amp;3'!$A$39:$L$43,12,0))*$B$6,error),"")</f>
        <v>56531.466204379569</v>
      </c>
      <c r="H820" s="119" cm="1">
        <f t="array" ref="H820">IF(SUMIF('BDD de référence'!$B$6:$B$4786,A820,'BDD de référence'!$J$6:$J$4786)&gt;0,IFERROR((VLOOKUP(E820,'Volet 1 - Domaines 2&amp;3'!$A$39:$L$43,11,0)*D820+VLOOKUP(E820,'Volet 1 - Domaines 2&amp;3'!$A$39:$L$43,12,0))*$B$6,error),"")</f>
        <v>56531.466204379569</v>
      </c>
      <c r="I820" s="119">
        <f>IFERROR((VLOOKUP(E820,'Simulations - Consolidé'!$A$41:$P$45,15,0)*D820+VLOOKUP(E820,'Simulations - Consolidé'!$A$41:$P$45,16,0)),"")*$C$6</f>
        <v>87974.166027238738</v>
      </c>
      <c r="J820" s="167">
        <v>52763.170000000006</v>
      </c>
      <c r="K820" s="167">
        <v>63315.810000000005</v>
      </c>
      <c r="L820" s="167">
        <v>28605.269999999997</v>
      </c>
      <c r="M820" s="167">
        <v>34326.33</v>
      </c>
      <c r="N820" s="167">
        <v>24438.6</v>
      </c>
      <c r="O820" s="167">
        <v>29326.32</v>
      </c>
    </row>
    <row r="821" spans="1:15">
      <c r="A821" s="1" t="s">
        <v>3263</v>
      </c>
      <c r="B821" s="1" t="str">
        <f>VLOOKUP(A821,'BDD de référence'!$B$5:$D$5006,3,0)</f>
        <v>33</v>
      </c>
      <c r="C821" s="1" t="str">
        <f>VLOOKUP(A821,'BDD de référence'!$B$5:$E$5006,4,0)</f>
        <v>Nouvelle-Aquitaine</v>
      </c>
      <c r="D821" s="201">
        <v>76564.5</v>
      </c>
      <c r="E821" s="189" t="str">
        <f t="shared" si="12"/>
        <v>Tranche C</v>
      </c>
      <c r="F821" s="119">
        <f>IFERROR((VLOOKUP(E821,'Simulations - Consolidé'!$A$41:$P$45,13,0)*D821+VLOOKUP(E821,'Simulations - Consolidé'!$A$41:$P$45,14,0)),"")*$B$6</f>
        <v>63389.841686746986</v>
      </c>
      <c r="G821" s="119" cm="1">
        <f t="array" ref="G821">IF(SUMIF('BDD de référence'!$B$6:$B$4786,A821,'BDD de référence'!$I$6:$I$4786)&gt;0,IFERROR((VLOOKUP(E821,'Volet 1 - Domaines 2&amp;3'!$A$39:$L$43,11,0)*D821+VLOOKUP(E821,'Volet 1 - Domaines 2&amp;3'!$A$39:$L$43,12,0))*$B$6,error),"")</f>
        <v>27858.194939759036</v>
      </c>
      <c r="H821" s="119" cm="1">
        <f t="array" ref="H821">IF(SUMIF('BDD de référence'!$B$6:$B$4786,A821,'BDD de référence'!$J$6:$J$4786)&gt;0,IFERROR((VLOOKUP(E821,'Volet 1 - Domaines 2&amp;3'!$A$39:$L$43,11,0)*D821+VLOOKUP(E821,'Volet 1 - Domaines 2&amp;3'!$A$39:$L$43,12,0))*$B$6,error),"")</f>
        <v>27858.194939759036</v>
      </c>
      <c r="I821" s="119">
        <f>IFERROR((VLOOKUP(E821,'Simulations - Consolidé'!$A$41:$P$45,15,0)*D821+VLOOKUP(E821,'Simulations - Consolidé'!$A$41:$P$45,16,0)),"")*$C$6</f>
        <v>27556.846529532762</v>
      </c>
      <c r="J821" s="167">
        <v>16695.75</v>
      </c>
      <c r="K821" s="167">
        <v>20034.900000000001</v>
      </c>
      <c r="L821" s="167">
        <v>12514.550000000001</v>
      </c>
      <c r="M821" s="167">
        <v>15017.46</v>
      </c>
      <c r="N821" s="167">
        <v>9272.2000000000007</v>
      </c>
      <c r="O821" s="167">
        <v>11126.64</v>
      </c>
    </row>
    <row r="822" spans="1:15">
      <c r="A822" s="1" t="s">
        <v>3378</v>
      </c>
      <c r="B822" s="1" t="str">
        <f>VLOOKUP(A822,'BDD de référence'!$B$5:$D$5006,3,0)</f>
        <v>33</v>
      </c>
      <c r="C822" s="1" t="str">
        <f>VLOOKUP(A822,'BDD de référence'!$B$5:$E$5006,4,0)</f>
        <v>Nouvelle-Aquitaine</v>
      </c>
      <c r="D822" s="201">
        <v>10843.5</v>
      </c>
      <c r="E822" s="189" t="str">
        <f t="shared" si="12"/>
        <v>Tranche B</v>
      </c>
      <c r="F822" s="119">
        <f>IFERROR((VLOOKUP(E822,'Simulations - Consolidé'!$A$41:$P$45,13,0)*D822+VLOOKUP(E822,'Simulations - Consolidé'!$A$41:$P$45,14,0)),"")*$B$6</f>
        <v>25458.541935483867</v>
      </c>
      <c r="G822" s="119" t="str" cm="1">
        <f t="array" ref="G822">IF(SUMIF('BDD de référence'!$B$6:$B$4786,A822,'BDD de référence'!$I$6:$I$4786)&gt;0,IFERROR((VLOOKUP(E822,'Volet 1 - Domaines 2&amp;3'!$A$39:$L$43,11,0)*D822+VLOOKUP(E822,'Volet 1 - Domaines 2&amp;3'!$A$39:$L$43,12,0))*$B$6,error),"")</f>
        <v/>
      </c>
      <c r="H822" s="119" cm="1">
        <f t="array" ref="H822">IF(SUMIF('BDD de référence'!$B$6:$B$4786,A822,'BDD de référence'!$J$6:$J$4786)&gt;0,IFERROR((VLOOKUP(E822,'Volet 1 - Domaines 2&amp;3'!$A$39:$L$43,11,0)*D822+VLOOKUP(E822,'Volet 1 - Domaines 2&amp;3'!$A$39:$L$43,12,0))*$B$6,error),"")</f>
        <v>13790.043548387095</v>
      </c>
      <c r="I822" s="119">
        <f>IFERROR((VLOOKUP(E822,'Simulations - Consolidé'!$A$41:$P$45,15,0)*D822+VLOOKUP(E822,'Simulations - Consolidé'!$A$41:$P$45,16,0)),"")*$C$6</f>
        <v>11067.343194335168</v>
      </c>
      <c r="J822" s="167">
        <v>7386.5300000000007</v>
      </c>
      <c r="K822" s="167">
        <v>8863.84</v>
      </c>
      <c r="L822" s="167">
        <v>6449.87</v>
      </c>
      <c r="M822" s="167">
        <v>7739.85</v>
      </c>
      <c r="N822" s="167">
        <v>5726.64</v>
      </c>
      <c r="O822" s="167">
        <v>6871.97</v>
      </c>
    </row>
    <row r="823" spans="1:15">
      <c r="A823" s="1" t="s">
        <v>3292</v>
      </c>
      <c r="B823" s="1" t="str">
        <f>VLOOKUP(A823,'BDD de référence'!$B$5:$D$5006,3,0)</f>
        <v>33</v>
      </c>
      <c r="C823" s="1" t="str">
        <f>VLOOKUP(A823,'BDD de référence'!$B$5:$E$5006,4,0)</f>
        <v>Nouvelle-Aquitaine</v>
      </c>
      <c r="D823" s="201">
        <v>46927.5</v>
      </c>
      <c r="E823" s="189" t="str">
        <f t="shared" si="12"/>
        <v>Tranche C</v>
      </c>
      <c r="F823" s="119">
        <f>IFERROR((VLOOKUP(E823,'Simulations - Consolidé'!$A$41:$P$45,13,0)*D823+VLOOKUP(E823,'Simulations - Consolidé'!$A$41:$P$45,14,0)),"")*$B$6</f>
        <v>51006.574698795172</v>
      </c>
      <c r="G823" s="119" t="str" cm="1">
        <f t="array" ref="G823">IF(SUMIF('BDD de référence'!$B$6:$B$4786,A823,'BDD de référence'!$I$6:$I$4786)&gt;0,IFERROR((VLOOKUP(E823,'Volet 1 - Domaines 2&amp;3'!$A$39:$L$43,11,0)*D823+VLOOKUP(E823,'Volet 1 - Domaines 2&amp;3'!$A$39:$L$43,12,0))*$B$6,error),"")</f>
        <v/>
      </c>
      <c r="H823" s="119" cm="1">
        <f t="array" ref="H823">IF(SUMIF('BDD de référence'!$B$6:$B$4786,A823,'BDD de référence'!$J$6:$J$4786)&gt;0,IFERROR((VLOOKUP(E823,'Volet 1 - Domaines 2&amp;3'!$A$39:$L$43,11,0)*D823+VLOOKUP(E823,'Volet 1 - Domaines 2&amp;3'!$A$39:$L$43,12,0))*$B$6,error),"")</f>
        <v>24701.675903614454</v>
      </c>
      <c r="I823" s="119">
        <f>IFERROR((VLOOKUP(E823,'Simulations - Consolidé'!$A$41:$P$45,15,0)*D823+VLOOKUP(E823,'Simulations - Consolidé'!$A$41:$P$45,16,0)),"")*$C$6</f>
        <v>22173.589861886572</v>
      </c>
      <c r="J823" s="167">
        <v>13482.1</v>
      </c>
      <c r="K823" s="167">
        <v>16178.52</v>
      </c>
      <c r="L823" s="167">
        <v>10907.72</v>
      </c>
      <c r="M823" s="167">
        <v>13089.27</v>
      </c>
      <c r="N823" s="167">
        <v>7843.9</v>
      </c>
      <c r="O823" s="167">
        <v>9412.68</v>
      </c>
    </row>
    <row r="824" spans="1:15">
      <c r="A824" s="1" t="s">
        <v>3246</v>
      </c>
      <c r="B824" s="1" t="str">
        <f>VLOOKUP(A824,'BDD de référence'!$B$5:$D$5006,3,0)</f>
        <v>33</v>
      </c>
      <c r="C824" s="1" t="str">
        <f>VLOOKUP(A824,'BDD de référence'!$B$5:$E$5006,4,0)</f>
        <v>Nouvelle-Aquitaine</v>
      </c>
      <c r="D824" s="201">
        <v>275285.5</v>
      </c>
      <c r="E824" s="189" t="str">
        <f t="shared" si="12"/>
        <v>Tranche D</v>
      </c>
      <c r="F824" s="119">
        <f>IFERROR((VLOOKUP(E824,'Simulations - Consolidé'!$A$41:$P$45,13,0)*D824+VLOOKUP(E824,'Simulations - Consolidé'!$A$41:$P$45,14,0)),"")*$B$6</f>
        <v>132276.46332116786</v>
      </c>
      <c r="G824" s="119" cm="1">
        <f t="array" ref="G824">IF(SUMIF('BDD de référence'!$B$6:$B$4786,A824,'BDD de référence'!$I$6:$I$4786)&gt;0,IFERROR((VLOOKUP(E824,'Volet 1 - Domaines 2&amp;3'!$A$39:$L$43,11,0)*D824+VLOOKUP(E824,'Volet 1 - Domaines 2&amp;3'!$A$39:$L$43,12,0))*$B$6,error),"")</f>
        <v>44986.711605839417</v>
      </c>
      <c r="H824" s="119" cm="1">
        <f t="array" ref="H824">IF(SUMIF('BDD de référence'!$B$6:$B$4786,A824,'BDD de référence'!$J$6:$J$4786)&gt;0,IFERROR((VLOOKUP(E824,'Volet 1 - Domaines 2&amp;3'!$A$39:$L$43,11,0)*D824+VLOOKUP(E824,'Volet 1 - Domaines 2&amp;3'!$A$39:$L$43,12,0))*$B$6,error),"")</f>
        <v>44986.711605839417</v>
      </c>
      <c r="I824" s="119">
        <f>IFERROR((VLOOKUP(E824,'Simulations - Consolidé'!$A$41:$P$45,15,0)*D824+VLOOKUP(E824,'Simulations - Consolidé'!$A$41:$P$45,16,0)),"")*$C$6</f>
        <v>57503.254499732953</v>
      </c>
      <c r="J824" s="167">
        <v>34572.9</v>
      </c>
      <c r="K824" s="167">
        <v>41487.480000000003</v>
      </c>
      <c r="L824" s="167">
        <v>21329.17</v>
      </c>
      <c r="M824" s="167">
        <v>25595.01</v>
      </c>
      <c r="N824" s="167">
        <v>17162.5</v>
      </c>
      <c r="O824" s="167">
        <v>20595</v>
      </c>
    </row>
    <row r="825" spans="1:15">
      <c r="A825" s="1" t="s">
        <v>3312</v>
      </c>
      <c r="B825" s="1" t="str">
        <f>VLOOKUP(A825,'BDD de référence'!$B$5:$D$5006,3,0)</f>
        <v>33</v>
      </c>
      <c r="C825" s="1" t="str">
        <f>VLOOKUP(A825,'BDD de référence'!$B$5:$E$5006,4,0)</f>
        <v>Nouvelle-Aquitaine</v>
      </c>
      <c r="D825" s="201">
        <v>34127.5</v>
      </c>
      <c r="E825" s="189" t="str">
        <f t="shared" si="12"/>
        <v>Tranche C</v>
      </c>
      <c r="F825" s="119">
        <f>IFERROR((VLOOKUP(E825,'Simulations - Consolidé'!$A$41:$P$45,13,0)*D825+VLOOKUP(E825,'Simulations - Consolidé'!$A$41:$P$45,14,0)),"")*$B$6</f>
        <v>45658.333734939755</v>
      </c>
      <c r="G825" s="119" t="str" cm="1">
        <f t="array" ref="G825">IF(SUMIF('BDD de référence'!$B$6:$B$4786,A825,'BDD de référence'!$I$6:$I$4786)&gt;0,IFERROR((VLOOKUP(E825,'Volet 1 - Domaines 2&amp;3'!$A$39:$L$43,11,0)*D825+VLOOKUP(E825,'Volet 1 - Domaines 2&amp;3'!$A$39:$L$43,12,0))*$B$6,error),"")</f>
        <v/>
      </c>
      <c r="H825" s="119" cm="1">
        <f t="array" ref="H825">IF(SUMIF('BDD de référence'!$B$6:$B$4786,A825,'BDD de référence'!$J$6:$J$4786)&gt;0,IFERROR((VLOOKUP(E825,'Volet 1 - Domaines 2&amp;3'!$A$39:$L$43,11,0)*D825+VLOOKUP(E825,'Volet 1 - Domaines 2&amp;3'!$A$39:$L$43,12,0))*$B$6,error),"")</f>
        <v>23338.398795180721</v>
      </c>
      <c r="I825" s="119">
        <f>IFERROR((VLOOKUP(E825,'Simulations - Consolidé'!$A$41:$P$45,15,0)*D825+VLOOKUP(E825,'Simulations - Consolidé'!$A$41:$P$45,16,0)),"")*$C$6</f>
        <v>19848.601322362625</v>
      </c>
      <c r="J825" s="167">
        <v>12094.15</v>
      </c>
      <c r="K825" s="167">
        <v>14512.98</v>
      </c>
      <c r="L825" s="167">
        <v>10213.75</v>
      </c>
      <c r="M825" s="167">
        <v>12256.5</v>
      </c>
      <c r="N825" s="167">
        <v>7227.04</v>
      </c>
      <c r="O825" s="167">
        <v>8672.4500000000007</v>
      </c>
    </row>
    <row r="826" spans="1:15">
      <c r="A826" s="1" t="s">
        <v>3257</v>
      </c>
      <c r="B826" s="1" t="str">
        <f>VLOOKUP(A826,'BDD de référence'!$B$5:$D$5006,3,0)</f>
        <v>33</v>
      </c>
      <c r="C826" s="1" t="str">
        <f>VLOOKUP(A826,'BDD de référence'!$B$5:$E$5006,4,0)</f>
        <v>Nouvelle-Aquitaine</v>
      </c>
      <c r="D826" s="201">
        <v>105249</v>
      </c>
      <c r="E826" s="189" t="str">
        <f t="shared" si="12"/>
        <v>Tranche C</v>
      </c>
      <c r="F826" s="119">
        <f>IFERROR((VLOOKUP(E826,'Simulations - Consolidé'!$A$41:$P$45,13,0)*D826+VLOOKUP(E826,'Simulations - Consolidé'!$A$41:$P$45,14,0)),"")*$B$6</f>
        <v>75375.124337349407</v>
      </c>
      <c r="G826" s="119" t="str" cm="1">
        <f t="array" ref="G826">IF(SUMIF('BDD de référence'!$B$6:$B$4786,A826,'BDD de référence'!$I$6:$I$4786)&gt;0,IFERROR((VLOOKUP(E826,'Volet 1 - Domaines 2&amp;3'!$A$39:$L$43,11,0)*D826+VLOOKUP(E826,'Volet 1 - Domaines 2&amp;3'!$A$39:$L$43,12,0))*$B$6,error),"")</f>
        <v/>
      </c>
      <c r="H826" s="119" t="str" cm="1">
        <f t="array" ref="H826">IF(SUMIF('BDD de référence'!$B$6:$B$4786,A826,'BDD de référence'!$J$6:$J$4786)&gt;0,IFERROR((VLOOKUP(E826,'Volet 1 - Domaines 2&amp;3'!$A$39:$L$43,11,0)*D826+VLOOKUP(E826,'Volet 1 - Domaines 2&amp;3'!$A$39:$L$43,12,0))*$B$6,error),"")</f>
        <v/>
      </c>
      <c r="I826" s="119">
        <f>IFERROR((VLOOKUP(E826,'Simulations - Consolidé'!$A$41:$P$45,15,0)*D826+VLOOKUP(E826,'Simulations - Consolidé'!$A$41:$P$45,16,0)),"")*$C$6</f>
        <v>32767.091354687036</v>
      </c>
      <c r="J826" s="167">
        <v>19806.12</v>
      </c>
      <c r="K826" s="167">
        <v>23767.35</v>
      </c>
      <c r="L826" s="167">
        <v>14069.73</v>
      </c>
      <c r="M826" s="167">
        <v>16883.679999999997</v>
      </c>
      <c r="N826" s="167">
        <v>10654.58</v>
      </c>
      <c r="O826" s="167">
        <v>12785.5</v>
      </c>
    </row>
    <row r="827" spans="1:15">
      <c r="A827" s="1" t="s">
        <v>3278</v>
      </c>
      <c r="B827" s="1" t="str">
        <f>VLOOKUP(A827,'BDD de référence'!$B$5:$D$5006,3,0)</f>
        <v>33</v>
      </c>
      <c r="C827" s="1" t="str">
        <f>VLOOKUP(A827,'BDD de référence'!$B$5:$E$5006,4,0)</f>
        <v>Nouvelle-Aquitaine</v>
      </c>
      <c r="D827" s="201">
        <v>93990.25</v>
      </c>
      <c r="E827" s="189" t="str">
        <f t="shared" si="12"/>
        <v>Tranche C</v>
      </c>
      <c r="F827" s="119">
        <f>IFERROR((VLOOKUP(E827,'Simulations - Consolidé'!$A$41:$P$45,13,0)*D827+VLOOKUP(E827,'Simulations - Consolidé'!$A$41:$P$45,14,0)),"")*$B$6</f>
        <v>70670.865903614453</v>
      </c>
      <c r="G827" s="119" t="str" cm="1">
        <f t="array" ref="G827">IF(SUMIF('BDD de référence'!$B$6:$B$4786,A827,'BDD de référence'!$I$6:$I$4786)&gt;0,IFERROR((VLOOKUP(E827,'Volet 1 - Domaines 2&amp;3'!$A$39:$L$43,11,0)*D827+VLOOKUP(E827,'Volet 1 - Domaines 2&amp;3'!$A$39:$L$43,12,0))*$B$6,error),"")</f>
        <v/>
      </c>
      <c r="H827" s="119" t="str" cm="1">
        <f t="array" ref="H827">IF(SUMIF('BDD de référence'!$B$6:$B$4786,A827,'BDD de référence'!$J$6:$J$4786)&gt;0,IFERROR((VLOOKUP(E827,'Volet 1 - Domaines 2&amp;3'!$A$39:$L$43,11,0)*D827+VLOOKUP(E827,'Volet 1 - Domaines 2&amp;3'!$A$39:$L$43,12,0))*$B$6,error),"")</f>
        <v/>
      </c>
      <c r="I827" s="119">
        <f>IFERROR((VLOOKUP(E827,'Simulations - Consolidé'!$A$41:$P$45,15,0)*D827+VLOOKUP(E827,'Simulations - Consolidé'!$A$41:$P$45,16,0)),"")*$C$6</f>
        <v>30722.055048486629</v>
      </c>
      <c r="J827" s="167">
        <v>18585.3</v>
      </c>
      <c r="K827" s="167">
        <v>22302.36</v>
      </c>
      <c r="L827" s="167">
        <v>13459.32</v>
      </c>
      <c r="M827" s="167">
        <v>16151.19</v>
      </c>
      <c r="N827" s="167">
        <v>10111.99</v>
      </c>
      <c r="O827" s="167">
        <v>12134.39</v>
      </c>
    </row>
    <row r="828" spans="1:15">
      <c r="A828" s="1" t="s">
        <v>3373</v>
      </c>
      <c r="B828" s="1" t="str">
        <f>VLOOKUP(A828,'BDD de référence'!$B$5:$D$5006,3,0)</f>
        <v>33</v>
      </c>
      <c r="C828" s="1" t="str">
        <f>VLOOKUP(A828,'BDD de référence'!$B$5:$E$5006,4,0)</f>
        <v>Nouvelle-Aquitaine</v>
      </c>
      <c r="D828" s="201">
        <v>11337.5</v>
      </c>
      <c r="E828" s="189" t="str">
        <f t="shared" si="12"/>
        <v>Tranche B</v>
      </c>
      <c r="F828" s="119">
        <f>IFERROR((VLOOKUP(E828,'Simulations - Consolidé'!$A$41:$P$45,13,0)*D828+VLOOKUP(E828,'Simulations - Consolidé'!$A$41:$P$45,14,0)),"")*$B$6</f>
        <v>26108.709677419352</v>
      </c>
      <c r="G828" s="119" t="str" cm="1">
        <f t="array" ref="G828">IF(SUMIF('BDD de référence'!$B$6:$B$4786,A828,'BDD de référence'!$I$6:$I$4786)&gt;0,IFERROR((VLOOKUP(E828,'Volet 1 - Domaines 2&amp;3'!$A$39:$L$43,11,0)*D828+VLOOKUP(E828,'Volet 1 - Domaines 2&amp;3'!$A$39:$L$43,12,0))*$B$6,error),"")</f>
        <v/>
      </c>
      <c r="H828" s="119" cm="1">
        <f t="array" ref="H828">IF(SUMIF('BDD de référence'!$B$6:$B$4786,A828,'BDD de référence'!$J$6:$J$4786)&gt;0,IFERROR((VLOOKUP(E828,'Volet 1 - Domaines 2&amp;3'!$A$39:$L$43,11,0)*D828+VLOOKUP(E828,'Volet 1 - Domaines 2&amp;3'!$A$39:$L$43,12,0))*$B$6,error),"")</f>
        <v>14142.217741935483</v>
      </c>
      <c r="I828" s="119">
        <f>IFERROR((VLOOKUP(E828,'Simulations - Consolidé'!$A$41:$P$45,15,0)*D828+VLOOKUP(E828,'Simulations - Consolidé'!$A$41:$P$45,16,0)),"")*$C$6</f>
        <v>11349.984264358773</v>
      </c>
      <c r="J828" s="167">
        <v>7532.6</v>
      </c>
      <c r="K828" s="167">
        <v>9039.1200000000008</v>
      </c>
      <c r="L828" s="167">
        <v>6582.67</v>
      </c>
      <c r="M828" s="167">
        <v>7899.21</v>
      </c>
      <c r="N828" s="167">
        <v>5766.47</v>
      </c>
      <c r="O828" s="167">
        <v>6919.77</v>
      </c>
    </row>
    <row r="829" spans="1:15">
      <c r="A829" s="1" t="s">
        <v>3308</v>
      </c>
      <c r="B829" s="1" t="str">
        <f>VLOOKUP(A829,'BDD de référence'!$B$5:$D$5006,3,0)</f>
        <v>33</v>
      </c>
      <c r="C829" s="1" t="str">
        <f>VLOOKUP(A829,'BDD de référence'!$B$5:$E$5006,4,0)</f>
        <v>Nouvelle-Aquitaine</v>
      </c>
      <c r="D829" s="201">
        <v>36527.5</v>
      </c>
      <c r="E829" s="189" t="str">
        <f t="shared" si="12"/>
        <v>Tranche C</v>
      </c>
      <c r="F829" s="119">
        <f>IFERROR((VLOOKUP(E829,'Simulations - Consolidé'!$A$41:$P$45,13,0)*D829+VLOOKUP(E829,'Simulations - Consolidé'!$A$41:$P$45,14,0)),"")*$B$6</f>
        <v>46661.128915662644</v>
      </c>
      <c r="G829" s="119" t="str" cm="1">
        <f t="array" ref="G829">IF(SUMIF('BDD de référence'!$B$6:$B$4786,A829,'BDD de référence'!$I$6:$I$4786)&gt;0,IFERROR((VLOOKUP(E829,'Volet 1 - Domaines 2&amp;3'!$A$39:$L$43,11,0)*D829+VLOOKUP(E829,'Volet 1 - Domaines 2&amp;3'!$A$39:$L$43,12,0))*$B$6,error),"")</f>
        <v/>
      </c>
      <c r="H829" s="119" cm="1">
        <f t="array" ref="H829">IF(SUMIF('BDD de référence'!$B$6:$B$4786,A829,'BDD de référence'!$J$6:$J$4786)&gt;0,IFERROR((VLOOKUP(E829,'Volet 1 - Domaines 2&amp;3'!$A$39:$L$43,11,0)*D829+VLOOKUP(E829,'Volet 1 - Domaines 2&amp;3'!$A$39:$L$43,12,0))*$B$6,error),"")</f>
        <v>23594.013253012046</v>
      </c>
      <c r="I829" s="119">
        <f>IFERROR((VLOOKUP(E829,'Simulations - Consolidé'!$A$41:$P$45,15,0)*D829+VLOOKUP(E829,'Simulations - Consolidé'!$A$41:$P$45,16,0)),"")*$C$6</f>
        <v>20284.536673523362</v>
      </c>
      <c r="J829" s="167">
        <v>12354.4</v>
      </c>
      <c r="K829" s="167">
        <v>14825.28</v>
      </c>
      <c r="L829" s="167">
        <v>10343.870000000001</v>
      </c>
      <c r="M829" s="167">
        <v>12412.65</v>
      </c>
      <c r="N829" s="167">
        <v>7342.7</v>
      </c>
      <c r="O829" s="167">
        <v>8811.24</v>
      </c>
    </row>
    <row r="830" spans="1:15">
      <c r="A830" s="1" t="s">
        <v>3350</v>
      </c>
      <c r="B830" s="1" t="str">
        <f>VLOOKUP(A830,'BDD de référence'!$B$5:$D$5006,3,0)</f>
        <v>33</v>
      </c>
      <c r="C830" s="1" t="str">
        <f>VLOOKUP(A830,'BDD de référence'!$B$5:$E$5006,4,0)</f>
        <v>Nouvelle-Aquitaine</v>
      </c>
      <c r="D830" s="201">
        <v>14089.5</v>
      </c>
      <c r="E830" s="189" t="str">
        <f t="shared" si="12"/>
        <v>Tranche B</v>
      </c>
      <c r="F830" s="119">
        <f>IFERROR((VLOOKUP(E830,'Simulations - Consolidé'!$A$41:$P$45,13,0)*D830+VLOOKUP(E830,'Simulations - Consolidé'!$A$41:$P$45,14,0)),"")*$B$6</f>
        <v>29730.696774193548</v>
      </c>
      <c r="G830" s="119" t="str" cm="1">
        <f t="array" ref="G830">IF(SUMIF('BDD de référence'!$B$6:$B$4786,A830,'BDD de référence'!$I$6:$I$4786)&gt;0,IFERROR((VLOOKUP(E830,'Volet 1 - Domaines 2&amp;3'!$A$39:$L$43,11,0)*D830+VLOOKUP(E830,'Volet 1 - Domaines 2&amp;3'!$A$39:$L$43,12,0))*$B$6,error),"")</f>
        <v/>
      </c>
      <c r="H830" s="119" t="str" cm="1">
        <f t="array" ref="H830">IF(SUMIF('BDD de référence'!$B$6:$B$4786,A830,'BDD de référence'!$J$6:$J$4786)&gt;0,IFERROR((VLOOKUP(E830,'Volet 1 - Domaines 2&amp;3'!$A$39:$L$43,11,0)*D830+VLOOKUP(E830,'Volet 1 - Domaines 2&amp;3'!$A$39:$L$43,12,0))*$B$6,error),"")</f>
        <v/>
      </c>
      <c r="I830" s="119">
        <f>IFERROR((VLOOKUP(E830,'Simulations - Consolidé'!$A$41:$P$45,15,0)*D830+VLOOKUP(E830,'Simulations - Consolidé'!$A$41:$P$45,16,0)),"")*$C$6</f>
        <v>12924.535326514555</v>
      </c>
      <c r="J830" s="167">
        <v>8346.36</v>
      </c>
      <c r="K830" s="167">
        <v>10015.64</v>
      </c>
      <c r="L830" s="167">
        <v>7322.45</v>
      </c>
      <c r="M830" s="167">
        <v>8786.94</v>
      </c>
      <c r="N830" s="167">
        <v>5988.41</v>
      </c>
      <c r="O830" s="167">
        <v>7186.1</v>
      </c>
    </row>
    <row r="831" spans="1:15">
      <c r="A831" s="1" t="s">
        <v>3426</v>
      </c>
      <c r="B831" s="1" t="str">
        <f>VLOOKUP(A831,'BDD de référence'!$B$5:$D$5006,3,0)</f>
        <v>33</v>
      </c>
      <c r="C831" s="1" t="str">
        <f>VLOOKUP(A831,'BDD de référence'!$B$5:$E$5006,4,0)</f>
        <v>Nouvelle-Aquitaine</v>
      </c>
      <c r="D831" s="201">
        <v>3930.75</v>
      </c>
      <c r="E831" s="189" t="str">
        <f t="shared" si="12"/>
        <v>Tranche A</v>
      </c>
      <c r="F831" s="119">
        <f>IFERROR((VLOOKUP(E831,'Simulations - Consolidé'!$A$41:$P$45,13,0)*D831+VLOOKUP(E831,'Simulations - Consolidé'!$A$41:$P$45,14,0)),"")*$B$6</f>
        <v>18163.832142857143</v>
      </c>
      <c r="G831" s="119" t="str" cm="1">
        <f t="array" ref="G831">IF(SUMIF('BDD de référence'!$B$6:$B$4786,A831,'BDD de référence'!$I$6:$I$4786)&gt;0,IFERROR((VLOOKUP(E831,'Volet 1 - Domaines 2&amp;3'!$A$39:$L$43,11,0)*D831+VLOOKUP(E831,'Volet 1 - Domaines 2&amp;3'!$A$39:$L$43,12,0))*$B$6,error),"")</f>
        <v/>
      </c>
      <c r="H831" s="119" t="str" cm="1">
        <f t="array" ref="H831">IF(SUMIF('BDD de référence'!$B$6:$B$4786,A831,'BDD de référence'!$J$6:$J$4786)&gt;0,IFERROR((VLOOKUP(E831,'Volet 1 - Domaines 2&amp;3'!$A$39:$L$43,11,0)*D831+VLOOKUP(E831,'Volet 1 - Domaines 2&amp;3'!$A$39:$L$43,12,0))*$B$6,error),"")</f>
        <v/>
      </c>
      <c r="I831" s="119">
        <f>IFERROR((VLOOKUP(E831,'Simulations - Consolidé'!$A$41:$P$45,15,0)*D831+VLOOKUP(E831,'Simulations - Consolidé'!$A$41:$P$45,16,0)),"")*$C$6</f>
        <v>7896.1852787456446</v>
      </c>
      <c r="J831" s="167">
        <v>5519.24</v>
      </c>
      <c r="K831" s="167">
        <v>6623.09</v>
      </c>
      <c r="L831" s="167">
        <v>4868.6000000000004</v>
      </c>
      <c r="M831" s="167">
        <v>5842.32</v>
      </c>
      <c r="N831" s="167">
        <v>5051.29</v>
      </c>
      <c r="O831" s="167">
        <v>6061.55</v>
      </c>
    </row>
    <row r="832" spans="1:15">
      <c r="A832" s="1" t="s">
        <v>3280</v>
      </c>
      <c r="B832" s="1" t="str">
        <f>VLOOKUP(A832,'BDD de référence'!$B$5:$D$5006,3,0)</f>
        <v>33</v>
      </c>
      <c r="C832" s="1" t="str">
        <f>VLOOKUP(A832,'BDD de référence'!$B$5:$E$5006,4,0)</f>
        <v>Nouvelle-Aquitaine</v>
      </c>
      <c r="D832" s="201">
        <v>58578</v>
      </c>
      <c r="E832" s="189" t="str">
        <f t="shared" si="12"/>
        <v>Tranche C</v>
      </c>
      <c r="F832" s="119">
        <f>IFERROR((VLOOKUP(E832,'Simulations - Consolidé'!$A$41:$P$45,13,0)*D832+VLOOKUP(E832,'Simulations - Consolidé'!$A$41:$P$45,14,0)),"")*$B$6</f>
        <v>55874.518554216869</v>
      </c>
      <c r="G832" s="119" t="str" cm="1">
        <f t="array" ref="G832">IF(SUMIF('BDD de référence'!$B$6:$B$4786,A832,'BDD de référence'!$I$6:$I$4786)&gt;0,IFERROR((VLOOKUP(E832,'Volet 1 - Domaines 2&amp;3'!$A$39:$L$43,11,0)*D832+VLOOKUP(E832,'Volet 1 - Domaines 2&amp;3'!$A$39:$L$43,12,0))*$B$6,error),"")</f>
        <v/>
      </c>
      <c r="H832" s="119" cm="1">
        <f t="array" ref="H832">IF(SUMIF('BDD de référence'!$B$6:$B$4786,A832,'BDD de référence'!$J$6:$J$4786)&gt;0,IFERROR((VLOOKUP(E832,'Volet 1 - Domaines 2&amp;3'!$A$39:$L$43,11,0)*D832+VLOOKUP(E832,'Volet 1 - Domaines 2&amp;3'!$A$39:$L$43,12,0))*$B$6,error),"")</f>
        <v>25942.524337349398</v>
      </c>
      <c r="I832" s="119">
        <f>IFERROR((VLOOKUP(E832,'Simulations - Consolidé'!$A$41:$P$45,15,0)*D832+VLOOKUP(E832,'Simulations - Consolidé'!$A$41:$P$45,16,0)),"")*$C$6</f>
        <v>24289.783532177491</v>
      </c>
      <c r="J832" s="167">
        <v>14745.41</v>
      </c>
      <c r="K832" s="167">
        <v>17694.5</v>
      </c>
      <c r="L832" s="167">
        <v>11539.380000000001</v>
      </c>
      <c r="M832" s="167">
        <v>13847.26</v>
      </c>
      <c r="N832" s="167">
        <v>8405.3700000000008</v>
      </c>
      <c r="O832" s="167">
        <v>10086.450000000001</v>
      </c>
    </row>
    <row r="833" spans="1:15">
      <c r="A833" s="1" t="s">
        <v>3422</v>
      </c>
      <c r="B833" s="1" t="str">
        <f>VLOOKUP(A833,'BDD de référence'!$B$5:$D$5006,3,0)</f>
        <v>33</v>
      </c>
      <c r="C833" s="1" t="str">
        <f>VLOOKUP(A833,'BDD de référence'!$B$5:$E$5006,4,0)</f>
        <v>Nouvelle-Aquitaine</v>
      </c>
      <c r="D833" s="201">
        <v>4995.25</v>
      </c>
      <c r="E833" s="189" t="str">
        <f t="shared" si="12"/>
        <v>Tranche A</v>
      </c>
      <c r="F833" s="119">
        <f>IFERROR((VLOOKUP(E833,'Simulations - Consolidé'!$A$41:$P$45,13,0)*D833+VLOOKUP(E833,'Simulations - Consolidé'!$A$41:$P$45,14,0)),"")*$B$6</f>
        <v>18939.396428571425</v>
      </c>
      <c r="G833" s="119" t="str" cm="1">
        <f t="array" ref="G833">IF(SUMIF('BDD de référence'!$B$6:$B$4786,A833,'BDD de référence'!$I$6:$I$4786)&gt;0,IFERROR((VLOOKUP(E833,'Volet 1 - Domaines 2&amp;3'!$A$39:$L$43,11,0)*D833+VLOOKUP(E833,'Volet 1 - Domaines 2&amp;3'!$A$39:$L$43,12,0))*$B$6,error),"")</f>
        <v/>
      </c>
      <c r="H833" s="119" t="str" cm="1">
        <f t="array" ref="H833">IF(SUMIF('BDD de référence'!$B$6:$B$4786,A833,'BDD de référence'!$J$6:$J$4786)&gt;0,IFERROR((VLOOKUP(E833,'Volet 1 - Domaines 2&amp;3'!$A$39:$L$43,11,0)*D833+VLOOKUP(E833,'Volet 1 - Domaines 2&amp;3'!$A$39:$L$43,12,0))*$B$6,error),"")</f>
        <v/>
      </c>
      <c r="I833" s="119">
        <f>IFERROR((VLOOKUP(E833,'Simulations - Consolidé'!$A$41:$P$45,15,0)*D833+VLOOKUP(E833,'Simulations - Consolidé'!$A$41:$P$45,16,0)),"")*$C$6</f>
        <v>8233.3387630662019</v>
      </c>
      <c r="J833" s="167">
        <v>5772.6900000000005</v>
      </c>
      <c r="K833" s="167">
        <v>6927.2300000000005</v>
      </c>
      <c r="L833" s="167">
        <v>5058.6900000000005</v>
      </c>
      <c r="M833" s="167">
        <v>6070.43</v>
      </c>
      <c r="N833" s="167">
        <v>5178.01</v>
      </c>
      <c r="O833" s="167">
        <v>6213.62</v>
      </c>
    </row>
    <row r="834" spans="1:15">
      <c r="A834" s="1" t="s">
        <v>3403</v>
      </c>
      <c r="B834" s="1" t="str">
        <f>VLOOKUP(A834,'BDD de référence'!$B$5:$D$5006,3,0)</f>
        <v>33</v>
      </c>
      <c r="C834" s="1" t="str">
        <f>VLOOKUP(A834,'BDD de référence'!$B$5:$E$5006,4,0)</f>
        <v>Nouvelle-Aquitaine</v>
      </c>
      <c r="D834" s="201">
        <v>6721.75</v>
      </c>
      <c r="E834" s="189" t="str">
        <f t="shared" si="12"/>
        <v>Tranche A</v>
      </c>
      <c r="F834" s="119">
        <f>IFERROR((VLOOKUP(E834,'Simulations - Consolidé'!$A$41:$P$45,13,0)*D834+VLOOKUP(E834,'Simulations - Consolidé'!$A$41:$P$45,14,0)),"")*$B$6</f>
        <v>20197.274999999998</v>
      </c>
      <c r="G834" s="119" t="str" cm="1">
        <f t="array" ref="G834">IF(SUMIF('BDD de référence'!$B$6:$B$4786,A834,'BDD de référence'!$I$6:$I$4786)&gt;0,IFERROR((VLOOKUP(E834,'Volet 1 - Domaines 2&amp;3'!$A$39:$L$43,11,0)*D834+VLOOKUP(E834,'Volet 1 - Domaines 2&amp;3'!$A$39:$L$43,12,0))*$B$6,error),"")</f>
        <v/>
      </c>
      <c r="H834" s="119" t="str" cm="1">
        <f t="array" ref="H834">IF(SUMIF('BDD de référence'!$B$6:$B$4786,A834,'BDD de référence'!$J$6:$J$4786)&gt;0,IFERROR((VLOOKUP(E834,'Volet 1 - Domaines 2&amp;3'!$A$39:$L$43,11,0)*D834+VLOOKUP(E834,'Volet 1 - Domaines 2&amp;3'!$A$39:$L$43,12,0))*$B$6,error),"")</f>
        <v/>
      </c>
      <c r="I834" s="119">
        <f>IFERROR((VLOOKUP(E834,'Simulations - Consolidé'!$A$41:$P$45,15,0)*D834+VLOOKUP(E834,'Simulations - Consolidé'!$A$41:$P$45,16,0)),"")*$C$6</f>
        <v>8780.1640243902439</v>
      </c>
      <c r="J834" s="167">
        <v>6183.75</v>
      </c>
      <c r="K834" s="167">
        <v>7420.5</v>
      </c>
      <c r="L834" s="167">
        <v>5366.99</v>
      </c>
      <c r="M834" s="167">
        <v>6440.39</v>
      </c>
      <c r="N834" s="167">
        <v>5383.55</v>
      </c>
      <c r="O834" s="167">
        <v>6460.26</v>
      </c>
    </row>
    <row r="835" spans="1:15">
      <c r="A835" s="1" t="s">
        <v>62</v>
      </c>
      <c r="B835" s="1" t="str">
        <f>VLOOKUP(A835,'BDD de référence'!$B$5:$D$5006,3,0)</f>
        <v>33</v>
      </c>
      <c r="C835" s="1" t="str">
        <f>VLOOKUP(A835,'BDD de référence'!$B$5:$E$5006,4,0)</f>
        <v>Nouvelle-Aquitaine</v>
      </c>
      <c r="D835" s="201">
        <v>14299</v>
      </c>
      <c r="E835" s="189" t="str">
        <f t="shared" si="12"/>
        <v>Tranche B</v>
      </c>
      <c r="F835" s="119">
        <f>IFERROR((VLOOKUP(E835,'Simulations - Consolidé'!$A$41:$P$45,13,0)*D835+VLOOKUP(E835,'Simulations - Consolidé'!$A$41:$P$45,14,0)),"")*$B$6</f>
        <v>30006.425806451607</v>
      </c>
      <c r="G835" s="119" t="str" cm="1">
        <f t="array" ref="G835">IF(SUMIF('BDD de référence'!$B$6:$B$4786,A835,'BDD de référence'!$I$6:$I$4786)&gt;0,IFERROR((VLOOKUP(E835,'Volet 1 - Domaines 2&amp;3'!$A$39:$L$43,11,0)*D835+VLOOKUP(E835,'Volet 1 - Domaines 2&amp;3'!$A$39:$L$43,12,0))*$B$6,error),"")</f>
        <v/>
      </c>
      <c r="H835" s="119" t="str" cm="1">
        <f t="array" ref="H835">IF(SUMIF('BDD de référence'!$B$6:$B$4786,A835,'BDD de référence'!$J$6:$J$4786)&gt;0,IFERROR((VLOOKUP(E835,'Volet 1 - Domaines 2&amp;3'!$A$39:$L$43,11,0)*D835+VLOOKUP(E835,'Volet 1 - Domaines 2&amp;3'!$A$39:$L$43,12,0))*$B$6,error),"")</f>
        <v/>
      </c>
      <c r="I835" s="119">
        <f>IFERROR((VLOOKUP(E835,'Simulations - Consolidé'!$A$41:$P$45,15,0)*D835+VLOOKUP(E835,'Simulations - Consolidé'!$A$41:$P$45,16,0)),"")*$C$6</f>
        <v>13044.400314712824</v>
      </c>
      <c r="J835" s="167">
        <v>8408.31</v>
      </c>
      <c r="K835" s="167">
        <v>10089.98</v>
      </c>
      <c r="L835" s="167">
        <v>7378.77</v>
      </c>
      <c r="M835" s="167">
        <v>8854.5300000000007</v>
      </c>
      <c r="N835" s="167">
        <v>6005.3</v>
      </c>
      <c r="O835" s="167">
        <v>7206.36</v>
      </c>
    </row>
    <row r="836" spans="1:15">
      <c r="A836" s="1" t="s">
        <v>3389</v>
      </c>
      <c r="B836" s="1" t="str">
        <f>VLOOKUP(A836,'BDD de référence'!$B$5:$D$5006,3,0)</f>
        <v>33</v>
      </c>
      <c r="C836" s="1" t="str">
        <f>VLOOKUP(A836,'BDD de référence'!$B$5:$E$5006,4,0)</f>
        <v>Nouvelle-Aquitaine</v>
      </c>
      <c r="D836" s="201">
        <v>8920.5</v>
      </c>
      <c r="E836" s="189" t="str">
        <f t="shared" si="12"/>
        <v>Tranche B</v>
      </c>
      <c r="F836" s="119">
        <f>IFERROR((VLOOKUP(E836,'Simulations - Consolidé'!$A$41:$P$45,13,0)*D836+VLOOKUP(E836,'Simulations - Consolidé'!$A$41:$P$45,14,0)),"")*$B$6</f>
        <v>22927.625806451611</v>
      </c>
      <c r="G836" s="119" t="str" cm="1">
        <f t="array" ref="G836">IF(SUMIF('BDD de référence'!$B$6:$B$4786,A836,'BDD de référence'!$I$6:$I$4786)&gt;0,IFERROR((VLOOKUP(E836,'Volet 1 - Domaines 2&amp;3'!$A$39:$L$43,11,0)*D836+VLOOKUP(E836,'Volet 1 - Domaines 2&amp;3'!$A$39:$L$43,12,0))*$B$6,error),"")</f>
        <v/>
      </c>
      <c r="H836" s="119" t="str" cm="1">
        <f t="array" ref="H836">IF(SUMIF('BDD de référence'!$B$6:$B$4786,A836,'BDD de référence'!$J$6:$J$4786)&gt;0,IFERROR((VLOOKUP(E836,'Volet 1 - Domaines 2&amp;3'!$A$39:$L$43,11,0)*D836+VLOOKUP(E836,'Volet 1 - Domaines 2&amp;3'!$A$39:$L$43,12,0))*$B$6,error),"")</f>
        <v/>
      </c>
      <c r="I836" s="119">
        <f>IFERROR((VLOOKUP(E836,'Simulations - Consolidé'!$A$41:$P$45,15,0)*D836+VLOOKUP(E836,'Simulations - Consolidé'!$A$41:$P$45,16,0)),"")*$C$6</f>
        <v>9967.1027537372138</v>
      </c>
      <c r="J836" s="167">
        <v>6817.9000000000005</v>
      </c>
      <c r="K836" s="167">
        <v>8181.48</v>
      </c>
      <c r="L836" s="167">
        <v>5932.9400000000005</v>
      </c>
      <c r="M836" s="167">
        <v>7119.5300000000007</v>
      </c>
      <c r="N836" s="167">
        <v>5571.55</v>
      </c>
      <c r="O836" s="167">
        <v>6685.86</v>
      </c>
    </row>
    <row r="837" spans="1:15">
      <c r="A837" s="1" t="s">
        <v>3316</v>
      </c>
      <c r="B837" s="1" t="str">
        <f>VLOOKUP(A837,'BDD de référence'!$B$5:$D$5006,3,0)</f>
        <v>33</v>
      </c>
      <c r="C837" s="1" t="str">
        <f>VLOOKUP(A837,'BDD de référence'!$B$5:$E$5006,4,0)</f>
        <v>Nouvelle-Aquitaine</v>
      </c>
      <c r="D837" s="201">
        <v>30661</v>
      </c>
      <c r="E837" s="189" t="str">
        <f t="shared" si="12"/>
        <v>Tranche C</v>
      </c>
      <c r="F837" s="119">
        <f>IFERROR((VLOOKUP(E837,'Simulations - Consolidé'!$A$41:$P$45,13,0)*D837+VLOOKUP(E837,'Simulations - Consolidé'!$A$41:$P$45,14,0)),"")*$B$6</f>
        <v>44209.921445783126</v>
      </c>
      <c r="G837" s="119" t="str" cm="1">
        <f t="array" ref="G837">IF(SUMIF('BDD de référence'!$B$6:$B$4786,A837,'BDD de référence'!$I$6:$I$4786)&gt;0,IFERROR((VLOOKUP(E837,'Volet 1 - Domaines 2&amp;3'!$A$39:$L$43,11,0)*D837+VLOOKUP(E837,'Volet 1 - Domaines 2&amp;3'!$A$39:$L$43,12,0))*$B$6,error),"")</f>
        <v/>
      </c>
      <c r="H837" s="119" cm="1">
        <f t="array" ref="H837">IF(SUMIF('BDD de référence'!$B$6:$B$4786,A837,'BDD de référence'!$J$6:$J$4786)&gt;0,IFERROR((VLOOKUP(E837,'Volet 1 - Domaines 2&amp;3'!$A$39:$L$43,11,0)*D837+VLOOKUP(E837,'Volet 1 - Domaines 2&amp;3'!$A$39:$L$43,12,0))*$B$6,error),"")</f>
        <v>22969.1956626506</v>
      </c>
      <c r="I837" s="119">
        <f>IFERROR((VLOOKUP(E837,'Simulations - Consolidé'!$A$41:$P$45,15,0)*D837+VLOOKUP(E837,'Simulations - Consolidé'!$A$41:$P$45,16,0)),"")*$C$6</f>
        <v>19218.947199529826</v>
      </c>
      <c r="J837" s="167">
        <v>11718.27</v>
      </c>
      <c r="K837" s="167">
        <v>14061.93</v>
      </c>
      <c r="L837" s="167">
        <v>10025.799999999999</v>
      </c>
      <c r="M837" s="167">
        <v>12030.96</v>
      </c>
      <c r="N837" s="167">
        <v>7059.9800000000005</v>
      </c>
      <c r="O837" s="167">
        <v>8471.98</v>
      </c>
    </row>
    <row r="838" spans="1:15">
      <c r="A838" s="1" t="s">
        <v>3579</v>
      </c>
      <c r="B838" s="1" t="str">
        <f>VLOOKUP(A838,'BDD de référence'!$B$5:$D$5006,3,0)</f>
        <v>34</v>
      </c>
      <c r="C838" s="1" t="str">
        <f>VLOOKUP(A838,'BDD de référence'!$B$5:$E$5006,4,0)</f>
        <v>Occitanie</v>
      </c>
      <c r="D838" s="201">
        <v>20812.5</v>
      </c>
      <c r="E838" s="189" t="str">
        <f t="shared" si="12"/>
        <v>Tranche B</v>
      </c>
      <c r="F838" s="119">
        <f>IFERROR((VLOOKUP(E838,'Simulations - Consolidé'!$A$41:$P$45,13,0)*D838+VLOOKUP(E838,'Simulations - Consolidé'!$A$41:$P$45,14,0)),"")*$B$6</f>
        <v>38579.032258064515</v>
      </c>
      <c r="G838" s="119" t="str" cm="1">
        <f t="array" ref="G838">IF(SUMIF('BDD de référence'!$B$6:$B$4786,A838,'BDD de référence'!$I$6:$I$4786)&gt;0,IFERROR((VLOOKUP(E838,'Volet 1 - Domaines 2&amp;3'!$A$39:$L$43,11,0)*D838+VLOOKUP(E838,'Volet 1 - Domaines 2&amp;3'!$A$39:$L$43,12,0))*$B$6,error),"")</f>
        <v/>
      </c>
      <c r="H838" s="119" cm="1">
        <f t="array" ref="H838">IF(SUMIF('BDD de référence'!$B$6:$B$4786,A838,'BDD de référence'!$J$6:$J$4786)&gt;0,IFERROR((VLOOKUP(E838,'Volet 1 - Domaines 2&amp;3'!$A$39:$L$43,11,0)*D838+VLOOKUP(E838,'Volet 1 - Domaines 2&amp;3'!$A$39:$L$43,12,0))*$B$6,error),"")</f>
        <v>20896.97580645161</v>
      </c>
      <c r="I838" s="119">
        <f>IFERROR((VLOOKUP(E838,'Simulations - Consolidé'!$A$41:$P$45,15,0)*D838+VLOOKUP(E838,'Simulations - Consolidé'!$A$41:$P$45,16,0)),"")*$C$6</f>
        <v>16771.085759244692</v>
      </c>
      <c r="J838" s="167">
        <v>10334.35</v>
      </c>
      <c r="K838" s="167">
        <v>12401.22</v>
      </c>
      <c r="L838" s="167">
        <v>9129.7100000000009</v>
      </c>
      <c r="M838" s="167">
        <v>10955.66</v>
      </c>
      <c r="N838" s="167">
        <v>6530.59</v>
      </c>
      <c r="O838" s="167">
        <v>7836.71</v>
      </c>
    </row>
    <row r="839" spans="1:15">
      <c r="A839" s="1" t="s">
        <v>3511</v>
      </c>
      <c r="B839" s="1" t="str">
        <f>VLOOKUP(A839,'BDD de référence'!$B$5:$D$5006,3,0)</f>
        <v>34</v>
      </c>
      <c r="C839" s="1" t="str">
        <f>VLOOKUP(A839,'BDD de référence'!$B$5:$E$5006,4,0)</f>
        <v>Occitanie</v>
      </c>
      <c r="D839" s="201">
        <v>89118</v>
      </c>
      <c r="E839" s="189" t="str">
        <f t="shared" si="12"/>
        <v>Tranche C</v>
      </c>
      <c r="F839" s="119">
        <f>IFERROR((VLOOKUP(E839,'Simulations - Consolidé'!$A$41:$P$45,13,0)*D839+VLOOKUP(E839,'Simulations - Consolidé'!$A$41:$P$45,14,0)),"")*$B$6</f>
        <v>68635.087228915654</v>
      </c>
      <c r="G839" s="119" t="str" cm="1">
        <f t="array" ref="G839">IF(SUMIF('BDD de référence'!$B$6:$B$4786,A839,'BDD de référence'!$I$6:$I$4786)&gt;0,IFERROR((VLOOKUP(E839,'Volet 1 - Domaines 2&amp;3'!$A$39:$L$43,11,0)*D839+VLOOKUP(E839,'Volet 1 - Domaines 2&amp;3'!$A$39:$L$43,12,0))*$B$6,error),"")</f>
        <v/>
      </c>
      <c r="H839" s="119" cm="1">
        <f t="array" ref="H839">IF(SUMIF('BDD de référence'!$B$6:$B$4786,A839,'BDD de référence'!$J$6:$J$4786)&gt;0,IFERROR((VLOOKUP(E839,'Volet 1 - Domaines 2&amp;3'!$A$39:$L$43,11,0)*D839+VLOOKUP(E839,'Volet 1 - Domaines 2&amp;3'!$A$39:$L$43,12,0))*$B$6,error),"")</f>
        <v>29195.218313253012</v>
      </c>
      <c r="I839" s="119">
        <f>IFERROR((VLOOKUP(E839,'Simulations - Consolidé'!$A$41:$P$45,15,0)*D839+VLOOKUP(E839,'Simulations - Consolidé'!$A$41:$P$45,16,0)),"")*$C$6</f>
        <v>29837.060875697916</v>
      </c>
      <c r="J839" s="167">
        <v>18056.98</v>
      </c>
      <c r="K839" s="167">
        <v>21668.379999999997</v>
      </c>
      <c r="L839" s="167">
        <v>13195.16</v>
      </c>
      <c r="M839" s="167">
        <v>15834.2</v>
      </c>
      <c r="N839" s="167">
        <v>9877.18</v>
      </c>
      <c r="O839" s="167">
        <v>11852.62</v>
      </c>
    </row>
    <row r="840" spans="1:15">
      <c r="A840" s="1" t="s">
        <v>3646</v>
      </c>
      <c r="B840" s="1" t="str">
        <f>VLOOKUP(A840,'BDD de référence'!$B$5:$D$5006,3,0)</f>
        <v>34</v>
      </c>
      <c r="C840" s="1" t="str">
        <f>VLOOKUP(A840,'BDD de référence'!$B$5:$E$5006,4,0)</f>
        <v>Occitanie</v>
      </c>
      <c r="D840" s="201">
        <v>45157.5</v>
      </c>
      <c r="E840" s="189" t="str">
        <f t="shared" si="12"/>
        <v>Tranche C</v>
      </c>
      <c r="F840" s="119">
        <f>IFERROR((VLOOKUP(E840,'Simulations - Consolidé'!$A$41:$P$45,13,0)*D840+VLOOKUP(E840,'Simulations - Consolidé'!$A$41:$P$45,14,0)),"")*$B$6</f>
        <v>50267.013253012039</v>
      </c>
      <c r="G840" s="119" t="str" cm="1">
        <f t="array" ref="G840">IF(SUMIF('BDD de référence'!$B$6:$B$4786,A840,'BDD de référence'!$I$6:$I$4786)&gt;0,IFERROR((VLOOKUP(E840,'Volet 1 - Domaines 2&amp;3'!$A$39:$L$43,11,0)*D840+VLOOKUP(E840,'Volet 1 - Domaines 2&amp;3'!$A$39:$L$43,12,0))*$B$6,error),"")</f>
        <v/>
      </c>
      <c r="H840" s="119" t="str" cm="1">
        <f t="array" ref="H840">IF(SUMIF('BDD de référence'!$B$6:$B$4786,A840,'BDD de référence'!$J$6:$J$4786)&gt;0,IFERROR((VLOOKUP(E840,'Volet 1 - Domaines 2&amp;3'!$A$39:$L$43,11,0)*D840+VLOOKUP(E840,'Volet 1 - Domaines 2&amp;3'!$A$39:$L$43,12,0))*$B$6,error),"")</f>
        <v/>
      </c>
      <c r="I840" s="119">
        <f>IFERROR((VLOOKUP(E840,'Simulations - Consolidé'!$A$41:$P$45,15,0)*D840+VLOOKUP(E840,'Simulations - Consolidé'!$A$41:$P$45,16,0)),"")*$C$6</f>
        <v>21852.087540405526</v>
      </c>
      <c r="J840" s="167">
        <v>13290.18</v>
      </c>
      <c r="K840" s="167">
        <v>15948.22</v>
      </c>
      <c r="L840" s="167">
        <v>10811.76</v>
      </c>
      <c r="M840" s="167">
        <v>12974.12</v>
      </c>
      <c r="N840" s="167">
        <v>7758.6</v>
      </c>
      <c r="O840" s="167">
        <v>9310.32</v>
      </c>
    </row>
    <row r="841" spans="1:15">
      <c r="A841" s="1" t="s">
        <v>3636</v>
      </c>
      <c r="B841" s="1" t="str">
        <f>VLOOKUP(A841,'BDD de référence'!$B$5:$D$5006,3,0)</f>
        <v>34</v>
      </c>
      <c r="C841" s="1" t="str">
        <f>VLOOKUP(A841,'BDD de référence'!$B$5:$E$5006,4,0)</f>
        <v>Occitanie</v>
      </c>
      <c r="D841" s="201">
        <v>11469</v>
      </c>
      <c r="E841" s="189" t="str">
        <f t="shared" si="12"/>
        <v>Tranche B</v>
      </c>
      <c r="F841" s="119">
        <f>IFERROR((VLOOKUP(E841,'Simulations - Consolidé'!$A$41:$P$45,13,0)*D841+VLOOKUP(E841,'Simulations - Consolidé'!$A$41:$P$45,14,0)),"")*$B$6</f>
        <v>26281.780645161285</v>
      </c>
      <c r="G841" s="119" t="str" cm="1">
        <f t="array" ref="G841">IF(SUMIF('BDD de référence'!$B$6:$B$4786,A841,'BDD de référence'!$I$6:$I$4786)&gt;0,IFERROR((VLOOKUP(E841,'Volet 1 - Domaines 2&amp;3'!$A$39:$L$43,11,0)*D841+VLOOKUP(E841,'Volet 1 - Domaines 2&amp;3'!$A$39:$L$43,12,0))*$B$6,error),"")</f>
        <v/>
      </c>
      <c r="H841" s="119" cm="1">
        <f t="array" ref="H841">IF(SUMIF('BDD de référence'!$B$6:$B$4786,A841,'BDD de référence'!$J$6:$J$4786)&gt;0,IFERROR((VLOOKUP(E841,'Volet 1 - Domaines 2&amp;3'!$A$39:$L$43,11,0)*D841+VLOOKUP(E841,'Volet 1 - Domaines 2&amp;3'!$A$39:$L$43,12,0))*$B$6,error),"")</f>
        <v>14235.964516129034</v>
      </c>
      <c r="I841" s="119">
        <f>IFERROR((VLOOKUP(E841,'Simulations - Consolidé'!$A$41:$P$45,15,0)*D841+VLOOKUP(E841,'Simulations - Consolidé'!$A$41:$P$45,16,0)),"")*$C$6</f>
        <v>11425.221715184893</v>
      </c>
      <c r="J841" s="167">
        <v>7571.49</v>
      </c>
      <c r="K841" s="167">
        <v>9085.7900000000009</v>
      </c>
      <c r="L841" s="167">
        <v>6618.02</v>
      </c>
      <c r="M841" s="167">
        <v>7941.63</v>
      </c>
      <c r="N841" s="167">
        <v>5777.08</v>
      </c>
      <c r="O841" s="167">
        <v>6932.5</v>
      </c>
    </row>
    <row r="842" spans="1:15">
      <c r="A842" s="1" t="s">
        <v>3630</v>
      </c>
      <c r="B842" s="1" t="str">
        <f>VLOOKUP(A842,'BDD de référence'!$B$5:$D$5006,3,0)</f>
        <v>34</v>
      </c>
      <c r="C842" s="1" t="str">
        <f>VLOOKUP(A842,'BDD de référence'!$B$5:$E$5006,4,0)</f>
        <v>Occitanie</v>
      </c>
      <c r="D842" s="201">
        <v>12161</v>
      </c>
      <c r="E842" s="189" t="str">
        <f t="shared" si="12"/>
        <v>Tranche B</v>
      </c>
      <c r="F842" s="119">
        <f>IFERROR((VLOOKUP(E842,'Simulations - Consolidé'!$A$41:$P$45,13,0)*D842+VLOOKUP(E842,'Simulations - Consolidé'!$A$41:$P$45,14,0)),"")*$B$6</f>
        <v>27192.541935483867</v>
      </c>
      <c r="G842" s="119" t="str" cm="1">
        <f t="array" ref="G842">IF(SUMIF('BDD de référence'!$B$6:$B$4786,A842,'BDD de référence'!$I$6:$I$4786)&gt;0,IFERROR((VLOOKUP(E842,'Volet 1 - Domaines 2&amp;3'!$A$39:$L$43,11,0)*D842+VLOOKUP(E842,'Volet 1 - Domaines 2&amp;3'!$A$39:$L$43,12,0))*$B$6,error),"")</f>
        <v/>
      </c>
      <c r="H842" s="119" cm="1">
        <f t="array" ref="H842">IF(SUMIF('BDD de référence'!$B$6:$B$4786,A842,'BDD de référence'!$J$6:$J$4786)&gt;0,IFERROR((VLOOKUP(E842,'Volet 1 - Domaines 2&amp;3'!$A$39:$L$43,11,0)*D842+VLOOKUP(E842,'Volet 1 - Domaines 2&amp;3'!$A$39:$L$43,12,0))*$B$6,error),"")</f>
        <v>14729.293548387095</v>
      </c>
      <c r="I842" s="119">
        <f>IFERROR((VLOOKUP(E842,'Simulations - Consolidé'!$A$41:$P$45,15,0)*D842+VLOOKUP(E842,'Simulations - Consolidé'!$A$41:$P$45,16,0)),"")*$C$6</f>
        <v>11821.148072383949</v>
      </c>
      <c r="J842" s="167">
        <v>7776.1100000000006</v>
      </c>
      <c r="K842" s="167">
        <v>9331.34</v>
      </c>
      <c r="L842" s="167">
        <v>6804.04</v>
      </c>
      <c r="M842" s="167">
        <v>8164.85</v>
      </c>
      <c r="N842" s="167">
        <v>5832.89</v>
      </c>
      <c r="O842" s="167">
        <v>6999.47</v>
      </c>
    </row>
    <row r="843" spans="1:15">
      <c r="A843" s="1" t="s">
        <v>3576</v>
      </c>
      <c r="B843" s="1" t="str">
        <f>VLOOKUP(A843,'BDD de référence'!$B$5:$D$5006,3,0)</f>
        <v>34</v>
      </c>
      <c r="C843" s="1" t="str">
        <f>VLOOKUP(A843,'BDD de référence'!$B$5:$E$5006,4,0)</f>
        <v>Occitanie</v>
      </c>
      <c r="D843" s="201">
        <v>21069.5</v>
      </c>
      <c r="E843" s="189" t="str">
        <f t="shared" ref="E843:E906" si="13">IF(D843&gt;230000,"Tranche D",IF(D843&lt;7000,"Tranche A",IF(D843&lt;22500,"Tranche B","Tranche C")))</f>
        <v>Tranche B</v>
      </c>
      <c r="F843" s="119">
        <f>IFERROR((VLOOKUP(E843,'Simulations - Consolidé'!$A$41:$P$45,13,0)*D843+VLOOKUP(E843,'Simulations - Consolidé'!$A$41:$P$45,14,0)),"")*$B$6</f>
        <v>38917.277419354839</v>
      </c>
      <c r="G843" s="119" t="str" cm="1">
        <f t="array" ref="G843">IF(SUMIF('BDD de référence'!$B$6:$B$4786,A843,'BDD de référence'!$I$6:$I$4786)&gt;0,IFERROR((VLOOKUP(E843,'Volet 1 - Domaines 2&amp;3'!$A$39:$L$43,11,0)*D843+VLOOKUP(E843,'Volet 1 - Domaines 2&amp;3'!$A$39:$L$43,12,0))*$B$6,error),"")</f>
        <v/>
      </c>
      <c r="H843" s="119" t="str" cm="1">
        <f t="array" ref="H843">IF(SUMIF('BDD de référence'!$B$6:$B$4786,A843,'BDD de référence'!$J$6:$J$4786)&gt;0,IFERROR((VLOOKUP(E843,'Volet 1 - Domaines 2&amp;3'!$A$39:$L$43,11,0)*D843+VLOOKUP(E843,'Volet 1 - Domaines 2&amp;3'!$A$39:$L$43,12,0))*$B$6,error),"")</f>
        <v/>
      </c>
      <c r="I843" s="119">
        <f>IFERROR((VLOOKUP(E843,'Simulations - Consolidé'!$A$41:$P$45,15,0)*D843+VLOOKUP(E843,'Simulations - Consolidé'!$A$41:$P$45,16,0)),"")*$C$6</f>
        <v>16918.127773406766</v>
      </c>
      <c r="J843" s="167">
        <v>10410.35</v>
      </c>
      <c r="K843" s="167">
        <v>12492.42</v>
      </c>
      <c r="L843" s="167">
        <v>9198.8000000000011</v>
      </c>
      <c r="M843" s="167">
        <v>11038.56</v>
      </c>
      <c r="N843" s="167">
        <v>6551.31</v>
      </c>
      <c r="O843" s="167">
        <v>7861.58</v>
      </c>
    </row>
    <row r="844" spans="1:15">
      <c r="A844" s="1" t="s">
        <v>3649</v>
      </c>
      <c r="B844" s="1" t="str">
        <f>VLOOKUP(A844,'BDD de référence'!$B$5:$D$5006,3,0)</f>
        <v>34</v>
      </c>
      <c r="C844" s="1" t="str">
        <f>VLOOKUP(A844,'BDD de référence'!$B$5:$E$5006,4,0)</f>
        <v>Occitanie</v>
      </c>
      <c r="D844" s="201">
        <v>10570.5</v>
      </c>
      <c r="E844" s="189" t="str">
        <f t="shared" si="13"/>
        <v>Tranche B</v>
      </c>
      <c r="F844" s="119">
        <f>IFERROR((VLOOKUP(E844,'Simulations - Consolidé'!$A$41:$P$45,13,0)*D844+VLOOKUP(E844,'Simulations - Consolidé'!$A$41:$P$45,14,0)),"")*$B$6</f>
        <v>25099.238709677418</v>
      </c>
      <c r="G844" s="119" t="str" cm="1">
        <f t="array" ref="G844">IF(SUMIF('BDD de référence'!$B$6:$B$4786,A844,'BDD de référence'!$I$6:$I$4786)&gt;0,IFERROR((VLOOKUP(E844,'Volet 1 - Domaines 2&amp;3'!$A$39:$L$43,11,0)*D844+VLOOKUP(E844,'Volet 1 - Domaines 2&amp;3'!$A$39:$L$43,12,0))*$B$6,error),"")</f>
        <v/>
      </c>
      <c r="H844" s="119" t="str" cm="1">
        <f t="array" ref="H844">IF(SUMIF('BDD de référence'!$B$6:$B$4786,A844,'BDD de référence'!$J$6:$J$4786)&gt;0,IFERROR((VLOOKUP(E844,'Volet 1 - Domaines 2&amp;3'!$A$39:$L$43,11,0)*D844+VLOOKUP(E844,'Volet 1 - Domaines 2&amp;3'!$A$39:$L$43,12,0))*$B$6,error),"")</f>
        <v/>
      </c>
      <c r="I844" s="119">
        <f>IFERROR((VLOOKUP(E844,'Simulations - Consolidé'!$A$41:$P$45,15,0)*D844+VLOOKUP(E844,'Simulations - Consolidé'!$A$41:$P$45,16,0)),"")*$C$6</f>
        <v>10911.14681353265</v>
      </c>
      <c r="J844" s="167">
        <v>7305.8</v>
      </c>
      <c r="K844" s="167">
        <v>8766.9599999999991</v>
      </c>
      <c r="L844" s="167">
        <v>6376.49</v>
      </c>
      <c r="M844" s="167">
        <v>7651.79</v>
      </c>
      <c r="N844" s="167">
        <v>5704.62</v>
      </c>
      <c r="O844" s="167">
        <v>6845.55</v>
      </c>
    </row>
    <row r="845" spans="1:15">
      <c r="A845" s="1" t="s">
        <v>3530</v>
      </c>
      <c r="B845" s="1" t="str">
        <f>VLOOKUP(A845,'BDD de référence'!$B$5:$D$5006,3,0)</f>
        <v>34</v>
      </c>
      <c r="C845" s="1" t="str">
        <f>VLOOKUP(A845,'BDD de référence'!$B$5:$E$5006,4,0)</f>
        <v>Occitanie</v>
      </c>
      <c r="D845" s="201">
        <v>41623</v>
      </c>
      <c r="E845" s="189" t="str">
        <f t="shared" si="13"/>
        <v>Tranche C</v>
      </c>
      <c r="F845" s="119">
        <f>IFERROR((VLOOKUP(E845,'Simulations - Consolidé'!$A$41:$P$45,13,0)*D845+VLOOKUP(E845,'Simulations - Consolidé'!$A$41:$P$45,14,0)),"")*$B$6</f>
        <v>48790.188433734933</v>
      </c>
      <c r="G845" s="119" t="str" cm="1">
        <f t="array" ref="G845">IF(SUMIF('BDD de référence'!$B$6:$B$4786,A845,'BDD de référence'!$I$6:$I$4786)&gt;0,IFERROR((VLOOKUP(E845,'Volet 1 - Domaines 2&amp;3'!$A$39:$L$43,11,0)*D845+VLOOKUP(E845,'Volet 1 - Domaines 2&amp;3'!$A$39:$L$43,12,0))*$B$6,error),"")</f>
        <v/>
      </c>
      <c r="H845" s="119" cm="1">
        <f t="array" ref="H845">IF(SUMIF('BDD de référence'!$B$6:$B$4786,A845,'BDD de référence'!$J$6:$J$4786)&gt;0,IFERROR((VLOOKUP(E845,'Volet 1 - Domaines 2&amp;3'!$A$39:$L$43,11,0)*D845+VLOOKUP(E845,'Volet 1 - Domaines 2&amp;3'!$A$39:$L$43,12,0))*$B$6,error),"")</f>
        <v>24136.714698795178</v>
      </c>
      <c r="I845" s="119">
        <f>IFERROR((VLOOKUP(E845,'Simulations - Consolidé'!$A$41:$P$45,15,0)*D845+VLOOKUP(E845,'Simulations - Consolidé'!$A$41:$P$45,16,0)),"")*$C$6</f>
        <v>21210.081915956511</v>
      </c>
      <c r="J845" s="167">
        <v>12906.92</v>
      </c>
      <c r="K845" s="167">
        <v>15488.31</v>
      </c>
      <c r="L845" s="167">
        <v>10620.130000000001</v>
      </c>
      <c r="M845" s="167">
        <v>12744.16</v>
      </c>
      <c r="N845" s="167">
        <v>7588.26</v>
      </c>
      <c r="O845" s="167">
        <v>9105.92</v>
      </c>
    </row>
    <row r="846" spans="1:15">
      <c r="A846" s="1" t="s">
        <v>3615</v>
      </c>
      <c r="B846" s="1" t="str">
        <f>VLOOKUP(A846,'BDD de référence'!$B$5:$D$5006,3,0)</f>
        <v>34</v>
      </c>
      <c r="C846" s="1" t="str">
        <f>VLOOKUP(A846,'BDD de référence'!$B$5:$E$5006,4,0)</f>
        <v>Occitanie</v>
      </c>
      <c r="D846" s="201">
        <v>13593</v>
      </c>
      <c r="E846" s="189" t="str">
        <f t="shared" si="13"/>
        <v>Tranche B</v>
      </c>
      <c r="F846" s="119">
        <f>IFERROR((VLOOKUP(E846,'Simulations - Consolidé'!$A$41:$P$45,13,0)*D846+VLOOKUP(E846,'Simulations - Consolidé'!$A$41:$P$45,14,0)),"")*$B$6</f>
        <v>29077.238709677418</v>
      </c>
      <c r="G846" s="119" t="str" cm="1">
        <f t="array" ref="G846">IF(SUMIF('BDD de référence'!$B$6:$B$4786,A846,'BDD de référence'!$I$6:$I$4786)&gt;0,IFERROR((VLOOKUP(E846,'Volet 1 - Domaines 2&amp;3'!$A$39:$L$43,11,0)*D846+VLOOKUP(E846,'Volet 1 - Domaines 2&amp;3'!$A$39:$L$43,12,0))*$B$6,error),"")</f>
        <v/>
      </c>
      <c r="H846" s="119" t="str" cm="1">
        <f t="array" ref="H846">IF(SUMIF('BDD de référence'!$B$6:$B$4786,A846,'BDD de référence'!$J$6:$J$4786)&gt;0,IFERROR((VLOOKUP(E846,'Volet 1 - Domaines 2&amp;3'!$A$39:$L$43,11,0)*D846+VLOOKUP(E846,'Volet 1 - Domaines 2&amp;3'!$A$39:$L$43,12,0))*$B$6,error),"")</f>
        <v/>
      </c>
      <c r="I846" s="119">
        <f>IFERROR((VLOOKUP(E846,'Simulations - Consolidé'!$A$41:$P$45,15,0)*D846+VLOOKUP(E846,'Simulations - Consolidé'!$A$41:$P$45,16,0)),"")*$C$6</f>
        <v>12640.463886703383</v>
      </c>
      <c r="J846" s="167">
        <v>8199.5499999999993</v>
      </c>
      <c r="K846" s="167">
        <v>9839.4599999999991</v>
      </c>
      <c r="L846" s="167">
        <v>7188.99</v>
      </c>
      <c r="M846" s="167">
        <v>8626.7900000000009</v>
      </c>
      <c r="N846" s="167">
        <v>5948.37</v>
      </c>
      <c r="O846" s="167">
        <v>7138.05</v>
      </c>
    </row>
    <row r="847" spans="1:15">
      <c r="A847" s="1" t="s">
        <v>3619</v>
      </c>
      <c r="B847" s="1" t="str">
        <f>VLOOKUP(A847,'BDD de référence'!$B$5:$D$5006,3,0)</f>
        <v>34</v>
      </c>
      <c r="C847" s="1" t="str">
        <f>VLOOKUP(A847,'BDD de référence'!$B$5:$E$5006,4,0)</f>
        <v>Occitanie</v>
      </c>
      <c r="D847" s="201">
        <v>13304.25</v>
      </c>
      <c r="E847" s="189" t="str">
        <f t="shared" si="13"/>
        <v>Tranche B</v>
      </c>
      <c r="F847" s="119">
        <f>IFERROR((VLOOKUP(E847,'Simulations - Consolidé'!$A$41:$P$45,13,0)*D847+VLOOKUP(E847,'Simulations - Consolidé'!$A$41:$P$45,14,0)),"")*$B$6</f>
        <v>28697.206451612903</v>
      </c>
      <c r="G847" s="119" t="str" cm="1">
        <f t="array" ref="G847">IF(SUMIF('BDD de référence'!$B$6:$B$4786,A847,'BDD de référence'!$I$6:$I$4786)&gt;0,IFERROR((VLOOKUP(E847,'Volet 1 - Domaines 2&amp;3'!$A$39:$L$43,11,0)*D847+VLOOKUP(E847,'Volet 1 - Domaines 2&amp;3'!$A$39:$L$43,12,0))*$B$6,error),"")</f>
        <v/>
      </c>
      <c r="H847" s="119" t="str" cm="1">
        <f t="array" ref="H847">IF(SUMIF('BDD de référence'!$B$6:$B$4786,A847,'BDD de référence'!$J$6:$J$4786)&gt;0,IFERROR((VLOOKUP(E847,'Volet 1 - Domaines 2&amp;3'!$A$39:$L$43,11,0)*D847+VLOOKUP(E847,'Volet 1 - Domaines 2&amp;3'!$A$39:$L$43,12,0))*$B$6,error),"")</f>
        <v/>
      </c>
      <c r="I847" s="119">
        <f>IFERROR((VLOOKUP(E847,'Simulations - Consolidé'!$A$41:$P$45,15,0)*D847+VLOOKUP(E847,'Simulations - Consolidé'!$A$41:$P$45,16,0)),"")*$C$6</f>
        <v>12475.256176239182</v>
      </c>
      <c r="J847" s="167">
        <v>8114.17</v>
      </c>
      <c r="K847" s="167">
        <v>9737.01</v>
      </c>
      <c r="L847" s="167">
        <v>7111.3600000000006</v>
      </c>
      <c r="M847" s="167">
        <v>8533.64</v>
      </c>
      <c r="N847" s="167">
        <v>5925.08</v>
      </c>
      <c r="O847" s="167">
        <v>7110.1</v>
      </c>
    </row>
    <row r="848" spans="1:15">
      <c r="A848" s="1" t="s">
        <v>3509</v>
      </c>
      <c r="B848" s="1" t="str">
        <f>VLOOKUP(A848,'BDD de référence'!$B$5:$D$5006,3,0)</f>
        <v>34</v>
      </c>
      <c r="C848" s="1" t="str">
        <f>VLOOKUP(A848,'BDD de référence'!$B$5:$E$5006,4,0)</f>
        <v>Occitanie</v>
      </c>
      <c r="D848" s="201">
        <v>134872.5</v>
      </c>
      <c r="E848" s="189" t="str">
        <f t="shared" si="13"/>
        <v>Tranche C</v>
      </c>
      <c r="F848" s="119">
        <f>IFERROR((VLOOKUP(E848,'Simulations - Consolidé'!$A$41:$P$45,13,0)*D848+VLOOKUP(E848,'Simulations - Consolidé'!$A$41:$P$45,14,0)),"")*$B$6</f>
        <v>87752.750602409636</v>
      </c>
      <c r="G848" s="119" cm="1">
        <f t="array" ref="G848">IF(SUMIF('BDD de référence'!$B$6:$B$4786,A848,'BDD de référence'!$I$6:$I$4786)&gt;0,IFERROR((VLOOKUP(E848,'Volet 1 - Domaines 2&amp;3'!$A$39:$L$43,11,0)*D848+VLOOKUP(E848,'Volet 1 - Domaines 2&amp;3'!$A$39:$L$43,12,0))*$B$6,error),"")</f>
        <v>34068.348192771089</v>
      </c>
      <c r="H848" s="119" cm="1">
        <f t="array" ref="H848">IF(SUMIF('BDD de référence'!$B$6:$B$4786,A848,'BDD de référence'!$J$6:$J$4786)&gt;0,IFERROR((VLOOKUP(E848,'Volet 1 - Domaines 2&amp;3'!$A$39:$L$43,11,0)*D848+VLOOKUP(E848,'Volet 1 - Domaines 2&amp;3'!$A$39:$L$43,12,0))*$B$6,error),"")</f>
        <v>34068.348192771089</v>
      </c>
      <c r="I848" s="119">
        <f>IFERROR((VLOOKUP(E848,'Simulations - Consolidé'!$A$41:$P$45,15,0)*D848+VLOOKUP(E848,'Simulations - Consolidé'!$A$41:$P$45,16,0)),"")*$C$6</f>
        <v>38147.895885982951</v>
      </c>
      <c r="J848" s="167">
        <v>23018.309999999998</v>
      </c>
      <c r="K848" s="167">
        <v>27621.98</v>
      </c>
      <c r="L848" s="167">
        <v>15675.83</v>
      </c>
      <c r="M848" s="167">
        <v>18811</v>
      </c>
      <c r="N848" s="167">
        <v>12082.22</v>
      </c>
      <c r="O848" s="167">
        <v>14498.67</v>
      </c>
    </row>
    <row r="849" spans="1:15">
      <c r="A849" s="1" t="s">
        <v>3502</v>
      </c>
      <c r="B849" s="1" t="str">
        <f>VLOOKUP(A849,'BDD de référence'!$B$5:$D$5006,3,0)</f>
        <v>34</v>
      </c>
      <c r="C849" s="1" t="str">
        <f>VLOOKUP(A849,'BDD de référence'!$B$5:$E$5006,4,0)</f>
        <v>Occitanie</v>
      </c>
      <c r="D849" s="201">
        <v>106204</v>
      </c>
      <c r="E849" s="189" t="str">
        <f t="shared" si="13"/>
        <v>Tranche C</v>
      </c>
      <c r="F849" s="119">
        <f>IFERROR((VLOOKUP(E849,'Simulations - Consolidé'!$A$41:$P$45,13,0)*D849+VLOOKUP(E849,'Simulations - Consolidé'!$A$41:$P$45,14,0)),"")*$B$6</f>
        <v>75774.153253012046</v>
      </c>
      <c r="G849" s="119" t="str" cm="1">
        <f t="array" ref="G849">IF(SUMIF('BDD de référence'!$B$6:$B$4786,A849,'BDD de référence'!$I$6:$I$4786)&gt;0,IFERROR((VLOOKUP(E849,'Volet 1 - Domaines 2&amp;3'!$A$39:$L$43,11,0)*D849+VLOOKUP(E849,'Volet 1 - Domaines 2&amp;3'!$A$39:$L$43,12,0))*$B$6,error),"")</f>
        <v/>
      </c>
      <c r="H849" s="119" cm="1">
        <f t="array" ref="H849">IF(SUMIF('BDD de référence'!$B$6:$B$4786,A849,'BDD de référence'!$J$6:$J$4786)&gt;0,IFERROR((VLOOKUP(E849,'Volet 1 - Domaines 2&amp;3'!$A$39:$L$43,11,0)*D849+VLOOKUP(E849,'Volet 1 - Domaines 2&amp;3'!$A$39:$L$43,12,0))*$B$6,error),"")</f>
        <v>31014.980240963854</v>
      </c>
      <c r="I849" s="119">
        <f>IFERROR((VLOOKUP(E849,'Simulations - Consolidé'!$A$41:$P$45,15,0)*D849+VLOOKUP(E849,'Simulations - Consolidé'!$A$41:$P$45,16,0)),"")*$C$6</f>
        <v>32940.557296503088</v>
      </c>
      <c r="J849" s="167">
        <v>19909.679999999997</v>
      </c>
      <c r="K849" s="167">
        <v>23891.62</v>
      </c>
      <c r="L849" s="167">
        <v>14121.51</v>
      </c>
      <c r="M849" s="167">
        <v>16945.82</v>
      </c>
      <c r="N849" s="167">
        <v>10700.6</v>
      </c>
      <c r="O849" s="167">
        <v>12840.72</v>
      </c>
    </row>
    <row r="850" spans="1:15">
      <c r="A850" s="1" t="s">
        <v>3516</v>
      </c>
      <c r="B850" s="1" t="str">
        <f>VLOOKUP(A850,'BDD de référence'!$B$5:$D$5006,3,0)</f>
        <v>34</v>
      </c>
      <c r="C850" s="1" t="str">
        <f>VLOOKUP(A850,'BDD de référence'!$B$5:$E$5006,4,0)</f>
        <v>Occitanie</v>
      </c>
      <c r="D850" s="201">
        <v>80038</v>
      </c>
      <c r="E850" s="189" t="str">
        <f t="shared" si="13"/>
        <v>Tranche C</v>
      </c>
      <c r="F850" s="119">
        <f>IFERROR((VLOOKUP(E850,'Simulations - Consolidé'!$A$41:$P$45,13,0)*D850+VLOOKUP(E850,'Simulations - Consolidé'!$A$41:$P$45,14,0)),"")*$B$6</f>
        <v>64841.178795180713</v>
      </c>
      <c r="G850" s="119" t="str" cm="1">
        <f t="array" ref="G850">IF(SUMIF('BDD de référence'!$B$6:$B$4786,A850,'BDD de référence'!$I$6:$I$4786)&gt;0,IFERROR((VLOOKUP(E850,'Volet 1 - Domaines 2&amp;3'!$A$39:$L$43,11,0)*D850+VLOOKUP(E850,'Volet 1 - Domaines 2&amp;3'!$A$39:$L$43,12,0))*$B$6,error),"")</f>
        <v/>
      </c>
      <c r="H850" s="119" t="str" cm="1">
        <f t="array" ref="H850">IF(SUMIF('BDD de référence'!$B$6:$B$4786,A850,'BDD de référence'!$J$6:$J$4786)&gt;0,IFERROR((VLOOKUP(E850,'Volet 1 - Domaines 2&amp;3'!$A$39:$L$43,11,0)*D850+VLOOKUP(E850,'Volet 1 - Domaines 2&amp;3'!$A$39:$L$43,12,0))*$B$6,error),"")</f>
        <v/>
      </c>
      <c r="I850" s="119">
        <f>IFERROR((VLOOKUP(E850,'Simulations - Consolidé'!$A$41:$P$45,15,0)*D850+VLOOKUP(E850,'Simulations - Consolidé'!$A$41:$P$45,16,0)),"")*$C$6</f>
        <v>28187.772130473109</v>
      </c>
      <c r="J850" s="167">
        <v>17072.400000000001</v>
      </c>
      <c r="K850" s="167">
        <v>20486.88</v>
      </c>
      <c r="L850" s="167">
        <v>12702.87</v>
      </c>
      <c r="M850" s="167">
        <v>15243.45</v>
      </c>
      <c r="N850" s="167">
        <v>9439.59</v>
      </c>
      <c r="O850" s="167">
        <v>11327.51</v>
      </c>
    </row>
    <row r="851" spans="1:15">
      <c r="A851" s="1" t="s">
        <v>3639</v>
      </c>
      <c r="B851" s="1" t="str">
        <f>VLOOKUP(A851,'BDD de référence'!$B$5:$D$5006,3,0)</f>
        <v>34</v>
      </c>
      <c r="C851" s="1" t="str">
        <f>VLOOKUP(A851,'BDD de référence'!$B$5:$E$5006,4,0)</f>
        <v>Occitanie</v>
      </c>
      <c r="D851" s="201">
        <v>10712.5</v>
      </c>
      <c r="E851" s="189" t="str">
        <f t="shared" si="13"/>
        <v>Tranche B</v>
      </c>
      <c r="F851" s="119">
        <f>IFERROR((VLOOKUP(E851,'Simulations - Consolidé'!$A$41:$P$45,13,0)*D851+VLOOKUP(E851,'Simulations - Consolidé'!$A$41:$P$45,14,0)),"")*$B$6</f>
        <v>25286.129032258064</v>
      </c>
      <c r="G851" s="119" t="str" cm="1">
        <f t="array" ref="G851">IF(SUMIF('BDD de référence'!$B$6:$B$4786,A851,'BDD de référence'!$I$6:$I$4786)&gt;0,IFERROR((VLOOKUP(E851,'Volet 1 - Domaines 2&amp;3'!$A$39:$L$43,11,0)*D851+VLOOKUP(E851,'Volet 1 - Domaines 2&amp;3'!$A$39:$L$43,12,0))*$B$6,error),"")</f>
        <v/>
      </c>
      <c r="H851" s="119" t="str" cm="1">
        <f t="array" ref="H851">IF(SUMIF('BDD de référence'!$B$6:$B$4786,A851,'BDD de référence'!$J$6:$J$4786)&gt;0,IFERROR((VLOOKUP(E851,'Volet 1 - Domaines 2&amp;3'!$A$39:$L$43,11,0)*D851+VLOOKUP(E851,'Volet 1 - Domaines 2&amp;3'!$A$39:$L$43,12,0))*$B$6,error),"")</f>
        <v/>
      </c>
      <c r="I851" s="119">
        <f>IFERROR((VLOOKUP(E851,'Simulations - Consolidé'!$A$41:$P$45,15,0)*D851+VLOOKUP(E851,'Simulations - Consolidé'!$A$41:$P$45,16,0)),"")*$C$6</f>
        <v>10992.391817466561</v>
      </c>
      <c r="J851" s="167">
        <v>7347.79</v>
      </c>
      <c r="K851" s="167">
        <v>8817.35</v>
      </c>
      <c r="L851" s="167">
        <v>6414.66</v>
      </c>
      <c r="M851" s="167">
        <v>7697.6</v>
      </c>
      <c r="N851" s="167">
        <v>5716.0700000000006</v>
      </c>
      <c r="O851" s="167">
        <v>6859.29</v>
      </c>
    </row>
    <row r="852" spans="1:15">
      <c r="A852" s="1" t="s">
        <v>3651</v>
      </c>
      <c r="B852" s="1" t="str">
        <f>VLOOKUP(A852,'BDD de référence'!$B$5:$D$5006,3,0)</f>
        <v>34</v>
      </c>
      <c r="C852" s="1" t="str">
        <f>VLOOKUP(A852,'BDD de référence'!$B$5:$E$5006,4,0)</f>
        <v>Occitanie</v>
      </c>
      <c r="D852" s="201">
        <v>7580</v>
      </c>
      <c r="E852" s="189" t="str">
        <f t="shared" si="13"/>
        <v>Tranche B</v>
      </c>
      <c r="F852" s="119">
        <f>IFERROR((VLOOKUP(E852,'Simulations - Consolidé'!$A$41:$P$45,13,0)*D852+VLOOKUP(E852,'Simulations - Consolidé'!$A$41:$P$45,14,0)),"")*$B$6</f>
        <v>21163.354838709674</v>
      </c>
      <c r="G852" s="119" t="str" cm="1">
        <f t="array" ref="G852">IF(SUMIF('BDD de référence'!$B$6:$B$4786,A852,'BDD de référence'!$I$6:$I$4786)&gt;0,IFERROR((VLOOKUP(E852,'Volet 1 - Domaines 2&amp;3'!$A$39:$L$43,11,0)*D852+VLOOKUP(E852,'Volet 1 - Domaines 2&amp;3'!$A$39:$L$43,12,0))*$B$6,error),"")</f>
        <v/>
      </c>
      <c r="H852" s="119" t="str" cm="1">
        <f t="array" ref="H852">IF(SUMIF('BDD de référence'!$B$6:$B$4786,A852,'BDD de référence'!$J$6:$J$4786)&gt;0,IFERROR((VLOOKUP(E852,'Volet 1 - Domaines 2&amp;3'!$A$39:$L$43,11,0)*D852+VLOOKUP(E852,'Volet 1 - Domaines 2&amp;3'!$A$39:$L$43,12,0))*$B$6,error),"")</f>
        <v/>
      </c>
      <c r="I852" s="119">
        <f>IFERROR((VLOOKUP(E852,'Simulations - Consolidé'!$A$41:$P$45,15,0)*D852+VLOOKUP(E852,'Simulations - Consolidé'!$A$41:$P$45,16,0)),"")*$C$6</f>
        <v>9200.138473642799</v>
      </c>
      <c r="J852" s="167">
        <v>6421.51</v>
      </c>
      <c r="K852" s="167">
        <v>7705.8200000000006</v>
      </c>
      <c r="L852" s="167">
        <v>5572.59</v>
      </c>
      <c r="M852" s="167">
        <v>6687.1100000000006</v>
      </c>
      <c r="N852" s="167">
        <v>5463.45</v>
      </c>
      <c r="O852" s="167">
        <v>6556.14</v>
      </c>
    </row>
    <row r="853" spans="1:15">
      <c r="A853" s="1" t="s">
        <v>3673</v>
      </c>
      <c r="B853" s="1" t="str">
        <f>VLOOKUP(A853,'BDD de référence'!$B$5:$D$5006,3,0)</f>
        <v>34</v>
      </c>
      <c r="C853" s="1" t="str">
        <f>VLOOKUP(A853,'BDD de référence'!$B$5:$E$5006,4,0)</f>
        <v>Occitanie</v>
      </c>
      <c r="D853" s="201">
        <v>4151</v>
      </c>
      <c r="E853" s="189" t="str">
        <f t="shared" si="13"/>
        <v>Tranche A</v>
      </c>
      <c r="F853" s="119">
        <f>IFERROR((VLOOKUP(E853,'Simulations - Consolidé'!$A$41:$P$45,13,0)*D853+VLOOKUP(E853,'Simulations - Consolidé'!$A$41:$P$45,14,0)),"")*$B$6</f>
        <v>18324.3</v>
      </c>
      <c r="G853" s="119" t="str" cm="1">
        <f t="array" ref="G853">IF(SUMIF('BDD de référence'!$B$6:$B$4786,A853,'BDD de référence'!$I$6:$I$4786)&gt;0,IFERROR((VLOOKUP(E853,'Volet 1 - Domaines 2&amp;3'!$A$39:$L$43,11,0)*D853+VLOOKUP(E853,'Volet 1 - Domaines 2&amp;3'!$A$39:$L$43,12,0))*$B$6,error),"")</f>
        <v/>
      </c>
      <c r="H853" s="119" t="str" cm="1">
        <f t="array" ref="H853">IF(SUMIF('BDD de référence'!$B$6:$B$4786,A853,'BDD de référence'!$J$6:$J$4786)&gt;0,IFERROR((VLOOKUP(E853,'Volet 1 - Domaines 2&amp;3'!$A$39:$L$43,11,0)*D853+VLOOKUP(E853,'Volet 1 - Domaines 2&amp;3'!$A$39:$L$43,12,0))*$B$6,error),"")</f>
        <v/>
      </c>
      <c r="I853" s="119">
        <f>IFERROR((VLOOKUP(E853,'Simulations - Consolidé'!$A$41:$P$45,15,0)*D853+VLOOKUP(E853,'Simulations - Consolidé'!$A$41:$P$45,16,0)),"")*$C$6</f>
        <v>7965.9439024390249</v>
      </c>
      <c r="J853" s="167">
        <v>5571.67</v>
      </c>
      <c r="K853" s="167">
        <v>6686.01</v>
      </c>
      <c r="L853" s="167">
        <v>4907.92</v>
      </c>
      <c r="M853" s="167">
        <v>5889.51</v>
      </c>
      <c r="N853" s="167">
        <v>5077.5</v>
      </c>
      <c r="O853" s="167">
        <v>6093</v>
      </c>
    </row>
    <row r="854" spans="1:15">
      <c r="A854" s="1" t="s">
        <v>3582</v>
      </c>
      <c r="B854" s="1" t="str">
        <f>VLOOKUP(A854,'BDD de référence'!$B$5:$D$5006,3,0)</f>
        <v>34</v>
      </c>
      <c r="C854" s="1" t="str">
        <f>VLOOKUP(A854,'BDD de référence'!$B$5:$E$5006,4,0)</f>
        <v>Occitanie</v>
      </c>
      <c r="D854" s="201">
        <v>20708.5</v>
      </c>
      <c r="E854" s="189" t="str">
        <f t="shared" si="13"/>
        <v>Tranche B</v>
      </c>
      <c r="F854" s="119">
        <f>IFERROR((VLOOKUP(E854,'Simulations - Consolidé'!$A$41:$P$45,13,0)*D854+VLOOKUP(E854,'Simulations - Consolidé'!$A$41:$P$45,14,0)),"")*$B$6</f>
        <v>38442.154838709677</v>
      </c>
      <c r="G854" s="119" t="str" cm="1">
        <f t="array" ref="G854">IF(SUMIF('BDD de référence'!$B$6:$B$4786,A854,'BDD de référence'!$I$6:$I$4786)&gt;0,IFERROR((VLOOKUP(E854,'Volet 1 - Domaines 2&amp;3'!$A$39:$L$43,11,0)*D854+VLOOKUP(E854,'Volet 1 - Domaines 2&amp;3'!$A$39:$L$43,12,0))*$B$6,error),"")</f>
        <v/>
      </c>
      <c r="H854" s="119" t="str" cm="1">
        <f t="array" ref="H854">IF(SUMIF('BDD de référence'!$B$6:$B$4786,A854,'BDD de référence'!$J$6:$J$4786)&gt;0,IFERROR((VLOOKUP(E854,'Volet 1 - Domaines 2&amp;3'!$A$39:$L$43,11,0)*D854+VLOOKUP(E854,'Volet 1 - Domaines 2&amp;3'!$A$39:$L$43,12,0))*$B$6,error),"")</f>
        <v/>
      </c>
      <c r="I854" s="119">
        <f>IFERROR((VLOOKUP(E854,'Simulations - Consolidé'!$A$41:$P$45,15,0)*D854+VLOOKUP(E854,'Simulations - Consolidé'!$A$41:$P$45,16,0)),"")*$C$6</f>
        <v>16711.582376081824</v>
      </c>
      <c r="J854" s="167">
        <v>10303.6</v>
      </c>
      <c r="K854" s="167">
        <v>12364.32</v>
      </c>
      <c r="L854" s="167">
        <v>9101.75</v>
      </c>
      <c r="M854" s="167">
        <v>10922.1</v>
      </c>
      <c r="N854" s="167">
        <v>6522.2</v>
      </c>
      <c r="O854" s="167">
        <v>7826.64</v>
      </c>
    </row>
    <row r="855" spans="1:15">
      <c r="A855" s="1" t="s">
        <v>3671</v>
      </c>
      <c r="B855" s="1" t="str">
        <f>VLOOKUP(A855,'BDD de référence'!$B$5:$D$5006,3,0)</f>
        <v>34</v>
      </c>
      <c r="C855" s="1" t="str">
        <f>VLOOKUP(A855,'BDD de référence'!$B$5:$E$5006,4,0)</f>
        <v>Occitanie</v>
      </c>
      <c r="D855" s="201">
        <v>4446</v>
      </c>
      <c r="E855" s="189" t="str">
        <f t="shared" si="13"/>
        <v>Tranche A</v>
      </c>
      <c r="F855" s="119">
        <f>IFERROR((VLOOKUP(E855,'Simulations - Consolidé'!$A$41:$P$45,13,0)*D855+VLOOKUP(E855,'Simulations - Consolidé'!$A$41:$P$45,14,0)),"")*$B$6</f>
        <v>18539.228571428568</v>
      </c>
      <c r="G855" s="119" t="str" cm="1">
        <f t="array" ref="G855">IF(SUMIF('BDD de référence'!$B$6:$B$4786,A855,'BDD de référence'!$I$6:$I$4786)&gt;0,IFERROR((VLOOKUP(E855,'Volet 1 - Domaines 2&amp;3'!$A$39:$L$43,11,0)*D855+VLOOKUP(E855,'Volet 1 - Domaines 2&amp;3'!$A$39:$L$43,12,0))*$B$6,error),"")</f>
        <v/>
      </c>
      <c r="H855" s="119" t="str" cm="1">
        <f t="array" ref="H855">IF(SUMIF('BDD de référence'!$B$6:$B$4786,A855,'BDD de référence'!$J$6:$J$4786)&gt;0,IFERROR((VLOOKUP(E855,'Volet 1 - Domaines 2&amp;3'!$A$39:$L$43,11,0)*D855+VLOOKUP(E855,'Volet 1 - Domaines 2&amp;3'!$A$39:$L$43,12,0))*$B$6,error),"")</f>
        <v/>
      </c>
      <c r="I855" s="119">
        <f>IFERROR((VLOOKUP(E855,'Simulations - Consolidé'!$A$41:$P$45,15,0)*D855+VLOOKUP(E855,'Simulations - Consolidé'!$A$41:$P$45,16,0)),"")*$C$6</f>
        <v>8059.3777003484329</v>
      </c>
      <c r="J855" s="167">
        <v>5641.91</v>
      </c>
      <c r="K855" s="167">
        <v>6770.3</v>
      </c>
      <c r="L855" s="167">
        <v>4960.6000000000004</v>
      </c>
      <c r="M855" s="167">
        <v>5952.72</v>
      </c>
      <c r="N855" s="167">
        <v>5112.63</v>
      </c>
      <c r="O855" s="167">
        <v>6135.16</v>
      </c>
    </row>
    <row r="856" spans="1:15">
      <c r="A856" s="1" t="s">
        <v>3505</v>
      </c>
      <c r="B856" s="1" t="str">
        <f>VLOOKUP(A856,'BDD de référence'!$B$5:$D$5006,3,0)</f>
        <v>34</v>
      </c>
      <c r="C856" s="1" t="str">
        <f>VLOOKUP(A856,'BDD de référence'!$B$5:$E$5006,4,0)</f>
        <v>Occitanie</v>
      </c>
      <c r="D856" s="201">
        <v>96794</v>
      </c>
      <c r="E856" s="189" t="str">
        <f t="shared" si="13"/>
        <v>Tranche C</v>
      </c>
      <c r="F856" s="119">
        <f>IFERROR((VLOOKUP(E856,'Simulations - Consolidé'!$A$41:$P$45,13,0)*D856+VLOOKUP(E856,'Simulations - Consolidé'!$A$41:$P$45,14,0)),"")*$B$6</f>
        <v>71842.36048192771</v>
      </c>
      <c r="G856" s="119" t="str" cm="1">
        <f t="array" ref="G856">IF(SUMIF('BDD de référence'!$B$6:$B$4786,A856,'BDD de référence'!$I$6:$I$4786)&gt;0,IFERROR((VLOOKUP(E856,'Volet 1 - Domaines 2&amp;3'!$A$39:$L$43,11,0)*D856+VLOOKUP(E856,'Volet 1 - Domaines 2&amp;3'!$A$39:$L$43,12,0))*$B$6,error),"")</f>
        <v/>
      </c>
      <c r="H856" s="119" cm="1">
        <f t="array" ref="H856">IF(SUMIF('BDD de référence'!$B$6:$B$4786,A856,'BDD de référence'!$J$6:$J$4786)&gt;0,IFERROR((VLOOKUP(E856,'Volet 1 - Domaines 2&amp;3'!$A$39:$L$43,11,0)*D856+VLOOKUP(E856,'Volet 1 - Domaines 2&amp;3'!$A$39:$L$43,12,0))*$B$6,error),"")</f>
        <v>30012.758554216864</v>
      </c>
      <c r="I856" s="119">
        <f>IFERROR((VLOOKUP(E856,'Simulations - Consolidé'!$A$41:$P$45,15,0)*D856+VLOOKUP(E856,'Simulations - Consolidé'!$A$41:$P$45,16,0)),"")*$C$6</f>
        <v>31231.327440493678</v>
      </c>
      <c r="J856" s="167">
        <v>18889.32</v>
      </c>
      <c r="K856" s="167">
        <v>22667.19</v>
      </c>
      <c r="L856" s="167">
        <v>13611.33</v>
      </c>
      <c r="M856" s="167">
        <v>16333.6</v>
      </c>
      <c r="N856" s="167">
        <v>10247.11</v>
      </c>
      <c r="O856" s="167">
        <v>12296.54</v>
      </c>
    </row>
    <row r="857" spans="1:15">
      <c r="A857" s="1" t="s">
        <v>3723</v>
      </c>
      <c r="B857" s="1" t="str">
        <f>VLOOKUP(A857,'BDD de référence'!$B$5:$D$5006,3,0)</f>
        <v>34</v>
      </c>
      <c r="C857" s="1" t="str">
        <f>VLOOKUP(A857,'BDD de référence'!$B$5:$E$5006,4,0)</f>
        <v>Occitanie</v>
      </c>
      <c r="D857" s="201">
        <v>1</v>
      </c>
      <c r="E857" s="189" t="str">
        <f t="shared" si="13"/>
        <v>Tranche A</v>
      </c>
      <c r="F857" s="119">
        <f>IFERROR((VLOOKUP(E857,'Simulations - Consolidé'!$A$41:$P$45,13,0)*D857+VLOOKUP(E857,'Simulations - Consolidé'!$A$41:$P$45,14,0)),"")*$B$6</f>
        <v>15300.72857142857</v>
      </c>
      <c r="G857" s="119" t="str" cm="1">
        <f t="array" ref="G857">IF(SUMIF('BDD de référence'!$B$6:$B$4786,A857,'BDD de référence'!$I$6:$I$4786)&gt;0,IFERROR((VLOOKUP(E857,'Volet 1 - Domaines 2&amp;3'!$A$39:$L$43,11,0)*D857+VLOOKUP(E857,'Volet 1 - Domaines 2&amp;3'!$A$39:$L$43,12,0))*$B$6,error),"")</f>
        <v/>
      </c>
      <c r="H857" s="119" t="str" cm="1">
        <f t="array" ref="H857">IF(SUMIF('BDD de référence'!$B$6:$B$4786,A857,'BDD de référence'!$J$6:$J$4786)&gt;0,IFERROR((VLOOKUP(E857,'Volet 1 - Domaines 2&amp;3'!$A$39:$L$43,11,0)*D857+VLOOKUP(E857,'Volet 1 - Domaines 2&amp;3'!$A$39:$L$43,12,0))*$B$6,error),"")</f>
        <v/>
      </c>
      <c r="I857" s="119">
        <f>IFERROR((VLOOKUP(E857,'Simulations - Consolidé'!$A$41:$P$45,15,0)*D857+VLOOKUP(E857,'Simulations - Consolidé'!$A$41:$P$45,16,0)),"")*$C$6</f>
        <v>6651.5362369337981</v>
      </c>
      <c r="J857" s="167">
        <v>4583.58</v>
      </c>
      <c r="K857" s="167">
        <v>5500.3</v>
      </c>
      <c r="L857" s="167">
        <v>4166.8500000000004</v>
      </c>
      <c r="M857" s="167">
        <v>5000.22</v>
      </c>
      <c r="N857" s="167">
        <v>4583.46</v>
      </c>
      <c r="O857" s="167">
        <v>5500.16</v>
      </c>
    </row>
    <row r="858" spans="1:15">
      <c r="A858" s="1" t="s">
        <v>3524</v>
      </c>
      <c r="B858" s="1" t="str">
        <f>VLOOKUP(A858,'BDD de référence'!$B$5:$D$5006,3,0)</f>
        <v>34</v>
      </c>
      <c r="C858" s="1" t="str">
        <f>VLOOKUP(A858,'BDD de référence'!$B$5:$E$5006,4,0)</f>
        <v>Occitanie</v>
      </c>
      <c r="D858" s="201">
        <v>58016.5</v>
      </c>
      <c r="E858" s="189" t="str">
        <f t="shared" si="13"/>
        <v>Tranche C</v>
      </c>
      <c r="F858" s="119">
        <f>IFERROR((VLOOKUP(E858,'Simulations - Consolidé'!$A$41:$P$45,13,0)*D858+VLOOKUP(E858,'Simulations - Consolidé'!$A$41:$P$45,14,0)),"")*$B$6</f>
        <v>55639.906265060235</v>
      </c>
      <c r="G858" s="119" t="str" cm="1">
        <f t="array" ref="G858">IF(SUMIF('BDD de référence'!$B$6:$B$4786,A858,'BDD de référence'!$I$6:$I$4786)&gt;0,IFERROR((VLOOKUP(E858,'Volet 1 - Domaines 2&amp;3'!$A$39:$L$43,11,0)*D858+VLOOKUP(E858,'Volet 1 - Domaines 2&amp;3'!$A$39:$L$43,12,0))*$B$6,error),"")</f>
        <v/>
      </c>
      <c r="H858" s="119" cm="1">
        <f t="array" ref="H858">IF(SUMIF('BDD de référence'!$B$6:$B$4786,A858,'BDD de référence'!$J$6:$J$4786)&gt;0,IFERROR((VLOOKUP(E858,'Volet 1 - Domaines 2&amp;3'!$A$39:$L$43,11,0)*D858+VLOOKUP(E858,'Volet 1 - Domaines 2&amp;3'!$A$39:$L$43,12,0))*$B$6,error),"")</f>
        <v>25882.721204819278</v>
      </c>
      <c r="I858" s="119">
        <f>IFERROR((VLOOKUP(E858,'Simulations - Consolidé'!$A$41:$P$45,15,0)*D858+VLOOKUP(E858,'Simulations - Consolidé'!$A$41:$P$45,16,0)),"")*$C$6</f>
        <v>24187.792823978845</v>
      </c>
      <c r="J858" s="167">
        <v>14684.53</v>
      </c>
      <c r="K858" s="167">
        <v>17621.439999999999</v>
      </c>
      <c r="L858" s="167">
        <v>11508.94</v>
      </c>
      <c r="M858" s="167">
        <v>13810.73</v>
      </c>
      <c r="N858" s="167">
        <v>8378.31</v>
      </c>
      <c r="O858" s="167">
        <v>10053.98</v>
      </c>
    </row>
    <row r="859" spans="1:15">
      <c r="A859" s="1" t="s">
        <v>3588</v>
      </c>
      <c r="B859" s="1" t="str">
        <f>VLOOKUP(A859,'BDD de référence'!$B$5:$D$5006,3,0)</f>
        <v>34</v>
      </c>
      <c r="C859" s="1" t="str">
        <f>VLOOKUP(A859,'BDD de référence'!$B$5:$E$5006,4,0)</f>
        <v>Occitanie</v>
      </c>
      <c r="D859" s="201">
        <v>19661</v>
      </c>
      <c r="E859" s="189" t="str">
        <f t="shared" si="13"/>
        <v>Tranche B</v>
      </c>
      <c r="F859" s="119">
        <f>IFERROR((VLOOKUP(E859,'Simulations - Consolidé'!$A$41:$P$45,13,0)*D859+VLOOKUP(E859,'Simulations - Consolidé'!$A$41:$P$45,14,0)),"")*$B$6</f>
        <v>37063.509677419352</v>
      </c>
      <c r="G859" s="119" t="str" cm="1">
        <f t="array" ref="G859">IF(SUMIF('BDD de référence'!$B$6:$B$4786,A859,'BDD de référence'!$I$6:$I$4786)&gt;0,IFERROR((VLOOKUP(E859,'Volet 1 - Domaines 2&amp;3'!$A$39:$L$43,11,0)*D859+VLOOKUP(E859,'Volet 1 - Domaines 2&amp;3'!$A$39:$L$43,12,0))*$B$6,error),"")</f>
        <v/>
      </c>
      <c r="H859" s="119" t="str" cm="1">
        <f t="array" ref="H859">IF(SUMIF('BDD de référence'!$B$6:$B$4786,A859,'BDD de référence'!$J$6:$J$4786)&gt;0,IFERROR((VLOOKUP(E859,'Volet 1 - Domaines 2&amp;3'!$A$39:$L$43,11,0)*D859+VLOOKUP(E859,'Volet 1 - Domaines 2&amp;3'!$A$39:$L$43,12,0))*$B$6,error),"")</f>
        <v/>
      </c>
      <c r="I859" s="119">
        <f>IFERROR((VLOOKUP(E859,'Simulations - Consolidé'!$A$41:$P$45,15,0)*D859+VLOOKUP(E859,'Simulations - Consolidé'!$A$41:$P$45,16,0)),"")*$C$6</f>
        <v>16112.257435090482</v>
      </c>
      <c r="J859" s="167">
        <v>9993.85</v>
      </c>
      <c r="K859" s="167">
        <v>11992.62</v>
      </c>
      <c r="L859" s="167">
        <v>8820.17</v>
      </c>
      <c r="M859" s="167">
        <v>10584.210000000001</v>
      </c>
      <c r="N859" s="167">
        <v>6437.72</v>
      </c>
      <c r="O859" s="167">
        <v>7725.27</v>
      </c>
    </row>
    <row r="860" spans="1:15">
      <c r="A860" s="1" t="s">
        <v>3642</v>
      </c>
      <c r="B860" s="1" t="str">
        <f>VLOOKUP(A860,'BDD de référence'!$B$5:$D$5006,3,0)</f>
        <v>34</v>
      </c>
      <c r="C860" s="1" t="str">
        <f>VLOOKUP(A860,'BDD de référence'!$B$5:$E$5006,4,0)</f>
        <v>Occitanie</v>
      </c>
      <c r="D860" s="201">
        <v>9610</v>
      </c>
      <c r="E860" s="189" t="str">
        <f t="shared" si="13"/>
        <v>Tranche B</v>
      </c>
      <c r="F860" s="119">
        <f>IFERROR((VLOOKUP(E860,'Simulations - Consolidé'!$A$41:$P$45,13,0)*D860+VLOOKUP(E860,'Simulations - Consolidé'!$A$41:$P$45,14,0)),"")*$B$6</f>
        <v>23835.096774193546</v>
      </c>
      <c r="G860" s="119" t="str" cm="1">
        <f t="array" ref="G860">IF(SUMIF('BDD de référence'!$B$6:$B$4786,A860,'BDD de référence'!$I$6:$I$4786)&gt;0,IFERROR((VLOOKUP(E860,'Volet 1 - Domaines 2&amp;3'!$A$39:$L$43,11,0)*D860+VLOOKUP(E860,'Volet 1 - Domaines 2&amp;3'!$A$39:$L$43,12,0))*$B$6,error),"")</f>
        <v/>
      </c>
      <c r="H860" s="119" t="str" cm="1">
        <f t="array" ref="H860">IF(SUMIF('BDD de référence'!$B$6:$B$4786,A860,'BDD de référence'!$J$6:$J$4786)&gt;0,IFERROR((VLOOKUP(E860,'Volet 1 - Domaines 2&amp;3'!$A$39:$L$43,11,0)*D860+VLOOKUP(E860,'Volet 1 - Domaines 2&amp;3'!$A$39:$L$43,12,0))*$B$6,error),"")</f>
        <v/>
      </c>
      <c r="I860" s="119">
        <f>IFERROR((VLOOKUP(E860,'Simulations - Consolidé'!$A$41:$P$45,15,0)*D860+VLOOKUP(E860,'Simulations - Consolidé'!$A$41:$P$45,16,0)),"")*$C$6</f>
        <v>10361.598741148702</v>
      </c>
      <c r="J860" s="167">
        <v>7021.7800000000007</v>
      </c>
      <c r="K860" s="167">
        <v>8426.14</v>
      </c>
      <c r="L860" s="167">
        <v>6118.29</v>
      </c>
      <c r="M860" s="167">
        <v>7341.95</v>
      </c>
      <c r="N860" s="167">
        <v>5627.16</v>
      </c>
      <c r="O860" s="167">
        <v>6752.6</v>
      </c>
    </row>
    <row r="861" spans="1:15">
      <c r="A861" s="1" t="s">
        <v>3490</v>
      </c>
      <c r="B861" s="1" t="str">
        <f>VLOOKUP(A861,'BDD de référence'!$B$5:$D$5006,3,0)</f>
        <v>34</v>
      </c>
      <c r="C861" s="1" t="str">
        <f>VLOOKUP(A861,'BDD de référence'!$B$5:$E$5006,4,0)</f>
        <v>Occitanie</v>
      </c>
      <c r="D861" s="201">
        <v>235227.5</v>
      </c>
      <c r="E861" s="189" t="str">
        <f t="shared" si="13"/>
        <v>Tranche D</v>
      </c>
      <c r="F861" s="119">
        <f>IFERROR((VLOOKUP(E861,'Simulations - Consolidé'!$A$41:$P$45,13,0)*D861+VLOOKUP(E861,'Simulations - Consolidé'!$A$41:$P$45,14,0)),"")*$B$6</f>
        <v>128051.36770072993</v>
      </c>
      <c r="G861" s="119" cm="1">
        <f t="array" ref="G861">IF(SUMIF('BDD de référence'!$B$6:$B$4786,A861,'BDD de référence'!$I$6:$I$4786)&gt;0,IFERROR((VLOOKUP(E861,'Volet 1 - Domaines 2&amp;3'!$A$39:$L$43,11,0)*D861+VLOOKUP(E861,'Volet 1 - Domaines 2&amp;3'!$A$39:$L$43,12,0))*$B$6,error),"")</f>
        <v>44290.813503649639</v>
      </c>
      <c r="H861" s="119" cm="1">
        <f t="array" ref="H861">IF(SUMIF('BDD de référence'!$B$6:$B$4786,A861,'BDD de référence'!$J$6:$J$4786)&gt;0,IFERROR((VLOOKUP(E861,'Volet 1 - Domaines 2&amp;3'!$A$39:$L$43,11,0)*D861+VLOOKUP(E861,'Volet 1 - Domaines 2&amp;3'!$A$39:$L$43,12,0))*$B$6,error),"")</f>
        <v>44290.813503649639</v>
      </c>
      <c r="I861" s="119">
        <f>IFERROR((VLOOKUP(E861,'Simulations - Consolidé'!$A$41:$P$45,15,0)*D861+VLOOKUP(E861,'Simulations - Consolidé'!$A$41:$P$45,16,0)),"")*$C$6</f>
        <v>55666.51996172333</v>
      </c>
      <c r="J861" s="167">
        <v>33476.43</v>
      </c>
      <c r="K861" s="167">
        <v>40171.72</v>
      </c>
      <c r="L861" s="167">
        <v>20890.579999999998</v>
      </c>
      <c r="M861" s="167">
        <v>25068.699999999997</v>
      </c>
      <c r="N861" s="167">
        <v>16723.91</v>
      </c>
      <c r="O861" s="167">
        <v>20068.699999999997</v>
      </c>
    </row>
    <row r="862" spans="1:15">
      <c r="A862" s="1" t="s">
        <v>3560</v>
      </c>
      <c r="B862" s="1" t="str">
        <f>VLOOKUP(A862,'BDD de référence'!$B$5:$D$5006,3,0)</f>
        <v>34</v>
      </c>
      <c r="C862" s="1" t="str">
        <f>VLOOKUP(A862,'BDD de référence'!$B$5:$E$5006,4,0)</f>
        <v>Occitanie</v>
      </c>
      <c r="D862" s="201">
        <v>23921</v>
      </c>
      <c r="E862" s="189" t="str">
        <f t="shared" si="13"/>
        <v>Tranche C</v>
      </c>
      <c r="F862" s="119">
        <f>IFERROR((VLOOKUP(E862,'Simulations - Consolidé'!$A$41:$P$45,13,0)*D862+VLOOKUP(E862,'Simulations - Consolidé'!$A$41:$P$45,14,0)),"")*$B$6</f>
        <v>41393.738313253009</v>
      </c>
      <c r="G862" s="119" t="str" cm="1">
        <f t="array" ref="G862">IF(SUMIF('BDD de référence'!$B$6:$B$4786,A862,'BDD de référence'!$I$6:$I$4786)&gt;0,IFERROR((VLOOKUP(E862,'Volet 1 - Domaines 2&amp;3'!$A$39:$L$43,11,0)*D862+VLOOKUP(E862,'Volet 1 - Domaines 2&amp;3'!$A$39:$L$43,12,0))*$B$6,error),"")</f>
        <v/>
      </c>
      <c r="H862" s="119" t="str" cm="1">
        <f t="array" ref="H862">IF(SUMIF('BDD de référence'!$B$6:$B$4786,A862,'BDD de référence'!$J$6:$J$4786)&gt;0,IFERROR((VLOOKUP(E862,'Volet 1 - Domaines 2&amp;3'!$A$39:$L$43,11,0)*D862+VLOOKUP(E862,'Volet 1 - Domaines 2&amp;3'!$A$39:$L$43,12,0))*$B$6,error),"")</f>
        <v/>
      </c>
      <c r="I862" s="119">
        <f>IFERROR((VLOOKUP(E862,'Simulations - Consolidé'!$A$41:$P$45,15,0)*D862+VLOOKUP(E862,'Simulations - Consolidé'!$A$41:$P$45,16,0)),"")*$C$6</f>
        <v>17994.695421686749</v>
      </c>
      <c r="J862" s="167">
        <v>10987.43</v>
      </c>
      <c r="K862" s="167">
        <v>13184.92</v>
      </c>
      <c r="L862" s="167">
        <v>9660.39</v>
      </c>
      <c r="M862" s="167">
        <v>11592.47</v>
      </c>
      <c r="N862" s="167">
        <v>6735.15</v>
      </c>
      <c r="O862" s="167">
        <v>8082.18</v>
      </c>
    </row>
    <row r="863" spans="1:15">
      <c r="A863" s="1" t="s">
        <v>3566</v>
      </c>
      <c r="B863" s="1" t="str">
        <f>VLOOKUP(A863,'BDD de référence'!$B$5:$D$5006,3,0)</f>
        <v>34</v>
      </c>
      <c r="C863" s="1" t="str">
        <f>VLOOKUP(A863,'BDD de référence'!$B$5:$E$5006,4,0)</f>
        <v>Occitanie</v>
      </c>
      <c r="D863" s="201">
        <v>22212</v>
      </c>
      <c r="E863" s="189" t="str">
        <f t="shared" si="13"/>
        <v>Tranche B</v>
      </c>
      <c r="F863" s="119">
        <f>IFERROR((VLOOKUP(E863,'Simulations - Consolidé'!$A$41:$P$45,13,0)*D863+VLOOKUP(E863,'Simulations - Consolidé'!$A$41:$P$45,14,0)),"")*$B$6</f>
        <v>40420.954838709673</v>
      </c>
      <c r="G863" s="119" t="str" cm="1">
        <f t="array" ref="G863">IF(SUMIF('BDD de référence'!$B$6:$B$4786,A863,'BDD de référence'!$I$6:$I$4786)&gt;0,IFERROR((VLOOKUP(E863,'Volet 1 - Domaines 2&amp;3'!$A$39:$L$43,11,0)*D863+VLOOKUP(E863,'Volet 1 - Domaines 2&amp;3'!$A$39:$L$43,12,0))*$B$6,error),"")</f>
        <v/>
      </c>
      <c r="H863" s="119" t="str" cm="1">
        <f t="array" ref="H863">IF(SUMIF('BDD de référence'!$B$6:$B$4786,A863,'BDD de référence'!$J$6:$J$4786)&gt;0,IFERROR((VLOOKUP(E863,'Volet 1 - Domaines 2&amp;3'!$A$39:$L$43,11,0)*D863+VLOOKUP(E863,'Volet 1 - Domaines 2&amp;3'!$A$39:$L$43,12,0))*$B$6,error),"")</f>
        <v/>
      </c>
      <c r="I863" s="119">
        <f>IFERROR((VLOOKUP(E863,'Simulations - Consolidé'!$A$41:$P$45,15,0)*D863+VLOOKUP(E863,'Simulations - Consolidé'!$A$41:$P$45,16,0)),"")*$C$6</f>
        <v>17571.806766325728</v>
      </c>
      <c r="J863" s="167">
        <v>10748.18</v>
      </c>
      <c r="K863" s="167">
        <v>12897.82</v>
      </c>
      <c r="L863" s="167">
        <v>9505.92</v>
      </c>
      <c r="M863" s="167">
        <v>11407.11</v>
      </c>
      <c r="N863" s="167">
        <v>6643.45</v>
      </c>
      <c r="O863" s="167">
        <v>7972.14</v>
      </c>
    </row>
    <row r="864" spans="1:15">
      <c r="A864" s="1" t="s">
        <v>3633</v>
      </c>
      <c r="B864" s="1" t="str">
        <f>VLOOKUP(A864,'BDD de référence'!$B$5:$D$5006,3,0)</f>
        <v>34</v>
      </c>
      <c r="C864" s="1" t="str">
        <f>VLOOKUP(A864,'BDD de référence'!$B$5:$E$5006,4,0)</f>
        <v>Occitanie</v>
      </c>
      <c r="D864" s="201">
        <v>11936.5</v>
      </c>
      <c r="E864" s="189" t="str">
        <f t="shared" si="13"/>
        <v>Tranche B</v>
      </c>
      <c r="F864" s="119">
        <f>IFERROR((VLOOKUP(E864,'Simulations - Consolidé'!$A$41:$P$45,13,0)*D864+VLOOKUP(E864,'Simulations - Consolidé'!$A$41:$P$45,14,0)),"")*$B$6</f>
        <v>26897.070967741933</v>
      </c>
      <c r="G864" s="119" t="str" cm="1">
        <f t="array" ref="G864">IF(SUMIF('BDD de référence'!$B$6:$B$4786,A864,'BDD de référence'!$I$6:$I$4786)&gt;0,IFERROR((VLOOKUP(E864,'Volet 1 - Domaines 2&amp;3'!$A$39:$L$43,11,0)*D864+VLOOKUP(E864,'Volet 1 - Domaines 2&amp;3'!$A$39:$L$43,12,0))*$B$6,error),"")</f>
        <v/>
      </c>
      <c r="H864" s="119" cm="1">
        <f t="array" ref="H864">IF(SUMIF('BDD de référence'!$B$6:$B$4786,A864,'BDD de référence'!$J$6:$J$4786)&gt;0,IFERROR((VLOOKUP(E864,'Volet 1 - Domaines 2&amp;3'!$A$39:$L$43,11,0)*D864+VLOOKUP(E864,'Volet 1 - Domaines 2&amp;3'!$A$39:$L$43,12,0))*$B$6,error),"")</f>
        <v>14569.246774193547</v>
      </c>
      <c r="I864" s="119">
        <f>IFERROR((VLOOKUP(E864,'Simulations - Consolidé'!$A$41:$P$45,15,0)*D864+VLOOKUP(E864,'Simulations - Consolidé'!$A$41:$P$45,16,0)),"")*$C$6</f>
        <v>11692.700865460269</v>
      </c>
      <c r="J864" s="167">
        <v>7709.7300000000005</v>
      </c>
      <c r="K864" s="167">
        <v>9251.68</v>
      </c>
      <c r="L864" s="167">
        <v>6743.6900000000005</v>
      </c>
      <c r="M864" s="167">
        <v>8092.43</v>
      </c>
      <c r="N864" s="167">
        <v>5814.7800000000007</v>
      </c>
      <c r="O864" s="167">
        <v>6977.74</v>
      </c>
    </row>
    <row r="865" spans="1:15">
      <c r="A865" s="1" t="s">
        <v>3547</v>
      </c>
      <c r="B865" s="1" t="str">
        <f>VLOOKUP(A865,'BDD de référence'!$B$5:$D$5006,3,0)</f>
        <v>34</v>
      </c>
      <c r="C865" s="1" t="str">
        <f>VLOOKUP(A865,'BDD de référence'!$B$5:$E$5006,4,0)</f>
        <v>Occitanie</v>
      </c>
      <c r="D865" s="201">
        <v>26623.5</v>
      </c>
      <c r="E865" s="189" t="str">
        <f t="shared" si="13"/>
        <v>Tranche C</v>
      </c>
      <c r="F865" s="119">
        <f>IFERROR((VLOOKUP(E865,'Simulations - Consolidé'!$A$41:$P$45,13,0)*D865+VLOOKUP(E865,'Simulations - Consolidé'!$A$41:$P$45,14,0)),"")*$B$6</f>
        <v>42522.927469879513</v>
      </c>
      <c r="G865" s="119" t="str" cm="1">
        <f t="array" ref="G865">IF(SUMIF('BDD de référence'!$B$6:$B$4786,A865,'BDD de référence'!$I$6:$I$4786)&gt;0,IFERROR((VLOOKUP(E865,'Volet 1 - Domaines 2&amp;3'!$A$39:$L$43,11,0)*D865+VLOOKUP(E865,'Volet 1 - Domaines 2&amp;3'!$A$39:$L$43,12,0))*$B$6,error),"")</f>
        <v/>
      </c>
      <c r="H865" s="119" cm="1">
        <f t="array" ref="H865">IF(SUMIF('BDD de référence'!$B$6:$B$4786,A865,'BDD de référence'!$J$6:$J$4786)&gt;0,IFERROR((VLOOKUP(E865,'Volet 1 - Domaines 2&amp;3'!$A$39:$L$43,11,0)*D865+VLOOKUP(E865,'Volet 1 - Domaines 2&amp;3'!$A$39:$L$43,12,0))*$B$6,error),"")</f>
        <v>22539.177590361443</v>
      </c>
      <c r="I865" s="119">
        <f>IFERROR((VLOOKUP(E865,'Simulations - Consolidé'!$A$41:$P$45,15,0)*D865+VLOOKUP(E865,'Simulations - Consolidé'!$A$41:$P$45,16,0)),"")*$C$6</f>
        <v>18485.576791066709</v>
      </c>
      <c r="J865" s="167">
        <v>11280.47</v>
      </c>
      <c r="K865" s="167">
        <v>13536.57</v>
      </c>
      <c r="L865" s="167">
        <v>9806.9</v>
      </c>
      <c r="M865" s="167">
        <v>11768.28</v>
      </c>
      <c r="N865" s="167">
        <v>6865.4000000000005</v>
      </c>
      <c r="O865" s="167">
        <v>8238.48</v>
      </c>
    </row>
    <row r="866" spans="1:15">
      <c r="A866" s="1" t="s">
        <v>3605</v>
      </c>
      <c r="B866" s="1" t="str">
        <f>VLOOKUP(A866,'BDD de référence'!$B$5:$D$5006,3,0)</f>
        <v>34</v>
      </c>
      <c r="C866" s="1" t="str">
        <f>VLOOKUP(A866,'BDD de référence'!$B$5:$E$5006,4,0)</f>
        <v>Occitanie</v>
      </c>
      <c r="D866" s="201">
        <v>16597.5</v>
      </c>
      <c r="E866" s="189" t="str">
        <f t="shared" si="13"/>
        <v>Tranche B</v>
      </c>
      <c r="F866" s="119">
        <f>IFERROR((VLOOKUP(E866,'Simulations - Consolidé'!$A$41:$P$45,13,0)*D866+VLOOKUP(E866,'Simulations - Consolidé'!$A$41:$P$45,14,0)),"")*$B$6</f>
        <v>33031.548387096773</v>
      </c>
      <c r="G866" s="119" t="str" cm="1">
        <f t="array" ref="G866">IF(SUMIF('BDD de référence'!$B$6:$B$4786,A866,'BDD de référence'!$I$6:$I$4786)&gt;0,IFERROR((VLOOKUP(E866,'Volet 1 - Domaines 2&amp;3'!$A$39:$L$43,11,0)*D866+VLOOKUP(E866,'Volet 1 - Domaines 2&amp;3'!$A$39:$L$43,12,0))*$B$6,error),"")</f>
        <v/>
      </c>
      <c r="H866" s="119" cm="1">
        <f t="array" ref="H866">IF(SUMIF('BDD de référence'!$B$6:$B$4786,A866,'BDD de référence'!$J$6:$J$4786)&gt;0,IFERROR((VLOOKUP(E866,'Volet 1 - Domaines 2&amp;3'!$A$39:$L$43,11,0)*D866+VLOOKUP(E866,'Volet 1 - Domaines 2&amp;3'!$A$39:$L$43,12,0))*$B$6,error),"")</f>
        <v>17892.088709677417</v>
      </c>
      <c r="I866" s="119">
        <f>IFERROR((VLOOKUP(E866,'Simulations - Consolidé'!$A$41:$P$45,15,0)*D866+VLOOKUP(E866,'Simulations - Consolidé'!$A$41:$P$45,16,0)),"")*$C$6</f>
        <v>14359.482297403618</v>
      </c>
      <c r="J866" s="167">
        <v>9087.98</v>
      </c>
      <c r="K866" s="167">
        <v>10905.58</v>
      </c>
      <c r="L866" s="167">
        <v>7996.6500000000005</v>
      </c>
      <c r="M866" s="167">
        <v>9595.98</v>
      </c>
      <c r="N866" s="167">
        <v>6190.67</v>
      </c>
      <c r="O866" s="167">
        <v>7428.81</v>
      </c>
    </row>
    <row r="867" spans="1:15">
      <c r="A867" s="1" t="s">
        <v>3538</v>
      </c>
      <c r="B867" s="1" t="str">
        <f>VLOOKUP(A867,'BDD de référence'!$B$5:$D$5006,3,0)</f>
        <v>34</v>
      </c>
      <c r="C867" s="1" t="str">
        <f>VLOOKUP(A867,'BDD de référence'!$B$5:$E$5006,4,0)</f>
        <v>Occitanie</v>
      </c>
      <c r="D867" s="201">
        <v>32781.5</v>
      </c>
      <c r="E867" s="189" t="str">
        <f t="shared" si="13"/>
        <v>Tranche C</v>
      </c>
      <c r="F867" s="119">
        <f>IFERROR((VLOOKUP(E867,'Simulations - Consolidé'!$A$41:$P$45,13,0)*D867+VLOOKUP(E867,'Simulations - Consolidé'!$A$41:$P$45,14,0)),"")*$B$6</f>
        <v>45095.932771084335</v>
      </c>
      <c r="G867" s="119" t="str" cm="1">
        <f t="array" ref="G867">IF(SUMIF('BDD de référence'!$B$6:$B$4786,A867,'BDD de référence'!$I$6:$I$4786)&gt;0,IFERROR((VLOOKUP(E867,'Volet 1 - Domaines 2&amp;3'!$A$39:$L$43,11,0)*D867+VLOOKUP(E867,'Volet 1 - Domaines 2&amp;3'!$A$39:$L$43,12,0))*$B$6,error),"")</f>
        <v/>
      </c>
      <c r="H867" s="119" cm="1">
        <f t="array" ref="H867">IF(SUMIF('BDD de référence'!$B$6:$B$4786,A867,'BDD de référence'!$J$6:$J$4786)&gt;0,IFERROR((VLOOKUP(E867,'Volet 1 - Domaines 2&amp;3'!$A$39:$L$43,11,0)*D867+VLOOKUP(E867,'Volet 1 - Domaines 2&amp;3'!$A$39:$L$43,12,0))*$B$6,error),"")</f>
        <v>23195.041686746987</v>
      </c>
      <c r="I867" s="119">
        <f>IFERROR((VLOOKUP(E867,'Simulations - Consolidé'!$A$41:$P$45,15,0)*D867+VLOOKUP(E867,'Simulations - Consolidé'!$A$41:$P$45,16,0)),"")*$C$6</f>
        <v>19604.11424625331</v>
      </c>
      <c r="J867" s="167">
        <v>11948.2</v>
      </c>
      <c r="K867" s="167">
        <v>14337.84</v>
      </c>
      <c r="L867" s="167">
        <v>10140.77</v>
      </c>
      <c r="M867" s="167">
        <v>12168.93</v>
      </c>
      <c r="N867" s="167">
        <v>7162.17</v>
      </c>
      <c r="O867" s="167">
        <v>8594.61</v>
      </c>
    </row>
    <row r="868" spans="1:15">
      <c r="A868" s="1" t="s">
        <v>3653</v>
      </c>
      <c r="B868" s="1" t="str">
        <f>VLOOKUP(A868,'BDD de référence'!$B$5:$D$5006,3,0)</f>
        <v>34</v>
      </c>
      <c r="C868" s="1" t="str">
        <f>VLOOKUP(A868,'BDD de référence'!$B$5:$E$5006,4,0)</f>
        <v>Occitanie</v>
      </c>
      <c r="D868" s="201">
        <v>7308.5</v>
      </c>
      <c r="E868" s="189" t="str">
        <f t="shared" si="13"/>
        <v>Tranche B</v>
      </c>
      <c r="F868" s="119">
        <f>IFERROR((VLOOKUP(E868,'Simulations - Consolidé'!$A$41:$P$45,13,0)*D868+VLOOKUP(E868,'Simulations - Consolidé'!$A$41:$P$45,14,0)),"")*$B$6</f>
        <v>20806.025806451613</v>
      </c>
      <c r="G868" s="119" t="str" cm="1">
        <f t="array" ref="G868">IF(SUMIF('BDD de référence'!$B$6:$B$4786,A868,'BDD de référence'!$I$6:$I$4786)&gt;0,IFERROR((VLOOKUP(E868,'Volet 1 - Domaines 2&amp;3'!$A$39:$L$43,11,0)*D868+VLOOKUP(E868,'Volet 1 - Domaines 2&amp;3'!$A$39:$L$43,12,0))*$B$6,error),"")</f>
        <v/>
      </c>
      <c r="H868" s="119" t="str" cm="1">
        <f t="array" ref="H868">IF(SUMIF('BDD de référence'!$B$6:$B$4786,A868,'BDD de référence'!$J$6:$J$4786)&gt;0,IFERROR((VLOOKUP(E868,'Volet 1 - Domaines 2&amp;3'!$A$39:$L$43,11,0)*D868+VLOOKUP(E868,'Volet 1 - Domaines 2&amp;3'!$A$39:$L$43,12,0))*$B$6,error),"")</f>
        <v/>
      </c>
      <c r="I868" s="119">
        <f>IFERROR((VLOOKUP(E868,'Simulations - Consolidé'!$A$41:$P$45,15,0)*D868+VLOOKUP(E868,'Simulations - Consolidé'!$A$41:$P$45,16,0)),"")*$C$6</f>
        <v>9044.8003147128238</v>
      </c>
      <c r="J868" s="167">
        <v>6341.2300000000005</v>
      </c>
      <c r="K868" s="167">
        <v>7609.4800000000005</v>
      </c>
      <c r="L868" s="167">
        <v>5499.6</v>
      </c>
      <c r="M868" s="167">
        <v>6599.52</v>
      </c>
      <c r="N868" s="167">
        <v>5441.55</v>
      </c>
      <c r="O868" s="167">
        <v>6529.86</v>
      </c>
    </row>
    <row r="869" spans="1:15">
      <c r="A869" s="1" t="s">
        <v>3662</v>
      </c>
      <c r="B869" s="1" t="str">
        <f>VLOOKUP(A869,'BDD de référence'!$B$5:$D$5006,3,0)</f>
        <v>34</v>
      </c>
      <c r="C869" s="1" t="str">
        <f>VLOOKUP(A869,'BDD de référence'!$B$5:$E$5006,4,0)</f>
        <v>Occitanie</v>
      </c>
      <c r="D869" s="201">
        <v>6196</v>
      </c>
      <c r="E869" s="189" t="str">
        <f t="shared" si="13"/>
        <v>Tranche A</v>
      </c>
      <c r="F869" s="119">
        <f>IFERROR((VLOOKUP(E869,'Simulations - Consolidé'!$A$41:$P$45,13,0)*D869+VLOOKUP(E869,'Simulations - Consolidé'!$A$41:$P$45,14,0)),"")*$B$6</f>
        <v>19814.228571428568</v>
      </c>
      <c r="G869" s="119" t="str" cm="1">
        <f t="array" ref="G869">IF(SUMIF('BDD de référence'!$B$6:$B$4786,A869,'BDD de référence'!$I$6:$I$4786)&gt;0,IFERROR((VLOOKUP(E869,'Volet 1 - Domaines 2&amp;3'!$A$39:$L$43,11,0)*D869+VLOOKUP(E869,'Volet 1 - Domaines 2&amp;3'!$A$39:$L$43,12,0))*$B$6,error),"")</f>
        <v/>
      </c>
      <c r="H869" s="119" t="str" cm="1">
        <f t="array" ref="H869">IF(SUMIF('BDD de référence'!$B$6:$B$4786,A869,'BDD de référence'!$J$6:$J$4786)&gt;0,IFERROR((VLOOKUP(E869,'Volet 1 - Domaines 2&amp;3'!$A$39:$L$43,11,0)*D869+VLOOKUP(E869,'Volet 1 - Domaines 2&amp;3'!$A$39:$L$43,12,0))*$B$6,error),"")</f>
        <v/>
      </c>
      <c r="I869" s="119">
        <f>IFERROR((VLOOKUP(E869,'Simulations - Consolidé'!$A$41:$P$45,15,0)*D869+VLOOKUP(E869,'Simulations - Consolidé'!$A$41:$P$45,16,0)),"")*$C$6</f>
        <v>8613.6459930313595</v>
      </c>
      <c r="J869" s="167">
        <v>6058.58</v>
      </c>
      <c r="K869" s="167">
        <v>7270.3</v>
      </c>
      <c r="L869" s="167">
        <v>5273.1</v>
      </c>
      <c r="M869" s="167">
        <v>6327.72</v>
      </c>
      <c r="N869" s="167">
        <v>5320.96</v>
      </c>
      <c r="O869" s="167">
        <v>6385.16</v>
      </c>
    </row>
    <row r="870" spans="1:15">
      <c r="A870" s="1" t="s">
        <v>3685</v>
      </c>
      <c r="B870" s="1" t="str">
        <f>VLOOKUP(A870,'BDD de référence'!$B$5:$D$5006,3,0)</f>
        <v>34</v>
      </c>
      <c r="C870" s="1" t="str">
        <f>VLOOKUP(A870,'BDD de référence'!$B$5:$E$5006,4,0)</f>
        <v>Occitanie</v>
      </c>
      <c r="D870" s="201">
        <v>6286</v>
      </c>
      <c r="E870" s="189" t="str">
        <f t="shared" si="13"/>
        <v>Tranche A</v>
      </c>
      <c r="F870" s="119">
        <f>IFERROR((VLOOKUP(E870,'Simulations - Consolidé'!$A$41:$P$45,13,0)*D870+VLOOKUP(E870,'Simulations - Consolidé'!$A$41:$P$45,14,0)),"")*$B$6</f>
        <v>19879.8</v>
      </c>
      <c r="G870" s="119" t="str" cm="1">
        <f t="array" ref="G870">IF(SUMIF('BDD de référence'!$B$6:$B$4786,A870,'BDD de référence'!$I$6:$I$4786)&gt;0,IFERROR((VLOOKUP(E870,'Volet 1 - Domaines 2&amp;3'!$A$39:$L$43,11,0)*D870+VLOOKUP(E870,'Volet 1 - Domaines 2&amp;3'!$A$39:$L$43,12,0))*$B$6,error),"")</f>
        <v/>
      </c>
      <c r="H870" s="119" t="str" cm="1">
        <f t="array" ref="H870">IF(SUMIF('BDD de référence'!$B$6:$B$4786,A870,'BDD de référence'!$J$6:$J$4786)&gt;0,IFERROR((VLOOKUP(E870,'Volet 1 - Domaines 2&amp;3'!$A$39:$L$43,11,0)*D870+VLOOKUP(E870,'Volet 1 - Domaines 2&amp;3'!$A$39:$L$43,12,0))*$B$6,error),"")</f>
        <v/>
      </c>
      <c r="I870" s="119">
        <f>IFERROR((VLOOKUP(E870,'Simulations - Consolidé'!$A$41:$P$45,15,0)*D870+VLOOKUP(E870,'Simulations - Consolidé'!$A$41:$P$45,16,0)),"")*$C$6</f>
        <v>8642.1512195121959</v>
      </c>
      <c r="J870" s="167">
        <v>6080</v>
      </c>
      <c r="K870" s="167">
        <v>7296</v>
      </c>
      <c r="L870" s="167">
        <v>5289.17</v>
      </c>
      <c r="M870" s="167">
        <v>6347.01</v>
      </c>
      <c r="N870" s="167">
        <v>5331.67</v>
      </c>
      <c r="O870" s="167">
        <v>6398.01</v>
      </c>
    </row>
    <row r="871" spans="1:15">
      <c r="A871" s="1" t="s">
        <v>3494</v>
      </c>
      <c r="B871" s="1" t="str">
        <f>VLOOKUP(A871,'BDD de référence'!$B$5:$D$5006,3,0)</f>
        <v>34</v>
      </c>
      <c r="C871" s="1" t="str">
        <f>VLOOKUP(A871,'BDD de référence'!$B$5:$E$5006,4,0)</f>
        <v>Occitanie</v>
      </c>
      <c r="D871" s="201">
        <v>696942.5</v>
      </c>
      <c r="E871" s="189" t="str">
        <f t="shared" si="13"/>
        <v>Tranche D</v>
      </c>
      <c r="F871" s="119">
        <f>IFERROR((VLOOKUP(E871,'Simulations - Consolidé'!$A$41:$P$45,13,0)*D871+VLOOKUP(E871,'Simulations - Consolidé'!$A$41:$P$45,14,0)),"")*$B$6</f>
        <v>176750.50456204382</v>
      </c>
      <c r="G871" s="119" cm="1">
        <f t="array" ref="G871">IF(SUMIF('BDD de référence'!$B$6:$B$4786,A871,'BDD de référence'!$I$6:$I$4786)&gt;0,IFERROR((VLOOKUP(E871,'Volet 1 - Domaines 2&amp;3'!$A$39:$L$43,11,0)*D871+VLOOKUP(E871,'Volet 1 - Domaines 2&amp;3'!$A$39:$L$43,12,0))*$B$6,error),"")</f>
        <v>52311.847810218977</v>
      </c>
      <c r="H871" s="119" cm="1">
        <f t="array" ref="H871">IF(SUMIF('BDD de référence'!$B$6:$B$4786,A871,'BDD de référence'!$J$6:$J$4786)&gt;0,IFERROR((VLOOKUP(E871,'Volet 1 - Domaines 2&amp;3'!$A$39:$L$43,11,0)*D871+VLOOKUP(E871,'Volet 1 - Domaines 2&amp;3'!$A$39:$L$43,12,0))*$B$6,error),"")</f>
        <v>52311.847810218977</v>
      </c>
      <c r="I871" s="119">
        <f>IFERROR((VLOOKUP(E871,'Simulations - Consolidé'!$A$41:$P$45,15,0)*D871+VLOOKUP(E871,'Simulations - Consolidé'!$A$41:$P$45,16,0)),"")*$C$6</f>
        <v>76837.019917215599</v>
      </c>
      <c r="J871" s="167">
        <v>46114.61</v>
      </c>
      <c r="K871" s="167">
        <v>55337.54</v>
      </c>
      <c r="L871" s="167">
        <v>25945.85</v>
      </c>
      <c r="M871" s="167">
        <v>31135.02</v>
      </c>
      <c r="N871" s="167">
        <v>21779.19</v>
      </c>
      <c r="O871" s="167">
        <v>26135.03</v>
      </c>
    </row>
    <row r="872" spans="1:15">
      <c r="A872" s="1" t="s">
        <v>3609</v>
      </c>
      <c r="B872" s="1" t="str">
        <f>VLOOKUP(A872,'BDD de référence'!$B$5:$D$5006,3,0)</f>
        <v>34</v>
      </c>
      <c r="C872" s="1" t="str">
        <f>VLOOKUP(A872,'BDD de référence'!$B$5:$E$5006,4,0)</f>
        <v>Occitanie</v>
      </c>
      <c r="D872" s="201">
        <v>14488</v>
      </c>
      <c r="E872" s="189" t="str">
        <f t="shared" si="13"/>
        <v>Tranche B</v>
      </c>
      <c r="F872" s="119">
        <f>IFERROR((VLOOKUP(E872,'Simulations - Consolidé'!$A$41:$P$45,13,0)*D872+VLOOKUP(E872,'Simulations - Consolidé'!$A$41:$P$45,14,0)),"")*$B$6</f>
        <v>30255.174193548384</v>
      </c>
      <c r="G872" s="119" t="str" cm="1">
        <f t="array" ref="G872">IF(SUMIF('BDD de référence'!$B$6:$B$4786,A872,'BDD de référence'!$I$6:$I$4786)&gt;0,IFERROR((VLOOKUP(E872,'Volet 1 - Domaines 2&amp;3'!$A$39:$L$43,11,0)*D872+VLOOKUP(E872,'Volet 1 - Domaines 2&amp;3'!$A$39:$L$43,12,0))*$B$6,error),"")</f>
        <v/>
      </c>
      <c r="H872" s="119" cm="1">
        <f t="array" ref="H872">IF(SUMIF('BDD de référence'!$B$6:$B$4786,A872,'BDD de référence'!$J$6:$J$4786)&gt;0,IFERROR((VLOOKUP(E872,'Volet 1 - Domaines 2&amp;3'!$A$39:$L$43,11,0)*D872+VLOOKUP(E872,'Volet 1 - Domaines 2&amp;3'!$A$39:$L$43,12,0))*$B$6,error),"")</f>
        <v>16388.219354838708</v>
      </c>
      <c r="I872" s="119">
        <f>IFERROR((VLOOKUP(E872,'Simulations - Consolidé'!$A$41:$P$45,15,0)*D872+VLOOKUP(E872,'Simulations - Consolidé'!$A$41:$P$45,16,0)),"")*$C$6</f>
        <v>13152.536270653029</v>
      </c>
      <c r="J872" s="167">
        <v>8464.2000000000007</v>
      </c>
      <c r="K872" s="167">
        <v>10157.040000000001</v>
      </c>
      <c r="L872" s="167">
        <v>7429.58</v>
      </c>
      <c r="M872" s="167">
        <v>8915.5</v>
      </c>
      <c r="N872" s="167">
        <v>6020.55</v>
      </c>
      <c r="O872" s="167">
        <v>7224.66</v>
      </c>
    </row>
    <row r="873" spans="1:15">
      <c r="A873" s="1" t="s">
        <v>3564</v>
      </c>
      <c r="B873" s="1" t="str">
        <f>VLOOKUP(A873,'BDD de référence'!$B$5:$D$5006,3,0)</f>
        <v>34</v>
      </c>
      <c r="C873" s="1" t="str">
        <f>VLOOKUP(A873,'BDD de référence'!$B$5:$E$5006,4,0)</f>
        <v>Occitanie</v>
      </c>
      <c r="D873" s="201">
        <v>23339.5</v>
      </c>
      <c r="E873" s="189" t="str">
        <f t="shared" si="13"/>
        <v>Tranche C</v>
      </c>
      <c r="F873" s="119">
        <f>IFERROR((VLOOKUP(E873,'Simulations - Consolidé'!$A$41:$P$45,13,0)*D873+VLOOKUP(E873,'Simulations - Consolidé'!$A$41:$P$45,14,0)),"")*$B$6</f>
        <v>41150.76939759036</v>
      </c>
      <c r="G873" s="119" t="str" cm="1">
        <f t="array" ref="G873">IF(SUMIF('BDD de référence'!$B$6:$B$4786,A873,'BDD de référence'!$I$6:$I$4786)&gt;0,IFERROR((VLOOKUP(E873,'Volet 1 - Domaines 2&amp;3'!$A$39:$L$43,11,0)*D873+VLOOKUP(E873,'Volet 1 - Domaines 2&amp;3'!$A$39:$L$43,12,0))*$B$6,error),"")</f>
        <v/>
      </c>
      <c r="H873" s="119" t="str" cm="1">
        <f t="array" ref="H873">IF(SUMIF('BDD de référence'!$B$6:$B$4786,A873,'BDD de référence'!$J$6:$J$4786)&gt;0,IFERROR((VLOOKUP(E873,'Volet 1 - Domaines 2&amp;3'!$A$39:$L$43,11,0)*D873+VLOOKUP(E873,'Volet 1 - Domaines 2&amp;3'!$A$39:$L$43,12,0))*$B$6,error),"")</f>
        <v/>
      </c>
      <c r="I873" s="119">
        <f>IFERROR((VLOOKUP(E873,'Simulations - Consolidé'!$A$41:$P$45,15,0)*D873+VLOOKUP(E873,'Simulations - Consolidé'!$A$41:$P$45,16,0)),"")*$C$6</f>
        <v>17889.071918895093</v>
      </c>
      <c r="J873" s="167">
        <v>10924.37</v>
      </c>
      <c r="K873" s="167">
        <v>13109.25</v>
      </c>
      <c r="L873" s="167">
        <v>9628.85</v>
      </c>
      <c r="M873" s="167">
        <v>11554.62</v>
      </c>
      <c r="N873" s="167">
        <v>6707.13</v>
      </c>
      <c r="O873" s="167">
        <v>8048.56</v>
      </c>
    </row>
    <row r="874" spans="1:15">
      <c r="A874" s="1" t="s">
        <v>3659</v>
      </c>
      <c r="B874" s="1" t="str">
        <f>VLOOKUP(A874,'BDD de référence'!$B$5:$D$5006,3,0)</f>
        <v>34</v>
      </c>
      <c r="C874" s="1" t="str">
        <f>VLOOKUP(A874,'BDD de référence'!$B$5:$E$5006,4,0)</f>
        <v>Occitanie</v>
      </c>
      <c r="D874" s="201">
        <v>6953.5</v>
      </c>
      <c r="E874" s="189" t="str">
        <f t="shared" si="13"/>
        <v>Tranche A</v>
      </c>
      <c r="F874" s="119">
        <f>IFERROR((VLOOKUP(E874,'Simulations - Consolidé'!$A$41:$P$45,13,0)*D874+VLOOKUP(E874,'Simulations - Consolidé'!$A$41:$P$45,14,0)),"")*$B$6</f>
        <v>20366.121428571427</v>
      </c>
      <c r="G874" s="119" t="str" cm="1">
        <f t="array" ref="G874">IF(SUMIF('BDD de référence'!$B$6:$B$4786,A874,'BDD de référence'!$I$6:$I$4786)&gt;0,IFERROR((VLOOKUP(E874,'Volet 1 - Domaines 2&amp;3'!$A$39:$L$43,11,0)*D874+VLOOKUP(E874,'Volet 1 - Domaines 2&amp;3'!$A$39:$L$43,12,0))*$B$6,error),"")</f>
        <v/>
      </c>
      <c r="H874" s="119" t="str" cm="1">
        <f t="array" ref="H874">IF(SUMIF('BDD de référence'!$B$6:$B$4786,A874,'BDD de référence'!$J$6:$J$4786)&gt;0,IFERROR((VLOOKUP(E874,'Volet 1 - Domaines 2&amp;3'!$A$39:$L$43,11,0)*D874+VLOOKUP(E874,'Volet 1 - Domaines 2&amp;3'!$A$39:$L$43,12,0))*$B$6,error),"")</f>
        <v/>
      </c>
      <c r="I874" s="119">
        <f>IFERROR((VLOOKUP(E874,'Simulations - Consolidé'!$A$41:$P$45,15,0)*D874+VLOOKUP(E874,'Simulations - Consolidé'!$A$41:$P$45,16,0)),"")*$C$6</f>
        <v>8853.5649825783967</v>
      </c>
      <c r="J874" s="167">
        <v>6238.9400000000005</v>
      </c>
      <c r="K874" s="167">
        <v>7486.7300000000005</v>
      </c>
      <c r="L874" s="167">
        <v>5408.37</v>
      </c>
      <c r="M874" s="167">
        <v>6490.05</v>
      </c>
      <c r="N874" s="167">
        <v>5411.14</v>
      </c>
      <c r="O874" s="167">
        <v>6493.37</v>
      </c>
    </row>
    <row r="875" spans="1:15">
      <c r="A875" s="1" t="s">
        <v>3596</v>
      </c>
      <c r="B875" s="1" t="str">
        <f>VLOOKUP(A875,'BDD de référence'!$B$5:$D$5006,3,0)</f>
        <v>34</v>
      </c>
      <c r="C875" s="1" t="str">
        <f>VLOOKUP(A875,'BDD de référence'!$B$5:$E$5006,4,0)</f>
        <v>Occitanie</v>
      </c>
      <c r="D875" s="201">
        <v>18139</v>
      </c>
      <c r="E875" s="189" t="str">
        <f t="shared" si="13"/>
        <v>Tranche B</v>
      </c>
      <c r="F875" s="119">
        <f>IFERROR((VLOOKUP(E875,'Simulations - Consolidé'!$A$41:$P$45,13,0)*D875+VLOOKUP(E875,'Simulations - Consolidé'!$A$41:$P$45,14,0)),"")*$B$6</f>
        <v>35060.36129032258</v>
      </c>
      <c r="G875" s="119" t="str" cm="1">
        <f t="array" ref="G875">IF(SUMIF('BDD de référence'!$B$6:$B$4786,A875,'BDD de référence'!$I$6:$I$4786)&gt;0,IFERROR((VLOOKUP(E875,'Volet 1 - Domaines 2&amp;3'!$A$39:$L$43,11,0)*D875+VLOOKUP(E875,'Volet 1 - Domaines 2&amp;3'!$A$39:$L$43,12,0))*$B$6,error),"")</f>
        <v/>
      </c>
      <c r="H875" s="119" cm="1">
        <f t="array" ref="H875">IF(SUMIF('BDD de référence'!$B$6:$B$4786,A875,'BDD de référence'!$J$6:$J$4786)&gt;0,IFERROR((VLOOKUP(E875,'Volet 1 - Domaines 2&amp;3'!$A$39:$L$43,11,0)*D875+VLOOKUP(E875,'Volet 1 - Domaines 2&amp;3'!$A$39:$L$43,12,0))*$B$6,error),"")</f>
        <v>18991.029032258062</v>
      </c>
      <c r="I875" s="119">
        <f>IFERROR((VLOOKUP(E875,'Simulations - Consolidé'!$A$41:$P$45,15,0)*D875+VLOOKUP(E875,'Simulations - Consolidé'!$A$41:$P$45,16,0)),"")*$C$6</f>
        <v>15241.448308418569</v>
      </c>
      <c r="J875" s="167">
        <v>9543.8000000000011</v>
      </c>
      <c r="K875" s="167">
        <v>11452.56</v>
      </c>
      <c r="L875" s="167">
        <v>8411.0300000000007</v>
      </c>
      <c r="M875" s="167">
        <v>10093.24</v>
      </c>
      <c r="N875" s="167">
        <v>6314.9800000000005</v>
      </c>
      <c r="O875" s="167">
        <v>7577.9800000000005</v>
      </c>
    </row>
    <row r="876" spans="1:15">
      <c r="A876" s="1" t="s">
        <v>3527</v>
      </c>
      <c r="B876" s="1" t="str">
        <f>VLOOKUP(A876,'BDD de référence'!$B$5:$D$5006,3,0)</f>
        <v>34</v>
      </c>
      <c r="C876" s="1" t="str">
        <f>VLOOKUP(A876,'BDD de référence'!$B$5:$E$5006,4,0)</f>
        <v>Occitanie</v>
      </c>
      <c r="D876" s="201">
        <v>42366</v>
      </c>
      <c r="E876" s="189" t="str">
        <f t="shared" si="13"/>
        <v>Tranche C</v>
      </c>
      <c r="F876" s="119">
        <f>IFERROR((VLOOKUP(E876,'Simulations - Consolidé'!$A$41:$P$45,13,0)*D876+VLOOKUP(E876,'Simulations - Consolidé'!$A$41:$P$45,14,0)),"")*$B$6</f>
        <v>49100.637108433737</v>
      </c>
      <c r="G876" s="119" t="str" cm="1">
        <f t="array" ref="G876">IF(SUMIF('BDD de référence'!$B$6:$B$4786,A876,'BDD de référence'!$I$6:$I$4786)&gt;0,IFERROR((VLOOKUP(E876,'Volet 1 - Domaines 2&amp;3'!$A$39:$L$43,11,0)*D876+VLOOKUP(E876,'Volet 1 - Domaines 2&amp;3'!$A$39:$L$43,12,0))*$B$6,error),"")</f>
        <v/>
      </c>
      <c r="H876" s="119" cm="1">
        <f t="array" ref="H876">IF(SUMIF('BDD de référence'!$B$6:$B$4786,A876,'BDD de référence'!$J$6:$J$4786)&gt;0,IFERROR((VLOOKUP(E876,'Volet 1 - Domaines 2&amp;3'!$A$39:$L$43,11,0)*D876+VLOOKUP(E876,'Volet 1 - Domaines 2&amp;3'!$A$39:$L$43,12,0))*$B$6,error),"")</f>
        <v>24215.848674698791</v>
      </c>
      <c r="I876" s="119">
        <f>IFERROR((VLOOKUP(E876,'Simulations - Consolidé'!$A$41:$P$45,15,0)*D876+VLOOKUP(E876,'Simulations - Consolidé'!$A$41:$P$45,16,0)),"")*$C$6</f>
        <v>21345.04023508669</v>
      </c>
      <c r="J876" s="167">
        <v>12987.49</v>
      </c>
      <c r="K876" s="167">
        <v>15584.99</v>
      </c>
      <c r="L876" s="167">
        <v>10660.41</v>
      </c>
      <c r="M876" s="167">
        <v>12792.5</v>
      </c>
      <c r="N876" s="167">
        <v>7624.0700000000006</v>
      </c>
      <c r="O876" s="167">
        <v>9148.89</v>
      </c>
    </row>
    <row r="877" spans="1:15">
      <c r="A877" s="1" t="s">
        <v>3500</v>
      </c>
      <c r="B877" s="1" t="str">
        <f>VLOOKUP(A877,'BDD de référence'!$B$5:$D$5006,3,0)</f>
        <v>34</v>
      </c>
      <c r="C877" s="1" t="str">
        <f>VLOOKUP(A877,'BDD de référence'!$B$5:$E$5006,4,0)</f>
        <v>Occitanie</v>
      </c>
      <c r="D877" s="201">
        <v>109708</v>
      </c>
      <c r="E877" s="189" t="str">
        <f t="shared" si="13"/>
        <v>Tranche C</v>
      </c>
      <c r="F877" s="119">
        <f>IFERROR((VLOOKUP(E877,'Simulations - Consolidé'!$A$41:$P$45,13,0)*D877+VLOOKUP(E877,'Simulations - Consolidé'!$A$41:$P$45,14,0)),"")*$B$6</f>
        <v>77238.234216867466</v>
      </c>
      <c r="G877" s="119" t="str" cm="1">
        <f t="array" ref="G877">IF(SUMIF('BDD de référence'!$B$6:$B$4786,A877,'BDD de référence'!$I$6:$I$4786)&gt;0,IFERROR((VLOOKUP(E877,'Volet 1 - Domaines 2&amp;3'!$A$39:$L$43,11,0)*D877+VLOOKUP(E877,'Volet 1 - Domaines 2&amp;3'!$A$39:$L$43,12,0))*$B$6,error),"")</f>
        <v/>
      </c>
      <c r="H877" s="119" cm="1">
        <f t="array" ref="H877">IF(SUMIF('BDD de référence'!$B$6:$B$4786,A877,'BDD de référence'!$J$6:$J$4786)&gt;0,IFERROR((VLOOKUP(E877,'Volet 1 - Domaines 2&amp;3'!$A$39:$L$43,11,0)*D877+VLOOKUP(E877,'Volet 1 - Domaines 2&amp;3'!$A$39:$L$43,12,0))*$B$6,error),"")</f>
        <v>31388.177349397589</v>
      </c>
      <c r="I877" s="119">
        <f>IFERROR((VLOOKUP(E877,'Simulations - Consolidé'!$A$41:$P$45,15,0)*D877+VLOOKUP(E877,'Simulations - Consolidé'!$A$41:$P$45,16,0)),"")*$C$6</f>
        <v>33577.022909197767</v>
      </c>
      <c r="J877" s="167">
        <v>20289.629999999997</v>
      </c>
      <c r="K877" s="167">
        <v>24347.559999999998</v>
      </c>
      <c r="L877" s="167">
        <v>14311.49</v>
      </c>
      <c r="M877" s="167">
        <v>17173.789999999997</v>
      </c>
      <c r="N877" s="167">
        <v>10869.47</v>
      </c>
      <c r="O877" s="167">
        <v>13043.37</v>
      </c>
    </row>
    <row r="878" spans="1:15">
      <c r="A878" s="1" t="s">
        <v>3519</v>
      </c>
      <c r="B878" s="1" t="str">
        <f>VLOOKUP(A878,'BDD de référence'!$B$5:$D$5006,3,0)</f>
        <v>34</v>
      </c>
      <c r="C878" s="1" t="str">
        <f>VLOOKUP(A878,'BDD de référence'!$B$5:$E$5006,4,0)</f>
        <v>Occitanie</v>
      </c>
      <c r="D878" s="201">
        <v>70209</v>
      </c>
      <c r="E878" s="189" t="str">
        <f t="shared" si="13"/>
        <v>Tranche C</v>
      </c>
      <c r="F878" s="119">
        <f>IFERROR((VLOOKUP(E878,'Simulations - Consolidé'!$A$41:$P$45,13,0)*D878+VLOOKUP(E878,'Simulations - Consolidé'!$A$41:$P$45,14,0)),"")*$B$6</f>
        <v>60734.314698795184</v>
      </c>
      <c r="G878" s="119" t="str" cm="1">
        <f t="array" ref="G878">IF(SUMIF('BDD de référence'!$B$6:$B$4786,A878,'BDD de référence'!$I$6:$I$4786)&gt;0,IFERROR((VLOOKUP(E878,'Volet 1 - Domaines 2&amp;3'!$A$39:$L$43,11,0)*D878+VLOOKUP(E878,'Volet 1 - Domaines 2&amp;3'!$A$39:$L$43,12,0))*$B$6,error),"")</f>
        <v/>
      </c>
      <c r="H878" s="119" cm="1">
        <f t="array" ref="H878">IF(SUMIF('BDD de référence'!$B$6:$B$4786,A878,'BDD de référence'!$J$6:$J$4786)&gt;0,IFERROR((VLOOKUP(E878,'Volet 1 - Domaines 2&amp;3'!$A$39:$L$43,11,0)*D878+VLOOKUP(E878,'Volet 1 - Domaines 2&amp;3'!$A$39:$L$43,12,0))*$B$6,error),"")</f>
        <v>27181.295903614457</v>
      </c>
      <c r="I878" s="119">
        <f>IFERROR((VLOOKUP(E878,'Simulations - Consolidé'!$A$41:$P$45,15,0)*D878+VLOOKUP(E878,'Simulations - Consolidé'!$A$41:$P$45,16,0)),"")*$C$6</f>
        <v>26402.435227740229</v>
      </c>
      <c r="J878" s="167">
        <v>16006.6</v>
      </c>
      <c r="K878" s="167">
        <v>19207.919999999998</v>
      </c>
      <c r="L878" s="167">
        <v>12169.97</v>
      </c>
      <c r="M878" s="167">
        <v>14603.97</v>
      </c>
      <c r="N878" s="167">
        <v>8965.9</v>
      </c>
      <c r="O878" s="167">
        <v>10759.08</v>
      </c>
    </row>
    <row r="879" spans="1:15">
      <c r="A879" s="1" t="s">
        <v>3544</v>
      </c>
      <c r="B879" s="1" t="str">
        <f>VLOOKUP(A879,'BDD de référence'!$B$5:$D$5006,3,0)</f>
        <v>34</v>
      </c>
      <c r="C879" s="1" t="str">
        <f>VLOOKUP(A879,'BDD de référence'!$B$5:$E$5006,4,0)</f>
        <v>Occitanie</v>
      </c>
      <c r="D879" s="201">
        <v>27284</v>
      </c>
      <c r="E879" s="189" t="str">
        <f t="shared" si="13"/>
        <v>Tranche C</v>
      </c>
      <c r="F879" s="119">
        <f>IFERROR((VLOOKUP(E879,'Simulations - Consolidé'!$A$41:$P$45,13,0)*D879+VLOOKUP(E879,'Simulations - Consolidé'!$A$41:$P$45,14,0)),"")*$B$6</f>
        <v>42798.905060240962</v>
      </c>
      <c r="G879" s="119" t="str" cm="1">
        <f t="array" ref="G879">IF(SUMIF('BDD de référence'!$B$6:$B$4786,A879,'BDD de référence'!$I$6:$I$4786)&gt;0,IFERROR((VLOOKUP(E879,'Volet 1 - Domaines 2&amp;3'!$A$39:$L$43,11,0)*D879+VLOOKUP(E879,'Volet 1 - Domaines 2&amp;3'!$A$39:$L$43,12,0))*$B$6,error),"")</f>
        <v/>
      </c>
      <c r="H879" s="119" t="str" cm="1">
        <f t="array" ref="H879">IF(SUMIF('BDD de référence'!$B$6:$B$4786,A879,'BDD de référence'!$J$6:$J$4786)&gt;0,IFERROR((VLOOKUP(E879,'Volet 1 - Domaines 2&amp;3'!$A$39:$L$43,11,0)*D879+VLOOKUP(E879,'Volet 1 - Domaines 2&amp;3'!$A$39:$L$43,12,0))*$B$6,error),"")</f>
        <v/>
      </c>
      <c r="I879" s="119">
        <f>IFERROR((VLOOKUP(E879,'Simulations - Consolidé'!$A$41:$P$45,15,0)*D879+VLOOKUP(E879,'Simulations - Consolidé'!$A$41:$P$45,16,0)),"")*$C$6</f>
        <v>18605.549832500739</v>
      </c>
      <c r="J879" s="167">
        <v>11352.09</v>
      </c>
      <c r="K879" s="167">
        <v>13622.51</v>
      </c>
      <c r="L879" s="167">
        <v>9842.7100000000009</v>
      </c>
      <c r="M879" s="167">
        <v>11811.26</v>
      </c>
      <c r="N879" s="167">
        <v>6897.2300000000005</v>
      </c>
      <c r="O879" s="167">
        <v>8276.68</v>
      </c>
    </row>
    <row r="880" spans="1:15">
      <c r="A880" s="1" t="s">
        <v>3625</v>
      </c>
      <c r="B880" s="1" t="str">
        <f>VLOOKUP(A880,'BDD de référence'!$B$5:$D$5006,3,0)</f>
        <v>34</v>
      </c>
      <c r="C880" s="1" t="str">
        <f>VLOOKUP(A880,'BDD de référence'!$B$5:$E$5006,4,0)</f>
        <v>Occitanie</v>
      </c>
      <c r="D880" s="201">
        <v>12998.5</v>
      </c>
      <c r="E880" s="189" t="str">
        <f t="shared" si="13"/>
        <v>Tranche B</v>
      </c>
      <c r="F880" s="119">
        <f>IFERROR((VLOOKUP(E880,'Simulations - Consolidé'!$A$41:$P$45,13,0)*D880+VLOOKUP(E880,'Simulations - Consolidé'!$A$41:$P$45,14,0)),"")*$B$6</f>
        <v>28294.799999999999</v>
      </c>
      <c r="G880" s="119" t="str" cm="1">
        <f t="array" ref="G880">IF(SUMIF('BDD de référence'!$B$6:$B$4786,A880,'BDD de référence'!$I$6:$I$4786)&gt;0,IFERROR((VLOOKUP(E880,'Volet 1 - Domaines 2&amp;3'!$A$39:$L$43,11,0)*D880+VLOOKUP(E880,'Volet 1 - Domaines 2&amp;3'!$A$39:$L$43,12,0))*$B$6,error),"")</f>
        <v/>
      </c>
      <c r="H880" s="119" t="str" cm="1">
        <f t="array" ref="H880">IF(SUMIF('BDD de référence'!$B$6:$B$4786,A880,'BDD de référence'!$J$6:$J$4786)&gt;0,IFERROR((VLOOKUP(E880,'Volet 1 - Domaines 2&amp;3'!$A$39:$L$43,11,0)*D880+VLOOKUP(E880,'Volet 1 - Domaines 2&amp;3'!$A$39:$L$43,12,0))*$B$6,error),"")</f>
        <v/>
      </c>
      <c r="I880" s="119">
        <f>IFERROR((VLOOKUP(E880,'Simulations - Consolidé'!$A$41:$P$45,15,0)*D880+VLOOKUP(E880,'Simulations - Consolidé'!$A$41:$P$45,16,0)),"")*$C$6</f>
        <v>12300.321951219512</v>
      </c>
      <c r="J880" s="167">
        <v>8023.75</v>
      </c>
      <c r="K880" s="167">
        <v>9628.5</v>
      </c>
      <c r="L880" s="167">
        <v>7029.17</v>
      </c>
      <c r="M880" s="167">
        <v>8435.01</v>
      </c>
      <c r="N880" s="167">
        <v>5900.42</v>
      </c>
      <c r="O880" s="167">
        <v>7080.51</v>
      </c>
    </row>
    <row r="881" spans="1:15">
      <c r="A881" s="1" t="s">
        <v>3555</v>
      </c>
      <c r="B881" s="1" t="str">
        <f>VLOOKUP(A881,'BDD de référence'!$B$5:$D$5006,3,0)</f>
        <v>34</v>
      </c>
      <c r="C881" s="1" t="str">
        <f>VLOOKUP(A881,'BDD de référence'!$B$5:$E$5006,4,0)</f>
        <v>Occitanie</v>
      </c>
      <c r="D881" s="201">
        <v>24825.5</v>
      </c>
      <c r="E881" s="189" t="str">
        <f t="shared" si="13"/>
        <v>Tranche C</v>
      </c>
      <c r="F881" s="119">
        <f>IFERROR((VLOOKUP(E881,'Simulations - Consolidé'!$A$41:$P$45,13,0)*D881+VLOOKUP(E881,'Simulations - Consolidé'!$A$41:$P$45,14,0)),"")*$B$6</f>
        <v>41771.666746987947</v>
      </c>
      <c r="G881" s="119" t="str" cm="1">
        <f t="array" ref="G881">IF(SUMIF('BDD de référence'!$B$6:$B$4786,A881,'BDD de référence'!$I$6:$I$4786)&gt;0,IFERROR((VLOOKUP(E881,'Volet 1 - Domaines 2&amp;3'!$A$39:$L$43,11,0)*D881+VLOOKUP(E881,'Volet 1 - Domaines 2&amp;3'!$A$39:$L$43,12,0))*$B$6,error),"")</f>
        <v/>
      </c>
      <c r="H881" s="119" cm="1">
        <f t="array" ref="H881">IF(SUMIF('BDD de référence'!$B$6:$B$4786,A881,'BDD de référence'!$J$6:$J$4786)&gt;0,IFERROR((VLOOKUP(E881,'Volet 1 - Domaines 2&amp;3'!$A$39:$L$43,11,0)*D881+VLOOKUP(E881,'Volet 1 - Domaines 2&amp;3'!$A$39:$L$43,12,0))*$B$6,error),"")</f>
        <v>22347.679759036142</v>
      </c>
      <c r="I881" s="119">
        <f>IFERROR((VLOOKUP(E881,'Simulations - Consolidé'!$A$41:$P$45,15,0)*D881+VLOOKUP(E881,'Simulations - Consolidé'!$A$41:$P$45,16,0)),"")*$C$6</f>
        <v>18158.988557155451</v>
      </c>
      <c r="J881" s="167">
        <v>11085.5</v>
      </c>
      <c r="K881" s="167">
        <v>13302.6</v>
      </c>
      <c r="L881" s="167">
        <v>9709.42</v>
      </c>
      <c r="M881" s="167">
        <v>11651.31</v>
      </c>
      <c r="N881" s="167">
        <v>6778.75</v>
      </c>
      <c r="O881" s="167">
        <v>8134.5</v>
      </c>
    </row>
    <row r="882" spans="1:15">
      <c r="A882" s="1" t="s">
        <v>3533</v>
      </c>
      <c r="B882" s="1" t="str">
        <f>VLOOKUP(A882,'BDD de référence'!$B$5:$D$5006,3,0)</f>
        <v>34</v>
      </c>
      <c r="C882" s="1" t="str">
        <f>VLOOKUP(A882,'BDD de référence'!$B$5:$E$5006,4,0)</f>
        <v>Occitanie</v>
      </c>
      <c r="D882" s="201">
        <v>37198.75</v>
      </c>
      <c r="E882" s="189" t="str">
        <f t="shared" si="13"/>
        <v>Tranche C</v>
      </c>
      <c r="F882" s="119">
        <f>IFERROR((VLOOKUP(E882,'Simulations - Consolidé'!$A$41:$P$45,13,0)*D882+VLOOKUP(E882,'Simulations - Consolidé'!$A$41:$P$45,14,0)),"")*$B$6</f>
        <v>46941.598192771082</v>
      </c>
      <c r="G882" s="119" t="str" cm="1">
        <f t="array" ref="G882">IF(SUMIF('BDD de référence'!$B$6:$B$4786,A882,'BDD de référence'!$I$6:$I$4786)&gt;0,IFERROR((VLOOKUP(E882,'Volet 1 - Domaines 2&amp;3'!$A$39:$L$43,11,0)*D882+VLOOKUP(E882,'Volet 1 - Domaines 2&amp;3'!$A$39:$L$43,12,0))*$B$6,error),"")</f>
        <v/>
      </c>
      <c r="H882" s="119" t="str" cm="1">
        <f t="array" ref="H882">IF(SUMIF('BDD de référence'!$B$6:$B$4786,A882,'BDD de référence'!$J$6:$J$4786)&gt;0,IFERROR((VLOOKUP(E882,'Volet 1 - Domaines 2&amp;3'!$A$39:$L$43,11,0)*D882+VLOOKUP(E882,'Volet 1 - Domaines 2&amp;3'!$A$39:$L$43,12,0))*$B$6,error),"")</f>
        <v/>
      </c>
      <c r="I882" s="119">
        <f>IFERROR((VLOOKUP(E882,'Simulations - Consolidé'!$A$41:$P$45,15,0)*D882+VLOOKUP(E882,'Simulations - Consolidé'!$A$41:$P$45,16,0)),"")*$C$6</f>
        <v>20406.462342051134</v>
      </c>
      <c r="J882" s="167">
        <v>12427.18</v>
      </c>
      <c r="K882" s="167">
        <v>14912.62</v>
      </c>
      <c r="L882" s="167">
        <v>10380.26</v>
      </c>
      <c r="M882" s="167">
        <v>12456.32</v>
      </c>
      <c r="N882" s="167">
        <v>7375.05</v>
      </c>
      <c r="O882" s="167">
        <v>8850.06</v>
      </c>
    </row>
    <row r="883" spans="1:15">
      <c r="A883" s="1" t="s">
        <v>3574</v>
      </c>
      <c r="B883" s="1" t="str">
        <f>VLOOKUP(A883,'BDD de référence'!$B$5:$D$5006,3,0)</f>
        <v>34</v>
      </c>
      <c r="C883" s="1" t="str">
        <f>VLOOKUP(A883,'BDD de référence'!$B$5:$E$5006,4,0)</f>
        <v>Occitanie</v>
      </c>
      <c r="D883" s="201">
        <v>21092</v>
      </c>
      <c r="E883" s="189" t="str">
        <f t="shared" si="13"/>
        <v>Tranche B</v>
      </c>
      <c r="F883" s="119">
        <f>IFERROR((VLOOKUP(E883,'Simulations - Consolidé'!$A$41:$P$45,13,0)*D883+VLOOKUP(E883,'Simulations - Consolidé'!$A$41:$P$45,14,0)),"")*$B$6</f>
        <v>38946.890322580643</v>
      </c>
      <c r="G883" s="119" t="str" cm="1">
        <f t="array" ref="G883">IF(SUMIF('BDD de référence'!$B$6:$B$4786,A883,'BDD de référence'!$I$6:$I$4786)&gt;0,IFERROR((VLOOKUP(E883,'Volet 1 - Domaines 2&amp;3'!$A$39:$L$43,11,0)*D883+VLOOKUP(E883,'Volet 1 - Domaines 2&amp;3'!$A$39:$L$43,12,0))*$B$6,error),"")</f>
        <v/>
      </c>
      <c r="H883" s="119" t="str" cm="1">
        <f t="array" ref="H883">IF(SUMIF('BDD de référence'!$B$6:$B$4786,A883,'BDD de référence'!$J$6:$J$4786)&gt;0,IFERROR((VLOOKUP(E883,'Volet 1 - Domaines 2&amp;3'!$A$39:$L$43,11,0)*D883+VLOOKUP(E883,'Volet 1 - Domaines 2&amp;3'!$A$39:$L$43,12,0))*$B$6,error),"")</f>
        <v/>
      </c>
      <c r="I883" s="119">
        <f>IFERROR((VLOOKUP(E883,'Simulations - Consolidé'!$A$41:$P$45,15,0)*D883+VLOOKUP(E883,'Simulations - Consolidé'!$A$41:$P$45,16,0)),"")*$C$6</f>
        <v>16931.001101494887</v>
      </c>
      <c r="J883" s="167">
        <v>10417</v>
      </c>
      <c r="K883" s="167">
        <v>12500.4</v>
      </c>
      <c r="L883" s="167">
        <v>9204.85</v>
      </c>
      <c r="M883" s="167">
        <v>11045.82</v>
      </c>
      <c r="N883" s="167">
        <v>6553.13</v>
      </c>
      <c r="O883" s="167">
        <v>7863.76</v>
      </c>
    </row>
    <row r="884" spans="1:15">
      <c r="A884" s="1" t="s">
        <v>3541</v>
      </c>
      <c r="B884" s="1" t="str">
        <f>VLOOKUP(A884,'BDD de référence'!$B$5:$D$5006,3,0)</f>
        <v>34</v>
      </c>
      <c r="C884" s="1" t="str">
        <f>VLOOKUP(A884,'BDD de référence'!$B$5:$E$5006,4,0)</f>
        <v>Occitanie</v>
      </c>
      <c r="D884" s="201">
        <v>30080</v>
      </c>
      <c r="E884" s="189" t="str">
        <f t="shared" si="13"/>
        <v>Tranche C</v>
      </c>
      <c r="F884" s="119">
        <f>IFERROR((VLOOKUP(E884,'Simulations - Consolidé'!$A$41:$P$45,13,0)*D884+VLOOKUP(E884,'Simulations - Consolidé'!$A$41:$P$45,14,0)),"")*$B$6</f>
        <v>43967.161445783131</v>
      </c>
      <c r="G884" s="119" t="str" cm="1">
        <f t="array" ref="G884">IF(SUMIF('BDD de référence'!$B$6:$B$4786,A884,'BDD de référence'!$I$6:$I$4786)&gt;0,IFERROR((VLOOKUP(E884,'Volet 1 - Domaines 2&amp;3'!$A$39:$L$43,11,0)*D884+VLOOKUP(E884,'Volet 1 - Domaines 2&amp;3'!$A$39:$L$43,12,0))*$B$6,error),"")</f>
        <v/>
      </c>
      <c r="H884" s="119" t="str" cm="1">
        <f t="array" ref="H884">IF(SUMIF('BDD de référence'!$B$6:$B$4786,A884,'BDD de référence'!$J$6:$J$4786)&gt;0,IFERROR((VLOOKUP(E884,'Volet 1 - Domaines 2&amp;3'!$A$39:$L$43,11,0)*D884+VLOOKUP(E884,'Volet 1 - Domaines 2&amp;3'!$A$39:$L$43,12,0))*$B$6,error),"")</f>
        <v/>
      </c>
      <c r="I884" s="119">
        <f>IFERROR((VLOOKUP(E884,'Simulations - Consolidé'!$A$41:$P$45,15,0)*D884+VLOOKUP(E884,'Simulations - Consolidé'!$A$41:$P$45,16,0)),"")*$C$6</f>
        <v>19113.414516603003</v>
      </c>
      <c r="J884" s="167">
        <v>11655.27</v>
      </c>
      <c r="K884" s="167">
        <v>13986.33</v>
      </c>
      <c r="L884" s="167">
        <v>9994.2999999999993</v>
      </c>
      <c r="M884" s="167">
        <v>11993.16</v>
      </c>
      <c r="N884" s="167">
        <v>7031.9800000000005</v>
      </c>
      <c r="O884" s="167">
        <v>8438.380000000001</v>
      </c>
    </row>
    <row r="885" spans="1:15">
      <c r="A885" s="1" t="s">
        <v>3628</v>
      </c>
      <c r="B885" s="1" t="str">
        <f>VLOOKUP(A885,'BDD de référence'!$B$5:$D$5006,3,0)</f>
        <v>34</v>
      </c>
      <c r="C885" s="1" t="str">
        <f>VLOOKUP(A885,'BDD de référence'!$B$5:$E$5006,4,0)</f>
        <v>Occitanie</v>
      </c>
      <c r="D885" s="201">
        <v>12853</v>
      </c>
      <c r="E885" s="189" t="str">
        <f t="shared" si="13"/>
        <v>Tranche B</v>
      </c>
      <c r="F885" s="119">
        <f>IFERROR((VLOOKUP(E885,'Simulations - Consolidé'!$A$41:$P$45,13,0)*D885+VLOOKUP(E885,'Simulations - Consolidé'!$A$41:$P$45,14,0)),"")*$B$6</f>
        <v>28103.303225806445</v>
      </c>
      <c r="G885" s="119" t="str" cm="1">
        <f t="array" ref="G885">IF(SUMIF('BDD de référence'!$B$6:$B$4786,A885,'BDD de référence'!$I$6:$I$4786)&gt;0,IFERROR((VLOOKUP(E885,'Volet 1 - Domaines 2&amp;3'!$A$39:$L$43,11,0)*D885+VLOOKUP(E885,'Volet 1 - Domaines 2&amp;3'!$A$39:$L$43,12,0))*$B$6,error),"")</f>
        <v/>
      </c>
      <c r="H885" s="119" t="str" cm="1">
        <f t="array" ref="H885">IF(SUMIF('BDD de référence'!$B$6:$B$4786,A885,'BDD de référence'!$J$6:$J$4786)&gt;0,IFERROR((VLOOKUP(E885,'Volet 1 - Domaines 2&amp;3'!$A$39:$L$43,11,0)*D885+VLOOKUP(E885,'Volet 1 - Domaines 2&amp;3'!$A$39:$L$43,12,0))*$B$6,error),"")</f>
        <v/>
      </c>
      <c r="I885" s="119">
        <f>IFERROR((VLOOKUP(E885,'Simulations - Consolidé'!$A$41:$P$45,15,0)*D885+VLOOKUP(E885,'Simulations - Consolidé'!$A$41:$P$45,16,0)),"")*$C$6</f>
        <v>12217.074429583005</v>
      </c>
      <c r="J885" s="167">
        <v>7980.74</v>
      </c>
      <c r="K885" s="167">
        <v>9576.89</v>
      </c>
      <c r="L885" s="167">
        <v>6990.06</v>
      </c>
      <c r="M885" s="167">
        <v>8388.08</v>
      </c>
      <c r="N885" s="167">
        <v>5888.6900000000005</v>
      </c>
      <c r="O885" s="167">
        <v>7066.43</v>
      </c>
    </row>
    <row r="886" spans="1:15">
      <c r="A886" s="1" t="s">
        <v>3600</v>
      </c>
      <c r="B886" s="1" t="str">
        <f>VLOOKUP(A886,'BDD de référence'!$B$5:$D$5006,3,0)</f>
        <v>34</v>
      </c>
      <c r="C886" s="1" t="str">
        <f>VLOOKUP(A886,'BDD de référence'!$B$5:$E$5006,4,0)</f>
        <v>Occitanie</v>
      </c>
      <c r="D886" s="201">
        <v>17757.5</v>
      </c>
      <c r="E886" s="189" t="str">
        <f t="shared" si="13"/>
        <v>Tranche B</v>
      </c>
      <c r="F886" s="119">
        <f>IFERROR((VLOOKUP(E886,'Simulations - Consolidé'!$A$41:$P$45,13,0)*D886+VLOOKUP(E886,'Simulations - Consolidé'!$A$41:$P$45,14,0)),"")*$B$6</f>
        <v>34558.258064516129</v>
      </c>
      <c r="G886" s="119" t="str" cm="1">
        <f t="array" ref="G886">IF(SUMIF('BDD de référence'!$B$6:$B$4786,A886,'BDD de référence'!$I$6:$I$4786)&gt;0,IFERROR((VLOOKUP(E886,'Volet 1 - Domaines 2&amp;3'!$A$39:$L$43,11,0)*D886+VLOOKUP(E886,'Volet 1 - Domaines 2&amp;3'!$A$39:$L$43,12,0))*$B$6,error),"")</f>
        <v/>
      </c>
      <c r="H886" s="119" t="str" cm="1">
        <f t="array" ref="H886">IF(SUMIF('BDD de référence'!$B$6:$B$4786,A886,'BDD de référence'!$J$6:$J$4786)&gt;0,IFERROR((VLOOKUP(E886,'Volet 1 - Domaines 2&amp;3'!$A$39:$L$43,11,0)*D886+VLOOKUP(E886,'Volet 1 - Domaines 2&amp;3'!$A$39:$L$43,12,0))*$B$6,error),"")</f>
        <v/>
      </c>
      <c r="I886" s="119">
        <f>IFERROR((VLOOKUP(E886,'Simulations - Consolidé'!$A$41:$P$45,15,0)*D886+VLOOKUP(E886,'Simulations - Consolidé'!$A$41:$P$45,16,0)),"")*$C$6</f>
        <v>15023.173878835563</v>
      </c>
      <c r="J886" s="167">
        <v>9430.99</v>
      </c>
      <c r="K886" s="167">
        <v>11317.19</v>
      </c>
      <c r="L886" s="167">
        <v>8308.48</v>
      </c>
      <c r="M886" s="167">
        <v>9970.18</v>
      </c>
      <c r="N886" s="167">
        <v>6284.21</v>
      </c>
      <c r="O886" s="167">
        <v>7541.06</v>
      </c>
    </row>
    <row r="887" spans="1:15">
      <c r="A887" s="1" t="s">
        <v>3585</v>
      </c>
      <c r="B887" s="1" t="str">
        <f>VLOOKUP(A887,'BDD de référence'!$B$5:$D$5006,3,0)</f>
        <v>34</v>
      </c>
      <c r="C887" s="1" t="str">
        <f>VLOOKUP(A887,'BDD de référence'!$B$5:$E$5006,4,0)</f>
        <v>Occitanie</v>
      </c>
      <c r="D887" s="201">
        <v>20497.5</v>
      </c>
      <c r="E887" s="189" t="str">
        <f t="shared" si="13"/>
        <v>Tranche B</v>
      </c>
      <c r="F887" s="119">
        <f>IFERROR((VLOOKUP(E887,'Simulations - Consolidé'!$A$41:$P$45,13,0)*D887+VLOOKUP(E887,'Simulations - Consolidé'!$A$41:$P$45,14,0)),"")*$B$6</f>
        <v>38164.45161290322</v>
      </c>
      <c r="G887" s="119" t="str" cm="1">
        <f t="array" ref="G887">IF(SUMIF('BDD de référence'!$B$6:$B$4786,A887,'BDD de référence'!$I$6:$I$4786)&gt;0,IFERROR((VLOOKUP(E887,'Volet 1 - Domaines 2&amp;3'!$A$39:$L$43,11,0)*D887+VLOOKUP(E887,'Volet 1 - Domaines 2&amp;3'!$A$39:$L$43,12,0))*$B$6,error),"")</f>
        <v/>
      </c>
      <c r="H887" s="119" t="str" cm="1">
        <f t="array" ref="H887">IF(SUMIF('BDD de référence'!$B$6:$B$4786,A887,'BDD de référence'!$J$6:$J$4786)&gt;0,IFERROR((VLOOKUP(E887,'Volet 1 - Domaines 2&amp;3'!$A$39:$L$43,11,0)*D887+VLOOKUP(E887,'Volet 1 - Domaines 2&amp;3'!$A$39:$L$43,12,0))*$B$6,error),"")</f>
        <v/>
      </c>
      <c r="I887" s="119">
        <f>IFERROR((VLOOKUP(E887,'Simulations - Consolidé'!$A$41:$P$45,15,0)*D887+VLOOKUP(E887,'Simulations - Consolidé'!$A$41:$P$45,16,0)),"")*$C$6</f>
        <v>16590.859166011018</v>
      </c>
      <c r="J887" s="167">
        <v>10241.200000000001</v>
      </c>
      <c r="K887" s="167">
        <v>12289.44</v>
      </c>
      <c r="L887" s="167">
        <v>9045.0400000000009</v>
      </c>
      <c r="M887" s="167">
        <v>10854.050000000001</v>
      </c>
      <c r="N887" s="167">
        <v>6505.18</v>
      </c>
      <c r="O887" s="167">
        <v>7806.22</v>
      </c>
    </row>
    <row r="888" spans="1:15">
      <c r="A888" s="1" t="s">
        <v>3593</v>
      </c>
      <c r="B888" s="1" t="str">
        <f>VLOOKUP(A888,'BDD de référence'!$B$5:$D$5006,3,0)</f>
        <v>34</v>
      </c>
      <c r="C888" s="1" t="str">
        <f>VLOOKUP(A888,'BDD de référence'!$B$5:$E$5006,4,0)</f>
        <v>Occitanie</v>
      </c>
      <c r="D888" s="201">
        <v>19048.5</v>
      </c>
      <c r="E888" s="189" t="str">
        <f t="shared" si="13"/>
        <v>Tranche B</v>
      </c>
      <c r="F888" s="119">
        <f>IFERROR((VLOOKUP(E888,'Simulations - Consolidé'!$A$41:$P$45,13,0)*D888+VLOOKUP(E888,'Simulations - Consolidé'!$A$41:$P$45,14,0)),"")*$B$6</f>
        <v>36257.380645161284</v>
      </c>
      <c r="G888" s="119" t="str" cm="1">
        <f t="array" ref="G888">IF(SUMIF('BDD de référence'!$B$6:$B$4786,A888,'BDD de référence'!$I$6:$I$4786)&gt;0,IFERROR((VLOOKUP(E888,'Volet 1 - Domaines 2&amp;3'!$A$39:$L$43,11,0)*D888+VLOOKUP(E888,'Volet 1 - Domaines 2&amp;3'!$A$39:$L$43,12,0))*$B$6,error),"")</f>
        <v/>
      </c>
      <c r="H888" s="119" t="str" cm="1">
        <f t="array" ref="H888">IF(SUMIF('BDD de référence'!$B$6:$B$4786,A888,'BDD de référence'!$J$6:$J$4786)&gt;0,IFERROR((VLOOKUP(E888,'Volet 1 - Domaines 2&amp;3'!$A$39:$L$43,11,0)*D888+VLOOKUP(E888,'Volet 1 - Domaines 2&amp;3'!$A$39:$L$43,12,0))*$B$6,error),"")</f>
        <v/>
      </c>
      <c r="I888" s="119">
        <f>IFERROR((VLOOKUP(E888,'Simulations - Consolidé'!$A$41:$P$45,15,0)*D888+VLOOKUP(E888,'Simulations - Consolidé'!$A$41:$P$45,16,0)),"")*$C$6</f>
        <v>15761.816837136113</v>
      </c>
      <c r="J888" s="167">
        <v>9812.74</v>
      </c>
      <c r="K888" s="167">
        <v>11775.29</v>
      </c>
      <c r="L888" s="167">
        <v>8655.52</v>
      </c>
      <c r="M888" s="167">
        <v>10386.630000000001</v>
      </c>
      <c r="N888" s="167">
        <v>6388.33</v>
      </c>
      <c r="O888" s="167">
        <v>7666</v>
      </c>
    </row>
    <row r="889" spans="1:15">
      <c r="A889" s="1" t="s">
        <v>3550</v>
      </c>
      <c r="B889" s="1" t="str">
        <f>VLOOKUP(A889,'BDD de référence'!$B$5:$D$5006,3,0)</f>
        <v>34</v>
      </c>
      <c r="C889" s="1" t="str">
        <f>VLOOKUP(A889,'BDD de référence'!$B$5:$E$5006,4,0)</f>
        <v>Occitanie</v>
      </c>
      <c r="D889" s="201">
        <v>25651.5</v>
      </c>
      <c r="E889" s="189" t="str">
        <f t="shared" si="13"/>
        <v>Tranche C</v>
      </c>
      <c r="F889" s="119">
        <f>IFERROR((VLOOKUP(E889,'Simulations - Consolidé'!$A$41:$P$45,13,0)*D889+VLOOKUP(E889,'Simulations - Consolidé'!$A$41:$P$45,14,0)),"")*$B$6</f>
        <v>42116.795421686744</v>
      </c>
      <c r="G889" s="119" t="str" cm="1">
        <f t="array" ref="G889">IF(SUMIF('BDD de référence'!$B$6:$B$4786,A889,'BDD de référence'!$I$6:$I$4786)&gt;0,IFERROR((VLOOKUP(E889,'Volet 1 - Domaines 2&amp;3'!$A$39:$L$43,11,0)*D889+VLOOKUP(E889,'Volet 1 - Domaines 2&amp;3'!$A$39:$L$43,12,0))*$B$6,error),"")</f>
        <v/>
      </c>
      <c r="H889" s="119" cm="1">
        <f t="array" ref="H889">IF(SUMIF('BDD de référence'!$B$6:$B$4786,A889,'BDD de référence'!$J$6:$J$4786)&gt;0,IFERROR((VLOOKUP(E889,'Volet 1 - Domaines 2&amp;3'!$A$39:$L$43,11,0)*D889+VLOOKUP(E889,'Volet 1 - Domaines 2&amp;3'!$A$39:$L$43,12,0))*$B$6,error),"")</f>
        <v>22435.653734939759</v>
      </c>
      <c r="I889" s="119">
        <f>IFERROR((VLOOKUP(E889,'Simulations - Consolidé'!$A$41:$P$45,15,0)*D889+VLOOKUP(E889,'Simulations - Consolidé'!$A$41:$P$45,16,0)),"")*$C$6</f>
        <v>18309.022973846608</v>
      </c>
      <c r="J889" s="167">
        <v>11175.07</v>
      </c>
      <c r="K889" s="167">
        <v>13410.09</v>
      </c>
      <c r="L889" s="167">
        <v>9754.2000000000007</v>
      </c>
      <c r="M889" s="167">
        <v>11705.04</v>
      </c>
      <c r="N889" s="167">
        <v>6818.55</v>
      </c>
      <c r="O889" s="167">
        <v>8182.26</v>
      </c>
    </row>
    <row r="890" spans="1:15">
      <c r="A890" s="1" t="s">
        <v>3622</v>
      </c>
      <c r="B890" s="1" t="str">
        <f>VLOOKUP(A890,'BDD de référence'!$B$5:$D$5006,3,0)</f>
        <v>34</v>
      </c>
      <c r="C890" s="1" t="str">
        <f>VLOOKUP(A890,'BDD de référence'!$B$5:$E$5006,4,0)</f>
        <v>Occitanie</v>
      </c>
      <c r="D890" s="201">
        <v>13052.5</v>
      </c>
      <c r="E890" s="189" t="str">
        <f t="shared" si="13"/>
        <v>Tranche B</v>
      </c>
      <c r="F890" s="119">
        <f>IFERROR((VLOOKUP(E890,'Simulations - Consolidé'!$A$41:$P$45,13,0)*D890+VLOOKUP(E890,'Simulations - Consolidé'!$A$41:$P$45,14,0)),"")*$B$6</f>
        <v>28365.870967741932</v>
      </c>
      <c r="G890" s="119" t="str" cm="1">
        <f t="array" ref="G890">IF(SUMIF('BDD de référence'!$B$6:$B$4786,A890,'BDD de référence'!$I$6:$I$4786)&gt;0,IFERROR((VLOOKUP(E890,'Volet 1 - Domaines 2&amp;3'!$A$39:$L$43,11,0)*D890+VLOOKUP(E890,'Volet 1 - Domaines 2&amp;3'!$A$39:$L$43,12,0))*$B$6,error),"")</f>
        <v/>
      </c>
      <c r="H890" s="119" t="str" cm="1">
        <f t="array" ref="H890">IF(SUMIF('BDD de référence'!$B$6:$B$4786,A890,'BDD de référence'!$J$6:$J$4786)&gt;0,IFERROR((VLOOKUP(E890,'Volet 1 - Domaines 2&amp;3'!$A$39:$L$43,11,0)*D890+VLOOKUP(E890,'Volet 1 - Domaines 2&amp;3'!$A$39:$L$43,12,0))*$B$6,error),"")</f>
        <v/>
      </c>
      <c r="I890" s="119">
        <f>IFERROR((VLOOKUP(E890,'Simulations - Consolidé'!$A$41:$P$45,15,0)*D890+VLOOKUP(E890,'Simulations - Consolidé'!$A$41:$P$45,16,0)),"")*$C$6</f>
        <v>12331.217938630998</v>
      </c>
      <c r="J890" s="167">
        <v>8039.7300000000005</v>
      </c>
      <c r="K890" s="167">
        <v>9647.68</v>
      </c>
      <c r="L890" s="167">
        <v>7043.6900000000005</v>
      </c>
      <c r="M890" s="167">
        <v>8452.43</v>
      </c>
      <c r="N890" s="167">
        <v>5904.7800000000007</v>
      </c>
      <c r="O890" s="167">
        <v>7085.74</v>
      </c>
    </row>
    <row r="891" spans="1:15">
      <c r="A891" s="1" t="s">
        <v>3721</v>
      </c>
      <c r="B891" s="1" t="str">
        <f>VLOOKUP(A891,'BDD de référence'!$B$5:$D$5006,3,0)</f>
        <v>34</v>
      </c>
      <c r="C891" s="1" t="str">
        <f>VLOOKUP(A891,'BDD de référence'!$B$5:$E$5006,4,0)</f>
        <v>Occitanie</v>
      </c>
      <c r="D891" s="201">
        <v>1</v>
      </c>
      <c r="E891" s="189" t="str">
        <f t="shared" si="13"/>
        <v>Tranche A</v>
      </c>
      <c r="F891" s="119">
        <f>IFERROR((VLOOKUP(E891,'Simulations - Consolidé'!$A$41:$P$45,13,0)*D891+VLOOKUP(E891,'Simulations - Consolidé'!$A$41:$P$45,14,0)),"")*$B$6</f>
        <v>15300.72857142857</v>
      </c>
      <c r="G891" s="119" t="str" cm="1">
        <f t="array" ref="G891">IF(SUMIF('BDD de référence'!$B$6:$B$4786,A891,'BDD de référence'!$I$6:$I$4786)&gt;0,IFERROR((VLOOKUP(E891,'Volet 1 - Domaines 2&amp;3'!$A$39:$L$43,11,0)*D891+VLOOKUP(E891,'Volet 1 - Domaines 2&amp;3'!$A$39:$L$43,12,0))*$B$6,error),"")</f>
        <v/>
      </c>
      <c r="H891" s="119" t="str" cm="1">
        <f t="array" ref="H891">IF(SUMIF('BDD de référence'!$B$6:$B$4786,A891,'BDD de référence'!$J$6:$J$4786)&gt;0,IFERROR((VLOOKUP(E891,'Volet 1 - Domaines 2&amp;3'!$A$39:$L$43,11,0)*D891+VLOOKUP(E891,'Volet 1 - Domaines 2&amp;3'!$A$39:$L$43,12,0))*$B$6,error),"")</f>
        <v/>
      </c>
      <c r="I891" s="119">
        <f>IFERROR((VLOOKUP(E891,'Simulations - Consolidé'!$A$41:$P$45,15,0)*D891+VLOOKUP(E891,'Simulations - Consolidé'!$A$41:$P$45,16,0)),"")*$C$6</f>
        <v>6651.5362369337981</v>
      </c>
      <c r="J891" s="167">
        <v>4583.58</v>
      </c>
      <c r="K891" s="167">
        <v>5500.3</v>
      </c>
      <c r="L891" s="167">
        <v>4166.8500000000004</v>
      </c>
      <c r="M891" s="167">
        <v>5000.22</v>
      </c>
      <c r="N891" s="167">
        <v>4583.46</v>
      </c>
      <c r="O891" s="167">
        <v>5500.16</v>
      </c>
    </row>
    <row r="892" spans="1:15">
      <c r="A892" s="1" t="s">
        <v>3569</v>
      </c>
      <c r="B892" s="1" t="str">
        <f>VLOOKUP(A892,'BDD de référence'!$B$5:$D$5006,3,0)</f>
        <v>34</v>
      </c>
      <c r="C892" s="1" t="str">
        <f>VLOOKUP(A892,'BDD de référence'!$B$5:$E$5006,4,0)</f>
        <v>Occitanie</v>
      </c>
      <c r="D892" s="201">
        <v>21885.5</v>
      </c>
      <c r="E892" s="189" t="str">
        <f t="shared" si="13"/>
        <v>Tranche B</v>
      </c>
      <c r="F892" s="119">
        <f>IFERROR((VLOOKUP(E892,'Simulations - Consolidé'!$A$41:$P$45,13,0)*D892+VLOOKUP(E892,'Simulations - Consolidé'!$A$41:$P$45,14,0)),"")*$B$6</f>
        <v>39991.238709677418</v>
      </c>
      <c r="G892" s="119" t="str" cm="1">
        <f t="array" ref="G892">IF(SUMIF('BDD de référence'!$B$6:$B$4786,A892,'BDD de référence'!$I$6:$I$4786)&gt;0,IFERROR((VLOOKUP(E892,'Volet 1 - Domaines 2&amp;3'!$A$39:$L$43,11,0)*D892+VLOOKUP(E892,'Volet 1 - Domaines 2&amp;3'!$A$39:$L$43,12,0))*$B$6,error),"")</f>
        <v/>
      </c>
      <c r="H892" s="119" t="str" cm="1">
        <f t="array" ref="H892">IF(SUMIF('BDD de référence'!$B$6:$B$4786,A892,'BDD de référence'!$J$6:$J$4786)&gt;0,IFERROR((VLOOKUP(E892,'Volet 1 - Domaines 2&amp;3'!$A$39:$L$43,11,0)*D892+VLOOKUP(E892,'Volet 1 - Domaines 2&amp;3'!$A$39:$L$43,12,0))*$B$6,error),"")</f>
        <v/>
      </c>
      <c r="I892" s="119">
        <f>IFERROR((VLOOKUP(E892,'Simulations - Consolidé'!$A$41:$P$45,15,0)*D892+VLOOKUP(E892,'Simulations - Consolidé'!$A$41:$P$45,16,0)),"")*$C$6</f>
        <v>17385.000472069238</v>
      </c>
      <c r="J892" s="167">
        <v>10651.64</v>
      </c>
      <c r="K892" s="167">
        <v>12781.97</v>
      </c>
      <c r="L892" s="167">
        <v>9418.15</v>
      </c>
      <c r="M892" s="167">
        <v>11301.78</v>
      </c>
      <c r="N892" s="167">
        <v>6617.12</v>
      </c>
      <c r="O892" s="167">
        <v>7940.55</v>
      </c>
    </row>
    <row r="893" spans="1:15">
      <c r="A893" s="1" t="s">
        <v>3599</v>
      </c>
      <c r="B893" s="1" t="str">
        <f>VLOOKUP(A893,'BDD de référence'!$B$5:$D$5006,3,0)</f>
        <v>34</v>
      </c>
      <c r="C893" s="1" t="str">
        <f>VLOOKUP(A893,'BDD de référence'!$B$5:$E$5006,4,0)</f>
        <v>Occitanie</v>
      </c>
      <c r="D893" s="201">
        <v>18093</v>
      </c>
      <c r="E893" s="189" t="str">
        <f t="shared" si="13"/>
        <v>Tranche B</v>
      </c>
      <c r="F893" s="119">
        <f>IFERROR((VLOOKUP(E893,'Simulations - Consolidé'!$A$41:$P$45,13,0)*D893+VLOOKUP(E893,'Simulations - Consolidé'!$A$41:$P$45,14,0)),"")*$B$6</f>
        <v>34999.819354838706</v>
      </c>
      <c r="G893" s="119" t="str" cm="1">
        <f t="array" ref="G893">IF(SUMIF('BDD de référence'!$B$6:$B$4786,A893,'BDD de référence'!$I$6:$I$4786)&gt;0,IFERROR((VLOOKUP(E893,'Volet 1 - Domaines 2&amp;3'!$A$39:$L$43,11,0)*D893+VLOOKUP(E893,'Volet 1 - Domaines 2&amp;3'!$A$39:$L$43,12,0))*$B$6,error),"")</f>
        <v/>
      </c>
      <c r="H893" s="119" cm="1">
        <f t="array" ref="H893">IF(SUMIF('BDD de référence'!$B$6:$B$4786,A893,'BDD de référence'!$J$6:$J$4786)&gt;0,IFERROR((VLOOKUP(E893,'Volet 1 - Domaines 2&amp;3'!$A$39:$L$43,11,0)*D893+VLOOKUP(E893,'Volet 1 - Domaines 2&amp;3'!$A$39:$L$43,12,0))*$B$6,error),"")</f>
        <v>18958.235483870965</v>
      </c>
      <c r="I893" s="119">
        <f>IFERROR((VLOOKUP(E893,'Simulations - Consolidé'!$A$41:$P$45,15,0)*D893+VLOOKUP(E893,'Simulations - Consolidé'!$A$41:$P$45,16,0)),"")*$C$6</f>
        <v>15215.1295043273</v>
      </c>
      <c r="J893" s="167">
        <v>9530.2000000000007</v>
      </c>
      <c r="K893" s="167">
        <v>11436.24</v>
      </c>
      <c r="L893" s="167">
        <v>8398.66</v>
      </c>
      <c r="M893" s="167">
        <v>10078.4</v>
      </c>
      <c r="N893" s="167">
        <v>6311.27</v>
      </c>
      <c r="O893" s="167">
        <v>7573.5300000000007</v>
      </c>
    </row>
    <row r="894" spans="1:15">
      <c r="A894" s="1" t="s">
        <v>3553</v>
      </c>
      <c r="B894" s="1" t="str">
        <f>VLOOKUP(A894,'BDD de référence'!$B$5:$D$5006,3,0)</f>
        <v>34</v>
      </c>
      <c r="C894" s="1" t="str">
        <f>VLOOKUP(A894,'BDD de référence'!$B$5:$E$5006,4,0)</f>
        <v>Occitanie</v>
      </c>
      <c r="D894" s="201">
        <v>25074.5</v>
      </c>
      <c r="E894" s="189" t="str">
        <f t="shared" si="13"/>
        <v>Tranche C</v>
      </c>
      <c r="F894" s="119">
        <f>IFERROR((VLOOKUP(E894,'Simulations - Consolidé'!$A$41:$P$45,13,0)*D894+VLOOKUP(E894,'Simulations - Consolidé'!$A$41:$P$45,14,0)),"")*$B$6</f>
        <v>41875.706746987955</v>
      </c>
      <c r="G894" s="119" t="str" cm="1">
        <f t="array" ref="G894">IF(SUMIF('BDD de référence'!$B$6:$B$4786,A894,'BDD de référence'!$I$6:$I$4786)&gt;0,IFERROR((VLOOKUP(E894,'Volet 1 - Domaines 2&amp;3'!$A$39:$L$43,11,0)*D894+VLOOKUP(E894,'Volet 1 - Domaines 2&amp;3'!$A$39:$L$43,12,0))*$B$6,error),"")</f>
        <v/>
      </c>
      <c r="H894" s="119" cm="1">
        <f t="array" ref="H894">IF(SUMIF('BDD de référence'!$B$6:$B$4786,A894,'BDD de référence'!$J$6:$J$4786)&gt;0,IFERROR((VLOOKUP(E894,'Volet 1 - Domaines 2&amp;3'!$A$39:$L$43,11,0)*D894+VLOOKUP(E894,'Volet 1 - Domaines 2&amp;3'!$A$39:$L$43,12,0))*$B$6,error),"")</f>
        <v>22374.199759036142</v>
      </c>
      <c r="I894" s="119">
        <f>IFERROR((VLOOKUP(E894,'Simulations - Consolidé'!$A$41:$P$45,15,0)*D894+VLOOKUP(E894,'Simulations - Consolidé'!$A$41:$P$45,16,0)),"")*$C$6</f>
        <v>18204.21684983838</v>
      </c>
      <c r="J894" s="167">
        <v>11112.5</v>
      </c>
      <c r="K894" s="167">
        <v>13335</v>
      </c>
      <c r="L894" s="167">
        <v>9722.92</v>
      </c>
      <c r="M894" s="167">
        <v>11667.51</v>
      </c>
      <c r="N894" s="167">
        <v>6790.75</v>
      </c>
      <c r="O894" s="167">
        <v>8148.9</v>
      </c>
    </row>
    <row r="895" spans="1:15">
      <c r="A895" s="1" t="s">
        <v>3617</v>
      </c>
      <c r="B895" s="1" t="str">
        <f>VLOOKUP(A895,'BDD de référence'!$B$5:$D$5006,3,0)</f>
        <v>34</v>
      </c>
      <c r="C895" s="1" t="str">
        <f>VLOOKUP(A895,'BDD de référence'!$B$5:$E$5006,4,0)</f>
        <v>Occitanie</v>
      </c>
      <c r="D895" s="201">
        <v>13396</v>
      </c>
      <c r="E895" s="189" t="str">
        <f t="shared" si="13"/>
        <v>Tranche B</v>
      </c>
      <c r="F895" s="119">
        <f>IFERROR((VLOOKUP(E895,'Simulations - Consolidé'!$A$41:$P$45,13,0)*D895+VLOOKUP(E895,'Simulations - Consolidé'!$A$41:$P$45,14,0)),"")*$B$6</f>
        <v>28817.961290322579</v>
      </c>
      <c r="G895" s="119" t="str" cm="1">
        <f t="array" ref="G895">IF(SUMIF('BDD de référence'!$B$6:$B$4786,A895,'BDD de référence'!$I$6:$I$4786)&gt;0,IFERROR((VLOOKUP(E895,'Volet 1 - Domaines 2&amp;3'!$A$39:$L$43,11,0)*D895+VLOOKUP(E895,'Volet 1 - Domaines 2&amp;3'!$A$39:$L$43,12,0))*$B$6,error),"")</f>
        <v/>
      </c>
      <c r="H895" s="119" t="str" cm="1">
        <f t="array" ref="H895">IF(SUMIF('BDD de référence'!$B$6:$B$4786,A895,'BDD de référence'!$J$6:$J$4786)&gt;0,IFERROR((VLOOKUP(E895,'Volet 1 - Domaines 2&amp;3'!$A$39:$L$43,11,0)*D895+VLOOKUP(E895,'Volet 1 - Domaines 2&amp;3'!$A$39:$L$43,12,0))*$B$6,error),"")</f>
        <v/>
      </c>
      <c r="I895" s="119">
        <f>IFERROR((VLOOKUP(E895,'Simulations - Consolidé'!$A$41:$P$45,15,0)*D895+VLOOKUP(E895,'Simulations - Consolidé'!$A$41:$P$45,16,0)),"")*$C$6</f>
        <v>12527.750747442957</v>
      </c>
      <c r="J895" s="167">
        <v>8141.3</v>
      </c>
      <c r="K895" s="167">
        <v>9769.56</v>
      </c>
      <c r="L895" s="167">
        <v>7136.0300000000007</v>
      </c>
      <c r="M895" s="167">
        <v>8563.24</v>
      </c>
      <c r="N895" s="167">
        <v>5932.4800000000005</v>
      </c>
      <c r="O895" s="167">
        <v>7118.9800000000005</v>
      </c>
    </row>
    <row r="896" spans="1:15">
      <c r="A896" s="1" t="s">
        <v>3611</v>
      </c>
      <c r="B896" s="1" t="str">
        <f>VLOOKUP(A896,'BDD de référence'!$B$5:$D$5006,3,0)</f>
        <v>34</v>
      </c>
      <c r="C896" s="1" t="str">
        <f>VLOOKUP(A896,'BDD de référence'!$B$5:$E$5006,4,0)</f>
        <v>Occitanie</v>
      </c>
      <c r="D896" s="201">
        <v>14239.5</v>
      </c>
      <c r="E896" s="189" t="str">
        <f t="shared" si="13"/>
        <v>Tranche B</v>
      </c>
      <c r="F896" s="119">
        <f>IFERROR((VLOOKUP(E896,'Simulations - Consolidé'!$A$41:$P$45,13,0)*D896+VLOOKUP(E896,'Simulations - Consolidé'!$A$41:$P$45,14,0)),"")*$B$6</f>
        <v>29928.116129032256</v>
      </c>
      <c r="G896" s="119" t="str" cm="1">
        <f t="array" ref="G896">IF(SUMIF('BDD de référence'!$B$6:$B$4786,A896,'BDD de référence'!$I$6:$I$4786)&gt;0,IFERROR((VLOOKUP(E896,'Volet 1 - Domaines 2&amp;3'!$A$39:$L$43,11,0)*D896+VLOOKUP(E896,'Volet 1 - Domaines 2&amp;3'!$A$39:$L$43,12,0))*$B$6,error),"")</f>
        <v/>
      </c>
      <c r="H896" s="119" t="str" cm="1">
        <f t="array" ref="H896">IF(SUMIF('BDD de référence'!$B$6:$B$4786,A896,'BDD de référence'!$J$6:$J$4786)&gt;0,IFERROR((VLOOKUP(E896,'Volet 1 - Domaines 2&amp;3'!$A$39:$L$43,11,0)*D896+VLOOKUP(E896,'Volet 1 - Domaines 2&amp;3'!$A$39:$L$43,12,0))*$B$6,error),"")</f>
        <v/>
      </c>
      <c r="I896" s="119">
        <f>IFERROR((VLOOKUP(E896,'Simulations - Consolidé'!$A$41:$P$45,15,0)*D896+VLOOKUP(E896,'Simulations - Consolidé'!$A$41:$P$45,16,0)),"")*$C$6</f>
        <v>13010.357513768684</v>
      </c>
      <c r="J896" s="167">
        <v>8390.7199999999993</v>
      </c>
      <c r="K896" s="167">
        <v>10068.870000000001</v>
      </c>
      <c r="L896" s="167">
        <v>7362.7800000000007</v>
      </c>
      <c r="M896" s="167">
        <v>8835.34</v>
      </c>
      <c r="N896" s="167">
        <v>6000.5</v>
      </c>
      <c r="O896" s="167">
        <v>7200.6</v>
      </c>
    </row>
    <row r="897" spans="1:15">
      <c r="A897" s="1" t="s">
        <v>3731</v>
      </c>
      <c r="B897" s="1" t="str">
        <f>VLOOKUP(A897,'BDD de référence'!$B$5:$D$5006,3,0)</f>
        <v>35</v>
      </c>
      <c r="C897" s="1" t="str">
        <f>VLOOKUP(A897,'BDD de référence'!$B$5:$E$5006,4,0)</f>
        <v>Bretagne</v>
      </c>
      <c r="D897" s="201">
        <v>207625.25</v>
      </c>
      <c r="E897" s="189" t="str">
        <f t="shared" si="13"/>
        <v>Tranche C</v>
      </c>
      <c r="F897" s="119">
        <f>IFERROR((VLOOKUP(E897,'Simulations - Consolidé'!$A$41:$P$45,13,0)*D897+VLOOKUP(E897,'Simulations - Consolidé'!$A$41:$P$45,14,0)),"")*$B$6</f>
        <v>118151.12855421685</v>
      </c>
      <c r="G897" s="119" cm="1">
        <f t="array" ref="G897">IF(SUMIF('BDD de référence'!$B$6:$B$4786,A897,'BDD de référence'!$I$6:$I$4786)&gt;0,IFERROR((VLOOKUP(E897,'Volet 1 - Domaines 2&amp;3'!$A$39:$L$43,11,0)*D897+VLOOKUP(E897,'Volet 1 - Domaines 2&amp;3'!$A$39:$L$43,12,0))*$B$6,error),"")</f>
        <v>41816.954337349394</v>
      </c>
      <c r="H897" s="119" cm="1">
        <f t="array" ref="H897">IF(SUMIF('BDD de référence'!$B$6:$B$4786,A897,'BDD de référence'!$J$6:$J$4786)&gt;0,IFERROR((VLOOKUP(E897,'Volet 1 - Domaines 2&amp;3'!$A$39:$L$43,11,0)*D897+VLOOKUP(E897,'Volet 1 - Domaines 2&amp;3'!$A$39:$L$43,12,0))*$B$6,error),"")</f>
        <v>41816.954337349394</v>
      </c>
      <c r="I897" s="119">
        <f>IFERROR((VLOOKUP(E897,'Simulations - Consolidé'!$A$41:$P$45,15,0)*D897+VLOOKUP(E897,'Simulations - Consolidé'!$A$41:$P$45,16,0)),"")*$C$6</f>
        <v>51362.685727299438</v>
      </c>
      <c r="J897" s="167">
        <v>30907.16</v>
      </c>
      <c r="K897" s="167">
        <v>37088.6</v>
      </c>
      <c r="L897" s="167">
        <v>19620.25</v>
      </c>
      <c r="M897" s="167">
        <v>23544.3</v>
      </c>
      <c r="N897" s="167">
        <v>15588.37</v>
      </c>
      <c r="O897" s="167">
        <v>18706.05</v>
      </c>
    </row>
    <row r="898" spans="1:15">
      <c r="A898" s="1" t="s">
        <v>3744</v>
      </c>
      <c r="B898" s="1" t="str">
        <f>VLOOKUP(A898,'BDD de référence'!$B$5:$D$5006,3,0)</f>
        <v>35</v>
      </c>
      <c r="C898" s="1" t="str">
        <f>VLOOKUP(A898,'BDD de référence'!$B$5:$E$5006,4,0)</f>
        <v>Bretagne</v>
      </c>
      <c r="D898" s="201">
        <v>85231.5</v>
      </c>
      <c r="E898" s="189" t="str">
        <f t="shared" si="13"/>
        <v>Tranche C</v>
      </c>
      <c r="F898" s="119">
        <f>IFERROR((VLOOKUP(E898,'Simulations - Consolidé'!$A$41:$P$45,13,0)*D898+VLOOKUP(E898,'Simulations - Consolidé'!$A$41:$P$45,14,0)),"")*$B$6</f>
        <v>67011.185783132518</v>
      </c>
      <c r="G898" s="119" cm="1">
        <f t="array" ref="G898">IF(SUMIF('BDD de référence'!$B$6:$B$4786,A898,'BDD de référence'!$I$6:$I$4786)&gt;0,IFERROR((VLOOKUP(E898,'Volet 1 - Domaines 2&amp;3'!$A$39:$L$43,11,0)*D898+VLOOKUP(E898,'Volet 1 - Domaines 2&amp;3'!$A$39:$L$43,12,0))*$B$6,error),"")</f>
        <v>28781.28265060241</v>
      </c>
      <c r="H898" s="119" cm="1">
        <f t="array" ref="H898">IF(SUMIF('BDD de référence'!$B$6:$B$4786,A898,'BDD de référence'!$J$6:$J$4786)&gt;0,IFERROR((VLOOKUP(E898,'Volet 1 - Domaines 2&amp;3'!$A$39:$L$43,11,0)*D898+VLOOKUP(E898,'Volet 1 - Domaines 2&amp;3'!$A$39:$L$43,12,0))*$B$6,error),"")</f>
        <v>28781.28265060241</v>
      </c>
      <c r="I898" s="119">
        <f>IFERROR((VLOOKUP(E898,'Simulations - Consolidé'!$A$41:$P$45,15,0)*D898+VLOOKUP(E898,'Simulations - Consolidé'!$A$41:$P$45,16,0)),"")*$C$6</f>
        <v>29131.118066411989</v>
      </c>
      <c r="J898" s="167">
        <v>17635.55</v>
      </c>
      <c r="K898" s="167">
        <v>21162.66</v>
      </c>
      <c r="L898" s="167">
        <v>12984.45</v>
      </c>
      <c r="M898" s="167">
        <v>15581.34</v>
      </c>
      <c r="N898" s="167">
        <v>9689.880000000001</v>
      </c>
      <c r="O898" s="167">
        <v>11627.86</v>
      </c>
    </row>
    <row r="899" spans="1:15">
      <c r="A899" s="1" t="s">
        <v>3753</v>
      </c>
      <c r="B899" s="1" t="str">
        <f>VLOOKUP(A899,'BDD de référence'!$B$5:$D$5006,3,0)</f>
        <v>35</v>
      </c>
      <c r="C899" s="1" t="str">
        <f>VLOOKUP(A899,'BDD de référence'!$B$5:$E$5006,4,0)</f>
        <v>Bretagne</v>
      </c>
      <c r="D899" s="201">
        <v>77286.75</v>
      </c>
      <c r="E899" s="189" t="str">
        <f t="shared" si="13"/>
        <v>Tranche C</v>
      </c>
      <c r="F899" s="119">
        <f>IFERROR((VLOOKUP(E899,'Simulations - Consolidé'!$A$41:$P$45,13,0)*D899+VLOOKUP(E899,'Simulations - Consolidé'!$A$41:$P$45,14,0)),"")*$B$6</f>
        <v>63691.620361445777</v>
      </c>
      <c r="G899" s="119" t="str" cm="1">
        <f t="array" ref="G899">IF(SUMIF('BDD de référence'!$B$6:$B$4786,A899,'BDD de référence'!$I$6:$I$4786)&gt;0,IFERROR((VLOOKUP(E899,'Volet 1 - Domaines 2&amp;3'!$A$39:$L$43,11,0)*D899+VLOOKUP(E899,'Volet 1 - Domaines 2&amp;3'!$A$39:$L$43,12,0))*$B$6,error),"")</f>
        <v/>
      </c>
      <c r="H899" s="119" cm="1">
        <f t="array" ref="H899">IF(SUMIF('BDD de référence'!$B$6:$B$4786,A899,'BDD de référence'!$J$6:$J$4786)&gt;0,IFERROR((VLOOKUP(E899,'Volet 1 - Domaines 2&amp;3'!$A$39:$L$43,11,0)*D899+VLOOKUP(E899,'Volet 1 - Domaines 2&amp;3'!$A$39:$L$43,12,0))*$B$6,error),"")</f>
        <v>27935.11891566265</v>
      </c>
      <c r="I899" s="119">
        <f>IFERROR((VLOOKUP(E899,'Simulations - Consolidé'!$A$41:$P$45,15,0)*D899+VLOOKUP(E899,'Simulations - Consolidé'!$A$41:$P$45,16,0)),"")*$C$6</f>
        <v>27688.035824272702</v>
      </c>
      <c r="J899" s="167">
        <v>16774.07</v>
      </c>
      <c r="K899" s="167">
        <v>20128.89</v>
      </c>
      <c r="L899" s="167">
        <v>12553.7</v>
      </c>
      <c r="M899" s="167">
        <v>15064.44</v>
      </c>
      <c r="N899" s="167">
        <v>9307</v>
      </c>
      <c r="O899" s="167">
        <v>11168.4</v>
      </c>
    </row>
    <row r="900" spans="1:15">
      <c r="A900" s="1" t="s">
        <v>3758</v>
      </c>
      <c r="B900" s="1" t="str">
        <f>VLOOKUP(A900,'BDD de référence'!$B$5:$D$5006,3,0)</f>
        <v>35</v>
      </c>
      <c r="C900" s="1" t="str">
        <f>VLOOKUP(A900,'BDD de référence'!$B$5:$E$5006,4,0)</f>
        <v>Bretagne</v>
      </c>
      <c r="D900" s="201">
        <v>69052</v>
      </c>
      <c r="E900" s="189" t="str">
        <f t="shared" si="13"/>
        <v>Tranche C</v>
      </c>
      <c r="F900" s="119">
        <f>IFERROR((VLOOKUP(E900,'Simulations - Consolidé'!$A$41:$P$45,13,0)*D900+VLOOKUP(E900,'Simulations - Consolidé'!$A$41:$P$45,14,0)),"")*$B$6</f>
        <v>60250.883855421678</v>
      </c>
      <c r="G900" s="119" t="str" cm="1">
        <f t="array" ref="G900">IF(SUMIF('BDD de référence'!$B$6:$B$4786,A900,'BDD de référence'!$I$6:$I$4786)&gt;0,IFERROR((VLOOKUP(E900,'Volet 1 - Domaines 2&amp;3'!$A$39:$L$43,11,0)*D900+VLOOKUP(E900,'Volet 1 - Domaines 2&amp;3'!$A$39:$L$43,12,0))*$B$6,error),"")</f>
        <v/>
      </c>
      <c r="H900" s="119" cm="1">
        <f t="array" ref="H900">IF(SUMIF('BDD de référence'!$B$6:$B$4786,A900,'BDD de référence'!$J$6:$J$4786)&gt;0,IFERROR((VLOOKUP(E900,'Volet 1 - Domaines 2&amp;3'!$A$39:$L$43,11,0)*D900+VLOOKUP(E900,'Volet 1 - Domaines 2&amp;3'!$A$39:$L$43,12,0))*$B$6,error),"")</f>
        <v>27058.068433734938</v>
      </c>
      <c r="I900" s="119">
        <f>IFERROR((VLOOKUP(E900,'Simulations - Consolidé'!$A$41:$P$45,15,0)*D900+VLOOKUP(E900,'Simulations - Consolidé'!$A$41:$P$45,16,0)),"")*$C$6</f>
        <v>26192.278060534823</v>
      </c>
      <c r="J900" s="167">
        <v>15881.15</v>
      </c>
      <c r="K900" s="167">
        <v>19057.38</v>
      </c>
      <c r="L900" s="167">
        <v>12107.25</v>
      </c>
      <c r="M900" s="167">
        <v>14528.7</v>
      </c>
      <c r="N900" s="167">
        <v>8910.15</v>
      </c>
      <c r="O900" s="167">
        <v>10692.18</v>
      </c>
    </row>
    <row r="901" spans="1:15">
      <c r="A901" s="1" t="s">
        <v>3777</v>
      </c>
      <c r="B901" s="1" t="str">
        <f>VLOOKUP(A901,'BDD de référence'!$B$5:$D$5006,3,0)</f>
        <v>35</v>
      </c>
      <c r="C901" s="1" t="str">
        <f>VLOOKUP(A901,'BDD de référence'!$B$5:$E$5006,4,0)</f>
        <v>Bretagne</v>
      </c>
      <c r="D901" s="201">
        <v>19919.5</v>
      </c>
      <c r="E901" s="189" t="str">
        <f t="shared" si="13"/>
        <v>Tranche B</v>
      </c>
      <c r="F901" s="119">
        <f>IFERROR((VLOOKUP(E901,'Simulations - Consolidé'!$A$41:$P$45,13,0)*D901+VLOOKUP(E901,'Simulations - Consolidé'!$A$41:$P$45,14,0)),"")*$B$6</f>
        <v>37403.729032258067</v>
      </c>
      <c r="G901" s="119" t="str" cm="1">
        <f t="array" ref="G901">IF(SUMIF('BDD de référence'!$B$6:$B$4786,A901,'BDD de référence'!$I$6:$I$4786)&gt;0,IFERROR((VLOOKUP(E901,'Volet 1 - Domaines 2&amp;3'!$A$39:$L$43,11,0)*D901+VLOOKUP(E901,'Volet 1 - Domaines 2&amp;3'!$A$39:$L$43,12,0))*$B$6,error),"")</f>
        <v/>
      </c>
      <c r="H901" s="119" cm="1">
        <f t="array" ref="H901">IF(SUMIF('BDD de référence'!$B$6:$B$4786,A901,'BDD de référence'!$J$6:$J$4786)&gt;0,IFERROR((VLOOKUP(E901,'Volet 1 - Domaines 2&amp;3'!$A$39:$L$43,11,0)*D901+VLOOKUP(E901,'Volet 1 - Domaines 2&amp;3'!$A$39:$L$43,12,0))*$B$6,error),"")</f>
        <v>20260.353225806452</v>
      </c>
      <c r="I901" s="119">
        <f>IFERROR((VLOOKUP(E901,'Simulations - Consolidé'!$A$41:$P$45,15,0)*D901+VLOOKUP(E901,'Simulations - Consolidé'!$A$41:$P$45,16,0)),"")*$C$6</f>
        <v>16260.1576711251</v>
      </c>
      <c r="J901" s="167">
        <v>10070.290000000001</v>
      </c>
      <c r="K901" s="167">
        <v>12084.35</v>
      </c>
      <c r="L901" s="167">
        <v>8889.66</v>
      </c>
      <c r="M901" s="167">
        <v>10667.6</v>
      </c>
      <c r="N901" s="167">
        <v>6458.5700000000006</v>
      </c>
      <c r="O901" s="167">
        <v>7750.29</v>
      </c>
    </row>
    <row r="902" spans="1:15">
      <c r="A902" s="1" t="s">
        <v>3792</v>
      </c>
      <c r="B902" s="1" t="str">
        <f>VLOOKUP(A902,'BDD de référence'!$B$5:$D$5006,3,0)</f>
        <v>35</v>
      </c>
      <c r="C902" s="1" t="str">
        <f>VLOOKUP(A902,'BDD de référence'!$B$5:$E$5006,4,0)</f>
        <v>Bretagne</v>
      </c>
      <c r="D902" s="201">
        <v>14836</v>
      </c>
      <c r="E902" s="189" t="str">
        <f t="shared" si="13"/>
        <v>Tranche B</v>
      </c>
      <c r="F902" s="119">
        <f>IFERROR((VLOOKUP(E902,'Simulations - Consolidé'!$A$41:$P$45,13,0)*D902+VLOOKUP(E902,'Simulations - Consolidé'!$A$41:$P$45,14,0)),"")*$B$6</f>
        <v>30713.187096774189</v>
      </c>
      <c r="G902" s="119" t="str" cm="1">
        <f t="array" ref="G902">IF(SUMIF('BDD de référence'!$B$6:$B$4786,A902,'BDD de référence'!$I$6:$I$4786)&gt;0,IFERROR((VLOOKUP(E902,'Volet 1 - Domaines 2&amp;3'!$A$39:$L$43,11,0)*D902+VLOOKUP(E902,'Volet 1 - Domaines 2&amp;3'!$A$39:$L$43,12,0))*$B$6,error),"")</f>
        <v/>
      </c>
      <c r="H902" s="119" t="str" cm="1">
        <f t="array" ref="H902">IF(SUMIF('BDD de référence'!$B$6:$B$4786,A902,'BDD de référence'!$J$6:$J$4786)&gt;0,IFERROR((VLOOKUP(E902,'Volet 1 - Domaines 2&amp;3'!$A$39:$L$43,11,0)*D902+VLOOKUP(E902,'Volet 1 - Domaines 2&amp;3'!$A$39:$L$43,12,0))*$B$6,error),"")</f>
        <v/>
      </c>
      <c r="I902" s="119">
        <f>IFERROR((VLOOKUP(E902,'Simulations - Consolidé'!$A$41:$P$45,15,0)*D902+VLOOKUP(E902,'Simulations - Consolidé'!$A$41:$P$45,16,0)),"")*$C$6</f>
        <v>13351.643745082611</v>
      </c>
      <c r="J902" s="167">
        <v>8567.1</v>
      </c>
      <c r="K902" s="167">
        <v>10280.52</v>
      </c>
      <c r="L902" s="167">
        <v>7523.13</v>
      </c>
      <c r="M902" s="167">
        <v>9027.76</v>
      </c>
      <c r="N902" s="167">
        <v>6048.6100000000006</v>
      </c>
      <c r="O902" s="167">
        <v>7258.34</v>
      </c>
    </row>
    <row r="903" spans="1:15">
      <c r="A903" s="1" t="s">
        <v>3813</v>
      </c>
      <c r="B903" s="1" t="str">
        <f>VLOOKUP(A903,'BDD de référence'!$B$5:$D$5006,3,0)</f>
        <v>35</v>
      </c>
      <c r="C903" s="1" t="str">
        <f>VLOOKUP(A903,'BDD de référence'!$B$5:$E$5006,4,0)</f>
        <v>Bretagne</v>
      </c>
      <c r="D903" s="201">
        <v>9726.5</v>
      </c>
      <c r="E903" s="189" t="str">
        <f t="shared" si="13"/>
        <v>Tranche B</v>
      </c>
      <c r="F903" s="119">
        <f>IFERROR((VLOOKUP(E903,'Simulations - Consolidé'!$A$41:$P$45,13,0)*D903+VLOOKUP(E903,'Simulations - Consolidé'!$A$41:$P$45,14,0)),"")*$B$6</f>
        <v>23988.425806451611</v>
      </c>
      <c r="G903" s="119" t="str" cm="1">
        <f t="array" ref="G903">IF(SUMIF('BDD de référence'!$B$6:$B$4786,A903,'BDD de référence'!$I$6:$I$4786)&gt;0,IFERROR((VLOOKUP(E903,'Volet 1 - Domaines 2&amp;3'!$A$39:$L$43,11,0)*D903+VLOOKUP(E903,'Volet 1 - Domaines 2&amp;3'!$A$39:$L$43,12,0))*$B$6,error),"")</f>
        <v/>
      </c>
      <c r="H903" s="119" t="str" cm="1">
        <f t="array" ref="H903">IF(SUMIF('BDD de référence'!$B$6:$B$4786,A903,'BDD de référence'!$J$6:$J$4786)&gt;0,IFERROR((VLOOKUP(E903,'Volet 1 - Domaines 2&amp;3'!$A$39:$L$43,11,0)*D903+VLOOKUP(E903,'Volet 1 - Domaines 2&amp;3'!$A$39:$L$43,12,0))*$B$6,error),"")</f>
        <v/>
      </c>
      <c r="I903" s="119">
        <f>IFERROR((VLOOKUP(E903,'Simulations - Consolidé'!$A$41:$P$45,15,0)*D903+VLOOKUP(E903,'Simulations - Consolidé'!$A$41:$P$45,16,0)),"")*$C$6</f>
        <v>10428.25397324941</v>
      </c>
      <c r="J903" s="167">
        <v>7056.2300000000005</v>
      </c>
      <c r="K903" s="167">
        <v>8467.48</v>
      </c>
      <c r="L903" s="167">
        <v>6149.6</v>
      </c>
      <c r="M903" s="167">
        <v>7379.52</v>
      </c>
      <c r="N903" s="167">
        <v>5636.55</v>
      </c>
      <c r="O903" s="167">
        <v>6763.86</v>
      </c>
    </row>
    <row r="904" spans="1:15">
      <c r="A904" s="1" t="s">
        <v>3733</v>
      </c>
      <c r="B904" s="1" t="str">
        <f>VLOOKUP(A904,'BDD de référence'!$B$5:$D$5006,3,0)</f>
        <v>35</v>
      </c>
      <c r="C904" s="1" t="str">
        <f>VLOOKUP(A904,'BDD de référence'!$B$5:$E$5006,4,0)</f>
        <v>Bretagne</v>
      </c>
      <c r="D904" s="201">
        <v>169985.5</v>
      </c>
      <c r="E904" s="189" t="str">
        <f t="shared" si="13"/>
        <v>Tranche C</v>
      </c>
      <c r="F904" s="119">
        <f>IFERROR((VLOOKUP(E904,'Simulations - Consolidé'!$A$41:$P$45,13,0)*D904+VLOOKUP(E904,'Simulations - Consolidé'!$A$41:$P$45,14,0)),"")*$B$6</f>
        <v>102424.06192771085</v>
      </c>
      <c r="G904" s="119" t="str" cm="1">
        <f t="array" ref="G904">IF(SUMIF('BDD de référence'!$B$6:$B$4786,A904,'BDD de référence'!$I$6:$I$4786)&gt;0,IFERROR((VLOOKUP(E904,'Volet 1 - Domaines 2&amp;3'!$A$39:$L$43,11,0)*D904+VLOOKUP(E904,'Volet 1 - Domaines 2&amp;3'!$A$39:$L$43,12,0))*$B$6,error),"")</f>
        <v/>
      </c>
      <c r="H904" s="119" t="str" cm="1">
        <f t="array" ref="H904">IF(SUMIF('BDD de référence'!$B$6:$B$4786,A904,'BDD de référence'!$J$6:$J$4786)&gt;0,IFERROR((VLOOKUP(E904,'Volet 1 - Domaines 2&amp;3'!$A$39:$L$43,11,0)*D904+VLOOKUP(E904,'Volet 1 - Domaines 2&amp;3'!$A$39:$L$43,12,0))*$B$6,error),"")</f>
        <v/>
      </c>
      <c r="I904" s="119">
        <f>IFERROR((VLOOKUP(E904,'Simulations - Consolidé'!$A$41:$P$45,15,0)*D904+VLOOKUP(E904,'Simulations - Consolidé'!$A$41:$P$45,16,0)),"")*$C$6</f>
        <v>44525.811713194234</v>
      </c>
      <c r="J904" s="167">
        <v>26825.75</v>
      </c>
      <c r="K904" s="167">
        <v>32190.9</v>
      </c>
      <c r="L904" s="167">
        <v>17579.55</v>
      </c>
      <c r="M904" s="167">
        <v>21095.46</v>
      </c>
      <c r="N904" s="167">
        <v>13774.41</v>
      </c>
      <c r="O904" s="167">
        <v>16529.3</v>
      </c>
    </row>
    <row r="905" spans="1:15">
      <c r="A905" s="1" t="s">
        <v>3746</v>
      </c>
      <c r="B905" s="1" t="str">
        <f>VLOOKUP(A905,'BDD de référence'!$B$5:$D$5006,3,0)</f>
        <v>35</v>
      </c>
      <c r="C905" s="1" t="str">
        <f>VLOOKUP(A905,'BDD de référence'!$B$5:$E$5006,4,0)</f>
        <v>Bretagne</v>
      </c>
      <c r="D905" s="201">
        <v>72764.5</v>
      </c>
      <c r="E905" s="189" t="str">
        <f t="shared" si="13"/>
        <v>Tranche C</v>
      </c>
      <c r="F905" s="119">
        <f>IFERROR((VLOOKUP(E905,'Simulations - Consolidé'!$A$41:$P$45,13,0)*D905+VLOOKUP(E905,'Simulations - Consolidé'!$A$41:$P$45,14,0)),"")*$B$6</f>
        <v>61802.082650602402</v>
      </c>
      <c r="G905" s="119" t="str" cm="1">
        <f t="array" ref="G905">IF(SUMIF('BDD de référence'!$B$6:$B$4786,A905,'BDD de référence'!$I$6:$I$4786)&gt;0,IFERROR((VLOOKUP(E905,'Volet 1 - Domaines 2&amp;3'!$A$39:$L$43,11,0)*D905+VLOOKUP(E905,'Volet 1 - Domaines 2&amp;3'!$A$39:$L$43,12,0))*$B$6,error),"")</f>
        <v/>
      </c>
      <c r="H905" s="119" t="str" cm="1">
        <f t="array" ref="H905">IF(SUMIF('BDD de référence'!$B$6:$B$4786,A905,'BDD de référence'!$J$6:$J$4786)&gt;0,IFERROR((VLOOKUP(E905,'Volet 1 - Domaines 2&amp;3'!$A$39:$L$43,11,0)*D905+VLOOKUP(E905,'Volet 1 - Domaines 2&amp;3'!$A$39:$L$43,12,0))*$B$6,error),"")</f>
        <v/>
      </c>
      <c r="I905" s="119">
        <f>IFERROR((VLOOKUP(E905,'Simulations - Consolidé'!$A$41:$P$45,15,0)*D905+VLOOKUP(E905,'Simulations - Consolidé'!$A$41:$P$45,16,0)),"")*$C$6</f>
        <v>26866.615556861594</v>
      </c>
      <c r="J905" s="167">
        <v>16283.710000000001</v>
      </c>
      <c r="K905" s="167">
        <v>19540.46</v>
      </c>
      <c r="L905" s="167">
        <v>12308.53</v>
      </c>
      <c r="M905" s="167">
        <v>14770.24</v>
      </c>
      <c r="N905" s="167">
        <v>9089.06</v>
      </c>
      <c r="O905" s="167">
        <v>10906.880000000001</v>
      </c>
    </row>
    <row r="906" spans="1:15">
      <c r="A906" s="1" t="s">
        <v>3768</v>
      </c>
      <c r="B906" s="1" t="str">
        <f>VLOOKUP(A906,'BDD de référence'!$B$5:$D$5006,3,0)</f>
        <v>35</v>
      </c>
      <c r="C906" s="1" t="str">
        <f>VLOOKUP(A906,'BDD de référence'!$B$5:$E$5006,4,0)</f>
        <v>Bretagne</v>
      </c>
      <c r="D906" s="201">
        <v>24366.5</v>
      </c>
      <c r="E906" s="189" t="str">
        <f t="shared" si="13"/>
        <v>Tranche C</v>
      </c>
      <c r="F906" s="119">
        <f>IFERROR((VLOOKUP(E906,'Simulations - Consolidé'!$A$41:$P$45,13,0)*D906+VLOOKUP(E906,'Simulations - Consolidé'!$A$41:$P$45,14,0)),"")*$B$6</f>
        <v>41579.882168674696</v>
      </c>
      <c r="G906" s="119" t="str" cm="1">
        <f t="array" ref="G906">IF(SUMIF('BDD de référence'!$B$6:$B$4786,A906,'BDD de référence'!$I$6:$I$4786)&gt;0,IFERROR((VLOOKUP(E906,'Volet 1 - Domaines 2&amp;3'!$A$39:$L$43,11,0)*D906+VLOOKUP(E906,'Volet 1 - Domaines 2&amp;3'!$A$39:$L$43,12,0))*$B$6,error),"")</f>
        <v/>
      </c>
      <c r="H906" s="119" t="str" cm="1">
        <f t="array" ref="H906">IF(SUMIF('BDD de référence'!$B$6:$B$4786,A906,'BDD de référence'!$J$6:$J$4786)&gt;0,IFERROR((VLOOKUP(E906,'Volet 1 - Domaines 2&amp;3'!$A$39:$L$43,11,0)*D906+VLOOKUP(E906,'Volet 1 - Domaines 2&amp;3'!$A$39:$L$43,12,0))*$B$6,error),"")</f>
        <v/>
      </c>
      <c r="I906" s="119">
        <f>IFERROR((VLOOKUP(E906,'Simulations - Consolidé'!$A$41:$P$45,15,0)*D906+VLOOKUP(E906,'Simulations - Consolidé'!$A$41:$P$45,16,0)),"")*$C$6</f>
        <v>18075.615921245961</v>
      </c>
      <c r="J906" s="167">
        <v>11035.73</v>
      </c>
      <c r="K906" s="167">
        <v>13242.880000000001</v>
      </c>
      <c r="L906" s="167">
        <v>9684.5400000000009</v>
      </c>
      <c r="M906" s="167">
        <v>11621.45</v>
      </c>
      <c r="N906" s="167">
        <v>6756.63</v>
      </c>
      <c r="O906" s="167">
        <v>8107.96</v>
      </c>
    </row>
    <row r="907" spans="1:15">
      <c r="A907" s="1" t="s">
        <v>3803</v>
      </c>
      <c r="B907" s="1" t="str">
        <f>VLOOKUP(A907,'BDD de référence'!$B$5:$D$5006,3,0)</f>
        <v>35</v>
      </c>
      <c r="C907" s="1" t="str">
        <f>VLOOKUP(A907,'BDD de référence'!$B$5:$E$5006,4,0)</f>
        <v>Bretagne</v>
      </c>
      <c r="D907" s="201">
        <v>10919</v>
      </c>
      <c r="E907" s="189" t="str">
        <f t="shared" ref="E907:E970" si="14">IF(D907&gt;230000,"Tranche D",IF(D907&lt;7000,"Tranche A",IF(D907&lt;22500,"Tranche B","Tranche C")))</f>
        <v>Tranche B</v>
      </c>
      <c r="F907" s="119">
        <f>IFERROR((VLOOKUP(E907,'Simulations - Consolidé'!$A$41:$P$45,13,0)*D907+VLOOKUP(E907,'Simulations - Consolidé'!$A$41:$P$45,14,0)),"")*$B$6</f>
        <v>25557.909677419353</v>
      </c>
      <c r="G907" s="119" t="str" cm="1">
        <f t="array" ref="G907">IF(SUMIF('BDD de référence'!$B$6:$B$4786,A907,'BDD de référence'!$I$6:$I$4786)&gt;0,IFERROR((VLOOKUP(E907,'Volet 1 - Domaines 2&amp;3'!$A$39:$L$43,11,0)*D907+VLOOKUP(E907,'Volet 1 - Domaines 2&amp;3'!$A$39:$L$43,12,0))*$B$6,error),"")</f>
        <v/>
      </c>
      <c r="H907" s="119" t="str" cm="1">
        <f t="array" ref="H907">IF(SUMIF('BDD de référence'!$B$6:$B$4786,A907,'BDD de référence'!$J$6:$J$4786)&gt;0,IFERROR((VLOOKUP(E907,'Volet 1 - Domaines 2&amp;3'!$A$39:$L$43,11,0)*D907+VLOOKUP(E907,'Volet 1 - Domaines 2&amp;3'!$A$39:$L$43,12,0))*$B$6,error),"")</f>
        <v/>
      </c>
      <c r="I907" s="119">
        <f>IFERROR((VLOOKUP(E907,'Simulations - Consolidé'!$A$41:$P$45,15,0)*D907+VLOOKUP(E907,'Simulations - Consolidé'!$A$41:$P$45,16,0)),"")*$C$6</f>
        <v>11110.540361919748</v>
      </c>
      <c r="J907" s="167">
        <v>7408.85</v>
      </c>
      <c r="K907" s="167">
        <v>8890.6200000000008</v>
      </c>
      <c r="L907" s="167">
        <v>6470.17</v>
      </c>
      <c r="M907" s="167">
        <v>7764.21</v>
      </c>
      <c r="N907" s="167">
        <v>5732.72</v>
      </c>
      <c r="O907" s="167">
        <v>6879.27</v>
      </c>
    </row>
    <row r="908" spans="1:15">
      <c r="A908" s="1" t="s">
        <v>3739</v>
      </c>
      <c r="B908" s="1" t="str">
        <f>VLOOKUP(A908,'BDD de référence'!$B$5:$D$5006,3,0)</f>
        <v>35</v>
      </c>
      <c r="C908" s="1" t="str">
        <f>VLOOKUP(A908,'BDD de référence'!$B$5:$E$5006,4,0)</f>
        <v>Bretagne</v>
      </c>
      <c r="D908" s="201">
        <v>152041</v>
      </c>
      <c r="E908" s="189" t="str">
        <f t="shared" si="14"/>
        <v>Tranche C</v>
      </c>
      <c r="F908" s="119">
        <f>IFERROR((VLOOKUP(E908,'Simulations - Consolidé'!$A$41:$P$45,13,0)*D908+VLOOKUP(E908,'Simulations - Consolidé'!$A$41:$P$45,14,0)),"")*$B$6</f>
        <v>94926.287710843375</v>
      </c>
      <c r="G908" s="119" cm="1">
        <f t="array" ref="G908">IF(SUMIF('BDD de référence'!$B$6:$B$4786,A908,'BDD de référence'!$I$6:$I$4786)&gt;0,IFERROR((VLOOKUP(E908,'Volet 1 - Domaines 2&amp;3'!$A$39:$L$43,11,0)*D908+VLOOKUP(E908,'Volet 1 - Domaines 2&amp;3'!$A$39:$L$43,12,0))*$B$6,error),"")</f>
        <v>35896.896867469877</v>
      </c>
      <c r="H908" s="119" cm="1">
        <f t="array" ref="H908">IF(SUMIF('BDD de référence'!$B$6:$B$4786,A908,'BDD de référence'!$J$6:$J$4786)&gt;0,IFERROR((VLOOKUP(E908,'Volet 1 - Domaines 2&amp;3'!$A$39:$L$43,11,0)*D908+VLOOKUP(E908,'Volet 1 - Domaines 2&amp;3'!$A$39:$L$43,12,0))*$B$6,error),"")</f>
        <v>35896.896867469877</v>
      </c>
      <c r="I908" s="119">
        <f>IFERROR((VLOOKUP(E908,'Simulations - Consolidé'!$A$41:$P$45,15,0)*D908+VLOOKUP(E908,'Simulations - Consolidé'!$A$41:$P$45,16,0)),"")*$C$6</f>
        <v>41266.377584484282</v>
      </c>
      <c r="J908" s="167">
        <v>24879.95</v>
      </c>
      <c r="K908" s="167">
        <v>29855.94</v>
      </c>
      <c r="L908" s="167">
        <v>16606.649999999998</v>
      </c>
      <c r="M908" s="167">
        <v>19927.98</v>
      </c>
      <c r="N908" s="167">
        <v>12909.61</v>
      </c>
      <c r="O908" s="167">
        <v>15491.54</v>
      </c>
    </row>
    <row r="909" spans="1:15">
      <c r="A909" s="1" t="s">
        <v>2096</v>
      </c>
      <c r="B909" s="1" t="str">
        <f>VLOOKUP(A909,'BDD de référence'!$B$5:$D$5006,3,0)</f>
        <v>35</v>
      </c>
      <c r="C909" s="1" t="str">
        <f>VLOOKUP(A909,'BDD de référence'!$B$5:$E$5006,4,0)</f>
        <v>Bretagne</v>
      </c>
      <c r="D909" s="201">
        <v>93725</v>
      </c>
      <c r="E909" s="189" t="str">
        <f t="shared" si="14"/>
        <v>Tranche C</v>
      </c>
      <c r="F909" s="119">
        <f>IFERROR((VLOOKUP(E909,'Simulations - Consolidé'!$A$41:$P$45,13,0)*D909+VLOOKUP(E909,'Simulations - Consolidé'!$A$41:$P$45,14,0)),"")*$B$6</f>
        <v>70560.036144578306</v>
      </c>
      <c r="G909" s="119" t="str" cm="1">
        <f t="array" ref="G909">IF(SUMIF('BDD de référence'!$B$6:$B$4786,A909,'BDD de référence'!$I$6:$I$4786)&gt;0,IFERROR((VLOOKUP(E909,'Volet 1 - Domaines 2&amp;3'!$A$39:$L$43,11,0)*D909+VLOOKUP(E909,'Volet 1 - Domaines 2&amp;3'!$A$39:$L$43,12,0))*$B$6,error),"")</f>
        <v/>
      </c>
      <c r="H909" s="119" t="str" cm="1">
        <f t="array" ref="H909">IF(SUMIF('BDD de référence'!$B$6:$B$4786,A909,'BDD de référence'!$J$6:$J$4786)&gt;0,IFERROR((VLOOKUP(E909,'Volet 1 - Domaines 2&amp;3'!$A$39:$L$43,11,0)*D909+VLOOKUP(E909,'Volet 1 - Domaines 2&amp;3'!$A$39:$L$43,12,0))*$B$6,error),"")</f>
        <v/>
      </c>
      <c r="I909" s="119">
        <f>IFERROR((VLOOKUP(E909,'Simulations - Consolidé'!$A$41:$P$45,15,0)*D909+VLOOKUP(E909,'Simulations - Consolidé'!$A$41:$P$45,16,0)),"")*$C$6</f>
        <v>30673.875110196885</v>
      </c>
      <c r="J909" s="167">
        <v>18556.539999999997</v>
      </c>
      <c r="K909" s="167">
        <v>22267.85</v>
      </c>
      <c r="L909" s="167">
        <v>13444.94</v>
      </c>
      <c r="M909" s="167">
        <v>16133.93</v>
      </c>
      <c r="N909" s="167">
        <v>10099.200000000001</v>
      </c>
      <c r="O909" s="167">
        <v>12119.04</v>
      </c>
    </row>
    <row r="910" spans="1:15">
      <c r="A910" s="1" t="s">
        <v>3781</v>
      </c>
      <c r="B910" s="1" t="str">
        <f>VLOOKUP(A910,'BDD de référence'!$B$5:$D$5006,3,0)</f>
        <v>35</v>
      </c>
      <c r="C910" s="1" t="str">
        <f>VLOOKUP(A910,'BDD de référence'!$B$5:$E$5006,4,0)</f>
        <v>Bretagne</v>
      </c>
      <c r="D910" s="201">
        <v>17190</v>
      </c>
      <c r="E910" s="189" t="str">
        <f t="shared" si="14"/>
        <v>Tranche B</v>
      </c>
      <c r="F910" s="119">
        <f>IFERROR((VLOOKUP(E910,'Simulations - Consolidé'!$A$41:$P$45,13,0)*D910+VLOOKUP(E910,'Simulations - Consolidé'!$A$41:$P$45,14,0)),"")*$B$6</f>
        <v>33811.354838709674</v>
      </c>
      <c r="G910" s="119" t="str" cm="1">
        <f t="array" ref="G910">IF(SUMIF('BDD de référence'!$B$6:$B$4786,A910,'BDD de référence'!$I$6:$I$4786)&gt;0,IFERROR((VLOOKUP(E910,'Volet 1 - Domaines 2&amp;3'!$A$39:$L$43,11,0)*D910+VLOOKUP(E910,'Volet 1 - Domaines 2&amp;3'!$A$39:$L$43,12,0))*$B$6,error),"")</f>
        <v/>
      </c>
      <c r="H910" s="119" t="str" cm="1">
        <f t="array" ref="H910">IF(SUMIF('BDD de référence'!$B$6:$B$4786,A910,'BDD de référence'!$J$6:$J$4786)&gt;0,IFERROR((VLOOKUP(E910,'Volet 1 - Domaines 2&amp;3'!$A$39:$L$43,11,0)*D910+VLOOKUP(E910,'Volet 1 - Domaines 2&amp;3'!$A$39:$L$43,12,0))*$B$6,error),"")</f>
        <v/>
      </c>
      <c r="I910" s="119">
        <f>IFERROR((VLOOKUP(E910,'Simulations - Consolidé'!$A$41:$P$45,15,0)*D910+VLOOKUP(E910,'Simulations - Consolidé'!$A$41:$P$45,16,0)),"")*$C$6</f>
        <v>14698.479937057435</v>
      </c>
      <c r="J910" s="167">
        <v>9263.18</v>
      </c>
      <c r="K910" s="167">
        <v>11115.82</v>
      </c>
      <c r="L910" s="167">
        <v>8155.92</v>
      </c>
      <c r="M910" s="167">
        <v>9787.11</v>
      </c>
      <c r="N910" s="167">
        <v>6238.45</v>
      </c>
      <c r="O910" s="167">
        <v>7486.14</v>
      </c>
    </row>
    <row r="911" spans="1:15">
      <c r="A911" s="1" t="s">
        <v>3787</v>
      </c>
      <c r="B911" s="1" t="str">
        <f>VLOOKUP(A911,'BDD de référence'!$B$5:$D$5006,3,0)</f>
        <v>35</v>
      </c>
      <c r="C911" s="1" t="str">
        <f>VLOOKUP(A911,'BDD de référence'!$B$5:$E$5006,4,0)</f>
        <v>Bretagne</v>
      </c>
      <c r="D911" s="201">
        <v>15799.5</v>
      </c>
      <c r="E911" s="189" t="str">
        <f t="shared" si="14"/>
        <v>Tranche B</v>
      </c>
      <c r="F911" s="119">
        <f>IFERROR((VLOOKUP(E911,'Simulations - Consolidé'!$A$41:$P$45,13,0)*D911+VLOOKUP(E911,'Simulations - Consolidé'!$A$41:$P$45,14,0)),"")*$B$6</f>
        <v>31981.277419354836</v>
      </c>
      <c r="G911" s="119" t="str" cm="1">
        <f t="array" ref="G911">IF(SUMIF('BDD de référence'!$B$6:$B$4786,A911,'BDD de référence'!$I$6:$I$4786)&gt;0,IFERROR((VLOOKUP(E911,'Volet 1 - Domaines 2&amp;3'!$A$39:$L$43,11,0)*D911+VLOOKUP(E911,'Volet 1 - Domaines 2&amp;3'!$A$39:$L$43,12,0))*$B$6,error),"")</f>
        <v/>
      </c>
      <c r="H911" s="119" t="str" cm="1">
        <f t="array" ref="H911">IF(SUMIF('BDD de référence'!$B$6:$B$4786,A911,'BDD de référence'!$J$6:$J$4786)&gt;0,IFERROR((VLOOKUP(E911,'Volet 1 - Domaines 2&amp;3'!$A$39:$L$43,11,0)*D911+VLOOKUP(E911,'Volet 1 - Domaines 2&amp;3'!$A$39:$L$43,12,0))*$B$6,error),"")</f>
        <v/>
      </c>
      <c r="I911" s="119">
        <f>IFERROR((VLOOKUP(E911,'Simulations - Consolidé'!$A$41:$P$45,15,0)*D911+VLOOKUP(E911,'Simulations - Consolidé'!$A$41:$P$45,16,0)),"")*$C$6</f>
        <v>13902.908261211644</v>
      </c>
      <c r="J911" s="167">
        <v>8852.01</v>
      </c>
      <c r="K911" s="167">
        <v>10622.42</v>
      </c>
      <c r="L911" s="167">
        <v>7782.13</v>
      </c>
      <c r="M911" s="167">
        <v>9338.56</v>
      </c>
      <c r="N911" s="167">
        <v>6126.31</v>
      </c>
      <c r="O911" s="167">
        <v>7351.58</v>
      </c>
    </row>
    <row r="912" spans="1:15">
      <c r="A912" s="1" t="s">
        <v>3774</v>
      </c>
      <c r="B912" s="1" t="str">
        <f>VLOOKUP(A912,'BDD de référence'!$B$5:$D$5006,3,0)</f>
        <v>35</v>
      </c>
      <c r="C912" s="1" t="str">
        <f>VLOOKUP(A912,'BDD de référence'!$B$5:$E$5006,4,0)</f>
        <v>Bretagne</v>
      </c>
      <c r="D912" s="201">
        <v>22242.5</v>
      </c>
      <c r="E912" s="189" t="str">
        <f t="shared" si="14"/>
        <v>Tranche B</v>
      </c>
      <c r="F912" s="119">
        <f>IFERROR((VLOOKUP(E912,'Simulations - Consolidé'!$A$41:$P$45,13,0)*D912+VLOOKUP(E912,'Simulations - Consolidé'!$A$41:$P$45,14,0)),"")*$B$6</f>
        <v>40461.096774193546</v>
      </c>
      <c r="G912" s="119" t="str" cm="1">
        <f t="array" ref="G912">IF(SUMIF('BDD de référence'!$B$6:$B$4786,A912,'BDD de référence'!$I$6:$I$4786)&gt;0,IFERROR((VLOOKUP(E912,'Volet 1 - Domaines 2&amp;3'!$A$39:$L$43,11,0)*D912+VLOOKUP(E912,'Volet 1 - Domaines 2&amp;3'!$A$39:$L$43,12,0))*$B$6,error),"")</f>
        <v/>
      </c>
      <c r="H912" s="119" cm="1">
        <f t="array" ref="H912">IF(SUMIF('BDD de référence'!$B$6:$B$4786,A912,'BDD de référence'!$J$6:$J$4786)&gt;0,IFERROR((VLOOKUP(E912,'Volet 1 - Domaines 2&amp;3'!$A$39:$L$43,11,0)*D912+VLOOKUP(E912,'Volet 1 - Domaines 2&amp;3'!$A$39:$L$43,12,0))*$B$6,error),"")</f>
        <v>21916.427419354837</v>
      </c>
      <c r="I912" s="119">
        <f>IFERROR((VLOOKUP(E912,'Simulations - Consolidé'!$A$41:$P$45,15,0)*D912+VLOOKUP(E912,'Simulations - Consolidé'!$A$41:$P$45,16,0)),"")*$C$6</f>
        <v>17589.257277734065</v>
      </c>
      <c r="J912" s="167">
        <v>10757.2</v>
      </c>
      <c r="K912" s="167">
        <v>12908.64</v>
      </c>
      <c r="L912" s="167">
        <v>9514.1200000000008</v>
      </c>
      <c r="M912" s="167">
        <v>11416.95</v>
      </c>
      <c r="N912" s="167">
        <v>6645.91</v>
      </c>
      <c r="O912" s="167">
        <v>7975.1</v>
      </c>
    </row>
    <row r="913" spans="1:15">
      <c r="A913" s="1" t="s">
        <v>3798</v>
      </c>
      <c r="B913" s="1" t="str">
        <f>VLOOKUP(A913,'BDD de référence'!$B$5:$D$5006,3,0)</f>
        <v>35</v>
      </c>
      <c r="C913" s="1" t="str">
        <f>VLOOKUP(A913,'BDD de référence'!$B$5:$E$5006,4,0)</f>
        <v>Bretagne</v>
      </c>
      <c r="D913" s="201">
        <v>11808.5</v>
      </c>
      <c r="E913" s="189" t="str">
        <f t="shared" si="14"/>
        <v>Tranche B</v>
      </c>
      <c r="F913" s="119">
        <f>IFERROR((VLOOKUP(E913,'Simulations - Consolidé'!$A$41:$P$45,13,0)*D913+VLOOKUP(E913,'Simulations - Consolidé'!$A$41:$P$45,14,0)),"")*$B$6</f>
        <v>26728.606451612901</v>
      </c>
      <c r="G913" s="119" t="str" cm="1">
        <f t="array" ref="G913">IF(SUMIF('BDD de référence'!$B$6:$B$4786,A913,'BDD de référence'!$I$6:$I$4786)&gt;0,IFERROR((VLOOKUP(E913,'Volet 1 - Domaines 2&amp;3'!$A$39:$L$43,11,0)*D913+VLOOKUP(E913,'Volet 1 - Domaines 2&amp;3'!$A$39:$L$43,12,0))*$B$6,error),"")</f>
        <v/>
      </c>
      <c r="H913" s="119" t="str" cm="1">
        <f t="array" ref="H913">IF(SUMIF('BDD de référence'!$B$6:$B$4786,A913,'BDD de référence'!$J$6:$J$4786)&gt;0,IFERROR((VLOOKUP(E913,'Volet 1 - Domaines 2&amp;3'!$A$39:$L$43,11,0)*D913+VLOOKUP(E913,'Volet 1 - Domaines 2&amp;3'!$A$39:$L$43,12,0))*$B$6,error),"")</f>
        <v/>
      </c>
      <c r="I913" s="119">
        <f>IFERROR((VLOOKUP(E913,'Simulations - Consolidé'!$A$41:$P$45,15,0)*D913+VLOOKUP(E913,'Simulations - Consolidé'!$A$41:$P$45,16,0)),"")*$C$6</f>
        <v>11619.465932336741</v>
      </c>
      <c r="J913" s="167">
        <v>7671.88</v>
      </c>
      <c r="K913" s="167">
        <v>9206.26</v>
      </c>
      <c r="L913" s="167">
        <v>6709.2800000000007</v>
      </c>
      <c r="M913" s="167">
        <v>8051.14</v>
      </c>
      <c r="N913" s="167">
        <v>5804.45</v>
      </c>
      <c r="O913" s="167">
        <v>6965.34</v>
      </c>
    </row>
    <row r="914" spans="1:15">
      <c r="A914" s="1" t="s">
        <v>3818</v>
      </c>
      <c r="B914" s="1" t="str">
        <f>VLOOKUP(A914,'BDD de référence'!$B$5:$D$5006,3,0)</f>
        <v>35</v>
      </c>
      <c r="C914" s="1" t="str">
        <f>VLOOKUP(A914,'BDD de référence'!$B$5:$E$5006,4,0)</f>
        <v>Bretagne</v>
      </c>
      <c r="D914" s="201">
        <v>9024</v>
      </c>
      <c r="E914" s="189" t="str">
        <f t="shared" si="14"/>
        <v>Tranche B</v>
      </c>
      <c r="F914" s="119">
        <f>IFERROR((VLOOKUP(E914,'Simulations - Consolidé'!$A$41:$P$45,13,0)*D914+VLOOKUP(E914,'Simulations - Consolidé'!$A$41:$P$45,14,0)),"")*$B$6</f>
        <v>23063.845161290319</v>
      </c>
      <c r="G914" s="119" t="str" cm="1">
        <f t="array" ref="G914">IF(SUMIF('BDD de référence'!$B$6:$B$4786,A914,'BDD de référence'!$I$6:$I$4786)&gt;0,IFERROR((VLOOKUP(E914,'Volet 1 - Domaines 2&amp;3'!$A$39:$L$43,11,0)*D914+VLOOKUP(E914,'Volet 1 - Domaines 2&amp;3'!$A$39:$L$43,12,0))*$B$6,error),"")</f>
        <v/>
      </c>
      <c r="H914" s="119" t="str" cm="1">
        <f t="array" ref="H914">IF(SUMIF('BDD de référence'!$B$6:$B$4786,A914,'BDD de référence'!$J$6:$J$4786)&gt;0,IFERROR((VLOOKUP(E914,'Volet 1 - Domaines 2&amp;3'!$A$39:$L$43,11,0)*D914+VLOOKUP(E914,'Volet 1 - Domaines 2&amp;3'!$A$39:$L$43,12,0))*$B$6,error),"")</f>
        <v/>
      </c>
      <c r="I914" s="119">
        <f>IFERROR((VLOOKUP(E914,'Simulations - Consolidé'!$A$41:$P$45,15,0)*D914+VLOOKUP(E914,'Simulations - Consolidé'!$A$41:$P$45,16,0)),"")*$C$6</f>
        <v>10026.320062942565</v>
      </c>
      <c r="J914" s="167">
        <v>6848.5</v>
      </c>
      <c r="K914" s="167">
        <v>8218.2000000000007</v>
      </c>
      <c r="L914" s="167">
        <v>5960.76</v>
      </c>
      <c r="M914" s="167">
        <v>7152.92</v>
      </c>
      <c r="N914" s="167">
        <v>5579.9</v>
      </c>
      <c r="O914" s="167">
        <v>6695.88</v>
      </c>
    </row>
    <row r="915" spans="1:15">
      <c r="A915" s="1" t="s">
        <v>3856</v>
      </c>
      <c r="B915" s="1" t="str">
        <f>VLOOKUP(A915,'BDD de référence'!$B$5:$D$5006,3,0)</f>
        <v>35</v>
      </c>
      <c r="C915" s="1" t="str">
        <f>VLOOKUP(A915,'BDD de référence'!$B$5:$E$5006,4,0)</f>
        <v>Bretagne</v>
      </c>
      <c r="D915" s="201">
        <v>3748</v>
      </c>
      <c r="E915" s="189" t="str">
        <f t="shared" si="14"/>
        <v>Tranche A</v>
      </c>
      <c r="F915" s="119">
        <f>IFERROR((VLOOKUP(E915,'Simulations - Consolidé'!$A$41:$P$45,13,0)*D915+VLOOKUP(E915,'Simulations - Consolidé'!$A$41:$P$45,14,0)),"")*$B$6</f>
        <v>18030.685714285712</v>
      </c>
      <c r="G915" s="119" t="str" cm="1">
        <f t="array" ref="G915">IF(SUMIF('BDD de référence'!$B$6:$B$4786,A915,'BDD de référence'!$I$6:$I$4786)&gt;0,IFERROR((VLOOKUP(E915,'Volet 1 - Domaines 2&amp;3'!$A$39:$L$43,11,0)*D915+VLOOKUP(E915,'Volet 1 - Domaines 2&amp;3'!$A$39:$L$43,12,0))*$B$6,error),"")</f>
        <v/>
      </c>
      <c r="H915" s="119" t="str" cm="1">
        <f t="array" ref="H915">IF(SUMIF('BDD de référence'!$B$6:$B$4786,A915,'BDD de référence'!$J$6:$J$4786)&gt;0,IFERROR((VLOOKUP(E915,'Volet 1 - Domaines 2&amp;3'!$A$39:$L$43,11,0)*D915+VLOOKUP(E915,'Volet 1 - Domaines 2&amp;3'!$A$39:$L$43,12,0))*$B$6,error),"")</f>
        <v/>
      </c>
      <c r="I915" s="119">
        <f>IFERROR((VLOOKUP(E915,'Simulations - Consolidé'!$A$41:$P$45,15,0)*D915+VLOOKUP(E915,'Simulations - Consolidé'!$A$41:$P$45,16,0)),"")*$C$6</f>
        <v>7838.3038327526128</v>
      </c>
      <c r="J915" s="167">
        <v>5475.72</v>
      </c>
      <c r="K915" s="167">
        <v>6570.87</v>
      </c>
      <c r="L915" s="167">
        <v>4835.96</v>
      </c>
      <c r="M915" s="167">
        <v>5803.16</v>
      </c>
      <c r="N915" s="167">
        <v>5029.5300000000007</v>
      </c>
      <c r="O915" s="167">
        <v>6035.4400000000005</v>
      </c>
    </row>
    <row r="916" spans="1:15">
      <c r="A916" s="1" t="s">
        <v>3765</v>
      </c>
      <c r="B916" s="1" t="str">
        <f>VLOOKUP(A916,'BDD de référence'!$B$5:$D$5006,3,0)</f>
        <v>35</v>
      </c>
      <c r="C916" s="1" t="str">
        <f>VLOOKUP(A916,'BDD de référence'!$B$5:$E$5006,4,0)</f>
        <v>Bretagne</v>
      </c>
      <c r="D916" s="201">
        <v>33617.5</v>
      </c>
      <c r="E916" s="189" t="str">
        <f t="shared" si="14"/>
        <v>Tranche C</v>
      </c>
      <c r="F916" s="119">
        <f>IFERROR((VLOOKUP(E916,'Simulations - Consolidé'!$A$41:$P$45,13,0)*D916+VLOOKUP(E916,'Simulations - Consolidé'!$A$41:$P$45,14,0)),"")*$B$6</f>
        <v>45445.239759036143</v>
      </c>
      <c r="G916" s="119" t="str" cm="1">
        <f t="array" ref="G916">IF(SUMIF('BDD de référence'!$B$6:$B$4786,A916,'BDD de référence'!$I$6:$I$4786)&gt;0,IFERROR((VLOOKUP(E916,'Volet 1 - Domaines 2&amp;3'!$A$39:$L$43,11,0)*D916+VLOOKUP(E916,'Volet 1 - Domaines 2&amp;3'!$A$39:$L$43,12,0))*$B$6,error),"")</f>
        <v/>
      </c>
      <c r="H916" s="119" t="str" cm="1">
        <f t="array" ref="H916">IF(SUMIF('BDD de référence'!$B$6:$B$4786,A916,'BDD de référence'!$J$6:$J$4786)&gt;0,IFERROR((VLOOKUP(E916,'Volet 1 - Domaines 2&amp;3'!$A$39:$L$43,11,0)*D916+VLOOKUP(E916,'Volet 1 - Domaines 2&amp;3'!$A$39:$L$43,12,0))*$B$6,error),"")</f>
        <v/>
      </c>
      <c r="I916" s="119">
        <f>IFERROR((VLOOKUP(E916,'Simulations - Consolidé'!$A$41:$P$45,15,0)*D916+VLOOKUP(E916,'Simulations - Consolidé'!$A$41:$P$45,16,0)),"")*$C$6</f>
        <v>19755.965060240967</v>
      </c>
      <c r="J916" s="167">
        <v>12038.85</v>
      </c>
      <c r="K916" s="167">
        <v>14446.62</v>
      </c>
      <c r="L916" s="167">
        <v>10186.1</v>
      </c>
      <c r="M916" s="167">
        <v>12223.32</v>
      </c>
      <c r="N916" s="167">
        <v>7202.45</v>
      </c>
      <c r="O916" s="167">
        <v>8642.94</v>
      </c>
    </row>
    <row r="917" spans="1:15">
      <c r="A917" s="1" t="s">
        <v>3850</v>
      </c>
      <c r="B917" s="1" t="str">
        <f>VLOOKUP(A917,'BDD de référence'!$B$5:$D$5006,3,0)</f>
        <v>35</v>
      </c>
      <c r="C917" s="1" t="str">
        <f>VLOOKUP(A917,'BDD de référence'!$B$5:$E$5006,4,0)</f>
        <v>Bretagne</v>
      </c>
      <c r="D917" s="201">
        <v>3983.5</v>
      </c>
      <c r="E917" s="189" t="str">
        <f t="shared" si="14"/>
        <v>Tranche A</v>
      </c>
      <c r="F917" s="119">
        <f>IFERROR((VLOOKUP(E917,'Simulations - Consolidé'!$A$41:$P$45,13,0)*D917+VLOOKUP(E917,'Simulations - Consolidé'!$A$41:$P$45,14,0)),"")*$B$6</f>
        <v>18202.264285714286</v>
      </c>
      <c r="G917" s="119" t="str" cm="1">
        <f t="array" ref="G917">IF(SUMIF('BDD de référence'!$B$6:$B$4786,A917,'BDD de référence'!$I$6:$I$4786)&gt;0,IFERROR((VLOOKUP(E917,'Volet 1 - Domaines 2&amp;3'!$A$39:$L$43,11,0)*D917+VLOOKUP(E917,'Volet 1 - Domaines 2&amp;3'!$A$39:$L$43,12,0))*$B$6,error),"")</f>
        <v/>
      </c>
      <c r="H917" s="119" t="str" cm="1">
        <f t="array" ref="H917">IF(SUMIF('BDD de référence'!$B$6:$B$4786,A917,'BDD de référence'!$J$6:$J$4786)&gt;0,IFERROR((VLOOKUP(E917,'Volet 1 - Domaines 2&amp;3'!$A$39:$L$43,11,0)*D917+VLOOKUP(E917,'Volet 1 - Domaines 2&amp;3'!$A$39:$L$43,12,0))*$B$6,error),"")</f>
        <v/>
      </c>
      <c r="I917" s="119">
        <f>IFERROR((VLOOKUP(E917,'Simulations - Consolidé'!$A$41:$P$45,15,0)*D917+VLOOKUP(E917,'Simulations - Consolidé'!$A$41:$P$45,16,0)),"")*$C$6</f>
        <v>7912.8925087108018</v>
      </c>
      <c r="J917" s="167">
        <v>5531.8</v>
      </c>
      <c r="K917" s="167">
        <v>6638.16</v>
      </c>
      <c r="L917" s="167">
        <v>4878.01</v>
      </c>
      <c r="M917" s="167">
        <v>5853.62</v>
      </c>
      <c r="N917" s="167">
        <v>5057.5700000000006</v>
      </c>
      <c r="O917" s="167">
        <v>6069.09</v>
      </c>
    </row>
    <row r="918" spans="1:15">
      <c r="A918" s="1" t="s">
        <v>3834</v>
      </c>
      <c r="B918" s="1" t="str">
        <f>VLOOKUP(A918,'BDD de référence'!$B$5:$D$5006,3,0)</f>
        <v>35</v>
      </c>
      <c r="C918" s="1" t="str">
        <f>VLOOKUP(A918,'BDD de référence'!$B$5:$E$5006,4,0)</f>
        <v>Bretagne</v>
      </c>
      <c r="D918" s="201">
        <v>6025.75</v>
      </c>
      <c r="E918" s="189" t="str">
        <f t="shared" si="14"/>
        <v>Tranche A</v>
      </c>
      <c r="F918" s="119">
        <f>IFERROR((VLOOKUP(E918,'Simulations - Consolidé'!$A$41:$P$45,13,0)*D918+VLOOKUP(E918,'Simulations - Consolidé'!$A$41:$P$45,14,0)),"")*$B$6</f>
        <v>19690.189285714285</v>
      </c>
      <c r="G918" s="119" t="str" cm="1">
        <f t="array" ref="G918">IF(SUMIF('BDD de référence'!$B$6:$B$4786,A918,'BDD de référence'!$I$6:$I$4786)&gt;0,IFERROR((VLOOKUP(E918,'Volet 1 - Domaines 2&amp;3'!$A$39:$L$43,11,0)*D918+VLOOKUP(E918,'Volet 1 - Domaines 2&amp;3'!$A$39:$L$43,12,0))*$B$6,error),"")</f>
        <v/>
      </c>
      <c r="H918" s="119" t="str" cm="1">
        <f t="array" ref="H918">IF(SUMIF('BDD de référence'!$B$6:$B$4786,A918,'BDD de référence'!$J$6:$J$4786)&gt;0,IFERROR((VLOOKUP(E918,'Volet 1 - Domaines 2&amp;3'!$A$39:$L$43,11,0)*D918+VLOOKUP(E918,'Volet 1 - Domaines 2&amp;3'!$A$39:$L$43,12,0))*$B$6,error),"")</f>
        <v/>
      </c>
      <c r="I918" s="119">
        <f>IFERROR((VLOOKUP(E918,'Simulations - Consolidé'!$A$41:$P$45,15,0)*D918+VLOOKUP(E918,'Simulations - Consolidé'!$A$41:$P$45,16,0)),"")*$C$6</f>
        <v>8559.7236062717766</v>
      </c>
      <c r="J918" s="167">
        <v>6018.05</v>
      </c>
      <c r="K918" s="167">
        <v>7221.66</v>
      </c>
      <c r="L918" s="167">
        <v>5242.7</v>
      </c>
      <c r="M918" s="167">
        <v>6291.24</v>
      </c>
      <c r="N918" s="167">
        <v>5300.7</v>
      </c>
      <c r="O918" s="167">
        <v>6360.84</v>
      </c>
    </row>
    <row r="919" spans="1:15">
      <c r="A919" s="1" t="s">
        <v>3760</v>
      </c>
      <c r="B919" s="1" t="str">
        <f>VLOOKUP(A919,'BDD de référence'!$B$5:$D$5006,3,0)</f>
        <v>35</v>
      </c>
      <c r="C919" s="1" t="str">
        <f>VLOOKUP(A919,'BDD de référence'!$B$5:$E$5006,4,0)</f>
        <v>Bretagne</v>
      </c>
      <c r="D919" s="201">
        <v>45133</v>
      </c>
      <c r="E919" s="189" t="str">
        <f t="shared" si="14"/>
        <v>Tranche C</v>
      </c>
      <c r="F919" s="119">
        <f>IFERROR((VLOOKUP(E919,'Simulations - Consolidé'!$A$41:$P$45,13,0)*D919+VLOOKUP(E919,'Simulations - Consolidé'!$A$41:$P$45,14,0)),"")*$B$6</f>
        <v>50256.776385542165</v>
      </c>
      <c r="G919" s="119" cm="1">
        <f t="array" ref="G919">IF(SUMIF('BDD de référence'!$B$6:$B$4786,A919,'BDD de référence'!$I$6:$I$4786)&gt;0,IFERROR((VLOOKUP(E919,'Volet 1 - Domaines 2&amp;3'!$A$39:$L$43,11,0)*D919+VLOOKUP(E919,'Volet 1 - Domaines 2&amp;3'!$A$39:$L$43,12,0))*$B$6,error),"")</f>
        <v>24510.55084337349</v>
      </c>
      <c r="H919" s="119" cm="1">
        <f t="array" ref="H919">IF(SUMIF('BDD de référence'!$B$6:$B$4786,A919,'BDD de référence'!$J$6:$J$4786)&gt;0,IFERROR((VLOOKUP(E919,'Volet 1 - Domaines 2&amp;3'!$A$39:$L$43,11,0)*D919+VLOOKUP(E919,'Volet 1 - Domaines 2&amp;3'!$A$39:$L$43,12,0))*$B$6,error),"")</f>
        <v>24510.55084337349</v>
      </c>
      <c r="I919" s="119">
        <f>IFERROR((VLOOKUP(E919,'Simulations - Consolidé'!$A$41:$P$45,15,0)*D919+VLOOKUP(E919,'Simulations - Consolidé'!$A$41:$P$45,16,0)),"")*$C$6</f>
        <v>21847.637367029092</v>
      </c>
      <c r="J919" s="167">
        <v>13287.52</v>
      </c>
      <c r="K919" s="167">
        <v>15945.03</v>
      </c>
      <c r="L919" s="167">
        <v>10810.43</v>
      </c>
      <c r="M919" s="167">
        <v>12972.52</v>
      </c>
      <c r="N919" s="167">
        <v>7757.42</v>
      </c>
      <c r="O919" s="167">
        <v>9308.91</v>
      </c>
    </row>
    <row r="920" spans="1:15">
      <c r="A920" s="1" t="s">
        <v>3806</v>
      </c>
      <c r="B920" s="1" t="str">
        <f>VLOOKUP(A920,'BDD de référence'!$B$5:$D$5006,3,0)</f>
        <v>35</v>
      </c>
      <c r="C920" s="1" t="str">
        <f>VLOOKUP(A920,'BDD de référence'!$B$5:$E$5006,4,0)</f>
        <v>Bretagne</v>
      </c>
      <c r="D920" s="201">
        <v>10152</v>
      </c>
      <c r="E920" s="189" t="str">
        <f t="shared" si="14"/>
        <v>Tranche B</v>
      </c>
      <c r="F920" s="119">
        <f>IFERROR((VLOOKUP(E920,'Simulations - Consolidé'!$A$41:$P$45,13,0)*D920+VLOOKUP(E920,'Simulations - Consolidé'!$A$41:$P$45,14,0)),"")*$B$6</f>
        <v>24548.438709677419</v>
      </c>
      <c r="G920" s="119" t="str" cm="1">
        <f t="array" ref="G920">IF(SUMIF('BDD de référence'!$B$6:$B$4786,A920,'BDD de référence'!$I$6:$I$4786)&gt;0,IFERROR((VLOOKUP(E920,'Volet 1 - Domaines 2&amp;3'!$A$39:$L$43,11,0)*D920+VLOOKUP(E920,'Volet 1 - Domaines 2&amp;3'!$A$39:$L$43,12,0))*$B$6,error),"")</f>
        <v/>
      </c>
      <c r="H920" s="119" t="str" cm="1">
        <f t="array" ref="H920">IF(SUMIF('BDD de référence'!$B$6:$B$4786,A920,'BDD de référence'!$J$6:$J$4786)&gt;0,IFERROR((VLOOKUP(E920,'Volet 1 - Domaines 2&amp;3'!$A$39:$L$43,11,0)*D920+VLOOKUP(E920,'Volet 1 - Domaines 2&amp;3'!$A$39:$L$43,12,0))*$B$6,error),"")</f>
        <v/>
      </c>
      <c r="I920" s="119">
        <f>IFERROR((VLOOKUP(E920,'Simulations - Consolidé'!$A$41:$P$45,15,0)*D920+VLOOKUP(E920,'Simulations - Consolidé'!$A$41:$P$45,16,0)),"")*$C$6</f>
        <v>10671.702911093626</v>
      </c>
      <c r="J920" s="167">
        <v>7182.05</v>
      </c>
      <c r="K920" s="167">
        <v>8618.4599999999991</v>
      </c>
      <c r="L920" s="167">
        <v>6263.99</v>
      </c>
      <c r="M920" s="167">
        <v>7516.79</v>
      </c>
      <c r="N920" s="167">
        <v>5670.87</v>
      </c>
      <c r="O920" s="167">
        <v>6805.05</v>
      </c>
    </row>
    <row r="921" spans="1:15">
      <c r="A921" s="1" t="s">
        <v>3755</v>
      </c>
      <c r="B921" s="1" t="str">
        <f>VLOOKUP(A921,'BDD de référence'!$B$5:$D$5006,3,0)</f>
        <v>35</v>
      </c>
      <c r="C921" s="1" t="str">
        <f>VLOOKUP(A921,'BDD de référence'!$B$5:$E$5006,4,0)</f>
        <v>Bretagne</v>
      </c>
      <c r="D921" s="201">
        <v>60098.5</v>
      </c>
      <c r="E921" s="189" t="str">
        <f t="shared" si="14"/>
        <v>Tranche C</v>
      </c>
      <c r="F921" s="119">
        <f>IFERROR((VLOOKUP(E921,'Simulations - Consolidé'!$A$41:$P$45,13,0)*D921+VLOOKUP(E921,'Simulations - Consolidé'!$A$41:$P$45,14,0)),"")*$B$6</f>
        <v>56509.83108433734</v>
      </c>
      <c r="G921" s="119" t="str" cm="1">
        <f t="array" ref="G921">IF(SUMIF('BDD de référence'!$B$6:$B$4786,A921,'BDD de référence'!$I$6:$I$4786)&gt;0,IFERROR((VLOOKUP(E921,'Volet 1 - Domaines 2&amp;3'!$A$39:$L$43,11,0)*D921+VLOOKUP(E921,'Volet 1 - Domaines 2&amp;3'!$A$39:$L$43,12,0))*$B$6,error),"")</f>
        <v/>
      </c>
      <c r="H921" s="119" t="str" cm="1">
        <f t="array" ref="H921">IF(SUMIF('BDD de référence'!$B$6:$B$4786,A921,'BDD de référence'!$J$6:$J$4786)&gt;0,IFERROR((VLOOKUP(E921,'Volet 1 - Domaines 2&amp;3'!$A$39:$L$43,11,0)*D921+VLOOKUP(E921,'Volet 1 - Domaines 2&amp;3'!$A$39:$L$43,12,0))*$B$6,error),"")</f>
        <v/>
      </c>
      <c r="I921" s="119">
        <f>IFERROR((VLOOKUP(E921,'Simulations - Consolidé'!$A$41:$P$45,15,0)*D921+VLOOKUP(E921,'Simulations - Consolidé'!$A$41:$P$45,16,0)),"")*$C$6</f>
        <v>24565.966741110784</v>
      </c>
      <c r="J921" s="167">
        <v>14910.29</v>
      </c>
      <c r="K921" s="167">
        <v>17892.349999999999</v>
      </c>
      <c r="L921" s="167">
        <v>11621.81</v>
      </c>
      <c r="M921" s="167">
        <v>13946.18</v>
      </c>
      <c r="N921" s="167">
        <v>8478.65</v>
      </c>
      <c r="O921" s="167">
        <v>10174.379999999999</v>
      </c>
    </row>
    <row r="922" spans="1:15">
      <c r="A922" s="1" t="s">
        <v>3749</v>
      </c>
      <c r="B922" s="1" t="str">
        <f>VLOOKUP(A922,'BDD de référence'!$B$5:$D$5006,3,0)</f>
        <v>35</v>
      </c>
      <c r="C922" s="1" t="str">
        <f>VLOOKUP(A922,'BDD de référence'!$B$5:$E$5006,4,0)</f>
        <v>Bretagne</v>
      </c>
      <c r="D922" s="201">
        <v>72085</v>
      </c>
      <c r="E922" s="189" t="str">
        <f t="shared" si="14"/>
        <v>Tranche C</v>
      </c>
      <c r="F922" s="119">
        <f>IFERROR((VLOOKUP(E922,'Simulations - Consolidé'!$A$41:$P$45,13,0)*D922+VLOOKUP(E922,'Simulations - Consolidé'!$A$41:$P$45,14,0)),"")*$B$6</f>
        <v>61518.166265060237</v>
      </c>
      <c r="G922" s="119" t="str" cm="1">
        <f t="array" ref="G922">IF(SUMIF('BDD de référence'!$B$6:$B$4786,A922,'BDD de référence'!$I$6:$I$4786)&gt;0,IFERROR((VLOOKUP(E922,'Volet 1 - Domaines 2&amp;3'!$A$39:$L$43,11,0)*D922+VLOOKUP(E922,'Volet 1 - Domaines 2&amp;3'!$A$39:$L$43,12,0))*$B$6,error),"")</f>
        <v/>
      </c>
      <c r="H922" s="119" t="str" cm="1">
        <f t="array" ref="H922">IF(SUMIF('BDD de référence'!$B$6:$B$4786,A922,'BDD de référence'!$J$6:$J$4786)&gt;0,IFERROR((VLOOKUP(E922,'Volet 1 - Domaines 2&amp;3'!$A$39:$L$43,11,0)*D922+VLOOKUP(E922,'Volet 1 - Domaines 2&amp;3'!$A$39:$L$43,12,0))*$B$6,error),"")</f>
        <v/>
      </c>
      <c r="I922" s="119">
        <f>IFERROR((VLOOKUP(E922,'Simulations - Consolidé'!$A$41:$P$45,15,0)*D922+VLOOKUP(E922,'Simulations - Consolidé'!$A$41:$P$45,16,0)),"")*$C$6</f>
        <v>26743.191360564208</v>
      </c>
      <c r="J922" s="167">
        <v>16210.03</v>
      </c>
      <c r="K922" s="167">
        <v>19452.039999999997</v>
      </c>
      <c r="L922" s="167">
        <v>12271.69</v>
      </c>
      <c r="M922" s="167">
        <v>14726.03</v>
      </c>
      <c r="N922" s="167">
        <v>9056.31</v>
      </c>
      <c r="O922" s="167">
        <v>10867.58</v>
      </c>
    </row>
    <row r="923" spans="1:15">
      <c r="A923" s="1" t="s">
        <v>3727</v>
      </c>
      <c r="B923" s="1" t="str">
        <f>VLOOKUP(A923,'BDD de référence'!$B$5:$D$5006,3,0)</f>
        <v>35</v>
      </c>
      <c r="C923" s="1" t="str">
        <f>VLOOKUP(A923,'BDD de référence'!$B$5:$E$5006,4,0)</f>
        <v>Bretagne</v>
      </c>
      <c r="D923" s="201">
        <v>582160.5</v>
      </c>
      <c r="E923" s="189" t="str">
        <f t="shared" si="14"/>
        <v>Tranche D</v>
      </c>
      <c r="F923" s="119">
        <f>IFERROR((VLOOKUP(E923,'Simulations - Consolidé'!$A$41:$P$45,13,0)*D923+VLOOKUP(E923,'Simulations - Consolidé'!$A$41:$P$45,14,0)),"")*$B$6</f>
        <v>164643.93594890513</v>
      </c>
      <c r="G923" s="119" cm="1">
        <f t="array" ref="G923">IF(SUMIF('BDD de référence'!$B$6:$B$4786,A923,'BDD de référence'!$I$6:$I$4786)&gt;0,IFERROR((VLOOKUP(E923,'Volet 1 - Domaines 2&amp;3'!$A$39:$L$43,11,0)*D923+VLOOKUP(E923,'Volet 1 - Domaines 2&amp;3'!$A$39:$L$43,12,0))*$B$6,error),"")</f>
        <v>50317.824744525547</v>
      </c>
      <c r="H923" s="119" cm="1">
        <f t="array" ref="H923">IF(SUMIF('BDD de référence'!$B$6:$B$4786,A923,'BDD de référence'!$J$6:$J$4786)&gt;0,IFERROR((VLOOKUP(E923,'Volet 1 - Domaines 2&amp;3'!$A$39:$L$43,11,0)*D923+VLOOKUP(E923,'Volet 1 - Domaines 2&amp;3'!$A$39:$L$43,12,0))*$B$6,error),"")</f>
        <v>50317.824744525547</v>
      </c>
      <c r="I923" s="119">
        <f>IFERROR((VLOOKUP(E923,'Simulations - Consolidé'!$A$41:$P$45,15,0)*D923+VLOOKUP(E923,'Simulations - Consolidé'!$A$41:$P$45,16,0)),"")*$C$6</f>
        <v>71574.049630585723</v>
      </c>
      <c r="J923" s="167">
        <v>42972.770000000004</v>
      </c>
      <c r="K923" s="167">
        <v>51567.33</v>
      </c>
      <c r="L923" s="167">
        <v>24689.109999999997</v>
      </c>
      <c r="M923" s="167">
        <v>29626.94</v>
      </c>
      <c r="N923" s="167">
        <v>20522.449999999997</v>
      </c>
      <c r="O923" s="167">
        <v>24626.94</v>
      </c>
    </row>
    <row r="924" spans="1:15">
      <c r="A924" s="1" t="s">
        <v>3906</v>
      </c>
      <c r="B924" s="1" t="str">
        <f>VLOOKUP(A924,'BDD de référence'!$B$5:$D$5006,3,0)</f>
        <v>35</v>
      </c>
      <c r="C924" s="1" t="str">
        <f>VLOOKUP(A924,'BDD de référence'!$B$5:$E$5006,4,0)</f>
        <v>Bretagne</v>
      </c>
      <c r="D924" s="201">
        <v>993</v>
      </c>
      <c r="E924" s="189" t="str">
        <f t="shared" si="14"/>
        <v>Tranche A</v>
      </c>
      <c r="F924" s="119">
        <f>IFERROR((VLOOKUP(E924,'Simulations - Consolidé'!$A$41:$P$45,13,0)*D924+VLOOKUP(E924,'Simulations - Consolidé'!$A$41:$P$45,14,0)),"")*$B$6</f>
        <v>16023.471428571429</v>
      </c>
      <c r="G924" s="119" t="str" cm="1">
        <f t="array" ref="G924">IF(SUMIF('BDD de référence'!$B$6:$B$4786,A924,'BDD de référence'!$I$6:$I$4786)&gt;0,IFERROR((VLOOKUP(E924,'Volet 1 - Domaines 2&amp;3'!$A$39:$L$43,11,0)*D924+VLOOKUP(E924,'Volet 1 - Domaines 2&amp;3'!$A$39:$L$43,12,0))*$B$6,error),"")</f>
        <v/>
      </c>
      <c r="H924" s="119" t="str" cm="1">
        <f t="array" ref="H924">IF(SUMIF('BDD de référence'!$B$6:$B$4786,A924,'BDD de référence'!$J$6:$J$4786)&gt;0,IFERROR((VLOOKUP(E924,'Volet 1 - Domaines 2&amp;3'!$A$39:$L$43,11,0)*D924+VLOOKUP(E924,'Volet 1 - Domaines 2&amp;3'!$A$39:$L$43,12,0))*$B$6,error),"")</f>
        <v/>
      </c>
      <c r="I924" s="119">
        <f>IFERROR((VLOOKUP(E924,'Simulations - Consolidé'!$A$41:$P$45,15,0)*D924+VLOOKUP(E924,'Simulations - Consolidé'!$A$41:$P$45,16,0)),"")*$C$6</f>
        <v>6965.7271777003489</v>
      </c>
      <c r="J924" s="167">
        <v>4819.7700000000004</v>
      </c>
      <c r="K924" s="167">
        <v>5783.7300000000005</v>
      </c>
      <c r="L924" s="167">
        <v>4344</v>
      </c>
      <c r="M924" s="167">
        <v>5212.8</v>
      </c>
      <c r="N924" s="167">
        <v>4701.55</v>
      </c>
      <c r="O924" s="167">
        <v>5641.86</v>
      </c>
    </row>
    <row r="925" spans="1:15">
      <c r="A925" s="1" t="s">
        <v>3845</v>
      </c>
      <c r="B925" s="1" t="str">
        <f>VLOOKUP(A925,'BDD de référence'!$B$5:$D$5006,3,0)</f>
        <v>35</v>
      </c>
      <c r="C925" s="1" t="str">
        <f>VLOOKUP(A925,'BDD de référence'!$B$5:$E$5006,4,0)</f>
        <v>Bretagne</v>
      </c>
      <c r="D925" s="201">
        <v>4114.5</v>
      </c>
      <c r="E925" s="189" t="str">
        <f t="shared" si="14"/>
        <v>Tranche A</v>
      </c>
      <c r="F925" s="119">
        <f>IFERROR((VLOOKUP(E925,'Simulations - Consolidé'!$A$41:$P$45,13,0)*D925+VLOOKUP(E925,'Simulations - Consolidé'!$A$41:$P$45,14,0)),"")*$B$6</f>
        <v>18297.707142857143</v>
      </c>
      <c r="G925" s="119" t="str" cm="1">
        <f t="array" ref="G925">IF(SUMIF('BDD de référence'!$B$6:$B$4786,A925,'BDD de référence'!$I$6:$I$4786)&gt;0,IFERROR((VLOOKUP(E925,'Volet 1 - Domaines 2&amp;3'!$A$39:$L$43,11,0)*D925+VLOOKUP(E925,'Volet 1 - Domaines 2&amp;3'!$A$39:$L$43,12,0))*$B$6,error),"")</f>
        <v/>
      </c>
      <c r="H925" s="119" t="str" cm="1">
        <f t="array" ref="H925">IF(SUMIF('BDD de référence'!$B$6:$B$4786,A925,'BDD de référence'!$J$6:$J$4786)&gt;0,IFERROR((VLOOKUP(E925,'Volet 1 - Domaines 2&amp;3'!$A$39:$L$43,11,0)*D925+VLOOKUP(E925,'Volet 1 - Domaines 2&amp;3'!$A$39:$L$43,12,0))*$B$6,error),"")</f>
        <v/>
      </c>
      <c r="I925" s="119">
        <f>IFERROR((VLOOKUP(E925,'Simulations - Consolidé'!$A$41:$P$45,15,0)*D925+VLOOKUP(E925,'Simulations - Consolidé'!$A$41:$P$45,16,0)),"")*$C$6</f>
        <v>7954.3834494773519</v>
      </c>
      <c r="J925" s="167">
        <v>5562.99</v>
      </c>
      <c r="K925" s="167">
        <v>6675.59</v>
      </c>
      <c r="L925" s="167">
        <v>4901.3999999999996</v>
      </c>
      <c r="M925" s="167">
        <v>5881.68</v>
      </c>
      <c r="N925" s="167">
        <v>5073.16</v>
      </c>
      <c r="O925" s="167">
        <v>6087.8</v>
      </c>
    </row>
    <row r="926" spans="1:15">
      <c r="A926" s="1" t="s">
        <v>3929</v>
      </c>
      <c r="B926" s="1" t="str">
        <f>VLOOKUP(A926,'BDD de référence'!$B$5:$D$5006,3,0)</f>
        <v>35</v>
      </c>
      <c r="C926" s="1" t="str">
        <f>VLOOKUP(A926,'BDD de référence'!$B$5:$E$5006,4,0)</f>
        <v>Bretagne</v>
      </c>
      <c r="D926" s="201">
        <v>556</v>
      </c>
      <c r="E926" s="189" t="str">
        <f t="shared" si="14"/>
        <v>Tranche A</v>
      </c>
      <c r="F926" s="119">
        <f>IFERROR((VLOOKUP(E926,'Simulations - Consolidé'!$A$41:$P$45,13,0)*D926+VLOOKUP(E926,'Simulations - Consolidé'!$A$41:$P$45,14,0)),"")*$B$6</f>
        <v>15705.085714285713</v>
      </c>
      <c r="G926" s="119" t="str" cm="1">
        <f t="array" ref="G926">IF(SUMIF('BDD de référence'!$B$6:$B$4786,A926,'BDD de référence'!$I$6:$I$4786)&gt;0,IFERROR((VLOOKUP(E926,'Volet 1 - Domaines 2&amp;3'!$A$39:$L$43,11,0)*D926+VLOOKUP(E926,'Volet 1 - Domaines 2&amp;3'!$A$39:$L$43,12,0))*$B$6,error),"")</f>
        <v/>
      </c>
      <c r="H926" s="119" t="str" cm="1">
        <f t="array" ref="H926">IF(SUMIF('BDD de référence'!$B$6:$B$4786,A926,'BDD de référence'!$J$6:$J$4786)&gt;0,IFERROR((VLOOKUP(E926,'Volet 1 - Domaines 2&amp;3'!$A$39:$L$43,11,0)*D926+VLOOKUP(E926,'Volet 1 - Domaines 2&amp;3'!$A$39:$L$43,12,0))*$B$6,error),"")</f>
        <v/>
      </c>
      <c r="I926" s="119">
        <f>IFERROR((VLOOKUP(E926,'Simulations - Consolidé'!$A$41:$P$45,15,0)*D926+VLOOKUP(E926,'Simulations - Consolidé'!$A$41:$P$45,16,0)),"")*$C$6</f>
        <v>6827.3184668989543</v>
      </c>
      <c r="J926" s="167">
        <v>4715.72</v>
      </c>
      <c r="K926" s="167">
        <v>5658.87</v>
      </c>
      <c r="L926" s="167">
        <v>4265.96</v>
      </c>
      <c r="M926" s="167">
        <v>5119.16</v>
      </c>
      <c r="N926" s="167">
        <v>4649.5300000000007</v>
      </c>
      <c r="O926" s="167">
        <v>5579.4400000000005</v>
      </c>
    </row>
    <row r="927" spans="1:15">
      <c r="A927" s="1" t="s">
        <v>3853</v>
      </c>
      <c r="B927" s="1" t="str">
        <f>VLOOKUP(A927,'BDD de référence'!$B$5:$D$5006,3,0)</f>
        <v>35</v>
      </c>
      <c r="C927" s="1" t="str">
        <f>VLOOKUP(A927,'BDD de référence'!$B$5:$E$5006,4,0)</f>
        <v>Bretagne</v>
      </c>
      <c r="D927" s="201">
        <v>3798.5</v>
      </c>
      <c r="E927" s="189" t="str">
        <f t="shared" si="14"/>
        <v>Tranche A</v>
      </c>
      <c r="F927" s="119">
        <f>IFERROR((VLOOKUP(E927,'Simulations - Consolidé'!$A$41:$P$45,13,0)*D927+VLOOKUP(E927,'Simulations - Consolidé'!$A$41:$P$45,14,0)),"")*$B$6</f>
        <v>18067.478571428568</v>
      </c>
      <c r="G927" s="119" t="str" cm="1">
        <f t="array" ref="G927">IF(SUMIF('BDD de référence'!$B$6:$B$4786,A927,'BDD de référence'!$I$6:$I$4786)&gt;0,IFERROR((VLOOKUP(E927,'Volet 1 - Domaines 2&amp;3'!$A$39:$L$43,11,0)*D927+VLOOKUP(E927,'Volet 1 - Domaines 2&amp;3'!$A$39:$L$43,12,0))*$B$6,error),"")</f>
        <v/>
      </c>
      <c r="H927" s="119" t="str" cm="1">
        <f t="array" ref="H927">IF(SUMIF('BDD de référence'!$B$6:$B$4786,A927,'BDD de référence'!$J$6:$J$4786)&gt;0,IFERROR((VLOOKUP(E927,'Volet 1 - Domaines 2&amp;3'!$A$39:$L$43,11,0)*D927+VLOOKUP(E927,'Volet 1 - Domaines 2&amp;3'!$A$39:$L$43,12,0))*$B$6,error),"")</f>
        <v/>
      </c>
      <c r="I927" s="119">
        <f>IFERROR((VLOOKUP(E927,'Simulations - Consolidé'!$A$41:$P$45,15,0)*D927+VLOOKUP(E927,'Simulations - Consolidé'!$A$41:$P$45,16,0)),"")*$C$6</f>
        <v>7854.2984320557489</v>
      </c>
      <c r="J927" s="167">
        <v>5487.75</v>
      </c>
      <c r="K927" s="167">
        <v>6585.3</v>
      </c>
      <c r="L927" s="167">
        <v>4844.9800000000005</v>
      </c>
      <c r="M927" s="167">
        <v>5813.9800000000005</v>
      </c>
      <c r="N927" s="167">
        <v>5035.55</v>
      </c>
      <c r="O927" s="167">
        <v>6042.66</v>
      </c>
    </row>
    <row r="928" spans="1:15">
      <c r="A928" s="1" t="s">
        <v>3771</v>
      </c>
      <c r="B928" s="1" t="str">
        <f>VLOOKUP(A928,'BDD de référence'!$B$5:$D$5006,3,0)</f>
        <v>35</v>
      </c>
      <c r="C928" s="1" t="str">
        <f>VLOOKUP(A928,'BDD de référence'!$B$5:$E$5006,4,0)</f>
        <v>Bretagne</v>
      </c>
      <c r="D928" s="201">
        <v>24349</v>
      </c>
      <c r="E928" s="189" t="str">
        <f t="shared" si="14"/>
        <v>Tranche C</v>
      </c>
      <c r="F928" s="119">
        <f>IFERROR((VLOOKUP(E928,'Simulations - Consolidé'!$A$41:$P$45,13,0)*D928+VLOOKUP(E928,'Simulations - Consolidé'!$A$41:$P$45,14,0)),"")*$B$6</f>
        <v>41572.570120481927</v>
      </c>
      <c r="G928" s="119" t="str" cm="1">
        <f t="array" ref="G928">IF(SUMIF('BDD de référence'!$B$6:$B$4786,A928,'BDD de référence'!$I$6:$I$4786)&gt;0,IFERROR((VLOOKUP(E928,'Volet 1 - Domaines 2&amp;3'!$A$39:$L$43,11,0)*D928+VLOOKUP(E928,'Volet 1 - Domaines 2&amp;3'!$A$39:$L$43,12,0))*$B$6,error),"")</f>
        <v/>
      </c>
      <c r="H928" s="119" t="str" cm="1">
        <f t="array" ref="H928">IF(SUMIF('BDD de référence'!$B$6:$B$4786,A928,'BDD de référence'!$J$6:$J$4786)&gt;0,IFERROR((VLOOKUP(E928,'Volet 1 - Domaines 2&amp;3'!$A$39:$L$43,11,0)*D928+VLOOKUP(E928,'Volet 1 - Domaines 2&amp;3'!$A$39:$L$43,12,0))*$B$6,error),"")</f>
        <v/>
      </c>
      <c r="I928" s="119">
        <f>IFERROR((VLOOKUP(E928,'Simulations - Consolidé'!$A$41:$P$45,15,0)*D928+VLOOKUP(E928,'Simulations - Consolidé'!$A$41:$P$45,16,0)),"")*$C$6</f>
        <v>18072.437225977083</v>
      </c>
      <c r="J928" s="167">
        <v>11033.84</v>
      </c>
      <c r="K928" s="167">
        <v>13240.61</v>
      </c>
      <c r="L928" s="167">
        <v>9683.59</v>
      </c>
      <c r="M928" s="167">
        <v>11620.31</v>
      </c>
      <c r="N928" s="167">
        <v>6755.79</v>
      </c>
      <c r="O928" s="167">
        <v>8106.95</v>
      </c>
    </row>
    <row r="929" spans="1:15">
      <c r="A929" s="1" t="s">
        <v>3836</v>
      </c>
      <c r="B929" s="1" t="str">
        <f>VLOOKUP(A929,'BDD de référence'!$B$5:$D$5006,3,0)</f>
        <v>35</v>
      </c>
      <c r="C929" s="1" t="str">
        <f>VLOOKUP(A929,'BDD de référence'!$B$5:$E$5006,4,0)</f>
        <v>Bretagne</v>
      </c>
      <c r="D929" s="201">
        <v>5730.5</v>
      </c>
      <c r="E929" s="189" t="str">
        <f t="shared" si="14"/>
        <v>Tranche A</v>
      </c>
      <c r="F929" s="119">
        <f>IFERROR((VLOOKUP(E929,'Simulations - Consolidé'!$A$41:$P$45,13,0)*D929+VLOOKUP(E929,'Simulations - Consolidé'!$A$41:$P$45,14,0)),"")*$B$6</f>
        <v>19475.07857142857</v>
      </c>
      <c r="G929" s="119" t="str" cm="1">
        <f t="array" ref="G929">IF(SUMIF('BDD de référence'!$B$6:$B$4786,A929,'BDD de référence'!$I$6:$I$4786)&gt;0,IFERROR((VLOOKUP(E929,'Volet 1 - Domaines 2&amp;3'!$A$39:$L$43,11,0)*D929+VLOOKUP(E929,'Volet 1 - Domaines 2&amp;3'!$A$39:$L$43,12,0))*$B$6,error),"")</f>
        <v/>
      </c>
      <c r="H929" s="119" t="str" cm="1">
        <f t="array" ref="H929">IF(SUMIF('BDD de référence'!$B$6:$B$4786,A929,'BDD de référence'!$J$6:$J$4786)&gt;0,IFERROR((VLOOKUP(E929,'Volet 1 - Domaines 2&amp;3'!$A$39:$L$43,11,0)*D929+VLOOKUP(E929,'Volet 1 - Domaines 2&amp;3'!$A$39:$L$43,12,0))*$B$6,error),"")</f>
        <v/>
      </c>
      <c r="I929" s="119">
        <f>IFERROR((VLOOKUP(E929,'Simulations - Consolidé'!$A$41:$P$45,15,0)*D929+VLOOKUP(E929,'Simulations - Consolidé'!$A$41:$P$45,16,0)),"")*$C$6</f>
        <v>8466.2106271777011</v>
      </c>
      <c r="J929" s="167">
        <v>5947.75</v>
      </c>
      <c r="K929" s="167">
        <v>7137.3</v>
      </c>
      <c r="L929" s="167">
        <v>5189.9800000000005</v>
      </c>
      <c r="M929" s="167">
        <v>6227.9800000000005</v>
      </c>
      <c r="N929" s="167">
        <v>5265.55</v>
      </c>
      <c r="O929" s="167">
        <v>6318.66</v>
      </c>
    </row>
    <row r="930" spans="1:15">
      <c r="A930" s="1" t="s">
        <v>3794</v>
      </c>
      <c r="B930" s="1" t="str">
        <f>VLOOKUP(A930,'BDD de référence'!$B$5:$D$5006,3,0)</f>
        <v>35</v>
      </c>
      <c r="C930" s="1" t="str">
        <f>VLOOKUP(A930,'BDD de référence'!$B$5:$E$5006,4,0)</f>
        <v>Bretagne</v>
      </c>
      <c r="D930" s="201">
        <v>14534.5</v>
      </c>
      <c r="E930" s="189" t="str">
        <f t="shared" si="14"/>
        <v>Tranche B</v>
      </c>
      <c r="F930" s="119">
        <f>IFERROR((VLOOKUP(E930,'Simulations - Consolidé'!$A$41:$P$45,13,0)*D930+VLOOKUP(E930,'Simulations - Consolidé'!$A$41:$P$45,14,0)),"")*$B$6</f>
        <v>30316.374193548385</v>
      </c>
      <c r="G930" s="119" t="str" cm="1">
        <f t="array" ref="G930">IF(SUMIF('BDD de référence'!$B$6:$B$4786,A930,'BDD de référence'!$I$6:$I$4786)&gt;0,IFERROR((VLOOKUP(E930,'Volet 1 - Domaines 2&amp;3'!$A$39:$L$43,11,0)*D930+VLOOKUP(E930,'Volet 1 - Domaines 2&amp;3'!$A$39:$L$43,12,0))*$B$6,error),"")</f>
        <v/>
      </c>
      <c r="H930" s="119" t="str" cm="1">
        <f t="array" ref="H930">IF(SUMIF('BDD de référence'!$B$6:$B$4786,A930,'BDD de référence'!$J$6:$J$4786)&gt;0,IFERROR((VLOOKUP(E930,'Volet 1 - Domaines 2&amp;3'!$A$39:$L$43,11,0)*D930+VLOOKUP(E930,'Volet 1 - Domaines 2&amp;3'!$A$39:$L$43,12,0))*$B$6,error),"")</f>
        <v/>
      </c>
      <c r="I930" s="119">
        <f>IFERROR((VLOOKUP(E930,'Simulations - Consolidé'!$A$41:$P$45,15,0)*D930+VLOOKUP(E930,'Simulations - Consolidé'!$A$41:$P$45,16,0)),"")*$C$6</f>
        <v>13179.141148701809</v>
      </c>
      <c r="J930" s="167">
        <v>8477.9500000000007</v>
      </c>
      <c r="K930" s="167">
        <v>10173.540000000001</v>
      </c>
      <c r="L930" s="167">
        <v>7442.08</v>
      </c>
      <c r="M930" s="167">
        <v>8930.5</v>
      </c>
      <c r="N930" s="167">
        <v>6024.3</v>
      </c>
      <c r="O930" s="167">
        <v>7229.16</v>
      </c>
    </row>
    <row r="931" spans="1:15">
      <c r="A931" s="1" t="s">
        <v>3801</v>
      </c>
      <c r="B931" s="1" t="str">
        <f>VLOOKUP(A931,'BDD de référence'!$B$5:$D$5006,3,0)</f>
        <v>35</v>
      </c>
      <c r="C931" s="1" t="str">
        <f>VLOOKUP(A931,'BDD de référence'!$B$5:$E$5006,4,0)</f>
        <v>Bretagne</v>
      </c>
      <c r="D931" s="201">
        <v>12530</v>
      </c>
      <c r="E931" s="189" t="str">
        <f t="shared" si="14"/>
        <v>Tranche B</v>
      </c>
      <c r="F931" s="119">
        <f>IFERROR((VLOOKUP(E931,'Simulations - Consolidé'!$A$41:$P$45,13,0)*D931+VLOOKUP(E931,'Simulations - Consolidé'!$A$41:$P$45,14,0)),"")*$B$6</f>
        <v>27678.193548387095</v>
      </c>
      <c r="G931" s="119" t="str" cm="1">
        <f t="array" ref="G931">IF(SUMIF('BDD de référence'!$B$6:$B$4786,A931,'BDD de référence'!$I$6:$I$4786)&gt;0,IFERROR((VLOOKUP(E931,'Volet 1 - Domaines 2&amp;3'!$A$39:$L$43,11,0)*D931+VLOOKUP(E931,'Volet 1 - Domaines 2&amp;3'!$A$39:$L$43,12,0))*$B$6,error),"")</f>
        <v/>
      </c>
      <c r="H931" s="119" t="str" cm="1">
        <f t="array" ref="H931">IF(SUMIF('BDD de référence'!$B$6:$B$4786,A931,'BDD de référence'!$J$6:$J$4786)&gt;0,IFERROR((VLOOKUP(E931,'Volet 1 - Domaines 2&amp;3'!$A$39:$L$43,11,0)*D931+VLOOKUP(E931,'Volet 1 - Domaines 2&amp;3'!$A$39:$L$43,12,0))*$B$6,error),"")</f>
        <v/>
      </c>
      <c r="I931" s="119">
        <f>IFERROR((VLOOKUP(E931,'Simulations - Consolidé'!$A$41:$P$45,15,0)*D931+VLOOKUP(E931,'Simulations - Consolidé'!$A$41:$P$45,16,0)),"")*$C$6</f>
        <v>12032.270653029111</v>
      </c>
      <c r="J931" s="167">
        <v>7885.22</v>
      </c>
      <c r="K931" s="167">
        <v>9462.27</v>
      </c>
      <c r="L931" s="167">
        <v>6903.24</v>
      </c>
      <c r="M931" s="167">
        <v>8283.89</v>
      </c>
      <c r="N931" s="167">
        <v>5862.6500000000005</v>
      </c>
      <c r="O931" s="167">
        <v>7035.18</v>
      </c>
    </row>
    <row r="932" spans="1:15">
      <c r="A932" s="1" t="s">
        <v>3741</v>
      </c>
      <c r="B932" s="1" t="str">
        <f>VLOOKUP(A932,'BDD de référence'!$B$5:$D$5006,3,0)</f>
        <v>35</v>
      </c>
      <c r="C932" s="1" t="str">
        <f>VLOOKUP(A932,'BDD de référence'!$B$5:$E$5006,4,0)</f>
        <v>Bretagne</v>
      </c>
      <c r="D932" s="201">
        <v>103030</v>
      </c>
      <c r="E932" s="189" t="str">
        <f t="shared" si="14"/>
        <v>Tranche C</v>
      </c>
      <c r="F932" s="119">
        <f>IFERROR((VLOOKUP(E932,'Simulations - Consolidé'!$A$41:$P$45,13,0)*D932+VLOOKUP(E932,'Simulations - Consolidé'!$A$41:$P$45,14,0)),"")*$B$6</f>
        <v>74447.956626506013</v>
      </c>
      <c r="G932" s="119" t="str" cm="1">
        <f t="array" ref="G932">IF(SUMIF('BDD de référence'!$B$6:$B$4786,A932,'BDD de référence'!$I$6:$I$4786)&gt;0,IFERROR((VLOOKUP(E932,'Volet 1 - Domaines 2&amp;3'!$A$39:$L$43,11,0)*D932+VLOOKUP(E932,'Volet 1 - Domaines 2&amp;3'!$A$39:$L$43,12,0))*$B$6,error),"")</f>
        <v/>
      </c>
      <c r="H932" s="119" cm="1">
        <f t="array" ref="H932">IF(SUMIF('BDD de référence'!$B$6:$B$4786,A932,'BDD de référence'!$J$6:$J$4786)&gt;0,IFERROR((VLOOKUP(E932,'Volet 1 - Domaines 2&amp;3'!$A$39:$L$43,11,0)*D932+VLOOKUP(E932,'Volet 1 - Domaines 2&amp;3'!$A$39:$L$43,12,0))*$B$6,error),"")</f>
        <v>30676.930120481928</v>
      </c>
      <c r="I932" s="119">
        <f>IFERROR((VLOOKUP(E932,'Simulations - Consolidé'!$A$41:$P$45,15,0)*D932+VLOOKUP(E932,'Simulations - Consolidé'!$A$41:$P$45,16,0)),"")*$C$6</f>
        <v>32364.032794593004</v>
      </c>
      <c r="J932" s="167">
        <v>19565.509999999998</v>
      </c>
      <c r="K932" s="167">
        <v>23478.62</v>
      </c>
      <c r="L932" s="167">
        <v>13949.43</v>
      </c>
      <c r="M932" s="167">
        <v>16739.32</v>
      </c>
      <c r="N932" s="167">
        <v>10547.64</v>
      </c>
      <c r="O932" s="167">
        <v>12657.17</v>
      </c>
    </row>
    <row r="933" spans="1:15">
      <c r="A933" s="1" t="s">
        <v>3785</v>
      </c>
      <c r="B933" s="1" t="str">
        <f>VLOOKUP(A933,'BDD de référence'!$B$5:$D$5006,3,0)</f>
        <v>35</v>
      </c>
      <c r="C933" s="1" t="str">
        <f>VLOOKUP(A933,'BDD de référence'!$B$5:$E$5006,4,0)</f>
        <v>Bretagne</v>
      </c>
      <c r="D933" s="201">
        <v>22693.5</v>
      </c>
      <c r="E933" s="189" t="str">
        <f t="shared" si="14"/>
        <v>Tranche C</v>
      </c>
      <c r="F933" s="119">
        <f>IFERROR((VLOOKUP(E933,'Simulations - Consolidé'!$A$41:$P$45,13,0)*D933+VLOOKUP(E933,'Simulations - Consolidé'!$A$41:$P$45,14,0)),"")*$B$6</f>
        <v>40880.85036144578</v>
      </c>
      <c r="G933" s="119" t="str" cm="1">
        <f t="array" ref="G933">IF(SUMIF('BDD de référence'!$B$6:$B$4786,A933,'BDD de référence'!$I$6:$I$4786)&gt;0,IFERROR((VLOOKUP(E933,'Volet 1 - Domaines 2&amp;3'!$A$39:$L$43,11,0)*D933+VLOOKUP(E933,'Volet 1 - Domaines 2&amp;3'!$A$39:$L$43,12,0))*$B$6,error),"")</f>
        <v/>
      </c>
      <c r="H933" s="119" t="str" cm="1">
        <f t="array" ref="H933">IF(SUMIF('BDD de référence'!$B$6:$B$4786,A933,'BDD de référence'!$J$6:$J$4786)&gt;0,IFERROR((VLOOKUP(E933,'Volet 1 - Domaines 2&amp;3'!$A$39:$L$43,11,0)*D933+VLOOKUP(E933,'Volet 1 - Domaines 2&amp;3'!$A$39:$L$43,12,0))*$B$6,error),"")</f>
        <v/>
      </c>
      <c r="I933" s="119">
        <f>IFERROR((VLOOKUP(E933,'Simulations - Consolidé'!$A$41:$P$45,15,0)*D933+VLOOKUP(E933,'Simulations - Consolidé'!$A$41:$P$45,16,0)),"")*$C$6</f>
        <v>17771.732653540996</v>
      </c>
      <c r="J933" s="167">
        <v>10854.32</v>
      </c>
      <c r="K933" s="167">
        <v>13025.19</v>
      </c>
      <c r="L933" s="167">
        <v>9593.83</v>
      </c>
      <c r="M933" s="167">
        <v>11512.6</v>
      </c>
      <c r="N933" s="167">
        <v>6676</v>
      </c>
      <c r="O933" s="167">
        <v>8011.2</v>
      </c>
    </row>
    <row r="934" spans="1:15">
      <c r="A934" s="1" t="s">
        <v>3979</v>
      </c>
      <c r="B934" s="1" t="str">
        <f>VLOOKUP(A934,'BDD de référence'!$B$5:$D$5006,3,0)</f>
        <v>36</v>
      </c>
      <c r="C934" s="1" t="str">
        <f>VLOOKUP(A934,'BDD de référence'!$B$5:$E$5006,4,0)</f>
        <v>Centre-Val de Loire</v>
      </c>
      <c r="D934" s="201">
        <v>44665</v>
      </c>
      <c r="E934" s="189" t="str">
        <f t="shared" si="14"/>
        <v>Tranche C</v>
      </c>
      <c r="F934" s="119">
        <f>IFERROR((VLOOKUP(E934,'Simulations - Consolidé'!$A$41:$P$45,13,0)*D934+VLOOKUP(E934,'Simulations - Consolidé'!$A$41:$P$45,14,0)),"")*$B$6</f>
        <v>50061.231325301203</v>
      </c>
      <c r="G934" s="119" t="str" cm="1">
        <f t="array" ref="G934">IF(SUMIF('BDD de référence'!$B$6:$B$4786,A934,'BDD de référence'!$I$6:$I$4786)&gt;0,IFERROR((VLOOKUP(E934,'Volet 1 - Domaines 2&amp;3'!$A$39:$L$43,11,0)*D934+VLOOKUP(E934,'Volet 1 - Domaines 2&amp;3'!$A$39:$L$43,12,0))*$B$6,error),"")</f>
        <v/>
      </c>
      <c r="H934" s="119" cm="1">
        <f t="array" ref="H934">IF(SUMIF('BDD de référence'!$B$6:$B$4786,A934,'BDD de référence'!$J$6:$J$4786)&gt;0,IFERROR((VLOOKUP(E934,'Volet 1 - Domaines 2&amp;3'!$A$39:$L$43,11,0)*D934+VLOOKUP(E934,'Volet 1 - Domaines 2&amp;3'!$A$39:$L$43,12,0))*$B$6,error),"")</f>
        <v>24460.706024096384</v>
      </c>
      <c r="I934" s="119">
        <f>IFERROR((VLOOKUP(E934,'Simulations - Consolidé'!$A$41:$P$45,15,0)*D934+VLOOKUP(E934,'Simulations - Consolidé'!$A$41:$P$45,16,0)),"")*$C$6</f>
        <v>21762.62997355275</v>
      </c>
      <c r="J934" s="167">
        <v>13236.78</v>
      </c>
      <c r="K934" s="167">
        <v>15884.14</v>
      </c>
      <c r="L934" s="167">
        <v>10785.06</v>
      </c>
      <c r="M934" s="167">
        <v>12942.08</v>
      </c>
      <c r="N934" s="167">
        <v>7734.87</v>
      </c>
      <c r="O934" s="167">
        <v>9281.85</v>
      </c>
    </row>
    <row r="935" spans="1:15">
      <c r="A935" s="1" t="s">
        <v>3975</v>
      </c>
      <c r="B935" s="1" t="str">
        <f>VLOOKUP(A935,'BDD de référence'!$B$5:$D$5006,3,0)</f>
        <v>36</v>
      </c>
      <c r="C935" s="1" t="str">
        <f>VLOOKUP(A935,'BDD de référence'!$B$5:$E$5006,4,0)</f>
        <v>Centre-Val de Loire</v>
      </c>
      <c r="D935" s="201">
        <v>217806</v>
      </c>
      <c r="E935" s="189" t="str">
        <f t="shared" si="14"/>
        <v>Tranche C</v>
      </c>
      <c r="F935" s="119">
        <f>IFERROR((VLOOKUP(E935,'Simulations - Consolidé'!$A$41:$P$45,13,0)*D935+VLOOKUP(E935,'Simulations - Consolidé'!$A$41:$P$45,14,0)),"")*$B$6</f>
        <v>122404.96481927713</v>
      </c>
      <c r="G935" s="119" cm="1">
        <f t="array" ref="G935">IF(SUMIF('BDD de référence'!$B$6:$B$4786,A935,'BDD de référence'!$I$6:$I$4786)&gt;0,IFERROR((VLOOKUP(E935,'Volet 1 - Domaines 2&amp;3'!$A$39:$L$43,11,0)*D935+VLOOKUP(E935,'Volet 1 - Domaines 2&amp;3'!$A$39:$L$43,12,0))*$B$6,error),"")</f>
        <v>42901.265542168672</v>
      </c>
      <c r="H935" s="119" cm="1">
        <f t="array" ref="H935">IF(SUMIF('BDD de référence'!$B$6:$B$4786,A935,'BDD de référence'!$J$6:$J$4786)&gt;0,IFERROR((VLOOKUP(E935,'Volet 1 - Domaines 2&amp;3'!$A$39:$L$43,11,0)*D935+VLOOKUP(E935,'Volet 1 - Domaines 2&amp;3'!$A$39:$L$43,12,0))*$B$6,error),"")</f>
        <v>42901.265542168672</v>
      </c>
      <c r="I935" s="119">
        <f>IFERROR((VLOOKUP(E935,'Simulations - Consolidé'!$A$41:$P$45,15,0)*D935+VLOOKUP(E935,'Simulations - Consolidé'!$A$41:$P$45,16,0)),"")*$C$6</f>
        <v>53211.914404936811</v>
      </c>
      <c r="J935" s="167">
        <v>32011.1</v>
      </c>
      <c r="K935" s="167">
        <v>38413.32</v>
      </c>
      <c r="L935" s="167">
        <v>20172.219999999998</v>
      </c>
      <c r="M935" s="167">
        <v>24206.67</v>
      </c>
      <c r="N935" s="167">
        <v>16079.01</v>
      </c>
      <c r="O935" s="167">
        <v>19294.82</v>
      </c>
    </row>
    <row r="936" spans="1:15">
      <c r="A936" s="1" t="s">
        <v>3995</v>
      </c>
      <c r="B936" s="1" t="str">
        <f>VLOOKUP(A936,'BDD de référence'!$B$5:$D$5006,3,0)</f>
        <v>36</v>
      </c>
      <c r="C936" s="1" t="str">
        <f>VLOOKUP(A936,'BDD de référence'!$B$5:$E$5006,4,0)</f>
        <v>Centre-Val de Loire</v>
      </c>
      <c r="D936" s="201">
        <v>13544.5</v>
      </c>
      <c r="E936" s="189" t="str">
        <f t="shared" si="14"/>
        <v>Tranche B</v>
      </c>
      <c r="F936" s="119">
        <f>IFERROR((VLOOKUP(E936,'Simulations - Consolidé'!$A$41:$P$45,13,0)*D936+VLOOKUP(E936,'Simulations - Consolidé'!$A$41:$P$45,14,0)),"")*$B$6</f>
        <v>29013.406451612904</v>
      </c>
      <c r="G936" s="119" t="str" cm="1">
        <f t="array" ref="G936">IF(SUMIF('BDD de référence'!$B$6:$B$4786,A936,'BDD de référence'!$I$6:$I$4786)&gt;0,IFERROR((VLOOKUP(E936,'Volet 1 - Domaines 2&amp;3'!$A$39:$L$43,11,0)*D936+VLOOKUP(E936,'Volet 1 - Domaines 2&amp;3'!$A$39:$L$43,12,0))*$B$6,error),"")</f>
        <v/>
      </c>
      <c r="H936" s="119" t="str" cm="1">
        <f t="array" ref="H936">IF(SUMIF('BDD de référence'!$B$6:$B$4786,A936,'BDD de référence'!$J$6:$J$4786)&gt;0,IFERROR((VLOOKUP(E936,'Volet 1 - Domaines 2&amp;3'!$A$39:$L$43,11,0)*D936+VLOOKUP(E936,'Volet 1 - Domaines 2&amp;3'!$A$39:$L$43,12,0))*$B$6,error),"")</f>
        <v/>
      </c>
      <c r="I936" s="119">
        <f>IFERROR((VLOOKUP(E936,'Simulations - Consolidé'!$A$41:$P$45,15,0)*D936+VLOOKUP(E936,'Simulations - Consolidé'!$A$41:$P$45,16,0)),"")*$C$6</f>
        <v>12612.714712824547</v>
      </c>
      <c r="J936" s="167">
        <v>8185.21</v>
      </c>
      <c r="K936" s="167">
        <v>9822.26</v>
      </c>
      <c r="L936" s="167">
        <v>7175.95</v>
      </c>
      <c r="M936" s="167">
        <v>8611.14</v>
      </c>
      <c r="N936" s="167">
        <v>5944.45</v>
      </c>
      <c r="O936" s="167">
        <v>7133.34</v>
      </c>
    </row>
    <row r="937" spans="1:15">
      <c r="A937" s="1" t="s">
        <v>4008</v>
      </c>
      <c r="B937" s="1" t="str">
        <f>VLOOKUP(A937,'BDD de référence'!$B$5:$D$5006,3,0)</f>
        <v>36</v>
      </c>
      <c r="C937" s="1" t="str">
        <f>VLOOKUP(A937,'BDD de référence'!$B$5:$E$5006,4,0)</f>
        <v>Centre-Val de Loire</v>
      </c>
      <c r="D937" s="201">
        <v>5064.5</v>
      </c>
      <c r="E937" s="189" t="str">
        <f t="shared" si="14"/>
        <v>Tranche A</v>
      </c>
      <c r="F937" s="119">
        <f>IFERROR((VLOOKUP(E937,'Simulations - Consolidé'!$A$41:$P$45,13,0)*D937+VLOOKUP(E937,'Simulations - Consolidé'!$A$41:$P$45,14,0)),"")*$B$6</f>
        <v>18989.849999999999</v>
      </c>
      <c r="G937" s="119" t="str" cm="1">
        <f t="array" ref="G937">IF(SUMIF('BDD de référence'!$B$6:$B$4786,A937,'BDD de référence'!$I$6:$I$4786)&gt;0,IFERROR((VLOOKUP(E937,'Volet 1 - Domaines 2&amp;3'!$A$39:$L$43,11,0)*D937+VLOOKUP(E937,'Volet 1 - Domaines 2&amp;3'!$A$39:$L$43,12,0))*$B$6,error),"")</f>
        <v/>
      </c>
      <c r="H937" s="119" t="str" cm="1">
        <f t="array" ref="H937">IF(SUMIF('BDD de référence'!$B$6:$B$4786,A937,'BDD de référence'!$J$6:$J$4786)&gt;0,IFERROR((VLOOKUP(E937,'Volet 1 - Domaines 2&amp;3'!$A$39:$L$43,11,0)*D937+VLOOKUP(E937,'Volet 1 - Domaines 2&amp;3'!$A$39:$L$43,12,0))*$B$6,error),"")</f>
        <v/>
      </c>
      <c r="I937" s="119">
        <f>IFERROR((VLOOKUP(E937,'Simulations - Consolidé'!$A$41:$P$45,15,0)*D937+VLOOKUP(E937,'Simulations - Consolidé'!$A$41:$P$45,16,0)),"")*$C$6</f>
        <v>8255.2719512195108</v>
      </c>
      <c r="J937" s="167">
        <v>5789.17</v>
      </c>
      <c r="K937" s="167">
        <v>6947.01</v>
      </c>
      <c r="L937" s="167">
        <v>5071.05</v>
      </c>
      <c r="M937" s="167">
        <v>6085.26</v>
      </c>
      <c r="N937" s="167">
        <v>5186.25</v>
      </c>
      <c r="O937" s="167">
        <v>6223.5</v>
      </c>
    </row>
    <row r="938" spans="1:15">
      <c r="A938" s="1" t="s">
        <v>4011</v>
      </c>
      <c r="B938" s="1" t="str">
        <f>VLOOKUP(A938,'BDD de référence'!$B$5:$D$5006,3,0)</f>
        <v>36</v>
      </c>
      <c r="C938" s="1" t="str">
        <f>VLOOKUP(A938,'BDD de référence'!$B$5:$E$5006,4,0)</f>
        <v>Centre-Val de Loire</v>
      </c>
      <c r="D938" s="201">
        <v>4815</v>
      </c>
      <c r="E938" s="189" t="str">
        <f t="shared" si="14"/>
        <v>Tranche A</v>
      </c>
      <c r="F938" s="119">
        <f>IFERROR((VLOOKUP(E938,'Simulations - Consolidé'!$A$41:$P$45,13,0)*D938+VLOOKUP(E938,'Simulations - Consolidé'!$A$41:$P$45,14,0)),"")*$B$6</f>
        <v>18808.071428571428</v>
      </c>
      <c r="G938" s="119" t="str" cm="1">
        <f t="array" ref="G938">IF(SUMIF('BDD de référence'!$B$6:$B$4786,A938,'BDD de référence'!$I$6:$I$4786)&gt;0,IFERROR((VLOOKUP(E938,'Volet 1 - Domaines 2&amp;3'!$A$39:$L$43,11,0)*D938+VLOOKUP(E938,'Volet 1 - Domaines 2&amp;3'!$A$39:$L$43,12,0))*$B$6,error),"")</f>
        <v/>
      </c>
      <c r="H938" s="119" t="str" cm="1">
        <f t="array" ref="H938">IF(SUMIF('BDD de référence'!$B$6:$B$4786,A938,'BDD de référence'!$J$6:$J$4786)&gt;0,IFERROR((VLOOKUP(E938,'Volet 1 - Domaines 2&amp;3'!$A$39:$L$43,11,0)*D938+VLOOKUP(E938,'Volet 1 - Domaines 2&amp;3'!$A$39:$L$43,12,0))*$B$6,error),"")</f>
        <v/>
      </c>
      <c r="I938" s="119">
        <f>IFERROR((VLOOKUP(E938,'Simulations - Consolidé'!$A$41:$P$45,15,0)*D938+VLOOKUP(E938,'Simulations - Consolidé'!$A$41:$P$45,16,0)),"")*$C$6</f>
        <v>8176.2491289198615</v>
      </c>
      <c r="J938" s="167">
        <v>5729.77</v>
      </c>
      <c r="K938" s="167">
        <v>6875.7300000000005</v>
      </c>
      <c r="L938" s="167">
        <v>5026.5</v>
      </c>
      <c r="M938" s="167">
        <v>6031.8</v>
      </c>
      <c r="N938" s="167">
        <v>5156.55</v>
      </c>
      <c r="O938" s="167">
        <v>6187.86</v>
      </c>
    </row>
    <row r="939" spans="1:15">
      <c r="A939" s="1" t="s">
        <v>4003</v>
      </c>
      <c r="B939" s="1" t="str">
        <f>VLOOKUP(A939,'BDD de référence'!$B$5:$D$5006,3,0)</f>
        <v>36</v>
      </c>
      <c r="C939" s="1" t="str">
        <f>VLOOKUP(A939,'BDD de référence'!$B$5:$E$5006,4,0)</f>
        <v>Centre-Val de Loire</v>
      </c>
      <c r="D939" s="201">
        <v>10283</v>
      </c>
      <c r="E939" s="189" t="str">
        <f t="shared" si="14"/>
        <v>Tranche B</v>
      </c>
      <c r="F939" s="119">
        <f>IFERROR((VLOOKUP(E939,'Simulations - Consolidé'!$A$41:$P$45,13,0)*D939+VLOOKUP(E939,'Simulations - Consolidé'!$A$41:$P$45,14,0)),"")*$B$6</f>
        <v>24720.851612903221</v>
      </c>
      <c r="G939" s="119" t="str" cm="1">
        <f t="array" ref="G939">IF(SUMIF('BDD de référence'!$B$6:$B$4786,A939,'BDD de référence'!$I$6:$I$4786)&gt;0,IFERROR((VLOOKUP(E939,'Volet 1 - Domaines 2&amp;3'!$A$39:$L$43,11,0)*D939+VLOOKUP(E939,'Volet 1 - Domaines 2&amp;3'!$A$39:$L$43,12,0))*$B$6,error),"")</f>
        <v/>
      </c>
      <c r="H939" s="119" t="str" cm="1">
        <f t="array" ref="H939">IF(SUMIF('BDD de référence'!$B$6:$B$4786,A939,'BDD de référence'!$J$6:$J$4786)&gt;0,IFERROR((VLOOKUP(E939,'Volet 1 - Domaines 2&amp;3'!$A$39:$L$43,11,0)*D939+VLOOKUP(E939,'Volet 1 - Domaines 2&amp;3'!$A$39:$L$43,12,0))*$B$6,error),"")</f>
        <v/>
      </c>
      <c r="I939" s="119">
        <f>IFERROR((VLOOKUP(E939,'Simulations - Consolidé'!$A$41:$P$45,15,0)*D939+VLOOKUP(E939,'Simulations - Consolidé'!$A$41:$P$45,16,0)),"")*$C$6</f>
        <v>10746.654287962234</v>
      </c>
      <c r="J939" s="167">
        <v>7220.79</v>
      </c>
      <c r="K939" s="167">
        <v>8664.9500000000007</v>
      </c>
      <c r="L939" s="167">
        <v>6299.2</v>
      </c>
      <c r="M939" s="167">
        <v>7559.04</v>
      </c>
      <c r="N939" s="167">
        <v>5681.43</v>
      </c>
      <c r="O939" s="167">
        <v>6817.72</v>
      </c>
    </row>
    <row r="940" spans="1:15">
      <c r="A940" s="1" t="s">
        <v>4014</v>
      </c>
      <c r="B940" s="1" t="str">
        <f>VLOOKUP(A940,'BDD de référence'!$B$5:$D$5006,3,0)</f>
        <v>36</v>
      </c>
      <c r="C940" s="1" t="str">
        <f>VLOOKUP(A940,'BDD de référence'!$B$5:$E$5006,4,0)</f>
        <v>Centre-Val de Loire</v>
      </c>
      <c r="D940" s="201">
        <v>2573</v>
      </c>
      <c r="E940" s="189" t="str">
        <f t="shared" si="14"/>
        <v>Tranche A</v>
      </c>
      <c r="F940" s="119">
        <f>IFERROR((VLOOKUP(E940,'Simulations - Consolidé'!$A$41:$P$45,13,0)*D940+VLOOKUP(E940,'Simulations - Consolidé'!$A$41:$P$45,14,0)),"")*$B$6</f>
        <v>17174.614285714288</v>
      </c>
      <c r="G940" s="119" t="str" cm="1">
        <f t="array" ref="G940">IF(SUMIF('BDD de référence'!$B$6:$B$4786,A940,'BDD de référence'!$I$6:$I$4786)&gt;0,IFERROR((VLOOKUP(E940,'Volet 1 - Domaines 2&amp;3'!$A$39:$L$43,11,0)*D940+VLOOKUP(E940,'Volet 1 - Domaines 2&amp;3'!$A$39:$L$43,12,0))*$B$6,error),"")</f>
        <v/>
      </c>
      <c r="H940" s="119" t="str" cm="1">
        <f t="array" ref="H940">IF(SUMIF('BDD de référence'!$B$6:$B$4786,A940,'BDD de référence'!$J$6:$J$4786)&gt;0,IFERROR((VLOOKUP(E940,'Volet 1 - Domaines 2&amp;3'!$A$39:$L$43,11,0)*D940+VLOOKUP(E940,'Volet 1 - Domaines 2&amp;3'!$A$39:$L$43,12,0))*$B$6,error),"")</f>
        <v/>
      </c>
      <c r="I940" s="119">
        <f>IFERROR((VLOOKUP(E940,'Simulations - Consolidé'!$A$41:$P$45,15,0)*D940+VLOOKUP(E940,'Simulations - Consolidé'!$A$41:$P$45,16,0)),"")*$C$6</f>
        <v>7466.1522648083619</v>
      </c>
      <c r="J940" s="167">
        <v>5195.96</v>
      </c>
      <c r="K940" s="167">
        <v>6235.16</v>
      </c>
      <c r="L940" s="167">
        <v>4626.1400000000003</v>
      </c>
      <c r="M940" s="167">
        <v>5551.37</v>
      </c>
      <c r="N940" s="167">
        <v>4889.6499999999996</v>
      </c>
      <c r="O940" s="167">
        <v>5867.58</v>
      </c>
    </row>
    <row r="941" spans="1:15">
      <c r="A941" s="1" t="s">
        <v>3983</v>
      </c>
      <c r="B941" s="1" t="str">
        <f>VLOOKUP(A941,'BDD de référence'!$B$5:$D$5006,3,0)</f>
        <v>36</v>
      </c>
      <c r="C941" s="1" t="str">
        <f>VLOOKUP(A941,'BDD de référence'!$B$5:$E$5006,4,0)</f>
        <v>Centre-Val de Loire</v>
      </c>
      <c r="D941" s="201">
        <v>22901</v>
      </c>
      <c r="E941" s="189" t="str">
        <f t="shared" si="14"/>
        <v>Tranche C</v>
      </c>
      <c r="F941" s="119">
        <f>IFERROR((VLOOKUP(E941,'Simulations - Consolidé'!$A$41:$P$45,13,0)*D941+VLOOKUP(E941,'Simulations - Consolidé'!$A$41:$P$45,14,0)),"")*$B$6</f>
        <v>40967.550361445785</v>
      </c>
      <c r="G941" s="119" t="str" cm="1">
        <f t="array" ref="G941">IF(SUMIF('BDD de référence'!$B$6:$B$4786,A941,'BDD de référence'!$I$6:$I$4786)&gt;0,IFERROR((VLOOKUP(E941,'Volet 1 - Domaines 2&amp;3'!$A$39:$L$43,11,0)*D941+VLOOKUP(E941,'Volet 1 - Domaines 2&amp;3'!$A$39:$L$43,12,0))*$B$6,error),"")</f>
        <v/>
      </c>
      <c r="H941" s="119" t="str" cm="1">
        <f t="array" ref="H941">IF(SUMIF('BDD de référence'!$B$6:$B$4786,A941,'BDD de référence'!$J$6:$J$4786)&gt;0,IFERROR((VLOOKUP(E941,'Volet 1 - Domaines 2&amp;3'!$A$39:$L$43,11,0)*D941+VLOOKUP(E941,'Volet 1 - Domaines 2&amp;3'!$A$39:$L$43,12,0))*$B$6,error),"")</f>
        <v/>
      </c>
      <c r="I941" s="119">
        <f>IFERROR((VLOOKUP(E941,'Simulations - Consolidé'!$A$41:$P$45,15,0)*D941+VLOOKUP(E941,'Simulations - Consolidé'!$A$41:$P$45,16,0)),"")*$C$6</f>
        <v>17809.422897443434</v>
      </c>
      <c r="J941" s="167">
        <v>10876.82</v>
      </c>
      <c r="K941" s="167">
        <v>13052.19</v>
      </c>
      <c r="L941" s="167">
        <v>9605.08</v>
      </c>
      <c r="M941" s="167">
        <v>11526.1</v>
      </c>
      <c r="N941" s="167">
        <v>6686</v>
      </c>
      <c r="O941" s="167">
        <v>8023.2</v>
      </c>
    </row>
    <row r="942" spans="1:15">
      <c r="A942" s="1" t="s">
        <v>3997</v>
      </c>
      <c r="B942" s="1" t="str">
        <f>VLOOKUP(A942,'BDD de référence'!$B$5:$D$5006,3,0)</f>
        <v>36</v>
      </c>
      <c r="C942" s="1" t="str">
        <f>VLOOKUP(A942,'BDD de référence'!$B$5:$E$5006,4,0)</f>
        <v>Centre-Val de Loire</v>
      </c>
      <c r="D942" s="201">
        <v>12166.25</v>
      </c>
      <c r="E942" s="189" t="str">
        <f t="shared" si="14"/>
        <v>Tranche B</v>
      </c>
      <c r="F942" s="119">
        <f>IFERROR((VLOOKUP(E942,'Simulations - Consolidé'!$A$41:$P$45,13,0)*D942+VLOOKUP(E942,'Simulations - Consolidé'!$A$41:$P$45,14,0)),"")*$B$6</f>
        <v>27199.451612903224</v>
      </c>
      <c r="G942" s="119" t="str" cm="1">
        <f t="array" ref="G942">IF(SUMIF('BDD de référence'!$B$6:$B$4786,A942,'BDD de référence'!$I$6:$I$4786)&gt;0,IFERROR((VLOOKUP(E942,'Volet 1 - Domaines 2&amp;3'!$A$39:$L$43,11,0)*D942+VLOOKUP(E942,'Volet 1 - Domaines 2&amp;3'!$A$39:$L$43,12,0))*$B$6,error),"")</f>
        <v/>
      </c>
      <c r="H942" s="119" t="str" cm="1">
        <f t="array" ref="H942">IF(SUMIF('BDD de référence'!$B$6:$B$4786,A942,'BDD de référence'!$J$6:$J$4786)&gt;0,IFERROR((VLOOKUP(E942,'Volet 1 - Domaines 2&amp;3'!$A$39:$L$43,11,0)*D942+VLOOKUP(E942,'Volet 1 - Domaines 2&amp;3'!$A$39:$L$43,12,0))*$B$6,error),"")</f>
        <v/>
      </c>
      <c r="I942" s="119">
        <f>IFERROR((VLOOKUP(E942,'Simulations - Consolidé'!$A$41:$P$45,15,0)*D942+VLOOKUP(E942,'Simulations - Consolidé'!$A$41:$P$45,16,0)),"")*$C$6</f>
        <v>11824.151848937845</v>
      </c>
      <c r="J942" s="167">
        <v>7777.66</v>
      </c>
      <c r="K942" s="167">
        <v>9333.2000000000007</v>
      </c>
      <c r="L942" s="167">
        <v>6805.45</v>
      </c>
      <c r="M942" s="167">
        <v>8166.54</v>
      </c>
      <c r="N942" s="167">
        <v>5833.3</v>
      </c>
      <c r="O942" s="167">
        <v>6999.96</v>
      </c>
    </row>
    <row r="943" spans="1:15">
      <c r="A943" s="1" t="s">
        <v>3992</v>
      </c>
      <c r="B943" s="1" t="str">
        <f>VLOOKUP(A943,'BDD de référence'!$B$5:$D$5006,3,0)</f>
        <v>36</v>
      </c>
      <c r="C943" s="1" t="str">
        <f>VLOOKUP(A943,'BDD de référence'!$B$5:$E$5006,4,0)</f>
        <v>Centre-Val de Loire</v>
      </c>
      <c r="D943" s="201">
        <v>13734</v>
      </c>
      <c r="E943" s="189" t="str">
        <f t="shared" si="14"/>
        <v>Tranche B</v>
      </c>
      <c r="F943" s="119">
        <f>IFERROR((VLOOKUP(E943,'Simulations - Consolidé'!$A$41:$P$45,13,0)*D943+VLOOKUP(E943,'Simulations - Consolidé'!$A$41:$P$45,14,0)),"")*$B$6</f>
        <v>29262.812903225804</v>
      </c>
      <c r="G943" s="119" t="str" cm="1">
        <f t="array" ref="G943">IF(SUMIF('BDD de référence'!$B$6:$B$4786,A943,'BDD de référence'!$I$6:$I$4786)&gt;0,IFERROR((VLOOKUP(E943,'Volet 1 - Domaines 2&amp;3'!$A$39:$L$43,11,0)*D943+VLOOKUP(E943,'Volet 1 - Domaines 2&amp;3'!$A$39:$L$43,12,0))*$B$6,error),"")</f>
        <v/>
      </c>
      <c r="H943" s="119" t="str" cm="1">
        <f t="array" ref="H943">IF(SUMIF('BDD de référence'!$B$6:$B$4786,A943,'BDD de référence'!$J$6:$J$4786)&gt;0,IFERROR((VLOOKUP(E943,'Volet 1 - Domaines 2&amp;3'!$A$39:$L$43,11,0)*D943+VLOOKUP(E943,'Volet 1 - Domaines 2&amp;3'!$A$39:$L$43,12,0))*$B$6,error),"")</f>
        <v/>
      </c>
      <c r="I943" s="119">
        <f>IFERROR((VLOOKUP(E943,'Simulations - Consolidé'!$A$41:$P$45,15,0)*D943+VLOOKUP(E943,'Simulations - Consolidé'!$A$41:$P$45,16,0)),"")*$C$6</f>
        <v>12721.136742722265</v>
      </c>
      <c r="J943" s="167">
        <v>8241.25</v>
      </c>
      <c r="K943" s="167">
        <v>9889.5</v>
      </c>
      <c r="L943" s="167">
        <v>7226.89</v>
      </c>
      <c r="M943" s="167">
        <v>8672.27</v>
      </c>
      <c r="N943" s="167">
        <v>5959.74</v>
      </c>
      <c r="O943" s="167">
        <v>7151.6900000000005</v>
      </c>
    </row>
    <row r="944" spans="1:15">
      <c r="A944" s="1" t="s">
        <v>3986</v>
      </c>
      <c r="B944" s="1" t="str">
        <f>VLOOKUP(A944,'BDD de référence'!$B$5:$D$5006,3,0)</f>
        <v>36</v>
      </c>
      <c r="C944" s="1" t="str">
        <f>VLOOKUP(A944,'BDD de référence'!$B$5:$E$5006,4,0)</f>
        <v>Centre-Val de Loire</v>
      </c>
      <c r="D944" s="201">
        <v>22264.5</v>
      </c>
      <c r="E944" s="189" t="str">
        <f t="shared" si="14"/>
        <v>Tranche B</v>
      </c>
      <c r="F944" s="119">
        <f>IFERROR((VLOOKUP(E944,'Simulations - Consolidé'!$A$41:$P$45,13,0)*D944+VLOOKUP(E944,'Simulations - Consolidé'!$A$41:$P$45,14,0)),"")*$B$6</f>
        <v>40490.051612903226</v>
      </c>
      <c r="G944" s="119" t="str" cm="1">
        <f t="array" ref="G944">IF(SUMIF('BDD de référence'!$B$6:$B$4786,A944,'BDD de référence'!$I$6:$I$4786)&gt;0,IFERROR((VLOOKUP(E944,'Volet 1 - Domaines 2&amp;3'!$A$39:$L$43,11,0)*D944+VLOOKUP(E944,'Volet 1 - Domaines 2&amp;3'!$A$39:$L$43,12,0))*$B$6,error),"")</f>
        <v/>
      </c>
      <c r="H944" s="119" t="str" cm="1">
        <f t="array" ref="H944">IF(SUMIF('BDD de référence'!$B$6:$B$4786,A944,'BDD de référence'!$J$6:$J$4786)&gt;0,IFERROR((VLOOKUP(E944,'Volet 1 - Domaines 2&amp;3'!$A$39:$L$43,11,0)*D944+VLOOKUP(E944,'Volet 1 - Domaines 2&amp;3'!$A$39:$L$43,12,0))*$B$6,error),"")</f>
        <v/>
      </c>
      <c r="I944" s="119">
        <f>IFERROR((VLOOKUP(E944,'Simulations - Consolidé'!$A$41:$P$45,15,0)*D944+VLOOKUP(E944,'Simulations - Consolidé'!$A$41:$P$45,16,0)),"")*$C$6</f>
        <v>17601.844531864674</v>
      </c>
      <c r="J944" s="167">
        <v>10763.7</v>
      </c>
      <c r="K944" s="167">
        <v>12916.44</v>
      </c>
      <c r="L944" s="167">
        <v>9520.0400000000009</v>
      </c>
      <c r="M944" s="167">
        <v>11424.050000000001</v>
      </c>
      <c r="N944" s="167">
        <v>6647.68</v>
      </c>
      <c r="O944" s="167">
        <v>7977.22</v>
      </c>
    </row>
    <row r="945" spans="1:15">
      <c r="A945" s="1" t="s">
        <v>4082</v>
      </c>
      <c r="B945" s="1" t="str">
        <f>VLOOKUP(A945,'BDD de référence'!$B$5:$D$5006,3,0)</f>
        <v>37</v>
      </c>
      <c r="C945" s="1" t="str">
        <f>VLOOKUP(A945,'BDD de référence'!$B$5:$E$5006,4,0)</f>
        <v>Centre-Val de Loire</v>
      </c>
      <c r="D945" s="201">
        <v>8669.5</v>
      </c>
      <c r="E945" s="189" t="str">
        <f t="shared" si="14"/>
        <v>Tranche B</v>
      </c>
      <c r="F945" s="119">
        <f>IFERROR((VLOOKUP(E945,'Simulations - Consolidé'!$A$41:$P$45,13,0)*D945+VLOOKUP(E945,'Simulations - Consolidé'!$A$41:$P$45,14,0)),"")*$B$6</f>
        <v>22597.277419354836</v>
      </c>
      <c r="G945" s="119" t="str" cm="1">
        <f t="array" ref="G945">IF(SUMIF('BDD de référence'!$B$6:$B$4786,A945,'BDD de référence'!$I$6:$I$4786)&gt;0,IFERROR((VLOOKUP(E945,'Volet 1 - Domaines 2&amp;3'!$A$39:$L$43,11,0)*D945+VLOOKUP(E945,'Volet 1 - Domaines 2&amp;3'!$A$39:$L$43,12,0))*$B$6,error),"")</f>
        <v/>
      </c>
      <c r="H945" s="119" t="str" cm="1">
        <f t="array" ref="H945">IF(SUMIF('BDD de référence'!$B$6:$B$4786,A945,'BDD de référence'!$J$6:$J$4786)&gt;0,IFERROR((VLOOKUP(E945,'Volet 1 - Domaines 2&amp;3'!$A$39:$L$43,11,0)*D945+VLOOKUP(E945,'Volet 1 - Domaines 2&amp;3'!$A$39:$L$43,12,0))*$B$6,error),"")</f>
        <v/>
      </c>
      <c r="I945" s="119">
        <f>IFERROR((VLOOKUP(E945,'Simulations - Consolidé'!$A$41:$P$45,15,0)*D945+VLOOKUP(E945,'Simulations - Consolidé'!$A$41:$P$45,16,0)),"")*$C$6</f>
        <v>9823.4936270653016</v>
      </c>
      <c r="J945" s="167">
        <v>6743.68</v>
      </c>
      <c r="K945" s="167">
        <v>8092.42</v>
      </c>
      <c r="L945" s="167">
        <v>5865.46</v>
      </c>
      <c r="M945" s="167">
        <v>7038.56</v>
      </c>
      <c r="N945" s="167">
        <v>5551.31</v>
      </c>
      <c r="O945" s="167">
        <v>6661.58</v>
      </c>
    </row>
    <row r="946" spans="1:15">
      <c r="A946" s="1" t="s">
        <v>4036</v>
      </c>
      <c r="B946" s="1" t="str">
        <f>VLOOKUP(A946,'BDD de référence'!$B$5:$D$5006,3,0)</f>
        <v>37</v>
      </c>
      <c r="C946" s="1" t="str">
        <f>VLOOKUP(A946,'BDD de référence'!$B$5:$E$5006,4,0)</f>
        <v>Centre-Val de Loire</v>
      </c>
      <c r="D946" s="201">
        <v>35823.5</v>
      </c>
      <c r="E946" s="189" t="str">
        <f t="shared" si="14"/>
        <v>Tranche C</v>
      </c>
      <c r="F946" s="119">
        <f>IFERROR((VLOOKUP(E946,'Simulations - Consolidé'!$A$41:$P$45,13,0)*D946+VLOOKUP(E946,'Simulations - Consolidé'!$A$41:$P$45,14,0)),"")*$B$6</f>
        <v>46366.975662650599</v>
      </c>
      <c r="G946" s="119" t="str" cm="1">
        <f t="array" ref="G946">IF(SUMIF('BDD de référence'!$B$6:$B$4786,A946,'BDD de référence'!$I$6:$I$4786)&gt;0,IFERROR((VLOOKUP(E946,'Volet 1 - Domaines 2&amp;3'!$A$39:$L$43,11,0)*D946+VLOOKUP(E946,'Volet 1 - Domaines 2&amp;3'!$A$39:$L$43,12,0))*$B$6,error),"")</f>
        <v/>
      </c>
      <c r="H946" s="119" cm="1">
        <f t="array" ref="H946">IF(SUMIF('BDD de référence'!$B$6:$B$4786,A946,'BDD de référence'!$J$6:$J$4786)&gt;0,IFERROR((VLOOKUP(E946,'Volet 1 - Domaines 2&amp;3'!$A$39:$L$43,11,0)*D946+VLOOKUP(E946,'Volet 1 - Domaines 2&amp;3'!$A$39:$L$43,12,0))*$B$6,error),"")</f>
        <v>23519.033012048192</v>
      </c>
      <c r="I946" s="119">
        <f>IFERROR((VLOOKUP(E946,'Simulations - Consolidé'!$A$41:$P$45,15,0)*D946+VLOOKUP(E946,'Simulations - Consolidé'!$A$41:$P$45,16,0)),"")*$C$6</f>
        <v>20156.662303849545</v>
      </c>
      <c r="J946" s="167">
        <v>12278.06</v>
      </c>
      <c r="K946" s="167">
        <v>14733.68</v>
      </c>
      <c r="L946" s="167">
        <v>10305.700000000001</v>
      </c>
      <c r="M946" s="167">
        <v>12366.84</v>
      </c>
      <c r="N946" s="167">
        <v>7308.77</v>
      </c>
      <c r="O946" s="167">
        <v>8770.5300000000007</v>
      </c>
    </row>
    <row r="947" spans="1:15">
      <c r="A947" s="1" t="s">
        <v>4025</v>
      </c>
      <c r="B947" s="1" t="str">
        <f>VLOOKUP(A947,'BDD de référence'!$B$5:$D$5006,3,0)</f>
        <v>37</v>
      </c>
      <c r="C947" s="1" t="str">
        <f>VLOOKUP(A947,'BDD de référence'!$B$5:$E$5006,4,0)</f>
        <v>Centre-Val de Loire</v>
      </c>
      <c r="D947" s="201">
        <v>90079</v>
      </c>
      <c r="E947" s="189" t="str">
        <f t="shared" si="14"/>
        <v>Tranche C</v>
      </c>
      <c r="F947" s="119">
        <f>IFERROR((VLOOKUP(E947,'Simulations - Consolidé'!$A$41:$P$45,13,0)*D947+VLOOKUP(E947,'Simulations - Consolidé'!$A$41:$P$45,14,0)),"")*$B$6</f>
        <v>69036.62313253012</v>
      </c>
      <c r="G947" s="119" t="str" cm="1">
        <f t="array" ref="G947">IF(SUMIF('BDD de référence'!$B$6:$B$4786,A947,'BDD de référence'!$I$6:$I$4786)&gt;0,IFERROR((VLOOKUP(E947,'Volet 1 - Domaines 2&amp;3'!$A$39:$L$43,11,0)*D947+VLOOKUP(E947,'Volet 1 - Domaines 2&amp;3'!$A$39:$L$43,12,0))*$B$6,error),"")</f>
        <v/>
      </c>
      <c r="H947" s="119" cm="1">
        <f t="array" ref="H947">IF(SUMIF('BDD de référence'!$B$6:$B$4786,A947,'BDD de référence'!$J$6:$J$4786)&gt;0,IFERROR((VLOOKUP(E947,'Volet 1 - Domaines 2&amp;3'!$A$39:$L$43,11,0)*D947+VLOOKUP(E947,'Volet 1 - Domaines 2&amp;3'!$A$39:$L$43,12,0))*$B$6,error),"")</f>
        <v>29297.570602409633</v>
      </c>
      <c r="I947" s="119">
        <f>IFERROR((VLOOKUP(E947,'Simulations - Consolidé'!$A$41:$P$45,15,0)*D947+VLOOKUP(E947,'Simulations - Consolidé'!$A$41:$P$45,16,0)),"")*$C$6</f>
        <v>30011.616655891859</v>
      </c>
      <c r="J947" s="167">
        <v>18161.189999999999</v>
      </c>
      <c r="K947" s="167">
        <v>21793.429999999997</v>
      </c>
      <c r="L947" s="167">
        <v>13247.26</v>
      </c>
      <c r="M947" s="167">
        <v>15896.72</v>
      </c>
      <c r="N947" s="167">
        <v>9923.5</v>
      </c>
      <c r="O947" s="167">
        <v>11908.2</v>
      </c>
    </row>
    <row r="948" spans="1:15">
      <c r="A948" s="1" t="s">
        <v>4038</v>
      </c>
      <c r="B948" s="1" t="str">
        <f>VLOOKUP(A948,'BDD de référence'!$B$5:$D$5006,3,0)</f>
        <v>37</v>
      </c>
      <c r="C948" s="1" t="str">
        <f>VLOOKUP(A948,'BDD de référence'!$B$5:$E$5006,4,0)</f>
        <v>Centre-Val de Loire</v>
      </c>
      <c r="D948" s="201">
        <v>26418.5</v>
      </c>
      <c r="E948" s="189" t="str">
        <f t="shared" si="14"/>
        <v>Tranche C</v>
      </c>
      <c r="F948" s="119">
        <f>IFERROR((VLOOKUP(E948,'Simulations - Consolidé'!$A$41:$P$45,13,0)*D948+VLOOKUP(E948,'Simulations - Consolidé'!$A$41:$P$45,14,0)),"")*$B$6</f>
        <v>42437.272048192768</v>
      </c>
      <c r="G948" s="119" t="str" cm="1">
        <f t="array" ref="G948">IF(SUMIF('BDD de référence'!$B$6:$B$4786,A948,'BDD de référence'!$I$6:$I$4786)&gt;0,IFERROR((VLOOKUP(E948,'Volet 1 - Domaines 2&amp;3'!$A$39:$L$43,11,0)*D948+VLOOKUP(E948,'Volet 1 - Domaines 2&amp;3'!$A$39:$L$43,12,0))*$B$6,error),"")</f>
        <v/>
      </c>
      <c r="H948" s="119" t="str" cm="1">
        <f t="array" ref="H948">IF(SUMIF('BDD de référence'!$B$6:$B$4786,A948,'BDD de référence'!$J$6:$J$4786)&gt;0,IFERROR((VLOOKUP(E948,'Volet 1 - Domaines 2&amp;3'!$A$39:$L$43,11,0)*D948+VLOOKUP(E948,'Volet 1 - Domaines 2&amp;3'!$A$39:$L$43,12,0))*$B$6,error),"")</f>
        <v/>
      </c>
      <c r="I948" s="119">
        <f>IFERROR((VLOOKUP(E948,'Simulations - Consolidé'!$A$41:$P$45,15,0)*D948+VLOOKUP(E948,'Simulations - Consolidé'!$A$41:$P$45,16,0)),"")*$C$6</f>
        <v>18448.340646488396</v>
      </c>
      <c r="J948" s="167">
        <v>11258.24</v>
      </c>
      <c r="K948" s="167">
        <v>13509.89</v>
      </c>
      <c r="L948" s="167">
        <v>9795.7900000000009</v>
      </c>
      <c r="M948" s="167">
        <v>11754.95</v>
      </c>
      <c r="N948" s="167">
        <v>6855.52</v>
      </c>
      <c r="O948" s="167">
        <v>8226.630000000001</v>
      </c>
    </row>
    <row r="949" spans="1:15">
      <c r="A949" s="1" t="s">
        <v>4049</v>
      </c>
      <c r="B949" s="1" t="str">
        <f>VLOOKUP(A949,'BDD de référence'!$B$5:$D$5006,3,0)</f>
        <v>37</v>
      </c>
      <c r="C949" s="1" t="str">
        <f>VLOOKUP(A949,'BDD de référence'!$B$5:$E$5006,4,0)</f>
        <v>Centre-Val de Loire</v>
      </c>
      <c r="D949" s="201">
        <v>18988.5</v>
      </c>
      <c r="E949" s="189" t="str">
        <f t="shared" si="14"/>
        <v>Tranche B</v>
      </c>
      <c r="F949" s="119">
        <f>IFERROR((VLOOKUP(E949,'Simulations - Consolidé'!$A$41:$P$45,13,0)*D949+VLOOKUP(E949,'Simulations - Consolidé'!$A$41:$P$45,14,0)),"")*$B$6</f>
        <v>36178.412903225806</v>
      </c>
      <c r="G949" s="119" t="str" cm="1">
        <f t="array" ref="G949">IF(SUMIF('BDD de référence'!$B$6:$B$4786,A949,'BDD de référence'!$I$6:$I$4786)&gt;0,IFERROR((VLOOKUP(E949,'Volet 1 - Domaines 2&amp;3'!$A$39:$L$43,11,0)*D949+VLOOKUP(E949,'Volet 1 - Domaines 2&amp;3'!$A$39:$L$43,12,0))*$B$6,error),"")</f>
        <v/>
      </c>
      <c r="H949" s="119" t="str" cm="1">
        <f t="array" ref="H949">IF(SUMIF('BDD de référence'!$B$6:$B$4786,A949,'BDD de référence'!$J$6:$J$4786)&gt;0,IFERROR((VLOOKUP(E949,'Volet 1 - Domaines 2&amp;3'!$A$39:$L$43,11,0)*D949+VLOOKUP(E949,'Volet 1 - Domaines 2&amp;3'!$A$39:$L$43,12,0))*$B$6,error),"")</f>
        <v/>
      </c>
      <c r="I949" s="119">
        <f>IFERROR((VLOOKUP(E949,'Simulations - Consolidé'!$A$41:$P$45,15,0)*D949+VLOOKUP(E949,'Simulations - Consolidé'!$A$41:$P$45,16,0)),"")*$C$6</f>
        <v>15727.487962234462</v>
      </c>
      <c r="J949" s="167">
        <v>9795</v>
      </c>
      <c r="K949" s="167">
        <v>11754</v>
      </c>
      <c r="L949" s="167">
        <v>8639.39</v>
      </c>
      <c r="M949" s="167">
        <v>10367.27</v>
      </c>
      <c r="N949" s="167">
        <v>6383.49</v>
      </c>
      <c r="O949" s="167">
        <v>7660.1900000000005</v>
      </c>
    </row>
    <row r="950" spans="1:15">
      <c r="A950" s="1" t="s">
        <v>4072</v>
      </c>
      <c r="B950" s="1" t="str">
        <f>VLOOKUP(A950,'BDD de référence'!$B$5:$D$5006,3,0)</f>
        <v>37</v>
      </c>
      <c r="C950" s="1" t="str">
        <f>VLOOKUP(A950,'BDD de référence'!$B$5:$E$5006,4,0)</f>
        <v>Centre-Val de Loire</v>
      </c>
      <c r="D950" s="201">
        <v>12818</v>
      </c>
      <c r="E950" s="189" t="str">
        <f t="shared" si="14"/>
        <v>Tranche B</v>
      </c>
      <c r="F950" s="119">
        <f>IFERROR((VLOOKUP(E950,'Simulations - Consolidé'!$A$41:$P$45,13,0)*D950+VLOOKUP(E950,'Simulations - Consolidé'!$A$41:$P$45,14,0)),"")*$B$6</f>
        <v>28057.238709677418</v>
      </c>
      <c r="G950" s="119" t="str" cm="1">
        <f t="array" ref="G950">IF(SUMIF('BDD de référence'!$B$6:$B$4786,A950,'BDD de référence'!$I$6:$I$4786)&gt;0,IFERROR((VLOOKUP(E950,'Volet 1 - Domaines 2&amp;3'!$A$39:$L$43,11,0)*D950+VLOOKUP(E950,'Volet 1 - Domaines 2&amp;3'!$A$39:$L$43,12,0))*$B$6,error),"")</f>
        <v/>
      </c>
      <c r="H950" s="119" t="str" cm="1">
        <f t="array" ref="H950">IF(SUMIF('BDD de référence'!$B$6:$B$4786,A950,'BDD de référence'!$J$6:$J$4786)&gt;0,IFERROR((VLOOKUP(E950,'Volet 1 - Domaines 2&amp;3'!$A$39:$L$43,11,0)*D950+VLOOKUP(E950,'Volet 1 - Domaines 2&amp;3'!$A$39:$L$43,12,0))*$B$6,error),"")</f>
        <v/>
      </c>
      <c r="I950" s="119">
        <f>IFERROR((VLOOKUP(E950,'Simulations - Consolidé'!$A$41:$P$45,15,0)*D950+VLOOKUP(E950,'Simulations - Consolidé'!$A$41:$P$45,16,0)),"")*$C$6</f>
        <v>12197.049252557043</v>
      </c>
      <c r="J950" s="167">
        <v>7970.39</v>
      </c>
      <c r="K950" s="167">
        <v>9564.4699999999993</v>
      </c>
      <c r="L950" s="167">
        <v>6980.65</v>
      </c>
      <c r="M950" s="167">
        <v>8376.7800000000007</v>
      </c>
      <c r="N950" s="167">
        <v>5885.87</v>
      </c>
      <c r="O950" s="167">
        <v>7063.05</v>
      </c>
    </row>
    <row r="951" spans="1:15">
      <c r="A951" s="1" t="s">
        <v>4059</v>
      </c>
      <c r="B951" s="1" t="str">
        <f>VLOOKUP(A951,'BDD de référence'!$B$5:$D$5006,3,0)</f>
        <v>37</v>
      </c>
      <c r="C951" s="1" t="str">
        <f>VLOOKUP(A951,'BDD de référence'!$B$5:$E$5006,4,0)</f>
        <v>Centre-Val de Loire</v>
      </c>
      <c r="D951" s="201">
        <v>15517</v>
      </c>
      <c r="E951" s="189" t="str">
        <f t="shared" si="14"/>
        <v>Tranche B</v>
      </c>
      <c r="F951" s="119">
        <f>IFERROR((VLOOKUP(E951,'Simulations - Consolidé'!$A$41:$P$45,13,0)*D951+VLOOKUP(E951,'Simulations - Consolidé'!$A$41:$P$45,14,0)),"")*$B$6</f>
        <v>31609.470967741931</v>
      </c>
      <c r="G951" s="119" t="str" cm="1">
        <f t="array" ref="G951">IF(SUMIF('BDD de référence'!$B$6:$B$4786,A951,'BDD de référence'!$I$6:$I$4786)&gt;0,IFERROR((VLOOKUP(E951,'Volet 1 - Domaines 2&amp;3'!$A$39:$L$43,11,0)*D951+VLOOKUP(E951,'Volet 1 - Domaines 2&amp;3'!$A$39:$L$43,12,0))*$B$6,error),"")</f>
        <v/>
      </c>
      <c r="H951" s="119" t="str" cm="1">
        <f t="array" ref="H951">IF(SUMIF('BDD de référence'!$B$6:$B$4786,A951,'BDD de référence'!$J$6:$J$4786)&gt;0,IFERROR((VLOOKUP(E951,'Volet 1 - Domaines 2&amp;3'!$A$39:$L$43,11,0)*D951+VLOOKUP(E951,'Volet 1 - Domaines 2&amp;3'!$A$39:$L$43,12,0))*$B$6,error),"")</f>
        <v/>
      </c>
      <c r="I951" s="119">
        <f>IFERROR((VLOOKUP(E951,'Simulations - Consolidé'!$A$41:$P$45,15,0)*D951+VLOOKUP(E951,'Simulations - Consolidé'!$A$41:$P$45,16,0)),"")*$C$6</f>
        <v>13741.276475216364</v>
      </c>
      <c r="J951" s="167">
        <v>8768.48</v>
      </c>
      <c r="K951" s="167">
        <v>10522.18</v>
      </c>
      <c r="L951" s="167">
        <v>7706.1900000000005</v>
      </c>
      <c r="M951" s="167">
        <v>9247.43</v>
      </c>
      <c r="N951" s="167">
        <v>6103.5300000000007</v>
      </c>
      <c r="O951" s="167">
        <v>7324.24</v>
      </c>
    </row>
    <row r="952" spans="1:15">
      <c r="A952" s="1" t="s">
        <v>4077</v>
      </c>
      <c r="B952" s="1" t="str">
        <f>VLOOKUP(A952,'BDD de référence'!$B$5:$D$5006,3,0)</f>
        <v>37</v>
      </c>
      <c r="C952" s="1" t="str">
        <f>VLOOKUP(A952,'BDD de référence'!$B$5:$E$5006,4,0)</f>
        <v>Centre-Val de Loire</v>
      </c>
      <c r="D952" s="201">
        <v>9872.5</v>
      </c>
      <c r="E952" s="189" t="str">
        <f t="shared" si="14"/>
        <v>Tranche B</v>
      </c>
      <c r="F952" s="119">
        <f>IFERROR((VLOOKUP(E952,'Simulations - Consolidé'!$A$41:$P$45,13,0)*D952+VLOOKUP(E952,'Simulations - Consolidé'!$A$41:$P$45,14,0)),"")*$B$6</f>
        <v>24180.580645161292</v>
      </c>
      <c r="G952" s="119" t="str" cm="1">
        <f t="array" ref="G952">IF(SUMIF('BDD de référence'!$B$6:$B$4786,A952,'BDD de référence'!$I$6:$I$4786)&gt;0,IFERROR((VLOOKUP(E952,'Volet 1 - Domaines 2&amp;3'!$A$39:$L$43,11,0)*D952+VLOOKUP(E952,'Volet 1 - Domaines 2&amp;3'!$A$39:$L$43,12,0))*$B$6,error),"")</f>
        <v/>
      </c>
      <c r="H952" s="119" t="str" cm="1">
        <f t="array" ref="H952">IF(SUMIF('BDD de référence'!$B$6:$B$4786,A952,'BDD de référence'!$J$6:$J$4786)&gt;0,IFERROR((VLOOKUP(E952,'Volet 1 - Domaines 2&amp;3'!$A$39:$L$43,11,0)*D952+VLOOKUP(E952,'Volet 1 - Domaines 2&amp;3'!$A$39:$L$43,12,0))*$B$6,error),"")</f>
        <v/>
      </c>
      <c r="I952" s="119">
        <f>IFERROR((VLOOKUP(E952,'Simulations - Consolidé'!$A$41:$P$45,15,0)*D952+VLOOKUP(E952,'Simulations - Consolidé'!$A$41:$P$45,16,0)),"")*$C$6</f>
        <v>10511.787568843429</v>
      </c>
      <c r="J952" s="167">
        <v>7099.4</v>
      </c>
      <c r="K952" s="167">
        <v>8519.2800000000007</v>
      </c>
      <c r="L952" s="167">
        <v>6188.85</v>
      </c>
      <c r="M952" s="167">
        <v>7426.62</v>
      </c>
      <c r="N952" s="167">
        <v>5648.33</v>
      </c>
      <c r="O952" s="167">
        <v>6778</v>
      </c>
    </row>
    <row r="953" spans="1:15">
      <c r="A953" s="1" t="s">
        <v>4064</v>
      </c>
      <c r="B953" s="1" t="str">
        <f>VLOOKUP(A953,'BDD de référence'!$B$5:$D$5006,3,0)</f>
        <v>37</v>
      </c>
      <c r="C953" s="1" t="str">
        <f>VLOOKUP(A953,'BDD de référence'!$B$5:$E$5006,4,0)</f>
        <v>Centre-Val de Loire</v>
      </c>
      <c r="D953" s="201">
        <v>14932.5</v>
      </c>
      <c r="E953" s="189" t="str">
        <f t="shared" si="14"/>
        <v>Tranche B</v>
      </c>
      <c r="F953" s="119">
        <f>IFERROR((VLOOKUP(E953,'Simulations - Consolidé'!$A$41:$P$45,13,0)*D953+VLOOKUP(E953,'Simulations - Consolidé'!$A$41:$P$45,14,0)),"")*$B$6</f>
        <v>30840.193548387095</v>
      </c>
      <c r="G953" s="119" t="str" cm="1">
        <f t="array" ref="G953">IF(SUMIF('BDD de référence'!$B$6:$B$4786,A953,'BDD de référence'!$I$6:$I$4786)&gt;0,IFERROR((VLOOKUP(E953,'Volet 1 - Domaines 2&amp;3'!$A$39:$L$43,11,0)*D953+VLOOKUP(E953,'Volet 1 - Domaines 2&amp;3'!$A$39:$L$43,12,0))*$B$6,error),"")</f>
        <v/>
      </c>
      <c r="H953" s="119" t="str" cm="1">
        <f t="array" ref="H953">IF(SUMIF('BDD de référence'!$B$6:$B$4786,A953,'BDD de référence'!$J$6:$J$4786)&gt;0,IFERROR((VLOOKUP(E953,'Volet 1 - Domaines 2&amp;3'!$A$39:$L$43,11,0)*D953+VLOOKUP(E953,'Volet 1 - Domaines 2&amp;3'!$A$39:$L$43,12,0))*$B$6,error),"")</f>
        <v/>
      </c>
      <c r="I953" s="119">
        <f>IFERROR((VLOOKUP(E953,'Simulations - Consolidé'!$A$41:$P$45,15,0)*D953+VLOOKUP(E953,'Simulations - Consolidé'!$A$41:$P$45,16,0)),"")*$C$6</f>
        <v>13406.856018882769</v>
      </c>
      <c r="J953" s="167">
        <v>8595.64</v>
      </c>
      <c r="K953" s="167">
        <v>10314.77</v>
      </c>
      <c r="L953" s="167">
        <v>7549.0700000000006</v>
      </c>
      <c r="M953" s="167">
        <v>9058.89</v>
      </c>
      <c r="N953" s="167">
        <v>6056.4000000000005</v>
      </c>
      <c r="O953" s="167">
        <v>7267.68</v>
      </c>
    </row>
    <row r="954" spans="1:15">
      <c r="A954" s="1" t="s">
        <v>4085</v>
      </c>
      <c r="B954" s="1" t="str">
        <f>VLOOKUP(A954,'BDD de référence'!$B$5:$D$5006,3,0)</f>
        <v>37</v>
      </c>
      <c r="C954" s="1" t="str">
        <f>VLOOKUP(A954,'BDD de référence'!$B$5:$E$5006,4,0)</f>
        <v>Centre-Val de Loire</v>
      </c>
      <c r="D954" s="201">
        <v>7688.5</v>
      </c>
      <c r="E954" s="189" t="str">
        <f t="shared" si="14"/>
        <v>Tranche B</v>
      </c>
      <c r="F954" s="119">
        <f>IFERROR((VLOOKUP(E954,'Simulations - Consolidé'!$A$41:$P$45,13,0)*D954+VLOOKUP(E954,'Simulations - Consolidé'!$A$41:$P$45,14,0)),"")*$B$6</f>
        <v>21306.154838709674</v>
      </c>
      <c r="G954" s="119" t="str" cm="1">
        <f t="array" ref="G954">IF(SUMIF('BDD de référence'!$B$6:$B$4786,A954,'BDD de référence'!$I$6:$I$4786)&gt;0,IFERROR((VLOOKUP(E954,'Volet 1 - Domaines 2&amp;3'!$A$39:$L$43,11,0)*D954+VLOOKUP(E954,'Volet 1 - Domaines 2&amp;3'!$A$39:$L$43,12,0))*$B$6,error),"")</f>
        <v/>
      </c>
      <c r="H954" s="119" t="str" cm="1">
        <f t="array" ref="H954">IF(SUMIF('BDD de référence'!$B$6:$B$4786,A954,'BDD de référence'!$J$6:$J$4786)&gt;0,IFERROR((VLOOKUP(E954,'Volet 1 - Domaines 2&amp;3'!$A$39:$L$43,11,0)*D954+VLOOKUP(E954,'Volet 1 - Domaines 2&amp;3'!$A$39:$L$43,12,0))*$B$6,error),"")</f>
        <v/>
      </c>
      <c r="I954" s="119">
        <f>IFERROR((VLOOKUP(E954,'Simulations - Consolidé'!$A$41:$P$45,15,0)*D954+VLOOKUP(E954,'Simulations - Consolidé'!$A$41:$P$45,16,0)),"")*$C$6</f>
        <v>9262.2165224232886</v>
      </c>
      <c r="J954" s="167">
        <v>6453.6</v>
      </c>
      <c r="K954" s="167">
        <v>7744.32</v>
      </c>
      <c r="L954" s="167">
        <v>5601.75</v>
      </c>
      <c r="M954" s="167">
        <v>6722.1</v>
      </c>
      <c r="N954" s="167">
        <v>5472.2</v>
      </c>
      <c r="O954" s="167">
        <v>6566.64</v>
      </c>
    </row>
    <row r="955" spans="1:15">
      <c r="A955" s="1" t="s">
        <v>4054</v>
      </c>
      <c r="B955" s="1" t="str">
        <f>VLOOKUP(A955,'BDD de référence'!$B$5:$D$5006,3,0)</f>
        <v>37</v>
      </c>
      <c r="C955" s="1" t="str">
        <f>VLOOKUP(A955,'BDD de référence'!$B$5:$E$5006,4,0)</f>
        <v>Centre-Val de Loire</v>
      </c>
      <c r="D955" s="201">
        <v>17065.5</v>
      </c>
      <c r="E955" s="189" t="str">
        <f t="shared" si="14"/>
        <v>Tranche B</v>
      </c>
      <c r="F955" s="119">
        <f>IFERROR((VLOOKUP(E955,'Simulations - Consolidé'!$A$41:$P$45,13,0)*D955+VLOOKUP(E955,'Simulations - Consolidé'!$A$41:$P$45,14,0)),"")*$B$6</f>
        <v>33647.496774193547</v>
      </c>
      <c r="G955" s="119" t="str" cm="1">
        <f t="array" ref="G955">IF(SUMIF('BDD de référence'!$B$6:$B$4786,A955,'BDD de référence'!$I$6:$I$4786)&gt;0,IFERROR((VLOOKUP(E955,'Volet 1 - Domaines 2&amp;3'!$A$39:$L$43,11,0)*D955+VLOOKUP(E955,'Volet 1 - Domaines 2&amp;3'!$A$39:$L$43,12,0))*$B$6,error),"")</f>
        <v/>
      </c>
      <c r="H955" s="119" t="str" cm="1">
        <f t="array" ref="H955">IF(SUMIF('BDD de référence'!$B$6:$B$4786,A955,'BDD de référence'!$J$6:$J$4786)&gt;0,IFERROR((VLOOKUP(E955,'Volet 1 - Domaines 2&amp;3'!$A$39:$L$43,11,0)*D955+VLOOKUP(E955,'Volet 1 - Domaines 2&amp;3'!$A$39:$L$43,12,0))*$B$6,error),"")</f>
        <v/>
      </c>
      <c r="I955" s="119">
        <f>IFERROR((VLOOKUP(E955,'Simulations - Consolidé'!$A$41:$P$45,15,0)*D955+VLOOKUP(E955,'Simulations - Consolidé'!$A$41:$P$45,16,0)),"")*$C$6</f>
        <v>14627.247521636507</v>
      </c>
      <c r="J955" s="167">
        <v>9226.36</v>
      </c>
      <c r="K955" s="167">
        <v>11071.64</v>
      </c>
      <c r="L955" s="167">
        <v>8122.45</v>
      </c>
      <c r="M955" s="167">
        <v>9746.94</v>
      </c>
      <c r="N955" s="167">
        <v>6228.41</v>
      </c>
      <c r="O955" s="167">
        <v>7474.1</v>
      </c>
    </row>
    <row r="956" spans="1:15">
      <c r="A956" s="1" t="s">
        <v>4017</v>
      </c>
      <c r="B956" s="1" t="str">
        <f>VLOOKUP(A956,'BDD de référence'!$B$5:$D$5006,3,0)</f>
        <v>37</v>
      </c>
      <c r="C956" s="1" t="str">
        <f>VLOOKUP(A956,'BDD de référence'!$B$5:$E$5006,4,0)</f>
        <v>Centre-Val de Loire</v>
      </c>
      <c r="D956" s="201">
        <v>543945.5</v>
      </c>
      <c r="E956" s="189" t="str">
        <f t="shared" si="14"/>
        <v>Tranche D</v>
      </c>
      <c r="F956" s="119">
        <f>IFERROR((VLOOKUP(E956,'Simulations - Consolidé'!$A$41:$P$45,13,0)*D956+VLOOKUP(E956,'Simulations - Consolidé'!$A$41:$P$45,14,0)),"")*$B$6</f>
        <v>160613.22974452557</v>
      </c>
      <c r="G956" s="119" cm="1">
        <f t="array" ref="G956">IF(SUMIF('BDD de référence'!$B$6:$B$4786,A956,'BDD de référence'!$I$6:$I$4786)&gt;0,IFERROR((VLOOKUP(E956,'Volet 1 - Domaines 2&amp;3'!$A$39:$L$43,11,0)*D956+VLOOKUP(E956,'Volet 1 - Domaines 2&amp;3'!$A$39:$L$43,12,0))*$B$6,error),"")</f>
        <v>49653.943722627737</v>
      </c>
      <c r="H956" s="119" cm="1">
        <f t="array" ref="H956">IF(SUMIF('BDD de référence'!$B$6:$B$4786,A956,'BDD de référence'!$J$6:$J$4786)&gt;0,IFERROR((VLOOKUP(E956,'Volet 1 - Domaines 2&amp;3'!$A$39:$L$43,11,0)*D956+VLOOKUP(E956,'Volet 1 - Domaines 2&amp;3'!$A$39:$L$43,12,0))*$B$6,error),"")</f>
        <v>49653.943722627737</v>
      </c>
      <c r="I956" s="119">
        <f>IFERROR((VLOOKUP(E956,'Simulations - Consolidé'!$A$41:$P$45,15,0)*D956+VLOOKUP(E956,'Simulations - Consolidé'!$A$41:$P$45,16,0)),"")*$C$6</f>
        <v>69821.820104148122</v>
      </c>
      <c r="J956" s="167">
        <v>41926.740000000005</v>
      </c>
      <c r="K956" s="167">
        <v>50312.090000000004</v>
      </c>
      <c r="L956" s="167">
        <v>24270.7</v>
      </c>
      <c r="M956" s="167">
        <v>29124.84</v>
      </c>
      <c r="N956" s="167">
        <v>20104.039999999997</v>
      </c>
      <c r="O956" s="167">
        <v>24124.85</v>
      </c>
    </row>
    <row r="957" spans="1:15">
      <c r="A957" s="1" t="s">
        <v>4034</v>
      </c>
      <c r="B957" s="1" t="str">
        <f>VLOOKUP(A957,'BDD de référence'!$B$5:$D$5006,3,0)</f>
        <v>37</v>
      </c>
      <c r="C957" s="1" t="str">
        <f>VLOOKUP(A957,'BDD de référence'!$B$5:$E$5006,4,0)</f>
        <v>Centre-Val de Loire</v>
      </c>
      <c r="D957" s="201">
        <v>59195.5</v>
      </c>
      <c r="E957" s="189" t="str">
        <f t="shared" si="14"/>
        <v>Tranche C</v>
      </c>
      <c r="F957" s="119">
        <f>IFERROR((VLOOKUP(E957,'Simulations - Consolidé'!$A$41:$P$45,13,0)*D957+VLOOKUP(E957,'Simulations - Consolidé'!$A$41:$P$45,14,0)),"")*$B$6</f>
        <v>56132.529397590362</v>
      </c>
      <c r="G957" s="119" cm="1">
        <f t="array" ref="G957">IF(SUMIF('BDD de référence'!$B$6:$B$4786,A957,'BDD de référence'!$I$6:$I$4786)&gt;0,IFERROR((VLOOKUP(E957,'Volet 1 - Domaines 2&amp;3'!$A$39:$L$43,11,0)*D957+VLOOKUP(E957,'Volet 1 - Domaines 2&amp;3'!$A$39:$L$43,12,0))*$B$6,error),"")</f>
        <v>26008.291807228914</v>
      </c>
      <c r="H957" s="119" cm="1">
        <f t="array" ref="H957">IF(SUMIF('BDD de référence'!$B$6:$B$4786,A957,'BDD de référence'!$J$6:$J$4786)&gt;0,IFERROR((VLOOKUP(E957,'Volet 1 - Domaines 2&amp;3'!$A$39:$L$43,11,0)*D957+VLOOKUP(E957,'Volet 1 - Domaines 2&amp;3'!$A$39:$L$43,12,0))*$B$6,error),"")</f>
        <v>26008.291807228914</v>
      </c>
      <c r="I957" s="119">
        <f>IFERROR((VLOOKUP(E957,'Simulations - Consolidé'!$A$41:$P$45,15,0)*D957+VLOOKUP(E957,'Simulations - Consolidé'!$A$41:$P$45,16,0)),"")*$C$6</f>
        <v>24401.946065236556</v>
      </c>
      <c r="J957" s="167">
        <v>14812.37</v>
      </c>
      <c r="K957" s="167">
        <v>17774.849999999999</v>
      </c>
      <c r="L957" s="167">
        <v>11572.85</v>
      </c>
      <c r="M957" s="167">
        <v>13887.42</v>
      </c>
      <c r="N957" s="167">
        <v>8435.130000000001</v>
      </c>
      <c r="O957" s="167">
        <v>10122.16</v>
      </c>
    </row>
    <row r="958" spans="1:15">
      <c r="A958" s="1" t="s">
        <v>4029</v>
      </c>
      <c r="B958" s="1" t="str">
        <f>VLOOKUP(A958,'BDD de référence'!$B$5:$D$5006,3,0)</f>
        <v>37</v>
      </c>
      <c r="C958" s="1" t="str">
        <f>VLOOKUP(A958,'BDD de référence'!$B$5:$E$5006,4,0)</f>
        <v>Centre-Val de Loire</v>
      </c>
      <c r="D958" s="201">
        <v>84827.5</v>
      </c>
      <c r="E958" s="189" t="str">
        <f t="shared" si="14"/>
        <v>Tranche C</v>
      </c>
      <c r="F958" s="119">
        <f>IFERROR((VLOOKUP(E958,'Simulations - Consolidé'!$A$41:$P$45,13,0)*D958+VLOOKUP(E958,'Simulations - Consolidé'!$A$41:$P$45,14,0)),"")*$B$6</f>
        <v>66842.381927710827</v>
      </c>
      <c r="G958" s="119" cm="1">
        <f t="array" ref="G958">IF(SUMIF('BDD de référence'!$B$6:$B$4786,A958,'BDD de référence'!$I$6:$I$4786)&gt;0,IFERROR((VLOOKUP(E958,'Volet 1 - Domaines 2&amp;3'!$A$39:$L$43,11,0)*D958+VLOOKUP(E958,'Volet 1 - Domaines 2&amp;3'!$A$39:$L$43,12,0))*$B$6,error),"")</f>
        <v>28738.254216867474</v>
      </c>
      <c r="H958" s="119" cm="1">
        <f t="array" ref="H958">IF(SUMIF('BDD de référence'!$B$6:$B$4786,A958,'BDD de référence'!$J$6:$J$4786)&gt;0,IFERROR((VLOOKUP(E958,'Volet 1 - Domaines 2&amp;3'!$A$39:$L$43,11,0)*D958+VLOOKUP(E958,'Volet 1 - Domaines 2&amp;3'!$A$39:$L$43,12,0))*$B$6,error),"")</f>
        <v>28738.254216867474</v>
      </c>
      <c r="I958" s="119">
        <f>IFERROR((VLOOKUP(E958,'Simulations - Consolidé'!$A$41:$P$45,15,0)*D958+VLOOKUP(E958,'Simulations - Consolidé'!$A$41:$P$45,16,0)),"")*$C$6</f>
        <v>29057.735615633264</v>
      </c>
      <c r="J958" s="167">
        <v>17591.75</v>
      </c>
      <c r="K958" s="167">
        <v>21110.1</v>
      </c>
      <c r="L958" s="167">
        <v>12962.550000000001</v>
      </c>
      <c r="M958" s="167">
        <v>15555.06</v>
      </c>
      <c r="N958" s="167">
        <v>9670.41</v>
      </c>
      <c r="O958" s="167">
        <v>11604.5</v>
      </c>
    </row>
    <row r="959" spans="1:15">
      <c r="A959" s="1" t="s">
        <v>4042</v>
      </c>
      <c r="B959" s="1" t="str">
        <f>VLOOKUP(A959,'BDD de référence'!$B$5:$D$5006,3,0)</f>
        <v>37</v>
      </c>
      <c r="C959" s="1" t="str">
        <f>VLOOKUP(A959,'BDD de référence'!$B$5:$E$5006,4,0)</f>
        <v>Centre-Val de Loire</v>
      </c>
      <c r="D959" s="201">
        <v>31057.5</v>
      </c>
      <c r="E959" s="189" t="str">
        <f t="shared" si="14"/>
        <v>Tranche C</v>
      </c>
      <c r="F959" s="119">
        <f>IFERROR((VLOOKUP(E959,'Simulations - Consolidé'!$A$41:$P$45,13,0)*D959+VLOOKUP(E959,'Simulations - Consolidé'!$A$41:$P$45,14,0)),"")*$B$6</f>
        <v>44375.591566265059</v>
      </c>
      <c r="G959" s="119" cm="1">
        <f t="array" ref="G959">IF(SUMIF('BDD de référence'!$B$6:$B$4786,A959,'BDD de référence'!$I$6:$I$4786)&gt;0,IFERROR((VLOOKUP(E959,'Volet 1 - Domaines 2&amp;3'!$A$39:$L$43,11,0)*D959+VLOOKUP(E959,'Volet 1 - Domaines 2&amp;3'!$A$39:$L$43,12,0))*$B$6,error),"")</f>
        <v>23011.425301204818</v>
      </c>
      <c r="H959" s="119" cm="1">
        <f t="array" ref="H959">IF(SUMIF('BDD de référence'!$B$6:$B$4786,A959,'BDD de référence'!$J$6:$J$4786)&gt;0,IFERROR((VLOOKUP(E959,'Volet 1 - Domaines 2&amp;3'!$A$39:$L$43,11,0)*D959+VLOOKUP(E959,'Volet 1 - Domaines 2&amp;3'!$A$39:$L$43,12,0))*$B$6,error),"")</f>
        <v>23011.425301204818</v>
      </c>
      <c r="I959" s="119">
        <f>IFERROR((VLOOKUP(E959,'Simulations - Consolidé'!$A$41:$P$45,15,0)*D959+VLOOKUP(E959,'Simulations - Consolidé'!$A$41:$P$45,16,0)),"")*$C$6</f>
        <v>19290.967352336174</v>
      </c>
      <c r="J959" s="167">
        <v>11761.26</v>
      </c>
      <c r="K959" s="167">
        <v>14113.52</v>
      </c>
      <c r="L959" s="167">
        <v>10047.299999999999</v>
      </c>
      <c r="M959" s="167">
        <v>12056.76</v>
      </c>
      <c r="N959" s="167">
        <v>7079.09</v>
      </c>
      <c r="O959" s="167">
        <v>8494.91</v>
      </c>
    </row>
    <row r="960" spans="1:15">
      <c r="A960" s="1" t="s">
        <v>4047</v>
      </c>
      <c r="B960" s="1" t="str">
        <f>VLOOKUP(A960,'BDD de référence'!$B$5:$D$5006,3,0)</f>
        <v>37</v>
      </c>
      <c r="C960" s="1" t="str">
        <f>VLOOKUP(A960,'BDD de référence'!$B$5:$E$5006,4,0)</f>
        <v>Centre-Val de Loire</v>
      </c>
      <c r="D960" s="201">
        <v>20240</v>
      </c>
      <c r="E960" s="189" t="str">
        <f t="shared" si="14"/>
        <v>Tranche B</v>
      </c>
      <c r="F960" s="119">
        <f>IFERROR((VLOOKUP(E960,'Simulations - Consolidé'!$A$41:$P$45,13,0)*D960+VLOOKUP(E960,'Simulations - Consolidé'!$A$41:$P$45,14,0)),"")*$B$6</f>
        <v>37825.548387096773</v>
      </c>
      <c r="G960" s="119" t="str" cm="1">
        <f t="array" ref="G960">IF(SUMIF('BDD de référence'!$B$6:$B$4786,A960,'BDD de référence'!$I$6:$I$4786)&gt;0,IFERROR((VLOOKUP(E960,'Volet 1 - Domaines 2&amp;3'!$A$39:$L$43,11,0)*D960+VLOOKUP(E960,'Volet 1 - Domaines 2&amp;3'!$A$39:$L$43,12,0))*$B$6,error),"")</f>
        <v/>
      </c>
      <c r="H960" s="119" t="str" cm="1">
        <f t="array" ref="H960">IF(SUMIF('BDD de référence'!$B$6:$B$4786,A960,'BDD de référence'!$J$6:$J$4786)&gt;0,IFERROR((VLOOKUP(E960,'Volet 1 - Domaines 2&amp;3'!$A$39:$L$43,11,0)*D960+VLOOKUP(E960,'Volet 1 - Domaines 2&amp;3'!$A$39:$L$43,12,0))*$B$6,error),"")</f>
        <v/>
      </c>
      <c r="I960" s="119">
        <f>IFERROR((VLOOKUP(E960,'Simulations - Consolidé'!$A$41:$P$45,15,0)*D960+VLOOKUP(E960,'Simulations - Consolidé'!$A$41:$P$45,16,0)),"")*$C$6</f>
        <v>16443.531077891425</v>
      </c>
      <c r="J960" s="167">
        <v>10165.06</v>
      </c>
      <c r="K960" s="167">
        <v>12198.08</v>
      </c>
      <c r="L960" s="167">
        <v>8975.81</v>
      </c>
      <c r="M960" s="167">
        <v>10770.98</v>
      </c>
      <c r="N960" s="167">
        <v>6484.42</v>
      </c>
      <c r="O960" s="167">
        <v>7781.31</v>
      </c>
    </row>
    <row r="961" spans="1:15">
      <c r="A961" s="1" t="s">
        <v>4094</v>
      </c>
      <c r="B961" s="1" t="str">
        <f>VLOOKUP(A961,'BDD de référence'!$B$5:$D$5006,3,0)</f>
        <v>37</v>
      </c>
      <c r="C961" s="1" t="str">
        <f>VLOOKUP(A961,'BDD de référence'!$B$5:$E$5006,4,0)</f>
        <v>Centre-Val de Loire</v>
      </c>
      <c r="D961" s="201">
        <v>19346</v>
      </c>
      <c r="E961" s="189" t="str">
        <f t="shared" si="14"/>
        <v>Tranche B</v>
      </c>
      <c r="F961" s="119">
        <f>IFERROR((VLOOKUP(E961,'Simulations - Consolidé'!$A$41:$P$45,13,0)*D961+VLOOKUP(E961,'Simulations - Consolidé'!$A$41:$P$45,14,0)),"")*$B$6</f>
        <v>36648.929032258064</v>
      </c>
      <c r="G961" s="119" t="str" cm="1">
        <f t="array" ref="G961">IF(SUMIF('BDD de référence'!$B$6:$B$4786,A961,'BDD de référence'!$I$6:$I$4786)&gt;0,IFERROR((VLOOKUP(E961,'Volet 1 - Domaines 2&amp;3'!$A$39:$L$43,11,0)*D961+VLOOKUP(E961,'Volet 1 - Domaines 2&amp;3'!$A$39:$L$43,12,0))*$B$6,error),"")</f>
        <v/>
      </c>
      <c r="H961" s="119" t="str" cm="1">
        <f t="array" ref="H961">IF(SUMIF('BDD de référence'!$B$6:$B$4786,A961,'BDD de référence'!$J$6:$J$4786)&gt;0,IFERROR((VLOOKUP(E961,'Volet 1 - Domaines 2&amp;3'!$A$39:$L$43,11,0)*D961+VLOOKUP(E961,'Volet 1 - Domaines 2&amp;3'!$A$39:$L$43,12,0))*$B$6,error),"")</f>
        <v/>
      </c>
      <c r="I961" s="119">
        <f>IFERROR((VLOOKUP(E961,'Simulations - Consolidé'!$A$41:$P$45,15,0)*D961+VLOOKUP(E961,'Simulations - Consolidé'!$A$41:$P$45,16,0)),"")*$C$6</f>
        <v>15932.030841856807</v>
      </c>
      <c r="J961" s="167">
        <v>9900.7000000000007</v>
      </c>
      <c r="K961" s="167">
        <v>11880.84</v>
      </c>
      <c r="L961" s="167">
        <v>8735.5</v>
      </c>
      <c r="M961" s="167">
        <v>10482.6</v>
      </c>
      <c r="N961" s="167">
        <v>6412.3200000000006</v>
      </c>
      <c r="O961" s="167">
        <v>7694.79</v>
      </c>
    </row>
    <row r="962" spans="1:15">
      <c r="A962" s="1" t="s">
        <v>4070</v>
      </c>
      <c r="B962" s="1" t="str">
        <f>VLOOKUP(A962,'BDD de référence'!$B$5:$D$5006,3,0)</f>
        <v>37</v>
      </c>
      <c r="C962" s="1" t="str">
        <f>VLOOKUP(A962,'BDD de référence'!$B$5:$E$5006,4,0)</f>
        <v>Centre-Val de Loire</v>
      </c>
      <c r="D962" s="201">
        <v>14348.5</v>
      </c>
      <c r="E962" s="189" t="str">
        <f t="shared" si="14"/>
        <v>Tranche B</v>
      </c>
      <c r="F962" s="119">
        <f>IFERROR((VLOOKUP(E962,'Simulations - Consolidé'!$A$41:$P$45,13,0)*D962+VLOOKUP(E962,'Simulations - Consolidé'!$A$41:$P$45,14,0)),"")*$B$6</f>
        <v>30071.574193548386</v>
      </c>
      <c r="G962" s="119" cm="1">
        <f t="array" ref="G962">IF(SUMIF('BDD de référence'!$B$6:$B$4786,A962,'BDD de référence'!$I$6:$I$4786)&gt;0,IFERROR((VLOOKUP(E962,'Volet 1 - Domaines 2&amp;3'!$A$39:$L$43,11,0)*D962+VLOOKUP(E962,'Volet 1 - Domaines 2&amp;3'!$A$39:$L$43,12,0))*$B$6,error),"")</f>
        <v>16288.769354838709</v>
      </c>
      <c r="H962" s="119" t="str" cm="1">
        <f t="array" ref="H962">IF(SUMIF('BDD de référence'!$B$6:$B$4786,A962,'BDD de référence'!$J$6:$J$4786)&gt;0,IFERROR((VLOOKUP(E962,'Volet 1 - Domaines 2&amp;3'!$A$39:$L$43,11,0)*D962+VLOOKUP(E962,'Volet 1 - Domaines 2&amp;3'!$A$39:$L$43,12,0))*$B$6,error),"")</f>
        <v/>
      </c>
      <c r="I962" s="119">
        <f>IFERROR((VLOOKUP(E962,'Simulations - Consolidé'!$A$41:$P$45,15,0)*D962+VLOOKUP(E962,'Simulations - Consolidé'!$A$41:$P$45,16,0)),"")*$C$6</f>
        <v>13072.721636506687</v>
      </c>
      <c r="J962" s="167">
        <v>8422.9500000000007</v>
      </c>
      <c r="K962" s="167">
        <v>10107.540000000001</v>
      </c>
      <c r="L962" s="167">
        <v>7392.08</v>
      </c>
      <c r="M962" s="167">
        <v>8870.5</v>
      </c>
      <c r="N962" s="167">
        <v>6009.3</v>
      </c>
      <c r="O962" s="167">
        <v>7211.16</v>
      </c>
    </row>
    <row r="963" spans="1:15">
      <c r="A963" s="1" t="s">
        <v>4091</v>
      </c>
      <c r="B963" s="1" t="str">
        <f>VLOOKUP(A963,'BDD de référence'!$B$5:$D$5006,3,0)</f>
        <v>37</v>
      </c>
      <c r="C963" s="1" t="str">
        <f>VLOOKUP(A963,'BDD de référence'!$B$5:$E$5006,4,0)</f>
        <v>Centre-Val de Loire</v>
      </c>
      <c r="D963" s="201">
        <v>4204</v>
      </c>
      <c r="E963" s="189" t="str">
        <f t="shared" si="14"/>
        <v>Tranche A</v>
      </c>
      <c r="F963" s="119">
        <f>IFERROR((VLOOKUP(E963,'Simulations - Consolidé'!$A$41:$P$45,13,0)*D963+VLOOKUP(E963,'Simulations - Consolidé'!$A$41:$P$45,14,0)),"")*$B$6</f>
        <v>18362.914285714287</v>
      </c>
      <c r="G963" s="119" t="str" cm="1">
        <f t="array" ref="G963">IF(SUMIF('BDD de référence'!$B$6:$B$4786,A963,'BDD de référence'!$I$6:$I$4786)&gt;0,IFERROR((VLOOKUP(E963,'Volet 1 - Domaines 2&amp;3'!$A$39:$L$43,11,0)*D963+VLOOKUP(E963,'Volet 1 - Domaines 2&amp;3'!$A$39:$L$43,12,0))*$B$6,error),"")</f>
        <v/>
      </c>
      <c r="H963" s="119" t="str" cm="1">
        <f t="array" ref="H963">IF(SUMIF('BDD de référence'!$B$6:$B$4786,A963,'BDD de référence'!$J$6:$J$4786)&gt;0,IFERROR((VLOOKUP(E963,'Volet 1 - Domaines 2&amp;3'!$A$39:$L$43,11,0)*D963+VLOOKUP(E963,'Volet 1 - Domaines 2&amp;3'!$A$39:$L$43,12,0))*$B$6,error),"")</f>
        <v/>
      </c>
      <c r="I963" s="119">
        <f>IFERROR((VLOOKUP(E963,'Simulations - Consolidé'!$A$41:$P$45,15,0)*D963+VLOOKUP(E963,'Simulations - Consolidé'!$A$41:$P$45,16,0)),"")*$C$6</f>
        <v>7982.7303135888505</v>
      </c>
      <c r="J963" s="167">
        <v>5584.3</v>
      </c>
      <c r="K963" s="167">
        <v>6701.16</v>
      </c>
      <c r="L963" s="167">
        <v>4917.3900000000003</v>
      </c>
      <c r="M963" s="167">
        <v>5900.87</v>
      </c>
      <c r="N963" s="167">
        <v>5083.8200000000006</v>
      </c>
      <c r="O963" s="167">
        <v>6100.59</v>
      </c>
    </row>
    <row r="964" spans="1:15">
      <c r="A964" s="1" t="s">
        <v>4022</v>
      </c>
      <c r="B964" s="1" t="str">
        <f>VLOOKUP(A964,'BDD de référence'!$B$5:$D$5006,3,0)</f>
        <v>37</v>
      </c>
      <c r="C964" s="1" t="str">
        <f>VLOOKUP(A964,'BDD de référence'!$B$5:$E$5006,4,0)</f>
        <v>Centre-Val de Loire</v>
      </c>
      <c r="D964" s="201">
        <v>147171</v>
      </c>
      <c r="E964" s="189" t="str">
        <f t="shared" si="14"/>
        <v>Tranche C</v>
      </c>
      <c r="F964" s="119">
        <f>IFERROR((VLOOKUP(E964,'Simulations - Consolidé'!$A$41:$P$45,13,0)*D964+VLOOKUP(E964,'Simulations - Consolidé'!$A$41:$P$45,14,0)),"")*$B$6</f>
        <v>92891.449156626506</v>
      </c>
      <c r="G964" s="119" t="str" cm="1">
        <f t="array" ref="G964">IF(SUMIF('BDD de référence'!$B$6:$B$4786,A964,'BDD de référence'!$I$6:$I$4786)&gt;0,IFERROR((VLOOKUP(E964,'Volet 1 - Domaines 2&amp;3'!$A$39:$L$43,11,0)*D964+VLOOKUP(E964,'Volet 1 - Domaines 2&amp;3'!$A$39:$L$43,12,0))*$B$6,error),"")</f>
        <v/>
      </c>
      <c r="H964" s="119" cm="1">
        <f t="array" ref="H964">IF(SUMIF('BDD de référence'!$B$6:$B$4786,A964,'BDD de référence'!$J$6:$J$4786)&gt;0,IFERROR((VLOOKUP(E964,'Volet 1 - Domaines 2&amp;3'!$A$39:$L$43,11,0)*D964+VLOOKUP(E964,'Volet 1 - Domaines 2&amp;3'!$A$39:$L$43,12,0))*$B$6,error),"")</f>
        <v>35378.212530120487</v>
      </c>
      <c r="I964" s="119">
        <f>IFERROR((VLOOKUP(E964,'Simulations - Consolidé'!$A$41:$P$45,15,0)*D964+VLOOKUP(E964,'Simulations - Consolidé'!$A$41:$P$45,16,0)),"")*$C$6</f>
        <v>40381.792101087274</v>
      </c>
      <c r="J964" s="167">
        <v>24351.89</v>
      </c>
      <c r="K964" s="167">
        <v>29222.269999999997</v>
      </c>
      <c r="L964" s="167">
        <v>16342.61</v>
      </c>
      <c r="M964" s="167">
        <v>19611.14</v>
      </c>
      <c r="N964" s="167">
        <v>12674.91</v>
      </c>
      <c r="O964" s="167">
        <v>15209.9</v>
      </c>
    </row>
    <row r="965" spans="1:15">
      <c r="A965" s="1" t="s">
        <v>4052</v>
      </c>
      <c r="B965" s="1" t="str">
        <f>VLOOKUP(A965,'BDD de référence'!$B$5:$D$5006,3,0)</f>
        <v>37</v>
      </c>
      <c r="C965" s="1" t="str">
        <f>VLOOKUP(A965,'BDD de référence'!$B$5:$E$5006,4,0)</f>
        <v>Centre-Val de Loire</v>
      </c>
      <c r="D965" s="201">
        <v>17589</v>
      </c>
      <c r="E965" s="189" t="str">
        <f t="shared" si="14"/>
        <v>Tranche B</v>
      </c>
      <c r="F965" s="119">
        <f>IFERROR((VLOOKUP(E965,'Simulations - Consolidé'!$A$41:$P$45,13,0)*D965+VLOOKUP(E965,'Simulations - Consolidé'!$A$41:$P$45,14,0)),"")*$B$6</f>
        <v>34336.490322580641</v>
      </c>
      <c r="G965" s="119" t="str" cm="1">
        <f t="array" ref="G965">IF(SUMIF('BDD de référence'!$B$6:$B$4786,A965,'BDD de référence'!$I$6:$I$4786)&gt;0,IFERROR((VLOOKUP(E965,'Volet 1 - Domaines 2&amp;3'!$A$39:$L$43,11,0)*D965+VLOOKUP(E965,'Volet 1 - Domaines 2&amp;3'!$A$39:$L$43,12,0))*$B$6,error),"")</f>
        <v/>
      </c>
      <c r="H965" s="119" t="str" cm="1">
        <f t="array" ref="H965">IF(SUMIF('BDD de référence'!$B$6:$B$4786,A965,'BDD de référence'!$J$6:$J$4786)&gt;0,IFERROR((VLOOKUP(E965,'Volet 1 - Domaines 2&amp;3'!$A$39:$L$43,11,0)*D965+VLOOKUP(E965,'Volet 1 - Domaines 2&amp;3'!$A$39:$L$43,12,0))*$B$6,error),"")</f>
        <v/>
      </c>
      <c r="I965" s="119">
        <f>IFERROR((VLOOKUP(E965,'Simulations - Consolidé'!$A$41:$P$45,15,0)*D965+VLOOKUP(E965,'Simulations - Consolidé'!$A$41:$P$45,16,0)),"")*$C$6</f>
        <v>14926.766955153422</v>
      </c>
      <c r="J965" s="167">
        <v>9381.16</v>
      </c>
      <c r="K965" s="167">
        <v>11257.4</v>
      </c>
      <c r="L965" s="167">
        <v>8263.18</v>
      </c>
      <c r="M965" s="167">
        <v>9915.82</v>
      </c>
      <c r="N965" s="167">
        <v>6270.63</v>
      </c>
      <c r="O965" s="167">
        <v>7524.76</v>
      </c>
    </row>
    <row r="966" spans="1:15">
      <c r="A966" s="1" t="s">
        <v>4116</v>
      </c>
      <c r="B966" s="1" t="str">
        <f>VLOOKUP(A966,'BDD de référence'!$B$5:$D$5006,3,0)</f>
        <v>37</v>
      </c>
      <c r="C966" s="1" t="str">
        <f>VLOOKUP(A966,'BDD de référence'!$B$5:$E$5006,4,0)</f>
        <v>Centre-Val de Loire</v>
      </c>
      <c r="D966" s="201">
        <v>478.5</v>
      </c>
      <c r="E966" s="189" t="str">
        <f t="shared" si="14"/>
        <v>Tranche A</v>
      </c>
      <c r="F966" s="119">
        <f>IFERROR((VLOOKUP(E966,'Simulations - Consolidé'!$A$41:$P$45,13,0)*D966+VLOOKUP(E966,'Simulations - Consolidé'!$A$41:$P$45,14,0)),"")*$B$6</f>
        <v>15648.621428571429</v>
      </c>
      <c r="G966" s="119" t="str" cm="1">
        <f t="array" ref="G966">IF(SUMIF('BDD de référence'!$B$6:$B$4786,A966,'BDD de référence'!$I$6:$I$4786)&gt;0,IFERROR((VLOOKUP(E966,'Volet 1 - Domaines 2&amp;3'!$A$39:$L$43,11,0)*D966+VLOOKUP(E966,'Volet 1 - Domaines 2&amp;3'!$A$39:$L$43,12,0))*$B$6,error),"")</f>
        <v/>
      </c>
      <c r="H966" s="119" t="str" cm="1">
        <f t="array" ref="H966">IF(SUMIF('BDD de référence'!$B$6:$B$4786,A966,'BDD de référence'!$J$6:$J$4786)&gt;0,IFERROR((VLOOKUP(E966,'Volet 1 - Domaines 2&amp;3'!$A$39:$L$43,11,0)*D966+VLOOKUP(E966,'Volet 1 - Domaines 2&amp;3'!$A$39:$L$43,12,0))*$B$6,error),"")</f>
        <v/>
      </c>
      <c r="I966" s="119">
        <f>IFERROR((VLOOKUP(E966,'Simulations - Consolidé'!$A$41:$P$45,15,0)*D966+VLOOKUP(E966,'Simulations - Consolidé'!$A$41:$P$45,16,0)),"")*$C$6</f>
        <v>6802.7722996515677</v>
      </c>
      <c r="J966" s="167">
        <v>4697.2700000000004</v>
      </c>
      <c r="K966" s="167">
        <v>5636.7300000000005</v>
      </c>
      <c r="L966" s="167">
        <v>4252.12</v>
      </c>
      <c r="M966" s="167">
        <v>5102.55</v>
      </c>
      <c r="N966" s="167">
        <v>4640.3</v>
      </c>
      <c r="O966" s="167">
        <v>5568.36</v>
      </c>
    </row>
    <row r="967" spans="1:15">
      <c r="A967" s="1" t="s">
        <v>4056</v>
      </c>
      <c r="B967" s="1" t="str">
        <f>VLOOKUP(A967,'BDD de référence'!$B$5:$D$5006,3,0)</f>
        <v>37</v>
      </c>
      <c r="C967" s="1" t="str">
        <f>VLOOKUP(A967,'BDD de référence'!$B$5:$E$5006,4,0)</f>
        <v>Centre-Val de Loire</v>
      </c>
      <c r="D967" s="201">
        <v>16983</v>
      </c>
      <c r="E967" s="189" t="str">
        <f t="shared" si="14"/>
        <v>Tranche B</v>
      </c>
      <c r="F967" s="119">
        <f>IFERROR((VLOOKUP(E967,'Simulations - Consolidé'!$A$41:$P$45,13,0)*D967+VLOOKUP(E967,'Simulations - Consolidé'!$A$41:$P$45,14,0)),"")*$B$6</f>
        <v>33538.916129032259</v>
      </c>
      <c r="G967" s="119" cm="1">
        <f t="array" ref="G967">IF(SUMIF('BDD de référence'!$B$6:$B$4786,A967,'BDD de référence'!$I$6:$I$4786)&gt;0,IFERROR((VLOOKUP(E967,'Volet 1 - Domaines 2&amp;3'!$A$39:$L$43,11,0)*D967+VLOOKUP(E967,'Volet 1 - Domaines 2&amp;3'!$A$39:$L$43,12,0))*$B$6,error),"")</f>
        <v>18166.912903225802</v>
      </c>
      <c r="H967" s="119" t="str" cm="1">
        <f t="array" ref="H967">IF(SUMIF('BDD de référence'!$B$6:$B$4786,A967,'BDD de référence'!$J$6:$J$4786)&gt;0,IFERROR((VLOOKUP(E967,'Volet 1 - Domaines 2&amp;3'!$A$39:$L$43,11,0)*D967+VLOOKUP(E967,'Volet 1 - Domaines 2&amp;3'!$A$39:$L$43,12,0))*$B$6,error),"")</f>
        <v/>
      </c>
      <c r="I967" s="119">
        <f>IFERROR((VLOOKUP(E967,'Simulations - Consolidé'!$A$41:$P$45,15,0)*D967+VLOOKUP(E967,'Simulations - Consolidé'!$A$41:$P$45,16,0)),"")*$C$6</f>
        <v>14580.045318646733</v>
      </c>
      <c r="J967" s="167">
        <v>9201.9699999999993</v>
      </c>
      <c r="K967" s="167">
        <v>11042.37</v>
      </c>
      <c r="L967" s="167">
        <v>8100.2800000000007</v>
      </c>
      <c r="M967" s="167">
        <v>9720.34</v>
      </c>
      <c r="N967" s="167">
        <v>6221.75</v>
      </c>
      <c r="O967" s="167">
        <v>7466.1</v>
      </c>
    </row>
    <row r="968" spans="1:15">
      <c r="A968" s="1" t="s">
        <v>4066</v>
      </c>
      <c r="B968" s="1" t="str">
        <f>VLOOKUP(A968,'BDD de référence'!$B$5:$D$5006,3,0)</f>
        <v>37</v>
      </c>
      <c r="C968" s="1" t="str">
        <f>VLOOKUP(A968,'BDD de référence'!$B$5:$E$5006,4,0)</f>
        <v>Centre-Val de Loire</v>
      </c>
      <c r="D968" s="201">
        <v>14516.5</v>
      </c>
      <c r="E968" s="189" t="str">
        <f t="shared" si="14"/>
        <v>Tranche B</v>
      </c>
      <c r="F968" s="119">
        <f>IFERROR((VLOOKUP(E968,'Simulations - Consolidé'!$A$41:$P$45,13,0)*D968+VLOOKUP(E968,'Simulations - Consolidé'!$A$41:$P$45,14,0)),"")*$B$6</f>
        <v>30292.683870967743</v>
      </c>
      <c r="G968" s="119" t="str" cm="1">
        <f t="array" ref="G968">IF(SUMIF('BDD de référence'!$B$6:$B$4786,A968,'BDD de référence'!$I$6:$I$4786)&gt;0,IFERROR((VLOOKUP(E968,'Volet 1 - Domaines 2&amp;3'!$A$39:$L$43,11,0)*D968+VLOOKUP(E968,'Volet 1 - Domaines 2&amp;3'!$A$39:$L$43,12,0))*$B$6,error),"")</f>
        <v/>
      </c>
      <c r="H968" s="119" t="str" cm="1">
        <f t="array" ref="H968">IF(SUMIF('BDD de référence'!$B$6:$B$4786,A968,'BDD de référence'!$J$6:$J$4786)&gt;0,IFERROR((VLOOKUP(E968,'Volet 1 - Domaines 2&amp;3'!$A$39:$L$43,11,0)*D968+VLOOKUP(E968,'Volet 1 - Domaines 2&amp;3'!$A$39:$L$43,12,0))*$B$6,error),"")</f>
        <v/>
      </c>
      <c r="I968" s="119">
        <f>IFERROR((VLOOKUP(E968,'Simulations - Consolidé'!$A$41:$P$45,15,0)*D968+VLOOKUP(E968,'Simulations - Consolidé'!$A$41:$P$45,16,0)),"")*$C$6</f>
        <v>13168.842486231313</v>
      </c>
      <c r="J968" s="167">
        <v>8472.630000000001</v>
      </c>
      <c r="K968" s="167">
        <v>10167.16</v>
      </c>
      <c r="L968" s="167">
        <v>7437.24</v>
      </c>
      <c r="M968" s="167">
        <v>8924.69</v>
      </c>
      <c r="N968" s="167">
        <v>6022.85</v>
      </c>
      <c r="O968" s="167">
        <v>7227.42</v>
      </c>
    </row>
    <row r="969" spans="1:15">
      <c r="A969" s="1" t="s">
        <v>4075</v>
      </c>
      <c r="B969" s="1" t="str">
        <f>VLOOKUP(A969,'BDD de référence'!$B$5:$D$5006,3,0)</f>
        <v>37</v>
      </c>
      <c r="C969" s="1" t="str">
        <f>VLOOKUP(A969,'BDD de référence'!$B$5:$E$5006,4,0)</f>
        <v>Centre-Val de Loire</v>
      </c>
      <c r="D969" s="201">
        <v>10241.5</v>
      </c>
      <c r="E969" s="189" t="str">
        <f t="shared" si="14"/>
        <v>Tranche B</v>
      </c>
      <c r="F969" s="119">
        <f>IFERROR((VLOOKUP(E969,'Simulations - Consolidé'!$A$41:$P$45,13,0)*D969+VLOOKUP(E969,'Simulations - Consolidé'!$A$41:$P$45,14,0)),"")*$B$6</f>
        <v>24666.232258064512</v>
      </c>
      <c r="G969" s="119" t="str" cm="1">
        <f t="array" ref="G969">IF(SUMIF('BDD de référence'!$B$6:$B$4786,A969,'BDD de référence'!$I$6:$I$4786)&gt;0,IFERROR((VLOOKUP(E969,'Volet 1 - Domaines 2&amp;3'!$A$39:$L$43,11,0)*D969+VLOOKUP(E969,'Volet 1 - Domaines 2&amp;3'!$A$39:$L$43,12,0))*$B$6,error),"")</f>
        <v/>
      </c>
      <c r="H969" s="119" t="str" cm="1">
        <f t="array" ref="H969">IF(SUMIF('BDD de référence'!$B$6:$B$4786,A969,'BDD de référence'!$J$6:$J$4786)&gt;0,IFERROR((VLOOKUP(E969,'Volet 1 - Domaines 2&amp;3'!$A$39:$L$43,11,0)*D969+VLOOKUP(E969,'Volet 1 - Domaines 2&amp;3'!$A$39:$L$43,12,0))*$B$6,error),"")</f>
        <v/>
      </c>
      <c r="I969" s="119">
        <f>IFERROR((VLOOKUP(E969,'Simulations - Consolidé'!$A$41:$P$45,15,0)*D969+VLOOKUP(E969,'Simulations - Consolidé'!$A$41:$P$45,16,0)),"")*$C$6</f>
        <v>10722.910149488591</v>
      </c>
      <c r="J969" s="167">
        <v>7208.51</v>
      </c>
      <c r="K969" s="167">
        <v>8650.2199999999993</v>
      </c>
      <c r="L969" s="167">
        <v>6288.05</v>
      </c>
      <c r="M969" s="167">
        <v>7545.66</v>
      </c>
      <c r="N969" s="167">
        <v>5678.09</v>
      </c>
      <c r="O969" s="167">
        <v>6813.71</v>
      </c>
    </row>
    <row r="970" spans="1:15">
      <c r="A970" s="1" t="s">
        <v>4198</v>
      </c>
      <c r="B970" s="1" t="str">
        <f>VLOOKUP(A970,'BDD de référence'!$B$5:$D$5006,3,0)</f>
        <v>38</v>
      </c>
      <c r="C970" s="1" t="str">
        <f>VLOOKUP(A970,'BDD de référence'!$B$5:$E$5006,4,0)</f>
        <v>Auvergne-Rhône-Alpes</v>
      </c>
      <c r="D970" s="201">
        <v>10502.5</v>
      </c>
      <c r="E970" s="189" t="str">
        <f t="shared" si="14"/>
        <v>Tranche B</v>
      </c>
      <c r="F970" s="119">
        <f>IFERROR((VLOOKUP(E970,'Simulations - Consolidé'!$A$41:$P$45,13,0)*D970+VLOOKUP(E970,'Simulations - Consolidé'!$A$41:$P$45,14,0)),"")*$B$6</f>
        <v>25009.741935483871</v>
      </c>
      <c r="G970" s="119" t="str" cm="1">
        <f t="array" ref="G970">IF(SUMIF('BDD de référence'!$B$6:$B$4786,A970,'BDD de référence'!$I$6:$I$4786)&gt;0,IFERROR((VLOOKUP(E970,'Volet 1 - Domaines 2&amp;3'!$A$39:$L$43,11,0)*D970+VLOOKUP(E970,'Volet 1 - Domaines 2&amp;3'!$A$39:$L$43,12,0))*$B$6,error),"")</f>
        <v/>
      </c>
      <c r="H970" s="119" t="str" cm="1">
        <f t="array" ref="H970">IF(SUMIF('BDD de référence'!$B$6:$B$4786,A970,'BDD de référence'!$J$6:$J$4786)&gt;0,IFERROR((VLOOKUP(E970,'Volet 1 - Domaines 2&amp;3'!$A$39:$L$43,11,0)*D970+VLOOKUP(E970,'Volet 1 - Domaines 2&amp;3'!$A$39:$L$43,12,0))*$B$6,error),"")</f>
        <v/>
      </c>
      <c r="I970" s="119">
        <f>IFERROR((VLOOKUP(E970,'Simulations - Consolidé'!$A$41:$P$45,15,0)*D970+VLOOKUP(E970,'Simulations - Consolidé'!$A$41:$P$45,16,0)),"")*$C$6</f>
        <v>10872.240755310779</v>
      </c>
      <c r="J970" s="167">
        <v>7285.7</v>
      </c>
      <c r="K970" s="167">
        <v>8742.84</v>
      </c>
      <c r="L970" s="167">
        <v>6358.2</v>
      </c>
      <c r="M970" s="167">
        <v>7629.84</v>
      </c>
      <c r="N970" s="167">
        <v>5699.14</v>
      </c>
      <c r="O970" s="167">
        <v>6838.97</v>
      </c>
    </row>
    <row r="971" spans="1:15">
      <c r="A971" s="1" t="s">
        <v>4182</v>
      </c>
      <c r="B971" s="1" t="str">
        <f>VLOOKUP(A971,'BDD de référence'!$B$5:$D$5006,3,0)</f>
        <v>38</v>
      </c>
      <c r="C971" s="1" t="str">
        <f>VLOOKUP(A971,'BDD de référence'!$B$5:$E$5006,4,0)</f>
        <v>Auvergne-Rhône-Alpes</v>
      </c>
      <c r="D971" s="201">
        <v>16606.5</v>
      </c>
      <c r="E971" s="189" t="str">
        <f t="shared" ref="E971:E1034" si="15">IF(D971&gt;230000,"Tranche D",IF(D971&lt;7000,"Tranche A",IF(D971&lt;22500,"Tranche B","Tranche C")))</f>
        <v>Tranche B</v>
      </c>
      <c r="F971" s="119">
        <f>IFERROR((VLOOKUP(E971,'Simulations - Consolidé'!$A$41:$P$45,13,0)*D971+VLOOKUP(E971,'Simulations - Consolidé'!$A$41:$P$45,14,0)),"")*$B$6</f>
        <v>33043.393548387096</v>
      </c>
      <c r="G971" s="119" t="str" cm="1">
        <f t="array" ref="G971">IF(SUMIF('BDD de référence'!$B$6:$B$4786,A971,'BDD de référence'!$I$6:$I$4786)&gt;0,IFERROR((VLOOKUP(E971,'Volet 1 - Domaines 2&amp;3'!$A$39:$L$43,11,0)*D971+VLOOKUP(E971,'Volet 1 - Domaines 2&amp;3'!$A$39:$L$43,12,0))*$B$6,error),"")</f>
        <v/>
      </c>
      <c r="H971" s="119" t="str" cm="1">
        <f t="array" ref="H971">IF(SUMIF('BDD de référence'!$B$6:$B$4786,A971,'BDD de référence'!$J$6:$J$4786)&gt;0,IFERROR((VLOOKUP(E971,'Volet 1 - Domaines 2&amp;3'!$A$39:$L$43,11,0)*D971+VLOOKUP(E971,'Volet 1 - Domaines 2&amp;3'!$A$39:$L$43,12,0))*$B$6,error),"")</f>
        <v/>
      </c>
      <c r="I971" s="119">
        <f>IFERROR((VLOOKUP(E971,'Simulations - Consolidé'!$A$41:$P$45,15,0)*D971+VLOOKUP(E971,'Simulations - Consolidé'!$A$41:$P$45,16,0)),"")*$C$6</f>
        <v>14364.631628638866</v>
      </c>
      <c r="J971" s="167">
        <v>9090.64</v>
      </c>
      <c r="K971" s="167">
        <v>10908.77</v>
      </c>
      <c r="L971" s="167">
        <v>7999.0700000000006</v>
      </c>
      <c r="M971" s="167">
        <v>9598.89</v>
      </c>
      <c r="N971" s="167">
        <v>6191.4000000000005</v>
      </c>
      <c r="O971" s="167">
        <v>7429.68</v>
      </c>
    </row>
    <row r="972" spans="1:15">
      <c r="A972" s="1" t="s">
        <v>4148</v>
      </c>
      <c r="B972" s="1" t="str">
        <f>VLOOKUP(A972,'BDD de référence'!$B$5:$D$5006,3,0)</f>
        <v>38</v>
      </c>
      <c r="C972" s="1" t="str">
        <f>VLOOKUP(A972,'BDD de référence'!$B$5:$E$5006,4,0)</f>
        <v>Auvergne-Rhône-Alpes</v>
      </c>
      <c r="D972" s="201">
        <v>45790</v>
      </c>
      <c r="E972" s="189" t="str">
        <f t="shared" si="15"/>
        <v>Tranche C</v>
      </c>
      <c r="F972" s="119">
        <f>IFERROR((VLOOKUP(E972,'Simulations - Consolidé'!$A$41:$P$45,13,0)*D972+VLOOKUP(E972,'Simulations - Consolidé'!$A$41:$P$45,14,0)),"")*$B$6</f>
        <v>50531.291566265056</v>
      </c>
      <c r="G972" s="119" t="str" cm="1">
        <f t="array" ref="G972">IF(SUMIF('BDD de référence'!$B$6:$B$4786,A972,'BDD de référence'!$I$6:$I$4786)&gt;0,IFERROR((VLOOKUP(E972,'Volet 1 - Domaines 2&amp;3'!$A$39:$L$43,11,0)*D972+VLOOKUP(E972,'Volet 1 - Domaines 2&amp;3'!$A$39:$L$43,12,0))*$B$6,error),"")</f>
        <v/>
      </c>
      <c r="H972" s="119" t="str" cm="1">
        <f t="array" ref="H972">IF(SUMIF('BDD de référence'!$B$6:$B$4786,A972,'BDD de référence'!$J$6:$J$4786)&gt;0,IFERROR((VLOOKUP(E972,'Volet 1 - Domaines 2&amp;3'!$A$39:$L$43,11,0)*D972+VLOOKUP(E972,'Volet 1 - Domaines 2&amp;3'!$A$39:$L$43,12,0))*$B$6,error),"")</f>
        <v/>
      </c>
      <c r="I972" s="119">
        <f>IFERROR((VLOOKUP(E972,'Simulations - Consolidé'!$A$41:$P$45,15,0)*D972+VLOOKUP(E972,'Simulations - Consolidé'!$A$41:$P$45,16,0)),"")*$C$6</f>
        <v>21966.974669409345</v>
      </c>
      <c r="J972" s="167">
        <v>13358.76</v>
      </c>
      <c r="K972" s="167">
        <v>16030.52</v>
      </c>
      <c r="L972" s="167">
        <v>10846.05</v>
      </c>
      <c r="M972" s="167">
        <v>13015.26</v>
      </c>
      <c r="N972" s="167">
        <v>7789.09</v>
      </c>
      <c r="O972" s="167">
        <v>9346.91</v>
      </c>
    </row>
    <row r="973" spans="1:15">
      <c r="A973" s="1" t="s">
        <v>4123</v>
      </c>
      <c r="B973" s="1" t="str">
        <f>VLOOKUP(A973,'BDD de référence'!$B$5:$D$5006,3,0)</f>
        <v>38</v>
      </c>
      <c r="C973" s="1" t="str">
        <f>VLOOKUP(A973,'BDD de référence'!$B$5:$E$5006,4,0)</f>
        <v>Auvergne-Rhône-Alpes</v>
      </c>
      <c r="D973" s="201">
        <v>160294</v>
      </c>
      <c r="E973" s="189" t="str">
        <f t="shared" si="15"/>
        <v>Tranche C</v>
      </c>
      <c r="F973" s="119">
        <f>IFERROR((VLOOKUP(E973,'Simulations - Consolidé'!$A$41:$P$45,13,0)*D973+VLOOKUP(E973,'Simulations - Consolidé'!$A$41:$P$45,14,0)),"")*$B$6</f>
        <v>98374.649638554212</v>
      </c>
      <c r="G973" s="119" t="str" cm="1">
        <f t="array" ref="G973">IF(SUMIF('BDD de référence'!$B$6:$B$4786,A973,'BDD de référence'!$I$6:$I$4786)&gt;0,IFERROR((VLOOKUP(E973,'Volet 1 - Domaines 2&amp;3'!$A$39:$L$43,11,0)*D973+VLOOKUP(E973,'Volet 1 - Domaines 2&amp;3'!$A$39:$L$43,12,0))*$B$6,error),"")</f>
        <v/>
      </c>
      <c r="H973" s="119" t="str" cm="1">
        <f t="array" ref="H973">IF(SUMIF('BDD de référence'!$B$6:$B$4786,A973,'BDD de référence'!$J$6:$J$4786)&gt;0,IFERROR((VLOOKUP(E973,'Volet 1 - Domaines 2&amp;3'!$A$39:$L$43,11,0)*D973+VLOOKUP(E973,'Volet 1 - Domaines 2&amp;3'!$A$39:$L$43,12,0))*$B$6,error),"")</f>
        <v/>
      </c>
      <c r="I973" s="119">
        <f>IFERROR((VLOOKUP(E973,'Simulations - Consolidé'!$A$41:$P$45,15,0)*D973+VLOOKUP(E973,'Simulations - Consolidé'!$A$41:$P$45,16,0)),"")*$C$6</f>
        <v>42765.450273288268</v>
      </c>
      <c r="J973" s="167">
        <v>25774.859999999997</v>
      </c>
      <c r="K973" s="167">
        <v>30929.84</v>
      </c>
      <c r="L973" s="167">
        <v>17054.099999999999</v>
      </c>
      <c r="M973" s="167">
        <v>20464.919999999998</v>
      </c>
      <c r="N973" s="167">
        <v>13307.35</v>
      </c>
      <c r="O973" s="167">
        <v>15968.82</v>
      </c>
    </row>
    <row r="974" spans="1:15">
      <c r="A974" s="1" t="s">
        <v>4173</v>
      </c>
      <c r="B974" s="1" t="str">
        <f>VLOOKUP(A974,'BDD de référence'!$B$5:$D$5006,3,0)</f>
        <v>38</v>
      </c>
      <c r="C974" s="1" t="str">
        <f>VLOOKUP(A974,'BDD de référence'!$B$5:$E$5006,4,0)</f>
        <v>Auvergne-Rhône-Alpes</v>
      </c>
      <c r="D974" s="201">
        <v>18678.5</v>
      </c>
      <c r="E974" s="189" t="str">
        <f t="shared" si="15"/>
        <v>Tranche B</v>
      </c>
      <c r="F974" s="119">
        <f>IFERROR((VLOOKUP(E974,'Simulations - Consolidé'!$A$41:$P$45,13,0)*D974+VLOOKUP(E974,'Simulations - Consolidé'!$A$41:$P$45,14,0)),"")*$B$6</f>
        <v>35770.412903225806</v>
      </c>
      <c r="G974" s="119" t="str" cm="1">
        <f t="array" ref="G974">IF(SUMIF('BDD de référence'!$B$6:$B$4786,A974,'BDD de référence'!$I$6:$I$4786)&gt;0,IFERROR((VLOOKUP(E974,'Volet 1 - Domaines 2&amp;3'!$A$39:$L$43,11,0)*D974+VLOOKUP(E974,'Volet 1 - Domaines 2&amp;3'!$A$39:$L$43,12,0))*$B$6,error),"")</f>
        <v/>
      </c>
      <c r="H974" s="119" t="str" cm="1">
        <f t="array" ref="H974">IF(SUMIF('BDD de référence'!$B$6:$B$4786,A974,'BDD de référence'!$J$6:$J$4786)&gt;0,IFERROR((VLOOKUP(E974,'Volet 1 - Domaines 2&amp;3'!$A$39:$L$43,11,0)*D974+VLOOKUP(E974,'Volet 1 - Domaines 2&amp;3'!$A$39:$L$43,12,0))*$B$6,error),"")</f>
        <v/>
      </c>
      <c r="I974" s="119">
        <f>IFERROR((VLOOKUP(E974,'Simulations - Consolidé'!$A$41:$P$45,15,0)*D974+VLOOKUP(E974,'Simulations - Consolidé'!$A$41:$P$45,16,0)),"")*$C$6</f>
        <v>15550.122108575923</v>
      </c>
      <c r="J974" s="167">
        <v>9703.33</v>
      </c>
      <c r="K974" s="167">
        <v>11644</v>
      </c>
      <c r="L974" s="167">
        <v>8556.0499999999993</v>
      </c>
      <c r="M974" s="167">
        <v>10267.26</v>
      </c>
      <c r="N974" s="167">
        <v>6358.49</v>
      </c>
      <c r="O974" s="167">
        <v>7630.1900000000005</v>
      </c>
    </row>
    <row r="975" spans="1:15">
      <c r="A975" s="1" t="s">
        <v>4214</v>
      </c>
      <c r="B975" s="1" t="str">
        <f>VLOOKUP(A975,'BDD de référence'!$B$5:$D$5006,3,0)</f>
        <v>38</v>
      </c>
      <c r="C975" s="1" t="str">
        <f>VLOOKUP(A975,'BDD de référence'!$B$5:$E$5006,4,0)</f>
        <v>Auvergne-Rhône-Alpes</v>
      </c>
      <c r="D975" s="201">
        <v>5683</v>
      </c>
      <c r="E975" s="189" t="str">
        <f t="shared" si="15"/>
        <v>Tranche A</v>
      </c>
      <c r="F975" s="119">
        <f>IFERROR((VLOOKUP(E975,'Simulations - Consolidé'!$A$41:$P$45,13,0)*D975+VLOOKUP(E975,'Simulations - Consolidé'!$A$41:$P$45,14,0)),"")*$B$6</f>
        <v>19440.471428571425</v>
      </c>
      <c r="G975" s="119" t="str" cm="1">
        <f t="array" ref="G975">IF(SUMIF('BDD de référence'!$B$6:$B$4786,A975,'BDD de référence'!$I$6:$I$4786)&gt;0,IFERROR((VLOOKUP(E975,'Volet 1 - Domaines 2&amp;3'!$A$39:$L$43,11,0)*D975+VLOOKUP(E975,'Volet 1 - Domaines 2&amp;3'!$A$39:$L$43,12,0))*$B$6,error),"")</f>
        <v/>
      </c>
      <c r="H975" s="119" t="str" cm="1">
        <f t="array" ref="H975">IF(SUMIF('BDD de référence'!$B$6:$B$4786,A975,'BDD de référence'!$J$6:$J$4786)&gt;0,IFERROR((VLOOKUP(E975,'Volet 1 - Domaines 2&amp;3'!$A$39:$L$43,11,0)*D975+VLOOKUP(E975,'Volet 1 - Domaines 2&amp;3'!$A$39:$L$43,12,0))*$B$6,error),"")</f>
        <v/>
      </c>
      <c r="I975" s="119">
        <f>IFERROR((VLOOKUP(E975,'Simulations - Consolidé'!$A$41:$P$45,15,0)*D975+VLOOKUP(E975,'Simulations - Consolidé'!$A$41:$P$45,16,0)),"")*$C$6</f>
        <v>8451.1662020905915</v>
      </c>
      <c r="J975" s="167">
        <v>5936.4400000000005</v>
      </c>
      <c r="K975" s="167">
        <v>7123.7300000000005</v>
      </c>
      <c r="L975" s="167">
        <v>5181.5</v>
      </c>
      <c r="M975" s="167">
        <v>6217.8</v>
      </c>
      <c r="N975" s="167">
        <v>5259.89</v>
      </c>
      <c r="O975" s="167">
        <v>6311.87</v>
      </c>
    </row>
    <row r="976" spans="1:15">
      <c r="A976" s="1" t="s">
        <v>4184</v>
      </c>
      <c r="B976" s="1" t="str">
        <f>VLOOKUP(A976,'BDD de référence'!$B$5:$D$5006,3,0)</f>
        <v>38</v>
      </c>
      <c r="C976" s="1" t="str">
        <f>VLOOKUP(A976,'BDD de référence'!$B$5:$E$5006,4,0)</f>
        <v>Auvergne-Rhône-Alpes</v>
      </c>
      <c r="D976" s="201">
        <v>15840.5</v>
      </c>
      <c r="E976" s="189" t="str">
        <f t="shared" si="15"/>
        <v>Tranche B</v>
      </c>
      <c r="F976" s="119">
        <f>IFERROR((VLOOKUP(E976,'Simulations - Consolidé'!$A$41:$P$45,13,0)*D976+VLOOKUP(E976,'Simulations - Consolidé'!$A$41:$P$45,14,0)),"")*$B$6</f>
        <v>32035.238709677418</v>
      </c>
      <c r="G976" s="119" t="str" cm="1">
        <f t="array" ref="G976">IF(SUMIF('BDD de référence'!$B$6:$B$4786,A976,'BDD de référence'!$I$6:$I$4786)&gt;0,IFERROR((VLOOKUP(E976,'Volet 1 - Domaines 2&amp;3'!$A$39:$L$43,11,0)*D976+VLOOKUP(E976,'Volet 1 - Domaines 2&amp;3'!$A$39:$L$43,12,0))*$B$6,error),"")</f>
        <v/>
      </c>
      <c r="H976" s="119" t="str" cm="1">
        <f t="array" ref="H976">IF(SUMIF('BDD de référence'!$B$6:$B$4786,A976,'BDD de référence'!$J$6:$J$4786)&gt;0,IFERROR((VLOOKUP(E976,'Volet 1 - Domaines 2&amp;3'!$A$39:$L$43,11,0)*D976+VLOOKUP(E976,'Volet 1 - Domaines 2&amp;3'!$A$39:$L$43,12,0))*$B$6,error),"")</f>
        <v/>
      </c>
      <c r="I976" s="119">
        <f>IFERROR((VLOOKUP(E976,'Simulations - Consolidé'!$A$41:$P$45,15,0)*D976+VLOOKUP(E976,'Simulations - Consolidé'!$A$41:$P$45,16,0)),"")*$C$6</f>
        <v>13926.366325727773</v>
      </c>
      <c r="J976" s="167">
        <v>8864.14</v>
      </c>
      <c r="K976" s="167">
        <v>10636.97</v>
      </c>
      <c r="L976" s="167">
        <v>7793.15</v>
      </c>
      <c r="M976" s="167">
        <v>9351.7800000000007</v>
      </c>
      <c r="N976" s="167">
        <v>6129.62</v>
      </c>
      <c r="O976" s="167">
        <v>7355.55</v>
      </c>
    </row>
    <row r="977" spans="1:15">
      <c r="A977" s="1" t="s">
        <v>4195</v>
      </c>
      <c r="B977" s="1" t="str">
        <f>VLOOKUP(A977,'BDD de référence'!$B$5:$D$5006,3,0)</f>
        <v>38</v>
      </c>
      <c r="C977" s="1" t="str">
        <f>VLOOKUP(A977,'BDD de référence'!$B$5:$E$5006,4,0)</f>
        <v>Auvergne-Rhône-Alpes</v>
      </c>
      <c r="D977" s="201">
        <v>13959.5</v>
      </c>
      <c r="E977" s="189" t="str">
        <f t="shared" si="15"/>
        <v>Tranche B</v>
      </c>
      <c r="F977" s="119">
        <f>IFERROR((VLOOKUP(E977,'Simulations - Consolidé'!$A$41:$P$45,13,0)*D977+VLOOKUP(E977,'Simulations - Consolidé'!$A$41:$P$45,14,0)),"")*$B$6</f>
        <v>29559.599999999999</v>
      </c>
      <c r="G977" s="119" t="str" cm="1">
        <f t="array" ref="G977">IF(SUMIF('BDD de référence'!$B$6:$B$4786,A977,'BDD de référence'!$I$6:$I$4786)&gt;0,IFERROR((VLOOKUP(E977,'Volet 1 - Domaines 2&amp;3'!$A$39:$L$43,11,0)*D977+VLOOKUP(E977,'Volet 1 - Domaines 2&amp;3'!$A$39:$L$43,12,0))*$B$6,error),"")</f>
        <v/>
      </c>
      <c r="H977" s="119" cm="1">
        <f t="array" ref="H977">IF(SUMIF('BDD de référence'!$B$6:$B$4786,A977,'BDD de référence'!$J$6:$J$4786)&gt;0,IFERROR((VLOOKUP(E977,'Volet 1 - Domaines 2&amp;3'!$A$39:$L$43,11,0)*D977+VLOOKUP(E977,'Volet 1 - Domaines 2&amp;3'!$A$39:$L$43,12,0))*$B$6,error),"")</f>
        <v>16011.449999999999</v>
      </c>
      <c r="I977" s="119">
        <f>IFERROR((VLOOKUP(E977,'Simulations - Consolidé'!$A$41:$P$45,15,0)*D977+VLOOKUP(E977,'Simulations - Consolidé'!$A$41:$P$45,16,0)),"")*$C$6</f>
        <v>12850.156097560974</v>
      </c>
      <c r="J977" s="167">
        <v>8307.92</v>
      </c>
      <c r="K977" s="167">
        <v>9969.51</v>
      </c>
      <c r="L977" s="167">
        <v>7287.5</v>
      </c>
      <c r="M977" s="167">
        <v>8745</v>
      </c>
      <c r="N977" s="167">
        <v>5977.92</v>
      </c>
      <c r="O977" s="167">
        <v>7173.51</v>
      </c>
    </row>
    <row r="978" spans="1:15">
      <c r="A978" s="1" t="s">
        <v>4260</v>
      </c>
      <c r="B978" s="1" t="str">
        <f>VLOOKUP(A978,'BDD de référence'!$B$5:$D$5006,3,0)</f>
        <v>38</v>
      </c>
      <c r="C978" s="1" t="str">
        <f>VLOOKUP(A978,'BDD de référence'!$B$5:$E$5006,4,0)</f>
        <v>Auvergne-Rhône-Alpes</v>
      </c>
      <c r="D978" s="201">
        <v>1</v>
      </c>
      <c r="E978" s="189" t="str">
        <f t="shared" si="15"/>
        <v>Tranche A</v>
      </c>
      <c r="F978" s="119">
        <f>IFERROR((VLOOKUP(E978,'Simulations - Consolidé'!$A$41:$P$45,13,0)*D978+VLOOKUP(E978,'Simulations - Consolidé'!$A$41:$P$45,14,0)),"")*$B$6</f>
        <v>15300.72857142857</v>
      </c>
      <c r="G978" s="119" t="str" cm="1">
        <f t="array" ref="G978">IF(SUMIF('BDD de référence'!$B$6:$B$4786,A978,'BDD de référence'!$I$6:$I$4786)&gt;0,IFERROR((VLOOKUP(E978,'Volet 1 - Domaines 2&amp;3'!$A$39:$L$43,11,0)*D978+VLOOKUP(E978,'Volet 1 - Domaines 2&amp;3'!$A$39:$L$43,12,0))*$B$6,error),"")</f>
        <v/>
      </c>
      <c r="H978" s="119" t="str" cm="1">
        <f t="array" ref="H978">IF(SUMIF('BDD de référence'!$B$6:$B$4786,A978,'BDD de référence'!$J$6:$J$4786)&gt;0,IFERROR((VLOOKUP(E978,'Volet 1 - Domaines 2&amp;3'!$A$39:$L$43,11,0)*D978+VLOOKUP(E978,'Volet 1 - Domaines 2&amp;3'!$A$39:$L$43,12,0))*$B$6,error),"")</f>
        <v/>
      </c>
      <c r="I978" s="119">
        <f>IFERROR((VLOOKUP(E978,'Simulations - Consolidé'!$A$41:$P$45,15,0)*D978+VLOOKUP(E978,'Simulations - Consolidé'!$A$41:$P$45,16,0)),"")*$C$6</f>
        <v>6651.5362369337981</v>
      </c>
      <c r="J978" s="167">
        <v>4583.58</v>
      </c>
      <c r="K978" s="167">
        <v>5500.3</v>
      </c>
      <c r="L978" s="167">
        <v>4166.8500000000004</v>
      </c>
      <c r="M978" s="167">
        <v>5000.22</v>
      </c>
      <c r="N978" s="167">
        <v>4583.46</v>
      </c>
      <c r="O978" s="167">
        <v>5500.16</v>
      </c>
    </row>
    <row r="979" spans="1:15">
      <c r="A979" s="1" t="s">
        <v>4177</v>
      </c>
      <c r="B979" s="1" t="str">
        <f>VLOOKUP(A979,'BDD de référence'!$B$5:$D$5006,3,0)</f>
        <v>38</v>
      </c>
      <c r="C979" s="1" t="str">
        <f>VLOOKUP(A979,'BDD de référence'!$B$5:$E$5006,4,0)</f>
        <v>Auvergne-Rhône-Alpes</v>
      </c>
      <c r="D979" s="201">
        <v>17410.5</v>
      </c>
      <c r="E979" s="189" t="str">
        <f t="shared" si="15"/>
        <v>Tranche B</v>
      </c>
      <c r="F979" s="119">
        <f>IFERROR((VLOOKUP(E979,'Simulations - Consolidé'!$A$41:$P$45,13,0)*D979+VLOOKUP(E979,'Simulations - Consolidé'!$A$41:$P$45,14,0)),"")*$B$6</f>
        <v>34101.561290322577</v>
      </c>
      <c r="G979" s="119" t="str" cm="1">
        <f t="array" ref="G979">IF(SUMIF('BDD de référence'!$B$6:$B$4786,A979,'BDD de référence'!$I$6:$I$4786)&gt;0,IFERROR((VLOOKUP(E979,'Volet 1 - Domaines 2&amp;3'!$A$39:$L$43,11,0)*D979+VLOOKUP(E979,'Volet 1 - Domaines 2&amp;3'!$A$39:$L$43,12,0))*$B$6,error),"")</f>
        <v/>
      </c>
      <c r="H979" s="119" cm="1">
        <f t="array" ref="H979">IF(SUMIF('BDD de référence'!$B$6:$B$4786,A979,'BDD de référence'!$J$6:$J$4786)&gt;0,IFERROR((VLOOKUP(E979,'Volet 1 - Domaines 2&amp;3'!$A$39:$L$43,11,0)*D979+VLOOKUP(E979,'Volet 1 - Domaines 2&amp;3'!$A$39:$L$43,12,0))*$B$6,error),"")</f>
        <v>18471.679032258064</v>
      </c>
      <c r="I979" s="119">
        <f>IFERROR((VLOOKUP(E979,'Simulations - Consolidé'!$A$41:$P$45,15,0)*D979+VLOOKUP(E979,'Simulations - Consolidé'!$A$41:$P$45,16,0)),"")*$C$6</f>
        <v>14824.638552321005</v>
      </c>
      <c r="J979" s="167">
        <v>9328.380000000001</v>
      </c>
      <c r="K979" s="167">
        <v>11194.06</v>
      </c>
      <c r="L979" s="167">
        <v>8215.2000000000007</v>
      </c>
      <c r="M979" s="167">
        <v>9858.24</v>
      </c>
      <c r="N979" s="167">
        <v>6256.2300000000005</v>
      </c>
      <c r="O979" s="167">
        <v>7507.4800000000005</v>
      </c>
    </row>
    <row r="980" spans="1:15">
      <c r="A980" s="1" t="s">
        <v>4168</v>
      </c>
      <c r="B980" s="1" t="str">
        <f>VLOOKUP(A980,'BDD de référence'!$B$5:$D$5006,3,0)</f>
        <v>38</v>
      </c>
      <c r="C980" s="1" t="str">
        <f>VLOOKUP(A980,'BDD de référence'!$B$5:$E$5006,4,0)</f>
        <v>Auvergne-Rhône-Alpes</v>
      </c>
      <c r="D980" s="201">
        <v>19696</v>
      </c>
      <c r="E980" s="189" t="str">
        <f t="shared" si="15"/>
        <v>Tranche B</v>
      </c>
      <c r="F980" s="119">
        <f>IFERROR((VLOOKUP(E980,'Simulations - Consolidé'!$A$41:$P$45,13,0)*D980+VLOOKUP(E980,'Simulations - Consolidé'!$A$41:$P$45,14,0)),"")*$B$6</f>
        <v>37109.574193548382</v>
      </c>
      <c r="G980" s="119" cm="1">
        <f t="array" ref="G980">IF(SUMIF('BDD de référence'!$B$6:$B$4786,A980,'BDD de référence'!$I$6:$I$4786)&gt;0,IFERROR((VLOOKUP(E980,'Volet 1 - Domaines 2&amp;3'!$A$39:$L$43,11,0)*D980+VLOOKUP(E980,'Volet 1 - Domaines 2&amp;3'!$A$39:$L$43,12,0))*$B$6,error),"")</f>
        <v>20101.019354838711</v>
      </c>
      <c r="H980" s="119" cm="1">
        <f t="array" ref="H980">IF(SUMIF('BDD de référence'!$B$6:$B$4786,A980,'BDD de référence'!$J$6:$J$4786)&gt;0,IFERROR((VLOOKUP(E980,'Volet 1 - Domaines 2&amp;3'!$A$39:$L$43,11,0)*D980+VLOOKUP(E980,'Volet 1 - Domaines 2&amp;3'!$A$39:$L$43,12,0))*$B$6,error),"")</f>
        <v>20101.019354838711</v>
      </c>
      <c r="I980" s="119">
        <f>IFERROR((VLOOKUP(E980,'Simulations - Consolidé'!$A$41:$P$45,15,0)*D980+VLOOKUP(E980,'Simulations - Consolidé'!$A$41:$P$45,16,0)),"")*$C$6</f>
        <v>16132.282612116443</v>
      </c>
      <c r="J980" s="167">
        <v>10004.200000000001</v>
      </c>
      <c r="K980" s="167">
        <v>12005.04</v>
      </c>
      <c r="L980" s="167">
        <v>8829.58</v>
      </c>
      <c r="M980" s="167">
        <v>10595.5</v>
      </c>
      <c r="N980" s="167">
        <v>6440.55</v>
      </c>
      <c r="O980" s="167">
        <v>7728.66</v>
      </c>
    </row>
    <row r="981" spans="1:15">
      <c r="A981" s="1" t="s">
        <v>4130</v>
      </c>
      <c r="B981" s="1" t="str">
        <f>VLOOKUP(A981,'BDD de référence'!$B$5:$D$5006,3,0)</f>
        <v>38</v>
      </c>
      <c r="C981" s="1" t="str">
        <f>VLOOKUP(A981,'BDD de référence'!$B$5:$E$5006,4,0)</f>
        <v>Auvergne-Rhône-Alpes</v>
      </c>
      <c r="D981" s="201">
        <v>157355.75</v>
      </c>
      <c r="E981" s="189" t="str">
        <f t="shared" si="15"/>
        <v>Tranche C</v>
      </c>
      <c r="F981" s="119">
        <f>IFERROR((VLOOKUP(E981,'Simulations - Consolidé'!$A$41:$P$45,13,0)*D981+VLOOKUP(E981,'Simulations - Consolidé'!$A$41:$P$45,14,0)),"")*$B$6</f>
        <v>97146.956746987955</v>
      </c>
      <c r="G981" s="119" cm="1">
        <f t="array" ref="G981">IF(SUMIF('BDD de référence'!$B$6:$B$4786,A981,'BDD de référence'!$I$6:$I$4786)&gt;0,IFERROR((VLOOKUP(E981,'Volet 1 - Domaines 2&amp;3'!$A$39:$L$43,11,0)*D981+VLOOKUP(E981,'Volet 1 - Domaines 2&amp;3'!$A$39:$L$43,12,0))*$B$6,error),"")</f>
        <v>36462.94975903615</v>
      </c>
      <c r="H981" s="119" cm="1">
        <f t="array" ref="H981">IF(SUMIF('BDD de référence'!$B$6:$B$4786,A981,'BDD de référence'!$J$6:$J$4786)&gt;0,IFERROR((VLOOKUP(E981,'Volet 1 - Domaines 2&amp;3'!$A$39:$L$43,11,0)*D981+VLOOKUP(E981,'Volet 1 - Domaines 2&amp;3'!$A$39:$L$43,12,0))*$B$6,error),"")</f>
        <v>36462.94975903615</v>
      </c>
      <c r="I981" s="119">
        <f>IFERROR((VLOOKUP(E981,'Simulations - Consolidé'!$A$41:$P$45,15,0)*D981+VLOOKUP(E981,'Simulations - Consolidé'!$A$41:$P$45,16,0)),"")*$C$6</f>
        <v>42231.747337643254</v>
      </c>
      <c r="J981" s="167">
        <v>25456.25</v>
      </c>
      <c r="K981" s="167">
        <v>30547.5</v>
      </c>
      <c r="L981" s="167">
        <v>16894.8</v>
      </c>
      <c r="M981" s="167">
        <v>20273.759999999998</v>
      </c>
      <c r="N981" s="167">
        <v>13165.75</v>
      </c>
      <c r="O981" s="167">
        <v>15798.9</v>
      </c>
    </row>
    <row r="982" spans="1:15">
      <c r="A982" s="1" t="s">
        <v>4154</v>
      </c>
      <c r="B982" s="1" t="str">
        <f>VLOOKUP(A982,'BDD de référence'!$B$5:$D$5006,3,0)</f>
        <v>38</v>
      </c>
      <c r="C982" s="1" t="str">
        <f>VLOOKUP(A982,'BDD de référence'!$B$5:$E$5006,4,0)</f>
        <v>Auvergne-Rhône-Alpes</v>
      </c>
      <c r="D982" s="201">
        <v>35982.5</v>
      </c>
      <c r="E982" s="189" t="str">
        <f t="shared" si="15"/>
        <v>Tranche C</v>
      </c>
      <c r="F982" s="119">
        <f>IFERROR((VLOOKUP(E982,'Simulations - Consolidé'!$A$41:$P$45,13,0)*D982+VLOOKUP(E982,'Simulations - Consolidé'!$A$41:$P$45,14,0)),"")*$B$6</f>
        <v>46433.410843373495</v>
      </c>
      <c r="G982" s="119" t="str" cm="1">
        <f t="array" ref="G982">IF(SUMIF('BDD de référence'!$B$6:$B$4786,A982,'BDD de référence'!$I$6:$I$4786)&gt;0,IFERROR((VLOOKUP(E982,'Volet 1 - Domaines 2&amp;3'!$A$39:$L$43,11,0)*D982+VLOOKUP(E982,'Volet 1 - Domaines 2&amp;3'!$A$39:$L$43,12,0))*$B$6,error),"")</f>
        <v/>
      </c>
      <c r="H982" s="119" cm="1">
        <f t="array" ref="H982">IF(SUMIF('BDD de référence'!$B$6:$B$4786,A982,'BDD de référence'!$J$6:$J$4786)&gt;0,IFERROR((VLOOKUP(E982,'Volet 1 - Domaines 2&amp;3'!$A$39:$L$43,11,0)*D982+VLOOKUP(E982,'Volet 1 - Domaines 2&amp;3'!$A$39:$L$43,12,0))*$B$6,error),"")</f>
        <v>23535.967469879517</v>
      </c>
      <c r="I982" s="119">
        <f>IFERROR((VLOOKUP(E982,'Simulations - Consolidé'!$A$41:$P$45,15,0)*D982+VLOOKUP(E982,'Simulations - Consolidé'!$A$41:$P$45,16,0)),"")*$C$6</f>
        <v>20185.543020863945</v>
      </c>
      <c r="J982" s="167">
        <v>12295.300000000001</v>
      </c>
      <c r="K982" s="167">
        <v>14754.36</v>
      </c>
      <c r="L982" s="167">
        <v>10314.32</v>
      </c>
      <c r="M982" s="167">
        <v>12377.19</v>
      </c>
      <c r="N982" s="167">
        <v>7316.4400000000005</v>
      </c>
      <c r="O982" s="167">
        <v>8779.73</v>
      </c>
    </row>
    <row r="983" spans="1:15">
      <c r="A983" s="1" t="s">
        <v>4188</v>
      </c>
      <c r="B983" s="1" t="str">
        <f>VLOOKUP(A983,'BDD de référence'!$B$5:$D$5006,3,0)</f>
        <v>38</v>
      </c>
      <c r="C983" s="1" t="str">
        <f>VLOOKUP(A983,'BDD de référence'!$B$5:$E$5006,4,0)</f>
        <v>Auvergne-Rhône-Alpes</v>
      </c>
      <c r="D983" s="201">
        <v>15701</v>
      </c>
      <c r="E983" s="189" t="str">
        <f t="shared" si="15"/>
        <v>Tranche B</v>
      </c>
      <c r="F983" s="119">
        <f>IFERROR((VLOOKUP(E983,'Simulations - Consolidé'!$A$41:$P$45,13,0)*D983+VLOOKUP(E983,'Simulations - Consolidé'!$A$41:$P$45,14,0)),"")*$B$6</f>
        <v>31851.63870967742</v>
      </c>
      <c r="G983" s="119" t="str" cm="1">
        <f t="array" ref="G983">IF(SUMIF('BDD de référence'!$B$6:$B$4786,A983,'BDD de référence'!$I$6:$I$4786)&gt;0,IFERROR((VLOOKUP(E983,'Volet 1 - Domaines 2&amp;3'!$A$39:$L$43,11,0)*D983+VLOOKUP(E983,'Volet 1 - Domaines 2&amp;3'!$A$39:$L$43,12,0))*$B$6,error),"")</f>
        <v/>
      </c>
      <c r="H983" s="119" cm="1">
        <f t="array" ref="H983">IF(SUMIF('BDD de référence'!$B$6:$B$4786,A983,'BDD de référence'!$J$6:$J$4786)&gt;0,IFERROR((VLOOKUP(E983,'Volet 1 - Domaines 2&amp;3'!$A$39:$L$43,11,0)*D983+VLOOKUP(E983,'Volet 1 - Domaines 2&amp;3'!$A$39:$L$43,12,0))*$B$6,error),"")</f>
        <v>17252.970967741934</v>
      </c>
      <c r="I983" s="119">
        <f>IFERROR((VLOOKUP(E983,'Simulations - Consolidé'!$A$41:$P$45,15,0)*D983+VLOOKUP(E983,'Simulations - Consolidé'!$A$41:$P$45,16,0)),"")*$C$6</f>
        <v>13846.551691581431</v>
      </c>
      <c r="J983" s="167">
        <v>8822.89</v>
      </c>
      <c r="K983" s="167">
        <v>10587.47</v>
      </c>
      <c r="L983" s="167">
        <v>7755.65</v>
      </c>
      <c r="M983" s="167">
        <v>9306.7800000000007</v>
      </c>
      <c r="N983" s="167">
        <v>6118.37</v>
      </c>
      <c r="O983" s="167">
        <v>7342.05</v>
      </c>
    </row>
    <row r="984" spans="1:15">
      <c r="A984" s="1" t="s">
        <v>4120</v>
      </c>
      <c r="B984" s="1" t="str">
        <f>VLOOKUP(A984,'BDD de référence'!$B$5:$D$5006,3,0)</f>
        <v>38</v>
      </c>
      <c r="C984" s="1" t="str">
        <f>VLOOKUP(A984,'BDD de référence'!$B$5:$E$5006,4,0)</f>
        <v>Auvergne-Rhône-Alpes</v>
      </c>
      <c r="D984" s="201">
        <v>625003</v>
      </c>
      <c r="E984" s="189" t="str">
        <f t="shared" si="15"/>
        <v>Tranche D</v>
      </c>
      <c r="F984" s="119">
        <f>IFERROR((VLOOKUP(E984,'Simulations - Consolidé'!$A$41:$P$45,13,0)*D984+VLOOKUP(E984,'Simulations - Consolidé'!$A$41:$P$45,14,0)),"")*$B$6</f>
        <v>169162.72518248175</v>
      </c>
      <c r="G984" s="119" cm="1">
        <f t="array" ref="G984">IF(SUMIF('BDD de référence'!$B$6:$B$4786,A984,'BDD de référence'!$I$6:$I$4786)&gt;0,IFERROR((VLOOKUP(E984,'Volet 1 - Domaines 2&amp;3'!$A$39:$L$43,11,0)*D984+VLOOKUP(E984,'Volet 1 - Domaines 2&amp;3'!$A$39:$L$43,12,0))*$B$6,error),"")</f>
        <v>51062.09591240876</v>
      </c>
      <c r="H984" s="119" cm="1">
        <f t="array" ref="H984">IF(SUMIF('BDD de référence'!$B$6:$B$4786,A984,'BDD de référence'!$J$6:$J$4786)&gt;0,IFERROR((VLOOKUP(E984,'Volet 1 - Domaines 2&amp;3'!$A$39:$L$43,11,0)*D984+VLOOKUP(E984,'Volet 1 - Domaines 2&amp;3'!$A$39:$L$43,12,0))*$B$6,error),"")</f>
        <v>51062.09591240876</v>
      </c>
      <c r="I984" s="119">
        <f>IFERROR((VLOOKUP(E984,'Simulations - Consolidé'!$A$41:$P$45,15,0)*D984+VLOOKUP(E984,'Simulations - Consolidé'!$A$41:$P$45,16,0)),"")*$C$6</f>
        <v>73538.458723517891</v>
      </c>
      <c r="J984" s="167">
        <v>44145.47</v>
      </c>
      <c r="K984" s="167">
        <v>52974.57</v>
      </c>
      <c r="L984" s="167">
        <v>25158.199999999997</v>
      </c>
      <c r="M984" s="167">
        <v>30189.84</v>
      </c>
      <c r="N984" s="167">
        <v>20991.53</v>
      </c>
      <c r="O984" s="167">
        <v>25189.84</v>
      </c>
    </row>
    <row r="985" spans="1:15">
      <c r="A985" s="1" t="s">
        <v>4162</v>
      </c>
      <c r="B985" s="1" t="str">
        <f>VLOOKUP(A985,'BDD de référence'!$B$5:$D$5006,3,0)</f>
        <v>38</v>
      </c>
      <c r="C985" s="1" t="str">
        <f>VLOOKUP(A985,'BDD de référence'!$B$5:$E$5006,4,0)</f>
        <v>Auvergne-Rhône-Alpes</v>
      </c>
      <c r="D985" s="201">
        <v>23254.5</v>
      </c>
      <c r="E985" s="189" t="str">
        <f t="shared" si="15"/>
        <v>Tranche C</v>
      </c>
      <c r="F985" s="119">
        <f>IFERROR((VLOOKUP(E985,'Simulations - Consolidé'!$A$41:$P$45,13,0)*D985+VLOOKUP(E985,'Simulations - Consolidé'!$A$41:$P$45,14,0)),"")*$B$6</f>
        <v>41115.253734939753</v>
      </c>
      <c r="G985" s="119" t="str" cm="1">
        <f t="array" ref="G985">IF(SUMIF('BDD de référence'!$B$6:$B$4786,A985,'BDD de référence'!$I$6:$I$4786)&gt;0,IFERROR((VLOOKUP(E985,'Volet 1 - Domaines 2&amp;3'!$A$39:$L$43,11,0)*D985+VLOOKUP(E985,'Volet 1 - Domaines 2&amp;3'!$A$39:$L$43,12,0))*$B$6,error),"")</f>
        <v/>
      </c>
      <c r="H985" s="119" t="str" cm="1">
        <f t="array" ref="H985">IF(SUMIF('BDD de référence'!$B$6:$B$4786,A985,'BDD de référence'!$J$6:$J$4786)&gt;0,IFERROR((VLOOKUP(E985,'Volet 1 - Domaines 2&amp;3'!$A$39:$L$43,11,0)*D985+VLOOKUP(E985,'Volet 1 - Domaines 2&amp;3'!$A$39:$L$43,12,0))*$B$6,error),"")</f>
        <v/>
      </c>
      <c r="I985" s="119">
        <f>IFERROR((VLOOKUP(E985,'Simulations - Consolidé'!$A$41:$P$45,15,0)*D985+VLOOKUP(E985,'Simulations - Consolidé'!$A$41:$P$45,16,0)),"")*$C$6</f>
        <v>17873.632541874817</v>
      </c>
      <c r="J985" s="167">
        <v>10915.15</v>
      </c>
      <c r="K985" s="167">
        <v>13098.18</v>
      </c>
      <c r="L985" s="167">
        <v>9624.25</v>
      </c>
      <c r="M985" s="167">
        <v>11549.1</v>
      </c>
      <c r="N985" s="167">
        <v>6703.04</v>
      </c>
      <c r="O985" s="167">
        <v>8043.6500000000005</v>
      </c>
    </row>
    <row r="986" spans="1:15">
      <c r="A986" s="1" t="s">
        <v>4171</v>
      </c>
      <c r="B986" s="1" t="str">
        <f>VLOOKUP(A986,'BDD de référence'!$B$5:$D$5006,3,0)</f>
        <v>38</v>
      </c>
      <c r="C986" s="1" t="str">
        <f>VLOOKUP(A986,'BDD de référence'!$B$5:$E$5006,4,0)</f>
        <v>Auvergne-Rhône-Alpes</v>
      </c>
      <c r="D986" s="201">
        <v>19128.5</v>
      </c>
      <c r="E986" s="189" t="str">
        <f t="shared" si="15"/>
        <v>Tranche B</v>
      </c>
      <c r="F986" s="119">
        <f>IFERROR((VLOOKUP(E986,'Simulations - Consolidé'!$A$41:$P$45,13,0)*D986+VLOOKUP(E986,'Simulations - Consolidé'!$A$41:$P$45,14,0)),"")*$B$6</f>
        <v>36362.670967741935</v>
      </c>
      <c r="G986" s="119" t="str" cm="1">
        <f t="array" ref="G986">IF(SUMIF('BDD de référence'!$B$6:$B$4786,A986,'BDD de référence'!$I$6:$I$4786)&gt;0,IFERROR((VLOOKUP(E986,'Volet 1 - Domaines 2&amp;3'!$A$39:$L$43,11,0)*D986+VLOOKUP(E986,'Volet 1 - Domaines 2&amp;3'!$A$39:$L$43,12,0))*$B$6,error),"")</f>
        <v/>
      </c>
      <c r="H986" s="119" cm="1">
        <f t="array" ref="H986">IF(SUMIF('BDD de référence'!$B$6:$B$4786,A986,'BDD de référence'!$J$6:$J$4786)&gt;0,IFERROR((VLOOKUP(E986,'Volet 1 - Domaines 2&amp;3'!$A$39:$L$43,11,0)*D986+VLOOKUP(E986,'Volet 1 - Domaines 2&amp;3'!$A$39:$L$43,12,0))*$B$6,error),"")</f>
        <v>19696.446774193548</v>
      </c>
      <c r="I986" s="119">
        <f>IFERROR((VLOOKUP(E986,'Simulations - Consolidé'!$A$41:$P$45,15,0)*D986+VLOOKUP(E986,'Simulations - Consolidé'!$A$41:$P$45,16,0)),"")*$C$6</f>
        <v>15807.588670338317</v>
      </c>
      <c r="J986" s="167">
        <v>9836.4</v>
      </c>
      <c r="K986" s="167">
        <v>11803.68</v>
      </c>
      <c r="L986" s="167">
        <v>8677.02</v>
      </c>
      <c r="M986" s="167">
        <v>10412.43</v>
      </c>
      <c r="N986" s="167">
        <v>6394.7800000000007</v>
      </c>
      <c r="O986" s="167">
        <v>7673.74</v>
      </c>
    </row>
    <row r="987" spans="1:15">
      <c r="A987" s="1" t="s">
        <v>4150</v>
      </c>
      <c r="B987" s="1" t="str">
        <f>VLOOKUP(A987,'BDD de référence'!$B$5:$D$5006,3,0)</f>
        <v>38</v>
      </c>
      <c r="C987" s="1" t="str">
        <f>VLOOKUP(A987,'BDD de référence'!$B$5:$E$5006,4,0)</f>
        <v>Auvergne-Rhône-Alpes</v>
      </c>
      <c r="D987" s="201">
        <v>36957.5</v>
      </c>
      <c r="E987" s="189" t="str">
        <f t="shared" si="15"/>
        <v>Tranche C</v>
      </c>
      <c r="F987" s="119">
        <f>IFERROR((VLOOKUP(E987,'Simulations - Consolidé'!$A$41:$P$45,13,0)*D987+VLOOKUP(E987,'Simulations - Consolidé'!$A$41:$P$45,14,0)),"")*$B$6</f>
        <v>46840.796385542162</v>
      </c>
      <c r="G987" s="119" t="str" cm="1">
        <f t="array" ref="G987">IF(SUMIF('BDD de référence'!$B$6:$B$4786,A987,'BDD de référence'!$I$6:$I$4786)&gt;0,IFERROR((VLOOKUP(E987,'Volet 1 - Domaines 2&amp;3'!$A$39:$L$43,11,0)*D987+VLOOKUP(E987,'Volet 1 - Domaines 2&amp;3'!$A$39:$L$43,12,0))*$B$6,error),"")</f>
        <v/>
      </c>
      <c r="H987" s="119" cm="1">
        <f t="array" ref="H987">IF(SUMIF('BDD de référence'!$B$6:$B$4786,A987,'BDD de référence'!$J$6:$J$4786)&gt;0,IFERROR((VLOOKUP(E987,'Volet 1 - Domaines 2&amp;3'!$A$39:$L$43,11,0)*D987+VLOOKUP(E987,'Volet 1 - Domaines 2&amp;3'!$A$39:$L$43,12,0))*$B$6,error),"")</f>
        <v>23639.810843373492</v>
      </c>
      <c r="I987" s="119">
        <f>IFERROR((VLOOKUP(E987,'Simulations - Consolidé'!$A$41:$P$45,15,0)*D987+VLOOKUP(E987,'Simulations - Consolidé'!$A$41:$P$45,16,0)),"")*$C$6</f>
        <v>20362.641757272995</v>
      </c>
      <c r="J987" s="167">
        <v>12401.02</v>
      </c>
      <c r="K987" s="167">
        <v>14881.23</v>
      </c>
      <c r="L987" s="167">
        <v>10367.18</v>
      </c>
      <c r="M987" s="167">
        <v>12440.62</v>
      </c>
      <c r="N987" s="167">
        <v>7363.42</v>
      </c>
      <c r="O987" s="167">
        <v>8836.11</v>
      </c>
    </row>
    <row r="988" spans="1:15">
      <c r="A988" s="1" t="s">
        <v>4165</v>
      </c>
      <c r="B988" s="1" t="str">
        <f>VLOOKUP(A988,'BDD de référence'!$B$5:$D$5006,3,0)</f>
        <v>38</v>
      </c>
      <c r="C988" s="1" t="str">
        <f>VLOOKUP(A988,'BDD de référence'!$B$5:$E$5006,4,0)</f>
        <v>Auvergne-Rhône-Alpes</v>
      </c>
      <c r="D988" s="201">
        <v>21463</v>
      </c>
      <c r="E988" s="189" t="str">
        <f t="shared" si="15"/>
        <v>Tranche B</v>
      </c>
      <c r="F988" s="119">
        <f>IFERROR((VLOOKUP(E988,'Simulations - Consolidé'!$A$41:$P$45,13,0)*D988+VLOOKUP(E988,'Simulations - Consolidé'!$A$41:$P$45,14,0)),"")*$B$6</f>
        <v>39435.174193548388</v>
      </c>
      <c r="G988" s="119" t="str" cm="1">
        <f t="array" ref="G988">IF(SUMIF('BDD de référence'!$B$6:$B$4786,A988,'BDD de référence'!$I$6:$I$4786)&gt;0,IFERROR((VLOOKUP(E988,'Volet 1 - Domaines 2&amp;3'!$A$39:$L$43,11,0)*D988+VLOOKUP(E988,'Volet 1 - Domaines 2&amp;3'!$A$39:$L$43,12,0))*$B$6,error),"")</f>
        <v/>
      </c>
      <c r="H988" s="119" cm="1">
        <f t="array" ref="H988">IF(SUMIF('BDD de référence'!$B$6:$B$4786,A988,'BDD de référence'!$J$6:$J$4786)&gt;0,IFERROR((VLOOKUP(E988,'Volet 1 - Domaines 2&amp;3'!$A$39:$L$43,11,0)*D988+VLOOKUP(E988,'Volet 1 - Domaines 2&amp;3'!$A$39:$L$43,12,0))*$B$6,error),"")</f>
        <v>21360.719354838708</v>
      </c>
      <c r="I988" s="119">
        <f>IFERROR((VLOOKUP(E988,'Simulations - Consolidé'!$A$41:$P$45,15,0)*D988+VLOOKUP(E988,'Simulations - Consolidé'!$A$41:$P$45,16,0)),"")*$C$6</f>
        <v>17143.267977970103</v>
      </c>
      <c r="J988" s="167">
        <v>10526.7</v>
      </c>
      <c r="K988" s="167">
        <v>12632.04</v>
      </c>
      <c r="L988" s="167">
        <v>9304.58</v>
      </c>
      <c r="M988" s="167">
        <v>11165.5</v>
      </c>
      <c r="N988" s="167">
        <v>6583.05</v>
      </c>
      <c r="O988" s="167">
        <v>7899.66</v>
      </c>
    </row>
    <row r="989" spans="1:15">
      <c r="A989" s="1" t="s">
        <v>4221</v>
      </c>
      <c r="B989" s="1" t="str">
        <f>VLOOKUP(A989,'BDD de référence'!$B$5:$D$5006,3,0)</f>
        <v>38</v>
      </c>
      <c r="C989" s="1" t="str">
        <f>VLOOKUP(A989,'BDD de référence'!$B$5:$E$5006,4,0)</f>
        <v>Auvergne-Rhône-Alpes</v>
      </c>
      <c r="D989" s="201">
        <v>4654</v>
      </c>
      <c r="E989" s="189" t="str">
        <f t="shared" si="15"/>
        <v>Tranche A</v>
      </c>
      <c r="F989" s="119">
        <f>IFERROR((VLOOKUP(E989,'Simulations - Consolidé'!$A$41:$P$45,13,0)*D989+VLOOKUP(E989,'Simulations - Consolidé'!$A$41:$P$45,14,0)),"")*$B$6</f>
        <v>18690.771428571425</v>
      </c>
      <c r="G989" s="119" t="str" cm="1">
        <f t="array" ref="G989">IF(SUMIF('BDD de référence'!$B$6:$B$4786,A989,'BDD de référence'!$I$6:$I$4786)&gt;0,IFERROR((VLOOKUP(E989,'Volet 1 - Domaines 2&amp;3'!$A$39:$L$43,11,0)*D989+VLOOKUP(E989,'Volet 1 - Domaines 2&amp;3'!$A$39:$L$43,12,0))*$B$6,error),"")</f>
        <v/>
      </c>
      <c r="H989" s="119" t="str" cm="1">
        <f t="array" ref="H989">IF(SUMIF('BDD de référence'!$B$6:$B$4786,A989,'BDD de référence'!$J$6:$J$4786)&gt;0,IFERROR((VLOOKUP(E989,'Volet 1 - Domaines 2&amp;3'!$A$39:$L$43,11,0)*D989+VLOOKUP(E989,'Volet 1 - Domaines 2&amp;3'!$A$39:$L$43,12,0))*$B$6,error),"")</f>
        <v/>
      </c>
      <c r="I989" s="119">
        <f>IFERROR((VLOOKUP(E989,'Simulations - Consolidé'!$A$41:$P$45,15,0)*D989+VLOOKUP(E989,'Simulations - Consolidé'!$A$41:$P$45,16,0)),"")*$C$6</f>
        <v>8125.2564459930318</v>
      </c>
      <c r="J989" s="167">
        <v>5691.4400000000005</v>
      </c>
      <c r="K989" s="167">
        <v>6829.7300000000005</v>
      </c>
      <c r="L989" s="167">
        <v>4997.75</v>
      </c>
      <c r="M989" s="167">
        <v>5997.3</v>
      </c>
      <c r="N989" s="167">
        <v>5137.3900000000003</v>
      </c>
      <c r="O989" s="167">
        <v>6164.87</v>
      </c>
    </row>
    <row r="990" spans="1:15">
      <c r="A990" s="1" t="s">
        <v>4143</v>
      </c>
      <c r="B990" s="1" t="str">
        <f>VLOOKUP(A990,'BDD de référence'!$B$5:$D$5006,3,0)</f>
        <v>38</v>
      </c>
      <c r="C990" s="1" t="str">
        <f>VLOOKUP(A990,'BDD de référence'!$B$5:$E$5006,4,0)</f>
        <v>Auvergne-Rhône-Alpes</v>
      </c>
      <c r="D990" s="201">
        <v>75206.5</v>
      </c>
      <c r="E990" s="189" t="str">
        <f t="shared" si="15"/>
        <v>Tranche C</v>
      </c>
      <c r="F990" s="119">
        <f>IFERROR((VLOOKUP(E990,'Simulations - Consolidé'!$A$41:$P$45,13,0)*D990+VLOOKUP(E990,'Simulations - Consolidé'!$A$41:$P$45,14,0)),"")*$B$6</f>
        <v>62822.426746987949</v>
      </c>
      <c r="G990" s="119" t="str" cm="1">
        <f t="array" ref="G990">IF(SUMIF('BDD de référence'!$B$6:$B$4786,A990,'BDD de référence'!$I$6:$I$4786)&gt;0,IFERROR((VLOOKUP(E990,'Volet 1 - Domaines 2&amp;3'!$A$39:$L$43,11,0)*D990+VLOOKUP(E990,'Volet 1 - Domaines 2&amp;3'!$A$39:$L$43,12,0))*$B$6,error),"")</f>
        <v/>
      </c>
      <c r="H990" s="119" cm="1">
        <f t="array" ref="H990">IF(SUMIF('BDD de référence'!$B$6:$B$4786,A990,'BDD de référence'!$J$6:$J$4786)&gt;0,IFERROR((VLOOKUP(E990,'Volet 1 - Domaines 2&amp;3'!$A$39:$L$43,11,0)*D990+VLOOKUP(E990,'Volet 1 - Domaines 2&amp;3'!$A$39:$L$43,12,0))*$B$6,error),"")</f>
        <v>27713.559759036143</v>
      </c>
      <c r="I990" s="119">
        <f>IFERROR((VLOOKUP(E990,'Simulations - Consolidé'!$A$41:$P$45,15,0)*D990+VLOOKUP(E990,'Simulations - Consolidé'!$A$41:$P$45,16,0)),"")*$C$6</f>
        <v>27310.179776667646</v>
      </c>
      <c r="J990" s="167">
        <v>16548.5</v>
      </c>
      <c r="K990" s="167">
        <v>19858.2</v>
      </c>
      <c r="L990" s="167">
        <v>12440.92</v>
      </c>
      <c r="M990" s="167">
        <v>14929.11</v>
      </c>
      <c r="N990" s="167">
        <v>9206.75</v>
      </c>
      <c r="O990" s="167">
        <v>11048.1</v>
      </c>
    </row>
    <row r="991" spans="1:15">
      <c r="A991" s="1" t="s">
        <v>4179</v>
      </c>
      <c r="B991" s="1" t="str">
        <f>VLOOKUP(A991,'BDD de référence'!$B$5:$D$5006,3,0)</f>
        <v>38</v>
      </c>
      <c r="C991" s="1" t="str">
        <f>VLOOKUP(A991,'BDD de référence'!$B$5:$E$5006,4,0)</f>
        <v>Auvergne-Rhône-Alpes</v>
      </c>
      <c r="D991" s="201">
        <v>16778.5</v>
      </c>
      <c r="E991" s="189" t="str">
        <f t="shared" si="15"/>
        <v>Tranche B</v>
      </c>
      <c r="F991" s="119">
        <f>IFERROR((VLOOKUP(E991,'Simulations - Consolidé'!$A$41:$P$45,13,0)*D991+VLOOKUP(E991,'Simulations - Consolidé'!$A$41:$P$45,14,0)),"")*$B$6</f>
        <v>33269.767741935488</v>
      </c>
      <c r="G991" s="119" t="str" cm="1">
        <f t="array" ref="G991">IF(SUMIF('BDD de référence'!$B$6:$B$4786,A991,'BDD de référence'!$I$6:$I$4786)&gt;0,IFERROR((VLOOKUP(E991,'Volet 1 - Domaines 2&amp;3'!$A$39:$L$43,11,0)*D991+VLOOKUP(E991,'Volet 1 - Domaines 2&amp;3'!$A$39:$L$43,12,0))*$B$6,error),"")</f>
        <v/>
      </c>
      <c r="H991" s="119" cm="1">
        <f t="array" ref="H991">IF(SUMIF('BDD de référence'!$B$6:$B$4786,A991,'BDD de référence'!$J$6:$J$4786)&gt;0,IFERROR((VLOOKUP(E991,'Volet 1 - Domaines 2&amp;3'!$A$39:$L$43,11,0)*D991+VLOOKUP(E991,'Volet 1 - Domaines 2&amp;3'!$A$39:$L$43,12,0))*$B$6,error),"")</f>
        <v>18021.124193548385</v>
      </c>
      <c r="I991" s="119">
        <f>IFERROR((VLOOKUP(E991,'Simulations - Consolidé'!$A$41:$P$45,15,0)*D991+VLOOKUP(E991,'Simulations - Consolidé'!$A$41:$P$45,16,0)),"")*$C$6</f>
        <v>14463.041070023603</v>
      </c>
      <c r="J991" s="167">
        <v>9141.5</v>
      </c>
      <c r="K991" s="167">
        <v>10969.8</v>
      </c>
      <c r="L991" s="167">
        <v>8045.3</v>
      </c>
      <c r="M991" s="167">
        <v>9654.36</v>
      </c>
      <c r="N991" s="167">
        <v>6205.26</v>
      </c>
      <c r="O991" s="167">
        <v>7446.3200000000006</v>
      </c>
    </row>
    <row r="992" spans="1:15">
      <c r="A992" s="1" t="s">
        <v>4158</v>
      </c>
      <c r="B992" s="1" t="str">
        <f>VLOOKUP(A992,'BDD de référence'!$B$5:$D$5006,3,0)</f>
        <v>38</v>
      </c>
      <c r="C992" s="1" t="str">
        <f>VLOOKUP(A992,'BDD de référence'!$B$5:$E$5006,4,0)</f>
        <v>Auvergne-Rhône-Alpes</v>
      </c>
      <c r="D992" s="201">
        <v>24852</v>
      </c>
      <c r="E992" s="189" t="str">
        <f t="shared" si="15"/>
        <v>Tranche C</v>
      </c>
      <c r="F992" s="119">
        <f>IFERROR((VLOOKUP(E992,'Simulations - Consolidé'!$A$41:$P$45,13,0)*D992+VLOOKUP(E992,'Simulations - Consolidé'!$A$41:$P$45,14,0)),"")*$B$6</f>
        <v>41782.739277108427</v>
      </c>
      <c r="G992" s="119" t="str" cm="1">
        <f t="array" ref="G992">IF(SUMIF('BDD de référence'!$B$6:$B$4786,A992,'BDD de référence'!$I$6:$I$4786)&gt;0,IFERROR((VLOOKUP(E992,'Volet 1 - Domaines 2&amp;3'!$A$39:$L$43,11,0)*D992+VLOOKUP(E992,'Volet 1 - Domaines 2&amp;3'!$A$39:$L$43,12,0))*$B$6,error),"")</f>
        <v/>
      </c>
      <c r="H992" s="119" t="str" cm="1">
        <f t="array" ref="H992">IF(SUMIF('BDD de référence'!$B$6:$B$4786,A992,'BDD de référence'!$J$6:$J$4786)&gt;0,IFERROR((VLOOKUP(E992,'Volet 1 - Domaines 2&amp;3'!$A$39:$L$43,11,0)*D992+VLOOKUP(E992,'Volet 1 - Domaines 2&amp;3'!$A$39:$L$43,12,0))*$B$6,error),"")</f>
        <v/>
      </c>
      <c r="I992" s="119">
        <f>IFERROR((VLOOKUP(E992,'Simulations - Consolidé'!$A$41:$P$45,15,0)*D992+VLOOKUP(E992,'Simulations - Consolidé'!$A$41:$P$45,16,0)),"")*$C$6</f>
        <v>18163.802009991185</v>
      </c>
      <c r="J992" s="167">
        <v>11088.380000000001</v>
      </c>
      <c r="K992" s="167">
        <v>13306.06</v>
      </c>
      <c r="L992" s="167">
        <v>9710.86</v>
      </c>
      <c r="M992" s="167">
        <v>11653.04</v>
      </c>
      <c r="N992" s="167">
        <v>6780.02</v>
      </c>
      <c r="O992" s="167">
        <v>8136.0300000000007</v>
      </c>
    </row>
    <row r="993" spans="1:15">
      <c r="A993" s="1" t="s">
        <v>4156</v>
      </c>
      <c r="B993" s="1" t="str">
        <f>VLOOKUP(A993,'BDD de référence'!$B$5:$D$5006,3,0)</f>
        <v>38</v>
      </c>
      <c r="C993" s="1" t="str">
        <f>VLOOKUP(A993,'BDD de référence'!$B$5:$E$5006,4,0)</f>
        <v>Auvergne-Rhône-Alpes</v>
      </c>
      <c r="D993" s="201">
        <v>27912.5</v>
      </c>
      <c r="E993" s="189" t="str">
        <f t="shared" si="15"/>
        <v>Tranche C</v>
      </c>
      <c r="F993" s="119">
        <f>IFERROR((VLOOKUP(E993,'Simulations - Consolidé'!$A$41:$P$45,13,0)*D993+VLOOKUP(E993,'Simulations - Consolidé'!$A$41:$P$45,14,0)),"")*$B$6</f>
        <v>43061.512048192766</v>
      </c>
      <c r="G993" s="119" t="str" cm="1">
        <f t="array" ref="G993">IF(SUMIF('BDD de référence'!$B$6:$B$4786,A993,'BDD de référence'!$I$6:$I$4786)&gt;0,IFERROR((VLOOKUP(E993,'Volet 1 - Domaines 2&amp;3'!$A$39:$L$43,11,0)*D993+VLOOKUP(E993,'Volet 1 - Domaines 2&amp;3'!$A$39:$L$43,12,0))*$B$6,error),"")</f>
        <v/>
      </c>
      <c r="H993" s="119" t="str" cm="1">
        <f t="array" ref="H993">IF(SUMIF('BDD de référence'!$B$6:$B$4786,A993,'BDD de référence'!$J$6:$J$4786)&gt;0,IFERROR((VLOOKUP(E993,'Volet 1 - Domaines 2&amp;3'!$A$39:$L$43,11,0)*D993+VLOOKUP(E993,'Volet 1 - Domaines 2&amp;3'!$A$39:$L$43,12,0))*$B$6,error),"")</f>
        <v/>
      </c>
      <c r="I993" s="119">
        <f>IFERROR((VLOOKUP(E993,'Simulations - Consolidé'!$A$41:$P$45,15,0)*D993+VLOOKUP(E993,'Simulations - Consolidé'!$A$41:$P$45,16,0)),"")*$C$6</f>
        <v>18719.710402585959</v>
      </c>
      <c r="J993" s="167">
        <v>11420.24</v>
      </c>
      <c r="K993" s="167">
        <v>13704.29</v>
      </c>
      <c r="L993" s="167">
        <v>9876.7900000000009</v>
      </c>
      <c r="M993" s="167">
        <v>11852.15</v>
      </c>
      <c r="N993" s="167">
        <v>6927.52</v>
      </c>
      <c r="O993" s="167">
        <v>8313.0300000000007</v>
      </c>
    </row>
    <row r="994" spans="1:15">
      <c r="A994" s="1" t="s">
        <v>4200</v>
      </c>
      <c r="B994" s="1" t="str">
        <f>VLOOKUP(A994,'BDD de référence'!$B$5:$D$5006,3,0)</f>
        <v>38</v>
      </c>
      <c r="C994" s="1" t="str">
        <f>VLOOKUP(A994,'BDD de référence'!$B$5:$E$5006,4,0)</f>
        <v>Auvergne-Rhône-Alpes</v>
      </c>
      <c r="D994" s="201">
        <v>10307.5</v>
      </c>
      <c r="E994" s="189" t="str">
        <f t="shared" si="15"/>
        <v>Tranche B</v>
      </c>
      <c r="F994" s="119">
        <f>IFERROR((VLOOKUP(E994,'Simulations - Consolidé'!$A$41:$P$45,13,0)*D994+VLOOKUP(E994,'Simulations - Consolidé'!$A$41:$P$45,14,0)),"")*$B$6</f>
        <v>24753.096774193546</v>
      </c>
      <c r="G994" s="119" t="str" cm="1">
        <f t="array" ref="G994">IF(SUMIF('BDD de référence'!$B$6:$B$4786,A994,'BDD de référence'!$I$6:$I$4786)&gt;0,IFERROR((VLOOKUP(E994,'Volet 1 - Domaines 2&amp;3'!$A$39:$L$43,11,0)*D994+VLOOKUP(E994,'Volet 1 - Domaines 2&amp;3'!$A$39:$L$43,12,0))*$B$6,error),"")</f>
        <v/>
      </c>
      <c r="H994" s="119" cm="1">
        <f t="array" ref="H994">IF(SUMIF('BDD de référence'!$B$6:$B$4786,A994,'BDD de référence'!$J$6:$J$4786)&gt;0,IFERROR((VLOOKUP(E994,'Volet 1 - Domaines 2&amp;3'!$A$39:$L$43,11,0)*D994+VLOOKUP(E994,'Volet 1 - Domaines 2&amp;3'!$A$39:$L$43,12,0))*$B$6,error),"")</f>
        <v>13407.927419354837</v>
      </c>
      <c r="I994" s="119">
        <f>IFERROR((VLOOKUP(E994,'Simulations - Consolidé'!$A$41:$P$45,15,0)*D994+VLOOKUP(E994,'Simulations - Consolidé'!$A$41:$P$45,16,0)),"")*$C$6</f>
        <v>10760.671911880409</v>
      </c>
      <c r="J994" s="167">
        <v>7228.0300000000007</v>
      </c>
      <c r="K994" s="167">
        <v>8673.64</v>
      </c>
      <c r="L994" s="167">
        <v>6305.79</v>
      </c>
      <c r="M994" s="167">
        <v>7566.95</v>
      </c>
      <c r="N994" s="167">
        <v>5683.41</v>
      </c>
      <c r="O994" s="167">
        <v>6820.1</v>
      </c>
    </row>
    <row r="995" spans="1:15">
      <c r="A995" s="1" t="s">
        <v>4203</v>
      </c>
      <c r="B995" s="1" t="str">
        <f>VLOOKUP(A995,'BDD de référence'!$B$5:$D$5006,3,0)</f>
        <v>38</v>
      </c>
      <c r="C995" s="1" t="str">
        <f>VLOOKUP(A995,'BDD de référence'!$B$5:$E$5006,4,0)</f>
        <v>Auvergne-Rhône-Alpes</v>
      </c>
      <c r="D995" s="201">
        <v>9631.5</v>
      </c>
      <c r="E995" s="189" t="str">
        <f t="shared" si="15"/>
        <v>Tranche B</v>
      </c>
      <c r="F995" s="119">
        <f>IFERROR((VLOOKUP(E995,'Simulations - Consolidé'!$A$41:$P$45,13,0)*D995+VLOOKUP(E995,'Simulations - Consolidé'!$A$41:$P$45,14,0)),"")*$B$6</f>
        <v>23863.393548387096</v>
      </c>
      <c r="G995" s="119" t="str" cm="1">
        <f t="array" ref="G995">IF(SUMIF('BDD de référence'!$B$6:$B$4786,A995,'BDD de référence'!$I$6:$I$4786)&gt;0,IFERROR((VLOOKUP(E995,'Volet 1 - Domaines 2&amp;3'!$A$39:$L$43,11,0)*D995+VLOOKUP(E995,'Volet 1 - Domaines 2&amp;3'!$A$39:$L$43,12,0))*$B$6,error),"")</f>
        <v/>
      </c>
      <c r="H995" s="119" t="str" cm="1">
        <f t="array" ref="H995">IF(SUMIF('BDD de référence'!$B$6:$B$4786,A995,'BDD de référence'!$J$6:$J$4786)&gt;0,IFERROR((VLOOKUP(E995,'Volet 1 - Domaines 2&amp;3'!$A$39:$L$43,11,0)*D995+VLOOKUP(E995,'Volet 1 - Domaines 2&amp;3'!$A$39:$L$43,12,0))*$B$6,error),"")</f>
        <v/>
      </c>
      <c r="I995" s="119">
        <f>IFERROR((VLOOKUP(E995,'Simulations - Consolidé'!$A$41:$P$45,15,0)*D995+VLOOKUP(E995,'Simulations - Consolidé'!$A$41:$P$45,16,0)),"")*$C$6</f>
        <v>10373.899921321792</v>
      </c>
      <c r="J995" s="167">
        <v>7028.14</v>
      </c>
      <c r="K995" s="167">
        <v>8433.77</v>
      </c>
      <c r="L995" s="167">
        <v>6124.0700000000006</v>
      </c>
      <c r="M995" s="167">
        <v>7348.89</v>
      </c>
      <c r="N995" s="167">
        <v>5628.9000000000005</v>
      </c>
      <c r="O995" s="167">
        <v>6754.68</v>
      </c>
    </row>
    <row r="996" spans="1:15">
      <c r="A996" s="1" t="s">
        <v>4224</v>
      </c>
      <c r="B996" s="1" t="str">
        <f>VLOOKUP(A996,'BDD de référence'!$B$5:$D$5006,3,0)</f>
        <v>38</v>
      </c>
      <c r="C996" s="1" t="str">
        <f>VLOOKUP(A996,'BDD de référence'!$B$5:$E$5006,4,0)</f>
        <v>Auvergne-Rhône-Alpes</v>
      </c>
      <c r="D996" s="201">
        <v>4098.5</v>
      </c>
      <c r="E996" s="189" t="str">
        <f t="shared" si="15"/>
        <v>Tranche A</v>
      </c>
      <c r="F996" s="119">
        <f>IFERROR((VLOOKUP(E996,'Simulations - Consolidé'!$A$41:$P$45,13,0)*D996+VLOOKUP(E996,'Simulations - Consolidé'!$A$41:$P$45,14,0)),"")*$B$6</f>
        <v>18286.05</v>
      </c>
      <c r="G996" s="119" t="str" cm="1">
        <f t="array" ref="G996">IF(SUMIF('BDD de référence'!$B$6:$B$4786,A996,'BDD de référence'!$I$6:$I$4786)&gt;0,IFERROR((VLOOKUP(E996,'Volet 1 - Domaines 2&amp;3'!$A$39:$L$43,11,0)*D996+VLOOKUP(E996,'Volet 1 - Domaines 2&amp;3'!$A$39:$L$43,12,0))*$B$6,error),"")</f>
        <v/>
      </c>
      <c r="H996" s="119" t="str" cm="1">
        <f t="array" ref="H996">IF(SUMIF('BDD de référence'!$B$6:$B$4786,A996,'BDD de référence'!$J$6:$J$4786)&gt;0,IFERROR((VLOOKUP(E996,'Volet 1 - Domaines 2&amp;3'!$A$39:$L$43,11,0)*D996+VLOOKUP(E996,'Volet 1 - Domaines 2&amp;3'!$A$39:$L$43,12,0))*$B$6,error),"")</f>
        <v/>
      </c>
      <c r="I996" s="119">
        <f>IFERROR((VLOOKUP(E996,'Simulations - Consolidé'!$A$41:$P$45,15,0)*D996+VLOOKUP(E996,'Simulations - Consolidé'!$A$41:$P$45,16,0)),"")*$C$6</f>
        <v>7949.3158536585361</v>
      </c>
      <c r="J996" s="167">
        <v>5559.17</v>
      </c>
      <c r="K996" s="167">
        <v>6671.01</v>
      </c>
      <c r="L996" s="167">
        <v>4898.55</v>
      </c>
      <c r="M996" s="167">
        <v>5878.26</v>
      </c>
      <c r="N996" s="167">
        <v>5071.25</v>
      </c>
      <c r="O996" s="167">
        <v>6085.5</v>
      </c>
    </row>
    <row r="997" spans="1:15">
      <c r="A997" s="1" t="s">
        <v>4210</v>
      </c>
      <c r="B997" s="1" t="str">
        <f>VLOOKUP(A997,'BDD de référence'!$B$5:$D$5006,3,0)</f>
        <v>38</v>
      </c>
      <c r="C997" s="1" t="str">
        <f>VLOOKUP(A997,'BDD de référence'!$B$5:$E$5006,4,0)</f>
        <v>Auvergne-Rhône-Alpes</v>
      </c>
      <c r="D997" s="201">
        <v>8147.5</v>
      </c>
      <c r="E997" s="189" t="str">
        <f t="shared" si="15"/>
        <v>Tranche B</v>
      </c>
      <c r="F997" s="119">
        <f>IFERROR((VLOOKUP(E997,'Simulations - Consolidé'!$A$41:$P$45,13,0)*D997+VLOOKUP(E997,'Simulations - Consolidé'!$A$41:$P$45,14,0)),"")*$B$6</f>
        <v>21910.258064516129</v>
      </c>
      <c r="G997" s="119" t="str" cm="1">
        <f t="array" ref="G997">IF(SUMIF('BDD de référence'!$B$6:$B$4786,A997,'BDD de référence'!$I$6:$I$4786)&gt;0,IFERROR((VLOOKUP(E997,'Volet 1 - Domaines 2&amp;3'!$A$39:$L$43,11,0)*D997+VLOOKUP(E997,'Volet 1 - Domaines 2&amp;3'!$A$39:$L$43,12,0))*$B$6,error),"")</f>
        <v/>
      </c>
      <c r="H997" s="119" t="str" cm="1">
        <f t="array" ref="H997">IF(SUMIF('BDD de référence'!$B$6:$B$4786,A997,'BDD de référence'!$J$6:$J$4786)&gt;0,IFERROR((VLOOKUP(E997,'Volet 1 - Domaines 2&amp;3'!$A$39:$L$43,11,0)*D997+VLOOKUP(E997,'Volet 1 - Domaines 2&amp;3'!$A$39:$L$43,12,0))*$B$6,error),"")</f>
        <v/>
      </c>
      <c r="I997" s="119">
        <f>IFERROR((VLOOKUP(E997,'Simulations - Consolidé'!$A$41:$P$45,15,0)*D997+VLOOKUP(E997,'Simulations - Consolidé'!$A$41:$P$45,16,0)),"")*$C$6</f>
        <v>9524.8324154209276</v>
      </c>
      <c r="J997" s="167">
        <v>6589.3200000000006</v>
      </c>
      <c r="K997" s="167">
        <v>7907.1900000000005</v>
      </c>
      <c r="L997" s="167">
        <v>5725.1500000000005</v>
      </c>
      <c r="M997" s="167">
        <v>6870.18</v>
      </c>
      <c r="N997" s="167">
        <v>5509.21</v>
      </c>
      <c r="O997" s="167">
        <v>6611.06</v>
      </c>
    </row>
    <row r="998" spans="1:15">
      <c r="A998" s="1" t="s">
        <v>4127</v>
      </c>
      <c r="B998" s="1" t="str">
        <f>VLOOKUP(A998,'BDD de référence'!$B$5:$D$5006,3,0)</f>
        <v>38</v>
      </c>
      <c r="C998" s="1" t="str">
        <f>VLOOKUP(A998,'BDD de référence'!$B$5:$E$5006,4,0)</f>
        <v>Auvergne-Rhône-Alpes</v>
      </c>
      <c r="D998" s="201">
        <v>141604.5</v>
      </c>
      <c r="E998" s="189" t="str">
        <f t="shared" si="15"/>
        <v>Tranche C</v>
      </c>
      <c r="F998" s="119">
        <f>IFERROR((VLOOKUP(E998,'Simulations - Consolidé'!$A$41:$P$45,13,0)*D998+VLOOKUP(E998,'Simulations - Consolidé'!$A$41:$P$45,14,0)),"")*$B$6</f>
        <v>90565.591084337342</v>
      </c>
      <c r="G998" s="119" cm="1">
        <f t="array" ref="G998">IF(SUMIF('BDD de référence'!$B$6:$B$4786,A998,'BDD de référence'!$I$6:$I$4786)&gt;0,IFERROR((VLOOKUP(E998,'Volet 1 - Domaines 2&amp;3'!$A$39:$L$43,11,0)*D998+VLOOKUP(E998,'Volet 1 - Domaines 2&amp;3'!$A$39:$L$43,12,0))*$B$6,error),"")</f>
        <v>34785.346746987947</v>
      </c>
      <c r="H998" s="119" cm="1">
        <f t="array" ref="H998">IF(SUMIF('BDD de référence'!$B$6:$B$4786,A998,'BDD de référence'!$J$6:$J$4786)&gt;0,IFERROR((VLOOKUP(E998,'Volet 1 - Domaines 2&amp;3'!$A$39:$L$43,11,0)*D998+VLOOKUP(E998,'Volet 1 - Domaines 2&amp;3'!$A$39:$L$43,12,0))*$B$6,error),"")</f>
        <v>34785.346746987947</v>
      </c>
      <c r="I998" s="119">
        <f>IFERROR((VLOOKUP(E998,'Simulations - Consolidé'!$A$41:$P$45,15,0)*D998+VLOOKUP(E998,'Simulations - Consolidé'!$A$41:$P$45,16,0)),"")*$C$6</f>
        <v>39370.69454598883</v>
      </c>
      <c r="J998" s="167">
        <v>23748.289999999997</v>
      </c>
      <c r="K998" s="167">
        <v>28497.949999999997</v>
      </c>
      <c r="L998" s="167">
        <v>16040.81</v>
      </c>
      <c r="M998" s="167">
        <v>19248.98</v>
      </c>
      <c r="N998" s="167">
        <v>12406.65</v>
      </c>
      <c r="O998" s="167">
        <v>14887.98</v>
      </c>
    </row>
    <row r="999" spans="1:15">
      <c r="A999" s="1" t="s">
        <v>4193</v>
      </c>
      <c r="B999" s="1" t="str">
        <f>VLOOKUP(A999,'BDD de référence'!$B$5:$D$5006,3,0)</f>
        <v>38</v>
      </c>
      <c r="C999" s="1" t="str">
        <f>VLOOKUP(A999,'BDD de référence'!$B$5:$E$5006,4,0)</f>
        <v>Auvergne-Rhône-Alpes</v>
      </c>
      <c r="D999" s="201">
        <v>14493.5</v>
      </c>
      <c r="E999" s="189" t="str">
        <f t="shared" si="15"/>
        <v>Tranche B</v>
      </c>
      <c r="F999" s="119">
        <f>IFERROR((VLOOKUP(E999,'Simulations - Consolidé'!$A$41:$P$45,13,0)*D999+VLOOKUP(E999,'Simulations - Consolidé'!$A$41:$P$45,14,0)),"")*$B$6</f>
        <v>30262.412903225802</v>
      </c>
      <c r="G999" s="119" t="str" cm="1">
        <f t="array" ref="G999">IF(SUMIF('BDD de référence'!$B$6:$B$4786,A999,'BDD de référence'!$I$6:$I$4786)&gt;0,IFERROR((VLOOKUP(E999,'Volet 1 - Domaines 2&amp;3'!$A$39:$L$43,11,0)*D999+VLOOKUP(E999,'Volet 1 - Domaines 2&amp;3'!$A$39:$L$43,12,0))*$B$6,error),"")</f>
        <v/>
      </c>
      <c r="H999" s="119" t="str" cm="1">
        <f t="array" ref="H999">IF(SUMIF('BDD de référence'!$B$6:$B$4786,A999,'BDD de référence'!$J$6:$J$4786)&gt;0,IFERROR((VLOOKUP(E999,'Volet 1 - Domaines 2&amp;3'!$A$39:$L$43,11,0)*D999+VLOOKUP(E999,'Volet 1 - Domaines 2&amp;3'!$A$39:$L$43,12,0))*$B$6,error),"")</f>
        <v/>
      </c>
      <c r="I999" s="119">
        <f>IFERROR((VLOOKUP(E999,'Simulations - Consolidé'!$A$41:$P$45,15,0)*D999+VLOOKUP(E999,'Simulations - Consolidé'!$A$41:$P$45,16,0)),"")*$C$6</f>
        <v>13155.683084185679</v>
      </c>
      <c r="J999" s="167">
        <v>8465.83</v>
      </c>
      <c r="K999" s="167">
        <v>10159</v>
      </c>
      <c r="L999" s="167">
        <v>7431.05</v>
      </c>
      <c r="M999" s="167">
        <v>8917.26</v>
      </c>
      <c r="N999" s="167">
        <v>6020.99</v>
      </c>
      <c r="O999" s="167">
        <v>7225.1900000000005</v>
      </c>
    </row>
    <row r="1000" spans="1:15">
      <c r="A1000" s="1" t="s">
        <v>4218</v>
      </c>
      <c r="B1000" s="1" t="str">
        <f>VLOOKUP(A1000,'BDD de référence'!$B$5:$D$5006,3,0)</f>
        <v>38</v>
      </c>
      <c r="C1000" s="1" t="str">
        <f>VLOOKUP(A1000,'BDD de référence'!$B$5:$E$5006,4,0)</f>
        <v>Auvergne-Rhône-Alpes</v>
      </c>
      <c r="D1000" s="201">
        <v>4660</v>
      </c>
      <c r="E1000" s="189" t="str">
        <f t="shared" si="15"/>
        <v>Tranche A</v>
      </c>
      <c r="F1000" s="119">
        <f>IFERROR((VLOOKUP(E1000,'Simulations - Consolidé'!$A$41:$P$45,13,0)*D1000+VLOOKUP(E1000,'Simulations - Consolidé'!$A$41:$P$45,14,0)),"")*$B$6</f>
        <v>18695.142857142855</v>
      </c>
      <c r="G1000" s="119" t="str" cm="1">
        <f t="array" ref="G1000">IF(SUMIF('BDD de référence'!$B$6:$B$4786,A1000,'BDD de référence'!$I$6:$I$4786)&gt;0,IFERROR((VLOOKUP(E1000,'Volet 1 - Domaines 2&amp;3'!$A$39:$L$43,11,0)*D1000+VLOOKUP(E1000,'Volet 1 - Domaines 2&amp;3'!$A$39:$L$43,12,0))*$B$6,error),"")</f>
        <v/>
      </c>
      <c r="H1000" s="119" t="str" cm="1">
        <f t="array" ref="H1000">IF(SUMIF('BDD de référence'!$B$6:$B$4786,A1000,'BDD de référence'!$J$6:$J$4786)&gt;0,IFERROR((VLOOKUP(E1000,'Volet 1 - Domaines 2&amp;3'!$A$39:$L$43,11,0)*D1000+VLOOKUP(E1000,'Volet 1 - Domaines 2&amp;3'!$A$39:$L$43,12,0))*$B$6,error),"")</f>
        <v/>
      </c>
      <c r="I1000" s="119">
        <f>IFERROR((VLOOKUP(E1000,'Simulations - Consolidé'!$A$41:$P$45,15,0)*D1000+VLOOKUP(E1000,'Simulations - Consolidé'!$A$41:$P$45,16,0)),"")*$C$6</f>
        <v>8127.1567944250864</v>
      </c>
      <c r="J1000" s="167">
        <v>5692.8600000000006</v>
      </c>
      <c r="K1000" s="167">
        <v>6831.4400000000005</v>
      </c>
      <c r="L1000" s="167">
        <v>4998.8200000000006</v>
      </c>
      <c r="M1000" s="167">
        <v>5998.59</v>
      </c>
      <c r="N1000" s="167">
        <v>5138.1000000000004</v>
      </c>
      <c r="O1000" s="167">
        <v>6165.72</v>
      </c>
    </row>
    <row r="1001" spans="1:15">
      <c r="A1001" s="1" t="s">
        <v>4226</v>
      </c>
      <c r="B1001" s="1" t="str">
        <f>VLOOKUP(A1001,'BDD de référence'!$B$5:$D$5006,3,0)</f>
        <v>38</v>
      </c>
      <c r="C1001" s="1" t="str">
        <f>VLOOKUP(A1001,'BDD de référence'!$B$5:$E$5006,4,0)</f>
        <v>Auvergne-Rhône-Alpes</v>
      </c>
      <c r="D1001" s="201">
        <v>3852</v>
      </c>
      <c r="E1001" s="189" t="str">
        <f t="shared" si="15"/>
        <v>Tranche A</v>
      </c>
      <c r="F1001" s="119">
        <f>IFERROR((VLOOKUP(E1001,'Simulations - Consolidé'!$A$41:$P$45,13,0)*D1001+VLOOKUP(E1001,'Simulations - Consolidé'!$A$41:$P$45,14,0)),"")*$B$6</f>
        <v>18106.457142857143</v>
      </c>
      <c r="G1001" s="119" t="str" cm="1">
        <f t="array" ref="G1001">IF(SUMIF('BDD de référence'!$B$6:$B$4786,A1001,'BDD de référence'!$I$6:$I$4786)&gt;0,IFERROR((VLOOKUP(E1001,'Volet 1 - Domaines 2&amp;3'!$A$39:$L$43,11,0)*D1001+VLOOKUP(E1001,'Volet 1 - Domaines 2&amp;3'!$A$39:$L$43,12,0))*$B$6,error),"")</f>
        <v/>
      </c>
      <c r="H1001" s="119" t="str" cm="1">
        <f t="array" ref="H1001">IF(SUMIF('BDD de référence'!$B$6:$B$4786,A1001,'BDD de référence'!$J$6:$J$4786)&gt;0,IFERROR((VLOOKUP(E1001,'Volet 1 - Domaines 2&amp;3'!$A$39:$L$43,11,0)*D1001+VLOOKUP(E1001,'Volet 1 - Domaines 2&amp;3'!$A$39:$L$43,12,0))*$B$6,error),"")</f>
        <v/>
      </c>
      <c r="I1001" s="119">
        <f>IFERROR((VLOOKUP(E1001,'Simulations - Consolidé'!$A$41:$P$45,15,0)*D1001+VLOOKUP(E1001,'Simulations - Consolidé'!$A$41:$P$45,16,0)),"")*$C$6</f>
        <v>7871.2432055749123</v>
      </c>
      <c r="J1001" s="167">
        <v>5500.49</v>
      </c>
      <c r="K1001" s="167">
        <v>6600.59</v>
      </c>
      <c r="L1001" s="167">
        <v>4854.5300000000007</v>
      </c>
      <c r="M1001" s="167">
        <v>5825.4400000000005</v>
      </c>
      <c r="N1001" s="167">
        <v>5041.91</v>
      </c>
      <c r="O1001" s="167">
        <v>6050.3</v>
      </c>
    </row>
    <row r="1002" spans="1:15">
      <c r="A1002" s="1" t="s">
        <v>4138</v>
      </c>
      <c r="B1002" s="1" t="str">
        <f>VLOOKUP(A1002,'BDD de référence'!$B$5:$D$5006,3,0)</f>
        <v>38</v>
      </c>
      <c r="C1002" s="1" t="str">
        <f>VLOOKUP(A1002,'BDD de référence'!$B$5:$E$5006,4,0)</f>
        <v>Auvergne-Rhône-Alpes</v>
      </c>
      <c r="D1002" s="201">
        <v>75006</v>
      </c>
      <c r="E1002" s="189" t="str">
        <f t="shared" si="15"/>
        <v>Tranche C</v>
      </c>
      <c r="F1002" s="119">
        <f>IFERROR((VLOOKUP(E1002,'Simulations - Consolidé'!$A$41:$P$45,13,0)*D1002+VLOOKUP(E1002,'Simulations - Consolidé'!$A$41:$P$45,14,0)),"")*$B$6</f>
        <v>62738.651566265056</v>
      </c>
      <c r="G1002" s="119" cm="1">
        <f t="array" ref="G1002">IF(SUMIF('BDD de référence'!$B$6:$B$4786,A1002,'BDD de référence'!$I$6:$I$4786)&gt;0,IFERROR((VLOOKUP(E1002,'Volet 1 - Domaines 2&amp;3'!$A$39:$L$43,11,0)*D1002+VLOOKUP(E1002,'Volet 1 - Domaines 2&amp;3'!$A$39:$L$43,12,0))*$B$6,error),"")</f>
        <v>27692.205301204816</v>
      </c>
      <c r="H1002" s="119" cm="1">
        <f t="array" ref="H1002">IF(SUMIF('BDD de référence'!$B$6:$B$4786,A1002,'BDD de référence'!$J$6:$J$4786)&gt;0,IFERROR((VLOOKUP(E1002,'Volet 1 - Domaines 2&amp;3'!$A$39:$L$43,11,0)*D1002+VLOOKUP(E1002,'Volet 1 - Domaines 2&amp;3'!$A$39:$L$43,12,0))*$B$6,error),"")</f>
        <v>27692.205301204816</v>
      </c>
      <c r="I1002" s="119">
        <f>IFERROR((VLOOKUP(E1002,'Simulations - Consolidé'!$A$41:$P$45,15,0)*D1002+VLOOKUP(E1002,'Simulations - Consolidé'!$A$41:$P$45,16,0)),"")*$C$6</f>
        <v>27273.76101087276</v>
      </c>
      <c r="J1002" s="167">
        <v>16526.759999999998</v>
      </c>
      <c r="K1002" s="167">
        <v>19832.12</v>
      </c>
      <c r="L1002" s="167">
        <v>12430.05</v>
      </c>
      <c r="M1002" s="167">
        <v>14916.06</v>
      </c>
      <c r="N1002" s="167">
        <v>9197.09</v>
      </c>
      <c r="O1002" s="167">
        <v>11036.51</v>
      </c>
    </row>
    <row r="1003" spans="1:15">
      <c r="A1003" s="1" t="s">
        <v>4140</v>
      </c>
      <c r="B1003" s="1" t="str">
        <f>VLOOKUP(A1003,'BDD de référence'!$B$5:$D$5006,3,0)</f>
        <v>38</v>
      </c>
      <c r="C1003" s="1" t="str">
        <f>VLOOKUP(A1003,'BDD de référence'!$B$5:$E$5006,4,0)</f>
        <v>Auvergne-Rhône-Alpes</v>
      </c>
      <c r="D1003" s="201">
        <v>64910</v>
      </c>
      <c r="E1003" s="189" t="str">
        <f t="shared" si="15"/>
        <v>Tranche C</v>
      </c>
      <c r="F1003" s="119">
        <f>IFERROR((VLOOKUP(E1003,'Simulations - Consolidé'!$A$41:$P$45,13,0)*D1003+VLOOKUP(E1003,'Simulations - Consolidé'!$A$41:$P$45,14,0)),"")*$B$6</f>
        <v>58520.226506024097</v>
      </c>
      <c r="G1003" s="119" t="str" cm="1">
        <f t="array" ref="G1003">IF(SUMIF('BDD de référence'!$B$6:$B$4786,A1003,'BDD de référence'!$I$6:$I$4786)&gt;0,IFERROR((VLOOKUP(E1003,'Volet 1 - Domaines 2&amp;3'!$A$39:$L$43,11,0)*D1003+VLOOKUP(E1003,'Volet 1 - Domaines 2&amp;3'!$A$39:$L$43,12,0))*$B$6,error),"")</f>
        <v/>
      </c>
      <c r="H1003" s="119" t="str" cm="1">
        <f t="array" ref="H1003">IF(SUMIF('BDD de référence'!$B$6:$B$4786,A1003,'BDD de référence'!$J$6:$J$4786)&gt;0,IFERROR((VLOOKUP(E1003,'Volet 1 - Domaines 2&amp;3'!$A$39:$L$43,11,0)*D1003+VLOOKUP(E1003,'Volet 1 - Domaines 2&amp;3'!$A$39:$L$43,12,0))*$B$6,error),"")</f>
        <v/>
      </c>
      <c r="I1003" s="119">
        <f>IFERROR((VLOOKUP(E1003,'Simulations - Consolidé'!$A$41:$P$45,15,0)*D1003+VLOOKUP(E1003,'Simulations - Consolidé'!$A$41:$P$45,16,0)),"")*$C$6</f>
        <v>25439.926300323245</v>
      </c>
      <c r="J1003" s="167">
        <v>15432.01</v>
      </c>
      <c r="K1003" s="167">
        <v>18518.419999999998</v>
      </c>
      <c r="L1003" s="167">
        <v>11882.68</v>
      </c>
      <c r="M1003" s="167">
        <v>14259.22</v>
      </c>
      <c r="N1003" s="167">
        <v>8710.5300000000007</v>
      </c>
      <c r="O1003" s="167">
        <v>10452.64</v>
      </c>
    </row>
    <row r="1004" spans="1:15">
      <c r="A1004" s="1" t="s">
        <v>4132</v>
      </c>
      <c r="B1004" s="1" t="str">
        <f>VLOOKUP(A1004,'BDD de référence'!$B$5:$D$5006,3,0)</f>
        <v>38</v>
      </c>
      <c r="C1004" s="1" t="str">
        <f>VLOOKUP(A1004,'BDD de référence'!$B$5:$E$5006,4,0)</f>
        <v>Auvergne-Rhône-Alpes</v>
      </c>
      <c r="D1004" s="201">
        <v>97318.5</v>
      </c>
      <c r="E1004" s="189" t="str">
        <f t="shared" si="15"/>
        <v>Tranche C</v>
      </c>
      <c r="F1004" s="119">
        <f>IFERROR((VLOOKUP(E1004,'Simulations - Consolidé'!$A$41:$P$45,13,0)*D1004+VLOOKUP(E1004,'Simulations - Consolidé'!$A$41:$P$45,14,0)),"")*$B$6</f>
        <v>72061.513012048192</v>
      </c>
      <c r="G1004" s="119" t="str" cm="1">
        <f t="array" ref="G1004">IF(SUMIF('BDD de référence'!$B$6:$B$4786,A1004,'BDD de référence'!$I$6:$I$4786)&gt;0,IFERROR((VLOOKUP(E1004,'Volet 1 - Domaines 2&amp;3'!$A$39:$L$43,11,0)*D1004+VLOOKUP(E1004,'Volet 1 - Domaines 2&amp;3'!$A$39:$L$43,12,0))*$B$6,error),"")</f>
        <v/>
      </c>
      <c r="H1004" s="119" cm="1">
        <f t="array" ref="H1004">IF(SUMIF('BDD de référence'!$B$6:$B$4786,A1004,'BDD de référence'!$J$6:$J$4786)&gt;0,IFERROR((VLOOKUP(E1004,'Volet 1 - Domaines 2&amp;3'!$A$39:$L$43,11,0)*D1004+VLOOKUP(E1004,'Volet 1 - Domaines 2&amp;3'!$A$39:$L$43,12,0))*$B$6,error),"")</f>
        <v>30068.620963855417</v>
      </c>
      <c r="I1004" s="119">
        <f>IFERROR((VLOOKUP(E1004,'Simulations - Consolidé'!$A$41:$P$45,15,0)*D1004+VLOOKUP(E1004,'Simulations - Consolidé'!$A$41:$P$45,16,0)),"")*$C$6</f>
        <v>31326.597478695272</v>
      </c>
      <c r="J1004" s="167">
        <v>18946.189999999999</v>
      </c>
      <c r="K1004" s="167">
        <v>22735.429999999997</v>
      </c>
      <c r="L1004" s="167">
        <v>13639.76</v>
      </c>
      <c r="M1004" s="167">
        <v>16367.72</v>
      </c>
      <c r="N1004" s="167">
        <v>10272.39</v>
      </c>
      <c r="O1004" s="167">
        <v>12326.87</v>
      </c>
    </row>
    <row r="1005" spans="1:15">
      <c r="A1005" s="1" t="s">
        <v>4146</v>
      </c>
      <c r="B1005" s="1" t="str">
        <f>VLOOKUP(A1005,'BDD de référence'!$B$5:$D$5006,3,0)</f>
        <v>38</v>
      </c>
      <c r="C1005" s="1" t="str">
        <f>VLOOKUP(A1005,'BDD de référence'!$B$5:$E$5006,4,0)</f>
        <v>Auvergne-Rhône-Alpes</v>
      </c>
      <c r="D1005" s="201">
        <v>63088.5</v>
      </c>
      <c r="E1005" s="189" t="str">
        <f t="shared" si="15"/>
        <v>Tranche C</v>
      </c>
      <c r="F1005" s="119">
        <f>IFERROR((VLOOKUP(E1005,'Simulations - Consolidé'!$A$41:$P$45,13,0)*D1005+VLOOKUP(E1005,'Simulations - Consolidé'!$A$41:$P$45,14,0)),"")*$B$6</f>
        <v>57759.14674698795</v>
      </c>
      <c r="G1005" s="119" t="str" cm="1">
        <f t="array" ref="G1005">IF(SUMIF('BDD de référence'!$B$6:$B$4786,A1005,'BDD de référence'!$I$6:$I$4786)&gt;0,IFERROR((VLOOKUP(E1005,'Volet 1 - Domaines 2&amp;3'!$A$39:$L$43,11,0)*D1005+VLOOKUP(E1005,'Volet 1 - Domaines 2&amp;3'!$A$39:$L$43,12,0))*$B$6,error),"")</f>
        <v/>
      </c>
      <c r="H1005" s="119" t="str" cm="1">
        <f t="array" ref="H1005">IF(SUMIF('BDD de référence'!$B$6:$B$4786,A1005,'BDD de référence'!$J$6:$J$4786)&gt;0,IFERROR((VLOOKUP(E1005,'Volet 1 - Domaines 2&amp;3'!$A$39:$L$43,11,0)*D1005+VLOOKUP(E1005,'Volet 1 - Domaines 2&amp;3'!$A$39:$L$43,12,0))*$B$6,error),"")</f>
        <v/>
      </c>
      <c r="I1005" s="119">
        <f>IFERROR((VLOOKUP(E1005,'Simulations - Consolidé'!$A$41:$P$45,15,0)*D1005+VLOOKUP(E1005,'Simulations - Consolidé'!$A$41:$P$45,16,0)),"")*$C$6</f>
        <v>25109.06953276521</v>
      </c>
      <c r="J1005" s="167">
        <v>15234.5</v>
      </c>
      <c r="K1005" s="167">
        <v>18281.400000000001</v>
      </c>
      <c r="L1005" s="167">
        <v>11783.92</v>
      </c>
      <c r="M1005" s="167">
        <v>14140.710000000001</v>
      </c>
      <c r="N1005" s="167">
        <v>8622.75</v>
      </c>
      <c r="O1005" s="167">
        <v>10347.299999999999</v>
      </c>
    </row>
    <row r="1006" spans="1:15">
      <c r="A1006" s="1" t="s">
        <v>4207</v>
      </c>
      <c r="B1006" s="1" t="str">
        <f>VLOOKUP(A1006,'BDD de référence'!$B$5:$D$5006,3,0)</f>
        <v>38</v>
      </c>
      <c r="C1006" s="1" t="str">
        <f>VLOOKUP(A1006,'BDD de référence'!$B$5:$E$5006,4,0)</f>
        <v>Auvergne-Rhône-Alpes</v>
      </c>
      <c r="D1006" s="201">
        <v>8212.5</v>
      </c>
      <c r="E1006" s="189" t="str">
        <f t="shared" si="15"/>
        <v>Tranche B</v>
      </c>
      <c r="F1006" s="119">
        <f>IFERROR((VLOOKUP(E1006,'Simulations - Consolidé'!$A$41:$P$45,13,0)*D1006+VLOOKUP(E1006,'Simulations - Consolidé'!$A$41:$P$45,14,0)),"")*$B$6</f>
        <v>21995.806451612902</v>
      </c>
      <c r="G1006" s="119" t="str" cm="1">
        <f t="array" ref="G1006">IF(SUMIF('BDD de référence'!$B$6:$B$4786,A1006,'BDD de référence'!$I$6:$I$4786)&gt;0,IFERROR((VLOOKUP(E1006,'Volet 1 - Domaines 2&amp;3'!$A$39:$L$43,11,0)*D1006+VLOOKUP(E1006,'Volet 1 - Domaines 2&amp;3'!$A$39:$L$43,12,0))*$B$6,error),"")</f>
        <v/>
      </c>
      <c r="H1006" s="119" t="str" cm="1">
        <f t="array" ref="H1006">IF(SUMIF('BDD de référence'!$B$6:$B$4786,A1006,'BDD de référence'!$J$6:$J$4786)&gt;0,IFERROR((VLOOKUP(E1006,'Volet 1 - Domaines 2&amp;3'!$A$39:$L$43,11,0)*D1006+VLOOKUP(E1006,'Volet 1 - Domaines 2&amp;3'!$A$39:$L$43,12,0))*$B$6,error),"")</f>
        <v/>
      </c>
      <c r="I1006" s="119">
        <f>IFERROR((VLOOKUP(E1006,'Simulations - Consolidé'!$A$41:$P$45,15,0)*D1006+VLOOKUP(E1006,'Simulations - Consolidé'!$A$41:$P$45,16,0)),"")*$C$6</f>
        <v>9562.0220298977183</v>
      </c>
      <c r="J1006" s="167">
        <v>6608.55</v>
      </c>
      <c r="K1006" s="167">
        <v>7930.26</v>
      </c>
      <c r="L1006" s="167">
        <v>5742.6100000000006</v>
      </c>
      <c r="M1006" s="167">
        <v>6891.14</v>
      </c>
      <c r="N1006" s="167">
        <v>5514.45</v>
      </c>
      <c r="O1006" s="167">
        <v>6617.34</v>
      </c>
    </row>
    <row r="1007" spans="1:15">
      <c r="A1007" s="1" t="s">
        <v>4282</v>
      </c>
      <c r="B1007" s="1" t="str">
        <f>VLOOKUP(A1007,'BDD de référence'!$B$5:$D$5006,3,0)</f>
        <v>39</v>
      </c>
      <c r="C1007" s="1" t="str">
        <f>VLOOKUP(A1007,'BDD de référence'!$B$5:$E$5006,4,0)</f>
        <v>Bourgogne-Franche-Comté</v>
      </c>
      <c r="D1007" s="201">
        <v>15251</v>
      </c>
      <c r="E1007" s="189" t="str">
        <f t="shared" si="15"/>
        <v>Tranche B</v>
      </c>
      <c r="F1007" s="119">
        <f>IFERROR((VLOOKUP(E1007,'Simulations - Consolidé'!$A$41:$P$45,13,0)*D1007+VLOOKUP(E1007,'Simulations - Consolidé'!$A$41:$P$45,14,0)),"")*$B$6</f>
        <v>31259.380645161284</v>
      </c>
      <c r="G1007" s="119" t="str" cm="1">
        <f t="array" ref="G1007">IF(SUMIF('BDD de référence'!$B$6:$B$4786,A1007,'BDD de référence'!$I$6:$I$4786)&gt;0,IFERROR((VLOOKUP(E1007,'Volet 1 - Domaines 2&amp;3'!$A$39:$L$43,11,0)*D1007+VLOOKUP(E1007,'Volet 1 - Domaines 2&amp;3'!$A$39:$L$43,12,0))*$B$6,error),"")</f>
        <v/>
      </c>
      <c r="H1007" s="119" cm="1">
        <f t="array" ref="H1007">IF(SUMIF('BDD de référence'!$B$6:$B$4786,A1007,'BDD de référence'!$J$6:$J$4786)&gt;0,IFERROR((VLOOKUP(E1007,'Volet 1 - Domaines 2&amp;3'!$A$39:$L$43,11,0)*D1007+VLOOKUP(E1007,'Volet 1 - Domaines 2&amp;3'!$A$39:$L$43,12,0))*$B$6,error),"")</f>
        <v>16932.164516129033</v>
      </c>
      <c r="I1007" s="119">
        <f>IFERROR((VLOOKUP(E1007,'Simulations - Consolidé'!$A$41:$P$45,15,0)*D1007+VLOOKUP(E1007,'Simulations - Consolidé'!$A$41:$P$45,16,0)),"")*$C$6</f>
        <v>13589.085129819039</v>
      </c>
      <c r="J1007" s="167">
        <v>8689.82</v>
      </c>
      <c r="K1007" s="167">
        <v>10427.790000000001</v>
      </c>
      <c r="L1007" s="167">
        <v>7634.6900000000005</v>
      </c>
      <c r="M1007" s="167">
        <v>9161.630000000001</v>
      </c>
      <c r="N1007" s="167">
        <v>6082.08</v>
      </c>
      <c r="O1007" s="167">
        <v>7298.5</v>
      </c>
    </row>
    <row r="1008" spans="1:15">
      <c r="A1008" s="1" t="s">
        <v>4290</v>
      </c>
      <c r="B1008" s="1" t="str">
        <f>VLOOKUP(A1008,'BDD de référence'!$B$5:$D$5006,3,0)</f>
        <v>39</v>
      </c>
      <c r="C1008" s="1" t="str">
        <f>VLOOKUP(A1008,'BDD de référence'!$B$5:$E$5006,4,0)</f>
        <v>Bourgogne-Franche-Comté</v>
      </c>
      <c r="D1008" s="201">
        <v>9632</v>
      </c>
      <c r="E1008" s="189" t="str">
        <f t="shared" si="15"/>
        <v>Tranche B</v>
      </c>
      <c r="F1008" s="119">
        <f>IFERROR((VLOOKUP(E1008,'Simulations - Consolidé'!$A$41:$P$45,13,0)*D1008+VLOOKUP(E1008,'Simulations - Consolidé'!$A$41:$P$45,14,0)),"")*$B$6</f>
        <v>23864.051612903222</v>
      </c>
      <c r="G1008" s="119" t="str" cm="1">
        <f t="array" ref="G1008">IF(SUMIF('BDD de référence'!$B$6:$B$4786,A1008,'BDD de référence'!$I$6:$I$4786)&gt;0,IFERROR((VLOOKUP(E1008,'Volet 1 - Domaines 2&amp;3'!$A$39:$L$43,11,0)*D1008+VLOOKUP(E1008,'Volet 1 - Domaines 2&amp;3'!$A$39:$L$43,12,0))*$B$6,error),"")</f>
        <v/>
      </c>
      <c r="H1008" s="119" t="str" cm="1">
        <f t="array" ref="H1008">IF(SUMIF('BDD de référence'!$B$6:$B$4786,A1008,'BDD de référence'!$J$6:$J$4786)&gt;0,IFERROR((VLOOKUP(E1008,'Volet 1 - Domaines 2&amp;3'!$A$39:$L$43,11,0)*D1008+VLOOKUP(E1008,'Volet 1 - Domaines 2&amp;3'!$A$39:$L$43,12,0))*$B$6,error),"")</f>
        <v/>
      </c>
      <c r="I1008" s="119">
        <f>IFERROR((VLOOKUP(E1008,'Simulations - Consolidé'!$A$41:$P$45,15,0)*D1008+VLOOKUP(E1008,'Simulations - Consolidé'!$A$41:$P$45,16,0)),"")*$C$6</f>
        <v>10374.185995279306</v>
      </c>
      <c r="J1008" s="167">
        <v>7028.29</v>
      </c>
      <c r="K1008" s="167">
        <v>8433.9500000000007</v>
      </c>
      <c r="L1008" s="167">
        <v>6124.2</v>
      </c>
      <c r="M1008" s="167">
        <v>7349.04</v>
      </c>
      <c r="N1008" s="167">
        <v>5628.93</v>
      </c>
      <c r="O1008" s="167">
        <v>6754.72</v>
      </c>
    </row>
    <row r="1009" spans="1:15">
      <c r="A1009" s="1" t="s">
        <v>4263</v>
      </c>
      <c r="B1009" s="1" t="str">
        <f>VLOOKUP(A1009,'BDD de référence'!$B$5:$D$5006,3,0)</f>
        <v>39</v>
      </c>
      <c r="C1009" s="1" t="str">
        <f>VLOOKUP(A1009,'BDD de référence'!$B$5:$E$5006,4,0)</f>
        <v>Bourgogne-Franche-Comté</v>
      </c>
      <c r="D1009" s="201">
        <v>1</v>
      </c>
      <c r="E1009" s="189" t="str">
        <f t="shared" si="15"/>
        <v>Tranche A</v>
      </c>
      <c r="F1009" s="119">
        <f>IFERROR((VLOOKUP(E1009,'Simulations - Consolidé'!$A$41:$P$45,13,0)*D1009+VLOOKUP(E1009,'Simulations - Consolidé'!$A$41:$P$45,14,0)),"")*$B$6</f>
        <v>15300.72857142857</v>
      </c>
      <c r="G1009" s="119" t="str" cm="1">
        <f t="array" ref="G1009">IF(SUMIF('BDD de référence'!$B$6:$B$4786,A1009,'BDD de référence'!$I$6:$I$4786)&gt;0,IFERROR((VLOOKUP(E1009,'Volet 1 - Domaines 2&amp;3'!$A$39:$L$43,11,0)*D1009+VLOOKUP(E1009,'Volet 1 - Domaines 2&amp;3'!$A$39:$L$43,12,0))*$B$6,error),"")</f>
        <v/>
      </c>
      <c r="H1009" s="119" t="str" cm="1">
        <f t="array" ref="H1009">IF(SUMIF('BDD de référence'!$B$6:$B$4786,A1009,'BDD de référence'!$J$6:$J$4786)&gt;0,IFERROR((VLOOKUP(E1009,'Volet 1 - Domaines 2&amp;3'!$A$39:$L$43,11,0)*D1009+VLOOKUP(E1009,'Volet 1 - Domaines 2&amp;3'!$A$39:$L$43,12,0))*$B$6,error),"")</f>
        <v/>
      </c>
      <c r="I1009" s="119">
        <f>IFERROR((VLOOKUP(E1009,'Simulations - Consolidé'!$A$41:$P$45,15,0)*D1009+VLOOKUP(E1009,'Simulations - Consolidé'!$A$41:$P$45,16,0)),"")*$C$6</f>
        <v>6651.5362369337981</v>
      </c>
      <c r="J1009" s="167">
        <v>4583.58</v>
      </c>
      <c r="K1009" s="167">
        <v>5500.3</v>
      </c>
      <c r="L1009" s="167">
        <v>4166.8500000000004</v>
      </c>
      <c r="M1009" s="167">
        <v>5000.22</v>
      </c>
      <c r="N1009" s="167">
        <v>4583.46</v>
      </c>
      <c r="O1009" s="167">
        <v>5500.16</v>
      </c>
    </row>
    <row r="1010" spans="1:15">
      <c r="A1010" s="1" t="s">
        <v>4268</v>
      </c>
      <c r="B1010" s="1" t="str">
        <f>VLOOKUP(A1010,'BDD de référence'!$B$5:$D$5006,3,0)</f>
        <v>39</v>
      </c>
      <c r="C1010" s="1" t="str">
        <f>VLOOKUP(A1010,'BDD de référence'!$B$5:$E$5006,4,0)</f>
        <v>Bourgogne-Franche-Comté</v>
      </c>
      <c r="D1010" s="201">
        <v>151809</v>
      </c>
      <c r="E1010" s="189" t="str">
        <f t="shared" si="15"/>
        <v>Tranche C</v>
      </c>
      <c r="F1010" s="119">
        <f>IFERROR((VLOOKUP(E1010,'Simulations - Consolidé'!$A$41:$P$45,13,0)*D1010+VLOOKUP(E1010,'Simulations - Consolidé'!$A$41:$P$45,14,0)),"")*$B$6</f>
        <v>94829.350843373482</v>
      </c>
      <c r="G1010" s="119" cm="1">
        <f t="array" ref="G1010">IF(SUMIF('BDD de référence'!$B$6:$B$4786,A1010,'BDD de référence'!$I$6:$I$4786)&gt;0,IFERROR((VLOOKUP(E1010,'Volet 1 - Domaines 2&amp;3'!$A$39:$L$43,11,0)*D1010+VLOOKUP(E1010,'Volet 1 - Domaines 2&amp;3'!$A$39:$L$43,12,0))*$B$6,error),"")</f>
        <v>35872.187469879515</v>
      </c>
      <c r="H1010" s="119" cm="1">
        <f t="array" ref="H1010">IF(SUMIF('BDD de référence'!$B$6:$B$4786,A1010,'BDD de référence'!$J$6:$J$4786)&gt;0,IFERROR((VLOOKUP(E1010,'Volet 1 - Domaines 2&amp;3'!$A$39:$L$43,11,0)*D1010+VLOOKUP(E1010,'Volet 1 - Domaines 2&amp;3'!$A$39:$L$43,12,0))*$B$6,error),"")</f>
        <v>35872.187469879515</v>
      </c>
      <c r="I1010" s="119">
        <f>IFERROR((VLOOKUP(E1010,'Simulations - Consolidé'!$A$41:$P$45,15,0)*D1010+VLOOKUP(E1010,'Simulations - Consolidé'!$A$41:$P$45,16,0)),"")*$C$6</f>
        <v>41224.237167205407</v>
      </c>
      <c r="J1010" s="167">
        <v>24854.799999999999</v>
      </c>
      <c r="K1010" s="167">
        <v>29825.759999999998</v>
      </c>
      <c r="L1010" s="167">
        <v>16594.07</v>
      </c>
      <c r="M1010" s="167">
        <v>19912.89</v>
      </c>
      <c r="N1010" s="167">
        <v>12898.44</v>
      </c>
      <c r="O1010" s="167">
        <v>15478.130000000001</v>
      </c>
    </row>
    <row r="1011" spans="1:15">
      <c r="A1011" s="1" t="s">
        <v>4301</v>
      </c>
      <c r="B1011" s="1" t="str">
        <f>VLOOKUP(A1011,'BDD de référence'!$B$5:$D$5006,3,0)</f>
        <v>39</v>
      </c>
      <c r="C1011" s="1" t="str">
        <f>VLOOKUP(A1011,'BDD de référence'!$B$5:$E$5006,4,0)</f>
        <v>Bourgogne-Franche-Comté</v>
      </c>
      <c r="D1011" s="201">
        <v>5497.5</v>
      </c>
      <c r="E1011" s="189" t="str">
        <f t="shared" si="15"/>
        <v>Tranche A</v>
      </c>
      <c r="F1011" s="119">
        <f>IFERROR((VLOOKUP(E1011,'Simulations - Consolidé'!$A$41:$P$45,13,0)*D1011+VLOOKUP(E1011,'Simulations - Consolidé'!$A$41:$P$45,14,0)),"")*$B$6</f>
        <v>19305.321428571428</v>
      </c>
      <c r="G1011" s="119" t="str" cm="1">
        <f t="array" ref="G1011">IF(SUMIF('BDD de référence'!$B$6:$B$4786,A1011,'BDD de référence'!$I$6:$I$4786)&gt;0,IFERROR((VLOOKUP(E1011,'Volet 1 - Domaines 2&amp;3'!$A$39:$L$43,11,0)*D1011+VLOOKUP(E1011,'Volet 1 - Domaines 2&amp;3'!$A$39:$L$43,12,0))*$B$6,error),"")</f>
        <v/>
      </c>
      <c r="H1011" s="119" cm="1">
        <f t="array" ref="H1011">IF(SUMIF('BDD de référence'!$B$6:$B$4786,A1011,'BDD de référence'!$J$6:$J$4786)&gt;0,IFERROR((VLOOKUP(E1011,'Volet 1 - Domaines 2&amp;3'!$A$39:$L$43,11,0)*D1011+VLOOKUP(E1011,'Volet 1 - Domaines 2&amp;3'!$A$39:$L$43,12,0))*$B$6,error),"")</f>
        <v>9864.0982142857138</v>
      </c>
      <c r="I1011" s="119">
        <f>IFERROR((VLOOKUP(E1011,'Simulations - Consolidé'!$A$41:$P$45,15,0)*D1011+VLOOKUP(E1011,'Simulations - Consolidé'!$A$41:$P$45,16,0)),"")*$C$6</f>
        <v>8392.4137630662026</v>
      </c>
      <c r="J1011" s="167">
        <v>5892.27</v>
      </c>
      <c r="K1011" s="167">
        <v>7070.7300000000005</v>
      </c>
      <c r="L1011" s="167">
        <v>5148.37</v>
      </c>
      <c r="M1011" s="167">
        <v>6178.05</v>
      </c>
      <c r="N1011" s="167">
        <v>5237.8</v>
      </c>
      <c r="O1011" s="167">
        <v>6285.36</v>
      </c>
    </row>
    <row r="1012" spans="1:15">
      <c r="A1012" s="1" t="s">
        <v>4277</v>
      </c>
      <c r="B1012" s="1" t="str">
        <f>VLOOKUP(A1012,'BDD de référence'!$B$5:$D$5006,3,0)</f>
        <v>39</v>
      </c>
      <c r="C1012" s="1" t="str">
        <f>VLOOKUP(A1012,'BDD de référence'!$B$5:$E$5006,4,0)</f>
        <v>Bourgogne-Franche-Comté</v>
      </c>
      <c r="D1012" s="201">
        <v>26274</v>
      </c>
      <c r="E1012" s="189" t="str">
        <f t="shared" si="15"/>
        <v>Tranche C</v>
      </c>
      <c r="F1012" s="119">
        <f>IFERROR((VLOOKUP(E1012,'Simulations - Consolidé'!$A$41:$P$45,13,0)*D1012+VLOOKUP(E1012,'Simulations - Consolidé'!$A$41:$P$45,14,0)),"")*$B$6</f>
        <v>42376.895421686742</v>
      </c>
      <c r="G1012" s="119" cm="1">
        <f t="array" ref="G1012">IF(SUMIF('BDD de référence'!$B$6:$B$4786,A1012,'BDD de référence'!$I$6:$I$4786)&gt;0,IFERROR((VLOOKUP(E1012,'Volet 1 - Domaines 2&amp;3'!$A$39:$L$43,11,0)*D1012+VLOOKUP(E1012,'Volet 1 - Domaines 2&amp;3'!$A$39:$L$43,12,0))*$B$6,error),"")</f>
        <v>22501.953734939758</v>
      </c>
      <c r="H1012" s="119" cm="1">
        <f t="array" ref="H1012">IF(SUMIF('BDD de référence'!$B$6:$B$4786,A1012,'BDD de référence'!$J$6:$J$4786)&gt;0,IFERROR((VLOOKUP(E1012,'Volet 1 - Domaines 2&amp;3'!$A$39:$L$43,11,0)*D1012+VLOOKUP(E1012,'Volet 1 - Domaines 2&amp;3'!$A$39:$L$43,12,0))*$B$6,error),"")</f>
        <v>22501.953734939758</v>
      </c>
      <c r="I1012" s="119">
        <f>IFERROR((VLOOKUP(E1012,'Simulations - Consolidé'!$A$41:$P$45,15,0)*D1012+VLOOKUP(E1012,'Simulations - Consolidé'!$A$41:$P$45,16,0)),"")*$C$6</f>
        <v>18422.093705553925</v>
      </c>
      <c r="J1012" s="167">
        <v>11242.57</v>
      </c>
      <c r="K1012" s="167">
        <v>13491.09</v>
      </c>
      <c r="L1012" s="167">
        <v>9787.9500000000007</v>
      </c>
      <c r="M1012" s="167">
        <v>11745.54</v>
      </c>
      <c r="N1012" s="167">
        <v>6848.55</v>
      </c>
      <c r="O1012" s="167">
        <v>8218.26</v>
      </c>
    </row>
    <row r="1013" spans="1:15">
      <c r="A1013" s="1" t="s">
        <v>4280</v>
      </c>
      <c r="B1013" s="1" t="str">
        <f>VLOOKUP(A1013,'BDD de référence'!$B$5:$D$5006,3,0)</f>
        <v>39</v>
      </c>
      <c r="C1013" s="1" t="str">
        <f>VLOOKUP(A1013,'BDD de référence'!$B$5:$E$5006,4,0)</f>
        <v>Bourgogne-Franche-Comté</v>
      </c>
      <c r="D1013" s="201">
        <v>21416.5</v>
      </c>
      <c r="E1013" s="189" t="str">
        <f t="shared" si="15"/>
        <v>Tranche B</v>
      </c>
      <c r="F1013" s="119">
        <f>IFERROR((VLOOKUP(E1013,'Simulations - Consolidé'!$A$41:$P$45,13,0)*D1013+VLOOKUP(E1013,'Simulations - Consolidé'!$A$41:$P$45,14,0)),"")*$B$6</f>
        <v>39373.974193548383</v>
      </c>
      <c r="G1013" s="119" t="str" cm="1">
        <f t="array" ref="G1013">IF(SUMIF('BDD de référence'!$B$6:$B$4786,A1013,'BDD de référence'!$I$6:$I$4786)&gt;0,IFERROR((VLOOKUP(E1013,'Volet 1 - Domaines 2&amp;3'!$A$39:$L$43,11,0)*D1013+VLOOKUP(E1013,'Volet 1 - Domaines 2&amp;3'!$A$39:$L$43,12,0))*$B$6,error),"")</f>
        <v/>
      </c>
      <c r="H1013" s="119" cm="1">
        <f t="array" ref="H1013">IF(SUMIF('BDD de référence'!$B$6:$B$4786,A1013,'BDD de référence'!$J$6:$J$4786)&gt;0,IFERROR((VLOOKUP(E1013,'Volet 1 - Domaines 2&amp;3'!$A$39:$L$43,11,0)*D1013+VLOOKUP(E1013,'Volet 1 - Domaines 2&amp;3'!$A$39:$L$43,12,0))*$B$6,error),"")</f>
        <v>21327.56935483871</v>
      </c>
      <c r="I1013" s="119">
        <f>IFERROR((VLOOKUP(E1013,'Simulations - Consolidé'!$A$41:$P$45,15,0)*D1013+VLOOKUP(E1013,'Simulations - Consolidé'!$A$41:$P$45,16,0)),"")*$C$6</f>
        <v>17116.663099921323</v>
      </c>
      <c r="J1013" s="167">
        <v>10512.95</v>
      </c>
      <c r="K1013" s="167">
        <v>12615.54</v>
      </c>
      <c r="L1013" s="167">
        <v>9292.08</v>
      </c>
      <c r="M1013" s="167">
        <v>11150.5</v>
      </c>
      <c r="N1013" s="167">
        <v>6579.3</v>
      </c>
      <c r="O1013" s="167">
        <v>7895.16</v>
      </c>
    </row>
    <row r="1014" spans="1:15">
      <c r="A1014" s="1" t="s">
        <v>4305</v>
      </c>
      <c r="B1014" s="1" t="str">
        <f>VLOOKUP(A1014,'BDD de référence'!$B$5:$D$5006,3,0)</f>
        <v>39</v>
      </c>
      <c r="C1014" s="1" t="str">
        <f>VLOOKUP(A1014,'BDD de référence'!$B$5:$E$5006,4,0)</f>
        <v>Bourgogne-Franche-Comté</v>
      </c>
      <c r="D1014" s="201">
        <v>1920.5</v>
      </c>
      <c r="E1014" s="189" t="str">
        <f t="shared" si="15"/>
        <v>Tranche A</v>
      </c>
      <c r="F1014" s="119">
        <f>IFERROR((VLOOKUP(E1014,'Simulations - Consolidé'!$A$41:$P$45,13,0)*D1014+VLOOKUP(E1014,'Simulations - Consolidé'!$A$41:$P$45,14,0)),"")*$B$6</f>
        <v>16699.221428571429</v>
      </c>
      <c r="G1014" s="119" t="str" cm="1">
        <f t="array" ref="G1014">IF(SUMIF('BDD de référence'!$B$6:$B$4786,A1014,'BDD de référence'!$I$6:$I$4786)&gt;0,IFERROR((VLOOKUP(E1014,'Volet 1 - Domaines 2&amp;3'!$A$39:$L$43,11,0)*D1014+VLOOKUP(E1014,'Volet 1 - Domaines 2&amp;3'!$A$39:$L$43,12,0))*$B$6,error),"")</f>
        <v/>
      </c>
      <c r="H1014" s="119" t="str" cm="1">
        <f t="array" ref="H1014">IF(SUMIF('BDD de référence'!$B$6:$B$4786,A1014,'BDD de référence'!$J$6:$J$4786)&gt;0,IFERROR((VLOOKUP(E1014,'Volet 1 - Domaines 2&amp;3'!$A$39:$L$43,11,0)*D1014+VLOOKUP(E1014,'Volet 1 - Domaines 2&amp;3'!$A$39:$L$43,12,0))*$B$6,error),"")</f>
        <v/>
      </c>
      <c r="I1014" s="119">
        <f>IFERROR((VLOOKUP(E1014,'Simulations - Consolidé'!$A$41:$P$45,15,0)*D1014+VLOOKUP(E1014,'Simulations - Consolidé'!$A$41:$P$45,16,0)),"")*$C$6</f>
        <v>7259.4893728222996</v>
      </c>
      <c r="J1014" s="167">
        <v>5040.6000000000004</v>
      </c>
      <c r="K1014" s="167">
        <v>6048.72</v>
      </c>
      <c r="L1014" s="167">
        <v>4509.62</v>
      </c>
      <c r="M1014" s="167">
        <v>5411.55</v>
      </c>
      <c r="N1014" s="167">
        <v>4811.97</v>
      </c>
      <c r="O1014" s="167">
        <v>5774.37</v>
      </c>
    </row>
    <row r="1015" spans="1:15">
      <c r="A1015" s="1" t="s">
        <v>4274</v>
      </c>
      <c r="B1015" s="1" t="str">
        <f>VLOOKUP(A1015,'BDD de référence'!$B$5:$D$5006,3,0)</f>
        <v>39</v>
      </c>
      <c r="C1015" s="1" t="str">
        <f>VLOOKUP(A1015,'BDD de référence'!$B$5:$E$5006,4,0)</f>
        <v>Bourgogne-Franche-Comté</v>
      </c>
      <c r="D1015" s="201">
        <v>58822.25</v>
      </c>
      <c r="E1015" s="189" t="str">
        <f t="shared" si="15"/>
        <v>Tranche C</v>
      </c>
      <c r="F1015" s="119">
        <f>IFERROR((VLOOKUP(E1015,'Simulations - Consolidé'!$A$41:$P$45,13,0)*D1015+VLOOKUP(E1015,'Simulations - Consolidé'!$A$41:$P$45,14,0)),"")*$B$6</f>
        <v>55976.57385542168</v>
      </c>
      <c r="G1015" s="119" cm="1">
        <f t="array" ref="G1015">IF(SUMIF('BDD de référence'!$B$6:$B$4786,A1015,'BDD de référence'!$I$6:$I$4786)&gt;0,IFERROR((VLOOKUP(E1015,'Volet 1 - Domaines 2&amp;3'!$A$39:$L$43,11,0)*D1015+VLOOKUP(E1015,'Volet 1 - Domaines 2&amp;3'!$A$39:$L$43,12,0))*$B$6,error),"")</f>
        <v>25968.538433734939</v>
      </c>
      <c r="H1015" s="119" t="str" cm="1">
        <f t="array" ref="H1015">IF(SUMIF('BDD de référence'!$B$6:$B$4786,A1015,'BDD de référence'!$J$6:$J$4786)&gt;0,IFERROR((VLOOKUP(E1015,'Volet 1 - Domaines 2&amp;3'!$A$39:$L$43,11,0)*D1015+VLOOKUP(E1015,'Volet 1 - Domaines 2&amp;3'!$A$39:$L$43,12,0))*$B$6,error),"")</f>
        <v/>
      </c>
      <c r="I1015" s="119">
        <f>IFERROR((VLOOKUP(E1015,'Simulations - Consolidé'!$A$41:$P$45,15,0)*D1015+VLOOKUP(E1015,'Simulations - Consolidé'!$A$41:$P$45,16,0)),"")*$C$6</f>
        <v>24334.149036144576</v>
      </c>
      <c r="J1015" s="167">
        <v>14771.9</v>
      </c>
      <c r="K1015" s="167">
        <v>17726.28</v>
      </c>
      <c r="L1015" s="167">
        <v>11552.62</v>
      </c>
      <c r="M1015" s="167">
        <v>13863.15</v>
      </c>
      <c r="N1015" s="167">
        <v>8417.15</v>
      </c>
      <c r="O1015" s="167">
        <v>10100.58</v>
      </c>
    </row>
    <row r="1016" spans="1:15">
      <c r="A1016" s="1" t="s">
        <v>4297</v>
      </c>
      <c r="B1016" s="1" t="str">
        <f>VLOOKUP(A1016,'BDD de référence'!$B$5:$D$5006,3,0)</f>
        <v>39</v>
      </c>
      <c r="C1016" s="1" t="str">
        <f>VLOOKUP(A1016,'BDD de référence'!$B$5:$E$5006,4,0)</f>
        <v>Bourgogne-Franche-Comté</v>
      </c>
      <c r="D1016" s="201">
        <v>5605</v>
      </c>
      <c r="E1016" s="189" t="str">
        <f t="shared" si="15"/>
        <v>Tranche A</v>
      </c>
      <c r="F1016" s="119">
        <f>IFERROR((VLOOKUP(E1016,'Simulations - Consolidé'!$A$41:$P$45,13,0)*D1016+VLOOKUP(E1016,'Simulations - Consolidé'!$A$41:$P$45,14,0)),"")*$B$6</f>
        <v>19383.642857142855</v>
      </c>
      <c r="G1016" s="119" t="str" cm="1">
        <f t="array" ref="G1016">IF(SUMIF('BDD de référence'!$B$6:$B$4786,A1016,'BDD de référence'!$I$6:$I$4786)&gt;0,IFERROR((VLOOKUP(E1016,'Volet 1 - Domaines 2&amp;3'!$A$39:$L$43,11,0)*D1016+VLOOKUP(E1016,'Volet 1 - Domaines 2&amp;3'!$A$39:$L$43,12,0))*$B$6,error),"")</f>
        <v/>
      </c>
      <c r="H1016" s="119" t="str" cm="1">
        <f t="array" ref="H1016">IF(SUMIF('BDD de référence'!$B$6:$B$4786,A1016,'BDD de référence'!$J$6:$J$4786)&gt;0,IFERROR((VLOOKUP(E1016,'Volet 1 - Domaines 2&amp;3'!$A$39:$L$43,11,0)*D1016+VLOOKUP(E1016,'Volet 1 - Domaines 2&amp;3'!$A$39:$L$43,12,0))*$B$6,error),"")</f>
        <v/>
      </c>
      <c r="I1016" s="119">
        <f>IFERROR((VLOOKUP(E1016,'Simulations - Consolidé'!$A$41:$P$45,15,0)*D1016+VLOOKUP(E1016,'Simulations - Consolidé'!$A$41:$P$45,16,0)),"")*$C$6</f>
        <v>8426.461672473868</v>
      </c>
      <c r="J1016" s="167">
        <v>5917.8600000000006</v>
      </c>
      <c r="K1016" s="167">
        <v>7101.4400000000005</v>
      </c>
      <c r="L1016" s="167">
        <v>5167.5700000000006</v>
      </c>
      <c r="M1016" s="167">
        <v>6201.09</v>
      </c>
      <c r="N1016" s="167">
        <v>5250.6</v>
      </c>
      <c r="O1016" s="167">
        <v>6300.72</v>
      </c>
    </row>
    <row r="1017" spans="1:15">
      <c r="A1017" s="1" t="s">
        <v>4284</v>
      </c>
      <c r="B1017" s="1" t="str">
        <f>VLOOKUP(A1017,'BDD de référence'!$B$5:$D$5006,3,0)</f>
        <v>39</v>
      </c>
      <c r="C1017" s="1" t="str">
        <f>VLOOKUP(A1017,'BDD de référence'!$B$5:$E$5006,4,0)</f>
        <v>Bourgogne-Franche-Comté</v>
      </c>
      <c r="D1017" s="201">
        <v>13146.5</v>
      </c>
      <c r="E1017" s="189" t="str">
        <f t="shared" si="15"/>
        <v>Tranche B</v>
      </c>
      <c r="F1017" s="119">
        <f>IFERROR((VLOOKUP(E1017,'Simulations - Consolidé'!$A$41:$P$45,13,0)*D1017+VLOOKUP(E1017,'Simulations - Consolidé'!$A$41:$P$45,14,0)),"")*$B$6</f>
        <v>28489.58709677419</v>
      </c>
      <c r="G1017" s="119" t="str" cm="1">
        <f t="array" ref="G1017">IF(SUMIF('BDD de référence'!$B$6:$B$4786,A1017,'BDD de référence'!$I$6:$I$4786)&gt;0,IFERROR((VLOOKUP(E1017,'Volet 1 - Domaines 2&amp;3'!$A$39:$L$43,11,0)*D1017+VLOOKUP(E1017,'Volet 1 - Domaines 2&amp;3'!$A$39:$L$43,12,0))*$B$6,error),"")</f>
        <v/>
      </c>
      <c r="H1017" s="119" t="str" cm="1">
        <f t="array" ref="H1017">IF(SUMIF('BDD de référence'!$B$6:$B$4786,A1017,'BDD de référence'!$J$6:$J$4786)&gt;0,IFERROR((VLOOKUP(E1017,'Volet 1 - Domaines 2&amp;3'!$A$39:$L$43,11,0)*D1017+VLOOKUP(E1017,'Volet 1 - Domaines 2&amp;3'!$A$39:$L$43,12,0))*$B$6,error),"")</f>
        <v/>
      </c>
      <c r="I1017" s="119">
        <f>IFERROR((VLOOKUP(E1017,'Simulations - Consolidé'!$A$41:$P$45,15,0)*D1017+VLOOKUP(E1017,'Simulations - Consolidé'!$A$41:$P$45,16,0)),"")*$C$6</f>
        <v>12384.999842643587</v>
      </c>
      <c r="J1017" s="167">
        <v>8067.52</v>
      </c>
      <c r="K1017" s="167">
        <v>9681.0300000000007</v>
      </c>
      <c r="L1017" s="167">
        <v>7068.96</v>
      </c>
      <c r="M1017" s="167">
        <v>8482.76</v>
      </c>
      <c r="N1017" s="167">
        <v>5912.3600000000006</v>
      </c>
      <c r="O1017" s="167">
        <v>7094.84</v>
      </c>
    </row>
    <row r="1018" spans="1:15">
      <c r="A1018" s="1" t="s">
        <v>4271</v>
      </c>
      <c r="B1018" s="1" t="str">
        <f>VLOOKUP(A1018,'BDD de référence'!$B$5:$D$5006,3,0)</f>
        <v>39</v>
      </c>
      <c r="C1018" s="1" t="str">
        <f>VLOOKUP(A1018,'BDD de référence'!$B$5:$E$5006,4,0)</f>
        <v>Bourgogne-Franche-Comté</v>
      </c>
      <c r="D1018" s="201">
        <v>98945</v>
      </c>
      <c r="E1018" s="189" t="str">
        <f t="shared" si="15"/>
        <v>Tranche C</v>
      </c>
      <c r="F1018" s="119">
        <f>IFERROR((VLOOKUP(E1018,'Simulations - Consolidé'!$A$41:$P$45,13,0)*D1018+VLOOKUP(E1018,'Simulations - Consolidé'!$A$41:$P$45,14,0)),"")*$B$6</f>
        <v>72741.115662650598</v>
      </c>
      <c r="G1018" s="119" cm="1">
        <f t="array" ref="G1018">IF(SUMIF('BDD de référence'!$B$6:$B$4786,A1018,'BDD de référence'!$I$6:$I$4786)&gt;0,IFERROR((VLOOKUP(E1018,'Volet 1 - Domaines 2&amp;3'!$A$39:$L$43,11,0)*D1018+VLOOKUP(E1018,'Volet 1 - Domaines 2&amp;3'!$A$39:$L$43,12,0))*$B$6,error),"")</f>
        <v>30241.853012048192</v>
      </c>
      <c r="H1018" s="119" cm="1">
        <f t="array" ref="H1018">IF(SUMIF('BDD de référence'!$B$6:$B$4786,A1018,'BDD de référence'!$J$6:$J$4786)&gt;0,IFERROR((VLOOKUP(E1018,'Volet 1 - Domaines 2&amp;3'!$A$39:$L$43,11,0)*D1018+VLOOKUP(E1018,'Volet 1 - Domaines 2&amp;3'!$A$39:$L$43,12,0))*$B$6,error),"")</f>
        <v>30241.853012048192</v>
      </c>
      <c r="I1018" s="119">
        <f>IFERROR((VLOOKUP(E1018,'Simulations - Consolidé'!$A$41:$P$45,15,0)*D1018+VLOOKUP(E1018,'Simulations - Consolidé'!$A$41:$P$45,16,0)),"")*$C$6</f>
        <v>31622.03449897149</v>
      </c>
      <c r="J1018" s="167">
        <v>19122.559999999998</v>
      </c>
      <c r="K1018" s="167">
        <v>22947.079999999998</v>
      </c>
      <c r="L1018" s="167">
        <v>13727.95</v>
      </c>
      <c r="M1018" s="167">
        <v>16473.54</v>
      </c>
      <c r="N1018" s="167">
        <v>10350.77</v>
      </c>
      <c r="O1018" s="167">
        <v>12420.93</v>
      </c>
    </row>
    <row r="1019" spans="1:15">
      <c r="A1019" s="1" t="s">
        <v>4285</v>
      </c>
      <c r="B1019" s="1" t="str">
        <f>VLOOKUP(A1019,'BDD de référence'!$B$5:$D$5006,3,0)</f>
        <v>39</v>
      </c>
      <c r="C1019" s="1" t="str">
        <f>VLOOKUP(A1019,'BDD de référence'!$B$5:$E$5006,4,0)</f>
        <v>Bourgogne-Franche-Comté</v>
      </c>
      <c r="D1019" s="201">
        <v>12709</v>
      </c>
      <c r="E1019" s="189" t="str">
        <f t="shared" si="15"/>
        <v>Tranche B</v>
      </c>
      <c r="F1019" s="119">
        <f>IFERROR((VLOOKUP(E1019,'Simulations - Consolidé'!$A$41:$P$45,13,0)*D1019+VLOOKUP(E1019,'Simulations - Consolidé'!$A$41:$P$45,14,0)),"")*$B$6</f>
        <v>27913.780645161285</v>
      </c>
      <c r="G1019" s="119" t="str" cm="1">
        <f t="array" ref="G1019">IF(SUMIF('BDD de référence'!$B$6:$B$4786,A1019,'BDD de référence'!$I$6:$I$4786)&gt;0,IFERROR((VLOOKUP(E1019,'Volet 1 - Domaines 2&amp;3'!$A$39:$L$43,11,0)*D1019+VLOOKUP(E1019,'Volet 1 - Domaines 2&amp;3'!$A$39:$L$43,12,0))*$B$6,error),"")</f>
        <v/>
      </c>
      <c r="H1019" s="119" t="str" cm="1">
        <f t="array" ref="H1019">IF(SUMIF('BDD de référence'!$B$6:$B$4786,A1019,'BDD de référence'!$J$6:$J$4786)&gt;0,IFERROR((VLOOKUP(E1019,'Volet 1 - Domaines 2&amp;3'!$A$39:$L$43,11,0)*D1019+VLOOKUP(E1019,'Volet 1 - Domaines 2&amp;3'!$A$39:$L$43,12,0))*$B$6,error),"")</f>
        <v/>
      </c>
      <c r="I1019" s="119">
        <f>IFERROR((VLOOKUP(E1019,'Simulations - Consolidé'!$A$41:$P$45,15,0)*D1019+VLOOKUP(E1019,'Simulations - Consolidé'!$A$41:$P$45,16,0)),"")*$C$6</f>
        <v>12134.68512981904</v>
      </c>
      <c r="J1019" s="167">
        <v>7938.15</v>
      </c>
      <c r="K1019" s="167">
        <v>9525.7800000000007</v>
      </c>
      <c r="L1019" s="167">
        <v>6951.35</v>
      </c>
      <c r="M1019" s="167">
        <v>8341.6200000000008</v>
      </c>
      <c r="N1019" s="167">
        <v>5877.08</v>
      </c>
      <c r="O1019" s="167">
        <v>7052.5</v>
      </c>
    </row>
    <row r="1020" spans="1:15">
      <c r="A1020" s="1" t="s">
        <v>4351</v>
      </c>
      <c r="B1020" s="1" t="str">
        <f>VLOOKUP(A1020,'BDD de référence'!$B$5:$D$5006,3,0)</f>
        <v>40</v>
      </c>
      <c r="C1020" s="1" t="str">
        <f>VLOOKUP(A1020,'BDD de référence'!$B$5:$E$5006,4,0)</f>
        <v>Nouvelle-Aquitaine</v>
      </c>
      <c r="D1020" s="201">
        <v>32900.5</v>
      </c>
      <c r="E1020" s="189" t="str">
        <f t="shared" si="15"/>
        <v>Tranche C</v>
      </c>
      <c r="F1020" s="119">
        <f>IFERROR((VLOOKUP(E1020,'Simulations - Consolidé'!$A$41:$P$45,13,0)*D1020+VLOOKUP(E1020,'Simulations - Consolidé'!$A$41:$P$45,14,0)),"")*$B$6</f>
        <v>45145.654698795173</v>
      </c>
      <c r="G1020" s="119" t="str" cm="1">
        <f t="array" ref="G1020">IF(SUMIF('BDD de référence'!$B$6:$B$4786,A1020,'BDD de référence'!$I$6:$I$4786)&gt;0,IFERROR((VLOOKUP(E1020,'Volet 1 - Domaines 2&amp;3'!$A$39:$L$43,11,0)*D1020+VLOOKUP(E1020,'Volet 1 - Domaines 2&amp;3'!$A$39:$L$43,12,0))*$B$6,error),"")</f>
        <v/>
      </c>
      <c r="H1020" s="119" t="str" cm="1">
        <f t="array" ref="H1020">IF(SUMIF('BDD de référence'!$B$6:$B$4786,A1020,'BDD de référence'!$J$6:$J$4786)&gt;0,IFERROR((VLOOKUP(E1020,'Volet 1 - Domaines 2&amp;3'!$A$39:$L$43,11,0)*D1020+VLOOKUP(E1020,'Volet 1 - Domaines 2&amp;3'!$A$39:$L$43,12,0))*$B$6,error),"")</f>
        <v/>
      </c>
      <c r="I1020" s="119">
        <f>IFERROR((VLOOKUP(E1020,'Simulations - Consolidé'!$A$41:$P$45,15,0)*D1020+VLOOKUP(E1020,'Simulations - Consolidé'!$A$41:$P$45,16,0)),"")*$C$6</f>
        <v>19625.729374081693</v>
      </c>
      <c r="J1020" s="167">
        <v>11961.1</v>
      </c>
      <c r="K1020" s="167">
        <v>14353.32</v>
      </c>
      <c r="L1020" s="167">
        <v>10147.219999999999</v>
      </c>
      <c r="M1020" s="167">
        <v>12176.67</v>
      </c>
      <c r="N1020" s="167">
        <v>7167.9</v>
      </c>
      <c r="O1020" s="167">
        <v>8601.48</v>
      </c>
    </row>
    <row r="1021" spans="1:15">
      <c r="A1021" s="1" t="s">
        <v>4389</v>
      </c>
      <c r="B1021" s="1" t="str">
        <f>VLOOKUP(A1021,'BDD de référence'!$B$5:$D$5006,3,0)</f>
        <v>40</v>
      </c>
      <c r="C1021" s="1" t="str">
        <f>VLOOKUP(A1021,'BDD de référence'!$B$5:$E$5006,4,0)</f>
        <v>Nouvelle-Aquitaine</v>
      </c>
      <c r="D1021" s="201">
        <v>7207</v>
      </c>
      <c r="E1021" s="189" t="str">
        <f t="shared" si="15"/>
        <v>Tranche B</v>
      </c>
      <c r="F1021" s="119">
        <f>IFERROR((VLOOKUP(E1021,'Simulations - Consolidé'!$A$41:$P$45,13,0)*D1021+VLOOKUP(E1021,'Simulations - Consolidé'!$A$41:$P$45,14,0)),"")*$B$6</f>
        <v>20672.438709677419</v>
      </c>
      <c r="G1021" s="119" t="str" cm="1">
        <f t="array" ref="G1021">IF(SUMIF('BDD de référence'!$B$6:$B$4786,A1021,'BDD de référence'!$I$6:$I$4786)&gt;0,IFERROR((VLOOKUP(E1021,'Volet 1 - Domaines 2&amp;3'!$A$39:$L$43,11,0)*D1021+VLOOKUP(E1021,'Volet 1 - Domaines 2&amp;3'!$A$39:$L$43,12,0))*$B$6,error),"")</f>
        <v/>
      </c>
      <c r="H1021" s="119" t="str" cm="1">
        <f t="array" ref="H1021">IF(SUMIF('BDD de référence'!$B$6:$B$4786,A1021,'BDD de référence'!$J$6:$J$4786)&gt;0,IFERROR((VLOOKUP(E1021,'Volet 1 - Domaines 2&amp;3'!$A$39:$L$43,11,0)*D1021+VLOOKUP(E1021,'Volet 1 - Domaines 2&amp;3'!$A$39:$L$43,12,0))*$B$6,error),"")</f>
        <v/>
      </c>
      <c r="I1021" s="119">
        <f>IFERROR((VLOOKUP(E1021,'Simulations - Consolidé'!$A$41:$P$45,15,0)*D1021+VLOOKUP(E1021,'Simulations - Consolidé'!$A$41:$P$45,16,0)),"")*$C$6</f>
        <v>8986.7273013375288</v>
      </c>
      <c r="J1021" s="167">
        <v>6311.22</v>
      </c>
      <c r="K1021" s="167">
        <v>7573.47</v>
      </c>
      <c r="L1021" s="167">
        <v>5472.3200000000006</v>
      </c>
      <c r="M1021" s="167">
        <v>6566.79</v>
      </c>
      <c r="N1021" s="167">
        <v>5433.37</v>
      </c>
      <c r="O1021" s="167">
        <v>6520.05</v>
      </c>
    </row>
    <row r="1022" spans="1:15">
      <c r="A1022" s="1" t="s">
        <v>4342</v>
      </c>
      <c r="B1022" s="1" t="str">
        <f>VLOOKUP(A1022,'BDD de référence'!$B$5:$D$5006,3,0)</f>
        <v>40</v>
      </c>
      <c r="C1022" s="1" t="str">
        <f>VLOOKUP(A1022,'BDD de référence'!$B$5:$E$5006,4,0)</f>
        <v>Nouvelle-Aquitaine</v>
      </c>
      <c r="D1022" s="201">
        <v>224893</v>
      </c>
      <c r="E1022" s="189" t="str">
        <f t="shared" si="15"/>
        <v>Tranche C</v>
      </c>
      <c r="F1022" s="119">
        <f>IFERROR((VLOOKUP(E1022,'Simulations - Consolidé'!$A$41:$P$45,13,0)*D1022+VLOOKUP(E1022,'Simulations - Consolidé'!$A$41:$P$45,14,0)),"")*$B$6</f>
        <v>125366.13542168676</v>
      </c>
      <c r="G1022" s="119" cm="1">
        <f t="array" ref="G1022">IF(SUMIF('BDD de référence'!$B$6:$B$4786,A1022,'BDD de référence'!$I$6:$I$4786)&gt;0,IFERROR((VLOOKUP(E1022,'Volet 1 - Domaines 2&amp;3'!$A$39:$L$43,11,0)*D1022+VLOOKUP(E1022,'Volet 1 - Domaines 2&amp;3'!$A$39:$L$43,12,0))*$B$6,error),"")</f>
        <v>43656.07373493976</v>
      </c>
      <c r="H1022" s="119" cm="1">
        <f t="array" ref="H1022">IF(SUMIF('BDD de référence'!$B$6:$B$4786,A1022,'BDD de référence'!$J$6:$J$4786)&gt;0,IFERROR((VLOOKUP(E1022,'Volet 1 - Domaines 2&amp;3'!$A$39:$L$43,11,0)*D1022+VLOOKUP(E1022,'Volet 1 - Domaines 2&amp;3'!$A$39:$L$43,12,0))*$B$6,error),"")</f>
        <v>43656.07373493976</v>
      </c>
      <c r="I1022" s="119">
        <f>IFERROR((VLOOKUP(E1022,'Simulations - Consolidé'!$A$41:$P$45,15,0)*D1022+VLOOKUP(E1022,'Simulations - Consolidé'!$A$41:$P$45,16,0)),"")*$C$6</f>
        <v>54499.195168968552</v>
      </c>
      <c r="J1022" s="167">
        <v>32779.57</v>
      </c>
      <c r="K1022" s="167">
        <v>39335.490000000005</v>
      </c>
      <c r="L1022" s="167">
        <v>20556.45</v>
      </c>
      <c r="M1022" s="167">
        <v>24667.74</v>
      </c>
      <c r="N1022" s="167">
        <v>16420.55</v>
      </c>
      <c r="O1022" s="167">
        <v>19704.66</v>
      </c>
    </row>
    <row r="1023" spans="1:15">
      <c r="A1023" s="1" t="s">
        <v>4397</v>
      </c>
      <c r="B1023" s="1" t="str">
        <f>VLOOKUP(A1023,'BDD de référence'!$B$5:$D$5006,3,0)</f>
        <v>40</v>
      </c>
      <c r="C1023" s="1" t="str">
        <f>VLOOKUP(A1023,'BDD de référence'!$B$5:$E$5006,4,0)</f>
        <v>Nouvelle-Aquitaine</v>
      </c>
      <c r="D1023" s="201">
        <v>3778.5</v>
      </c>
      <c r="E1023" s="189" t="str">
        <f t="shared" si="15"/>
        <v>Tranche A</v>
      </c>
      <c r="F1023" s="119">
        <f>IFERROR((VLOOKUP(E1023,'Simulations - Consolidé'!$A$41:$P$45,13,0)*D1023+VLOOKUP(E1023,'Simulations - Consolidé'!$A$41:$P$45,14,0)),"")*$B$6</f>
        <v>18052.907142857144</v>
      </c>
      <c r="G1023" s="119" t="str" cm="1">
        <f t="array" ref="G1023">IF(SUMIF('BDD de référence'!$B$6:$B$4786,A1023,'BDD de référence'!$I$6:$I$4786)&gt;0,IFERROR((VLOOKUP(E1023,'Volet 1 - Domaines 2&amp;3'!$A$39:$L$43,11,0)*D1023+VLOOKUP(E1023,'Volet 1 - Domaines 2&amp;3'!$A$39:$L$43,12,0))*$B$6,error),"")</f>
        <v/>
      </c>
      <c r="H1023" s="119" t="str" cm="1">
        <f t="array" ref="H1023">IF(SUMIF('BDD de référence'!$B$6:$B$4786,A1023,'BDD de référence'!$J$6:$J$4786)&gt;0,IFERROR((VLOOKUP(E1023,'Volet 1 - Domaines 2&amp;3'!$A$39:$L$43,11,0)*D1023+VLOOKUP(E1023,'Volet 1 - Domaines 2&amp;3'!$A$39:$L$43,12,0))*$B$6,error),"")</f>
        <v/>
      </c>
      <c r="I1023" s="119">
        <f>IFERROR((VLOOKUP(E1023,'Simulations - Consolidé'!$A$41:$P$45,15,0)*D1023+VLOOKUP(E1023,'Simulations - Consolidé'!$A$41:$P$45,16,0)),"")*$C$6</f>
        <v>7847.9639372822303</v>
      </c>
      <c r="J1023" s="167">
        <v>5482.99</v>
      </c>
      <c r="K1023" s="167">
        <v>6579.59</v>
      </c>
      <c r="L1023" s="167">
        <v>4841.3999999999996</v>
      </c>
      <c r="M1023" s="167">
        <v>5809.68</v>
      </c>
      <c r="N1023" s="167">
        <v>5033.16</v>
      </c>
      <c r="O1023" s="167">
        <v>6039.8</v>
      </c>
    </row>
    <row r="1024" spans="1:15">
      <c r="A1024" s="1" t="s">
        <v>4357</v>
      </c>
      <c r="B1024" s="1" t="str">
        <f>VLOOKUP(A1024,'BDD de référence'!$B$5:$D$5006,3,0)</f>
        <v>40</v>
      </c>
      <c r="C1024" s="1" t="str">
        <f>VLOOKUP(A1024,'BDD de référence'!$B$5:$E$5006,4,0)</f>
        <v>Nouvelle-Aquitaine</v>
      </c>
      <c r="D1024" s="201">
        <v>21757</v>
      </c>
      <c r="E1024" s="189" t="str">
        <f t="shared" si="15"/>
        <v>Tranche B</v>
      </c>
      <c r="F1024" s="119">
        <f>IFERROR((VLOOKUP(E1024,'Simulations - Consolidé'!$A$41:$P$45,13,0)*D1024+VLOOKUP(E1024,'Simulations - Consolidé'!$A$41:$P$45,14,0)),"")*$B$6</f>
        <v>39822.116129032256</v>
      </c>
      <c r="G1024" s="119" t="str" cm="1">
        <f t="array" ref="G1024">IF(SUMIF('BDD de référence'!$B$6:$B$4786,A1024,'BDD de référence'!$I$6:$I$4786)&gt;0,IFERROR((VLOOKUP(E1024,'Volet 1 - Domaines 2&amp;3'!$A$39:$L$43,11,0)*D1024+VLOOKUP(E1024,'Volet 1 - Domaines 2&amp;3'!$A$39:$L$43,12,0))*$B$6,error),"")</f>
        <v/>
      </c>
      <c r="H1024" s="119" t="str" cm="1">
        <f t="array" ref="H1024">IF(SUMIF('BDD de référence'!$B$6:$B$4786,A1024,'BDD de référence'!$J$6:$J$4786)&gt;0,IFERROR((VLOOKUP(E1024,'Volet 1 - Domaines 2&amp;3'!$A$39:$L$43,11,0)*D1024+VLOOKUP(E1024,'Volet 1 - Domaines 2&amp;3'!$A$39:$L$43,12,0))*$B$6,error),"")</f>
        <v/>
      </c>
      <c r="I1024" s="119">
        <f>IFERROR((VLOOKUP(E1024,'Simulations - Consolidé'!$A$41:$P$45,15,0)*D1024+VLOOKUP(E1024,'Simulations - Consolidé'!$A$41:$P$45,16,0)),"")*$C$6</f>
        <v>17311.479464988195</v>
      </c>
      <c r="J1024" s="167">
        <v>10613.64</v>
      </c>
      <c r="K1024" s="167">
        <v>12736.37</v>
      </c>
      <c r="L1024" s="167">
        <v>9383.61</v>
      </c>
      <c r="M1024" s="167">
        <v>11260.34</v>
      </c>
      <c r="N1024" s="167">
        <v>6606.75</v>
      </c>
      <c r="O1024" s="167">
        <v>7928.1</v>
      </c>
    </row>
    <row r="1025" spans="1:15">
      <c r="A1025" s="1" t="s">
        <v>38</v>
      </c>
      <c r="B1025" s="1" t="str">
        <f>VLOOKUP(A1025,'BDD de référence'!$B$5:$D$5006,3,0)</f>
        <v>40</v>
      </c>
      <c r="C1025" s="1" t="str">
        <f>VLOOKUP(A1025,'BDD de référence'!$B$5:$E$5006,4,0)</f>
        <v>Nouvelle-Aquitaine</v>
      </c>
      <c r="D1025" s="201">
        <v>14832.5</v>
      </c>
      <c r="E1025" s="189" t="str">
        <f t="shared" si="15"/>
        <v>Tranche B</v>
      </c>
      <c r="F1025" s="119">
        <f>IFERROR((VLOOKUP(E1025,'Simulations - Consolidé'!$A$41:$P$45,13,0)*D1025+VLOOKUP(E1025,'Simulations - Consolidé'!$A$41:$P$45,14,0)),"")*$B$6</f>
        <v>30708.580645161284</v>
      </c>
      <c r="G1025" s="119" t="str" cm="1">
        <f t="array" ref="G1025">IF(SUMIF('BDD de référence'!$B$6:$B$4786,A1025,'BDD de référence'!$I$6:$I$4786)&gt;0,IFERROR((VLOOKUP(E1025,'Volet 1 - Domaines 2&amp;3'!$A$39:$L$43,11,0)*D1025+VLOOKUP(E1025,'Volet 1 - Domaines 2&amp;3'!$A$39:$L$43,12,0))*$B$6,error),"")</f>
        <v/>
      </c>
      <c r="H1025" s="119" t="str" cm="1">
        <f t="array" ref="H1025">IF(SUMIF('BDD de référence'!$B$6:$B$4786,A1025,'BDD de référence'!$J$6:$J$4786)&gt;0,IFERROR((VLOOKUP(E1025,'Volet 1 - Domaines 2&amp;3'!$A$39:$L$43,11,0)*D1025+VLOOKUP(E1025,'Volet 1 - Domaines 2&amp;3'!$A$39:$L$43,12,0))*$B$6,error),"")</f>
        <v/>
      </c>
      <c r="I1025" s="119">
        <f>IFERROR((VLOOKUP(E1025,'Simulations - Consolidé'!$A$41:$P$45,15,0)*D1025+VLOOKUP(E1025,'Simulations - Consolidé'!$A$41:$P$45,16,0)),"")*$C$6</f>
        <v>13349.641227380016</v>
      </c>
      <c r="J1025" s="167">
        <v>8566.07</v>
      </c>
      <c r="K1025" s="167">
        <v>10279.290000000001</v>
      </c>
      <c r="L1025" s="167">
        <v>7522.1900000000005</v>
      </c>
      <c r="M1025" s="167">
        <v>9026.630000000001</v>
      </c>
      <c r="N1025" s="167">
        <v>6048.33</v>
      </c>
      <c r="O1025" s="167">
        <v>7258</v>
      </c>
    </row>
    <row r="1026" spans="1:15">
      <c r="A1026" s="1" t="s">
        <v>4360</v>
      </c>
      <c r="B1026" s="1" t="str">
        <f>VLOOKUP(A1026,'BDD de référence'!$B$5:$D$5006,3,0)</f>
        <v>40</v>
      </c>
      <c r="C1026" s="1" t="str">
        <f>VLOOKUP(A1026,'BDD de référence'!$B$5:$E$5006,4,0)</f>
        <v>Nouvelle-Aquitaine</v>
      </c>
      <c r="D1026" s="201">
        <v>19801</v>
      </c>
      <c r="E1026" s="189" t="str">
        <f t="shared" si="15"/>
        <v>Tranche B</v>
      </c>
      <c r="F1026" s="119">
        <f>IFERROR((VLOOKUP(E1026,'Simulations - Consolidé'!$A$41:$P$45,13,0)*D1026+VLOOKUP(E1026,'Simulations - Consolidé'!$A$41:$P$45,14,0)),"")*$B$6</f>
        <v>37247.767741935488</v>
      </c>
      <c r="G1026" s="119" t="str" cm="1">
        <f t="array" ref="G1026">IF(SUMIF('BDD de référence'!$B$6:$B$4786,A1026,'BDD de référence'!$I$6:$I$4786)&gt;0,IFERROR((VLOOKUP(E1026,'Volet 1 - Domaines 2&amp;3'!$A$39:$L$43,11,0)*D1026+VLOOKUP(E1026,'Volet 1 - Domaines 2&amp;3'!$A$39:$L$43,12,0))*$B$6,error),"")</f>
        <v/>
      </c>
      <c r="H1026" s="119" t="str" cm="1">
        <f t="array" ref="H1026">IF(SUMIF('BDD de référence'!$B$6:$B$4786,A1026,'BDD de référence'!$J$6:$J$4786)&gt;0,IFERROR((VLOOKUP(E1026,'Volet 1 - Domaines 2&amp;3'!$A$39:$L$43,11,0)*D1026+VLOOKUP(E1026,'Volet 1 - Domaines 2&amp;3'!$A$39:$L$43,12,0))*$B$6,error),"")</f>
        <v/>
      </c>
      <c r="I1026" s="119">
        <f>IFERROR((VLOOKUP(E1026,'Simulations - Consolidé'!$A$41:$P$45,15,0)*D1026+VLOOKUP(E1026,'Simulations - Consolidé'!$A$41:$P$45,16,0)),"")*$C$6</f>
        <v>16192.358143194337</v>
      </c>
      <c r="J1026" s="167">
        <v>10035.25</v>
      </c>
      <c r="K1026" s="167">
        <v>12042.3</v>
      </c>
      <c r="L1026" s="167">
        <v>8857.7999999999993</v>
      </c>
      <c r="M1026" s="167">
        <v>10629.36</v>
      </c>
      <c r="N1026" s="167">
        <v>6449.01</v>
      </c>
      <c r="O1026" s="167">
        <v>7738.8200000000006</v>
      </c>
    </row>
    <row r="1027" spans="1:15">
      <c r="A1027" s="1" t="s">
        <v>4339</v>
      </c>
      <c r="B1027" s="1" t="str">
        <f>VLOOKUP(A1027,'BDD de référence'!$B$5:$D$5006,3,0)</f>
        <v>40</v>
      </c>
      <c r="C1027" s="1" t="str">
        <f>VLOOKUP(A1027,'BDD de référence'!$B$5:$E$5006,4,0)</f>
        <v>Nouvelle-Aquitaine</v>
      </c>
      <c r="D1027" s="201">
        <v>180144.5</v>
      </c>
      <c r="E1027" s="189" t="str">
        <f t="shared" si="15"/>
        <v>Tranche C</v>
      </c>
      <c r="F1027" s="119">
        <f>IFERROR((VLOOKUP(E1027,'Simulations - Consolidé'!$A$41:$P$45,13,0)*D1027+VLOOKUP(E1027,'Simulations - Consolidé'!$A$41:$P$45,14,0)),"")*$B$6</f>
        <v>106668.81036144579</v>
      </c>
      <c r="G1027" s="119" cm="1">
        <f t="array" ref="G1027">IF(SUMIF('BDD de référence'!$B$6:$B$4786,A1027,'BDD de référence'!$I$6:$I$4786)&gt;0,IFERROR((VLOOKUP(E1027,'Volet 1 - Domaines 2&amp;3'!$A$39:$L$43,11,0)*D1027+VLOOKUP(E1027,'Volet 1 - Domaines 2&amp;3'!$A$39:$L$43,12,0))*$B$6,error),"")</f>
        <v>38890.088915662651</v>
      </c>
      <c r="H1027" s="119" cm="1">
        <f t="array" ref="H1027">IF(SUMIF('BDD de référence'!$B$6:$B$4786,A1027,'BDD de référence'!$J$6:$J$4786)&gt;0,IFERROR((VLOOKUP(E1027,'Volet 1 - Domaines 2&amp;3'!$A$39:$L$43,11,0)*D1027+VLOOKUP(E1027,'Volet 1 - Domaines 2&amp;3'!$A$39:$L$43,12,0))*$B$6,error),"")</f>
        <v>38890.088915662651</v>
      </c>
      <c r="I1027" s="119">
        <f>IFERROR((VLOOKUP(E1027,'Simulations - Consolidé'!$A$41:$P$45,15,0)*D1027+VLOOKUP(E1027,'Simulations - Consolidé'!$A$41:$P$45,16,0)),"")*$C$6</f>
        <v>46371.089726711718</v>
      </c>
      <c r="J1027" s="167">
        <v>27927.32</v>
      </c>
      <c r="K1027" s="167">
        <v>33512.79</v>
      </c>
      <c r="L1027" s="167">
        <v>18130.329999999998</v>
      </c>
      <c r="M1027" s="167">
        <v>21756.399999999998</v>
      </c>
      <c r="N1027" s="167">
        <v>14264</v>
      </c>
      <c r="O1027" s="167">
        <v>17116.8</v>
      </c>
    </row>
    <row r="1028" spans="1:15">
      <c r="A1028" s="1" t="s">
        <v>4367</v>
      </c>
      <c r="B1028" s="1" t="str">
        <f>VLOOKUP(A1028,'BDD de référence'!$B$5:$D$5006,3,0)</f>
        <v>40</v>
      </c>
      <c r="C1028" s="1" t="str">
        <f>VLOOKUP(A1028,'BDD de référence'!$B$5:$E$5006,4,0)</f>
        <v>Nouvelle-Aquitaine</v>
      </c>
      <c r="D1028" s="201">
        <v>17113.5</v>
      </c>
      <c r="E1028" s="189" t="str">
        <f t="shared" si="15"/>
        <v>Tranche B</v>
      </c>
      <c r="F1028" s="119">
        <f>IFERROR((VLOOKUP(E1028,'Simulations - Consolidé'!$A$41:$P$45,13,0)*D1028+VLOOKUP(E1028,'Simulations - Consolidé'!$A$41:$P$45,14,0)),"")*$B$6</f>
        <v>33710.670967741935</v>
      </c>
      <c r="G1028" s="119" t="str" cm="1">
        <f t="array" ref="G1028">IF(SUMIF('BDD de référence'!$B$6:$B$4786,A1028,'BDD de référence'!$I$6:$I$4786)&gt;0,IFERROR((VLOOKUP(E1028,'Volet 1 - Domaines 2&amp;3'!$A$39:$L$43,11,0)*D1028+VLOOKUP(E1028,'Volet 1 - Domaines 2&amp;3'!$A$39:$L$43,12,0))*$B$6,error),"")</f>
        <v/>
      </c>
      <c r="H1028" s="119" t="str" cm="1">
        <f t="array" ref="H1028">IF(SUMIF('BDD de référence'!$B$6:$B$4786,A1028,'BDD de référence'!$J$6:$J$4786)&gt;0,IFERROR((VLOOKUP(E1028,'Volet 1 - Domaines 2&amp;3'!$A$39:$L$43,11,0)*D1028+VLOOKUP(E1028,'Volet 1 - Domaines 2&amp;3'!$A$39:$L$43,12,0))*$B$6,error),"")</f>
        <v/>
      </c>
      <c r="I1028" s="119">
        <f>IFERROR((VLOOKUP(E1028,'Simulations - Consolidé'!$A$41:$P$45,15,0)*D1028+VLOOKUP(E1028,'Simulations - Consolidé'!$A$41:$P$45,16,0)),"")*$C$6</f>
        <v>14654.710621557828</v>
      </c>
      <c r="J1028" s="167">
        <v>9240.56</v>
      </c>
      <c r="K1028" s="167">
        <v>11088.68</v>
      </c>
      <c r="L1028" s="167">
        <v>8135.35</v>
      </c>
      <c r="M1028" s="167">
        <v>9762.42</v>
      </c>
      <c r="N1028" s="167">
        <v>6232.2800000000007</v>
      </c>
      <c r="O1028" s="167">
        <v>7478.74</v>
      </c>
    </row>
    <row r="1029" spans="1:15">
      <c r="A1029" s="1" t="s">
        <v>4373</v>
      </c>
      <c r="B1029" s="1" t="str">
        <f>VLOOKUP(A1029,'BDD de référence'!$B$5:$D$5006,3,0)</f>
        <v>40</v>
      </c>
      <c r="C1029" s="1" t="str">
        <f>VLOOKUP(A1029,'BDD de référence'!$B$5:$E$5006,4,0)</f>
        <v>Nouvelle-Aquitaine</v>
      </c>
      <c r="D1029" s="201">
        <v>12194</v>
      </c>
      <c r="E1029" s="189" t="str">
        <f t="shared" si="15"/>
        <v>Tranche B</v>
      </c>
      <c r="F1029" s="119">
        <f>IFERROR((VLOOKUP(E1029,'Simulations - Consolidé'!$A$41:$P$45,13,0)*D1029+VLOOKUP(E1029,'Simulations - Consolidé'!$A$41:$P$45,14,0)),"")*$B$6</f>
        <v>27235.974193548383</v>
      </c>
      <c r="G1029" s="119" t="str" cm="1">
        <f t="array" ref="G1029">IF(SUMIF('BDD de référence'!$B$6:$B$4786,A1029,'BDD de référence'!$I$6:$I$4786)&gt;0,IFERROR((VLOOKUP(E1029,'Volet 1 - Domaines 2&amp;3'!$A$39:$L$43,11,0)*D1029+VLOOKUP(E1029,'Volet 1 - Domaines 2&amp;3'!$A$39:$L$43,12,0))*$B$6,error),"")</f>
        <v/>
      </c>
      <c r="H1029" s="119" t="str" cm="1">
        <f t="array" ref="H1029">IF(SUMIF('BDD de référence'!$B$6:$B$4786,A1029,'BDD de référence'!$J$6:$J$4786)&gt;0,IFERROR((VLOOKUP(E1029,'Volet 1 - Domaines 2&amp;3'!$A$39:$L$43,11,0)*D1029+VLOOKUP(E1029,'Volet 1 - Domaines 2&amp;3'!$A$39:$L$43,12,0))*$B$6,error),"")</f>
        <v/>
      </c>
      <c r="I1029" s="119">
        <f>IFERROR((VLOOKUP(E1029,'Simulations - Consolidé'!$A$41:$P$45,15,0)*D1029+VLOOKUP(E1029,'Simulations - Consolidé'!$A$41:$P$45,16,0)),"")*$C$6</f>
        <v>11840.028953579857</v>
      </c>
      <c r="J1029" s="167">
        <v>7785.87</v>
      </c>
      <c r="K1029" s="167">
        <v>9343.0500000000011</v>
      </c>
      <c r="L1029" s="167">
        <v>6812.91</v>
      </c>
      <c r="M1029" s="167">
        <v>8175.5</v>
      </c>
      <c r="N1029" s="167">
        <v>5835.55</v>
      </c>
      <c r="O1029" s="167">
        <v>7002.66</v>
      </c>
    </row>
    <row r="1030" spans="1:15">
      <c r="A1030" s="1" t="s">
        <v>4384</v>
      </c>
      <c r="B1030" s="1" t="str">
        <f>VLOOKUP(A1030,'BDD de référence'!$B$5:$D$5006,3,0)</f>
        <v>40</v>
      </c>
      <c r="C1030" s="1" t="str">
        <f>VLOOKUP(A1030,'BDD de référence'!$B$5:$E$5006,4,0)</f>
        <v>Nouvelle-Aquitaine</v>
      </c>
      <c r="D1030" s="201">
        <v>8940</v>
      </c>
      <c r="E1030" s="189" t="str">
        <f t="shared" si="15"/>
        <v>Tranche B</v>
      </c>
      <c r="F1030" s="119">
        <f>IFERROR((VLOOKUP(E1030,'Simulations - Consolidé'!$A$41:$P$45,13,0)*D1030+VLOOKUP(E1030,'Simulations - Consolidé'!$A$41:$P$45,14,0)),"")*$B$6</f>
        <v>22953.29032258064</v>
      </c>
      <c r="G1030" s="119" t="str" cm="1">
        <f t="array" ref="G1030">IF(SUMIF('BDD de référence'!$B$6:$B$4786,A1030,'BDD de référence'!$I$6:$I$4786)&gt;0,IFERROR((VLOOKUP(E1030,'Volet 1 - Domaines 2&amp;3'!$A$39:$L$43,11,0)*D1030+VLOOKUP(E1030,'Volet 1 - Domaines 2&amp;3'!$A$39:$L$43,12,0))*$B$6,error),"")</f>
        <v/>
      </c>
      <c r="H1030" s="119" t="str" cm="1">
        <f t="array" ref="H1030">IF(SUMIF('BDD de référence'!$B$6:$B$4786,A1030,'BDD de référence'!$J$6:$J$4786)&gt;0,IFERROR((VLOOKUP(E1030,'Volet 1 - Domaines 2&amp;3'!$A$39:$L$43,11,0)*D1030+VLOOKUP(E1030,'Volet 1 - Domaines 2&amp;3'!$A$39:$L$43,12,0))*$B$6,error),"")</f>
        <v/>
      </c>
      <c r="I1030" s="119">
        <f>IFERROR((VLOOKUP(E1030,'Simulations - Consolidé'!$A$41:$P$45,15,0)*D1030+VLOOKUP(E1030,'Simulations - Consolidé'!$A$41:$P$45,16,0)),"")*$C$6</f>
        <v>9978.2596380802515</v>
      </c>
      <c r="J1030" s="167">
        <v>6823.66</v>
      </c>
      <c r="K1030" s="167">
        <v>8188.4000000000005</v>
      </c>
      <c r="L1030" s="167">
        <v>5938.18</v>
      </c>
      <c r="M1030" s="167">
        <v>7125.8200000000006</v>
      </c>
      <c r="N1030" s="167">
        <v>5573.13</v>
      </c>
      <c r="O1030" s="167">
        <v>6687.76</v>
      </c>
    </row>
    <row r="1031" spans="1:15">
      <c r="A1031" s="1" t="s">
        <v>4363</v>
      </c>
      <c r="B1031" s="1" t="str">
        <f>VLOOKUP(A1031,'BDD de référence'!$B$5:$D$5006,3,0)</f>
        <v>40</v>
      </c>
      <c r="C1031" s="1" t="str">
        <f>VLOOKUP(A1031,'BDD de référence'!$B$5:$E$5006,4,0)</f>
        <v>Nouvelle-Aquitaine</v>
      </c>
      <c r="D1031" s="201">
        <v>17568.25</v>
      </c>
      <c r="E1031" s="189" t="str">
        <f t="shared" si="15"/>
        <v>Tranche B</v>
      </c>
      <c r="F1031" s="119">
        <f>IFERROR((VLOOKUP(E1031,'Simulations - Consolidé'!$A$41:$P$45,13,0)*D1031+VLOOKUP(E1031,'Simulations - Consolidé'!$A$41:$P$45,14,0)),"")*$B$6</f>
        <v>34309.180645161287</v>
      </c>
      <c r="G1031" s="119" t="str" cm="1">
        <f t="array" ref="G1031">IF(SUMIF('BDD de référence'!$B$6:$B$4786,A1031,'BDD de référence'!$I$6:$I$4786)&gt;0,IFERROR((VLOOKUP(E1031,'Volet 1 - Domaines 2&amp;3'!$A$39:$L$43,11,0)*D1031+VLOOKUP(E1031,'Volet 1 - Domaines 2&amp;3'!$A$39:$L$43,12,0))*$B$6,error),"")</f>
        <v/>
      </c>
      <c r="H1031" s="119" t="str" cm="1">
        <f t="array" ref="H1031">IF(SUMIF('BDD de référence'!$B$6:$B$4786,A1031,'BDD de référence'!$J$6:$J$4786)&gt;0,IFERROR((VLOOKUP(E1031,'Volet 1 - Domaines 2&amp;3'!$A$39:$L$43,11,0)*D1031+VLOOKUP(E1031,'Volet 1 - Domaines 2&amp;3'!$A$39:$L$43,12,0))*$B$6,error),"")</f>
        <v/>
      </c>
      <c r="I1031" s="119">
        <f>IFERROR((VLOOKUP(E1031,'Simulations - Consolidé'!$A$41:$P$45,15,0)*D1031+VLOOKUP(E1031,'Simulations - Consolidé'!$A$41:$P$45,16,0)),"")*$C$6</f>
        <v>14914.894885916599</v>
      </c>
      <c r="J1031" s="167">
        <v>9375.0300000000007</v>
      </c>
      <c r="K1031" s="167">
        <v>11250.04</v>
      </c>
      <c r="L1031" s="167">
        <v>8257.6</v>
      </c>
      <c r="M1031" s="167">
        <v>9909.1200000000008</v>
      </c>
      <c r="N1031" s="167">
        <v>6268.95</v>
      </c>
      <c r="O1031" s="167">
        <v>7522.74</v>
      </c>
    </row>
    <row r="1032" spans="1:15">
      <c r="A1032" s="1" t="s">
        <v>4386</v>
      </c>
      <c r="B1032" s="1" t="str">
        <f>VLOOKUP(A1032,'BDD de référence'!$B$5:$D$5006,3,0)</f>
        <v>40</v>
      </c>
      <c r="C1032" s="1" t="str">
        <f>VLOOKUP(A1032,'BDD de référence'!$B$5:$E$5006,4,0)</f>
        <v>Nouvelle-Aquitaine</v>
      </c>
      <c r="D1032" s="201">
        <v>7486</v>
      </c>
      <c r="E1032" s="189" t="str">
        <f t="shared" si="15"/>
        <v>Tranche B</v>
      </c>
      <c r="F1032" s="119">
        <f>IFERROR((VLOOKUP(E1032,'Simulations - Consolidé'!$A$41:$P$45,13,0)*D1032+VLOOKUP(E1032,'Simulations - Consolidé'!$A$41:$P$45,14,0)),"")*$B$6</f>
        <v>21039.63870967742</v>
      </c>
      <c r="G1032" s="119" t="str" cm="1">
        <f t="array" ref="G1032">IF(SUMIF('BDD de référence'!$B$6:$B$4786,A1032,'BDD de référence'!$I$6:$I$4786)&gt;0,IFERROR((VLOOKUP(E1032,'Volet 1 - Domaines 2&amp;3'!$A$39:$L$43,11,0)*D1032+VLOOKUP(E1032,'Volet 1 - Domaines 2&amp;3'!$A$39:$L$43,12,0))*$B$6,error),"")</f>
        <v/>
      </c>
      <c r="H1032" s="119" t="str" cm="1">
        <f t="array" ref="H1032">IF(SUMIF('BDD de référence'!$B$6:$B$4786,A1032,'BDD de référence'!$J$6:$J$4786)&gt;0,IFERROR((VLOOKUP(E1032,'Volet 1 - Domaines 2&amp;3'!$A$39:$L$43,11,0)*D1032+VLOOKUP(E1032,'Volet 1 - Domaines 2&amp;3'!$A$39:$L$43,12,0))*$B$6,error),"")</f>
        <v/>
      </c>
      <c r="I1032" s="119">
        <f>IFERROR((VLOOKUP(E1032,'Simulations - Consolidé'!$A$41:$P$45,15,0)*D1032+VLOOKUP(E1032,'Simulations - Consolidé'!$A$41:$P$45,16,0)),"")*$C$6</f>
        <v>9146.3565696302103</v>
      </c>
      <c r="J1032" s="167">
        <v>6393.72</v>
      </c>
      <c r="K1032" s="167">
        <v>7672.47</v>
      </c>
      <c r="L1032" s="167">
        <v>5547.3200000000006</v>
      </c>
      <c r="M1032" s="167">
        <v>6656.79</v>
      </c>
      <c r="N1032" s="167">
        <v>5455.87</v>
      </c>
      <c r="O1032" s="167">
        <v>6547.05</v>
      </c>
    </row>
    <row r="1033" spans="1:15">
      <c r="A1033" s="1" t="s">
        <v>4379</v>
      </c>
      <c r="B1033" s="1" t="str">
        <f>VLOOKUP(A1033,'BDD de référence'!$B$5:$D$5006,3,0)</f>
        <v>40</v>
      </c>
      <c r="C1033" s="1" t="str">
        <f>VLOOKUP(A1033,'BDD de référence'!$B$5:$E$5006,4,0)</f>
        <v>Nouvelle-Aquitaine</v>
      </c>
      <c r="D1033" s="201">
        <v>11720.5</v>
      </c>
      <c r="E1033" s="189" t="str">
        <f t="shared" si="15"/>
        <v>Tranche B</v>
      </c>
      <c r="F1033" s="119">
        <f>IFERROR((VLOOKUP(E1033,'Simulations - Consolidé'!$A$41:$P$45,13,0)*D1033+VLOOKUP(E1033,'Simulations - Consolidé'!$A$41:$P$45,14,0)),"")*$B$6</f>
        <v>26612.787096774191</v>
      </c>
      <c r="G1033" s="119" t="str" cm="1">
        <f t="array" ref="G1033">IF(SUMIF('BDD de référence'!$B$6:$B$4786,A1033,'BDD de référence'!$I$6:$I$4786)&gt;0,IFERROR((VLOOKUP(E1033,'Volet 1 - Domaines 2&amp;3'!$A$39:$L$43,11,0)*D1033+VLOOKUP(E1033,'Volet 1 - Domaines 2&amp;3'!$A$39:$L$43,12,0))*$B$6,error),"")</f>
        <v/>
      </c>
      <c r="H1033" s="119" t="str" cm="1">
        <f t="array" ref="H1033">IF(SUMIF('BDD de référence'!$B$6:$B$4786,A1033,'BDD de référence'!$J$6:$J$4786)&gt;0,IFERROR((VLOOKUP(E1033,'Volet 1 - Domaines 2&amp;3'!$A$39:$L$43,11,0)*D1033+VLOOKUP(E1033,'Volet 1 - Domaines 2&amp;3'!$A$39:$L$43,12,0))*$B$6,error),"")</f>
        <v/>
      </c>
      <c r="I1033" s="119">
        <f>IFERROR((VLOOKUP(E1033,'Simulations - Consolidé'!$A$41:$P$45,15,0)*D1033+VLOOKUP(E1033,'Simulations - Consolidé'!$A$41:$P$45,16,0)),"")*$C$6</f>
        <v>11569.116915814318</v>
      </c>
      <c r="J1033" s="167">
        <v>7645.85</v>
      </c>
      <c r="K1033" s="167">
        <v>9175.02</v>
      </c>
      <c r="L1033" s="167">
        <v>6685.63</v>
      </c>
      <c r="M1033" s="167">
        <v>8022.76</v>
      </c>
      <c r="N1033" s="167">
        <v>5797.3600000000006</v>
      </c>
      <c r="O1033" s="167">
        <v>6956.84</v>
      </c>
    </row>
    <row r="1034" spans="1:15">
      <c r="A1034" s="1" t="s">
        <v>4392</v>
      </c>
      <c r="B1034" s="1" t="str">
        <f>VLOOKUP(A1034,'BDD de référence'!$B$5:$D$5006,3,0)</f>
        <v>40</v>
      </c>
      <c r="C1034" s="1" t="str">
        <f>VLOOKUP(A1034,'BDD de référence'!$B$5:$E$5006,4,0)</f>
        <v>Nouvelle-Aquitaine</v>
      </c>
      <c r="D1034" s="201">
        <v>6774</v>
      </c>
      <c r="E1034" s="189" t="str">
        <f t="shared" si="15"/>
        <v>Tranche A</v>
      </c>
      <c r="F1034" s="119">
        <f>IFERROR((VLOOKUP(E1034,'Simulations - Consolidé'!$A$41:$P$45,13,0)*D1034+VLOOKUP(E1034,'Simulations - Consolidé'!$A$41:$P$45,14,0)),"")*$B$6</f>
        <v>20235.342857142856</v>
      </c>
      <c r="G1034" s="119" t="str" cm="1">
        <f t="array" ref="G1034">IF(SUMIF('BDD de référence'!$B$6:$B$4786,A1034,'BDD de référence'!$I$6:$I$4786)&gt;0,IFERROR((VLOOKUP(E1034,'Volet 1 - Domaines 2&amp;3'!$A$39:$L$43,11,0)*D1034+VLOOKUP(E1034,'Volet 1 - Domaines 2&amp;3'!$A$39:$L$43,12,0))*$B$6,error),"")</f>
        <v/>
      </c>
      <c r="H1034" s="119" t="str" cm="1">
        <f t="array" ref="H1034">IF(SUMIF('BDD de référence'!$B$6:$B$4786,A1034,'BDD de référence'!$J$6:$J$4786)&gt;0,IFERROR((VLOOKUP(E1034,'Volet 1 - Domaines 2&amp;3'!$A$39:$L$43,11,0)*D1034+VLOOKUP(E1034,'Volet 1 - Domaines 2&amp;3'!$A$39:$L$43,12,0))*$B$6,error),"")</f>
        <v/>
      </c>
      <c r="I1034" s="119">
        <f>IFERROR((VLOOKUP(E1034,'Simulations - Consolidé'!$A$41:$P$45,15,0)*D1034+VLOOKUP(E1034,'Simulations - Consolidé'!$A$41:$P$45,16,0)),"")*$C$6</f>
        <v>8796.7128919860625</v>
      </c>
      <c r="J1034" s="167">
        <v>6196.2</v>
      </c>
      <c r="K1034" s="167">
        <v>7435.44</v>
      </c>
      <c r="L1034" s="167">
        <v>5376.3200000000006</v>
      </c>
      <c r="M1034" s="167">
        <v>6451.59</v>
      </c>
      <c r="N1034" s="167">
        <v>5389.77</v>
      </c>
      <c r="O1034" s="167">
        <v>6467.7300000000005</v>
      </c>
    </row>
    <row r="1035" spans="1:15">
      <c r="A1035" s="1" t="s">
        <v>4376</v>
      </c>
      <c r="B1035" s="1" t="str">
        <f>VLOOKUP(A1035,'BDD de référence'!$B$5:$D$5006,3,0)</f>
        <v>40</v>
      </c>
      <c r="C1035" s="1" t="str">
        <f>VLOOKUP(A1035,'BDD de référence'!$B$5:$E$5006,4,0)</f>
        <v>Nouvelle-Aquitaine</v>
      </c>
      <c r="D1035" s="201">
        <v>11886.5</v>
      </c>
      <c r="E1035" s="189" t="str">
        <f t="shared" ref="E1035:E1098" si="16">IF(D1035&gt;230000,"Tranche D",IF(D1035&lt;7000,"Tranche A",IF(D1035&lt;22500,"Tranche B","Tranche C")))</f>
        <v>Tranche B</v>
      </c>
      <c r="F1035" s="119">
        <f>IFERROR((VLOOKUP(E1035,'Simulations - Consolidé'!$A$41:$P$45,13,0)*D1035+VLOOKUP(E1035,'Simulations - Consolidé'!$A$41:$P$45,14,0)),"")*$B$6</f>
        <v>26831.264516129031</v>
      </c>
      <c r="G1035" s="119" t="str" cm="1">
        <f t="array" ref="G1035">IF(SUMIF('BDD de référence'!$B$6:$B$4786,A1035,'BDD de référence'!$I$6:$I$4786)&gt;0,IFERROR((VLOOKUP(E1035,'Volet 1 - Domaines 2&amp;3'!$A$39:$L$43,11,0)*D1035+VLOOKUP(E1035,'Volet 1 - Domaines 2&amp;3'!$A$39:$L$43,12,0))*$B$6,error),"")</f>
        <v/>
      </c>
      <c r="H1035" s="119" t="str" cm="1">
        <f t="array" ref="H1035">IF(SUMIF('BDD de référence'!$B$6:$B$4786,A1035,'BDD de référence'!$J$6:$J$4786)&gt;0,IFERROR((VLOOKUP(E1035,'Volet 1 - Domaines 2&amp;3'!$A$39:$L$43,11,0)*D1035+VLOOKUP(E1035,'Volet 1 - Domaines 2&amp;3'!$A$39:$L$43,12,0))*$B$6,error),"")</f>
        <v/>
      </c>
      <c r="I1035" s="119">
        <f>IFERROR((VLOOKUP(E1035,'Simulations - Consolidé'!$A$41:$P$45,15,0)*D1035+VLOOKUP(E1035,'Simulations - Consolidé'!$A$41:$P$45,16,0)),"")*$C$6</f>
        <v>11664.093469708891</v>
      </c>
      <c r="J1035" s="167">
        <v>7694.9400000000005</v>
      </c>
      <c r="K1035" s="167">
        <v>9233.93</v>
      </c>
      <c r="L1035" s="167">
        <v>6730.25</v>
      </c>
      <c r="M1035" s="167">
        <v>8076.3</v>
      </c>
      <c r="N1035" s="167">
        <v>5810.75</v>
      </c>
      <c r="O1035" s="167">
        <v>6972.9</v>
      </c>
    </row>
    <row r="1036" spans="1:15">
      <c r="A1036" s="1" t="s">
        <v>4346</v>
      </c>
      <c r="B1036" s="1" t="str">
        <f>VLOOKUP(A1036,'BDD de référence'!$B$5:$D$5006,3,0)</f>
        <v>40</v>
      </c>
      <c r="C1036" s="1" t="str">
        <f>VLOOKUP(A1036,'BDD de référence'!$B$5:$E$5006,4,0)</f>
        <v>Nouvelle-Aquitaine</v>
      </c>
      <c r="D1036" s="201">
        <v>37869</v>
      </c>
      <c r="E1036" s="189" t="str">
        <f t="shared" si="16"/>
        <v>Tranche C</v>
      </c>
      <c r="F1036" s="119">
        <f>IFERROR((VLOOKUP(E1036,'Simulations - Consolidé'!$A$41:$P$45,13,0)*D1036+VLOOKUP(E1036,'Simulations - Consolidé'!$A$41:$P$45,14,0)),"")*$B$6</f>
        <v>47221.649638554212</v>
      </c>
      <c r="G1036" s="119" t="str" cm="1">
        <f t="array" ref="G1036">IF(SUMIF('BDD de référence'!$B$6:$B$4786,A1036,'BDD de référence'!$I$6:$I$4786)&gt;0,IFERROR((VLOOKUP(E1036,'Volet 1 - Domaines 2&amp;3'!$A$39:$L$43,11,0)*D1036+VLOOKUP(E1036,'Volet 1 - Domaines 2&amp;3'!$A$39:$L$43,12,0))*$B$6,error),"")</f>
        <v/>
      </c>
      <c r="H1036" s="119" t="str" cm="1">
        <f t="array" ref="H1036">IF(SUMIF('BDD de référence'!$B$6:$B$4786,A1036,'BDD de référence'!$J$6:$J$4786)&gt;0,IFERROR((VLOOKUP(E1036,'Volet 1 - Domaines 2&amp;3'!$A$39:$L$43,11,0)*D1036+VLOOKUP(E1036,'Volet 1 - Domaines 2&amp;3'!$A$39:$L$43,12,0))*$B$6,error),"")</f>
        <v/>
      </c>
      <c r="I1036" s="119">
        <f>IFERROR((VLOOKUP(E1036,'Simulations - Consolidé'!$A$41:$P$45,15,0)*D1036+VLOOKUP(E1036,'Simulations - Consolidé'!$A$41:$P$45,16,0)),"")*$C$6</f>
        <v>20528.206370849253</v>
      </c>
      <c r="J1036" s="167">
        <v>12499.86</v>
      </c>
      <c r="K1036" s="167">
        <v>14999.84</v>
      </c>
      <c r="L1036" s="167">
        <v>10416.6</v>
      </c>
      <c r="M1036" s="167">
        <v>12499.92</v>
      </c>
      <c r="N1036" s="167">
        <v>7407.35</v>
      </c>
      <c r="O1036" s="167">
        <v>8888.82</v>
      </c>
    </row>
    <row r="1037" spans="1:15">
      <c r="A1037" s="1" t="s">
        <v>4354</v>
      </c>
      <c r="B1037" s="1" t="str">
        <f>VLOOKUP(A1037,'BDD de référence'!$B$5:$D$5006,3,0)</f>
        <v>40</v>
      </c>
      <c r="C1037" s="1" t="str">
        <f>VLOOKUP(A1037,'BDD de référence'!$B$5:$E$5006,4,0)</f>
        <v>Nouvelle-Aquitaine</v>
      </c>
      <c r="D1037" s="201">
        <v>26345</v>
      </c>
      <c r="E1037" s="189" t="str">
        <f t="shared" si="16"/>
        <v>Tranche C</v>
      </c>
      <c r="F1037" s="119">
        <f>IFERROR((VLOOKUP(E1037,'Simulations - Consolidé'!$A$41:$P$45,13,0)*D1037+VLOOKUP(E1037,'Simulations - Consolidé'!$A$41:$P$45,14,0)),"")*$B$6</f>
        <v>42406.561445783133</v>
      </c>
      <c r="G1037" s="119" t="str" cm="1">
        <f t="array" ref="G1037">IF(SUMIF('BDD de référence'!$B$6:$B$4786,A1037,'BDD de référence'!$I$6:$I$4786)&gt;0,IFERROR((VLOOKUP(E1037,'Volet 1 - Domaines 2&amp;3'!$A$39:$L$43,11,0)*D1037+VLOOKUP(E1037,'Volet 1 - Domaines 2&amp;3'!$A$39:$L$43,12,0))*$B$6,error),"")</f>
        <v/>
      </c>
      <c r="H1037" s="119" cm="1">
        <f t="array" ref="H1037">IF(SUMIF('BDD de référence'!$B$6:$B$4786,A1037,'BDD de référence'!$J$6:$J$4786)&gt;0,IFERROR((VLOOKUP(E1037,'Volet 1 - Domaines 2&amp;3'!$A$39:$L$43,11,0)*D1037+VLOOKUP(E1037,'Volet 1 - Domaines 2&amp;3'!$A$39:$L$43,12,0))*$B$6,error),"")</f>
        <v>22509.5156626506</v>
      </c>
      <c r="I1037" s="119">
        <f>IFERROR((VLOOKUP(E1037,'Simulations - Consolidé'!$A$41:$P$45,15,0)*D1037+VLOOKUP(E1037,'Simulations - Consolidé'!$A$41:$P$45,16,0)),"")*$C$6</f>
        <v>18434.990126359098</v>
      </c>
      <c r="J1037" s="167">
        <v>11250.27</v>
      </c>
      <c r="K1037" s="167">
        <v>13500.33</v>
      </c>
      <c r="L1037" s="167">
        <v>9791.7999999999993</v>
      </c>
      <c r="M1037" s="167">
        <v>11750.16</v>
      </c>
      <c r="N1037" s="167">
        <v>6851.9800000000005</v>
      </c>
      <c r="O1037" s="167">
        <v>8222.380000000001</v>
      </c>
    </row>
    <row r="1038" spans="1:15">
      <c r="A1038" s="1" t="s">
        <v>4401</v>
      </c>
      <c r="B1038" s="1" t="str">
        <f>VLOOKUP(A1038,'BDD de référence'!$B$5:$D$5006,3,0)</f>
        <v>41</v>
      </c>
      <c r="C1038" s="1" t="str">
        <f>VLOOKUP(A1038,'BDD de référence'!$B$5:$E$5006,4,0)</f>
        <v>Centre-Val de Loire</v>
      </c>
      <c r="D1038" s="201">
        <v>204525.75</v>
      </c>
      <c r="E1038" s="189" t="str">
        <f t="shared" si="16"/>
        <v>Tranche C</v>
      </c>
      <c r="F1038" s="119">
        <f>IFERROR((VLOOKUP(E1038,'Simulations - Consolidé'!$A$41:$P$45,13,0)*D1038+VLOOKUP(E1038,'Simulations - Consolidé'!$A$41:$P$45,14,0)),"")*$B$6</f>
        <v>116856.06036144578</v>
      </c>
      <c r="G1038" s="119" cm="1">
        <f t="array" ref="G1038">IF(SUMIF('BDD de référence'!$B$6:$B$4786,A1038,'BDD de référence'!$I$6:$I$4786)&gt;0,IFERROR((VLOOKUP(E1038,'Volet 1 - Domaines 2&amp;3'!$A$39:$L$43,11,0)*D1038+VLOOKUP(E1038,'Volet 1 - Domaines 2&amp;3'!$A$39:$L$43,12,0))*$B$6,error),"")</f>
        <v>41486.838915662651</v>
      </c>
      <c r="H1038" s="119" cm="1">
        <f t="array" ref="H1038">IF(SUMIF('BDD de référence'!$B$6:$B$4786,A1038,'BDD de référence'!$J$6:$J$4786)&gt;0,IFERROR((VLOOKUP(E1038,'Volet 1 - Domaines 2&amp;3'!$A$39:$L$43,11,0)*D1038+VLOOKUP(E1038,'Volet 1 - Domaines 2&amp;3'!$A$39:$L$43,12,0))*$B$6,error),"")</f>
        <v>41486.838915662651</v>
      </c>
      <c r="I1038" s="119">
        <f>IFERROR((VLOOKUP(E1038,'Simulations - Consolidé'!$A$41:$P$45,15,0)*D1038+VLOOKUP(E1038,'Simulations - Consolidé'!$A$41:$P$45,16,0)),"")*$C$6</f>
        <v>50799.693385248298</v>
      </c>
      <c r="J1038" s="167">
        <v>30571.07</v>
      </c>
      <c r="K1038" s="167">
        <v>36685.29</v>
      </c>
      <c r="L1038" s="167">
        <v>19452.2</v>
      </c>
      <c r="M1038" s="167">
        <v>23342.639999999999</v>
      </c>
      <c r="N1038" s="167">
        <v>15439</v>
      </c>
      <c r="O1038" s="167">
        <v>18526.8</v>
      </c>
    </row>
    <row r="1039" spans="1:15">
      <c r="A1039" s="1" t="s">
        <v>4411</v>
      </c>
      <c r="B1039" s="1" t="str">
        <f>VLOOKUP(A1039,'BDD de référence'!$B$5:$D$5006,3,0)</f>
        <v>41</v>
      </c>
      <c r="C1039" s="1" t="str">
        <f>VLOOKUP(A1039,'BDD de référence'!$B$5:$E$5006,4,0)</f>
        <v>Centre-Val de Loire</v>
      </c>
      <c r="D1039" s="201">
        <v>74965.5</v>
      </c>
      <c r="E1039" s="189" t="str">
        <f t="shared" si="16"/>
        <v>Tranche C</v>
      </c>
      <c r="F1039" s="119">
        <f>IFERROR((VLOOKUP(E1039,'Simulations - Consolidé'!$A$41:$P$45,13,0)*D1039+VLOOKUP(E1039,'Simulations - Consolidé'!$A$41:$P$45,14,0)),"")*$B$6</f>
        <v>62721.729397590367</v>
      </c>
      <c r="G1039" s="119" t="str" cm="1">
        <f t="array" ref="G1039">IF(SUMIF('BDD de référence'!$B$6:$B$4786,A1039,'BDD de référence'!$I$6:$I$4786)&gt;0,IFERROR((VLOOKUP(E1039,'Volet 1 - Domaines 2&amp;3'!$A$39:$L$43,11,0)*D1039+VLOOKUP(E1039,'Volet 1 - Domaines 2&amp;3'!$A$39:$L$43,12,0))*$B$6,error),"")</f>
        <v/>
      </c>
      <c r="H1039" s="119" cm="1">
        <f t="array" ref="H1039">IF(SUMIF('BDD de référence'!$B$6:$B$4786,A1039,'BDD de référence'!$J$6:$J$4786)&gt;0,IFERROR((VLOOKUP(E1039,'Volet 1 - Domaines 2&amp;3'!$A$39:$L$43,11,0)*D1039+VLOOKUP(E1039,'Volet 1 - Domaines 2&amp;3'!$A$39:$L$43,12,0))*$B$6,error),"")</f>
        <v>27687.891807228913</v>
      </c>
      <c r="I1039" s="119">
        <f>IFERROR((VLOOKUP(E1039,'Simulations - Consolidé'!$A$41:$P$45,15,0)*D1039+VLOOKUP(E1039,'Simulations - Consolidé'!$A$41:$P$45,16,0)),"")*$C$6</f>
        <v>27266.404601821923</v>
      </c>
      <c r="J1039" s="167">
        <v>16522.37</v>
      </c>
      <c r="K1039" s="167">
        <v>19826.849999999999</v>
      </c>
      <c r="L1039" s="167">
        <v>12427.85</v>
      </c>
      <c r="M1039" s="167">
        <v>14913.42</v>
      </c>
      <c r="N1039" s="167">
        <v>9195.130000000001</v>
      </c>
      <c r="O1039" s="167">
        <v>11034.16</v>
      </c>
    </row>
    <row r="1040" spans="1:15">
      <c r="A1040" s="1" t="s">
        <v>4408</v>
      </c>
      <c r="B1040" s="1" t="str">
        <f>VLOOKUP(A1040,'BDD de référence'!$B$5:$D$5006,3,0)</f>
        <v>41</v>
      </c>
      <c r="C1040" s="1" t="str">
        <f>VLOOKUP(A1040,'BDD de référence'!$B$5:$E$5006,4,0)</f>
        <v>Centre-Val de Loire</v>
      </c>
      <c r="D1040" s="201">
        <v>71222.25</v>
      </c>
      <c r="E1040" s="189" t="str">
        <f t="shared" si="16"/>
        <v>Tranche C</v>
      </c>
      <c r="F1040" s="119">
        <f>IFERROR((VLOOKUP(E1040,'Simulations - Consolidé'!$A$41:$P$45,13,0)*D1040+VLOOKUP(E1040,'Simulations - Consolidé'!$A$41:$P$45,14,0)),"")*$B$6</f>
        <v>61157.682289156619</v>
      </c>
      <c r="G1040" s="119" t="str" cm="1">
        <f t="array" ref="G1040">IF(SUMIF('BDD de référence'!$B$6:$B$4786,A1040,'BDD de référence'!$I$6:$I$4786)&gt;0,IFERROR((VLOOKUP(E1040,'Volet 1 - Domaines 2&amp;3'!$A$39:$L$43,11,0)*D1040+VLOOKUP(E1040,'Volet 1 - Domaines 2&amp;3'!$A$39:$L$43,12,0))*$B$6,error),"")</f>
        <v/>
      </c>
      <c r="H1040" s="119" cm="1">
        <f t="array" ref="H1040">IF(SUMIF('BDD de référence'!$B$6:$B$4786,A1040,'BDD de référence'!$J$6:$J$4786)&gt;0,IFERROR((VLOOKUP(E1040,'Volet 1 - Domaines 2&amp;3'!$A$39:$L$43,11,0)*D1040+VLOOKUP(E1040,'Volet 1 - Domaines 2&amp;3'!$A$39:$L$43,12,0))*$B$6,error),"")</f>
        <v>27289.21313253012</v>
      </c>
      <c r="I1040" s="119">
        <f>IFERROR((VLOOKUP(E1040,'Simulations - Consolidé'!$A$41:$P$45,15,0)*D1040+VLOOKUP(E1040,'Simulations - Consolidé'!$A$41:$P$45,16,0)),"")*$C$6</f>
        <v>26586.481683808404</v>
      </c>
      <c r="J1040" s="167">
        <v>16116.48</v>
      </c>
      <c r="K1040" s="167">
        <v>19339.78</v>
      </c>
      <c r="L1040" s="167">
        <v>12224.91</v>
      </c>
      <c r="M1040" s="167">
        <v>14669.9</v>
      </c>
      <c r="N1040" s="167">
        <v>9014.74</v>
      </c>
      <c r="O1040" s="167">
        <v>10817.69</v>
      </c>
    </row>
    <row r="1041" spans="1:15">
      <c r="A1041" s="1" t="s">
        <v>4439</v>
      </c>
      <c r="B1041" s="1" t="str">
        <f>VLOOKUP(A1041,'BDD de référence'!$B$5:$D$5006,3,0)</f>
        <v>41</v>
      </c>
      <c r="C1041" s="1" t="str">
        <f>VLOOKUP(A1041,'BDD de référence'!$B$5:$E$5006,4,0)</f>
        <v>Centre-Val de Loire</v>
      </c>
      <c r="D1041" s="201">
        <v>11580.5</v>
      </c>
      <c r="E1041" s="189" t="str">
        <f t="shared" si="16"/>
        <v>Tranche B</v>
      </c>
      <c r="F1041" s="119">
        <f>IFERROR((VLOOKUP(E1041,'Simulations - Consolidé'!$A$41:$P$45,13,0)*D1041+VLOOKUP(E1041,'Simulations - Consolidé'!$A$41:$P$45,14,0)),"")*$B$6</f>
        <v>26428.529032258062</v>
      </c>
      <c r="G1041" s="119" t="str" cm="1">
        <f t="array" ref="G1041">IF(SUMIF('BDD de référence'!$B$6:$B$4786,A1041,'BDD de référence'!$I$6:$I$4786)&gt;0,IFERROR((VLOOKUP(E1041,'Volet 1 - Domaines 2&amp;3'!$A$39:$L$43,11,0)*D1041+VLOOKUP(E1041,'Volet 1 - Domaines 2&amp;3'!$A$39:$L$43,12,0))*$B$6,error),"")</f>
        <v/>
      </c>
      <c r="H1041" s="119" cm="1">
        <f t="array" ref="H1041">IF(SUMIF('BDD de référence'!$B$6:$B$4786,A1041,'BDD de référence'!$J$6:$J$4786)&gt;0,IFERROR((VLOOKUP(E1041,'Volet 1 - Domaines 2&amp;3'!$A$39:$L$43,11,0)*D1041+VLOOKUP(E1041,'Volet 1 - Domaines 2&amp;3'!$A$39:$L$43,12,0))*$B$6,error),"")</f>
        <v>14315.453225806452</v>
      </c>
      <c r="I1041" s="119">
        <f>IFERROR((VLOOKUP(E1041,'Simulations - Consolidé'!$A$41:$P$45,15,0)*D1041+VLOOKUP(E1041,'Simulations - Consolidé'!$A$41:$P$45,16,0)),"")*$C$6</f>
        <v>11489.016207710463</v>
      </c>
      <c r="J1041" s="167">
        <v>7604.45</v>
      </c>
      <c r="K1041" s="167">
        <v>9125.34</v>
      </c>
      <c r="L1041" s="167">
        <v>6648</v>
      </c>
      <c r="M1041" s="167">
        <v>7977.6</v>
      </c>
      <c r="N1041" s="167">
        <v>5786.0700000000006</v>
      </c>
      <c r="O1041" s="167">
        <v>6943.29</v>
      </c>
    </row>
    <row r="1042" spans="1:15">
      <c r="A1042" s="1" t="s">
        <v>4448</v>
      </c>
      <c r="B1042" s="1" t="str">
        <f>VLOOKUP(A1042,'BDD de référence'!$B$5:$D$5006,3,0)</f>
        <v>41</v>
      </c>
      <c r="C1042" s="1" t="str">
        <f>VLOOKUP(A1042,'BDD de référence'!$B$5:$E$5006,4,0)</f>
        <v>Centre-Val de Loire</v>
      </c>
      <c r="D1042" s="201">
        <v>2525.5</v>
      </c>
      <c r="E1042" s="189" t="str">
        <f t="shared" si="16"/>
        <v>Tranche A</v>
      </c>
      <c r="F1042" s="119">
        <f>IFERROR((VLOOKUP(E1042,'Simulations - Consolidé'!$A$41:$P$45,13,0)*D1042+VLOOKUP(E1042,'Simulations - Consolidé'!$A$41:$P$45,14,0)),"")*$B$6</f>
        <v>17140.007142857143</v>
      </c>
      <c r="G1042" s="119" t="str" cm="1">
        <f t="array" ref="G1042">IF(SUMIF('BDD de référence'!$B$6:$B$4786,A1042,'BDD de référence'!$I$6:$I$4786)&gt;0,IFERROR((VLOOKUP(E1042,'Volet 1 - Domaines 2&amp;3'!$A$39:$L$43,11,0)*D1042+VLOOKUP(E1042,'Volet 1 - Domaines 2&amp;3'!$A$39:$L$43,12,0))*$B$6,error),"")</f>
        <v/>
      </c>
      <c r="H1042" s="119" t="str" cm="1">
        <f t="array" ref="H1042">IF(SUMIF('BDD de référence'!$B$6:$B$4786,A1042,'BDD de référence'!$J$6:$J$4786)&gt;0,IFERROR((VLOOKUP(E1042,'Volet 1 - Domaines 2&amp;3'!$A$39:$L$43,11,0)*D1042+VLOOKUP(E1042,'Volet 1 - Domaines 2&amp;3'!$A$39:$L$43,12,0))*$B$6,error),"")</f>
        <v/>
      </c>
      <c r="I1042" s="119">
        <f>IFERROR((VLOOKUP(E1042,'Simulations - Consolidé'!$A$41:$P$45,15,0)*D1042+VLOOKUP(E1042,'Simulations - Consolidé'!$A$41:$P$45,16,0)),"")*$C$6</f>
        <v>7451.107839721255</v>
      </c>
      <c r="J1042" s="167">
        <v>5184.6499999999996</v>
      </c>
      <c r="K1042" s="167">
        <v>6221.58</v>
      </c>
      <c r="L1042" s="167">
        <v>4617.6499999999996</v>
      </c>
      <c r="M1042" s="167">
        <v>5541.18</v>
      </c>
      <c r="N1042" s="167">
        <v>4884</v>
      </c>
      <c r="O1042" s="167">
        <v>5860.8</v>
      </c>
    </row>
    <row r="1043" spans="1:15">
      <c r="A1043" s="1" t="s">
        <v>4445</v>
      </c>
      <c r="B1043" s="1" t="str">
        <f>VLOOKUP(A1043,'BDD de référence'!$B$5:$D$5006,3,0)</f>
        <v>41</v>
      </c>
      <c r="C1043" s="1" t="str">
        <f>VLOOKUP(A1043,'BDD de référence'!$B$5:$E$5006,4,0)</f>
        <v>Centre-Val de Loire</v>
      </c>
      <c r="D1043" s="201">
        <v>3551.5</v>
      </c>
      <c r="E1043" s="189" t="str">
        <f t="shared" si="16"/>
        <v>Tranche A</v>
      </c>
      <c r="F1043" s="119">
        <f>IFERROR((VLOOKUP(E1043,'Simulations - Consolidé'!$A$41:$P$45,13,0)*D1043+VLOOKUP(E1043,'Simulations - Consolidé'!$A$41:$P$45,14,0)),"")*$B$6</f>
        <v>17887.521428571425</v>
      </c>
      <c r="G1043" s="119" t="str" cm="1">
        <f t="array" ref="G1043">IF(SUMIF('BDD de référence'!$B$6:$B$4786,A1043,'BDD de référence'!$I$6:$I$4786)&gt;0,IFERROR((VLOOKUP(E1043,'Volet 1 - Domaines 2&amp;3'!$A$39:$L$43,11,0)*D1043+VLOOKUP(E1043,'Volet 1 - Domaines 2&amp;3'!$A$39:$L$43,12,0))*$B$6,error),"")</f>
        <v/>
      </c>
      <c r="H1043" s="119" t="str" cm="1">
        <f t="array" ref="H1043">IF(SUMIF('BDD de référence'!$B$6:$B$4786,A1043,'BDD de référence'!$J$6:$J$4786)&gt;0,IFERROR((VLOOKUP(E1043,'Volet 1 - Domaines 2&amp;3'!$A$39:$L$43,11,0)*D1043+VLOOKUP(E1043,'Volet 1 - Domaines 2&amp;3'!$A$39:$L$43,12,0))*$B$6,error),"")</f>
        <v/>
      </c>
      <c r="I1043" s="119">
        <f>IFERROR((VLOOKUP(E1043,'Simulations - Consolidé'!$A$41:$P$45,15,0)*D1043+VLOOKUP(E1043,'Simulations - Consolidé'!$A$41:$P$45,16,0)),"")*$C$6</f>
        <v>7776.0674216027865</v>
      </c>
      <c r="J1043" s="167">
        <v>5428.9400000000005</v>
      </c>
      <c r="K1043" s="167">
        <v>6514.7300000000005</v>
      </c>
      <c r="L1043" s="167">
        <v>4800.87</v>
      </c>
      <c r="M1043" s="167">
        <v>5761.05</v>
      </c>
      <c r="N1043" s="167">
        <v>5006.1400000000003</v>
      </c>
      <c r="O1043" s="167">
        <v>6007.37</v>
      </c>
    </row>
    <row r="1044" spans="1:15">
      <c r="A1044" s="1" t="s">
        <v>4404</v>
      </c>
      <c r="B1044" s="1" t="str">
        <f>VLOOKUP(A1044,'BDD de référence'!$B$5:$D$5006,3,0)</f>
        <v>41</v>
      </c>
      <c r="C1044" s="1" t="str">
        <f>VLOOKUP(A1044,'BDD de référence'!$B$5:$E$5006,4,0)</f>
        <v>Centre-Val de Loire</v>
      </c>
      <c r="D1044" s="201">
        <v>73596</v>
      </c>
      <c r="E1044" s="189" t="str">
        <f t="shared" si="16"/>
        <v>Tranche C</v>
      </c>
      <c r="F1044" s="119">
        <f>IFERROR((VLOOKUP(E1044,'Simulations - Consolidé'!$A$41:$P$45,13,0)*D1044+VLOOKUP(E1044,'Simulations - Consolidé'!$A$41:$P$45,14,0)),"")*$B$6</f>
        <v>62149.509397590351</v>
      </c>
      <c r="G1044" s="119" t="str" cm="1">
        <f t="array" ref="G1044">IF(SUMIF('BDD de référence'!$B$6:$B$4786,A1044,'BDD de référence'!$I$6:$I$4786)&gt;0,IFERROR((VLOOKUP(E1044,'Volet 1 - Domaines 2&amp;3'!$A$39:$L$43,11,0)*D1044+VLOOKUP(E1044,'Volet 1 - Domaines 2&amp;3'!$A$39:$L$43,12,0))*$B$6,error),"")</f>
        <v/>
      </c>
      <c r="H1044" s="119" cm="1">
        <f t="array" ref="H1044">IF(SUMIF('BDD de référence'!$B$6:$B$4786,A1044,'BDD de référence'!$J$6:$J$4786)&gt;0,IFERROR((VLOOKUP(E1044,'Volet 1 - Domaines 2&amp;3'!$A$39:$L$43,11,0)*D1044+VLOOKUP(E1044,'Volet 1 - Domaines 2&amp;3'!$A$39:$L$43,12,0))*$B$6,error),"")</f>
        <v>27542.031807228912</v>
      </c>
      <c r="I1044" s="119">
        <f>IFERROR((VLOOKUP(E1044,'Simulations - Consolidé'!$A$41:$P$45,15,0)*D1044+VLOOKUP(E1044,'Simulations - Consolidé'!$A$41:$P$45,16,0)),"")*$C$6</f>
        <v>27017.648992065824</v>
      </c>
      <c r="J1044" s="167">
        <v>16373.87</v>
      </c>
      <c r="K1044" s="167">
        <v>19648.649999999998</v>
      </c>
      <c r="L1044" s="167">
        <v>12353.6</v>
      </c>
      <c r="M1044" s="167">
        <v>14824.32</v>
      </c>
      <c r="N1044" s="167">
        <v>9129.130000000001</v>
      </c>
      <c r="O1044" s="167">
        <v>10954.960000000001</v>
      </c>
    </row>
    <row r="1045" spans="1:15">
      <c r="A1045" s="1" t="s">
        <v>4417</v>
      </c>
      <c r="B1045" s="1" t="str">
        <f>VLOOKUP(A1045,'BDD de référence'!$B$5:$D$5006,3,0)</f>
        <v>41</v>
      </c>
      <c r="C1045" s="1" t="str">
        <f>VLOOKUP(A1045,'BDD de référence'!$B$5:$E$5006,4,0)</f>
        <v>Centre-Val de Loire</v>
      </c>
      <c r="D1045" s="201">
        <v>24271.25</v>
      </c>
      <c r="E1045" s="189" t="str">
        <f t="shared" si="16"/>
        <v>Tranche C</v>
      </c>
      <c r="F1045" s="119">
        <f>IFERROR((VLOOKUP(E1045,'Simulations - Consolidé'!$A$41:$P$45,13,0)*D1045+VLOOKUP(E1045,'Simulations - Consolidé'!$A$41:$P$45,14,0)),"")*$B$6</f>
        <v>41540.083734939755</v>
      </c>
      <c r="G1045" s="119" t="str" cm="1">
        <f t="array" ref="G1045">IF(SUMIF('BDD de référence'!$B$6:$B$4786,A1045,'BDD de référence'!$I$6:$I$4786)&gt;0,IFERROR((VLOOKUP(E1045,'Volet 1 - Domaines 2&amp;3'!$A$39:$L$43,11,0)*D1045+VLOOKUP(E1045,'Volet 1 - Domaines 2&amp;3'!$A$39:$L$43,12,0))*$B$6,error),"")</f>
        <v/>
      </c>
      <c r="H1045" s="119" t="str" cm="1">
        <f t="array" ref="H1045">IF(SUMIF('BDD de référence'!$B$6:$B$4786,A1045,'BDD de référence'!$J$6:$J$4786)&gt;0,IFERROR((VLOOKUP(E1045,'Volet 1 - Domaines 2&amp;3'!$A$39:$L$43,11,0)*D1045+VLOOKUP(E1045,'Volet 1 - Domaines 2&amp;3'!$A$39:$L$43,12,0))*$B$6,error),"")</f>
        <v/>
      </c>
      <c r="I1045" s="119">
        <f>IFERROR((VLOOKUP(E1045,'Simulations - Consolidé'!$A$41:$P$45,15,0)*D1045+VLOOKUP(E1045,'Simulations - Consolidé'!$A$41:$P$45,16,0)),"")*$C$6</f>
        <v>18058.31473699677</v>
      </c>
      <c r="J1045" s="167">
        <v>11025.4</v>
      </c>
      <c r="K1045" s="167">
        <v>13230.48</v>
      </c>
      <c r="L1045" s="167">
        <v>9679.3700000000008</v>
      </c>
      <c r="M1045" s="167">
        <v>11615.25</v>
      </c>
      <c r="N1045" s="167">
        <v>6752.04</v>
      </c>
      <c r="O1045" s="167">
        <v>8102.45</v>
      </c>
    </row>
    <row r="1046" spans="1:15">
      <c r="A1046" s="1" t="s">
        <v>4435</v>
      </c>
      <c r="B1046" s="1" t="str">
        <f>VLOOKUP(A1046,'BDD de référence'!$B$5:$D$5006,3,0)</f>
        <v>41</v>
      </c>
      <c r="C1046" s="1" t="str">
        <f>VLOOKUP(A1046,'BDD de référence'!$B$5:$E$5006,4,0)</f>
        <v>Centre-Val de Loire</v>
      </c>
      <c r="D1046" s="201">
        <v>11791.5</v>
      </c>
      <c r="E1046" s="189" t="str">
        <f t="shared" si="16"/>
        <v>Tranche B</v>
      </c>
      <c r="F1046" s="119">
        <f>IFERROR((VLOOKUP(E1046,'Simulations - Consolidé'!$A$41:$P$45,13,0)*D1046+VLOOKUP(E1046,'Simulations - Consolidé'!$A$41:$P$45,14,0)),"")*$B$6</f>
        <v>26706.232258064512</v>
      </c>
      <c r="G1046" s="119" t="str" cm="1">
        <f t="array" ref="G1046">IF(SUMIF('BDD de référence'!$B$6:$B$4786,A1046,'BDD de référence'!$I$6:$I$4786)&gt;0,IFERROR((VLOOKUP(E1046,'Volet 1 - Domaines 2&amp;3'!$A$39:$L$43,11,0)*D1046+VLOOKUP(E1046,'Volet 1 - Domaines 2&amp;3'!$A$39:$L$43,12,0))*$B$6,error),"")</f>
        <v/>
      </c>
      <c r="H1046" s="119" t="str" cm="1">
        <f t="array" ref="H1046">IF(SUMIF('BDD de référence'!$B$6:$B$4786,A1046,'BDD de référence'!$J$6:$J$4786)&gt;0,IFERROR((VLOOKUP(E1046,'Volet 1 - Domaines 2&amp;3'!$A$39:$L$43,11,0)*D1046+VLOOKUP(E1046,'Volet 1 - Domaines 2&amp;3'!$A$39:$L$43,12,0))*$B$6,error),"")</f>
        <v/>
      </c>
      <c r="I1046" s="119">
        <f>IFERROR((VLOOKUP(E1046,'Simulations - Consolidé'!$A$41:$P$45,15,0)*D1046+VLOOKUP(E1046,'Simulations - Consolidé'!$A$41:$P$45,16,0)),"")*$C$6</f>
        <v>11609.739417781273</v>
      </c>
      <c r="J1046" s="167">
        <v>7666.85</v>
      </c>
      <c r="K1046" s="167">
        <v>9200.2199999999993</v>
      </c>
      <c r="L1046" s="167">
        <v>6704.71</v>
      </c>
      <c r="M1046" s="167">
        <v>8045.66</v>
      </c>
      <c r="N1046" s="167">
        <v>5803.09</v>
      </c>
      <c r="O1046" s="167">
        <v>6963.71</v>
      </c>
    </row>
    <row r="1047" spans="1:15">
      <c r="A1047" s="1" t="s">
        <v>4420</v>
      </c>
      <c r="B1047" s="1" t="str">
        <f>VLOOKUP(A1047,'BDD de référence'!$B$5:$D$5006,3,0)</f>
        <v>41</v>
      </c>
      <c r="C1047" s="1" t="str">
        <f>VLOOKUP(A1047,'BDD de référence'!$B$5:$E$5006,4,0)</f>
        <v>Centre-Val de Loire</v>
      </c>
      <c r="D1047" s="201">
        <v>23378.75</v>
      </c>
      <c r="E1047" s="189" t="str">
        <f t="shared" si="16"/>
        <v>Tranche C</v>
      </c>
      <c r="F1047" s="119">
        <f>IFERROR((VLOOKUP(E1047,'Simulations - Consolidé'!$A$41:$P$45,13,0)*D1047+VLOOKUP(E1047,'Simulations - Consolidé'!$A$41:$P$45,14,0)),"")*$B$6</f>
        <v>41167.169277108434</v>
      </c>
      <c r="G1047" s="119" t="str" cm="1">
        <f t="array" ref="G1047">IF(SUMIF('BDD de référence'!$B$6:$B$4786,A1047,'BDD de référence'!$I$6:$I$4786)&gt;0,IFERROR((VLOOKUP(E1047,'Volet 1 - Domaines 2&amp;3'!$A$39:$L$43,11,0)*D1047+VLOOKUP(E1047,'Volet 1 - Domaines 2&amp;3'!$A$39:$L$43,12,0))*$B$6,error),"")</f>
        <v/>
      </c>
      <c r="H1047" s="119" t="str" cm="1">
        <f t="array" ref="H1047">IF(SUMIF('BDD de référence'!$B$6:$B$4786,A1047,'BDD de référence'!$J$6:$J$4786)&gt;0,IFERROR((VLOOKUP(E1047,'Volet 1 - Domaines 2&amp;3'!$A$39:$L$43,11,0)*D1047+VLOOKUP(E1047,'Volet 1 - Domaines 2&amp;3'!$A$39:$L$43,12,0))*$B$6,error),"")</f>
        <v/>
      </c>
      <c r="I1047" s="119">
        <f>IFERROR((VLOOKUP(E1047,'Simulations - Consolidé'!$A$41:$P$45,15,0)*D1047+VLOOKUP(E1047,'Simulations - Consolidé'!$A$41:$P$45,16,0)),"")*$C$6</f>
        <v>17896.201278283872</v>
      </c>
      <c r="J1047" s="167">
        <v>10928.630000000001</v>
      </c>
      <c r="K1047" s="167">
        <v>13114.36</v>
      </c>
      <c r="L1047" s="167">
        <v>9630.99</v>
      </c>
      <c r="M1047" s="167">
        <v>11557.19</v>
      </c>
      <c r="N1047" s="167">
        <v>6709.02</v>
      </c>
      <c r="O1047" s="167">
        <v>8050.83</v>
      </c>
    </row>
    <row r="1048" spans="1:15">
      <c r="A1048" s="1" t="s">
        <v>4413</v>
      </c>
      <c r="B1048" s="1" t="str">
        <f>VLOOKUP(A1048,'BDD de référence'!$B$5:$D$5006,3,0)</f>
        <v>41</v>
      </c>
      <c r="C1048" s="1" t="str">
        <f>VLOOKUP(A1048,'BDD de référence'!$B$5:$E$5006,4,0)</f>
        <v>Centre-Val de Loire</v>
      </c>
      <c r="D1048" s="201">
        <v>32286</v>
      </c>
      <c r="E1048" s="189" t="str">
        <f t="shared" si="16"/>
        <v>Tranche C</v>
      </c>
      <c r="F1048" s="119">
        <f>IFERROR((VLOOKUP(E1048,'Simulations - Consolidé'!$A$41:$P$45,13,0)*D1048+VLOOKUP(E1048,'Simulations - Consolidé'!$A$41:$P$45,14,0)),"")*$B$6</f>
        <v>44888.897349397586</v>
      </c>
      <c r="G1048" s="119" t="str" cm="1">
        <f t="array" ref="G1048">IF(SUMIF('BDD de référence'!$B$6:$B$4786,A1048,'BDD de référence'!$I$6:$I$4786)&gt;0,IFERROR((VLOOKUP(E1048,'Volet 1 - Domaines 2&amp;3'!$A$39:$L$43,11,0)*D1048+VLOOKUP(E1048,'Volet 1 - Domaines 2&amp;3'!$A$39:$L$43,12,0))*$B$6,error),"")</f>
        <v/>
      </c>
      <c r="H1048" s="119" cm="1">
        <f t="array" ref="H1048">IF(SUMIF('BDD de référence'!$B$6:$B$4786,A1048,'BDD de référence'!$J$6:$J$4786)&gt;0,IFERROR((VLOOKUP(E1048,'Volet 1 - Domaines 2&amp;3'!$A$39:$L$43,11,0)*D1048+VLOOKUP(E1048,'Volet 1 - Domaines 2&amp;3'!$A$39:$L$43,12,0))*$B$6,error),"")</f>
        <v>23142.267951807225</v>
      </c>
      <c r="I1048" s="119">
        <f>IFERROR((VLOOKUP(E1048,'Simulations - Consolidé'!$A$41:$P$45,15,0)*D1048+VLOOKUP(E1048,'Simulations - Consolidé'!$A$41:$P$45,16,0)),"")*$C$6</f>
        <v>19514.111760211581</v>
      </c>
      <c r="J1048" s="167">
        <v>11894.47</v>
      </c>
      <c r="K1048" s="167">
        <v>14273.37</v>
      </c>
      <c r="L1048" s="167">
        <v>10113.9</v>
      </c>
      <c r="M1048" s="167">
        <v>12136.68</v>
      </c>
      <c r="N1048" s="167">
        <v>7138.29</v>
      </c>
      <c r="O1048" s="167">
        <v>8565.9500000000007</v>
      </c>
    </row>
    <row r="1049" spans="1:15">
      <c r="A1049" s="1" t="s">
        <v>4431</v>
      </c>
      <c r="B1049" s="1" t="str">
        <f>VLOOKUP(A1049,'BDD de référence'!$B$5:$D$5006,3,0)</f>
        <v>41</v>
      </c>
      <c r="C1049" s="1" t="str">
        <f>VLOOKUP(A1049,'BDD de référence'!$B$5:$E$5006,4,0)</f>
        <v>Centre-Val de Loire</v>
      </c>
      <c r="D1049" s="201">
        <v>15474</v>
      </c>
      <c r="E1049" s="189" t="str">
        <f t="shared" si="16"/>
        <v>Tranche B</v>
      </c>
      <c r="F1049" s="119">
        <f>IFERROR((VLOOKUP(E1049,'Simulations - Consolidé'!$A$41:$P$45,13,0)*D1049+VLOOKUP(E1049,'Simulations - Consolidé'!$A$41:$P$45,14,0)),"")*$B$6</f>
        <v>31552.877419354838</v>
      </c>
      <c r="G1049" s="119" t="str" cm="1">
        <f t="array" ref="G1049">IF(SUMIF('BDD de référence'!$B$6:$B$4786,A1049,'BDD de référence'!$I$6:$I$4786)&gt;0,IFERROR((VLOOKUP(E1049,'Volet 1 - Domaines 2&amp;3'!$A$39:$L$43,11,0)*D1049+VLOOKUP(E1049,'Volet 1 - Domaines 2&amp;3'!$A$39:$L$43,12,0))*$B$6,error),"")</f>
        <v/>
      </c>
      <c r="H1049" s="119" t="str" cm="1">
        <f t="array" ref="H1049">IF(SUMIF('BDD de référence'!$B$6:$B$4786,A1049,'BDD de référence'!$J$6:$J$4786)&gt;0,IFERROR((VLOOKUP(E1049,'Volet 1 - Domaines 2&amp;3'!$A$39:$L$43,11,0)*D1049+VLOOKUP(E1049,'Volet 1 - Domaines 2&amp;3'!$A$39:$L$43,12,0))*$B$6,error),"")</f>
        <v/>
      </c>
      <c r="I1049" s="119">
        <f>IFERROR((VLOOKUP(E1049,'Simulations - Consolidé'!$A$41:$P$45,15,0)*D1049+VLOOKUP(E1049,'Simulations - Consolidé'!$A$41:$P$45,16,0)),"")*$C$6</f>
        <v>13716.67411487018</v>
      </c>
      <c r="J1049" s="167">
        <v>8755.76</v>
      </c>
      <c r="K1049" s="167">
        <v>10506.92</v>
      </c>
      <c r="L1049" s="167">
        <v>7694.63</v>
      </c>
      <c r="M1049" s="167">
        <v>9233.56</v>
      </c>
      <c r="N1049" s="167">
        <v>6100.06</v>
      </c>
      <c r="O1049" s="167">
        <v>7320.08</v>
      </c>
    </row>
    <row r="1050" spans="1:15">
      <c r="A1050" s="1" t="s">
        <v>4423</v>
      </c>
      <c r="B1050" s="1" t="str">
        <f>VLOOKUP(A1050,'BDD de référence'!$B$5:$D$5006,3,0)</f>
        <v>41</v>
      </c>
      <c r="C1050" s="1" t="str">
        <f>VLOOKUP(A1050,'BDD de référence'!$B$5:$E$5006,4,0)</f>
        <v>Centre-Val de Loire</v>
      </c>
      <c r="D1050" s="201">
        <v>23027</v>
      </c>
      <c r="E1050" s="189" t="str">
        <f t="shared" si="16"/>
        <v>Tranche C</v>
      </c>
      <c r="F1050" s="119">
        <f>IFERROR((VLOOKUP(E1050,'Simulations - Consolidé'!$A$41:$P$45,13,0)*D1050+VLOOKUP(E1050,'Simulations - Consolidé'!$A$41:$P$45,14,0)),"")*$B$6</f>
        <v>41020.197108433735</v>
      </c>
      <c r="G1050" s="119" t="str" cm="1">
        <f t="array" ref="G1050">IF(SUMIF('BDD de référence'!$B$6:$B$4786,A1050,'BDD de référence'!$I$6:$I$4786)&gt;0,IFERROR((VLOOKUP(E1050,'Volet 1 - Domaines 2&amp;3'!$A$39:$L$43,11,0)*D1050+VLOOKUP(E1050,'Volet 1 - Domaines 2&amp;3'!$A$39:$L$43,12,0))*$B$6,error),"")</f>
        <v/>
      </c>
      <c r="H1050" s="119" t="str" cm="1">
        <f t="array" ref="H1050">IF(SUMIF('BDD de référence'!$B$6:$B$4786,A1050,'BDD de référence'!$J$6:$J$4786)&gt;0,IFERROR((VLOOKUP(E1050,'Volet 1 - Domaines 2&amp;3'!$A$39:$L$43,11,0)*D1050+VLOOKUP(E1050,'Volet 1 - Domaines 2&amp;3'!$A$39:$L$43,12,0))*$B$6,error),"")</f>
        <v/>
      </c>
      <c r="I1050" s="119">
        <f>IFERROR((VLOOKUP(E1050,'Simulations - Consolidé'!$A$41:$P$45,15,0)*D1050+VLOOKUP(E1050,'Simulations - Consolidé'!$A$41:$P$45,16,0)),"")*$C$6</f>
        <v>17832.309503379372</v>
      </c>
      <c r="J1050" s="167">
        <v>10890.49</v>
      </c>
      <c r="K1050" s="167">
        <v>13068.59</v>
      </c>
      <c r="L1050" s="167">
        <v>9611.91</v>
      </c>
      <c r="M1050" s="167">
        <v>11534.300000000001</v>
      </c>
      <c r="N1050" s="167">
        <v>6692.0700000000006</v>
      </c>
      <c r="O1050" s="167">
        <v>8030.49</v>
      </c>
    </row>
    <row r="1051" spans="1:15">
      <c r="A1051" s="1" t="s">
        <v>4429</v>
      </c>
      <c r="B1051" s="1" t="str">
        <f>VLOOKUP(A1051,'BDD de référence'!$B$5:$D$5006,3,0)</f>
        <v>41</v>
      </c>
      <c r="C1051" s="1" t="str">
        <f>VLOOKUP(A1051,'BDD de référence'!$B$5:$E$5006,4,0)</f>
        <v>Centre-Val de Loire</v>
      </c>
      <c r="D1051" s="201">
        <v>16770.5</v>
      </c>
      <c r="E1051" s="189" t="str">
        <f t="shared" si="16"/>
        <v>Tranche B</v>
      </c>
      <c r="F1051" s="119">
        <f>IFERROR((VLOOKUP(E1051,'Simulations - Consolidé'!$A$41:$P$45,13,0)*D1051+VLOOKUP(E1051,'Simulations - Consolidé'!$A$41:$P$45,14,0)),"")*$B$6</f>
        <v>33259.238709677418</v>
      </c>
      <c r="G1051" s="119" t="str" cm="1">
        <f t="array" ref="G1051">IF(SUMIF('BDD de référence'!$B$6:$B$4786,A1051,'BDD de référence'!$I$6:$I$4786)&gt;0,IFERROR((VLOOKUP(E1051,'Volet 1 - Domaines 2&amp;3'!$A$39:$L$43,11,0)*D1051+VLOOKUP(E1051,'Volet 1 - Domaines 2&amp;3'!$A$39:$L$43,12,0))*$B$6,error),"")</f>
        <v/>
      </c>
      <c r="H1051" s="119" t="str" cm="1">
        <f t="array" ref="H1051">IF(SUMIF('BDD de référence'!$B$6:$B$4786,A1051,'BDD de référence'!$J$6:$J$4786)&gt;0,IFERROR((VLOOKUP(E1051,'Volet 1 - Domaines 2&amp;3'!$A$39:$L$43,11,0)*D1051+VLOOKUP(E1051,'Volet 1 - Domaines 2&amp;3'!$A$39:$L$43,12,0))*$B$6,error),"")</f>
        <v/>
      </c>
      <c r="I1051" s="119">
        <f>IFERROR((VLOOKUP(E1051,'Simulations - Consolidé'!$A$41:$P$45,15,0)*D1051+VLOOKUP(E1051,'Simulations - Consolidé'!$A$41:$P$45,16,0)),"")*$C$6</f>
        <v>14458.463886703383</v>
      </c>
      <c r="J1051" s="167">
        <v>9139.14</v>
      </c>
      <c r="K1051" s="167">
        <v>10966.97</v>
      </c>
      <c r="L1051" s="167">
        <v>8043.15</v>
      </c>
      <c r="M1051" s="167">
        <v>9651.7800000000007</v>
      </c>
      <c r="N1051" s="167">
        <v>6204.62</v>
      </c>
      <c r="O1051" s="167">
        <v>7445.55</v>
      </c>
    </row>
    <row r="1052" spans="1:15">
      <c r="A1052" s="1" t="s">
        <v>4426</v>
      </c>
      <c r="B1052" s="1" t="str">
        <f>VLOOKUP(A1052,'BDD de référence'!$B$5:$D$5006,3,0)</f>
        <v>41</v>
      </c>
      <c r="C1052" s="1" t="str">
        <f>VLOOKUP(A1052,'BDD de référence'!$B$5:$E$5006,4,0)</f>
        <v>Centre-Val de Loire</v>
      </c>
      <c r="D1052" s="201">
        <v>17749.5</v>
      </c>
      <c r="E1052" s="189" t="str">
        <f t="shared" si="16"/>
        <v>Tranche B</v>
      </c>
      <c r="F1052" s="119">
        <f>IFERROR((VLOOKUP(E1052,'Simulations - Consolidé'!$A$41:$P$45,13,0)*D1052+VLOOKUP(E1052,'Simulations - Consolidé'!$A$41:$P$45,14,0)),"")*$B$6</f>
        <v>34547.729032258067</v>
      </c>
      <c r="G1052" s="119" t="str" cm="1">
        <f t="array" ref="G1052">IF(SUMIF('BDD de référence'!$B$6:$B$4786,A1052,'BDD de référence'!$I$6:$I$4786)&gt;0,IFERROR((VLOOKUP(E1052,'Volet 1 - Domaines 2&amp;3'!$A$39:$L$43,11,0)*D1052+VLOOKUP(E1052,'Volet 1 - Domaines 2&amp;3'!$A$39:$L$43,12,0))*$B$6,error),"")</f>
        <v/>
      </c>
      <c r="H1052" s="119" t="str" cm="1">
        <f t="array" ref="H1052">IF(SUMIF('BDD de référence'!$B$6:$B$4786,A1052,'BDD de référence'!$J$6:$J$4786)&gt;0,IFERROR((VLOOKUP(E1052,'Volet 1 - Domaines 2&amp;3'!$A$39:$L$43,11,0)*D1052+VLOOKUP(E1052,'Volet 1 - Domaines 2&amp;3'!$A$39:$L$43,12,0))*$B$6,error),"")</f>
        <v/>
      </c>
      <c r="I1052" s="119">
        <f>IFERROR((VLOOKUP(E1052,'Simulations - Consolidé'!$A$41:$P$45,15,0)*D1052+VLOOKUP(E1052,'Simulations - Consolidé'!$A$41:$P$45,16,0)),"")*$C$6</f>
        <v>15018.59669551534</v>
      </c>
      <c r="J1052" s="167">
        <v>9428.6200000000008</v>
      </c>
      <c r="K1052" s="167">
        <v>11314.35</v>
      </c>
      <c r="L1052" s="167">
        <v>8306.33</v>
      </c>
      <c r="M1052" s="167">
        <v>9967.6</v>
      </c>
      <c r="N1052" s="167">
        <v>6283.5700000000006</v>
      </c>
      <c r="O1052" s="167">
        <v>7540.29</v>
      </c>
    </row>
    <row r="1053" spans="1:15">
      <c r="A1053" s="1" t="s">
        <v>4441</v>
      </c>
      <c r="B1053" s="1" t="str">
        <f>VLOOKUP(A1053,'BDD de référence'!$B$5:$D$5006,3,0)</f>
        <v>41</v>
      </c>
      <c r="C1053" s="1" t="str">
        <f>VLOOKUP(A1053,'BDD de référence'!$B$5:$E$5006,4,0)</f>
        <v>Centre-Val de Loire</v>
      </c>
      <c r="D1053" s="201">
        <v>6091</v>
      </c>
      <c r="E1053" s="189" t="str">
        <f t="shared" si="16"/>
        <v>Tranche A</v>
      </c>
      <c r="F1053" s="119">
        <f>IFERROR((VLOOKUP(E1053,'Simulations - Consolidé'!$A$41:$P$45,13,0)*D1053+VLOOKUP(E1053,'Simulations - Consolidé'!$A$41:$P$45,14,0)),"")*$B$6</f>
        <v>19737.728571428568</v>
      </c>
      <c r="G1053" s="119" t="str" cm="1">
        <f t="array" ref="G1053">IF(SUMIF('BDD de référence'!$B$6:$B$4786,A1053,'BDD de référence'!$I$6:$I$4786)&gt;0,IFERROR((VLOOKUP(E1053,'Volet 1 - Domaines 2&amp;3'!$A$39:$L$43,11,0)*D1053+VLOOKUP(E1053,'Volet 1 - Domaines 2&amp;3'!$A$39:$L$43,12,0))*$B$6,error),"")</f>
        <v/>
      </c>
      <c r="H1053" s="119" t="str" cm="1">
        <f t="array" ref="H1053">IF(SUMIF('BDD de référence'!$B$6:$B$4786,A1053,'BDD de référence'!$J$6:$J$4786)&gt;0,IFERROR((VLOOKUP(E1053,'Volet 1 - Domaines 2&amp;3'!$A$39:$L$43,11,0)*D1053+VLOOKUP(E1053,'Volet 1 - Domaines 2&amp;3'!$A$39:$L$43,12,0))*$B$6,error),"")</f>
        <v/>
      </c>
      <c r="I1053" s="119">
        <f>IFERROR((VLOOKUP(E1053,'Simulations - Consolidé'!$A$41:$P$45,15,0)*D1053+VLOOKUP(E1053,'Simulations - Consolidé'!$A$41:$P$45,16,0)),"")*$C$6</f>
        <v>8580.3898954703818</v>
      </c>
      <c r="J1053" s="167">
        <v>6033.58</v>
      </c>
      <c r="K1053" s="167">
        <v>7240.3</v>
      </c>
      <c r="L1053" s="167">
        <v>5254.35</v>
      </c>
      <c r="M1053" s="167">
        <v>6305.22</v>
      </c>
      <c r="N1053" s="167">
        <v>5308.46</v>
      </c>
      <c r="O1053" s="167">
        <v>6370.16</v>
      </c>
    </row>
    <row r="1054" spans="1:15">
      <c r="A1054" s="1" t="s">
        <v>4517</v>
      </c>
      <c r="B1054" s="1" t="str">
        <f>VLOOKUP(A1054,'BDD de référence'!$B$5:$D$5006,3,0)</f>
        <v>42</v>
      </c>
      <c r="C1054" s="1" t="str">
        <f>VLOOKUP(A1054,'BDD de référence'!$B$5:$E$5006,4,0)</f>
        <v>Auvergne-Rhône-Alpes</v>
      </c>
      <c r="D1054" s="201">
        <v>10743</v>
      </c>
      <c r="E1054" s="189" t="str">
        <f t="shared" si="16"/>
        <v>Tranche B</v>
      </c>
      <c r="F1054" s="119">
        <f>IFERROR((VLOOKUP(E1054,'Simulations - Consolidé'!$A$41:$P$45,13,0)*D1054+VLOOKUP(E1054,'Simulations - Consolidé'!$A$41:$P$45,14,0)),"")*$B$6</f>
        <v>25326.270967741933</v>
      </c>
      <c r="G1054" s="119" t="str" cm="1">
        <f t="array" ref="G1054">IF(SUMIF('BDD de référence'!$B$6:$B$4786,A1054,'BDD de référence'!$I$6:$I$4786)&gt;0,IFERROR((VLOOKUP(E1054,'Volet 1 - Domaines 2&amp;3'!$A$39:$L$43,11,0)*D1054+VLOOKUP(E1054,'Volet 1 - Domaines 2&amp;3'!$A$39:$L$43,12,0))*$B$6,error),"")</f>
        <v/>
      </c>
      <c r="H1054" s="119" t="str" cm="1">
        <f t="array" ref="H1054">IF(SUMIF('BDD de référence'!$B$6:$B$4786,A1054,'BDD de référence'!$J$6:$J$4786)&gt;0,IFERROR((VLOOKUP(E1054,'Volet 1 - Domaines 2&amp;3'!$A$39:$L$43,11,0)*D1054+VLOOKUP(E1054,'Volet 1 - Domaines 2&amp;3'!$A$39:$L$43,12,0))*$B$6,error),"")</f>
        <v/>
      </c>
      <c r="I1054" s="119">
        <f>IFERROR((VLOOKUP(E1054,'Simulations - Consolidé'!$A$41:$P$45,15,0)*D1054+VLOOKUP(E1054,'Simulations - Consolidé'!$A$41:$P$45,16,0)),"")*$C$6</f>
        <v>11009.842328874902</v>
      </c>
      <c r="J1054" s="167">
        <v>7356.81</v>
      </c>
      <c r="K1054" s="167">
        <v>8828.18</v>
      </c>
      <c r="L1054" s="167">
        <v>6422.85</v>
      </c>
      <c r="M1054" s="167">
        <v>7707.42</v>
      </c>
      <c r="N1054" s="167">
        <v>5718.5300000000007</v>
      </c>
      <c r="O1054" s="167">
        <v>6862.24</v>
      </c>
    </row>
    <row r="1055" spans="1:15">
      <c r="A1055" s="1" t="s">
        <v>4494</v>
      </c>
      <c r="B1055" s="1" t="str">
        <f>VLOOKUP(A1055,'BDD de référence'!$B$5:$D$5006,3,0)</f>
        <v>42</v>
      </c>
      <c r="C1055" s="1" t="str">
        <f>VLOOKUP(A1055,'BDD de référence'!$B$5:$E$5006,4,0)</f>
        <v>Auvergne-Rhône-Alpes</v>
      </c>
      <c r="D1055" s="201">
        <v>24681.5</v>
      </c>
      <c r="E1055" s="189" t="str">
        <f t="shared" si="16"/>
        <v>Tranche C</v>
      </c>
      <c r="F1055" s="119">
        <f>IFERROR((VLOOKUP(E1055,'Simulations - Consolidé'!$A$41:$P$45,13,0)*D1055+VLOOKUP(E1055,'Simulations - Consolidé'!$A$41:$P$45,14,0)),"")*$B$6</f>
        <v>41711.499036144574</v>
      </c>
      <c r="G1055" s="119" t="str" cm="1">
        <f t="array" ref="G1055">IF(SUMIF('BDD de référence'!$B$6:$B$4786,A1055,'BDD de référence'!$I$6:$I$4786)&gt;0,IFERROR((VLOOKUP(E1055,'Volet 1 - Domaines 2&amp;3'!$A$39:$L$43,11,0)*D1055+VLOOKUP(E1055,'Volet 1 - Domaines 2&amp;3'!$A$39:$L$43,12,0))*$B$6,error),"")</f>
        <v/>
      </c>
      <c r="H1055" s="119" t="str" cm="1">
        <f t="array" ref="H1055">IF(SUMIF('BDD de référence'!$B$6:$B$4786,A1055,'BDD de référence'!$J$6:$J$4786)&gt;0,IFERROR((VLOOKUP(E1055,'Volet 1 - Domaines 2&amp;3'!$A$39:$L$43,11,0)*D1055+VLOOKUP(E1055,'Volet 1 - Domaines 2&amp;3'!$A$39:$L$43,12,0))*$B$6,error),"")</f>
        <v/>
      </c>
      <c r="I1055" s="119">
        <f>IFERROR((VLOOKUP(E1055,'Simulations - Consolidé'!$A$41:$P$45,15,0)*D1055+VLOOKUP(E1055,'Simulations - Consolidé'!$A$41:$P$45,16,0)),"")*$C$6</f>
        <v>18132.83243608581</v>
      </c>
      <c r="J1055" s="167">
        <v>11069.89</v>
      </c>
      <c r="K1055" s="167">
        <v>13283.87</v>
      </c>
      <c r="L1055" s="167">
        <v>9701.61</v>
      </c>
      <c r="M1055" s="167">
        <v>11641.94</v>
      </c>
      <c r="N1055" s="167">
        <v>6771.8</v>
      </c>
      <c r="O1055" s="167">
        <v>8126.16</v>
      </c>
    </row>
    <row r="1056" spans="1:15">
      <c r="A1056" s="1" t="s">
        <v>4489</v>
      </c>
      <c r="B1056" s="1" t="str">
        <f>VLOOKUP(A1056,'BDD de référence'!$B$5:$D$5006,3,0)</f>
        <v>42</v>
      </c>
      <c r="C1056" s="1" t="str">
        <f>VLOOKUP(A1056,'BDD de référence'!$B$5:$E$5006,4,0)</f>
        <v>Auvergne-Rhône-Alpes</v>
      </c>
      <c r="D1056" s="201">
        <v>28773</v>
      </c>
      <c r="E1056" s="189" t="str">
        <f t="shared" si="16"/>
        <v>Tranche C</v>
      </c>
      <c r="F1056" s="119">
        <f>IFERROR((VLOOKUP(E1056,'Simulations - Consolidé'!$A$41:$P$45,13,0)*D1056+VLOOKUP(E1056,'Simulations - Consolidé'!$A$41:$P$45,14,0)),"")*$B$6</f>
        <v>43421.055903614455</v>
      </c>
      <c r="G1056" s="119" t="str" cm="1">
        <f t="array" ref="G1056">IF(SUMIF('BDD de référence'!$B$6:$B$4786,A1056,'BDD de référence'!$I$6:$I$4786)&gt;0,IFERROR((VLOOKUP(E1056,'Volet 1 - Domaines 2&amp;3'!$A$39:$L$43,11,0)*D1056+VLOOKUP(E1056,'Volet 1 - Domaines 2&amp;3'!$A$39:$L$43,12,0))*$B$6,error),"")</f>
        <v/>
      </c>
      <c r="H1056" s="119" t="str" cm="1">
        <f t="array" ref="H1056">IF(SUMIF('BDD de référence'!$B$6:$B$4786,A1056,'BDD de référence'!$J$6:$J$4786)&gt;0,IFERROR((VLOOKUP(E1056,'Volet 1 - Domaines 2&amp;3'!$A$39:$L$43,11,0)*D1056+VLOOKUP(E1056,'Volet 1 - Domaines 2&amp;3'!$A$39:$L$43,12,0))*$B$6,error),"")</f>
        <v/>
      </c>
      <c r="I1056" s="119">
        <f>IFERROR((VLOOKUP(E1056,'Simulations - Consolidé'!$A$41:$P$45,15,0)*D1056+VLOOKUP(E1056,'Simulations - Consolidé'!$A$41:$P$45,16,0)),"")*$C$6</f>
        <v>18876.011389950047</v>
      </c>
      <c r="J1056" s="167">
        <v>11513.550000000001</v>
      </c>
      <c r="K1056" s="167">
        <v>13816.26</v>
      </c>
      <c r="L1056" s="167">
        <v>9923.4500000000007</v>
      </c>
      <c r="M1056" s="167">
        <v>11908.14</v>
      </c>
      <c r="N1056" s="167">
        <v>6968.99</v>
      </c>
      <c r="O1056" s="167">
        <v>8362.7900000000009</v>
      </c>
    </row>
    <row r="1057" spans="1:15">
      <c r="A1057" s="1" t="s">
        <v>4464</v>
      </c>
      <c r="B1057" s="1" t="str">
        <f>VLOOKUP(A1057,'BDD de référence'!$B$5:$D$5006,3,0)</f>
        <v>42</v>
      </c>
      <c r="C1057" s="1" t="str">
        <f>VLOOKUP(A1057,'BDD de référence'!$B$5:$E$5006,4,0)</f>
        <v>Auvergne-Rhône-Alpes</v>
      </c>
      <c r="D1057" s="201">
        <v>84557.5</v>
      </c>
      <c r="E1057" s="189" t="str">
        <f t="shared" si="16"/>
        <v>Tranche C</v>
      </c>
      <c r="F1057" s="119">
        <f>IFERROR((VLOOKUP(E1057,'Simulations - Consolidé'!$A$41:$P$45,13,0)*D1057+VLOOKUP(E1057,'Simulations - Consolidé'!$A$41:$P$45,14,0)),"")*$B$6</f>
        <v>66729.567469879519</v>
      </c>
      <c r="G1057" s="119" t="str" cm="1">
        <f t="array" ref="G1057">IF(SUMIF('BDD de référence'!$B$6:$B$4786,A1057,'BDD de référence'!$I$6:$I$4786)&gt;0,IFERROR((VLOOKUP(E1057,'Volet 1 - Domaines 2&amp;3'!$A$39:$L$43,11,0)*D1057+VLOOKUP(E1057,'Volet 1 - Domaines 2&amp;3'!$A$39:$L$43,12,0))*$B$6,error),"")</f>
        <v/>
      </c>
      <c r="H1057" s="119" cm="1">
        <f t="array" ref="H1057">IF(SUMIF('BDD de référence'!$B$6:$B$4786,A1057,'BDD de référence'!$J$6:$J$4786)&gt;0,IFERROR((VLOOKUP(E1057,'Volet 1 - Domaines 2&amp;3'!$A$39:$L$43,11,0)*D1057+VLOOKUP(E1057,'Volet 1 - Domaines 2&amp;3'!$A$39:$L$43,12,0))*$B$6,error),"")</f>
        <v>28709.497590361443</v>
      </c>
      <c r="I1057" s="119">
        <f>IFERROR((VLOOKUP(E1057,'Simulations - Consolidé'!$A$41:$P$45,15,0)*D1057+VLOOKUP(E1057,'Simulations - Consolidé'!$A$41:$P$45,16,0)),"")*$C$6</f>
        <v>29008.69288862768</v>
      </c>
      <c r="J1057" s="167">
        <v>17562.469999999998</v>
      </c>
      <c r="K1057" s="167">
        <v>21074.969999999998</v>
      </c>
      <c r="L1057" s="167">
        <v>12947.9</v>
      </c>
      <c r="M1057" s="167">
        <v>15537.48</v>
      </c>
      <c r="N1057" s="167">
        <v>9657.4</v>
      </c>
      <c r="O1057" s="167">
        <v>11588.88</v>
      </c>
    </row>
    <row r="1058" spans="1:15">
      <c r="A1058" s="1" t="s">
        <v>4536</v>
      </c>
      <c r="B1058" s="1" t="str">
        <f>VLOOKUP(A1058,'BDD de référence'!$B$5:$D$5006,3,0)</f>
        <v>42</v>
      </c>
      <c r="C1058" s="1" t="str">
        <f>VLOOKUP(A1058,'BDD de référence'!$B$5:$E$5006,4,0)</f>
        <v>Auvergne-Rhône-Alpes</v>
      </c>
      <c r="D1058" s="201">
        <v>6155.5</v>
      </c>
      <c r="E1058" s="189" t="str">
        <f t="shared" si="16"/>
        <v>Tranche A</v>
      </c>
      <c r="F1058" s="119">
        <f>IFERROR((VLOOKUP(E1058,'Simulations - Consolidé'!$A$41:$P$45,13,0)*D1058+VLOOKUP(E1058,'Simulations - Consolidé'!$A$41:$P$45,14,0)),"")*$B$6</f>
        <v>19784.721428571425</v>
      </c>
      <c r="G1058" s="119" t="str" cm="1">
        <f t="array" ref="G1058">IF(SUMIF('BDD de référence'!$B$6:$B$4786,A1058,'BDD de référence'!$I$6:$I$4786)&gt;0,IFERROR((VLOOKUP(E1058,'Volet 1 - Domaines 2&amp;3'!$A$39:$L$43,11,0)*D1058+VLOOKUP(E1058,'Volet 1 - Domaines 2&amp;3'!$A$39:$L$43,12,0))*$B$6,error),"")</f>
        <v/>
      </c>
      <c r="H1058" s="119" t="str" cm="1">
        <f t="array" ref="H1058">IF(SUMIF('BDD de référence'!$B$6:$B$4786,A1058,'BDD de référence'!$J$6:$J$4786)&gt;0,IFERROR((VLOOKUP(E1058,'Volet 1 - Domaines 2&amp;3'!$A$39:$L$43,11,0)*D1058+VLOOKUP(E1058,'Volet 1 - Domaines 2&amp;3'!$A$39:$L$43,12,0))*$B$6,error),"")</f>
        <v/>
      </c>
      <c r="I1058" s="119">
        <f>IFERROR((VLOOKUP(E1058,'Simulations - Consolidé'!$A$41:$P$45,15,0)*D1058+VLOOKUP(E1058,'Simulations - Consolidé'!$A$41:$P$45,16,0)),"")*$C$6</f>
        <v>8600.8186411149818</v>
      </c>
      <c r="J1058" s="167">
        <v>6048.9400000000005</v>
      </c>
      <c r="K1058" s="167">
        <v>7258.7300000000005</v>
      </c>
      <c r="L1058" s="167">
        <v>5265.87</v>
      </c>
      <c r="M1058" s="167">
        <v>6319.05</v>
      </c>
      <c r="N1058" s="167">
        <v>5316.14</v>
      </c>
      <c r="O1058" s="167">
        <v>6379.37</v>
      </c>
    </row>
    <row r="1059" spans="1:15">
      <c r="A1059" s="1" t="s">
        <v>4474</v>
      </c>
      <c r="B1059" s="1" t="str">
        <f>VLOOKUP(A1059,'BDD de référence'!$B$5:$D$5006,3,0)</f>
        <v>42</v>
      </c>
      <c r="C1059" s="1" t="str">
        <f>VLOOKUP(A1059,'BDD de référence'!$B$5:$E$5006,4,0)</f>
        <v>Auvergne-Rhône-Alpes</v>
      </c>
      <c r="D1059" s="201">
        <v>48659</v>
      </c>
      <c r="E1059" s="189" t="str">
        <f t="shared" si="16"/>
        <v>Tranche C</v>
      </c>
      <c r="F1059" s="119">
        <f>IFERROR((VLOOKUP(E1059,'Simulations - Consolidé'!$A$41:$P$45,13,0)*D1059+VLOOKUP(E1059,'Simulations - Consolidé'!$A$41:$P$45,14,0)),"")*$B$6</f>
        <v>51730.049638554214</v>
      </c>
      <c r="G1059" s="119" t="str" cm="1">
        <f t="array" ref="G1059">IF(SUMIF('BDD de référence'!$B$6:$B$4786,A1059,'BDD de référence'!$I$6:$I$4786)&gt;0,IFERROR((VLOOKUP(E1059,'Volet 1 - Domaines 2&amp;3'!$A$39:$L$43,11,0)*D1059+VLOOKUP(E1059,'Volet 1 - Domaines 2&amp;3'!$A$39:$L$43,12,0))*$B$6,error),"")</f>
        <v/>
      </c>
      <c r="H1059" s="119" t="str" cm="1">
        <f t="array" ref="H1059">IF(SUMIF('BDD de référence'!$B$6:$B$4786,A1059,'BDD de référence'!$J$6:$J$4786)&gt;0,IFERROR((VLOOKUP(E1059,'Volet 1 - Domaines 2&amp;3'!$A$39:$L$43,11,0)*D1059+VLOOKUP(E1059,'Volet 1 - Domaines 2&amp;3'!$A$39:$L$43,12,0))*$B$6,error),"")</f>
        <v/>
      </c>
      <c r="I1059" s="119">
        <f>IFERROR((VLOOKUP(E1059,'Simulations - Consolidé'!$A$41:$P$45,15,0)*D1059+VLOOKUP(E1059,'Simulations - Consolidé'!$A$41:$P$45,16,0)),"")*$C$6</f>
        <v>22488.099053776084</v>
      </c>
      <c r="J1059" s="167">
        <v>13669.86</v>
      </c>
      <c r="K1059" s="167">
        <v>16403.84</v>
      </c>
      <c r="L1059" s="167">
        <v>11001.6</v>
      </c>
      <c r="M1059" s="167">
        <v>13201.92</v>
      </c>
      <c r="N1059" s="167">
        <v>7927.35</v>
      </c>
      <c r="O1059" s="167">
        <v>9512.82</v>
      </c>
    </row>
    <row r="1060" spans="1:15">
      <c r="A1060" s="1" t="s">
        <v>4502</v>
      </c>
      <c r="B1060" s="1" t="str">
        <f>VLOOKUP(A1060,'BDD de référence'!$B$5:$D$5006,3,0)</f>
        <v>42</v>
      </c>
      <c r="C1060" s="1" t="str">
        <f>VLOOKUP(A1060,'BDD de référence'!$B$5:$E$5006,4,0)</f>
        <v>Auvergne-Rhône-Alpes</v>
      </c>
      <c r="D1060" s="201">
        <v>15554</v>
      </c>
      <c r="E1060" s="189" t="str">
        <f t="shared" si="16"/>
        <v>Tranche B</v>
      </c>
      <c r="F1060" s="119">
        <f>IFERROR((VLOOKUP(E1060,'Simulations - Consolidé'!$A$41:$P$45,13,0)*D1060+VLOOKUP(E1060,'Simulations - Consolidé'!$A$41:$P$45,14,0)),"")*$B$6</f>
        <v>31658.167741935486</v>
      </c>
      <c r="G1060" s="119" t="str" cm="1">
        <f t="array" ref="G1060">IF(SUMIF('BDD de référence'!$B$6:$B$4786,A1060,'BDD de référence'!$I$6:$I$4786)&gt;0,IFERROR((VLOOKUP(E1060,'Volet 1 - Domaines 2&amp;3'!$A$39:$L$43,11,0)*D1060+VLOOKUP(E1060,'Volet 1 - Domaines 2&amp;3'!$A$39:$L$43,12,0))*$B$6,error),"")</f>
        <v/>
      </c>
      <c r="H1060" s="119" t="str" cm="1">
        <f t="array" ref="H1060">IF(SUMIF('BDD de référence'!$B$6:$B$4786,A1060,'BDD de référence'!$J$6:$J$4786)&gt;0,IFERROR((VLOOKUP(E1060,'Volet 1 - Domaines 2&amp;3'!$A$39:$L$43,11,0)*D1060+VLOOKUP(E1060,'Volet 1 - Domaines 2&amp;3'!$A$39:$L$43,12,0))*$B$6,error),"")</f>
        <v/>
      </c>
      <c r="I1060" s="119">
        <f>IFERROR((VLOOKUP(E1060,'Simulations - Consolidé'!$A$41:$P$45,15,0)*D1060+VLOOKUP(E1060,'Simulations - Consolidé'!$A$41:$P$45,16,0)),"")*$C$6</f>
        <v>13762.445948072384</v>
      </c>
      <c r="J1060" s="167">
        <v>8779.42</v>
      </c>
      <c r="K1060" s="167">
        <v>10535.31</v>
      </c>
      <c r="L1060" s="167">
        <v>7716.14</v>
      </c>
      <c r="M1060" s="167">
        <v>9259.3700000000008</v>
      </c>
      <c r="N1060" s="167">
        <v>6106.51</v>
      </c>
      <c r="O1060" s="167">
        <v>7327.8200000000006</v>
      </c>
    </row>
    <row r="1061" spans="1:15">
      <c r="A1061" s="1" t="s">
        <v>4570</v>
      </c>
      <c r="B1061" s="1" t="str">
        <f>VLOOKUP(A1061,'BDD de référence'!$B$5:$D$5006,3,0)</f>
        <v>42</v>
      </c>
      <c r="C1061" s="1" t="str">
        <f>VLOOKUP(A1061,'BDD de référence'!$B$5:$E$5006,4,0)</f>
        <v>Auvergne-Rhône-Alpes</v>
      </c>
      <c r="D1061" s="201">
        <v>658</v>
      </c>
      <c r="E1061" s="189" t="str">
        <f t="shared" si="16"/>
        <v>Tranche A</v>
      </c>
      <c r="F1061" s="119">
        <f>IFERROR((VLOOKUP(E1061,'Simulations - Consolidé'!$A$41:$P$45,13,0)*D1061+VLOOKUP(E1061,'Simulations - Consolidé'!$A$41:$P$45,14,0)),"")*$B$6</f>
        <v>15779.4</v>
      </c>
      <c r="G1061" s="119" t="str" cm="1">
        <f t="array" ref="G1061">IF(SUMIF('BDD de référence'!$B$6:$B$4786,A1061,'BDD de référence'!$I$6:$I$4786)&gt;0,IFERROR((VLOOKUP(E1061,'Volet 1 - Domaines 2&amp;3'!$A$39:$L$43,11,0)*D1061+VLOOKUP(E1061,'Volet 1 - Domaines 2&amp;3'!$A$39:$L$43,12,0))*$B$6,error),"")</f>
        <v/>
      </c>
      <c r="H1061" s="119" t="str" cm="1">
        <f t="array" ref="H1061">IF(SUMIF('BDD de référence'!$B$6:$B$4786,A1061,'BDD de référence'!$J$6:$J$4786)&gt;0,IFERROR((VLOOKUP(E1061,'Volet 1 - Domaines 2&amp;3'!$A$39:$L$43,11,0)*D1061+VLOOKUP(E1061,'Volet 1 - Domaines 2&amp;3'!$A$39:$L$43,12,0))*$B$6,error),"")</f>
        <v/>
      </c>
      <c r="I1061" s="119">
        <f>IFERROR((VLOOKUP(E1061,'Simulations - Consolidé'!$A$41:$P$45,15,0)*D1061+VLOOKUP(E1061,'Simulations - Consolidé'!$A$41:$P$45,16,0)),"")*$C$6</f>
        <v>6859.6243902439028</v>
      </c>
      <c r="J1061" s="167">
        <v>4740</v>
      </c>
      <c r="K1061" s="167">
        <v>5688</v>
      </c>
      <c r="L1061" s="167">
        <v>4284.17</v>
      </c>
      <c r="M1061" s="167">
        <v>5141.01</v>
      </c>
      <c r="N1061" s="167">
        <v>4661.67</v>
      </c>
      <c r="O1061" s="167">
        <v>5594.01</v>
      </c>
    </row>
    <row r="1062" spans="1:15">
      <c r="A1062" s="1" t="s">
        <v>4457</v>
      </c>
      <c r="B1062" s="1" t="str">
        <f>VLOOKUP(A1062,'BDD de référence'!$B$5:$D$5006,3,0)</f>
        <v>42</v>
      </c>
      <c r="C1062" s="1" t="str">
        <f>VLOOKUP(A1062,'BDD de référence'!$B$5:$E$5006,4,0)</f>
        <v>Auvergne-Rhône-Alpes</v>
      </c>
      <c r="D1062" s="201">
        <v>137984.5</v>
      </c>
      <c r="E1062" s="189" t="str">
        <f t="shared" si="16"/>
        <v>Tranche C</v>
      </c>
      <c r="F1062" s="119">
        <f>IFERROR((VLOOKUP(E1062,'Simulations - Consolidé'!$A$41:$P$45,13,0)*D1062+VLOOKUP(E1062,'Simulations - Consolidé'!$A$41:$P$45,14,0)),"")*$B$6</f>
        <v>89053.04168674699</v>
      </c>
      <c r="G1062" s="119" t="str" cm="1">
        <f t="array" ref="G1062">IF(SUMIF('BDD de référence'!$B$6:$B$4786,A1062,'BDD de référence'!$I$6:$I$4786)&gt;0,IFERROR((VLOOKUP(E1062,'Volet 1 - Domaines 2&amp;3'!$A$39:$L$43,11,0)*D1062+VLOOKUP(E1062,'Volet 1 - Domaines 2&amp;3'!$A$39:$L$43,12,0))*$B$6,error),"")</f>
        <v/>
      </c>
      <c r="H1062" s="119" cm="1">
        <f t="array" ref="H1062">IF(SUMIF('BDD de référence'!$B$6:$B$4786,A1062,'BDD de référence'!$J$6:$J$4786)&gt;0,IFERROR((VLOOKUP(E1062,'Volet 1 - Domaines 2&amp;3'!$A$39:$L$43,11,0)*D1062+VLOOKUP(E1062,'Volet 1 - Domaines 2&amp;3'!$A$39:$L$43,12,0))*$B$6,error),"")</f>
        <v>34399.794939759035</v>
      </c>
      <c r="I1062" s="119">
        <f>IFERROR((VLOOKUP(E1062,'Simulations - Consolidé'!$A$41:$P$45,15,0)*D1062+VLOOKUP(E1062,'Simulations - Consolidé'!$A$41:$P$45,16,0)),"")*$C$6</f>
        <v>38713.158724654713</v>
      </c>
      <c r="J1062" s="167">
        <v>23355.75</v>
      </c>
      <c r="K1062" s="167">
        <v>28026.9</v>
      </c>
      <c r="L1062" s="167">
        <v>15844.550000000001</v>
      </c>
      <c r="M1062" s="167">
        <v>19013.46</v>
      </c>
      <c r="N1062" s="167">
        <v>12232.2</v>
      </c>
      <c r="O1062" s="167">
        <v>14678.64</v>
      </c>
    </row>
    <row r="1063" spans="1:15">
      <c r="A1063" s="1" t="s">
        <v>4484</v>
      </c>
      <c r="B1063" s="1" t="str">
        <f>VLOOKUP(A1063,'BDD de référence'!$B$5:$D$5006,3,0)</f>
        <v>42</v>
      </c>
      <c r="C1063" s="1" t="str">
        <f>VLOOKUP(A1063,'BDD de référence'!$B$5:$E$5006,4,0)</f>
        <v>Auvergne-Rhône-Alpes</v>
      </c>
      <c r="D1063" s="201">
        <v>36944</v>
      </c>
      <c r="E1063" s="189" t="str">
        <f t="shared" si="16"/>
        <v>Tranche C</v>
      </c>
      <c r="F1063" s="119">
        <f>IFERROR((VLOOKUP(E1063,'Simulations - Consolidé'!$A$41:$P$45,13,0)*D1063+VLOOKUP(E1063,'Simulations - Consolidé'!$A$41:$P$45,14,0)),"")*$B$6</f>
        <v>46835.155662650599</v>
      </c>
      <c r="G1063" s="119" t="str" cm="1">
        <f t="array" ref="G1063">IF(SUMIF('BDD de référence'!$B$6:$B$4786,A1063,'BDD de référence'!$I$6:$I$4786)&gt;0,IFERROR((VLOOKUP(E1063,'Volet 1 - Domaines 2&amp;3'!$A$39:$L$43,11,0)*D1063+VLOOKUP(E1063,'Volet 1 - Domaines 2&amp;3'!$A$39:$L$43,12,0))*$B$6,error),"")</f>
        <v/>
      </c>
      <c r="H1063" s="119" t="str" cm="1">
        <f t="array" ref="H1063">IF(SUMIF('BDD de référence'!$B$6:$B$4786,A1063,'BDD de référence'!$J$6:$J$4786)&gt;0,IFERROR((VLOOKUP(E1063,'Volet 1 - Domaines 2&amp;3'!$A$39:$L$43,11,0)*D1063+VLOOKUP(E1063,'Volet 1 - Domaines 2&amp;3'!$A$39:$L$43,12,0))*$B$6,error),"")</f>
        <v/>
      </c>
      <c r="I1063" s="119">
        <f>IFERROR((VLOOKUP(E1063,'Simulations - Consolidé'!$A$41:$P$45,15,0)*D1063+VLOOKUP(E1063,'Simulations - Consolidé'!$A$41:$P$45,16,0)),"")*$C$6</f>
        <v>20360.189620922716</v>
      </c>
      <c r="J1063" s="167">
        <v>12399.56</v>
      </c>
      <c r="K1063" s="167">
        <v>14879.48</v>
      </c>
      <c r="L1063" s="167">
        <v>10366.450000000001</v>
      </c>
      <c r="M1063" s="167">
        <v>12439.74</v>
      </c>
      <c r="N1063" s="167">
        <v>7362.77</v>
      </c>
      <c r="O1063" s="167">
        <v>8835.33</v>
      </c>
    </row>
    <row r="1064" spans="1:15">
      <c r="A1064" s="1" t="s">
        <v>4534</v>
      </c>
      <c r="B1064" s="1" t="str">
        <f>VLOOKUP(A1064,'BDD de référence'!$B$5:$D$5006,3,0)</f>
        <v>42</v>
      </c>
      <c r="C1064" s="1" t="str">
        <f>VLOOKUP(A1064,'BDD de référence'!$B$5:$E$5006,4,0)</f>
        <v>Auvergne-Rhône-Alpes</v>
      </c>
      <c r="D1064" s="201">
        <v>6441</v>
      </c>
      <c r="E1064" s="189" t="str">
        <f t="shared" si="16"/>
        <v>Tranche A</v>
      </c>
      <c r="F1064" s="119">
        <f>IFERROR((VLOOKUP(E1064,'Simulations - Consolidé'!$A$41:$P$45,13,0)*D1064+VLOOKUP(E1064,'Simulations - Consolidé'!$A$41:$P$45,14,0)),"")*$B$6</f>
        <v>19992.728571428568</v>
      </c>
      <c r="G1064" s="119" t="str" cm="1">
        <f t="array" ref="G1064">IF(SUMIF('BDD de référence'!$B$6:$B$4786,A1064,'BDD de référence'!$I$6:$I$4786)&gt;0,IFERROR((VLOOKUP(E1064,'Volet 1 - Domaines 2&amp;3'!$A$39:$L$43,11,0)*D1064+VLOOKUP(E1064,'Volet 1 - Domaines 2&amp;3'!$A$39:$L$43,12,0))*$B$6,error),"")</f>
        <v/>
      </c>
      <c r="H1064" s="119" t="str" cm="1">
        <f t="array" ref="H1064">IF(SUMIF('BDD de référence'!$B$6:$B$4786,A1064,'BDD de référence'!$J$6:$J$4786)&gt;0,IFERROR((VLOOKUP(E1064,'Volet 1 - Domaines 2&amp;3'!$A$39:$L$43,11,0)*D1064+VLOOKUP(E1064,'Volet 1 - Domaines 2&amp;3'!$A$39:$L$43,12,0))*$B$6,error),"")</f>
        <v/>
      </c>
      <c r="I1064" s="119">
        <f>IFERROR((VLOOKUP(E1064,'Simulations - Consolidé'!$A$41:$P$45,15,0)*D1064+VLOOKUP(E1064,'Simulations - Consolidé'!$A$41:$P$45,16,0)),"")*$C$6</f>
        <v>8691.2435540069691</v>
      </c>
      <c r="J1064" s="167">
        <v>6116.91</v>
      </c>
      <c r="K1064" s="167">
        <v>7340.3</v>
      </c>
      <c r="L1064" s="167">
        <v>5316.85</v>
      </c>
      <c r="M1064" s="167">
        <v>6380.22</v>
      </c>
      <c r="N1064" s="167">
        <v>5350.13</v>
      </c>
      <c r="O1064" s="167">
        <v>6420.16</v>
      </c>
    </row>
    <row r="1065" spans="1:15">
      <c r="A1065" s="1" t="s">
        <v>4472</v>
      </c>
      <c r="B1065" s="1" t="str">
        <f>VLOOKUP(A1065,'BDD de référence'!$B$5:$D$5006,3,0)</f>
        <v>42</v>
      </c>
      <c r="C1065" s="1" t="str">
        <f>VLOOKUP(A1065,'BDD de référence'!$B$5:$E$5006,4,0)</f>
        <v>Auvergne-Rhône-Alpes</v>
      </c>
      <c r="D1065" s="201">
        <v>52461</v>
      </c>
      <c r="E1065" s="189" t="str">
        <f t="shared" si="16"/>
        <v>Tranche C</v>
      </c>
      <c r="F1065" s="119">
        <f>IFERROR((VLOOKUP(E1065,'Simulations - Consolidé'!$A$41:$P$45,13,0)*D1065+VLOOKUP(E1065,'Simulations - Consolidé'!$A$41:$P$45,14,0)),"")*$B$6</f>
        <v>53318.644337349397</v>
      </c>
      <c r="G1065" s="119" t="str" cm="1">
        <f t="array" ref="G1065">IF(SUMIF('BDD de référence'!$B$6:$B$4786,A1065,'BDD de référence'!$I$6:$I$4786)&gt;0,IFERROR((VLOOKUP(E1065,'Volet 1 - Domaines 2&amp;3'!$A$39:$L$43,11,0)*D1065+VLOOKUP(E1065,'Volet 1 - Domaines 2&amp;3'!$A$39:$L$43,12,0))*$B$6,error),"")</f>
        <v/>
      </c>
      <c r="H1065" s="119" cm="1">
        <f t="array" ref="H1065">IF(SUMIF('BDD de référence'!$B$6:$B$4786,A1065,'BDD de référence'!$J$6:$J$4786)&gt;0,IFERROR((VLOOKUP(E1065,'Volet 1 - Domaines 2&amp;3'!$A$39:$L$43,11,0)*D1065+VLOOKUP(E1065,'Volet 1 - Domaines 2&amp;3'!$A$39:$L$43,12,0))*$B$6,error),"")</f>
        <v>25291.026987951805</v>
      </c>
      <c r="I1065" s="119">
        <f>IFERROR((VLOOKUP(E1065,'Simulations - Consolidé'!$A$41:$P$45,15,0)*D1065+VLOOKUP(E1065,'Simulations - Consolidé'!$A$41:$P$45,16,0)),"")*$C$6</f>
        <v>23178.693305906552</v>
      </c>
      <c r="J1065" s="167">
        <v>14082.12</v>
      </c>
      <c r="K1065" s="167">
        <v>16898.55</v>
      </c>
      <c r="L1065" s="167">
        <v>11207.73</v>
      </c>
      <c r="M1065" s="167">
        <v>13449.28</v>
      </c>
      <c r="N1065" s="167">
        <v>8110.58</v>
      </c>
      <c r="O1065" s="167">
        <v>9732.7000000000007</v>
      </c>
    </row>
    <row r="1066" spans="1:15">
      <c r="A1066" s="1" t="s">
        <v>4467</v>
      </c>
      <c r="B1066" s="1" t="str">
        <f>VLOOKUP(A1066,'BDD de référence'!$B$5:$D$5006,3,0)</f>
        <v>42</v>
      </c>
      <c r="C1066" s="1" t="str">
        <f>VLOOKUP(A1066,'BDD de référence'!$B$5:$E$5006,4,0)</f>
        <v>Auvergne-Rhône-Alpes</v>
      </c>
      <c r="D1066" s="201">
        <v>97749.5</v>
      </c>
      <c r="E1066" s="189" t="str">
        <f t="shared" si="16"/>
        <v>Tranche C</v>
      </c>
      <c r="F1066" s="119">
        <f>IFERROR((VLOOKUP(E1066,'Simulations - Consolidé'!$A$41:$P$45,13,0)*D1066+VLOOKUP(E1066,'Simulations - Consolidé'!$A$41:$P$45,14,0)),"")*$B$6</f>
        <v>72241.598313253024</v>
      </c>
      <c r="G1066" s="119" cm="1">
        <f t="array" ref="G1066">IF(SUMIF('BDD de référence'!$B$6:$B$4786,A1066,'BDD de référence'!$I$6:$I$4786)&gt;0,IFERROR((VLOOKUP(E1066,'Volet 1 - Domaines 2&amp;3'!$A$39:$L$43,11,0)*D1066+VLOOKUP(E1066,'Volet 1 - Domaines 2&amp;3'!$A$39:$L$43,12,0))*$B$6,error),"")</f>
        <v>30114.525060240958</v>
      </c>
      <c r="H1066" s="119" cm="1">
        <f t="array" ref="H1066">IF(SUMIF('BDD de référence'!$B$6:$B$4786,A1066,'BDD de référence'!$J$6:$J$4786)&gt;0,IFERROR((VLOOKUP(E1066,'Volet 1 - Domaines 2&amp;3'!$A$39:$L$43,11,0)*D1066+VLOOKUP(E1066,'Volet 1 - Domaines 2&amp;3'!$A$39:$L$43,12,0))*$B$6,error),"")</f>
        <v>30114.525060240958</v>
      </c>
      <c r="I1066" s="119">
        <f>IFERROR((VLOOKUP(E1066,'Simulations - Consolidé'!$A$41:$P$45,15,0)*D1066+VLOOKUP(E1066,'Simulations - Consolidé'!$A$41:$P$45,16,0)),"")*$C$6</f>
        <v>31404.884202174551</v>
      </c>
      <c r="J1066" s="167">
        <v>18992.929999999997</v>
      </c>
      <c r="K1066" s="167">
        <v>22791.519999999997</v>
      </c>
      <c r="L1066" s="167">
        <v>13663.14</v>
      </c>
      <c r="M1066" s="167">
        <v>16395.769999999997</v>
      </c>
      <c r="N1066" s="167">
        <v>10293.15</v>
      </c>
      <c r="O1066" s="167">
        <v>12351.78</v>
      </c>
    </row>
    <row r="1067" spans="1:15">
      <c r="A1067" s="1" t="s">
        <v>4556</v>
      </c>
      <c r="B1067" s="1" t="str">
        <f>VLOOKUP(A1067,'BDD de référence'!$B$5:$D$5006,3,0)</f>
        <v>42</v>
      </c>
      <c r="C1067" s="1" t="str">
        <f>VLOOKUP(A1067,'BDD de référence'!$B$5:$E$5006,4,0)</f>
        <v>Auvergne-Rhône-Alpes</v>
      </c>
      <c r="D1067" s="201">
        <v>2106.5</v>
      </c>
      <c r="E1067" s="189" t="str">
        <f t="shared" si="16"/>
        <v>Tranche A</v>
      </c>
      <c r="F1067" s="119">
        <f>IFERROR((VLOOKUP(E1067,'Simulations - Consolidé'!$A$41:$P$45,13,0)*D1067+VLOOKUP(E1067,'Simulations - Consolidé'!$A$41:$P$45,14,0)),"")*$B$6</f>
        <v>16834.735714285714</v>
      </c>
      <c r="G1067" s="119" t="str" cm="1">
        <f t="array" ref="G1067">IF(SUMIF('BDD de référence'!$B$6:$B$4786,A1067,'BDD de référence'!$I$6:$I$4786)&gt;0,IFERROR((VLOOKUP(E1067,'Volet 1 - Domaines 2&amp;3'!$A$39:$L$43,11,0)*D1067+VLOOKUP(E1067,'Volet 1 - Domaines 2&amp;3'!$A$39:$L$43,12,0))*$B$6,error),"")</f>
        <v/>
      </c>
      <c r="H1067" s="119" t="str" cm="1">
        <f t="array" ref="H1067">IF(SUMIF('BDD de référence'!$B$6:$B$4786,A1067,'BDD de référence'!$J$6:$J$4786)&gt;0,IFERROR((VLOOKUP(E1067,'Volet 1 - Domaines 2&amp;3'!$A$39:$L$43,11,0)*D1067+VLOOKUP(E1067,'Volet 1 - Domaines 2&amp;3'!$A$39:$L$43,12,0))*$B$6,error),"")</f>
        <v/>
      </c>
      <c r="I1067" s="119">
        <f>IFERROR((VLOOKUP(E1067,'Simulations - Consolidé'!$A$41:$P$45,15,0)*D1067+VLOOKUP(E1067,'Simulations - Consolidé'!$A$41:$P$45,16,0)),"")*$C$6</f>
        <v>7318.4001742160281</v>
      </c>
      <c r="J1067" s="167">
        <v>5084.8900000000003</v>
      </c>
      <c r="K1067" s="167">
        <v>6101.87</v>
      </c>
      <c r="L1067" s="167">
        <v>4542.84</v>
      </c>
      <c r="M1067" s="167">
        <v>5451.41</v>
      </c>
      <c r="N1067" s="167">
        <v>4834.1100000000006</v>
      </c>
      <c r="O1067" s="167">
        <v>5800.9400000000005</v>
      </c>
    </row>
    <row r="1068" spans="1:15">
      <c r="A1068" s="1" t="s">
        <v>4529</v>
      </c>
      <c r="B1068" s="1" t="str">
        <f>VLOOKUP(A1068,'BDD de référence'!$B$5:$D$5006,3,0)</f>
        <v>42</v>
      </c>
      <c r="C1068" s="1" t="str">
        <f>VLOOKUP(A1068,'BDD de référence'!$B$5:$E$5006,4,0)</f>
        <v>Auvergne-Rhône-Alpes</v>
      </c>
      <c r="D1068" s="201">
        <v>13474.5</v>
      </c>
      <c r="E1068" s="189" t="str">
        <f t="shared" si="16"/>
        <v>Tranche B</v>
      </c>
      <c r="F1068" s="119">
        <f>IFERROR((VLOOKUP(E1068,'Simulations - Consolidé'!$A$41:$P$45,13,0)*D1068+VLOOKUP(E1068,'Simulations - Consolidé'!$A$41:$P$45,14,0)),"")*$B$6</f>
        <v>28921.277419354836</v>
      </c>
      <c r="G1068" s="119" t="str" cm="1">
        <f t="array" ref="G1068">IF(SUMIF('BDD de référence'!$B$6:$B$4786,A1068,'BDD de référence'!$I$6:$I$4786)&gt;0,IFERROR((VLOOKUP(E1068,'Volet 1 - Domaines 2&amp;3'!$A$39:$L$43,11,0)*D1068+VLOOKUP(E1068,'Volet 1 - Domaines 2&amp;3'!$A$39:$L$43,12,0))*$B$6,error),"")</f>
        <v/>
      </c>
      <c r="H1068" s="119" t="str" cm="1">
        <f t="array" ref="H1068">IF(SUMIF('BDD de référence'!$B$6:$B$4786,A1068,'BDD de référence'!$J$6:$J$4786)&gt;0,IFERROR((VLOOKUP(E1068,'Volet 1 - Domaines 2&amp;3'!$A$39:$L$43,11,0)*D1068+VLOOKUP(E1068,'Volet 1 - Domaines 2&amp;3'!$A$39:$L$43,12,0))*$B$6,error),"")</f>
        <v/>
      </c>
      <c r="I1068" s="119">
        <f>IFERROR((VLOOKUP(E1068,'Simulations - Consolidé'!$A$41:$P$45,15,0)*D1068+VLOOKUP(E1068,'Simulations - Consolidé'!$A$41:$P$45,16,0)),"")*$C$6</f>
        <v>12572.664358772619</v>
      </c>
      <c r="J1068" s="167">
        <v>8164.51</v>
      </c>
      <c r="K1068" s="167">
        <v>9797.42</v>
      </c>
      <c r="L1068" s="167">
        <v>7157.13</v>
      </c>
      <c r="M1068" s="167">
        <v>8588.56</v>
      </c>
      <c r="N1068" s="167">
        <v>5938.81</v>
      </c>
      <c r="O1068" s="167">
        <v>7126.58</v>
      </c>
    </row>
    <row r="1069" spans="1:15">
      <c r="A1069" s="1" t="s">
        <v>4455</v>
      </c>
      <c r="B1069" s="1" t="str">
        <f>VLOOKUP(A1069,'BDD de référence'!$B$5:$D$5006,3,0)</f>
        <v>42</v>
      </c>
      <c r="C1069" s="1" t="str">
        <f>VLOOKUP(A1069,'BDD de référence'!$B$5:$E$5006,4,0)</f>
        <v>Auvergne-Rhône-Alpes</v>
      </c>
      <c r="D1069" s="201">
        <v>200469.5</v>
      </c>
      <c r="E1069" s="189" t="str">
        <f t="shared" si="16"/>
        <v>Tranche C</v>
      </c>
      <c r="F1069" s="119">
        <f>IFERROR((VLOOKUP(E1069,'Simulations - Consolidé'!$A$41:$P$45,13,0)*D1069+VLOOKUP(E1069,'Simulations - Consolidé'!$A$41:$P$45,14,0)),"")*$B$6</f>
        <v>115161.23204819275</v>
      </c>
      <c r="G1069" s="119" cm="1">
        <f t="array" ref="G1069">IF(SUMIF('BDD de référence'!$B$6:$B$4786,A1069,'BDD de référence'!$I$6:$I$4786)&gt;0,IFERROR((VLOOKUP(E1069,'Volet 1 - Domaines 2&amp;3'!$A$39:$L$43,11,0)*D1069+VLOOKUP(E1069,'Volet 1 - Domaines 2&amp;3'!$A$39:$L$43,12,0))*$B$6,error),"")</f>
        <v>41054.823855421688</v>
      </c>
      <c r="H1069" s="119" cm="1">
        <f t="array" ref="H1069">IF(SUMIF('BDD de référence'!$B$6:$B$4786,A1069,'BDD de référence'!$J$6:$J$4786)&gt;0,IFERROR((VLOOKUP(E1069,'Volet 1 - Domaines 2&amp;3'!$A$39:$L$43,11,0)*D1069+VLOOKUP(E1069,'Volet 1 - Domaines 2&amp;3'!$A$39:$L$43,12,0))*$B$6,error),"")</f>
        <v>41054.823855421688</v>
      </c>
      <c r="I1069" s="119">
        <f>IFERROR((VLOOKUP(E1069,'Simulations - Consolidé'!$A$41:$P$45,15,0)*D1069+VLOOKUP(E1069,'Simulations - Consolidé'!$A$41:$P$45,16,0)),"")*$C$6</f>
        <v>50062.917231854248</v>
      </c>
      <c r="J1069" s="167">
        <v>30131.239999999998</v>
      </c>
      <c r="K1069" s="167">
        <v>36157.490000000005</v>
      </c>
      <c r="L1069" s="167">
        <v>19232.289999999997</v>
      </c>
      <c r="M1069" s="167">
        <v>23078.75</v>
      </c>
      <c r="N1069" s="167">
        <v>15243.52</v>
      </c>
      <c r="O1069" s="167">
        <v>18292.23</v>
      </c>
    </row>
    <row r="1070" spans="1:15">
      <c r="A1070" s="1" t="s">
        <v>4560</v>
      </c>
      <c r="B1070" s="1" t="str">
        <f>VLOOKUP(A1070,'BDD de référence'!$B$5:$D$5006,3,0)</f>
        <v>42</v>
      </c>
      <c r="C1070" s="1" t="str">
        <f>VLOOKUP(A1070,'BDD de référence'!$B$5:$E$5006,4,0)</f>
        <v>Auvergne-Rhône-Alpes</v>
      </c>
      <c r="D1070" s="201">
        <v>1964.5</v>
      </c>
      <c r="E1070" s="189" t="str">
        <f t="shared" si="16"/>
        <v>Tranche A</v>
      </c>
      <c r="F1070" s="119">
        <f>IFERROR((VLOOKUP(E1070,'Simulations - Consolidé'!$A$41:$P$45,13,0)*D1070+VLOOKUP(E1070,'Simulations - Consolidé'!$A$41:$P$45,14,0)),"")*$B$6</f>
        <v>16731.278571428571</v>
      </c>
      <c r="G1070" s="119" t="str" cm="1">
        <f t="array" ref="G1070">IF(SUMIF('BDD de référence'!$B$6:$B$4786,A1070,'BDD de référence'!$I$6:$I$4786)&gt;0,IFERROR((VLOOKUP(E1070,'Volet 1 - Domaines 2&amp;3'!$A$39:$L$43,11,0)*D1070+VLOOKUP(E1070,'Volet 1 - Domaines 2&amp;3'!$A$39:$L$43,12,0))*$B$6,error),"")</f>
        <v/>
      </c>
      <c r="H1070" s="119" t="str" cm="1">
        <f t="array" ref="H1070">IF(SUMIF('BDD de référence'!$B$6:$B$4786,A1070,'BDD de référence'!$J$6:$J$4786)&gt;0,IFERROR((VLOOKUP(E1070,'Volet 1 - Domaines 2&amp;3'!$A$39:$L$43,11,0)*D1070+VLOOKUP(E1070,'Volet 1 - Domaines 2&amp;3'!$A$39:$L$43,12,0))*$B$6,error),"")</f>
        <v/>
      </c>
      <c r="I1070" s="119">
        <f>IFERROR((VLOOKUP(E1070,'Simulations - Consolidé'!$A$41:$P$45,15,0)*D1070+VLOOKUP(E1070,'Simulations - Consolidé'!$A$41:$P$45,16,0)),"")*$C$6</f>
        <v>7273.4252613240415</v>
      </c>
      <c r="J1070" s="167">
        <v>5051.08</v>
      </c>
      <c r="K1070" s="167">
        <v>6061.3</v>
      </c>
      <c r="L1070" s="167">
        <v>4517.4800000000005</v>
      </c>
      <c r="M1070" s="167">
        <v>5420.9800000000005</v>
      </c>
      <c r="N1070" s="167">
        <v>4817.21</v>
      </c>
      <c r="O1070" s="167">
        <v>5780.66</v>
      </c>
    </row>
    <row r="1071" spans="1:15">
      <c r="A1071" s="1" t="s">
        <v>4546</v>
      </c>
      <c r="B1071" s="1" t="str">
        <f>VLOOKUP(A1071,'BDD de référence'!$B$5:$D$5006,3,0)</f>
        <v>42</v>
      </c>
      <c r="C1071" s="1" t="str">
        <f>VLOOKUP(A1071,'BDD de référence'!$B$5:$E$5006,4,0)</f>
        <v>Auvergne-Rhône-Alpes</v>
      </c>
      <c r="D1071" s="201">
        <v>4425</v>
      </c>
      <c r="E1071" s="189" t="str">
        <f t="shared" si="16"/>
        <v>Tranche A</v>
      </c>
      <c r="F1071" s="119">
        <f>IFERROR((VLOOKUP(E1071,'Simulations - Consolidé'!$A$41:$P$45,13,0)*D1071+VLOOKUP(E1071,'Simulations - Consolidé'!$A$41:$P$45,14,0)),"")*$B$6</f>
        <v>18523.928571428569</v>
      </c>
      <c r="G1071" s="119" t="str" cm="1">
        <f t="array" ref="G1071">IF(SUMIF('BDD de référence'!$B$6:$B$4786,A1071,'BDD de référence'!$I$6:$I$4786)&gt;0,IFERROR((VLOOKUP(E1071,'Volet 1 - Domaines 2&amp;3'!$A$39:$L$43,11,0)*D1071+VLOOKUP(E1071,'Volet 1 - Domaines 2&amp;3'!$A$39:$L$43,12,0))*$B$6,error),"")</f>
        <v/>
      </c>
      <c r="H1071" s="119" t="str" cm="1">
        <f t="array" ref="H1071">IF(SUMIF('BDD de référence'!$B$6:$B$4786,A1071,'BDD de référence'!$J$6:$J$4786)&gt;0,IFERROR((VLOOKUP(E1071,'Volet 1 - Domaines 2&amp;3'!$A$39:$L$43,11,0)*D1071+VLOOKUP(E1071,'Volet 1 - Domaines 2&amp;3'!$A$39:$L$43,12,0))*$B$6,error),"")</f>
        <v/>
      </c>
      <c r="I1071" s="119">
        <f>IFERROR((VLOOKUP(E1071,'Simulations - Consolidé'!$A$41:$P$45,15,0)*D1071+VLOOKUP(E1071,'Simulations - Consolidé'!$A$41:$P$45,16,0)),"")*$C$6</f>
        <v>8052.7264808362361</v>
      </c>
      <c r="J1071" s="167">
        <v>5636.91</v>
      </c>
      <c r="K1071" s="167">
        <v>6764.3</v>
      </c>
      <c r="L1071" s="167">
        <v>4956.8500000000004</v>
      </c>
      <c r="M1071" s="167">
        <v>5948.22</v>
      </c>
      <c r="N1071" s="167">
        <v>5110.13</v>
      </c>
      <c r="O1071" s="167">
        <v>6132.16</v>
      </c>
    </row>
    <row r="1072" spans="1:15">
      <c r="A1072" s="1" t="s">
        <v>4480</v>
      </c>
      <c r="B1072" s="1" t="str">
        <f>VLOOKUP(A1072,'BDD de référence'!$B$5:$D$5006,3,0)</f>
        <v>42</v>
      </c>
      <c r="C1072" s="1" t="str">
        <f>VLOOKUP(A1072,'BDD de référence'!$B$5:$E$5006,4,0)</f>
        <v>Auvergne-Rhône-Alpes</v>
      </c>
      <c r="D1072" s="201">
        <v>46801.5</v>
      </c>
      <c r="E1072" s="189" t="str">
        <f t="shared" si="16"/>
        <v>Tranche C</v>
      </c>
      <c r="F1072" s="119">
        <f>IFERROR((VLOOKUP(E1072,'Simulations - Consolidé'!$A$41:$P$45,13,0)*D1072+VLOOKUP(E1072,'Simulations - Consolidé'!$A$41:$P$45,14,0)),"")*$B$6</f>
        <v>50953.927951807222</v>
      </c>
      <c r="G1072" s="119" t="str" cm="1">
        <f t="array" ref="G1072">IF(SUMIF('BDD de référence'!$B$6:$B$4786,A1072,'BDD de référence'!$I$6:$I$4786)&gt;0,IFERROR((VLOOKUP(E1072,'Volet 1 - Domaines 2&amp;3'!$A$39:$L$43,11,0)*D1072+VLOOKUP(E1072,'Volet 1 - Domaines 2&amp;3'!$A$39:$L$43,12,0))*$B$6,error),"")</f>
        <v/>
      </c>
      <c r="H1072" s="119" cm="1">
        <f t="array" ref="H1072">IF(SUMIF('BDD de référence'!$B$6:$B$4786,A1072,'BDD de référence'!$J$6:$J$4786)&gt;0,IFERROR((VLOOKUP(E1072,'Volet 1 - Domaines 2&amp;3'!$A$39:$L$43,11,0)*D1072+VLOOKUP(E1072,'Volet 1 - Domaines 2&amp;3'!$A$39:$L$43,12,0))*$B$6,error),"")</f>
        <v>24688.25614457831</v>
      </c>
      <c r="I1072" s="119">
        <f>IFERROR((VLOOKUP(E1072,'Simulations - Consolidé'!$A$41:$P$45,15,0)*D1072+VLOOKUP(E1072,'Simulations - Consolidé'!$A$41:$P$45,16,0)),"")*$C$6</f>
        <v>22150.703255950633</v>
      </c>
      <c r="J1072" s="167">
        <v>13468.45</v>
      </c>
      <c r="K1072" s="167">
        <v>16162.14</v>
      </c>
      <c r="L1072" s="167">
        <v>10900.9</v>
      </c>
      <c r="M1072" s="167">
        <v>13081.08</v>
      </c>
      <c r="N1072" s="167">
        <v>7837.83</v>
      </c>
      <c r="O1072" s="167">
        <v>9405.4</v>
      </c>
    </row>
    <row r="1073" spans="1:15">
      <c r="A1073" s="1" t="s">
        <v>4542</v>
      </c>
      <c r="B1073" s="1" t="str">
        <f>VLOOKUP(A1073,'BDD de référence'!$B$5:$D$5006,3,0)</f>
        <v>42</v>
      </c>
      <c r="C1073" s="1" t="str">
        <f>VLOOKUP(A1073,'BDD de référence'!$B$5:$E$5006,4,0)</f>
        <v>Auvergne-Rhône-Alpes</v>
      </c>
      <c r="D1073" s="201">
        <v>5311</v>
      </c>
      <c r="E1073" s="189" t="str">
        <f t="shared" si="16"/>
        <v>Tranche A</v>
      </c>
      <c r="F1073" s="119">
        <f>IFERROR((VLOOKUP(E1073,'Simulations - Consolidé'!$A$41:$P$45,13,0)*D1073+VLOOKUP(E1073,'Simulations - Consolidé'!$A$41:$P$45,14,0)),"")*$B$6</f>
        <v>19169.442857142858</v>
      </c>
      <c r="G1073" s="119" t="str" cm="1">
        <f t="array" ref="G1073">IF(SUMIF('BDD de référence'!$B$6:$B$4786,A1073,'BDD de référence'!$I$6:$I$4786)&gt;0,IFERROR((VLOOKUP(E1073,'Volet 1 - Domaines 2&amp;3'!$A$39:$L$43,11,0)*D1073+VLOOKUP(E1073,'Volet 1 - Domaines 2&amp;3'!$A$39:$L$43,12,0))*$B$6,error),"")</f>
        <v/>
      </c>
      <c r="H1073" s="119" t="str" cm="1">
        <f t="array" ref="H1073">IF(SUMIF('BDD de référence'!$B$6:$B$4786,A1073,'BDD de référence'!$J$6:$J$4786)&gt;0,IFERROR((VLOOKUP(E1073,'Volet 1 - Domaines 2&amp;3'!$A$39:$L$43,11,0)*D1073+VLOOKUP(E1073,'Volet 1 - Domaines 2&amp;3'!$A$39:$L$43,12,0))*$B$6,error),"")</f>
        <v/>
      </c>
      <c r="I1073" s="119">
        <f>IFERROR((VLOOKUP(E1073,'Simulations - Consolidé'!$A$41:$P$45,15,0)*D1073+VLOOKUP(E1073,'Simulations - Consolidé'!$A$41:$P$45,16,0)),"")*$C$6</f>
        <v>8333.3445993031346</v>
      </c>
      <c r="J1073" s="167">
        <v>5847.8600000000006</v>
      </c>
      <c r="K1073" s="167">
        <v>7017.4400000000005</v>
      </c>
      <c r="L1073" s="167">
        <v>5115.0700000000006</v>
      </c>
      <c r="M1073" s="167">
        <v>6138.09</v>
      </c>
      <c r="N1073" s="167">
        <v>5215.6000000000004</v>
      </c>
      <c r="O1073" s="167">
        <v>6258.72</v>
      </c>
    </row>
    <row r="1074" spans="1:15">
      <c r="A1074" s="1" t="s">
        <v>4461</v>
      </c>
      <c r="B1074" s="1" t="str">
        <f>VLOOKUP(A1074,'BDD de référence'!$B$5:$D$5006,3,0)</f>
        <v>42</v>
      </c>
      <c r="C1074" s="1" t="str">
        <f>VLOOKUP(A1074,'BDD de référence'!$B$5:$E$5006,4,0)</f>
        <v>Auvergne-Rhône-Alpes</v>
      </c>
      <c r="D1074" s="201">
        <v>111552</v>
      </c>
      <c r="E1074" s="189" t="str">
        <f t="shared" si="16"/>
        <v>Tranche C</v>
      </c>
      <c r="F1074" s="119">
        <f>IFERROR((VLOOKUP(E1074,'Simulations - Consolidé'!$A$41:$P$45,13,0)*D1074+VLOOKUP(E1074,'Simulations - Consolidé'!$A$41:$P$45,14,0)),"")*$B$6</f>
        <v>78008.71518072288</v>
      </c>
      <c r="G1074" s="119" cm="1">
        <f t="array" ref="G1074">IF(SUMIF('BDD de référence'!$B$6:$B$4786,A1074,'BDD de référence'!$I$6:$I$4786)&gt;0,IFERROR((VLOOKUP(E1074,'Volet 1 - Domaines 2&amp;3'!$A$39:$L$43,11,0)*D1074+VLOOKUP(E1074,'Volet 1 - Domaines 2&amp;3'!$A$39:$L$43,12,0))*$B$6,error),"")</f>
        <v>31584.574457831321</v>
      </c>
      <c r="H1074" s="119" cm="1">
        <f t="array" ref="H1074">IF(SUMIF('BDD de référence'!$B$6:$B$4786,A1074,'BDD de référence'!$J$6:$J$4786)&gt;0,IFERROR((VLOOKUP(E1074,'Volet 1 - Domaines 2&amp;3'!$A$39:$L$43,11,0)*D1074+VLOOKUP(E1074,'Volet 1 - Domaines 2&amp;3'!$A$39:$L$43,12,0))*$B$6,error),"")</f>
        <v>31584.574457831321</v>
      </c>
      <c r="I1074" s="119">
        <f>IFERROR((VLOOKUP(E1074,'Simulations - Consolidé'!$A$41:$P$45,15,0)*D1074+VLOOKUP(E1074,'Simulations - Consolidé'!$A$41:$P$45,16,0)),"")*$C$6</f>
        <v>33911.966570672936</v>
      </c>
      <c r="J1074" s="167">
        <v>20489.579999999998</v>
      </c>
      <c r="K1074" s="167">
        <v>24587.5</v>
      </c>
      <c r="L1074" s="167">
        <v>14411.460000000001</v>
      </c>
      <c r="M1074" s="167">
        <v>17293.759999999998</v>
      </c>
      <c r="N1074" s="167">
        <v>10958.34</v>
      </c>
      <c r="O1074" s="167">
        <v>13150.01</v>
      </c>
    </row>
    <row r="1075" spans="1:15">
      <c r="A1075" s="1" t="s">
        <v>4515</v>
      </c>
      <c r="B1075" s="1" t="str">
        <f>VLOOKUP(A1075,'BDD de référence'!$B$5:$D$5006,3,0)</f>
        <v>42</v>
      </c>
      <c r="C1075" s="1" t="str">
        <f>VLOOKUP(A1075,'BDD de référence'!$B$5:$E$5006,4,0)</f>
        <v>Auvergne-Rhône-Alpes</v>
      </c>
      <c r="D1075" s="201">
        <v>12059.5</v>
      </c>
      <c r="E1075" s="189" t="str">
        <f t="shared" si="16"/>
        <v>Tranche B</v>
      </c>
      <c r="F1075" s="119">
        <f>IFERROR((VLOOKUP(E1075,'Simulations - Consolidé'!$A$41:$P$45,13,0)*D1075+VLOOKUP(E1075,'Simulations - Consolidé'!$A$41:$P$45,14,0)),"")*$B$6</f>
        <v>27058.954838709677</v>
      </c>
      <c r="G1075" s="119" t="str" cm="1">
        <f t="array" ref="G1075">IF(SUMIF('BDD de référence'!$B$6:$B$4786,A1075,'BDD de référence'!$I$6:$I$4786)&gt;0,IFERROR((VLOOKUP(E1075,'Volet 1 - Domaines 2&amp;3'!$A$39:$L$43,11,0)*D1075+VLOOKUP(E1075,'Volet 1 - Domaines 2&amp;3'!$A$39:$L$43,12,0))*$B$6,error),"")</f>
        <v/>
      </c>
      <c r="H1075" s="119" cm="1">
        <f t="array" ref="H1075">IF(SUMIF('BDD de référence'!$B$6:$B$4786,A1075,'BDD de référence'!$J$6:$J$4786)&gt;0,IFERROR((VLOOKUP(E1075,'Volet 1 - Domaines 2&amp;3'!$A$39:$L$43,11,0)*D1075+VLOOKUP(E1075,'Volet 1 - Domaines 2&amp;3'!$A$39:$L$43,12,0))*$B$6,error),"")</f>
        <v>14656.933870967743</v>
      </c>
      <c r="I1075" s="119">
        <f>IFERROR((VLOOKUP(E1075,'Simulations - Consolidé'!$A$41:$P$45,15,0)*D1075+VLOOKUP(E1075,'Simulations - Consolidé'!$A$41:$P$45,16,0)),"")*$C$6</f>
        <v>11763.075059008654</v>
      </c>
      <c r="J1075" s="167">
        <v>7746.1</v>
      </c>
      <c r="K1075" s="167">
        <v>9295.32</v>
      </c>
      <c r="L1075" s="167">
        <v>6776.75</v>
      </c>
      <c r="M1075" s="167">
        <v>8132.1</v>
      </c>
      <c r="N1075" s="167">
        <v>5824.7</v>
      </c>
      <c r="O1075" s="167">
        <v>6989.64</v>
      </c>
    </row>
    <row r="1076" spans="1:15">
      <c r="A1076" s="1" t="s">
        <v>4520</v>
      </c>
      <c r="B1076" s="1" t="str">
        <f>VLOOKUP(A1076,'BDD de référence'!$B$5:$D$5006,3,0)</f>
        <v>42</v>
      </c>
      <c r="C1076" s="1" t="str">
        <f>VLOOKUP(A1076,'BDD de référence'!$B$5:$E$5006,4,0)</f>
        <v>Auvergne-Rhône-Alpes</v>
      </c>
      <c r="D1076" s="201">
        <v>9251.5</v>
      </c>
      <c r="E1076" s="189" t="str">
        <f t="shared" si="16"/>
        <v>Tranche B</v>
      </c>
      <c r="F1076" s="119">
        <f>IFERROR((VLOOKUP(E1076,'Simulations - Consolidé'!$A$41:$P$45,13,0)*D1076+VLOOKUP(E1076,'Simulations - Consolidé'!$A$41:$P$45,14,0)),"")*$B$6</f>
        <v>23363.264516129031</v>
      </c>
      <c r="G1076" s="119" t="str" cm="1">
        <f t="array" ref="G1076">IF(SUMIF('BDD de référence'!$B$6:$B$4786,A1076,'BDD de référence'!$I$6:$I$4786)&gt;0,IFERROR((VLOOKUP(E1076,'Volet 1 - Domaines 2&amp;3'!$A$39:$L$43,11,0)*D1076+VLOOKUP(E1076,'Volet 1 - Domaines 2&amp;3'!$A$39:$L$43,12,0))*$B$6,error),"")</f>
        <v/>
      </c>
      <c r="H1076" s="119" t="str" cm="1">
        <f t="array" ref="H1076">IF(SUMIF('BDD de référence'!$B$6:$B$4786,A1076,'BDD de référence'!$J$6:$J$4786)&gt;0,IFERROR((VLOOKUP(E1076,'Volet 1 - Domaines 2&amp;3'!$A$39:$L$43,11,0)*D1076+VLOOKUP(E1076,'Volet 1 - Domaines 2&amp;3'!$A$39:$L$43,12,0))*$B$6,error),"")</f>
        <v/>
      </c>
      <c r="I1076" s="119">
        <f>IFERROR((VLOOKUP(E1076,'Simulations - Consolidé'!$A$41:$P$45,15,0)*D1076+VLOOKUP(E1076,'Simulations - Consolidé'!$A$41:$P$45,16,0)),"")*$C$6</f>
        <v>10156.483713611329</v>
      </c>
      <c r="J1076" s="167">
        <v>6915.77</v>
      </c>
      <c r="K1076" s="167">
        <v>8298.93</v>
      </c>
      <c r="L1076" s="167">
        <v>6021.92</v>
      </c>
      <c r="M1076" s="167">
        <v>7226.31</v>
      </c>
      <c r="N1076" s="167">
        <v>5598.25</v>
      </c>
      <c r="O1076" s="167">
        <v>6717.9</v>
      </c>
    </row>
    <row r="1077" spans="1:15">
      <c r="A1077" s="1" t="s">
        <v>4549</v>
      </c>
      <c r="B1077" s="1" t="str">
        <f>VLOOKUP(A1077,'BDD de référence'!$B$5:$D$5006,3,0)</f>
        <v>42</v>
      </c>
      <c r="C1077" s="1" t="str">
        <f>VLOOKUP(A1077,'BDD de référence'!$B$5:$E$5006,4,0)</f>
        <v>Auvergne-Rhône-Alpes</v>
      </c>
      <c r="D1077" s="201">
        <v>3546.5</v>
      </c>
      <c r="E1077" s="189" t="str">
        <f t="shared" si="16"/>
        <v>Tranche A</v>
      </c>
      <c r="F1077" s="119">
        <f>IFERROR((VLOOKUP(E1077,'Simulations - Consolidé'!$A$41:$P$45,13,0)*D1077+VLOOKUP(E1077,'Simulations - Consolidé'!$A$41:$P$45,14,0)),"")*$B$6</f>
        <v>17883.87857142857</v>
      </c>
      <c r="G1077" s="119" t="str" cm="1">
        <f t="array" ref="G1077">IF(SUMIF('BDD de référence'!$B$6:$B$4786,A1077,'BDD de référence'!$I$6:$I$4786)&gt;0,IFERROR((VLOOKUP(E1077,'Volet 1 - Domaines 2&amp;3'!$A$39:$L$43,11,0)*D1077+VLOOKUP(E1077,'Volet 1 - Domaines 2&amp;3'!$A$39:$L$43,12,0))*$B$6,error),"")</f>
        <v/>
      </c>
      <c r="H1077" s="119" t="str" cm="1">
        <f t="array" ref="H1077">IF(SUMIF('BDD de référence'!$B$6:$B$4786,A1077,'BDD de référence'!$J$6:$J$4786)&gt;0,IFERROR((VLOOKUP(E1077,'Volet 1 - Domaines 2&amp;3'!$A$39:$L$43,11,0)*D1077+VLOOKUP(E1077,'Volet 1 - Domaines 2&amp;3'!$A$39:$L$43,12,0))*$B$6,error),"")</f>
        <v/>
      </c>
      <c r="I1077" s="119">
        <f>IFERROR((VLOOKUP(E1077,'Simulations - Consolidé'!$A$41:$P$45,15,0)*D1077+VLOOKUP(E1077,'Simulations - Consolidé'!$A$41:$P$45,16,0)),"")*$C$6</f>
        <v>7774.4837979094082</v>
      </c>
      <c r="J1077" s="167">
        <v>5427.75</v>
      </c>
      <c r="K1077" s="167">
        <v>6513.3</v>
      </c>
      <c r="L1077" s="167">
        <v>4799.9800000000005</v>
      </c>
      <c r="M1077" s="167">
        <v>5759.9800000000005</v>
      </c>
      <c r="N1077" s="167">
        <v>5005.55</v>
      </c>
      <c r="O1077" s="167">
        <v>6006.66</v>
      </c>
    </row>
    <row r="1078" spans="1:15">
      <c r="A1078" s="1" t="s">
        <v>4523</v>
      </c>
      <c r="B1078" s="1" t="str">
        <f>VLOOKUP(A1078,'BDD de référence'!$B$5:$D$5006,3,0)</f>
        <v>42</v>
      </c>
      <c r="C1078" s="1" t="str">
        <f>VLOOKUP(A1078,'BDD de référence'!$B$5:$E$5006,4,0)</f>
        <v>Auvergne-Rhône-Alpes</v>
      </c>
      <c r="D1078" s="201">
        <v>8997.5</v>
      </c>
      <c r="E1078" s="189" t="str">
        <f t="shared" si="16"/>
        <v>Tranche B</v>
      </c>
      <c r="F1078" s="119">
        <f>IFERROR((VLOOKUP(E1078,'Simulations - Consolidé'!$A$41:$P$45,13,0)*D1078+VLOOKUP(E1078,'Simulations - Consolidé'!$A$41:$P$45,14,0)),"")*$B$6</f>
        <v>23028.967741935481</v>
      </c>
      <c r="G1078" s="119" t="str" cm="1">
        <f t="array" ref="G1078">IF(SUMIF('BDD de référence'!$B$6:$B$4786,A1078,'BDD de référence'!$I$6:$I$4786)&gt;0,IFERROR((VLOOKUP(E1078,'Volet 1 - Domaines 2&amp;3'!$A$39:$L$43,11,0)*D1078+VLOOKUP(E1078,'Volet 1 - Domaines 2&amp;3'!$A$39:$L$43,12,0))*$B$6,error),"")</f>
        <v/>
      </c>
      <c r="H1078" s="119" t="str" cm="1">
        <f t="array" ref="H1078">IF(SUMIF('BDD de référence'!$B$6:$B$4786,A1078,'BDD de référence'!$J$6:$J$4786)&gt;0,IFERROR((VLOOKUP(E1078,'Volet 1 - Domaines 2&amp;3'!$A$39:$L$43,11,0)*D1078+VLOOKUP(E1078,'Volet 1 - Domaines 2&amp;3'!$A$39:$L$43,12,0))*$B$6,error),"")</f>
        <v/>
      </c>
      <c r="I1078" s="119">
        <f>IFERROR((VLOOKUP(E1078,'Simulations - Consolidé'!$A$41:$P$45,15,0)*D1078+VLOOKUP(E1078,'Simulations - Consolidé'!$A$41:$P$45,16,0)),"")*$C$6</f>
        <v>10011.158143194334</v>
      </c>
      <c r="J1078" s="167">
        <v>6840.67</v>
      </c>
      <c r="K1078" s="167">
        <v>8208.81</v>
      </c>
      <c r="L1078" s="167">
        <v>5953.64</v>
      </c>
      <c r="M1078" s="167">
        <v>7144.37</v>
      </c>
      <c r="N1078" s="167">
        <v>5577.76</v>
      </c>
      <c r="O1078" s="167">
        <v>6693.3200000000006</v>
      </c>
    </row>
    <row r="1079" spans="1:15">
      <c r="A1079" s="1" t="s">
        <v>4511</v>
      </c>
      <c r="B1079" s="1" t="str">
        <f>VLOOKUP(A1079,'BDD de référence'!$B$5:$D$5006,3,0)</f>
        <v>42</v>
      </c>
      <c r="C1079" s="1" t="str">
        <f>VLOOKUP(A1079,'BDD de référence'!$B$5:$E$5006,4,0)</f>
        <v>Auvergne-Rhône-Alpes</v>
      </c>
      <c r="D1079" s="201">
        <v>12181</v>
      </c>
      <c r="E1079" s="189" t="str">
        <f t="shared" si="16"/>
        <v>Tranche B</v>
      </c>
      <c r="F1079" s="119">
        <f>IFERROR((VLOOKUP(E1079,'Simulations - Consolidé'!$A$41:$P$45,13,0)*D1079+VLOOKUP(E1079,'Simulations - Consolidé'!$A$41:$P$45,14,0)),"")*$B$6</f>
        <v>27218.86451612903</v>
      </c>
      <c r="G1079" s="119" t="str" cm="1">
        <f t="array" ref="G1079">IF(SUMIF('BDD de référence'!$B$6:$B$4786,A1079,'BDD de référence'!$I$6:$I$4786)&gt;0,IFERROR((VLOOKUP(E1079,'Volet 1 - Domaines 2&amp;3'!$A$39:$L$43,11,0)*D1079+VLOOKUP(E1079,'Volet 1 - Domaines 2&amp;3'!$A$39:$L$43,12,0))*$B$6,error),"")</f>
        <v/>
      </c>
      <c r="H1079" s="119" t="str" cm="1">
        <f t="array" ref="H1079">IF(SUMIF('BDD de référence'!$B$6:$B$4786,A1079,'BDD de référence'!$J$6:$J$4786)&gt;0,IFERROR((VLOOKUP(E1079,'Volet 1 - Domaines 2&amp;3'!$A$39:$L$43,11,0)*D1079+VLOOKUP(E1079,'Volet 1 - Domaines 2&amp;3'!$A$39:$L$43,12,0))*$B$6,error),"")</f>
        <v/>
      </c>
      <c r="I1079" s="119">
        <f>IFERROR((VLOOKUP(E1079,'Simulations - Consolidé'!$A$41:$P$45,15,0)*D1079+VLOOKUP(E1079,'Simulations - Consolidé'!$A$41:$P$45,16,0)),"")*$C$6</f>
        <v>11832.5910306845</v>
      </c>
      <c r="J1079" s="167">
        <v>7782.02</v>
      </c>
      <c r="K1079" s="167">
        <v>9338.43</v>
      </c>
      <c r="L1079" s="167">
        <v>6809.42</v>
      </c>
      <c r="M1079" s="167">
        <v>8171.31</v>
      </c>
      <c r="N1079" s="167">
        <v>5834.5</v>
      </c>
      <c r="O1079" s="167">
        <v>7001.4</v>
      </c>
    </row>
    <row r="1080" spans="1:15">
      <c r="A1080" s="1" t="s">
        <v>4554</v>
      </c>
      <c r="B1080" s="1" t="str">
        <f>VLOOKUP(A1080,'BDD de référence'!$B$5:$D$5006,3,0)</f>
        <v>42</v>
      </c>
      <c r="C1080" s="1" t="str">
        <f>VLOOKUP(A1080,'BDD de référence'!$B$5:$E$5006,4,0)</f>
        <v>Auvergne-Rhône-Alpes</v>
      </c>
      <c r="D1080" s="201">
        <v>2683</v>
      </c>
      <c r="E1080" s="189" t="str">
        <f t="shared" si="16"/>
        <v>Tranche A</v>
      </c>
      <c r="F1080" s="119">
        <f>IFERROR((VLOOKUP(E1080,'Simulations - Consolidé'!$A$41:$P$45,13,0)*D1080+VLOOKUP(E1080,'Simulations - Consolidé'!$A$41:$P$45,14,0)),"")*$B$6</f>
        <v>17254.757142857143</v>
      </c>
      <c r="G1080" s="119" t="str" cm="1">
        <f t="array" ref="G1080">IF(SUMIF('BDD de référence'!$B$6:$B$4786,A1080,'BDD de référence'!$I$6:$I$4786)&gt;0,IFERROR((VLOOKUP(E1080,'Volet 1 - Domaines 2&amp;3'!$A$39:$L$43,11,0)*D1080+VLOOKUP(E1080,'Volet 1 - Domaines 2&amp;3'!$A$39:$L$43,12,0))*$B$6,error),"")</f>
        <v/>
      </c>
      <c r="H1080" s="119" t="str" cm="1">
        <f t="array" ref="H1080">IF(SUMIF('BDD de référence'!$B$6:$B$4786,A1080,'BDD de référence'!$J$6:$J$4786)&gt;0,IFERROR((VLOOKUP(E1080,'Volet 1 - Domaines 2&amp;3'!$A$39:$L$43,11,0)*D1080+VLOOKUP(E1080,'Volet 1 - Domaines 2&amp;3'!$A$39:$L$43,12,0))*$B$6,error),"")</f>
        <v/>
      </c>
      <c r="I1080" s="119">
        <f>IFERROR((VLOOKUP(E1080,'Simulations - Consolidé'!$A$41:$P$45,15,0)*D1080+VLOOKUP(E1080,'Simulations - Consolidé'!$A$41:$P$45,16,0)),"")*$C$6</f>
        <v>7500.9919860627178</v>
      </c>
      <c r="J1080" s="167">
        <v>5222.1499999999996</v>
      </c>
      <c r="K1080" s="167">
        <v>6266.58</v>
      </c>
      <c r="L1080" s="167">
        <v>4645.7800000000007</v>
      </c>
      <c r="M1080" s="167">
        <v>5574.9400000000005</v>
      </c>
      <c r="N1080" s="167">
        <v>4902.75</v>
      </c>
      <c r="O1080" s="167">
        <v>5883.3</v>
      </c>
    </row>
    <row r="1081" spans="1:15">
      <c r="A1081" s="1" t="s">
        <v>4505</v>
      </c>
      <c r="B1081" s="1" t="str">
        <f>VLOOKUP(A1081,'BDD de référence'!$B$5:$D$5006,3,0)</f>
        <v>42</v>
      </c>
      <c r="C1081" s="1" t="str">
        <f>VLOOKUP(A1081,'BDD de référence'!$B$5:$E$5006,4,0)</f>
        <v>Auvergne-Rhône-Alpes</v>
      </c>
      <c r="D1081" s="201">
        <v>14109</v>
      </c>
      <c r="E1081" s="189" t="str">
        <f t="shared" si="16"/>
        <v>Tranche B</v>
      </c>
      <c r="F1081" s="119">
        <f>IFERROR((VLOOKUP(E1081,'Simulations - Consolidé'!$A$41:$P$45,13,0)*D1081+VLOOKUP(E1081,'Simulations - Consolidé'!$A$41:$P$45,14,0)),"")*$B$6</f>
        <v>29756.36129032258</v>
      </c>
      <c r="G1081" s="119" t="str" cm="1">
        <f t="array" ref="G1081">IF(SUMIF('BDD de référence'!$B$6:$B$4786,A1081,'BDD de référence'!$I$6:$I$4786)&gt;0,IFERROR((VLOOKUP(E1081,'Volet 1 - Domaines 2&amp;3'!$A$39:$L$43,11,0)*D1081+VLOOKUP(E1081,'Volet 1 - Domaines 2&amp;3'!$A$39:$L$43,12,0))*$B$6,error),"")</f>
        <v/>
      </c>
      <c r="H1081" s="119" t="str" cm="1">
        <f t="array" ref="H1081">IF(SUMIF('BDD de référence'!$B$6:$B$4786,A1081,'BDD de référence'!$J$6:$J$4786)&gt;0,IFERROR((VLOOKUP(E1081,'Volet 1 - Domaines 2&amp;3'!$A$39:$L$43,11,0)*D1081+VLOOKUP(E1081,'Volet 1 - Domaines 2&amp;3'!$A$39:$L$43,12,0))*$B$6,error),"")</f>
        <v/>
      </c>
      <c r="I1081" s="119">
        <f>IFERROR((VLOOKUP(E1081,'Simulations - Consolidé'!$A$41:$P$45,15,0)*D1081+VLOOKUP(E1081,'Simulations - Consolidé'!$A$41:$P$45,16,0)),"")*$C$6</f>
        <v>12935.692210857593</v>
      </c>
      <c r="J1081" s="167">
        <v>8352.130000000001</v>
      </c>
      <c r="K1081" s="167">
        <v>10022.56</v>
      </c>
      <c r="L1081" s="167">
        <v>7327.7</v>
      </c>
      <c r="M1081" s="167">
        <v>8793.24</v>
      </c>
      <c r="N1081" s="167">
        <v>5989.9800000000005</v>
      </c>
      <c r="O1081" s="167">
        <v>7187.9800000000005</v>
      </c>
    </row>
    <row r="1082" spans="1:15">
      <c r="A1082" s="1" t="s">
        <v>4477</v>
      </c>
      <c r="B1082" s="1" t="str">
        <f>VLOOKUP(A1082,'BDD de référence'!$B$5:$D$5006,3,0)</f>
        <v>42</v>
      </c>
      <c r="C1082" s="1" t="str">
        <f>VLOOKUP(A1082,'BDD de référence'!$B$5:$E$5006,4,0)</f>
        <v>Auvergne-Rhône-Alpes</v>
      </c>
      <c r="D1082" s="201">
        <v>47074.5</v>
      </c>
      <c r="E1082" s="189" t="str">
        <f t="shared" si="16"/>
        <v>Tranche C</v>
      </c>
      <c r="F1082" s="119">
        <f>IFERROR((VLOOKUP(E1082,'Simulations - Consolidé'!$A$41:$P$45,13,0)*D1082+VLOOKUP(E1082,'Simulations - Consolidé'!$A$41:$P$45,14,0)),"")*$B$6</f>
        <v>51067.995903614457</v>
      </c>
      <c r="G1082" s="119" t="str" cm="1">
        <f t="array" ref="G1082">IF(SUMIF('BDD de référence'!$B$6:$B$4786,A1082,'BDD de référence'!$I$6:$I$4786)&gt;0,IFERROR((VLOOKUP(E1082,'Volet 1 - Domaines 2&amp;3'!$A$39:$L$43,11,0)*D1082+VLOOKUP(E1082,'Volet 1 - Domaines 2&amp;3'!$A$39:$L$43,12,0))*$B$6,error),"")</f>
        <v/>
      </c>
      <c r="H1082" s="119" t="str" cm="1">
        <f t="array" ref="H1082">IF(SUMIF('BDD de référence'!$B$6:$B$4786,A1082,'BDD de référence'!$J$6:$J$4786)&gt;0,IFERROR((VLOOKUP(E1082,'Volet 1 - Domaines 2&amp;3'!$A$39:$L$43,11,0)*D1082+VLOOKUP(E1082,'Volet 1 - Domaines 2&amp;3'!$A$39:$L$43,12,0))*$B$6,error),"")</f>
        <v/>
      </c>
      <c r="I1082" s="119">
        <f>IFERROR((VLOOKUP(E1082,'Simulations - Consolidé'!$A$41:$P$45,15,0)*D1082+VLOOKUP(E1082,'Simulations - Consolidé'!$A$41:$P$45,16,0)),"")*$C$6</f>
        <v>22200.290902145171</v>
      </c>
      <c r="J1082" s="167">
        <v>13498.050000000001</v>
      </c>
      <c r="K1082" s="167">
        <v>16197.66</v>
      </c>
      <c r="L1082" s="167">
        <v>10915.7</v>
      </c>
      <c r="M1082" s="167">
        <v>13098.84</v>
      </c>
      <c r="N1082" s="167">
        <v>7850.99</v>
      </c>
      <c r="O1082" s="167">
        <v>9421.19</v>
      </c>
    </row>
    <row r="1083" spans="1:15">
      <c r="A1083" s="1" t="s">
        <v>4499</v>
      </c>
      <c r="B1083" s="1" t="str">
        <f>VLOOKUP(A1083,'BDD de référence'!$B$5:$D$5006,3,0)</f>
        <v>42</v>
      </c>
      <c r="C1083" s="1" t="str">
        <f>VLOOKUP(A1083,'BDD de référence'!$B$5:$E$5006,4,0)</f>
        <v>Auvergne-Rhône-Alpes</v>
      </c>
      <c r="D1083" s="201">
        <v>15703</v>
      </c>
      <c r="E1083" s="189" t="str">
        <f t="shared" si="16"/>
        <v>Tranche B</v>
      </c>
      <c r="F1083" s="119">
        <f>IFERROR((VLOOKUP(E1083,'Simulations - Consolidé'!$A$41:$P$45,13,0)*D1083+VLOOKUP(E1083,'Simulations - Consolidé'!$A$41:$P$45,14,0)),"")*$B$6</f>
        <v>31854.270967741933</v>
      </c>
      <c r="G1083" s="119" t="str" cm="1">
        <f t="array" ref="G1083">IF(SUMIF('BDD de référence'!$B$6:$B$4786,A1083,'BDD de référence'!$I$6:$I$4786)&gt;0,IFERROR((VLOOKUP(E1083,'Volet 1 - Domaines 2&amp;3'!$A$39:$L$43,11,0)*D1083+VLOOKUP(E1083,'Volet 1 - Domaines 2&amp;3'!$A$39:$L$43,12,0))*$B$6,error),"")</f>
        <v/>
      </c>
      <c r="H1083" s="119" t="str" cm="1">
        <f t="array" ref="H1083">IF(SUMIF('BDD de référence'!$B$6:$B$4786,A1083,'BDD de référence'!$J$6:$J$4786)&gt;0,IFERROR((VLOOKUP(E1083,'Volet 1 - Domaines 2&amp;3'!$A$39:$L$43,11,0)*D1083+VLOOKUP(E1083,'Volet 1 - Domaines 2&amp;3'!$A$39:$L$43,12,0))*$B$6,error),"")</f>
        <v/>
      </c>
      <c r="I1083" s="119">
        <f>IFERROR((VLOOKUP(E1083,'Simulations - Consolidé'!$A$41:$P$45,15,0)*D1083+VLOOKUP(E1083,'Simulations - Consolidé'!$A$41:$P$45,16,0)),"")*$C$6</f>
        <v>13847.695987411487</v>
      </c>
      <c r="J1083" s="167">
        <v>8823.48</v>
      </c>
      <c r="K1083" s="167">
        <v>10588.18</v>
      </c>
      <c r="L1083" s="167">
        <v>7756.1900000000005</v>
      </c>
      <c r="M1083" s="167">
        <v>9307.43</v>
      </c>
      <c r="N1083" s="167">
        <v>6118.5300000000007</v>
      </c>
      <c r="O1083" s="167">
        <v>7342.24</v>
      </c>
    </row>
    <row r="1084" spans="1:15">
      <c r="A1084" s="1" t="s">
        <v>4531</v>
      </c>
      <c r="B1084" s="1" t="str">
        <f>VLOOKUP(A1084,'BDD de référence'!$B$5:$D$5006,3,0)</f>
        <v>42</v>
      </c>
      <c r="C1084" s="1" t="str">
        <f>VLOOKUP(A1084,'BDD de référence'!$B$5:$E$5006,4,0)</f>
        <v>Auvergne-Rhône-Alpes</v>
      </c>
      <c r="D1084" s="201">
        <v>7479</v>
      </c>
      <c r="E1084" s="189" t="str">
        <f t="shared" si="16"/>
        <v>Tranche B</v>
      </c>
      <c r="F1084" s="119">
        <f>IFERROR((VLOOKUP(E1084,'Simulations - Consolidé'!$A$41:$P$45,13,0)*D1084+VLOOKUP(E1084,'Simulations - Consolidé'!$A$41:$P$45,14,0)),"")*$B$6</f>
        <v>21030.425806451611</v>
      </c>
      <c r="G1084" s="119" t="str" cm="1">
        <f t="array" ref="G1084">IF(SUMIF('BDD de référence'!$B$6:$B$4786,A1084,'BDD de référence'!$I$6:$I$4786)&gt;0,IFERROR((VLOOKUP(E1084,'Volet 1 - Domaines 2&amp;3'!$A$39:$L$43,11,0)*D1084+VLOOKUP(E1084,'Volet 1 - Domaines 2&amp;3'!$A$39:$L$43,12,0))*$B$6,error),"")</f>
        <v/>
      </c>
      <c r="H1084" s="119" t="str" cm="1">
        <f t="array" ref="H1084">IF(SUMIF('BDD de référence'!$B$6:$B$4786,A1084,'BDD de référence'!$J$6:$J$4786)&gt;0,IFERROR((VLOOKUP(E1084,'Volet 1 - Domaines 2&amp;3'!$A$39:$L$43,11,0)*D1084+VLOOKUP(E1084,'Volet 1 - Domaines 2&amp;3'!$A$39:$L$43,12,0))*$B$6,error),"")</f>
        <v/>
      </c>
      <c r="I1084" s="119">
        <f>IFERROR((VLOOKUP(E1084,'Simulations - Consolidé'!$A$41:$P$45,15,0)*D1084+VLOOKUP(E1084,'Simulations - Consolidé'!$A$41:$P$45,16,0)),"")*$C$6</f>
        <v>9142.3515342250175</v>
      </c>
      <c r="J1084" s="167">
        <v>6391.6500000000005</v>
      </c>
      <c r="K1084" s="167">
        <v>7669.98</v>
      </c>
      <c r="L1084" s="167">
        <v>5545.4400000000005</v>
      </c>
      <c r="M1084" s="167">
        <v>6654.5300000000007</v>
      </c>
      <c r="N1084" s="167">
        <v>5455.3</v>
      </c>
      <c r="O1084" s="167">
        <v>6546.36</v>
      </c>
    </row>
    <row r="1085" spans="1:15">
      <c r="A1085" s="1" t="s">
        <v>4451</v>
      </c>
      <c r="B1085" s="1" t="str">
        <f>VLOOKUP(A1085,'BDD de référence'!$B$5:$D$5006,3,0)</f>
        <v>42</v>
      </c>
      <c r="C1085" s="1" t="str">
        <f>VLOOKUP(A1085,'BDD de référence'!$B$5:$E$5006,4,0)</f>
        <v>Auvergne-Rhône-Alpes</v>
      </c>
      <c r="D1085" s="201">
        <v>490424.75</v>
      </c>
      <c r="E1085" s="189" t="str">
        <f t="shared" si="16"/>
        <v>Tranche D</v>
      </c>
      <c r="F1085" s="119">
        <f>IFERROR((VLOOKUP(E1085,'Simulations - Consolidé'!$A$41:$P$45,13,0)*D1085+VLOOKUP(E1085,'Simulations - Consolidé'!$A$41:$P$45,14,0)),"")*$B$6</f>
        <v>154968.15793795622</v>
      </c>
      <c r="G1085" s="119" cm="1">
        <f t="array" ref="G1085">IF(SUMIF('BDD de référence'!$B$6:$B$4786,A1085,'BDD de référence'!$I$6:$I$4786)&gt;0,IFERROR((VLOOKUP(E1085,'Volet 1 - Domaines 2&amp;3'!$A$39:$L$43,11,0)*D1085+VLOOKUP(E1085,'Volet 1 - Domaines 2&amp;3'!$A$39:$L$43,12,0))*$B$6,error),"")</f>
        <v>48724.167189781023</v>
      </c>
      <c r="H1085" s="119" cm="1">
        <f t="array" ref="H1085">IF(SUMIF('BDD de référence'!$B$6:$B$4786,A1085,'BDD de référence'!$J$6:$J$4786)&gt;0,IFERROR((VLOOKUP(E1085,'Volet 1 - Domaines 2&amp;3'!$A$39:$L$43,11,0)*D1085+VLOOKUP(E1085,'Volet 1 - Domaines 2&amp;3'!$A$39:$L$43,12,0))*$B$6,error),"")</f>
        <v>48724.167189781023</v>
      </c>
      <c r="I1085" s="119">
        <f>IFERROR((VLOOKUP(E1085,'Simulations - Consolidé'!$A$41:$P$45,15,0)*D1085+VLOOKUP(E1085,'Simulations - Consolidé'!$A$41:$P$45,16,0)),"")*$C$6</f>
        <v>67367.793192540499</v>
      </c>
      <c r="J1085" s="167">
        <v>40461.75</v>
      </c>
      <c r="K1085" s="167">
        <v>48554.1</v>
      </c>
      <c r="L1085" s="167">
        <v>23684.7</v>
      </c>
      <c r="M1085" s="167">
        <v>28421.64</v>
      </c>
      <c r="N1085" s="167">
        <v>19518.039999999997</v>
      </c>
      <c r="O1085" s="167">
        <v>23421.649999999998</v>
      </c>
    </row>
    <row r="1086" spans="1:15">
      <c r="A1086" s="1" t="s">
        <v>4496</v>
      </c>
      <c r="B1086" s="1" t="str">
        <f>VLOOKUP(A1086,'BDD de référence'!$B$5:$D$5006,3,0)</f>
        <v>42</v>
      </c>
      <c r="C1086" s="1" t="str">
        <f>VLOOKUP(A1086,'BDD de référence'!$B$5:$E$5006,4,0)</f>
        <v>Auvergne-Rhône-Alpes</v>
      </c>
      <c r="D1086" s="201">
        <v>23836</v>
      </c>
      <c r="E1086" s="189" t="str">
        <f t="shared" si="16"/>
        <v>Tranche C</v>
      </c>
      <c r="F1086" s="119">
        <f>IFERROR((VLOOKUP(E1086,'Simulations - Consolidé'!$A$41:$P$45,13,0)*D1086+VLOOKUP(E1086,'Simulations - Consolidé'!$A$41:$P$45,14,0)),"")*$B$6</f>
        <v>41358.222650602409</v>
      </c>
      <c r="G1086" s="119" t="str" cm="1">
        <f t="array" ref="G1086">IF(SUMIF('BDD de référence'!$B$6:$B$4786,A1086,'BDD de référence'!$I$6:$I$4786)&gt;0,IFERROR((VLOOKUP(E1086,'Volet 1 - Domaines 2&amp;3'!$A$39:$L$43,11,0)*D1086+VLOOKUP(E1086,'Volet 1 - Domaines 2&amp;3'!$A$39:$L$43,12,0))*$B$6,error),"")</f>
        <v/>
      </c>
      <c r="H1086" s="119" t="str" cm="1">
        <f t="array" ref="H1086">IF(SUMIF('BDD de référence'!$B$6:$B$4786,A1086,'BDD de référence'!$J$6:$J$4786)&gt;0,IFERROR((VLOOKUP(E1086,'Volet 1 - Domaines 2&amp;3'!$A$39:$L$43,11,0)*D1086+VLOOKUP(E1086,'Volet 1 - Domaines 2&amp;3'!$A$39:$L$43,12,0))*$B$6,error),"")</f>
        <v/>
      </c>
      <c r="I1086" s="119">
        <f>IFERROR((VLOOKUP(E1086,'Simulations - Consolidé'!$A$41:$P$45,15,0)*D1086+VLOOKUP(E1086,'Simulations - Consolidé'!$A$41:$P$45,16,0)),"")*$C$6</f>
        <v>17979.256044666472</v>
      </c>
      <c r="J1086" s="167">
        <v>10978.210000000001</v>
      </c>
      <c r="K1086" s="167">
        <v>13173.86</v>
      </c>
      <c r="L1086" s="167">
        <v>9655.7800000000007</v>
      </c>
      <c r="M1086" s="167">
        <v>11586.94</v>
      </c>
      <c r="N1086" s="167">
        <v>6731.06</v>
      </c>
      <c r="O1086" s="167">
        <v>8077.2800000000007</v>
      </c>
    </row>
    <row r="1087" spans="1:15">
      <c r="A1087" s="1" t="s">
        <v>4507</v>
      </c>
      <c r="B1087" s="1" t="str">
        <f>VLOOKUP(A1087,'BDD de référence'!$B$5:$D$5006,3,0)</f>
        <v>42</v>
      </c>
      <c r="C1087" s="1" t="str">
        <f>VLOOKUP(A1087,'BDD de référence'!$B$5:$E$5006,4,0)</f>
        <v>Auvergne-Rhône-Alpes</v>
      </c>
      <c r="D1087" s="201">
        <v>13552.5</v>
      </c>
      <c r="E1087" s="189" t="str">
        <f t="shared" si="16"/>
        <v>Tranche B</v>
      </c>
      <c r="F1087" s="119">
        <f>IFERROR((VLOOKUP(E1087,'Simulations - Consolidé'!$A$41:$P$45,13,0)*D1087+VLOOKUP(E1087,'Simulations - Consolidé'!$A$41:$P$45,14,0)),"")*$B$6</f>
        <v>29023.935483870966</v>
      </c>
      <c r="G1087" s="119" t="str" cm="1">
        <f t="array" ref="G1087">IF(SUMIF('BDD de référence'!$B$6:$B$4786,A1087,'BDD de référence'!$I$6:$I$4786)&gt;0,IFERROR((VLOOKUP(E1087,'Volet 1 - Domaines 2&amp;3'!$A$39:$L$43,11,0)*D1087+VLOOKUP(E1087,'Volet 1 - Domaines 2&amp;3'!$A$39:$L$43,12,0))*$B$6,error),"")</f>
        <v/>
      </c>
      <c r="H1087" s="119" t="str" cm="1">
        <f t="array" ref="H1087">IF(SUMIF('BDD de référence'!$B$6:$B$4786,A1087,'BDD de référence'!$J$6:$J$4786)&gt;0,IFERROR((VLOOKUP(E1087,'Volet 1 - Domaines 2&amp;3'!$A$39:$L$43,11,0)*D1087+VLOOKUP(E1087,'Volet 1 - Domaines 2&amp;3'!$A$39:$L$43,12,0))*$B$6,error),"")</f>
        <v/>
      </c>
      <c r="I1087" s="119">
        <f>IFERROR((VLOOKUP(E1087,'Simulations - Consolidé'!$A$41:$P$45,15,0)*D1087+VLOOKUP(E1087,'Simulations - Consolidé'!$A$41:$P$45,16,0)),"")*$C$6</f>
        <v>12617.291896144767</v>
      </c>
      <c r="J1087" s="167">
        <v>8187.58</v>
      </c>
      <c r="K1087" s="167">
        <v>9825.1</v>
      </c>
      <c r="L1087" s="167">
        <v>7178.1</v>
      </c>
      <c r="M1087" s="167">
        <v>8613.7199999999993</v>
      </c>
      <c r="N1087" s="167">
        <v>5945.1</v>
      </c>
      <c r="O1087" s="167">
        <v>7134.12</v>
      </c>
    </row>
    <row r="1088" spans="1:15">
      <c r="A1088" s="1" t="s">
        <v>4525</v>
      </c>
      <c r="B1088" s="1" t="str">
        <f>VLOOKUP(A1088,'BDD de référence'!$B$5:$D$5006,3,0)</f>
        <v>42</v>
      </c>
      <c r="C1088" s="1" t="str">
        <f>VLOOKUP(A1088,'BDD de référence'!$B$5:$E$5006,4,0)</f>
        <v>Auvergne-Rhône-Alpes</v>
      </c>
      <c r="D1088" s="201">
        <v>8766</v>
      </c>
      <c r="E1088" s="189" t="str">
        <f t="shared" si="16"/>
        <v>Tranche B</v>
      </c>
      <c r="F1088" s="119">
        <f>IFERROR((VLOOKUP(E1088,'Simulations - Consolidé'!$A$41:$P$45,13,0)*D1088+VLOOKUP(E1088,'Simulations - Consolidé'!$A$41:$P$45,14,0)),"")*$B$6</f>
        <v>22724.283870967738</v>
      </c>
      <c r="G1088" s="119" t="str" cm="1">
        <f t="array" ref="G1088">IF(SUMIF('BDD de référence'!$B$6:$B$4786,A1088,'BDD de référence'!$I$6:$I$4786)&gt;0,IFERROR((VLOOKUP(E1088,'Volet 1 - Domaines 2&amp;3'!$A$39:$L$43,11,0)*D1088+VLOOKUP(E1088,'Volet 1 - Domaines 2&amp;3'!$A$39:$L$43,12,0))*$B$6,error),"")</f>
        <v/>
      </c>
      <c r="H1088" s="119" t="str" cm="1">
        <f t="array" ref="H1088">IF(SUMIF('BDD de référence'!$B$6:$B$4786,A1088,'BDD de référence'!$J$6:$J$4786)&gt;0,IFERROR((VLOOKUP(E1088,'Volet 1 - Domaines 2&amp;3'!$A$39:$L$43,11,0)*D1088+VLOOKUP(E1088,'Volet 1 - Domaines 2&amp;3'!$A$39:$L$43,12,0))*$B$6,error),"")</f>
        <v/>
      </c>
      <c r="I1088" s="119">
        <f>IFERROR((VLOOKUP(E1088,'Simulations - Consolidé'!$A$41:$P$45,15,0)*D1088+VLOOKUP(E1088,'Simulations - Consolidé'!$A$41:$P$45,16,0)),"")*$C$6</f>
        <v>9878.7059008654596</v>
      </c>
      <c r="J1088" s="167">
        <v>6772.21</v>
      </c>
      <c r="K1088" s="167">
        <v>8126.66</v>
      </c>
      <c r="L1088" s="167">
        <v>5891.4</v>
      </c>
      <c r="M1088" s="167">
        <v>7069.68</v>
      </c>
      <c r="N1088" s="167">
        <v>5559.1</v>
      </c>
      <c r="O1088" s="167">
        <v>6670.92</v>
      </c>
    </row>
    <row r="1089" spans="1:15">
      <c r="A1089" s="1" t="s">
        <v>4573</v>
      </c>
      <c r="B1089" s="1" t="str">
        <f>VLOOKUP(A1089,'BDD de référence'!$B$5:$D$5006,3,0)</f>
        <v>43</v>
      </c>
      <c r="C1089" s="1" t="str">
        <f>VLOOKUP(A1089,'BDD de référence'!$B$5:$E$5006,4,0)</f>
        <v>Auvergne-Rhône-Alpes</v>
      </c>
      <c r="D1089" s="201">
        <v>166197</v>
      </c>
      <c r="E1089" s="189" t="str">
        <f t="shared" si="16"/>
        <v>Tranche C</v>
      </c>
      <c r="F1089" s="119">
        <f>IFERROR((VLOOKUP(E1089,'Simulations - Consolidé'!$A$41:$P$45,13,0)*D1089+VLOOKUP(E1089,'Simulations - Consolidé'!$A$41:$P$45,14,0)),"")*$B$6</f>
        <v>100841.10795180722</v>
      </c>
      <c r="G1089" s="119" cm="1">
        <f t="array" ref="G1089">IF(SUMIF('BDD de référence'!$B$6:$B$4786,A1089,'BDD de référence'!$I$6:$I$4786)&gt;0,IFERROR((VLOOKUP(E1089,'Volet 1 - Domaines 2&amp;3'!$A$39:$L$43,11,0)*D1089+VLOOKUP(E1089,'Volet 1 - Domaines 2&amp;3'!$A$39:$L$43,12,0))*$B$6,error),"")</f>
        <v>37404.59614457831</v>
      </c>
      <c r="H1089" s="119" cm="1">
        <f t="array" ref="H1089">IF(SUMIF('BDD de référence'!$B$6:$B$4786,A1089,'BDD de référence'!$J$6:$J$4786)&gt;0,IFERROR((VLOOKUP(E1089,'Volet 1 - Domaines 2&amp;3'!$A$39:$L$43,11,0)*D1089+VLOOKUP(E1089,'Volet 1 - Domaines 2&amp;3'!$A$39:$L$43,12,0))*$B$6,error),"")</f>
        <v>37404.59614457831</v>
      </c>
      <c r="I1089" s="119">
        <f>IFERROR((VLOOKUP(E1089,'Simulations - Consolidé'!$A$41:$P$45,15,0)*D1089+VLOOKUP(E1089,'Simulations - Consolidé'!$A$41:$P$45,16,0)),"")*$C$6</f>
        <v>43837.669597414046</v>
      </c>
      <c r="J1089" s="167">
        <v>26414.949999999997</v>
      </c>
      <c r="K1089" s="167">
        <v>31697.94</v>
      </c>
      <c r="L1089" s="167">
        <v>17374.149999999998</v>
      </c>
      <c r="M1089" s="167">
        <v>20848.98</v>
      </c>
      <c r="N1089" s="167">
        <v>13591.83</v>
      </c>
      <c r="O1089" s="167">
        <v>16310.2</v>
      </c>
    </row>
    <row r="1090" spans="1:15">
      <c r="A1090" s="1" t="s">
        <v>4576</v>
      </c>
      <c r="B1090" s="1" t="str">
        <f>VLOOKUP(A1090,'BDD de référence'!$B$5:$D$5006,3,0)</f>
        <v>43</v>
      </c>
      <c r="C1090" s="1" t="str">
        <f>VLOOKUP(A1090,'BDD de référence'!$B$5:$E$5006,4,0)</f>
        <v>Auvergne-Rhône-Alpes</v>
      </c>
      <c r="D1090" s="201">
        <v>44936</v>
      </c>
      <c r="E1090" s="189" t="str">
        <f t="shared" si="16"/>
        <v>Tranche C</v>
      </c>
      <c r="F1090" s="119">
        <f>IFERROR((VLOOKUP(E1090,'Simulations - Consolidé'!$A$41:$P$45,13,0)*D1090+VLOOKUP(E1090,'Simulations - Consolidé'!$A$41:$P$45,14,0)),"")*$B$6</f>
        <v>50174.463614457825</v>
      </c>
      <c r="G1090" s="119" t="str" cm="1">
        <f t="array" ref="G1090">IF(SUMIF('BDD de référence'!$B$6:$B$4786,A1090,'BDD de référence'!$I$6:$I$4786)&gt;0,IFERROR((VLOOKUP(E1090,'Volet 1 - Domaines 2&amp;3'!$A$39:$L$43,11,0)*D1090+VLOOKUP(E1090,'Volet 1 - Domaines 2&amp;3'!$A$39:$L$43,12,0))*$B$6,error),"")</f>
        <v/>
      </c>
      <c r="H1090" s="119" t="str" cm="1">
        <f t="array" ref="H1090">IF(SUMIF('BDD de référence'!$B$6:$B$4786,A1090,'BDD de référence'!$J$6:$J$4786)&gt;0,IFERROR((VLOOKUP(E1090,'Volet 1 - Domaines 2&amp;3'!$A$39:$L$43,11,0)*D1090+VLOOKUP(E1090,'Volet 1 - Domaines 2&amp;3'!$A$39:$L$43,12,0))*$B$6,error),"")</f>
        <v/>
      </c>
      <c r="I1090" s="119">
        <f>IFERROR((VLOOKUP(E1090,'Simulations - Consolidé'!$A$41:$P$45,15,0)*D1090+VLOOKUP(E1090,'Simulations - Consolidé'!$A$41:$P$45,16,0)),"")*$C$6</f>
        <v>21811.85434028798</v>
      </c>
      <c r="J1090" s="167">
        <v>13266.16</v>
      </c>
      <c r="K1090" s="167">
        <v>15919.4</v>
      </c>
      <c r="L1090" s="167">
        <v>10799.75</v>
      </c>
      <c r="M1090" s="167">
        <v>12959.7</v>
      </c>
      <c r="N1090" s="167">
        <v>7747.93</v>
      </c>
      <c r="O1090" s="167">
        <v>9297.52</v>
      </c>
    </row>
    <row r="1091" spans="1:15">
      <c r="A1091" s="1" t="s">
        <v>4578</v>
      </c>
      <c r="B1091" s="1" t="str">
        <f>VLOOKUP(A1091,'BDD de référence'!$B$5:$D$5006,3,0)</f>
        <v>43</v>
      </c>
      <c r="C1091" s="1" t="str">
        <f>VLOOKUP(A1091,'BDD de référence'!$B$5:$E$5006,4,0)</f>
        <v>Auvergne-Rhône-Alpes</v>
      </c>
      <c r="D1091" s="201">
        <v>38867.5</v>
      </c>
      <c r="E1091" s="189" t="str">
        <f t="shared" si="16"/>
        <v>Tranche C</v>
      </c>
      <c r="F1091" s="119">
        <f>IFERROR((VLOOKUP(E1091,'Simulations - Consolidé'!$A$41:$P$45,13,0)*D1091+VLOOKUP(E1091,'Simulations - Consolidé'!$A$41:$P$45,14,0)),"")*$B$6</f>
        <v>47638.854216867468</v>
      </c>
      <c r="G1091" s="119" t="str" cm="1">
        <f t="array" ref="G1091">IF(SUMIF('BDD de référence'!$B$6:$B$4786,A1091,'BDD de référence'!$I$6:$I$4786)&gt;0,IFERROR((VLOOKUP(E1091,'Volet 1 - Domaines 2&amp;3'!$A$39:$L$43,11,0)*D1091+VLOOKUP(E1091,'Volet 1 - Domaines 2&amp;3'!$A$39:$L$43,12,0))*$B$6,error),"")</f>
        <v/>
      </c>
      <c r="H1091" s="119" cm="1">
        <f t="array" ref="H1091">IF(SUMIF('BDD de référence'!$B$6:$B$4786,A1091,'BDD de référence'!$J$6:$J$4786)&gt;0,IFERROR((VLOOKUP(E1091,'Volet 1 - Domaines 2&amp;3'!$A$39:$L$43,11,0)*D1091+VLOOKUP(E1091,'Volet 1 - Domaines 2&amp;3'!$A$39:$L$43,12,0))*$B$6,error),"")</f>
        <v>23843.237349397587</v>
      </c>
      <c r="I1091" s="119">
        <f>IFERROR((VLOOKUP(E1091,'Simulations - Consolidé'!$A$41:$P$45,15,0)*D1091+VLOOKUP(E1091,'Simulations - Consolidé'!$A$41:$P$45,16,0)),"")*$C$6</f>
        <v>20709.573640905084</v>
      </c>
      <c r="J1091" s="167">
        <v>12608.130000000001</v>
      </c>
      <c r="K1091" s="167">
        <v>15129.76</v>
      </c>
      <c r="L1091" s="167">
        <v>10470.74</v>
      </c>
      <c r="M1091" s="167">
        <v>12564.89</v>
      </c>
      <c r="N1091" s="167">
        <v>7455.47</v>
      </c>
      <c r="O1091" s="167">
        <v>8946.57</v>
      </c>
    </row>
    <row r="1092" spans="1:15">
      <c r="A1092" s="1" t="s">
        <v>4607</v>
      </c>
      <c r="B1092" s="1" t="str">
        <f>VLOOKUP(A1092,'BDD de référence'!$B$5:$D$5006,3,0)</f>
        <v>43</v>
      </c>
      <c r="C1092" s="1" t="str">
        <f>VLOOKUP(A1092,'BDD de référence'!$B$5:$E$5006,4,0)</f>
        <v>Auvergne-Rhône-Alpes</v>
      </c>
      <c r="D1092" s="201">
        <v>5082.5</v>
      </c>
      <c r="E1092" s="189" t="str">
        <f t="shared" si="16"/>
        <v>Tranche A</v>
      </c>
      <c r="F1092" s="119">
        <f>IFERROR((VLOOKUP(E1092,'Simulations - Consolidé'!$A$41:$P$45,13,0)*D1092+VLOOKUP(E1092,'Simulations - Consolidé'!$A$41:$P$45,14,0)),"")*$B$6</f>
        <v>19002.964285714286</v>
      </c>
      <c r="G1092" s="119" t="str" cm="1">
        <f t="array" ref="G1092">IF(SUMIF('BDD de référence'!$B$6:$B$4786,A1092,'BDD de référence'!$I$6:$I$4786)&gt;0,IFERROR((VLOOKUP(E1092,'Volet 1 - Domaines 2&amp;3'!$A$39:$L$43,11,0)*D1092+VLOOKUP(E1092,'Volet 1 - Domaines 2&amp;3'!$A$39:$L$43,12,0))*$B$6,error),"")</f>
        <v/>
      </c>
      <c r="H1092" s="119" t="str" cm="1">
        <f t="array" ref="H1092">IF(SUMIF('BDD de référence'!$B$6:$B$4786,A1092,'BDD de référence'!$J$6:$J$4786)&gt;0,IFERROR((VLOOKUP(E1092,'Volet 1 - Domaines 2&amp;3'!$A$39:$L$43,11,0)*D1092+VLOOKUP(E1092,'Volet 1 - Domaines 2&amp;3'!$A$39:$L$43,12,0))*$B$6,error),"")</f>
        <v/>
      </c>
      <c r="I1092" s="119">
        <f>IFERROR((VLOOKUP(E1092,'Simulations - Consolidé'!$A$41:$P$45,15,0)*D1092+VLOOKUP(E1092,'Simulations - Consolidé'!$A$41:$P$45,16,0)),"")*$C$6</f>
        <v>8260.9729965156803</v>
      </c>
      <c r="J1092" s="167">
        <v>5793.46</v>
      </c>
      <c r="K1092" s="167">
        <v>6952.16</v>
      </c>
      <c r="L1092" s="167">
        <v>5074.26</v>
      </c>
      <c r="M1092" s="167">
        <v>6089.12</v>
      </c>
      <c r="N1092" s="167">
        <v>5188.3999999999996</v>
      </c>
      <c r="O1092" s="167">
        <v>6226.08</v>
      </c>
    </row>
    <row r="1093" spans="1:15">
      <c r="A1093" s="1" t="s">
        <v>4590</v>
      </c>
      <c r="B1093" s="1" t="str">
        <f>VLOOKUP(A1093,'BDD de référence'!$B$5:$D$5006,3,0)</f>
        <v>43</v>
      </c>
      <c r="C1093" s="1" t="str">
        <f>VLOOKUP(A1093,'BDD de référence'!$B$5:$E$5006,4,0)</f>
        <v>Auvergne-Rhône-Alpes</v>
      </c>
      <c r="D1093" s="201">
        <v>12248</v>
      </c>
      <c r="E1093" s="189" t="str">
        <f t="shared" si="16"/>
        <v>Tranche B</v>
      </c>
      <c r="F1093" s="119">
        <f>IFERROR((VLOOKUP(E1093,'Simulations - Consolidé'!$A$41:$P$45,13,0)*D1093+VLOOKUP(E1093,'Simulations - Consolidé'!$A$41:$P$45,14,0)),"")*$B$6</f>
        <v>27307.04516129032</v>
      </c>
      <c r="G1093" s="119" t="str" cm="1">
        <f t="array" ref="G1093">IF(SUMIF('BDD de référence'!$B$6:$B$4786,A1093,'BDD de référence'!$I$6:$I$4786)&gt;0,IFERROR((VLOOKUP(E1093,'Volet 1 - Domaines 2&amp;3'!$A$39:$L$43,11,0)*D1093+VLOOKUP(E1093,'Volet 1 - Domaines 2&amp;3'!$A$39:$L$43,12,0))*$B$6,error),"")</f>
        <v/>
      </c>
      <c r="H1093" s="119" t="str" cm="1">
        <f t="array" ref="H1093">IF(SUMIF('BDD de référence'!$B$6:$B$4786,A1093,'BDD de référence'!$J$6:$J$4786)&gt;0,IFERROR((VLOOKUP(E1093,'Volet 1 - Domaines 2&amp;3'!$A$39:$L$43,11,0)*D1093+VLOOKUP(E1093,'Volet 1 - Domaines 2&amp;3'!$A$39:$L$43,12,0))*$B$6,error),"")</f>
        <v/>
      </c>
      <c r="I1093" s="119">
        <f>IFERROR((VLOOKUP(E1093,'Simulations - Consolidé'!$A$41:$P$45,15,0)*D1093+VLOOKUP(E1093,'Simulations - Consolidé'!$A$41:$P$45,16,0)),"")*$C$6</f>
        <v>11870.924940991345</v>
      </c>
      <c r="J1093" s="167">
        <v>7801.84</v>
      </c>
      <c r="K1093" s="167">
        <v>9362.2100000000009</v>
      </c>
      <c r="L1093" s="167">
        <v>6827.43</v>
      </c>
      <c r="M1093" s="167">
        <v>8192.92</v>
      </c>
      <c r="N1093" s="167">
        <v>5839.9</v>
      </c>
      <c r="O1093" s="167">
        <v>7007.88</v>
      </c>
    </row>
    <row r="1094" spans="1:15">
      <c r="A1094" s="1" t="s">
        <v>4587</v>
      </c>
      <c r="B1094" s="1" t="str">
        <f>VLOOKUP(A1094,'BDD de référence'!$B$5:$D$5006,3,0)</f>
        <v>43</v>
      </c>
      <c r="C1094" s="1" t="str">
        <f>VLOOKUP(A1094,'BDD de référence'!$B$5:$E$5006,4,0)</f>
        <v>Auvergne-Rhône-Alpes</v>
      </c>
      <c r="D1094" s="201">
        <v>14185</v>
      </c>
      <c r="E1094" s="189" t="str">
        <f t="shared" si="16"/>
        <v>Tranche B</v>
      </c>
      <c r="F1094" s="119">
        <f>IFERROR((VLOOKUP(E1094,'Simulations - Consolidé'!$A$41:$P$45,13,0)*D1094+VLOOKUP(E1094,'Simulations - Consolidé'!$A$41:$P$45,14,0)),"")*$B$6</f>
        <v>29856.38709677419</v>
      </c>
      <c r="G1094" s="119" t="str" cm="1">
        <f t="array" ref="G1094">IF(SUMIF('BDD de référence'!$B$6:$B$4786,A1094,'BDD de référence'!$I$6:$I$4786)&gt;0,IFERROR((VLOOKUP(E1094,'Volet 1 - Domaines 2&amp;3'!$A$39:$L$43,11,0)*D1094+VLOOKUP(E1094,'Volet 1 - Domaines 2&amp;3'!$A$39:$L$43,12,0))*$B$6,error),"")</f>
        <v/>
      </c>
      <c r="H1094" s="119" t="str" cm="1">
        <f t="array" ref="H1094">IF(SUMIF('BDD de référence'!$B$6:$B$4786,A1094,'BDD de référence'!$J$6:$J$4786)&gt;0,IFERROR((VLOOKUP(E1094,'Volet 1 - Domaines 2&amp;3'!$A$39:$L$43,11,0)*D1094+VLOOKUP(E1094,'Volet 1 - Domaines 2&amp;3'!$A$39:$L$43,12,0))*$B$6,error),"")</f>
        <v/>
      </c>
      <c r="I1094" s="119">
        <f>IFERROR((VLOOKUP(E1094,'Simulations - Consolidé'!$A$41:$P$45,15,0)*D1094+VLOOKUP(E1094,'Simulations - Consolidé'!$A$41:$P$45,16,0)),"")*$C$6</f>
        <v>12979.175452399684</v>
      </c>
      <c r="J1094" s="167">
        <v>8374.6</v>
      </c>
      <c r="K1094" s="167">
        <v>10049.52</v>
      </c>
      <c r="L1094" s="167">
        <v>7348.13</v>
      </c>
      <c r="M1094" s="167">
        <v>8817.76</v>
      </c>
      <c r="N1094" s="167">
        <v>5996.1100000000006</v>
      </c>
      <c r="O1094" s="167">
        <v>7195.34</v>
      </c>
    </row>
    <row r="1095" spans="1:15">
      <c r="A1095" s="1" t="s">
        <v>4583</v>
      </c>
      <c r="B1095" s="1" t="str">
        <f>VLOOKUP(A1095,'BDD de référence'!$B$5:$D$5006,3,0)</f>
        <v>43</v>
      </c>
      <c r="C1095" s="1" t="str">
        <f>VLOOKUP(A1095,'BDD de référence'!$B$5:$E$5006,4,0)</f>
        <v>Auvergne-Rhône-Alpes</v>
      </c>
      <c r="D1095" s="201">
        <v>14885.5</v>
      </c>
      <c r="E1095" s="189" t="str">
        <f t="shared" si="16"/>
        <v>Tranche B</v>
      </c>
      <c r="F1095" s="119">
        <f>IFERROR((VLOOKUP(E1095,'Simulations - Consolidé'!$A$41:$P$45,13,0)*D1095+VLOOKUP(E1095,'Simulations - Consolidé'!$A$41:$P$45,14,0)),"")*$B$6</f>
        <v>30778.335483870964</v>
      </c>
      <c r="G1095" s="119" t="str" cm="1">
        <f t="array" ref="G1095">IF(SUMIF('BDD de référence'!$B$6:$B$4786,A1095,'BDD de référence'!$I$6:$I$4786)&gt;0,IFERROR((VLOOKUP(E1095,'Volet 1 - Domaines 2&amp;3'!$A$39:$L$43,11,0)*D1095+VLOOKUP(E1095,'Volet 1 - Domaines 2&amp;3'!$A$39:$L$43,12,0))*$B$6,error),"")</f>
        <v/>
      </c>
      <c r="H1095" s="119" t="str" cm="1">
        <f t="array" ref="H1095">IF(SUMIF('BDD de référence'!$B$6:$B$4786,A1095,'BDD de référence'!$J$6:$J$4786)&gt;0,IFERROR((VLOOKUP(E1095,'Volet 1 - Domaines 2&amp;3'!$A$39:$L$43,11,0)*D1095+VLOOKUP(E1095,'Volet 1 - Domaines 2&amp;3'!$A$39:$L$43,12,0))*$B$6,error),"")</f>
        <v/>
      </c>
      <c r="I1095" s="119">
        <f>IFERROR((VLOOKUP(E1095,'Simulations - Consolidé'!$A$41:$P$45,15,0)*D1095+VLOOKUP(E1095,'Simulations - Consolidé'!$A$41:$P$45,16,0)),"")*$C$6</f>
        <v>13379.965066876475</v>
      </c>
      <c r="J1095" s="167">
        <v>8581.75</v>
      </c>
      <c r="K1095" s="167">
        <v>10298.1</v>
      </c>
      <c r="L1095" s="167">
        <v>7536.43</v>
      </c>
      <c r="M1095" s="167">
        <v>9043.7199999999993</v>
      </c>
      <c r="N1095" s="167">
        <v>6052.6</v>
      </c>
      <c r="O1095" s="167">
        <v>7263.12</v>
      </c>
    </row>
    <row r="1096" spans="1:15">
      <c r="A1096" s="1" t="s">
        <v>4604</v>
      </c>
      <c r="B1096" s="1" t="str">
        <f>VLOOKUP(A1096,'BDD de référence'!$B$5:$D$5006,3,0)</f>
        <v>43</v>
      </c>
      <c r="C1096" s="1" t="str">
        <f>VLOOKUP(A1096,'BDD de référence'!$B$5:$E$5006,4,0)</f>
        <v>Auvergne-Rhône-Alpes</v>
      </c>
      <c r="D1096" s="201">
        <v>6302</v>
      </c>
      <c r="E1096" s="189" t="str">
        <f t="shared" si="16"/>
        <v>Tranche A</v>
      </c>
      <c r="F1096" s="119">
        <f>IFERROR((VLOOKUP(E1096,'Simulations - Consolidé'!$A$41:$P$45,13,0)*D1096+VLOOKUP(E1096,'Simulations - Consolidé'!$A$41:$P$45,14,0)),"")*$B$6</f>
        <v>19891.457142857143</v>
      </c>
      <c r="G1096" s="119" t="str" cm="1">
        <f t="array" ref="G1096">IF(SUMIF('BDD de référence'!$B$6:$B$4786,A1096,'BDD de référence'!$I$6:$I$4786)&gt;0,IFERROR((VLOOKUP(E1096,'Volet 1 - Domaines 2&amp;3'!$A$39:$L$43,11,0)*D1096+VLOOKUP(E1096,'Volet 1 - Domaines 2&amp;3'!$A$39:$L$43,12,0))*$B$6,error),"")</f>
        <v/>
      </c>
      <c r="H1096" s="119" t="str" cm="1">
        <f t="array" ref="H1096">IF(SUMIF('BDD de référence'!$B$6:$B$4786,A1096,'BDD de référence'!$J$6:$J$4786)&gt;0,IFERROR((VLOOKUP(E1096,'Volet 1 - Domaines 2&amp;3'!$A$39:$L$43,11,0)*D1096+VLOOKUP(E1096,'Volet 1 - Domaines 2&amp;3'!$A$39:$L$43,12,0))*$B$6,error),"")</f>
        <v/>
      </c>
      <c r="I1096" s="119">
        <f>IFERROR((VLOOKUP(E1096,'Simulations - Consolidé'!$A$41:$P$45,15,0)*D1096+VLOOKUP(E1096,'Simulations - Consolidé'!$A$41:$P$45,16,0)),"")*$C$6</f>
        <v>8647.2188153310108</v>
      </c>
      <c r="J1096" s="167">
        <v>6083.8200000000006</v>
      </c>
      <c r="K1096" s="167">
        <v>7300.59</v>
      </c>
      <c r="L1096" s="167">
        <v>5292.0300000000007</v>
      </c>
      <c r="M1096" s="167">
        <v>6350.4400000000005</v>
      </c>
      <c r="N1096" s="167">
        <v>5333.58</v>
      </c>
      <c r="O1096" s="167">
        <v>6400.3</v>
      </c>
    </row>
    <row r="1097" spans="1:15">
      <c r="A1097" s="1" t="s">
        <v>4598</v>
      </c>
      <c r="B1097" s="1" t="str">
        <f>VLOOKUP(A1097,'BDD de référence'!$B$5:$D$5006,3,0)</f>
        <v>43</v>
      </c>
      <c r="C1097" s="1" t="str">
        <f>VLOOKUP(A1097,'BDD de référence'!$B$5:$E$5006,4,0)</f>
        <v>Auvergne-Rhône-Alpes</v>
      </c>
      <c r="D1097" s="201">
        <v>8441</v>
      </c>
      <c r="E1097" s="189" t="str">
        <f t="shared" si="16"/>
        <v>Tranche B</v>
      </c>
      <c r="F1097" s="119">
        <f>IFERROR((VLOOKUP(E1097,'Simulations - Consolidé'!$A$41:$P$45,13,0)*D1097+VLOOKUP(E1097,'Simulations - Consolidé'!$A$41:$P$45,14,0)),"")*$B$6</f>
        <v>22296.54193548387</v>
      </c>
      <c r="G1097" s="119" t="str" cm="1">
        <f t="array" ref="G1097">IF(SUMIF('BDD de référence'!$B$6:$B$4786,A1097,'BDD de référence'!$I$6:$I$4786)&gt;0,IFERROR((VLOOKUP(E1097,'Volet 1 - Domaines 2&amp;3'!$A$39:$L$43,11,0)*D1097+VLOOKUP(E1097,'Volet 1 - Domaines 2&amp;3'!$A$39:$L$43,12,0))*$B$6,error),"")</f>
        <v/>
      </c>
      <c r="H1097" s="119" t="str" cm="1">
        <f t="array" ref="H1097">IF(SUMIF('BDD de référence'!$B$6:$B$4786,A1097,'BDD de référence'!$J$6:$J$4786)&gt;0,IFERROR((VLOOKUP(E1097,'Volet 1 - Domaines 2&amp;3'!$A$39:$L$43,11,0)*D1097+VLOOKUP(E1097,'Volet 1 - Domaines 2&amp;3'!$A$39:$L$43,12,0))*$B$6,error),"")</f>
        <v/>
      </c>
      <c r="I1097" s="119">
        <f>IFERROR((VLOOKUP(E1097,'Simulations - Consolidé'!$A$41:$P$45,15,0)*D1097+VLOOKUP(E1097,'Simulations - Consolidé'!$A$41:$P$45,16,0)),"")*$C$6</f>
        <v>9692.7578284815099</v>
      </c>
      <c r="J1097" s="167">
        <v>6676.1100000000006</v>
      </c>
      <c r="K1097" s="167">
        <v>8011.34</v>
      </c>
      <c r="L1097" s="167">
        <v>5804.04</v>
      </c>
      <c r="M1097" s="167">
        <v>6964.85</v>
      </c>
      <c r="N1097" s="167">
        <v>5532.89</v>
      </c>
      <c r="O1097" s="167">
        <v>6639.47</v>
      </c>
    </row>
    <row r="1098" spans="1:15">
      <c r="A1098" s="1" t="s">
        <v>4601</v>
      </c>
      <c r="B1098" s="1" t="str">
        <f>VLOOKUP(A1098,'BDD de référence'!$B$5:$D$5006,3,0)</f>
        <v>43</v>
      </c>
      <c r="C1098" s="1" t="str">
        <f>VLOOKUP(A1098,'BDD de référence'!$B$5:$E$5006,4,0)</f>
        <v>Auvergne-Rhône-Alpes</v>
      </c>
      <c r="D1098" s="201">
        <v>7307</v>
      </c>
      <c r="E1098" s="189" t="str">
        <f t="shared" si="16"/>
        <v>Tranche B</v>
      </c>
      <c r="F1098" s="119">
        <f>IFERROR((VLOOKUP(E1098,'Simulations - Consolidé'!$A$41:$P$45,13,0)*D1098+VLOOKUP(E1098,'Simulations - Consolidé'!$A$41:$P$45,14,0)),"")*$B$6</f>
        <v>20804.051612903222</v>
      </c>
      <c r="G1098" s="119" t="str" cm="1">
        <f t="array" ref="G1098">IF(SUMIF('BDD de référence'!$B$6:$B$4786,A1098,'BDD de référence'!$I$6:$I$4786)&gt;0,IFERROR((VLOOKUP(E1098,'Volet 1 - Domaines 2&amp;3'!$A$39:$L$43,11,0)*D1098+VLOOKUP(E1098,'Volet 1 - Domaines 2&amp;3'!$A$39:$L$43,12,0))*$B$6,error),"")</f>
        <v/>
      </c>
      <c r="H1098" s="119" t="str" cm="1">
        <f t="array" ref="H1098">IF(SUMIF('BDD de référence'!$B$6:$B$4786,A1098,'BDD de référence'!$J$6:$J$4786)&gt;0,IFERROR((VLOOKUP(E1098,'Volet 1 - Domaines 2&amp;3'!$A$39:$L$43,11,0)*D1098+VLOOKUP(E1098,'Volet 1 - Domaines 2&amp;3'!$A$39:$L$43,12,0))*$B$6,error),"")</f>
        <v/>
      </c>
      <c r="I1098" s="119">
        <f>IFERROR((VLOOKUP(E1098,'Simulations - Consolidé'!$A$41:$P$45,15,0)*D1098+VLOOKUP(E1098,'Simulations - Consolidé'!$A$41:$P$45,16,0)),"")*$C$6</f>
        <v>9043.9420928402833</v>
      </c>
      <c r="J1098" s="167">
        <v>6340.79</v>
      </c>
      <c r="K1098" s="167">
        <v>7608.95</v>
      </c>
      <c r="L1098" s="167">
        <v>5499.2</v>
      </c>
      <c r="M1098" s="167">
        <v>6599.04</v>
      </c>
      <c r="N1098" s="167">
        <v>5441.43</v>
      </c>
      <c r="O1098" s="167">
        <v>6529.72</v>
      </c>
    </row>
    <row r="1099" spans="1:15">
      <c r="A1099" s="1" t="s">
        <v>4595</v>
      </c>
      <c r="B1099" s="1" t="str">
        <f>VLOOKUP(A1099,'BDD de référence'!$B$5:$D$5006,3,0)</f>
        <v>43</v>
      </c>
      <c r="C1099" s="1" t="str">
        <f>VLOOKUP(A1099,'BDD de référence'!$B$5:$E$5006,4,0)</f>
        <v>Auvergne-Rhône-Alpes</v>
      </c>
      <c r="D1099" s="201">
        <v>8936</v>
      </c>
      <c r="E1099" s="189" t="str">
        <f t="shared" ref="E1099:E1162" si="17">IF(D1099&gt;230000,"Tranche D",IF(D1099&lt;7000,"Tranche A",IF(D1099&lt;22500,"Tranche B","Tranche C")))</f>
        <v>Tranche B</v>
      </c>
      <c r="F1099" s="119">
        <f>IFERROR((VLOOKUP(E1099,'Simulations - Consolidé'!$A$41:$P$45,13,0)*D1099+VLOOKUP(E1099,'Simulations - Consolidé'!$A$41:$P$45,14,0)),"")*$B$6</f>
        <v>22948.025806451609</v>
      </c>
      <c r="G1099" s="119" t="str" cm="1">
        <f t="array" ref="G1099">IF(SUMIF('BDD de référence'!$B$6:$B$4786,A1099,'BDD de référence'!$I$6:$I$4786)&gt;0,IFERROR((VLOOKUP(E1099,'Volet 1 - Domaines 2&amp;3'!$A$39:$L$43,11,0)*D1099+VLOOKUP(E1099,'Volet 1 - Domaines 2&amp;3'!$A$39:$L$43,12,0))*$B$6,error),"")</f>
        <v/>
      </c>
      <c r="H1099" s="119" t="str" cm="1">
        <f t="array" ref="H1099">IF(SUMIF('BDD de référence'!$B$6:$B$4786,A1099,'BDD de référence'!$J$6:$J$4786)&gt;0,IFERROR((VLOOKUP(E1099,'Volet 1 - Domaines 2&amp;3'!$A$39:$L$43,11,0)*D1099+VLOOKUP(E1099,'Volet 1 - Domaines 2&amp;3'!$A$39:$L$43,12,0))*$B$6,error),"")</f>
        <v/>
      </c>
      <c r="I1099" s="119">
        <f>IFERROR((VLOOKUP(E1099,'Simulations - Consolidé'!$A$41:$P$45,15,0)*D1099+VLOOKUP(E1099,'Simulations - Consolidé'!$A$41:$P$45,16,0)),"")*$C$6</f>
        <v>9975.9710464201416</v>
      </c>
      <c r="J1099" s="167">
        <v>6822.4800000000005</v>
      </c>
      <c r="K1099" s="167">
        <v>8186.9800000000005</v>
      </c>
      <c r="L1099" s="167">
        <v>5937.1</v>
      </c>
      <c r="M1099" s="167">
        <v>7124.52</v>
      </c>
      <c r="N1099" s="167">
        <v>5572.8</v>
      </c>
      <c r="O1099" s="167">
        <v>6687.36</v>
      </c>
    </row>
    <row r="1100" spans="1:15">
      <c r="A1100" s="1" t="s">
        <v>4592</v>
      </c>
      <c r="B1100" s="1" t="str">
        <f>VLOOKUP(A1100,'BDD de référence'!$B$5:$D$5006,3,0)</f>
        <v>43</v>
      </c>
      <c r="C1100" s="1" t="str">
        <f>VLOOKUP(A1100,'BDD de référence'!$B$5:$E$5006,4,0)</f>
        <v>Auvergne-Rhône-Alpes</v>
      </c>
      <c r="D1100" s="201">
        <v>10070</v>
      </c>
      <c r="E1100" s="189" t="str">
        <f t="shared" si="17"/>
        <v>Tranche B</v>
      </c>
      <c r="F1100" s="119">
        <f>IFERROR((VLOOKUP(E1100,'Simulations - Consolidé'!$A$41:$P$45,13,0)*D1100+VLOOKUP(E1100,'Simulations - Consolidé'!$A$41:$P$45,14,0)),"")*$B$6</f>
        <v>24440.516129032258</v>
      </c>
      <c r="G1100" s="119" t="str" cm="1">
        <f t="array" ref="G1100">IF(SUMIF('BDD de référence'!$B$6:$B$4786,A1100,'BDD de référence'!$I$6:$I$4786)&gt;0,IFERROR((VLOOKUP(E1100,'Volet 1 - Domaines 2&amp;3'!$A$39:$L$43,11,0)*D1100+VLOOKUP(E1100,'Volet 1 - Domaines 2&amp;3'!$A$39:$L$43,12,0))*$B$6,error),"")</f>
        <v/>
      </c>
      <c r="H1100" s="119" t="str" cm="1">
        <f t="array" ref="H1100">IF(SUMIF('BDD de référence'!$B$6:$B$4786,A1100,'BDD de référence'!$J$6:$J$4786)&gt;0,IFERROR((VLOOKUP(E1100,'Volet 1 - Domaines 2&amp;3'!$A$39:$L$43,11,0)*D1100+VLOOKUP(E1100,'Volet 1 - Domaines 2&amp;3'!$A$39:$L$43,12,0))*$B$6,error),"")</f>
        <v/>
      </c>
      <c r="I1100" s="119">
        <f>IFERROR((VLOOKUP(E1100,'Simulations - Consolidé'!$A$41:$P$45,15,0)*D1100+VLOOKUP(E1100,'Simulations - Consolidé'!$A$41:$P$45,16,0)),"")*$C$6</f>
        <v>10624.786782061368</v>
      </c>
      <c r="J1100" s="167">
        <v>7157.8</v>
      </c>
      <c r="K1100" s="167">
        <v>8589.36</v>
      </c>
      <c r="L1100" s="167">
        <v>6241.95</v>
      </c>
      <c r="M1100" s="167">
        <v>7490.34</v>
      </c>
      <c r="N1100" s="167">
        <v>5664.25</v>
      </c>
      <c r="O1100" s="167">
        <v>6797.1</v>
      </c>
    </row>
    <row r="1101" spans="1:15">
      <c r="A1101" s="1" t="s">
        <v>4580</v>
      </c>
      <c r="B1101" s="1" t="str">
        <f>VLOOKUP(A1101,'BDD de référence'!$B$5:$D$5006,3,0)</f>
        <v>43</v>
      </c>
      <c r="C1101" s="1" t="str">
        <f>VLOOKUP(A1101,'BDD de référence'!$B$5:$E$5006,4,0)</f>
        <v>Auvergne-Rhône-Alpes</v>
      </c>
      <c r="D1101" s="201">
        <v>19288.5</v>
      </c>
      <c r="E1101" s="189" t="str">
        <f t="shared" si="17"/>
        <v>Tranche B</v>
      </c>
      <c r="F1101" s="119">
        <f>IFERROR((VLOOKUP(E1101,'Simulations - Consolidé'!$A$41:$P$45,13,0)*D1101+VLOOKUP(E1101,'Simulations - Consolidé'!$A$41:$P$45,14,0)),"")*$B$6</f>
        <v>36573.251612903223</v>
      </c>
      <c r="G1101" s="119" t="str" cm="1">
        <f t="array" ref="G1101">IF(SUMIF('BDD de référence'!$B$6:$B$4786,A1101,'BDD de référence'!$I$6:$I$4786)&gt;0,IFERROR((VLOOKUP(E1101,'Volet 1 - Domaines 2&amp;3'!$A$39:$L$43,11,0)*D1101+VLOOKUP(E1101,'Volet 1 - Domaines 2&amp;3'!$A$39:$L$43,12,0))*$B$6,error),"")</f>
        <v/>
      </c>
      <c r="H1101" s="119" t="str" cm="1">
        <f t="array" ref="H1101">IF(SUMIF('BDD de référence'!$B$6:$B$4786,A1101,'BDD de référence'!$J$6:$J$4786)&gt;0,IFERROR((VLOOKUP(E1101,'Volet 1 - Domaines 2&amp;3'!$A$39:$L$43,11,0)*D1101+VLOOKUP(E1101,'Volet 1 - Domaines 2&amp;3'!$A$39:$L$43,12,0))*$B$6,error),"")</f>
        <v/>
      </c>
      <c r="I1101" s="119">
        <f>IFERROR((VLOOKUP(E1101,'Simulations - Consolidé'!$A$41:$P$45,15,0)*D1101+VLOOKUP(E1101,'Simulations - Consolidé'!$A$41:$P$45,16,0)),"")*$C$6</f>
        <v>15899.132336742721</v>
      </c>
      <c r="J1101" s="167">
        <v>9883.7000000000007</v>
      </c>
      <c r="K1101" s="167">
        <v>11860.44</v>
      </c>
      <c r="L1101" s="167">
        <v>8720.0400000000009</v>
      </c>
      <c r="M1101" s="167">
        <v>10464.050000000001</v>
      </c>
      <c r="N1101" s="167">
        <v>6407.68</v>
      </c>
      <c r="O1101" s="167">
        <v>7689.22</v>
      </c>
    </row>
    <row r="1102" spans="1:15">
      <c r="A1102" s="1" t="s">
        <v>4613</v>
      </c>
      <c r="B1102" s="1" t="str">
        <f>VLOOKUP(A1102,'BDD de référence'!$B$5:$D$5006,3,0)</f>
        <v>44</v>
      </c>
      <c r="C1102" s="1" t="str">
        <f>VLOOKUP(A1102,'BDD de référence'!$B$5:$E$5006,4,0)</f>
        <v>Pays de la Loire</v>
      </c>
      <c r="D1102" s="201">
        <v>259409.25</v>
      </c>
      <c r="E1102" s="189" t="str">
        <f t="shared" si="17"/>
        <v>Tranche D</v>
      </c>
      <c r="F1102" s="119">
        <f>IFERROR((VLOOKUP(E1102,'Simulations - Consolidé'!$A$41:$P$45,13,0)*D1102+VLOOKUP(E1102,'Simulations - Consolidé'!$A$41:$P$45,14,0)),"")*$B$6</f>
        <v>130601.92454379563</v>
      </c>
      <c r="G1102" s="119" cm="1">
        <f t="array" ref="G1102">IF(SUMIF('BDD de référence'!$B$6:$B$4786,A1102,'BDD de référence'!$I$6:$I$4786)&gt;0,IFERROR((VLOOKUP(E1102,'Volet 1 - Domaines 2&amp;3'!$A$39:$L$43,11,0)*D1102+VLOOKUP(E1102,'Volet 1 - Domaines 2&amp;3'!$A$39:$L$43,12,0))*$B$6,error),"")</f>
        <v>44710.905218978107</v>
      </c>
      <c r="H1102" s="119" cm="1">
        <f t="array" ref="H1102">IF(SUMIF('BDD de référence'!$B$6:$B$4786,A1102,'BDD de référence'!$J$6:$J$4786)&gt;0,IFERROR((VLOOKUP(E1102,'Volet 1 - Domaines 2&amp;3'!$A$39:$L$43,11,0)*D1102+VLOOKUP(E1102,'Volet 1 - Domaines 2&amp;3'!$A$39:$L$43,12,0))*$B$6,error),"")</f>
        <v>44710.905218978107</v>
      </c>
      <c r="I1102" s="119">
        <f>IFERROR((VLOOKUP(E1102,'Simulations - Consolidé'!$A$41:$P$45,15,0)*D1102+VLOOKUP(E1102,'Simulations - Consolidé'!$A$41:$P$45,16,0)),"")*$C$6</f>
        <v>56775.298618034532</v>
      </c>
      <c r="J1102" s="167">
        <v>34138.340000000004</v>
      </c>
      <c r="K1102" s="167">
        <v>40966.01</v>
      </c>
      <c r="L1102" s="167">
        <v>21155.34</v>
      </c>
      <c r="M1102" s="167">
        <v>25386.41</v>
      </c>
      <c r="N1102" s="167">
        <v>16988.669999999998</v>
      </c>
      <c r="O1102" s="167">
        <v>20386.41</v>
      </c>
    </row>
    <row r="1103" spans="1:15">
      <c r="A1103" s="1" t="s">
        <v>4692</v>
      </c>
      <c r="B1103" s="1" t="str">
        <f>VLOOKUP(A1103,'BDD de référence'!$B$5:$D$5006,3,0)</f>
        <v>44</v>
      </c>
      <c r="C1103" s="1" t="str">
        <f>VLOOKUP(A1103,'BDD de référence'!$B$5:$E$5006,4,0)</f>
        <v>Pays de la Loire</v>
      </c>
      <c r="D1103" s="201">
        <v>13180</v>
      </c>
      <c r="E1103" s="189" t="str">
        <f t="shared" si="17"/>
        <v>Tranche B</v>
      </c>
      <c r="F1103" s="119">
        <f>IFERROR((VLOOKUP(E1103,'Simulations - Consolidé'!$A$41:$P$45,13,0)*D1103+VLOOKUP(E1103,'Simulations - Consolidé'!$A$41:$P$45,14,0)),"")*$B$6</f>
        <v>28533.677419354837</v>
      </c>
      <c r="G1103" s="119" t="str" cm="1">
        <f t="array" ref="G1103">IF(SUMIF('BDD de référence'!$B$6:$B$4786,A1103,'BDD de référence'!$I$6:$I$4786)&gt;0,IFERROR((VLOOKUP(E1103,'Volet 1 - Domaines 2&amp;3'!$A$39:$L$43,11,0)*D1103+VLOOKUP(E1103,'Volet 1 - Domaines 2&amp;3'!$A$39:$L$43,12,0))*$B$6,error),"")</f>
        <v/>
      </c>
      <c r="H1103" s="119" t="str" cm="1">
        <f t="array" ref="H1103">IF(SUMIF('BDD de référence'!$B$6:$B$4786,A1103,'BDD de référence'!$J$6:$J$4786)&gt;0,IFERROR((VLOOKUP(E1103,'Volet 1 - Domaines 2&amp;3'!$A$39:$L$43,11,0)*D1103+VLOOKUP(E1103,'Volet 1 - Domaines 2&amp;3'!$A$39:$L$43,12,0))*$B$6,error),"")</f>
        <v/>
      </c>
      <c r="I1103" s="119">
        <f>IFERROR((VLOOKUP(E1103,'Simulations - Consolidé'!$A$41:$P$45,15,0)*D1103+VLOOKUP(E1103,'Simulations - Consolidé'!$A$41:$P$45,16,0)),"")*$C$6</f>
        <v>12404.16679779701</v>
      </c>
      <c r="J1103" s="167">
        <v>8077.43</v>
      </c>
      <c r="K1103" s="167">
        <v>9692.92</v>
      </c>
      <c r="L1103" s="167">
        <v>7077.96</v>
      </c>
      <c r="M1103" s="167">
        <v>8493.56</v>
      </c>
      <c r="N1103" s="167">
        <v>5915.06</v>
      </c>
      <c r="O1103" s="167">
        <v>7098.08</v>
      </c>
    </row>
    <row r="1104" spans="1:15">
      <c r="A1104" s="1" t="s">
        <v>4731</v>
      </c>
      <c r="B1104" s="1" t="str">
        <f>VLOOKUP(A1104,'BDD de référence'!$B$5:$D$5006,3,0)</f>
        <v>44</v>
      </c>
      <c r="C1104" s="1" t="str">
        <f>VLOOKUP(A1104,'BDD de référence'!$B$5:$E$5006,4,0)</f>
        <v>Pays de la Loire</v>
      </c>
      <c r="D1104" s="201">
        <v>10306.5</v>
      </c>
      <c r="E1104" s="189" t="str">
        <f t="shared" si="17"/>
        <v>Tranche B</v>
      </c>
      <c r="F1104" s="119">
        <f>IFERROR((VLOOKUP(E1104,'Simulations - Consolidé'!$A$41:$P$45,13,0)*D1104+VLOOKUP(E1104,'Simulations - Consolidé'!$A$41:$P$45,14,0)),"")*$B$6</f>
        <v>24751.780645161289</v>
      </c>
      <c r="G1104" s="119" t="str" cm="1">
        <f t="array" ref="G1104">IF(SUMIF('BDD de référence'!$B$6:$B$4786,A1104,'BDD de référence'!$I$6:$I$4786)&gt;0,IFERROR((VLOOKUP(E1104,'Volet 1 - Domaines 2&amp;3'!$A$39:$L$43,11,0)*D1104+VLOOKUP(E1104,'Volet 1 - Domaines 2&amp;3'!$A$39:$L$43,12,0))*$B$6,error),"")</f>
        <v/>
      </c>
      <c r="H1104" s="119" t="str" cm="1">
        <f t="array" ref="H1104">IF(SUMIF('BDD de référence'!$B$6:$B$4786,A1104,'BDD de référence'!$J$6:$J$4786)&gt;0,IFERROR((VLOOKUP(E1104,'Volet 1 - Domaines 2&amp;3'!$A$39:$L$43,11,0)*D1104+VLOOKUP(E1104,'Volet 1 - Domaines 2&amp;3'!$A$39:$L$43,12,0))*$B$6,error),"")</f>
        <v/>
      </c>
      <c r="I1104" s="119">
        <f>IFERROR((VLOOKUP(E1104,'Simulations - Consolidé'!$A$41:$P$45,15,0)*D1104+VLOOKUP(E1104,'Simulations - Consolidé'!$A$41:$P$45,16,0)),"")*$C$6</f>
        <v>10760.09976396538</v>
      </c>
      <c r="J1104" s="167">
        <v>7227.74</v>
      </c>
      <c r="K1104" s="167">
        <v>8673.2900000000009</v>
      </c>
      <c r="L1104" s="167">
        <v>6305.52</v>
      </c>
      <c r="M1104" s="167">
        <v>7566.63</v>
      </c>
      <c r="N1104" s="167">
        <v>5683.33</v>
      </c>
      <c r="O1104" s="167">
        <v>6820</v>
      </c>
    </row>
    <row r="1105" spans="1:15">
      <c r="A1105" s="1" t="s">
        <v>4658</v>
      </c>
      <c r="B1105" s="1" t="str">
        <f>VLOOKUP(A1105,'BDD de référence'!$B$5:$D$5006,3,0)</f>
        <v>44</v>
      </c>
      <c r="C1105" s="1" t="str">
        <f>VLOOKUP(A1105,'BDD de référence'!$B$5:$E$5006,4,0)</f>
        <v>Pays de la Loire</v>
      </c>
      <c r="D1105" s="201">
        <v>51741.25</v>
      </c>
      <c r="E1105" s="189" t="str">
        <f t="shared" si="17"/>
        <v>Tranche C</v>
      </c>
      <c r="F1105" s="119">
        <f>IFERROR((VLOOKUP(E1105,'Simulations - Consolidé'!$A$41:$P$45,13,0)*D1105+VLOOKUP(E1105,'Simulations - Consolidé'!$A$41:$P$45,14,0)),"")*$B$6</f>
        <v>53017.910240963858</v>
      </c>
      <c r="G1105" s="119" t="str" cm="1">
        <f t="array" ref="G1105">IF(SUMIF('BDD de référence'!$B$6:$B$4786,A1105,'BDD de référence'!$I$6:$I$4786)&gt;0,IFERROR((VLOOKUP(E1105,'Volet 1 - Domaines 2&amp;3'!$A$39:$L$43,11,0)*D1105+VLOOKUP(E1105,'Volet 1 - Domaines 2&amp;3'!$A$39:$L$43,12,0))*$B$6,error),"")</f>
        <v/>
      </c>
      <c r="H1105" s="119" t="str" cm="1">
        <f t="array" ref="H1105">IF(SUMIF('BDD de référence'!$B$6:$B$4786,A1105,'BDD de référence'!$J$6:$J$4786)&gt;0,IFERROR((VLOOKUP(E1105,'Volet 1 - Domaines 2&amp;3'!$A$39:$L$43,11,0)*D1105+VLOOKUP(E1105,'Volet 1 - Domaines 2&amp;3'!$A$39:$L$43,12,0))*$B$6,error),"")</f>
        <v/>
      </c>
      <c r="I1105" s="119">
        <f>IFERROR((VLOOKUP(E1105,'Simulations - Consolidé'!$A$41:$P$45,15,0)*D1105+VLOOKUP(E1105,'Simulations - Consolidé'!$A$41:$P$45,16,0)),"")*$C$6</f>
        <v>23047.958110490745</v>
      </c>
      <c r="J1105" s="167">
        <v>14004.08</v>
      </c>
      <c r="K1105" s="167">
        <v>16804.899999999998</v>
      </c>
      <c r="L1105" s="167">
        <v>11168.710000000001</v>
      </c>
      <c r="M1105" s="167">
        <v>13402.460000000001</v>
      </c>
      <c r="N1105" s="167">
        <v>8075.9000000000005</v>
      </c>
      <c r="O1105" s="167">
        <v>9691.08</v>
      </c>
    </row>
    <row r="1106" spans="1:15">
      <c r="A1106" s="1" t="s">
        <v>4610</v>
      </c>
      <c r="B1106" s="1" t="str">
        <f>VLOOKUP(A1106,'BDD de référence'!$B$5:$D$5006,3,0)</f>
        <v>44</v>
      </c>
      <c r="C1106" s="1" t="str">
        <f>VLOOKUP(A1106,'BDD de référence'!$B$5:$E$5006,4,0)</f>
        <v>Pays de la Loire</v>
      </c>
      <c r="D1106" s="201">
        <v>772920.25</v>
      </c>
      <c r="E1106" s="189" t="str">
        <f t="shared" si="17"/>
        <v>Tranche D</v>
      </c>
      <c r="F1106" s="119">
        <f>IFERROR((VLOOKUP(E1106,'Simulations - Consolidé'!$A$41:$P$45,13,0)*D1106+VLOOKUP(E1106,'Simulations - Consolidé'!$A$41:$P$45,14,0)),"")*$B$6</f>
        <v>184764.21614963506</v>
      </c>
      <c r="G1106" s="119" cm="1">
        <f t="array" ref="G1106">IF(SUMIF('BDD de référence'!$B$6:$B$4786,A1106,'BDD de référence'!$I$6:$I$4786)&gt;0,IFERROR((VLOOKUP(E1106,'Volet 1 - Domaines 2&amp;3'!$A$39:$L$43,11,0)*D1106+VLOOKUP(E1106,'Volet 1 - Domaines 2&amp;3'!$A$39:$L$43,12,0))*$B$6,error),"")</f>
        <v>53631.753248175184</v>
      </c>
      <c r="H1106" s="119" cm="1">
        <f t="array" ref="H1106">IF(SUMIF('BDD de référence'!$B$6:$B$4786,A1106,'BDD de référence'!$J$6:$J$4786)&gt;0,IFERROR((VLOOKUP(E1106,'Volet 1 - Domaines 2&amp;3'!$A$39:$L$43,11,0)*D1106+VLOOKUP(E1106,'Volet 1 - Domaines 2&amp;3'!$A$39:$L$43,12,0))*$B$6,error),"")</f>
        <v>53631.753248175184</v>
      </c>
      <c r="I1106" s="119">
        <f>IFERROR((VLOOKUP(E1106,'Simulations - Consolidé'!$A$41:$P$45,15,0)*D1106+VLOOKUP(E1106,'Simulations - Consolidé'!$A$41:$P$45,16,0)),"")*$C$6</f>
        <v>80320.742458162713</v>
      </c>
      <c r="J1106" s="167">
        <v>48194.3</v>
      </c>
      <c r="K1106" s="167">
        <v>57833.16</v>
      </c>
      <c r="L1106" s="167">
        <v>26777.719999999998</v>
      </c>
      <c r="M1106" s="167">
        <v>32133.269999999997</v>
      </c>
      <c r="N1106" s="167">
        <v>22611.05</v>
      </c>
      <c r="O1106" s="167">
        <v>27133.26</v>
      </c>
    </row>
    <row r="1107" spans="1:15">
      <c r="A1107" s="1" t="s">
        <v>4639</v>
      </c>
      <c r="B1107" s="1" t="str">
        <f>VLOOKUP(A1107,'BDD de référence'!$B$5:$D$5006,3,0)</f>
        <v>44</v>
      </c>
      <c r="C1107" s="1" t="str">
        <f>VLOOKUP(A1107,'BDD de référence'!$B$5:$E$5006,4,0)</f>
        <v>Pays de la Loire</v>
      </c>
      <c r="D1107" s="201">
        <v>79528</v>
      </c>
      <c r="E1107" s="189" t="str">
        <f t="shared" si="17"/>
        <v>Tranche C</v>
      </c>
      <c r="F1107" s="119">
        <f>IFERROR((VLOOKUP(E1107,'Simulations - Consolidé'!$A$41:$P$45,13,0)*D1107+VLOOKUP(E1107,'Simulations - Consolidé'!$A$41:$P$45,14,0)),"")*$B$6</f>
        <v>64628.084819277108</v>
      </c>
      <c r="G1107" s="119" t="str" cm="1">
        <f t="array" ref="G1107">IF(SUMIF('BDD de référence'!$B$6:$B$4786,A1107,'BDD de référence'!$I$6:$I$4786)&gt;0,IFERROR((VLOOKUP(E1107,'Volet 1 - Domaines 2&amp;3'!$A$39:$L$43,11,0)*D1107+VLOOKUP(E1107,'Volet 1 - Domaines 2&amp;3'!$A$39:$L$43,12,0))*$B$6,error),"")</f>
        <v/>
      </c>
      <c r="H1107" s="119" cm="1">
        <f t="array" ref="H1107">IF(SUMIF('BDD de référence'!$B$6:$B$4786,A1107,'BDD de référence'!$J$6:$J$4786)&gt;0,IFERROR((VLOOKUP(E1107,'Volet 1 - Domaines 2&amp;3'!$A$39:$L$43,11,0)*D1107+VLOOKUP(E1107,'Volet 1 - Domaines 2&amp;3'!$A$39:$L$43,12,0))*$B$6,error),"")</f>
        <v>28173.825542168677</v>
      </c>
      <c r="I1107" s="119">
        <f>IFERROR((VLOOKUP(E1107,'Simulations - Consolidé'!$A$41:$P$45,15,0)*D1107+VLOOKUP(E1107,'Simulations - Consolidé'!$A$41:$P$45,16,0)),"")*$C$6</f>
        <v>28095.135868351455</v>
      </c>
      <c r="J1107" s="167">
        <v>17017.099999999999</v>
      </c>
      <c r="K1107" s="167">
        <v>20420.52</v>
      </c>
      <c r="L1107" s="167">
        <v>12675.22</v>
      </c>
      <c r="M1107" s="167">
        <v>15210.27</v>
      </c>
      <c r="N1107" s="167">
        <v>9415.01</v>
      </c>
      <c r="O1107" s="167">
        <v>11298.02</v>
      </c>
    </row>
    <row r="1108" spans="1:15">
      <c r="A1108" s="1" t="s">
        <v>4715</v>
      </c>
      <c r="B1108" s="1" t="str">
        <f>VLOOKUP(A1108,'BDD de référence'!$B$5:$D$5006,3,0)</f>
        <v>44</v>
      </c>
      <c r="C1108" s="1" t="str">
        <f>VLOOKUP(A1108,'BDD de référence'!$B$5:$E$5006,4,0)</f>
        <v>Pays de la Loire</v>
      </c>
      <c r="D1108" s="201">
        <v>11007</v>
      </c>
      <c r="E1108" s="189" t="str">
        <f t="shared" si="17"/>
        <v>Tranche B</v>
      </c>
      <c r="F1108" s="119">
        <f>IFERROR((VLOOKUP(E1108,'Simulations - Consolidé'!$A$41:$P$45,13,0)*D1108+VLOOKUP(E1108,'Simulations - Consolidé'!$A$41:$P$45,14,0)),"")*$B$6</f>
        <v>25673.729032258063</v>
      </c>
      <c r="G1108" s="119" t="str" cm="1">
        <f t="array" ref="G1108">IF(SUMIF('BDD de référence'!$B$6:$B$4786,A1108,'BDD de référence'!$I$6:$I$4786)&gt;0,IFERROR((VLOOKUP(E1108,'Volet 1 - Domaines 2&amp;3'!$A$39:$L$43,11,0)*D1108+VLOOKUP(E1108,'Volet 1 - Domaines 2&amp;3'!$A$39:$L$43,12,0))*$B$6,error),"")</f>
        <v/>
      </c>
      <c r="H1108" s="119" t="str" cm="1">
        <f t="array" ref="H1108">IF(SUMIF('BDD de référence'!$B$6:$B$4786,A1108,'BDD de référence'!$J$6:$J$4786)&gt;0,IFERROR((VLOOKUP(E1108,'Volet 1 - Domaines 2&amp;3'!$A$39:$L$43,11,0)*D1108+VLOOKUP(E1108,'Volet 1 - Domaines 2&amp;3'!$A$39:$L$43,12,0))*$B$6,error),"")</f>
        <v/>
      </c>
      <c r="I1108" s="119">
        <f>IFERROR((VLOOKUP(E1108,'Simulations - Consolidé'!$A$41:$P$45,15,0)*D1108+VLOOKUP(E1108,'Simulations - Consolidé'!$A$41:$P$45,16,0)),"")*$C$6</f>
        <v>11160.889378442171</v>
      </c>
      <c r="J1108" s="167">
        <v>7434.87</v>
      </c>
      <c r="K1108" s="167">
        <v>8921.85</v>
      </c>
      <c r="L1108" s="167">
        <v>6493.83</v>
      </c>
      <c r="M1108" s="167">
        <v>7792.6</v>
      </c>
      <c r="N1108" s="167">
        <v>5739.8200000000006</v>
      </c>
      <c r="O1108" s="167">
        <v>6887.79</v>
      </c>
    </row>
    <row r="1109" spans="1:15">
      <c r="A1109" s="1" t="s">
        <v>4683</v>
      </c>
      <c r="B1109" s="1" t="str">
        <f>VLOOKUP(A1109,'BDD de référence'!$B$5:$D$5006,3,0)</f>
        <v>44</v>
      </c>
      <c r="C1109" s="1" t="str">
        <f>VLOOKUP(A1109,'BDD de référence'!$B$5:$E$5006,4,0)</f>
        <v>Pays de la Loire</v>
      </c>
      <c r="D1109" s="201">
        <v>14893</v>
      </c>
      <c r="E1109" s="189" t="str">
        <f t="shared" si="17"/>
        <v>Tranche B</v>
      </c>
      <c r="F1109" s="119">
        <f>IFERROR((VLOOKUP(E1109,'Simulations - Consolidé'!$A$41:$P$45,13,0)*D1109+VLOOKUP(E1109,'Simulations - Consolidé'!$A$41:$P$45,14,0)),"")*$B$6</f>
        <v>30788.206451612903</v>
      </c>
      <c r="G1109" s="119" t="str" cm="1">
        <f t="array" ref="G1109">IF(SUMIF('BDD de référence'!$B$6:$B$4786,A1109,'BDD de référence'!$I$6:$I$4786)&gt;0,IFERROR((VLOOKUP(E1109,'Volet 1 - Domaines 2&amp;3'!$A$39:$L$43,11,0)*D1109+VLOOKUP(E1109,'Volet 1 - Domaines 2&amp;3'!$A$39:$L$43,12,0))*$B$6,error),"")</f>
        <v/>
      </c>
      <c r="H1109" s="119" t="str" cm="1">
        <f t="array" ref="H1109">IF(SUMIF('BDD de référence'!$B$6:$B$4786,A1109,'BDD de référence'!$J$6:$J$4786)&gt;0,IFERROR((VLOOKUP(E1109,'Volet 1 - Domaines 2&amp;3'!$A$39:$L$43,11,0)*D1109+VLOOKUP(E1109,'Volet 1 - Domaines 2&amp;3'!$A$39:$L$43,12,0))*$B$6,error),"")</f>
        <v/>
      </c>
      <c r="I1109" s="119">
        <f>IFERROR((VLOOKUP(E1109,'Simulations - Consolidé'!$A$41:$P$45,15,0)*D1109+VLOOKUP(E1109,'Simulations - Consolidé'!$A$41:$P$45,16,0)),"")*$C$6</f>
        <v>13384.256176239182</v>
      </c>
      <c r="J1109" s="167">
        <v>8583.9600000000009</v>
      </c>
      <c r="K1109" s="167">
        <v>10300.76</v>
      </c>
      <c r="L1109" s="167">
        <v>7538.45</v>
      </c>
      <c r="M1109" s="167">
        <v>9046.14</v>
      </c>
      <c r="N1109" s="167">
        <v>6053.2</v>
      </c>
      <c r="O1109" s="167">
        <v>7263.84</v>
      </c>
    </row>
    <row r="1110" spans="1:15">
      <c r="A1110" s="1" t="s">
        <v>4632</v>
      </c>
      <c r="B1110" s="1" t="str">
        <f>VLOOKUP(A1110,'BDD de référence'!$B$5:$D$5006,3,0)</f>
        <v>44</v>
      </c>
      <c r="C1110" s="1" t="str">
        <f>VLOOKUP(A1110,'BDD de référence'!$B$5:$E$5006,4,0)</f>
        <v>Pays de la Loire</v>
      </c>
      <c r="D1110" s="201">
        <v>65967</v>
      </c>
      <c r="E1110" s="189" t="str">
        <f t="shared" si="17"/>
        <v>Tranche C</v>
      </c>
      <c r="F1110" s="119">
        <f>IFERROR((VLOOKUP(E1110,'Simulations - Consolidé'!$A$41:$P$45,13,0)*D1110+VLOOKUP(E1110,'Simulations - Consolidé'!$A$41:$P$45,14,0)),"")*$B$6</f>
        <v>58961.874216867465</v>
      </c>
      <c r="G1110" s="119" t="str" cm="1">
        <f t="array" ref="G1110">IF(SUMIF('BDD de référence'!$B$6:$B$4786,A1110,'BDD de référence'!$I$6:$I$4786)&gt;0,IFERROR((VLOOKUP(E1110,'Volet 1 - Domaines 2&amp;3'!$A$39:$L$43,11,0)*D1110+VLOOKUP(E1110,'Volet 1 - Domaines 2&amp;3'!$A$39:$L$43,12,0))*$B$6,error),"")</f>
        <v/>
      </c>
      <c r="H1110" s="119" t="str" cm="1">
        <f t="array" ref="H1110">IF(SUMIF('BDD de référence'!$B$6:$B$4786,A1110,'BDD de référence'!$J$6:$J$4786)&gt;0,IFERROR((VLOOKUP(E1110,'Volet 1 - Domaines 2&amp;3'!$A$39:$L$43,11,0)*D1110+VLOOKUP(E1110,'Volet 1 - Domaines 2&amp;3'!$A$39:$L$43,12,0))*$B$6,error),"")</f>
        <v/>
      </c>
      <c r="I1110" s="119">
        <f>IFERROR((VLOOKUP(E1110,'Simulations - Consolidé'!$A$41:$P$45,15,0)*D1110+VLOOKUP(E1110,'Simulations - Consolidé'!$A$41:$P$45,16,0)),"")*$C$6</f>
        <v>25631.919494563623</v>
      </c>
      <c r="J1110" s="167">
        <v>15546.630000000001</v>
      </c>
      <c r="K1110" s="167">
        <v>18655.96</v>
      </c>
      <c r="L1110" s="167">
        <v>11939.99</v>
      </c>
      <c r="M1110" s="167">
        <v>14327.99</v>
      </c>
      <c r="N1110" s="167">
        <v>8761.4699999999993</v>
      </c>
      <c r="O1110" s="167">
        <v>10513.77</v>
      </c>
    </row>
    <row r="1111" spans="1:15">
      <c r="A1111" s="1" t="s">
        <v>4717</v>
      </c>
      <c r="B1111" s="1" t="str">
        <f>VLOOKUP(A1111,'BDD de référence'!$B$5:$D$5006,3,0)</f>
        <v>44</v>
      </c>
      <c r="C1111" s="1" t="str">
        <f>VLOOKUP(A1111,'BDD de référence'!$B$5:$E$5006,4,0)</f>
        <v>Pays de la Loire</v>
      </c>
      <c r="D1111" s="201">
        <v>10943.5</v>
      </c>
      <c r="E1111" s="189" t="str">
        <f t="shared" si="17"/>
        <v>Tranche B</v>
      </c>
      <c r="F1111" s="119">
        <f>IFERROR((VLOOKUP(E1111,'Simulations - Consolidé'!$A$41:$P$45,13,0)*D1111+VLOOKUP(E1111,'Simulations - Consolidé'!$A$41:$P$45,14,0)),"")*$B$6</f>
        <v>25590.154838709674</v>
      </c>
      <c r="G1111" s="119" t="str" cm="1">
        <f t="array" ref="G1111">IF(SUMIF('BDD de référence'!$B$6:$B$4786,A1111,'BDD de référence'!$I$6:$I$4786)&gt;0,IFERROR((VLOOKUP(E1111,'Volet 1 - Domaines 2&amp;3'!$A$39:$L$43,11,0)*D1111+VLOOKUP(E1111,'Volet 1 - Domaines 2&amp;3'!$A$39:$L$43,12,0))*$B$6,error),"")</f>
        <v/>
      </c>
      <c r="H1111" s="119" t="str" cm="1">
        <f t="array" ref="H1111">IF(SUMIF('BDD de référence'!$B$6:$B$4786,A1111,'BDD de référence'!$J$6:$J$4786)&gt;0,IFERROR((VLOOKUP(E1111,'Volet 1 - Domaines 2&amp;3'!$A$39:$L$43,11,0)*D1111+VLOOKUP(E1111,'Volet 1 - Domaines 2&amp;3'!$A$39:$L$43,12,0))*$B$6,error),"")</f>
        <v/>
      </c>
      <c r="I1111" s="119">
        <f>IFERROR((VLOOKUP(E1111,'Simulations - Consolidé'!$A$41:$P$45,15,0)*D1111+VLOOKUP(E1111,'Simulations - Consolidé'!$A$41:$P$45,16,0)),"")*$C$6</f>
        <v>11124.557985837922</v>
      </c>
      <c r="J1111" s="167">
        <v>7416.1</v>
      </c>
      <c r="K1111" s="167">
        <v>8899.32</v>
      </c>
      <c r="L1111" s="167">
        <v>6476.75</v>
      </c>
      <c r="M1111" s="167">
        <v>7772.1</v>
      </c>
      <c r="N1111" s="167">
        <v>5734.7</v>
      </c>
      <c r="O1111" s="167">
        <v>6881.64</v>
      </c>
    </row>
    <row r="1112" spans="1:15">
      <c r="A1112" s="1" t="s">
        <v>4773</v>
      </c>
      <c r="B1112" s="1" t="str">
        <f>VLOOKUP(A1112,'BDD de référence'!$B$5:$D$5006,3,0)</f>
        <v>44</v>
      </c>
      <c r="C1112" s="1" t="str">
        <f>VLOOKUP(A1112,'BDD de référence'!$B$5:$E$5006,4,0)</f>
        <v>Pays de la Loire</v>
      </c>
      <c r="D1112" s="201">
        <v>3776.5</v>
      </c>
      <c r="E1112" s="189" t="str">
        <f t="shared" si="17"/>
        <v>Tranche A</v>
      </c>
      <c r="F1112" s="119">
        <f>IFERROR((VLOOKUP(E1112,'Simulations - Consolidé'!$A$41:$P$45,13,0)*D1112+VLOOKUP(E1112,'Simulations - Consolidé'!$A$41:$P$45,14,0)),"")*$B$6</f>
        <v>18051.45</v>
      </c>
      <c r="G1112" s="119" t="str" cm="1">
        <f t="array" ref="G1112">IF(SUMIF('BDD de référence'!$B$6:$B$4786,A1112,'BDD de référence'!$I$6:$I$4786)&gt;0,IFERROR((VLOOKUP(E1112,'Volet 1 - Domaines 2&amp;3'!$A$39:$L$43,11,0)*D1112+VLOOKUP(E1112,'Volet 1 - Domaines 2&amp;3'!$A$39:$L$43,12,0))*$B$6,error),"")</f>
        <v/>
      </c>
      <c r="H1112" s="119" t="str" cm="1">
        <f t="array" ref="H1112">IF(SUMIF('BDD de référence'!$B$6:$B$4786,A1112,'BDD de référence'!$J$6:$J$4786)&gt;0,IFERROR((VLOOKUP(E1112,'Volet 1 - Domaines 2&amp;3'!$A$39:$L$43,11,0)*D1112+VLOOKUP(E1112,'Volet 1 - Domaines 2&amp;3'!$A$39:$L$43,12,0))*$B$6,error),"")</f>
        <v/>
      </c>
      <c r="I1112" s="119">
        <f>IFERROR((VLOOKUP(E1112,'Simulations - Consolidé'!$A$41:$P$45,15,0)*D1112+VLOOKUP(E1112,'Simulations - Consolidé'!$A$41:$P$45,16,0)),"")*$C$6</f>
        <v>7847.3304878048784</v>
      </c>
      <c r="J1112" s="167">
        <v>5482.5</v>
      </c>
      <c r="K1112" s="167">
        <v>6579</v>
      </c>
      <c r="L1112" s="167">
        <v>4841.05</v>
      </c>
      <c r="M1112" s="167">
        <v>5809.26</v>
      </c>
      <c r="N1112" s="167">
        <v>5032.92</v>
      </c>
      <c r="O1112" s="167">
        <v>6039.51</v>
      </c>
    </row>
    <row r="1113" spans="1:15">
      <c r="A1113" s="1" t="s">
        <v>4704</v>
      </c>
      <c r="B1113" s="1" t="str">
        <f>VLOOKUP(A1113,'BDD de référence'!$B$5:$D$5006,3,0)</f>
        <v>44</v>
      </c>
      <c r="C1113" s="1" t="str">
        <f>VLOOKUP(A1113,'BDD de référence'!$B$5:$E$5006,4,0)</f>
        <v>Pays de la Loire</v>
      </c>
      <c r="D1113" s="201">
        <v>12385.5</v>
      </c>
      <c r="E1113" s="189" t="str">
        <f t="shared" si="17"/>
        <v>Tranche B</v>
      </c>
      <c r="F1113" s="119">
        <f>IFERROR((VLOOKUP(E1113,'Simulations - Consolidé'!$A$41:$P$45,13,0)*D1113+VLOOKUP(E1113,'Simulations - Consolidé'!$A$41:$P$45,14,0)),"")*$B$6</f>
        <v>27488.012903225805</v>
      </c>
      <c r="G1113" s="119" t="str" cm="1">
        <f t="array" ref="G1113">IF(SUMIF('BDD de référence'!$B$6:$B$4786,A1113,'BDD de référence'!$I$6:$I$4786)&gt;0,IFERROR((VLOOKUP(E1113,'Volet 1 - Domaines 2&amp;3'!$A$39:$L$43,11,0)*D1113+VLOOKUP(E1113,'Volet 1 - Domaines 2&amp;3'!$A$39:$L$43,12,0))*$B$6,error),"")</f>
        <v/>
      </c>
      <c r="H1113" s="119" t="str" cm="1">
        <f t="array" ref="H1113">IF(SUMIF('BDD de référence'!$B$6:$B$4786,A1113,'BDD de référence'!$J$6:$J$4786)&gt;0,IFERROR((VLOOKUP(E1113,'Volet 1 - Domaines 2&amp;3'!$A$39:$L$43,11,0)*D1113+VLOOKUP(E1113,'Volet 1 - Domaines 2&amp;3'!$A$39:$L$43,12,0))*$B$6,error),"")</f>
        <v/>
      </c>
      <c r="I1113" s="119">
        <f>IFERROR((VLOOKUP(E1113,'Simulations - Consolidé'!$A$41:$P$45,15,0)*D1113+VLOOKUP(E1113,'Simulations - Consolidé'!$A$41:$P$45,16,0)),"")*$C$6</f>
        <v>11949.59527930763</v>
      </c>
      <c r="J1113" s="167">
        <v>7842.5</v>
      </c>
      <c r="K1113" s="167">
        <v>9411</v>
      </c>
      <c r="L1113" s="167">
        <v>6864.39</v>
      </c>
      <c r="M1113" s="167">
        <v>8237.27</v>
      </c>
      <c r="N1113" s="167">
        <v>5850.99</v>
      </c>
      <c r="O1113" s="167">
        <v>7021.1900000000005</v>
      </c>
    </row>
    <row r="1114" spans="1:15">
      <c r="A1114" s="1" t="s">
        <v>4675</v>
      </c>
      <c r="B1114" s="1" t="str">
        <f>VLOOKUP(A1114,'BDD de référence'!$B$5:$D$5006,3,0)</f>
        <v>44</v>
      </c>
      <c r="C1114" s="1" t="str">
        <f>VLOOKUP(A1114,'BDD de référence'!$B$5:$E$5006,4,0)</f>
        <v>Pays de la Loire</v>
      </c>
      <c r="D1114" s="201">
        <v>16548.5</v>
      </c>
      <c r="E1114" s="189" t="str">
        <f t="shared" si="17"/>
        <v>Tranche B</v>
      </c>
      <c r="F1114" s="119">
        <f>IFERROR((VLOOKUP(E1114,'Simulations - Consolidé'!$A$41:$P$45,13,0)*D1114+VLOOKUP(E1114,'Simulations - Consolidé'!$A$41:$P$45,14,0)),"")*$B$6</f>
        <v>32967.058064516124</v>
      </c>
      <c r="G1114" s="119" t="str" cm="1">
        <f t="array" ref="G1114">IF(SUMIF('BDD de référence'!$B$6:$B$4786,A1114,'BDD de référence'!$I$6:$I$4786)&gt;0,IFERROR((VLOOKUP(E1114,'Volet 1 - Domaines 2&amp;3'!$A$39:$L$43,11,0)*D1114+VLOOKUP(E1114,'Volet 1 - Domaines 2&amp;3'!$A$39:$L$43,12,0))*$B$6,error),"")</f>
        <v/>
      </c>
      <c r="H1114" s="119" t="str" cm="1">
        <f t="array" ref="H1114">IF(SUMIF('BDD de référence'!$B$6:$B$4786,A1114,'BDD de référence'!$J$6:$J$4786)&gt;0,IFERROR((VLOOKUP(E1114,'Volet 1 - Domaines 2&amp;3'!$A$39:$L$43,11,0)*D1114+VLOOKUP(E1114,'Volet 1 - Domaines 2&amp;3'!$A$39:$L$43,12,0))*$B$6,error),"")</f>
        <v/>
      </c>
      <c r="I1114" s="119">
        <f>IFERROR((VLOOKUP(E1114,'Simulations - Consolidé'!$A$41:$P$45,15,0)*D1114+VLOOKUP(E1114,'Simulations - Consolidé'!$A$41:$P$45,16,0)),"")*$C$6</f>
        <v>14331.447049567269</v>
      </c>
      <c r="J1114" s="167">
        <v>9073.49</v>
      </c>
      <c r="K1114" s="167">
        <v>10888.19</v>
      </c>
      <c r="L1114" s="167">
        <v>7983.4800000000005</v>
      </c>
      <c r="M1114" s="167">
        <v>9580.18</v>
      </c>
      <c r="N1114" s="167">
        <v>6186.71</v>
      </c>
      <c r="O1114" s="167">
        <v>7424.06</v>
      </c>
    </row>
    <row r="1115" spans="1:15">
      <c r="A1115" s="1" t="s">
        <v>4720</v>
      </c>
      <c r="B1115" s="1" t="str">
        <f>VLOOKUP(A1115,'BDD de référence'!$B$5:$D$5006,3,0)</f>
        <v>44</v>
      </c>
      <c r="C1115" s="1" t="str">
        <f>VLOOKUP(A1115,'BDD de référence'!$B$5:$E$5006,4,0)</f>
        <v>Pays de la Loire</v>
      </c>
      <c r="D1115" s="201">
        <v>10862.5</v>
      </c>
      <c r="E1115" s="189" t="str">
        <f t="shared" si="17"/>
        <v>Tranche B</v>
      </c>
      <c r="F1115" s="119">
        <f>IFERROR((VLOOKUP(E1115,'Simulations - Consolidé'!$A$41:$P$45,13,0)*D1115+VLOOKUP(E1115,'Simulations - Consolidé'!$A$41:$P$45,14,0)),"")*$B$6</f>
        <v>25483.548387096773</v>
      </c>
      <c r="G1115" s="119" t="str" cm="1">
        <f t="array" ref="G1115">IF(SUMIF('BDD de référence'!$B$6:$B$4786,A1115,'BDD de référence'!$I$6:$I$4786)&gt;0,IFERROR((VLOOKUP(E1115,'Volet 1 - Domaines 2&amp;3'!$A$39:$L$43,11,0)*D1115+VLOOKUP(E1115,'Volet 1 - Domaines 2&amp;3'!$A$39:$L$43,12,0))*$B$6,error),"")</f>
        <v/>
      </c>
      <c r="H1115" s="119" t="str" cm="1">
        <f t="array" ref="H1115">IF(SUMIF('BDD de référence'!$B$6:$B$4786,A1115,'BDD de référence'!$J$6:$J$4786)&gt;0,IFERROR((VLOOKUP(E1115,'Volet 1 - Domaines 2&amp;3'!$A$39:$L$43,11,0)*D1115+VLOOKUP(E1115,'Volet 1 - Domaines 2&amp;3'!$A$39:$L$43,12,0))*$B$6,error),"")</f>
        <v/>
      </c>
      <c r="I1115" s="119">
        <f>IFERROR((VLOOKUP(E1115,'Simulations - Consolidé'!$A$41:$P$45,15,0)*D1115+VLOOKUP(E1115,'Simulations - Consolidé'!$A$41:$P$45,16,0)),"")*$C$6</f>
        <v>11078.214004720692</v>
      </c>
      <c r="J1115" s="167">
        <v>7392.1500000000005</v>
      </c>
      <c r="K1115" s="167">
        <v>8870.58</v>
      </c>
      <c r="L1115" s="167">
        <v>6454.9800000000005</v>
      </c>
      <c r="M1115" s="167">
        <v>7745.9800000000005</v>
      </c>
      <c r="N1115" s="167">
        <v>5728.17</v>
      </c>
      <c r="O1115" s="167">
        <v>6873.81</v>
      </c>
    </row>
    <row r="1116" spans="1:15">
      <c r="A1116" s="1" t="s">
        <v>4698</v>
      </c>
      <c r="B1116" s="1" t="str">
        <f>VLOOKUP(A1116,'BDD de référence'!$B$5:$D$5006,3,0)</f>
        <v>44</v>
      </c>
      <c r="C1116" s="1" t="str">
        <f>VLOOKUP(A1116,'BDD de référence'!$B$5:$E$5006,4,0)</f>
        <v>Pays de la Loire</v>
      </c>
      <c r="D1116" s="201">
        <v>12661</v>
      </c>
      <c r="E1116" s="189" t="str">
        <f t="shared" si="17"/>
        <v>Tranche B</v>
      </c>
      <c r="F1116" s="119">
        <f>IFERROR((VLOOKUP(E1116,'Simulations - Consolidé'!$A$41:$P$45,13,0)*D1116+VLOOKUP(E1116,'Simulations - Consolidé'!$A$41:$P$45,14,0)),"")*$B$6</f>
        <v>27850.606451612901</v>
      </c>
      <c r="G1116" s="119" t="str" cm="1">
        <f t="array" ref="G1116">IF(SUMIF('BDD de référence'!$B$6:$B$4786,A1116,'BDD de référence'!$I$6:$I$4786)&gt;0,IFERROR((VLOOKUP(E1116,'Volet 1 - Domaines 2&amp;3'!$A$39:$L$43,11,0)*D1116+VLOOKUP(E1116,'Volet 1 - Domaines 2&amp;3'!$A$39:$L$43,12,0))*$B$6,error),"")</f>
        <v/>
      </c>
      <c r="H1116" s="119" t="str" cm="1">
        <f t="array" ref="H1116">IF(SUMIF('BDD de référence'!$B$6:$B$4786,A1116,'BDD de référence'!$J$6:$J$4786)&gt;0,IFERROR((VLOOKUP(E1116,'Volet 1 - Domaines 2&amp;3'!$A$39:$L$43,11,0)*D1116+VLOOKUP(E1116,'Volet 1 - Domaines 2&amp;3'!$A$39:$L$43,12,0))*$B$6,error),"")</f>
        <v/>
      </c>
      <c r="I1116" s="119">
        <f>IFERROR((VLOOKUP(E1116,'Simulations - Consolidé'!$A$41:$P$45,15,0)*D1116+VLOOKUP(E1116,'Simulations - Consolidé'!$A$41:$P$45,16,0)),"")*$C$6</f>
        <v>12107.222029897719</v>
      </c>
      <c r="J1116" s="167">
        <v>7923.96</v>
      </c>
      <c r="K1116" s="167">
        <v>9508.76</v>
      </c>
      <c r="L1116" s="167">
        <v>6938.45</v>
      </c>
      <c r="M1116" s="167">
        <v>8326.14</v>
      </c>
      <c r="N1116" s="167">
        <v>5873.2</v>
      </c>
      <c r="O1116" s="167">
        <v>7047.84</v>
      </c>
    </row>
    <row r="1117" spans="1:15">
      <c r="A1117" s="1" t="s">
        <v>4702</v>
      </c>
      <c r="B1117" s="1" t="str">
        <f>VLOOKUP(A1117,'BDD de référence'!$B$5:$D$5006,3,0)</f>
        <v>44</v>
      </c>
      <c r="C1117" s="1" t="str">
        <f>VLOOKUP(A1117,'BDD de référence'!$B$5:$E$5006,4,0)</f>
        <v>Pays de la Loire</v>
      </c>
      <c r="D1117" s="201">
        <v>12439</v>
      </c>
      <c r="E1117" s="189" t="str">
        <f t="shared" si="17"/>
        <v>Tranche B</v>
      </c>
      <c r="F1117" s="119">
        <f>IFERROR((VLOOKUP(E1117,'Simulations - Consolidé'!$A$41:$P$45,13,0)*D1117+VLOOKUP(E1117,'Simulations - Consolidé'!$A$41:$P$45,14,0)),"")*$B$6</f>
        <v>27558.425806451611</v>
      </c>
      <c r="G1117" s="119" t="str" cm="1">
        <f t="array" ref="G1117">IF(SUMIF('BDD de référence'!$B$6:$B$4786,A1117,'BDD de référence'!$I$6:$I$4786)&gt;0,IFERROR((VLOOKUP(E1117,'Volet 1 - Domaines 2&amp;3'!$A$39:$L$43,11,0)*D1117+VLOOKUP(E1117,'Volet 1 - Domaines 2&amp;3'!$A$39:$L$43,12,0))*$B$6,error),"")</f>
        <v/>
      </c>
      <c r="H1117" s="119" t="str" cm="1">
        <f t="array" ref="H1117">IF(SUMIF('BDD de référence'!$B$6:$B$4786,A1117,'BDD de référence'!$J$6:$J$4786)&gt;0,IFERROR((VLOOKUP(E1117,'Volet 1 - Domaines 2&amp;3'!$A$39:$L$43,11,0)*D1117+VLOOKUP(E1117,'Volet 1 - Domaines 2&amp;3'!$A$39:$L$43,12,0))*$B$6,error),"")</f>
        <v/>
      </c>
      <c r="I1117" s="119">
        <f>IFERROR((VLOOKUP(E1117,'Simulations - Consolidé'!$A$41:$P$45,15,0)*D1117+VLOOKUP(E1117,'Simulations - Consolidé'!$A$41:$P$45,16,0)),"")*$C$6</f>
        <v>11980.205192761605</v>
      </c>
      <c r="J1117" s="167">
        <v>7858.31</v>
      </c>
      <c r="K1117" s="167">
        <v>9429.98</v>
      </c>
      <c r="L1117" s="167">
        <v>6878.77</v>
      </c>
      <c r="M1117" s="167">
        <v>8254.5300000000007</v>
      </c>
      <c r="N1117" s="167">
        <v>5855.3</v>
      </c>
      <c r="O1117" s="167">
        <v>7026.36</v>
      </c>
    </row>
    <row r="1118" spans="1:15">
      <c r="A1118" s="1" t="s">
        <v>4629</v>
      </c>
      <c r="B1118" s="1" t="str">
        <f>VLOOKUP(A1118,'BDD de référence'!$B$5:$D$5006,3,0)</f>
        <v>44</v>
      </c>
      <c r="C1118" s="1" t="str">
        <f>VLOOKUP(A1118,'BDD de référence'!$B$5:$E$5006,4,0)</f>
        <v>Pays de la Loire</v>
      </c>
      <c r="D1118" s="201">
        <v>67004.5</v>
      </c>
      <c r="E1118" s="189" t="str">
        <f t="shared" si="17"/>
        <v>Tranche C</v>
      </c>
      <c r="F1118" s="119">
        <f>IFERROR((VLOOKUP(E1118,'Simulations - Consolidé'!$A$41:$P$45,13,0)*D1118+VLOOKUP(E1118,'Simulations - Consolidé'!$A$41:$P$45,14,0)),"")*$B$6</f>
        <v>59395.374216867465</v>
      </c>
      <c r="G1118" s="119" cm="1">
        <f t="array" ref="G1118">IF(SUMIF('BDD de référence'!$B$6:$B$4786,A1118,'BDD de référence'!$I$6:$I$4786)&gt;0,IFERROR((VLOOKUP(E1118,'Volet 1 - Domaines 2&amp;3'!$A$39:$L$43,11,0)*D1118+VLOOKUP(E1118,'Volet 1 - Domaines 2&amp;3'!$A$39:$L$43,12,0))*$B$6,error),"")</f>
        <v>26839.997349397589</v>
      </c>
      <c r="H1118" s="119" cm="1">
        <f t="array" ref="H1118">IF(SUMIF('BDD de référence'!$B$6:$B$4786,A1118,'BDD de référence'!$J$6:$J$4786)&gt;0,IFERROR((VLOOKUP(E1118,'Volet 1 - Domaines 2&amp;3'!$A$39:$L$43,11,0)*D1118+VLOOKUP(E1118,'Volet 1 - Domaines 2&amp;3'!$A$39:$L$43,12,0))*$B$6,error),"")</f>
        <v>26839.997349397589</v>
      </c>
      <c r="I1118" s="119">
        <f>IFERROR((VLOOKUP(E1118,'Simulations - Consolidé'!$A$41:$P$45,15,0)*D1118+VLOOKUP(E1118,'Simulations - Consolidé'!$A$41:$P$45,16,0)),"")*$C$6</f>
        <v>25820.370714075816</v>
      </c>
      <c r="J1118" s="167">
        <v>15659.130000000001</v>
      </c>
      <c r="K1118" s="167">
        <v>18790.96</v>
      </c>
      <c r="L1118" s="167">
        <v>11996.24</v>
      </c>
      <c r="M1118" s="167">
        <v>14395.49</v>
      </c>
      <c r="N1118" s="167">
        <v>8811.4699999999993</v>
      </c>
      <c r="O1118" s="167">
        <v>10573.77</v>
      </c>
    </row>
    <row r="1119" spans="1:15">
      <c r="A1119" s="1" t="s">
        <v>4644</v>
      </c>
      <c r="B1119" s="1" t="str">
        <f>VLOOKUP(A1119,'BDD de référence'!$B$5:$D$5006,3,0)</f>
        <v>44</v>
      </c>
      <c r="C1119" s="1" t="str">
        <f>VLOOKUP(A1119,'BDD de référence'!$B$5:$E$5006,4,0)</f>
        <v>Pays de la Loire</v>
      </c>
      <c r="D1119" s="201">
        <v>47845</v>
      </c>
      <c r="E1119" s="189" t="str">
        <f t="shared" si="17"/>
        <v>Tranche C</v>
      </c>
      <c r="F1119" s="119">
        <f>IFERROR((VLOOKUP(E1119,'Simulations - Consolidé'!$A$41:$P$45,13,0)*D1119+VLOOKUP(E1119,'Simulations - Consolidé'!$A$41:$P$45,14,0)),"")*$B$6</f>
        <v>51389.934939759034</v>
      </c>
      <c r="G1119" s="119" t="str" cm="1">
        <f t="array" ref="G1119">IF(SUMIF('BDD de référence'!$B$6:$B$4786,A1119,'BDD de référence'!$I$6:$I$4786)&gt;0,IFERROR((VLOOKUP(E1119,'Volet 1 - Domaines 2&amp;3'!$A$39:$L$43,11,0)*D1119+VLOOKUP(E1119,'Volet 1 - Domaines 2&amp;3'!$A$39:$L$43,12,0))*$B$6,error),"")</f>
        <v/>
      </c>
      <c r="H1119" s="119" cm="1">
        <f t="array" ref="H1119">IF(SUMIF('BDD de référence'!$B$6:$B$4786,A1119,'BDD de référence'!$J$6:$J$4786)&gt;0,IFERROR((VLOOKUP(E1119,'Volet 1 - Domaines 2&amp;3'!$A$39:$L$43,11,0)*D1119+VLOOKUP(E1119,'Volet 1 - Domaines 2&amp;3'!$A$39:$L$43,12,0))*$B$6,error),"")</f>
        <v>24799.395180722888</v>
      </c>
      <c r="I1119" s="119">
        <f>IFERROR((VLOOKUP(E1119,'Simulations - Consolidé'!$A$41:$P$45,15,0)*D1119+VLOOKUP(E1119,'Simulations - Consolidé'!$A$41:$P$45,16,0)),"")*$C$6</f>
        <v>22340.244313840733</v>
      </c>
      <c r="J1119" s="167">
        <v>13581.6</v>
      </c>
      <c r="K1119" s="167">
        <v>16297.92</v>
      </c>
      <c r="L1119" s="167">
        <v>10957.47</v>
      </c>
      <c r="M1119" s="167">
        <v>13148.97</v>
      </c>
      <c r="N1119" s="167">
        <v>7888.12</v>
      </c>
      <c r="O1119" s="167">
        <v>9465.75</v>
      </c>
    </row>
    <row r="1120" spans="1:15">
      <c r="A1120" s="1" t="s">
        <v>4694</v>
      </c>
      <c r="B1120" s="1" t="str">
        <f>VLOOKUP(A1120,'BDD de référence'!$B$5:$D$5006,3,0)</f>
        <v>44</v>
      </c>
      <c r="C1120" s="1" t="str">
        <f>VLOOKUP(A1120,'BDD de référence'!$B$5:$E$5006,4,0)</f>
        <v>Pays de la Loire</v>
      </c>
      <c r="D1120" s="201">
        <v>12853</v>
      </c>
      <c r="E1120" s="189" t="str">
        <f t="shared" si="17"/>
        <v>Tranche B</v>
      </c>
      <c r="F1120" s="119">
        <f>IFERROR((VLOOKUP(E1120,'Simulations - Consolidé'!$A$41:$P$45,13,0)*D1120+VLOOKUP(E1120,'Simulations - Consolidé'!$A$41:$P$45,14,0)),"")*$B$6</f>
        <v>28103.303225806445</v>
      </c>
      <c r="G1120" s="119" t="str" cm="1">
        <f t="array" ref="G1120">IF(SUMIF('BDD de référence'!$B$6:$B$4786,A1120,'BDD de référence'!$I$6:$I$4786)&gt;0,IFERROR((VLOOKUP(E1120,'Volet 1 - Domaines 2&amp;3'!$A$39:$L$43,11,0)*D1120+VLOOKUP(E1120,'Volet 1 - Domaines 2&amp;3'!$A$39:$L$43,12,0))*$B$6,error),"")</f>
        <v/>
      </c>
      <c r="H1120" s="119" t="str" cm="1">
        <f t="array" ref="H1120">IF(SUMIF('BDD de référence'!$B$6:$B$4786,A1120,'BDD de référence'!$J$6:$J$4786)&gt;0,IFERROR((VLOOKUP(E1120,'Volet 1 - Domaines 2&amp;3'!$A$39:$L$43,11,0)*D1120+VLOOKUP(E1120,'Volet 1 - Domaines 2&amp;3'!$A$39:$L$43,12,0))*$B$6,error),"")</f>
        <v/>
      </c>
      <c r="I1120" s="119">
        <f>IFERROR((VLOOKUP(E1120,'Simulations - Consolidé'!$A$41:$P$45,15,0)*D1120+VLOOKUP(E1120,'Simulations - Consolidé'!$A$41:$P$45,16,0)),"")*$C$6</f>
        <v>12217.074429583005</v>
      </c>
      <c r="J1120" s="167">
        <v>7980.74</v>
      </c>
      <c r="K1120" s="167">
        <v>9576.89</v>
      </c>
      <c r="L1120" s="167">
        <v>6990.06</v>
      </c>
      <c r="M1120" s="167">
        <v>8388.08</v>
      </c>
      <c r="N1120" s="167">
        <v>5888.6900000000005</v>
      </c>
      <c r="O1120" s="167">
        <v>7066.43</v>
      </c>
    </row>
    <row r="1121" spans="1:15">
      <c r="A1121" s="1" t="s">
        <v>4707</v>
      </c>
      <c r="B1121" s="1" t="str">
        <f>VLOOKUP(A1121,'BDD de référence'!$B$5:$D$5006,3,0)</f>
        <v>44</v>
      </c>
      <c r="C1121" s="1" t="str">
        <f>VLOOKUP(A1121,'BDD de référence'!$B$5:$E$5006,4,0)</f>
        <v>Pays de la Loire</v>
      </c>
      <c r="D1121" s="201">
        <v>113144.5</v>
      </c>
      <c r="E1121" s="189" t="str">
        <f t="shared" si="17"/>
        <v>Tranche C</v>
      </c>
      <c r="F1121" s="119">
        <f>IFERROR((VLOOKUP(E1121,'Simulations - Consolidé'!$A$41:$P$45,13,0)*D1121+VLOOKUP(E1121,'Simulations - Consolidé'!$A$41:$P$45,14,0)),"")*$B$6</f>
        <v>78674.111566265055</v>
      </c>
      <c r="G1121" s="119" t="str" cm="1">
        <f t="array" ref="G1121">IF(SUMIF('BDD de référence'!$B$6:$B$4786,A1121,'BDD de référence'!$I$6:$I$4786)&gt;0,IFERROR((VLOOKUP(E1121,'Volet 1 - Domaines 2&amp;3'!$A$39:$L$43,11,0)*D1121+VLOOKUP(E1121,'Volet 1 - Domaines 2&amp;3'!$A$39:$L$43,12,0))*$B$6,error),"")</f>
        <v/>
      </c>
      <c r="H1121" s="119" t="str" cm="1">
        <f t="array" ref="H1121">IF(SUMIF('BDD de référence'!$B$6:$B$4786,A1121,'BDD de référence'!$J$6:$J$4786)&gt;0,IFERROR((VLOOKUP(E1121,'Volet 1 - Domaines 2&amp;3'!$A$39:$L$43,11,0)*D1121+VLOOKUP(E1121,'Volet 1 - Domaines 2&amp;3'!$A$39:$L$43,12,0))*$B$6,error),"")</f>
        <v/>
      </c>
      <c r="I1121" s="119">
        <f>IFERROR((VLOOKUP(E1121,'Simulations - Consolidé'!$A$41:$P$45,15,0)*D1121+VLOOKUP(E1121,'Simulations - Consolidé'!$A$41:$P$45,16,0)),"")*$C$6</f>
        <v>34201.227840141051</v>
      </c>
      <c r="J1121" s="167">
        <v>20662.259999999998</v>
      </c>
      <c r="K1121" s="167">
        <v>24794.719999999998</v>
      </c>
      <c r="L1121" s="167">
        <v>14497.8</v>
      </c>
      <c r="M1121" s="167">
        <v>17397.36</v>
      </c>
      <c r="N1121" s="167">
        <v>11035.09</v>
      </c>
      <c r="O1121" s="167">
        <v>13242.11</v>
      </c>
    </row>
    <row r="1122" spans="1:15">
      <c r="A1122" s="1" t="s">
        <v>4761</v>
      </c>
      <c r="B1122" s="1" t="str">
        <f>VLOOKUP(A1122,'BDD de référence'!$B$5:$D$5006,3,0)</f>
        <v>44</v>
      </c>
      <c r="C1122" s="1" t="str">
        <f>VLOOKUP(A1122,'BDD de référence'!$B$5:$E$5006,4,0)</f>
        <v>Pays de la Loire</v>
      </c>
      <c r="D1122" s="201">
        <v>4996</v>
      </c>
      <c r="E1122" s="189" t="str">
        <f t="shared" si="17"/>
        <v>Tranche A</v>
      </c>
      <c r="F1122" s="119">
        <f>IFERROR((VLOOKUP(E1122,'Simulations - Consolidé'!$A$41:$P$45,13,0)*D1122+VLOOKUP(E1122,'Simulations - Consolidé'!$A$41:$P$45,14,0)),"")*$B$6</f>
        <v>18939.942857142858</v>
      </c>
      <c r="G1122" s="119" t="str" cm="1">
        <f t="array" ref="G1122">IF(SUMIF('BDD de référence'!$B$6:$B$4786,A1122,'BDD de référence'!$I$6:$I$4786)&gt;0,IFERROR((VLOOKUP(E1122,'Volet 1 - Domaines 2&amp;3'!$A$39:$L$43,11,0)*D1122+VLOOKUP(E1122,'Volet 1 - Domaines 2&amp;3'!$A$39:$L$43,12,0))*$B$6,error),"")</f>
        <v/>
      </c>
      <c r="H1122" s="119" t="str" cm="1">
        <f t="array" ref="H1122">IF(SUMIF('BDD de référence'!$B$6:$B$4786,A1122,'BDD de référence'!$J$6:$J$4786)&gt;0,IFERROR((VLOOKUP(E1122,'Volet 1 - Domaines 2&amp;3'!$A$39:$L$43,11,0)*D1122+VLOOKUP(E1122,'Volet 1 - Domaines 2&amp;3'!$A$39:$L$43,12,0))*$B$6,error),"")</f>
        <v/>
      </c>
      <c r="I1122" s="119">
        <f>IFERROR((VLOOKUP(E1122,'Simulations - Consolidé'!$A$41:$P$45,15,0)*D1122+VLOOKUP(E1122,'Simulations - Consolidé'!$A$41:$P$45,16,0)),"")*$C$6</f>
        <v>8233.5763066202107</v>
      </c>
      <c r="J1122" s="167">
        <v>5772.8600000000006</v>
      </c>
      <c r="K1122" s="167">
        <v>6927.4400000000005</v>
      </c>
      <c r="L1122" s="167">
        <v>5058.8200000000006</v>
      </c>
      <c r="M1122" s="167">
        <v>6070.59</v>
      </c>
      <c r="N1122" s="167">
        <v>5178.1000000000004</v>
      </c>
      <c r="O1122" s="167">
        <v>6213.72</v>
      </c>
    </row>
    <row r="1123" spans="1:15">
      <c r="A1123" s="1" t="s">
        <v>4747</v>
      </c>
      <c r="B1123" s="1" t="str">
        <f>VLOOKUP(A1123,'BDD de référence'!$B$5:$D$5006,3,0)</f>
        <v>44</v>
      </c>
      <c r="C1123" s="1" t="str">
        <f>VLOOKUP(A1123,'BDD de référence'!$B$5:$E$5006,4,0)</f>
        <v>Pays de la Loire</v>
      </c>
      <c r="D1123" s="201">
        <v>6694</v>
      </c>
      <c r="E1123" s="189" t="str">
        <f t="shared" si="17"/>
        <v>Tranche A</v>
      </c>
      <c r="F1123" s="119">
        <f>IFERROR((VLOOKUP(E1123,'Simulations - Consolidé'!$A$41:$P$45,13,0)*D1123+VLOOKUP(E1123,'Simulations - Consolidé'!$A$41:$P$45,14,0)),"")*$B$6</f>
        <v>20177.057142857142</v>
      </c>
      <c r="G1123" s="119" t="str" cm="1">
        <f t="array" ref="G1123">IF(SUMIF('BDD de référence'!$B$6:$B$4786,A1123,'BDD de référence'!$I$6:$I$4786)&gt;0,IFERROR((VLOOKUP(E1123,'Volet 1 - Domaines 2&amp;3'!$A$39:$L$43,11,0)*D1123+VLOOKUP(E1123,'Volet 1 - Domaines 2&amp;3'!$A$39:$L$43,12,0))*$B$6,error),"")</f>
        <v/>
      </c>
      <c r="H1123" s="119" t="str" cm="1">
        <f t="array" ref="H1123">IF(SUMIF('BDD de référence'!$B$6:$B$4786,A1123,'BDD de référence'!$J$6:$J$4786)&gt;0,IFERROR((VLOOKUP(E1123,'Volet 1 - Domaines 2&amp;3'!$A$39:$L$43,11,0)*D1123+VLOOKUP(E1123,'Volet 1 - Domaines 2&amp;3'!$A$39:$L$43,12,0))*$B$6,error),"")</f>
        <v/>
      </c>
      <c r="I1123" s="119">
        <f>IFERROR((VLOOKUP(E1123,'Simulations - Consolidé'!$A$41:$P$45,15,0)*D1123+VLOOKUP(E1123,'Simulations - Consolidé'!$A$41:$P$45,16,0)),"")*$C$6</f>
        <v>8771.3749128919862</v>
      </c>
      <c r="J1123" s="167">
        <v>6177.15</v>
      </c>
      <c r="K1123" s="167">
        <v>7412.58</v>
      </c>
      <c r="L1123" s="167">
        <v>5362.0300000000007</v>
      </c>
      <c r="M1123" s="167">
        <v>6434.4400000000005</v>
      </c>
      <c r="N1123" s="167">
        <v>5380.25</v>
      </c>
      <c r="O1123" s="167">
        <v>6456.3</v>
      </c>
    </row>
    <row r="1124" spans="1:15">
      <c r="A1124" s="1" t="s">
        <v>4726</v>
      </c>
      <c r="B1124" s="1" t="str">
        <f>VLOOKUP(A1124,'BDD de référence'!$B$5:$D$5006,3,0)</f>
        <v>44</v>
      </c>
      <c r="C1124" s="1" t="str">
        <f>VLOOKUP(A1124,'BDD de référence'!$B$5:$E$5006,4,0)</f>
        <v>Pays de la Loire</v>
      </c>
      <c r="D1124" s="201">
        <v>10568.5</v>
      </c>
      <c r="E1124" s="189" t="str">
        <f t="shared" si="17"/>
        <v>Tranche B</v>
      </c>
      <c r="F1124" s="119">
        <f>IFERROR((VLOOKUP(E1124,'Simulations - Consolidé'!$A$41:$P$45,13,0)*D1124+VLOOKUP(E1124,'Simulations - Consolidé'!$A$41:$P$45,14,0)),"")*$B$6</f>
        <v>25096.606451612901</v>
      </c>
      <c r="G1124" s="119" t="str" cm="1">
        <f t="array" ref="G1124">IF(SUMIF('BDD de référence'!$B$6:$B$4786,A1124,'BDD de référence'!$I$6:$I$4786)&gt;0,IFERROR((VLOOKUP(E1124,'Volet 1 - Domaines 2&amp;3'!$A$39:$L$43,11,0)*D1124+VLOOKUP(E1124,'Volet 1 - Domaines 2&amp;3'!$A$39:$L$43,12,0))*$B$6,error),"")</f>
        <v/>
      </c>
      <c r="H1124" s="119" t="str" cm="1">
        <f t="array" ref="H1124">IF(SUMIF('BDD de référence'!$B$6:$B$4786,A1124,'BDD de référence'!$J$6:$J$4786)&gt;0,IFERROR((VLOOKUP(E1124,'Volet 1 - Domaines 2&amp;3'!$A$39:$L$43,11,0)*D1124+VLOOKUP(E1124,'Volet 1 - Domaines 2&amp;3'!$A$39:$L$43,12,0))*$B$6,error),"")</f>
        <v/>
      </c>
      <c r="I1124" s="119">
        <f>IFERROR((VLOOKUP(E1124,'Simulations - Consolidé'!$A$41:$P$45,15,0)*D1124+VLOOKUP(E1124,'Simulations - Consolidé'!$A$41:$P$45,16,0)),"")*$C$6</f>
        <v>10910.002517702595</v>
      </c>
      <c r="J1124" s="167">
        <v>7305.21</v>
      </c>
      <c r="K1124" s="167">
        <v>8766.26</v>
      </c>
      <c r="L1124" s="167">
        <v>6375.95</v>
      </c>
      <c r="M1124" s="167">
        <v>7651.14</v>
      </c>
      <c r="N1124" s="167">
        <v>5704.45</v>
      </c>
      <c r="O1124" s="167">
        <v>6845.34</v>
      </c>
    </row>
    <row r="1125" spans="1:15">
      <c r="A1125" s="1" t="s">
        <v>4667</v>
      </c>
      <c r="B1125" s="1" t="str">
        <f>VLOOKUP(A1125,'BDD de référence'!$B$5:$D$5006,3,0)</f>
        <v>44</v>
      </c>
      <c r="C1125" s="1" t="str">
        <f>VLOOKUP(A1125,'BDD de référence'!$B$5:$E$5006,4,0)</f>
        <v>Pays de la Loire</v>
      </c>
      <c r="D1125" s="201">
        <v>27103.5</v>
      </c>
      <c r="E1125" s="189" t="str">
        <f t="shared" si="17"/>
        <v>Tranche C</v>
      </c>
      <c r="F1125" s="119">
        <f>IFERROR((VLOOKUP(E1125,'Simulations - Consolidé'!$A$41:$P$45,13,0)*D1125+VLOOKUP(E1125,'Simulations - Consolidé'!$A$41:$P$45,14,0)),"")*$B$6</f>
        <v>42723.486506024092</v>
      </c>
      <c r="G1125" s="119" t="str" cm="1">
        <f t="array" ref="G1125">IF(SUMIF('BDD de référence'!$B$6:$B$4786,A1125,'BDD de référence'!$I$6:$I$4786)&gt;0,IFERROR((VLOOKUP(E1125,'Volet 1 - Domaines 2&amp;3'!$A$39:$L$43,11,0)*D1125+VLOOKUP(E1125,'Volet 1 - Domaines 2&amp;3'!$A$39:$L$43,12,0))*$B$6,error),"")</f>
        <v/>
      </c>
      <c r="H1125" s="119" t="str" cm="1">
        <f t="array" ref="H1125">IF(SUMIF('BDD de référence'!$B$6:$B$4786,A1125,'BDD de référence'!$J$6:$J$4786)&gt;0,IFERROR((VLOOKUP(E1125,'Volet 1 - Domaines 2&amp;3'!$A$39:$L$43,11,0)*D1125+VLOOKUP(E1125,'Volet 1 - Domaines 2&amp;3'!$A$39:$L$43,12,0))*$B$6,error),"")</f>
        <v/>
      </c>
      <c r="I1125" s="119">
        <f>IFERROR((VLOOKUP(E1125,'Simulations - Consolidé'!$A$41:$P$45,15,0)*D1125+VLOOKUP(E1125,'Simulations - Consolidé'!$A$41:$P$45,16,0)),"")*$C$6</f>
        <v>18572.763861298856</v>
      </c>
      <c r="J1125" s="167">
        <v>11332.51</v>
      </c>
      <c r="K1125" s="167">
        <v>13599.02</v>
      </c>
      <c r="L1125" s="167">
        <v>9832.93</v>
      </c>
      <c r="M1125" s="167">
        <v>11799.52</v>
      </c>
      <c r="N1125" s="167">
        <v>6888.5300000000007</v>
      </c>
      <c r="O1125" s="167">
        <v>8266.24</v>
      </c>
    </row>
    <row r="1126" spans="1:15">
      <c r="A1126" s="1" t="s">
        <v>4686</v>
      </c>
      <c r="B1126" s="1" t="str">
        <f>VLOOKUP(A1126,'BDD de référence'!$B$5:$D$5006,3,0)</f>
        <v>44</v>
      </c>
      <c r="C1126" s="1" t="str">
        <f>VLOOKUP(A1126,'BDD de référence'!$B$5:$E$5006,4,0)</f>
        <v>Pays de la Loire</v>
      </c>
      <c r="D1126" s="201">
        <v>14802.5</v>
      </c>
      <c r="E1126" s="189" t="str">
        <f t="shared" si="17"/>
        <v>Tranche B</v>
      </c>
      <c r="F1126" s="119">
        <f>IFERROR((VLOOKUP(E1126,'Simulations - Consolidé'!$A$41:$P$45,13,0)*D1126+VLOOKUP(E1126,'Simulations - Consolidé'!$A$41:$P$45,14,0)),"")*$B$6</f>
        <v>30669.096774193546</v>
      </c>
      <c r="G1126" s="119" t="str" cm="1">
        <f t="array" ref="G1126">IF(SUMIF('BDD de référence'!$B$6:$B$4786,A1126,'BDD de référence'!$I$6:$I$4786)&gt;0,IFERROR((VLOOKUP(E1126,'Volet 1 - Domaines 2&amp;3'!$A$39:$L$43,11,0)*D1126+VLOOKUP(E1126,'Volet 1 - Domaines 2&amp;3'!$A$39:$L$43,12,0))*$B$6,error),"")</f>
        <v/>
      </c>
      <c r="H1126" s="119" t="str" cm="1">
        <f t="array" ref="H1126">IF(SUMIF('BDD de référence'!$B$6:$B$4786,A1126,'BDD de référence'!$J$6:$J$4786)&gt;0,IFERROR((VLOOKUP(E1126,'Volet 1 - Domaines 2&amp;3'!$A$39:$L$43,11,0)*D1126+VLOOKUP(E1126,'Volet 1 - Domaines 2&amp;3'!$A$39:$L$43,12,0))*$B$6,error),"")</f>
        <v/>
      </c>
      <c r="I1126" s="119">
        <f>IFERROR((VLOOKUP(E1126,'Simulations - Consolidé'!$A$41:$P$45,15,0)*D1126+VLOOKUP(E1126,'Simulations - Consolidé'!$A$41:$P$45,16,0)),"")*$C$6</f>
        <v>13332.476789929189</v>
      </c>
      <c r="J1126" s="167">
        <v>8557.2000000000007</v>
      </c>
      <c r="K1126" s="167">
        <v>10268.64</v>
      </c>
      <c r="L1126" s="167">
        <v>7514.12</v>
      </c>
      <c r="M1126" s="167">
        <v>9016.9500000000007</v>
      </c>
      <c r="N1126" s="167">
        <v>6045.91</v>
      </c>
      <c r="O1126" s="167">
        <v>7255.1</v>
      </c>
    </row>
    <row r="1127" spans="1:15">
      <c r="A1127" s="1" t="s">
        <v>4651</v>
      </c>
      <c r="B1127" s="1" t="str">
        <f>VLOOKUP(A1127,'BDD de référence'!$B$5:$D$5006,3,0)</f>
        <v>44</v>
      </c>
      <c r="C1127" s="1" t="str">
        <f>VLOOKUP(A1127,'BDD de référence'!$B$5:$E$5006,4,0)</f>
        <v>Pays de la Loire</v>
      </c>
      <c r="D1127" s="201">
        <v>36433</v>
      </c>
      <c r="E1127" s="189" t="str">
        <f t="shared" si="17"/>
        <v>Tranche C</v>
      </c>
      <c r="F1127" s="119">
        <f>IFERROR((VLOOKUP(E1127,'Simulations - Consolidé'!$A$41:$P$45,13,0)*D1127+VLOOKUP(E1127,'Simulations - Consolidé'!$A$41:$P$45,14,0)),"")*$B$6</f>
        <v>46621.64385542168</v>
      </c>
      <c r="G1127" s="119" t="str" cm="1">
        <f t="array" ref="G1127">IF(SUMIF('BDD de référence'!$B$6:$B$4786,A1127,'BDD de référence'!$I$6:$I$4786)&gt;0,IFERROR((VLOOKUP(E1127,'Volet 1 - Domaines 2&amp;3'!$A$39:$L$43,11,0)*D1127+VLOOKUP(E1127,'Volet 1 - Domaines 2&amp;3'!$A$39:$L$43,12,0))*$B$6,error),"")</f>
        <v/>
      </c>
      <c r="H1127" s="119" t="str" cm="1">
        <f t="array" ref="H1127">IF(SUMIF('BDD de référence'!$B$6:$B$4786,A1127,'BDD de référence'!$J$6:$J$4786)&gt;0,IFERROR((VLOOKUP(E1127,'Volet 1 - Domaines 2&amp;3'!$A$39:$L$43,11,0)*D1127+VLOOKUP(E1127,'Volet 1 - Domaines 2&amp;3'!$A$39:$L$43,12,0))*$B$6,error),"")</f>
        <v/>
      </c>
      <c r="I1127" s="119">
        <f>IFERROR((VLOOKUP(E1127,'Simulations - Consolidé'!$A$41:$P$45,15,0)*D1127+VLOOKUP(E1127,'Simulations - Consolidé'!$A$41:$P$45,16,0)),"")*$C$6</f>
        <v>20267.371719071409</v>
      </c>
      <c r="J1127" s="167">
        <v>12344.15</v>
      </c>
      <c r="K1127" s="167">
        <v>14812.98</v>
      </c>
      <c r="L1127" s="167">
        <v>10338.75</v>
      </c>
      <c r="M1127" s="167">
        <v>12406.5</v>
      </c>
      <c r="N1127" s="167">
        <v>7338.1500000000005</v>
      </c>
      <c r="O1127" s="167">
        <v>8805.7800000000007</v>
      </c>
    </row>
    <row r="1128" spans="1:15">
      <c r="A1128" s="1" t="s">
        <v>4721</v>
      </c>
      <c r="B1128" s="1" t="str">
        <f>VLOOKUP(A1128,'BDD de référence'!$B$5:$D$5006,3,0)</f>
        <v>44</v>
      </c>
      <c r="C1128" s="1" t="str">
        <f>VLOOKUP(A1128,'BDD de référence'!$B$5:$E$5006,4,0)</f>
        <v>Pays de la Loire</v>
      </c>
      <c r="D1128" s="201">
        <v>3230.5</v>
      </c>
      <c r="E1128" s="189" t="str">
        <f t="shared" si="17"/>
        <v>Tranche A</v>
      </c>
      <c r="F1128" s="119">
        <f>IFERROR((VLOOKUP(E1128,'Simulations - Consolidé'!$A$41:$P$45,13,0)*D1128+VLOOKUP(E1128,'Simulations - Consolidé'!$A$41:$P$45,14,0)),"")*$B$6</f>
        <v>17653.649999999998</v>
      </c>
      <c r="G1128" s="119" t="str" cm="1">
        <f t="array" ref="G1128">IF(SUMIF('BDD de référence'!$B$6:$B$4786,A1128,'BDD de référence'!$I$6:$I$4786)&gt;0,IFERROR((VLOOKUP(E1128,'Volet 1 - Domaines 2&amp;3'!$A$39:$L$43,11,0)*D1128+VLOOKUP(E1128,'Volet 1 - Domaines 2&amp;3'!$A$39:$L$43,12,0))*$B$6,error),"")</f>
        <v/>
      </c>
      <c r="H1128" s="119" t="str" cm="1">
        <f t="array" ref="H1128">IF(SUMIF('BDD de référence'!$B$6:$B$4786,A1128,'BDD de référence'!$J$6:$J$4786)&gt;0,IFERROR((VLOOKUP(E1128,'Volet 1 - Domaines 2&amp;3'!$A$39:$L$43,11,0)*D1128+VLOOKUP(E1128,'Volet 1 - Domaines 2&amp;3'!$A$39:$L$43,12,0))*$B$6,error),"")</f>
        <v/>
      </c>
      <c r="I1128" s="119">
        <f>IFERROR((VLOOKUP(E1128,'Simulations - Consolidé'!$A$41:$P$45,15,0)*D1128+VLOOKUP(E1128,'Simulations - Consolidé'!$A$41:$P$45,16,0)),"")*$C$6</f>
        <v>7674.3987804878052</v>
      </c>
      <c r="J1128" s="167">
        <v>5352.5</v>
      </c>
      <c r="K1128" s="167">
        <v>6423</v>
      </c>
      <c r="L1128" s="167">
        <v>4743.55</v>
      </c>
      <c r="M1128" s="167">
        <v>5692.26</v>
      </c>
      <c r="N1128" s="167">
        <v>4967.92</v>
      </c>
      <c r="O1128" s="167">
        <v>5961.51</v>
      </c>
    </row>
    <row r="1129" spans="1:15">
      <c r="A1129" s="1" t="s">
        <v>4681</v>
      </c>
      <c r="B1129" s="1" t="str">
        <f>VLOOKUP(A1129,'BDD de référence'!$B$5:$D$5006,3,0)</f>
        <v>44</v>
      </c>
      <c r="C1129" s="1" t="str">
        <f>VLOOKUP(A1129,'BDD de référence'!$B$5:$E$5006,4,0)</f>
        <v>Pays de la Loire</v>
      </c>
      <c r="D1129" s="201">
        <v>16069.5</v>
      </c>
      <c r="E1129" s="189" t="str">
        <f t="shared" si="17"/>
        <v>Tranche B</v>
      </c>
      <c r="F1129" s="119">
        <f>IFERROR((VLOOKUP(E1129,'Simulations - Consolidé'!$A$41:$P$45,13,0)*D1129+VLOOKUP(E1129,'Simulations - Consolidé'!$A$41:$P$45,14,0)),"")*$B$6</f>
        <v>32336.632258064514</v>
      </c>
      <c r="G1129" s="119" t="str" cm="1">
        <f t="array" ref="G1129">IF(SUMIF('BDD de référence'!$B$6:$B$4786,A1129,'BDD de référence'!$I$6:$I$4786)&gt;0,IFERROR((VLOOKUP(E1129,'Volet 1 - Domaines 2&amp;3'!$A$39:$L$43,11,0)*D1129+VLOOKUP(E1129,'Volet 1 - Domaines 2&amp;3'!$A$39:$L$43,12,0))*$B$6,error),"")</f>
        <v/>
      </c>
      <c r="H1129" s="119" t="str" cm="1">
        <f t="array" ref="H1129">IF(SUMIF('BDD de référence'!$B$6:$B$4786,A1129,'BDD de référence'!$J$6:$J$4786)&gt;0,IFERROR((VLOOKUP(E1129,'Volet 1 - Domaines 2&amp;3'!$A$39:$L$43,11,0)*D1129+VLOOKUP(E1129,'Volet 1 - Domaines 2&amp;3'!$A$39:$L$43,12,0))*$B$6,error),"")</f>
        <v/>
      </c>
      <c r="I1129" s="119">
        <f>IFERROR((VLOOKUP(E1129,'Simulations - Consolidé'!$A$41:$P$45,15,0)*D1129+VLOOKUP(E1129,'Simulations - Consolidé'!$A$41:$P$45,16,0)),"")*$C$6</f>
        <v>14057.388198269078</v>
      </c>
      <c r="J1129" s="167">
        <v>8931.85</v>
      </c>
      <c r="K1129" s="167">
        <v>10718.22</v>
      </c>
      <c r="L1129" s="167">
        <v>7854.71</v>
      </c>
      <c r="M1129" s="167">
        <v>9425.66</v>
      </c>
      <c r="N1129" s="167">
        <v>6148.09</v>
      </c>
      <c r="O1129" s="167">
        <v>7377.71</v>
      </c>
    </row>
    <row r="1130" spans="1:15">
      <c r="A1130" s="1" t="s">
        <v>4728</v>
      </c>
      <c r="B1130" s="1" t="str">
        <f>VLOOKUP(A1130,'BDD de référence'!$B$5:$D$5006,3,0)</f>
        <v>44</v>
      </c>
      <c r="C1130" s="1" t="str">
        <f>VLOOKUP(A1130,'BDD de référence'!$B$5:$E$5006,4,0)</f>
        <v>Pays de la Loire</v>
      </c>
      <c r="D1130" s="201">
        <v>10408</v>
      </c>
      <c r="E1130" s="189" t="str">
        <f t="shared" si="17"/>
        <v>Tranche B</v>
      </c>
      <c r="F1130" s="119">
        <f>IFERROR((VLOOKUP(E1130,'Simulations - Consolidé'!$A$41:$P$45,13,0)*D1130+VLOOKUP(E1130,'Simulations - Consolidé'!$A$41:$P$45,14,0)),"")*$B$6</f>
        <v>24885.367741935483</v>
      </c>
      <c r="G1130" s="119" t="str" cm="1">
        <f t="array" ref="G1130">IF(SUMIF('BDD de référence'!$B$6:$B$4786,A1130,'BDD de référence'!$I$6:$I$4786)&gt;0,IFERROR((VLOOKUP(E1130,'Volet 1 - Domaines 2&amp;3'!$A$39:$L$43,11,0)*D1130+VLOOKUP(E1130,'Volet 1 - Domaines 2&amp;3'!$A$39:$L$43,12,0))*$B$6,error),"")</f>
        <v/>
      </c>
      <c r="H1130" s="119" t="str" cm="1">
        <f t="array" ref="H1130">IF(SUMIF('BDD de référence'!$B$6:$B$4786,A1130,'BDD de référence'!$J$6:$J$4786)&gt;0,IFERROR((VLOOKUP(E1130,'Volet 1 - Domaines 2&amp;3'!$A$39:$L$43,11,0)*D1130+VLOOKUP(E1130,'Volet 1 - Domaines 2&amp;3'!$A$39:$L$43,12,0))*$B$6,error),"")</f>
        <v/>
      </c>
      <c r="I1130" s="119">
        <f>IFERROR((VLOOKUP(E1130,'Simulations - Consolidé'!$A$41:$P$45,15,0)*D1130+VLOOKUP(E1130,'Simulations - Consolidé'!$A$41:$P$45,16,0)),"")*$C$6</f>
        <v>10818.172777340676</v>
      </c>
      <c r="J1130" s="167">
        <v>7257.75</v>
      </c>
      <c r="K1130" s="167">
        <v>8709.2999999999993</v>
      </c>
      <c r="L1130" s="167">
        <v>6332.8</v>
      </c>
      <c r="M1130" s="167">
        <v>7599.36</v>
      </c>
      <c r="N1130" s="167">
        <v>5691.51</v>
      </c>
      <c r="O1130" s="167">
        <v>6829.8200000000006</v>
      </c>
    </row>
    <row r="1131" spans="1:15">
      <c r="A1131" s="1" t="s">
        <v>4655</v>
      </c>
      <c r="B1131" s="1" t="str">
        <f>VLOOKUP(A1131,'BDD de référence'!$B$5:$D$5006,3,0)</f>
        <v>44</v>
      </c>
      <c r="C1131" s="1" t="str">
        <f>VLOOKUP(A1131,'BDD de référence'!$B$5:$E$5006,4,0)</f>
        <v>Pays de la Loire</v>
      </c>
      <c r="D1131" s="201">
        <v>39147.5</v>
      </c>
      <c r="E1131" s="189" t="str">
        <f t="shared" si="17"/>
        <v>Tranche C</v>
      </c>
      <c r="F1131" s="119">
        <f>IFERROR((VLOOKUP(E1131,'Simulations - Consolidé'!$A$41:$P$45,13,0)*D1131+VLOOKUP(E1131,'Simulations - Consolidé'!$A$41:$P$45,14,0)),"")*$B$6</f>
        <v>47755.846987951802</v>
      </c>
      <c r="G1131" s="119" t="str" cm="1">
        <f t="array" ref="G1131">IF(SUMIF('BDD de référence'!$B$6:$B$4786,A1131,'BDD de référence'!$I$6:$I$4786)&gt;0,IFERROR((VLOOKUP(E1131,'Volet 1 - Domaines 2&amp;3'!$A$39:$L$43,11,0)*D1131+VLOOKUP(E1131,'Volet 1 - Domaines 2&amp;3'!$A$39:$L$43,12,0))*$B$6,error),"")</f>
        <v/>
      </c>
      <c r="H1131" s="119" t="str" cm="1">
        <f t="array" ref="H1131">IF(SUMIF('BDD de référence'!$B$6:$B$4786,A1131,'BDD de référence'!$J$6:$J$4786)&gt;0,IFERROR((VLOOKUP(E1131,'Volet 1 - Domaines 2&amp;3'!$A$39:$L$43,11,0)*D1131+VLOOKUP(E1131,'Volet 1 - Domaines 2&amp;3'!$A$39:$L$43,12,0))*$B$6,error),"")</f>
        <v/>
      </c>
      <c r="I1131" s="119">
        <f>IFERROR((VLOOKUP(E1131,'Simulations - Consolidé'!$A$41:$P$45,15,0)*D1131+VLOOKUP(E1131,'Simulations - Consolidé'!$A$41:$P$45,16,0)),"")*$C$6</f>
        <v>20760.432765207173</v>
      </c>
      <c r="J1131" s="167">
        <v>12638.5</v>
      </c>
      <c r="K1131" s="167">
        <v>15166.2</v>
      </c>
      <c r="L1131" s="167">
        <v>10485.92</v>
      </c>
      <c r="M1131" s="167">
        <v>12583.11</v>
      </c>
      <c r="N1131" s="167">
        <v>7468.96</v>
      </c>
      <c r="O1131" s="167">
        <v>8962.76</v>
      </c>
    </row>
    <row r="1132" spans="1:15">
      <c r="A1132" s="1" t="s">
        <v>4623</v>
      </c>
      <c r="B1132" s="1" t="str">
        <f>VLOOKUP(A1132,'BDD de référence'!$B$5:$D$5006,3,0)</f>
        <v>44</v>
      </c>
      <c r="C1132" s="1" t="str">
        <f>VLOOKUP(A1132,'BDD de référence'!$B$5:$E$5006,4,0)</f>
        <v>Pays de la Loire</v>
      </c>
      <c r="D1132" s="201">
        <v>70157.5</v>
      </c>
      <c r="E1132" s="189" t="str">
        <f t="shared" si="17"/>
        <v>Tranche C</v>
      </c>
      <c r="F1132" s="119">
        <f>IFERROR((VLOOKUP(E1132,'Simulations - Consolidé'!$A$41:$P$45,13,0)*D1132+VLOOKUP(E1132,'Simulations - Consolidé'!$A$41:$P$45,14,0)),"")*$B$6</f>
        <v>60712.796385542177</v>
      </c>
      <c r="G1132" s="119" t="str" cm="1">
        <f t="array" ref="G1132">IF(SUMIF('BDD de référence'!$B$6:$B$4786,A1132,'BDD de référence'!$I$6:$I$4786)&gt;0,IFERROR((VLOOKUP(E1132,'Volet 1 - Domaines 2&amp;3'!$A$39:$L$43,11,0)*D1132+VLOOKUP(E1132,'Volet 1 - Domaines 2&amp;3'!$A$39:$L$43,12,0))*$B$6,error),"")</f>
        <v/>
      </c>
      <c r="H1132" s="119" t="str" cm="1">
        <f t="array" ref="H1132">IF(SUMIF('BDD de référence'!$B$6:$B$4786,A1132,'BDD de référence'!$J$6:$J$4786)&gt;0,IFERROR((VLOOKUP(E1132,'Volet 1 - Domaines 2&amp;3'!$A$39:$L$43,11,0)*D1132+VLOOKUP(E1132,'Volet 1 - Domaines 2&amp;3'!$A$39:$L$43,12,0))*$B$6,error),"")</f>
        <v/>
      </c>
      <c r="I1132" s="119">
        <f>IFERROR((VLOOKUP(E1132,'Simulations - Consolidé'!$A$41:$P$45,15,0)*D1132+VLOOKUP(E1132,'Simulations - Consolidé'!$A$41:$P$45,16,0)),"")*$C$6</f>
        <v>26393.08078166324</v>
      </c>
      <c r="J1132" s="167">
        <v>16001.02</v>
      </c>
      <c r="K1132" s="167">
        <v>19201.23</v>
      </c>
      <c r="L1132" s="167">
        <v>12167.18</v>
      </c>
      <c r="M1132" s="167">
        <v>14600.62</v>
      </c>
      <c r="N1132" s="167">
        <v>8963.42</v>
      </c>
      <c r="O1132" s="167">
        <v>10756.11</v>
      </c>
    </row>
    <row r="1133" spans="1:15">
      <c r="A1133" s="1" t="s">
        <v>4635</v>
      </c>
      <c r="B1133" s="1" t="str">
        <f>VLOOKUP(A1133,'BDD de référence'!$B$5:$D$5006,3,0)</f>
        <v>44</v>
      </c>
      <c r="C1133" s="1" t="str">
        <f>VLOOKUP(A1133,'BDD de référence'!$B$5:$E$5006,4,0)</f>
        <v>Pays de la Loire</v>
      </c>
      <c r="D1133" s="201">
        <v>64456</v>
      </c>
      <c r="E1133" s="189" t="str">
        <f t="shared" si="17"/>
        <v>Tranche C</v>
      </c>
      <c r="F1133" s="119">
        <f>IFERROR((VLOOKUP(E1133,'Simulations - Consolidé'!$A$41:$P$45,13,0)*D1133+VLOOKUP(E1133,'Simulations - Consolidé'!$A$41:$P$45,14,0)),"")*$B$6</f>
        <v>58330.531084337345</v>
      </c>
      <c r="G1133" s="119" t="str" cm="1">
        <f t="array" ref="G1133">IF(SUMIF('BDD de référence'!$B$6:$B$4786,A1133,'BDD de référence'!$I$6:$I$4786)&gt;0,IFERROR((VLOOKUP(E1133,'Volet 1 - Domaines 2&amp;3'!$A$39:$L$43,11,0)*D1133+VLOOKUP(E1133,'Volet 1 - Domaines 2&amp;3'!$A$39:$L$43,12,0))*$B$6,error),"")</f>
        <v/>
      </c>
      <c r="H1133" s="119" t="str" cm="1">
        <f t="array" ref="H1133">IF(SUMIF('BDD de référence'!$B$6:$B$4786,A1133,'BDD de référence'!$J$6:$J$4786)&gt;0,IFERROR((VLOOKUP(E1133,'Volet 1 - Domaines 2&amp;3'!$A$39:$L$43,11,0)*D1133+VLOOKUP(E1133,'Volet 1 - Domaines 2&amp;3'!$A$39:$L$43,12,0))*$B$6,error),"")</f>
        <v/>
      </c>
      <c r="I1133" s="119">
        <f>IFERROR((VLOOKUP(E1133,'Simulations - Consolidé'!$A$41:$P$45,15,0)*D1133+VLOOKUP(E1133,'Simulations - Consolidé'!$A$41:$P$45,16,0)),"")*$C$6</f>
        <v>25357.461863062003</v>
      </c>
      <c r="J1133" s="167">
        <v>15382.79</v>
      </c>
      <c r="K1133" s="167">
        <v>18459.349999999999</v>
      </c>
      <c r="L1133" s="167">
        <v>11858.06</v>
      </c>
      <c r="M1133" s="167">
        <v>14229.68</v>
      </c>
      <c r="N1133" s="167">
        <v>8688.65</v>
      </c>
      <c r="O1133" s="167">
        <v>10426.379999999999</v>
      </c>
    </row>
    <row r="1134" spans="1:15">
      <c r="A1134" s="1" t="s">
        <v>4620</v>
      </c>
      <c r="B1134" s="1" t="str">
        <f>VLOOKUP(A1134,'BDD de référence'!$B$5:$D$5006,3,0)</f>
        <v>44</v>
      </c>
      <c r="C1134" s="1" t="str">
        <f>VLOOKUP(A1134,'BDD de référence'!$B$5:$E$5006,4,0)</f>
        <v>Pays de la Loire</v>
      </c>
      <c r="D1134" s="201">
        <v>170405</v>
      </c>
      <c r="E1134" s="189" t="str">
        <f t="shared" si="17"/>
        <v>Tranche C</v>
      </c>
      <c r="F1134" s="119">
        <f>IFERROR((VLOOKUP(E1134,'Simulations - Consolidé'!$A$41:$P$45,13,0)*D1134+VLOOKUP(E1134,'Simulations - Consolidé'!$A$41:$P$45,14,0)),"")*$B$6</f>
        <v>102599.3421686747</v>
      </c>
      <c r="G1134" s="119" t="str" cm="1">
        <f t="array" ref="G1134">IF(SUMIF('BDD de référence'!$B$6:$B$4786,A1134,'BDD de référence'!$I$6:$I$4786)&gt;0,IFERROR((VLOOKUP(E1134,'Volet 1 - Domaines 2&amp;3'!$A$39:$L$43,11,0)*D1134+VLOOKUP(E1134,'Volet 1 - Domaines 2&amp;3'!$A$39:$L$43,12,0))*$B$6,error),"")</f>
        <v/>
      </c>
      <c r="H1134" s="119" t="str" cm="1">
        <f t="array" ref="H1134">IF(SUMIF('BDD de référence'!$B$6:$B$4786,A1134,'BDD de référence'!$J$6:$J$4786)&gt;0,IFERROR((VLOOKUP(E1134,'Volet 1 - Domaines 2&amp;3'!$A$39:$L$43,11,0)*D1134+VLOOKUP(E1134,'Volet 1 - Domaines 2&amp;3'!$A$39:$L$43,12,0))*$B$6,error),"")</f>
        <v/>
      </c>
      <c r="I1134" s="119">
        <f>IFERROR((VLOOKUP(E1134,'Simulations - Consolidé'!$A$41:$P$45,15,0)*D1134+VLOOKUP(E1134,'Simulations - Consolidé'!$A$41:$P$45,16,0)),"")*$C$6</f>
        <v>44602.009579782542</v>
      </c>
      <c r="J1134" s="167">
        <v>26871.23</v>
      </c>
      <c r="K1134" s="167">
        <v>32245.48</v>
      </c>
      <c r="L1134" s="167">
        <v>17602.289999999997</v>
      </c>
      <c r="M1134" s="167">
        <v>21122.75</v>
      </c>
      <c r="N1134" s="167">
        <v>13794.630000000001</v>
      </c>
      <c r="O1134" s="167">
        <v>16553.559999999998</v>
      </c>
    </row>
    <row r="1135" spans="1:15">
      <c r="A1135" s="1" t="s">
        <v>4679</v>
      </c>
      <c r="B1135" s="1" t="str">
        <f>VLOOKUP(A1135,'BDD de référence'!$B$5:$D$5006,3,0)</f>
        <v>44</v>
      </c>
      <c r="C1135" s="1" t="str">
        <f>VLOOKUP(A1135,'BDD de référence'!$B$5:$E$5006,4,0)</f>
        <v>Pays de la Loire</v>
      </c>
      <c r="D1135" s="201">
        <v>25136</v>
      </c>
      <c r="E1135" s="189" t="str">
        <f t="shared" si="17"/>
        <v>Tranche C</v>
      </c>
      <c r="F1135" s="119">
        <f>IFERROR((VLOOKUP(E1135,'Simulations - Consolidé'!$A$41:$P$45,13,0)*D1135+VLOOKUP(E1135,'Simulations - Consolidé'!$A$41:$P$45,14,0)),"")*$B$6</f>
        <v>41901.403373493973</v>
      </c>
      <c r="G1135" s="119" t="str" cm="1">
        <f t="array" ref="G1135">IF(SUMIF('BDD de référence'!$B$6:$B$4786,A1135,'BDD de référence'!$I$6:$I$4786)&gt;0,IFERROR((VLOOKUP(E1135,'Volet 1 - Domaines 2&amp;3'!$A$39:$L$43,11,0)*D1135+VLOOKUP(E1135,'Volet 1 - Domaines 2&amp;3'!$A$39:$L$43,12,0))*$B$6,error),"")</f>
        <v/>
      </c>
      <c r="H1135" s="119" t="str" cm="1">
        <f t="array" ref="H1135">IF(SUMIF('BDD de référence'!$B$6:$B$4786,A1135,'BDD de référence'!$J$6:$J$4786)&gt;0,IFERROR((VLOOKUP(E1135,'Volet 1 - Domaines 2&amp;3'!$A$39:$L$43,11,0)*D1135+VLOOKUP(E1135,'Volet 1 - Domaines 2&amp;3'!$A$39:$L$43,12,0))*$B$6,error),"")</f>
        <v/>
      </c>
      <c r="I1135" s="119">
        <f>IFERROR((VLOOKUP(E1135,'Simulations - Consolidé'!$A$41:$P$45,15,0)*D1135+VLOOKUP(E1135,'Simulations - Consolidé'!$A$41:$P$45,16,0)),"")*$C$6</f>
        <v>18215.387693211873</v>
      </c>
      <c r="J1135" s="167">
        <v>11119.17</v>
      </c>
      <c r="K1135" s="167">
        <v>13343.01</v>
      </c>
      <c r="L1135" s="167">
        <v>9726.25</v>
      </c>
      <c r="M1135" s="167">
        <v>11671.5</v>
      </c>
      <c r="N1135" s="167">
        <v>6793.71</v>
      </c>
      <c r="O1135" s="167">
        <v>8152.46</v>
      </c>
    </row>
    <row r="1136" spans="1:15">
      <c r="A1136" s="1" t="s">
        <v>4615</v>
      </c>
      <c r="B1136" s="1" t="str">
        <f>VLOOKUP(A1136,'BDD de référence'!$B$5:$D$5006,3,0)</f>
        <v>44</v>
      </c>
      <c r="C1136" s="1" t="str">
        <f>VLOOKUP(A1136,'BDD de référence'!$B$5:$E$5006,4,0)</f>
        <v>Pays de la Loire</v>
      </c>
      <c r="D1136" s="201">
        <v>186560</v>
      </c>
      <c r="E1136" s="189" t="str">
        <f t="shared" si="17"/>
        <v>Tranche C</v>
      </c>
      <c r="F1136" s="119">
        <f>IFERROR((VLOOKUP(E1136,'Simulations - Consolidé'!$A$41:$P$45,13,0)*D1136+VLOOKUP(E1136,'Simulations - Consolidé'!$A$41:$P$45,14,0)),"")*$B$6</f>
        <v>109349.40722891566</v>
      </c>
      <c r="G1136" s="119" t="str" cm="1">
        <f t="array" ref="G1136">IF(SUMIF('BDD de référence'!$B$6:$B$4786,A1136,'BDD de référence'!$I$6:$I$4786)&gt;0,IFERROR((VLOOKUP(E1136,'Volet 1 - Domaines 2&amp;3'!$A$39:$L$43,11,0)*D1136+VLOOKUP(E1136,'Volet 1 - Domaines 2&amp;3'!$A$39:$L$43,12,0))*$B$6,error),"")</f>
        <v/>
      </c>
      <c r="H1136" s="119" cm="1">
        <f t="array" ref="H1136">IF(SUMIF('BDD de référence'!$B$6:$B$4786,A1136,'BDD de référence'!$J$6:$J$4786)&gt;0,IFERROR((VLOOKUP(E1136,'Volet 1 - Domaines 2&amp;3'!$A$39:$L$43,11,0)*D1136+VLOOKUP(E1136,'Volet 1 - Domaines 2&amp;3'!$A$39:$L$43,12,0))*$B$6,error),"")</f>
        <v>39573.378313253008</v>
      </c>
      <c r="I1136" s="119">
        <f>IFERROR((VLOOKUP(E1136,'Simulations - Consolidé'!$A$41:$P$45,15,0)*D1136+VLOOKUP(E1136,'Simulations - Consolidé'!$A$41:$P$45,16,0)),"")*$C$6</f>
        <v>47536.399412283281</v>
      </c>
      <c r="J1136" s="167">
        <v>28622.98</v>
      </c>
      <c r="K1136" s="167">
        <v>34347.58</v>
      </c>
      <c r="L1136" s="167">
        <v>18478.16</v>
      </c>
      <c r="M1136" s="167">
        <v>22173.8</v>
      </c>
      <c r="N1136" s="167">
        <v>14573.18</v>
      </c>
      <c r="O1136" s="167">
        <v>17487.82</v>
      </c>
    </row>
    <row r="1137" spans="1:15">
      <c r="A1137" s="1" t="s">
        <v>4673</v>
      </c>
      <c r="B1137" s="1" t="str">
        <f>VLOOKUP(A1137,'BDD de référence'!$B$5:$D$5006,3,0)</f>
        <v>44</v>
      </c>
      <c r="C1137" s="1" t="str">
        <f>VLOOKUP(A1137,'BDD de référence'!$B$5:$E$5006,4,0)</f>
        <v>Pays de la Loire</v>
      </c>
      <c r="D1137" s="201">
        <v>30459.5</v>
      </c>
      <c r="E1137" s="189" t="str">
        <f t="shared" si="17"/>
        <v>Tranche C</v>
      </c>
      <c r="F1137" s="119">
        <f>IFERROR((VLOOKUP(E1137,'Simulations - Consolidé'!$A$41:$P$45,13,0)*D1137+VLOOKUP(E1137,'Simulations - Consolidé'!$A$41:$P$45,14,0)),"")*$B$6</f>
        <v>44125.728433734934</v>
      </c>
      <c r="G1137" s="119" t="str" cm="1">
        <f t="array" ref="G1137">IF(SUMIF('BDD de référence'!$B$6:$B$4786,A1137,'BDD de référence'!$I$6:$I$4786)&gt;0,IFERROR((VLOOKUP(E1137,'Volet 1 - Domaines 2&amp;3'!$A$39:$L$43,11,0)*D1137+VLOOKUP(E1137,'Volet 1 - Domaines 2&amp;3'!$A$39:$L$43,12,0))*$B$6,error),"")</f>
        <v/>
      </c>
      <c r="H1137" s="119" t="str" cm="1">
        <f t="array" ref="H1137">IF(SUMIF('BDD de référence'!$B$6:$B$4786,A1137,'BDD de référence'!$J$6:$J$4786)&gt;0,IFERROR((VLOOKUP(E1137,'Volet 1 - Domaines 2&amp;3'!$A$39:$L$43,11,0)*D1137+VLOOKUP(E1137,'Volet 1 - Domaines 2&amp;3'!$A$39:$L$43,12,0))*$B$6,error),"")</f>
        <v/>
      </c>
      <c r="I1137" s="119">
        <f>IFERROR((VLOOKUP(E1137,'Simulations - Consolidé'!$A$41:$P$45,15,0)*D1137+VLOOKUP(E1137,'Simulations - Consolidé'!$A$41:$P$45,16,0)),"")*$C$6</f>
        <v>19182.346794005291</v>
      </c>
      <c r="J1137" s="167">
        <v>11696.42</v>
      </c>
      <c r="K1137" s="167">
        <v>14035.710000000001</v>
      </c>
      <c r="L1137" s="167">
        <v>10014.880000000001</v>
      </c>
      <c r="M1137" s="167">
        <v>12017.86</v>
      </c>
      <c r="N1137" s="167">
        <v>7050.26</v>
      </c>
      <c r="O1137" s="167">
        <v>8460.32</v>
      </c>
    </row>
    <row r="1138" spans="1:15">
      <c r="A1138" s="1" t="s">
        <v>4737</v>
      </c>
      <c r="B1138" s="1" t="str">
        <f>VLOOKUP(A1138,'BDD de référence'!$B$5:$D$5006,3,0)</f>
        <v>44</v>
      </c>
      <c r="C1138" s="1" t="str">
        <f>VLOOKUP(A1138,'BDD de référence'!$B$5:$E$5006,4,0)</f>
        <v>Pays de la Loire</v>
      </c>
      <c r="D1138" s="201">
        <v>8343.5</v>
      </c>
      <c r="E1138" s="189" t="str">
        <f t="shared" si="17"/>
        <v>Tranche B</v>
      </c>
      <c r="F1138" s="119">
        <f>IFERROR((VLOOKUP(E1138,'Simulations - Consolidé'!$A$41:$P$45,13,0)*D1138+VLOOKUP(E1138,'Simulations - Consolidé'!$A$41:$P$45,14,0)),"")*$B$6</f>
        <v>22168.219354838708</v>
      </c>
      <c r="G1138" s="119" t="str" cm="1">
        <f t="array" ref="G1138">IF(SUMIF('BDD de référence'!$B$6:$B$4786,A1138,'BDD de référence'!$I$6:$I$4786)&gt;0,IFERROR((VLOOKUP(E1138,'Volet 1 - Domaines 2&amp;3'!$A$39:$L$43,11,0)*D1138+VLOOKUP(E1138,'Volet 1 - Domaines 2&amp;3'!$A$39:$L$43,12,0))*$B$6,error),"")</f>
        <v/>
      </c>
      <c r="H1138" s="119" t="str" cm="1">
        <f t="array" ref="H1138">IF(SUMIF('BDD de référence'!$B$6:$B$4786,A1138,'BDD de référence'!$J$6:$J$4786)&gt;0,IFERROR((VLOOKUP(E1138,'Volet 1 - Domaines 2&amp;3'!$A$39:$L$43,11,0)*D1138+VLOOKUP(E1138,'Volet 1 - Domaines 2&amp;3'!$A$39:$L$43,12,0))*$B$6,error),"")</f>
        <v/>
      </c>
      <c r="I1138" s="119">
        <f>IFERROR((VLOOKUP(E1138,'Simulations - Consolidé'!$A$41:$P$45,15,0)*D1138+VLOOKUP(E1138,'Simulations - Consolidé'!$A$41:$P$45,16,0)),"")*$C$6</f>
        <v>9636.9734067663248</v>
      </c>
      <c r="J1138" s="167">
        <v>6647.2800000000007</v>
      </c>
      <c r="K1138" s="167">
        <v>7976.74</v>
      </c>
      <c r="L1138" s="167">
        <v>5777.83</v>
      </c>
      <c r="M1138" s="167">
        <v>6933.4000000000005</v>
      </c>
      <c r="N1138" s="167">
        <v>5525.02</v>
      </c>
      <c r="O1138" s="167">
        <v>6630.0300000000007</v>
      </c>
    </row>
    <row r="1139" spans="1:15">
      <c r="A1139" s="1" t="s">
        <v>4742</v>
      </c>
      <c r="B1139" s="1" t="str">
        <f>VLOOKUP(A1139,'BDD de référence'!$B$5:$D$5006,3,0)</f>
        <v>44</v>
      </c>
      <c r="C1139" s="1" t="str">
        <f>VLOOKUP(A1139,'BDD de référence'!$B$5:$E$5006,4,0)</f>
        <v>Pays de la Loire</v>
      </c>
      <c r="D1139" s="201">
        <v>7097</v>
      </c>
      <c r="E1139" s="189" t="str">
        <f t="shared" si="17"/>
        <v>Tranche B</v>
      </c>
      <c r="F1139" s="119">
        <f>IFERROR((VLOOKUP(E1139,'Simulations - Consolidé'!$A$41:$P$45,13,0)*D1139+VLOOKUP(E1139,'Simulations - Consolidé'!$A$41:$P$45,14,0)),"")*$B$6</f>
        <v>20527.664516129029</v>
      </c>
      <c r="G1139" s="119" t="str" cm="1">
        <f t="array" ref="G1139">IF(SUMIF('BDD de référence'!$B$6:$B$4786,A1139,'BDD de référence'!$I$6:$I$4786)&gt;0,IFERROR((VLOOKUP(E1139,'Volet 1 - Domaines 2&amp;3'!$A$39:$L$43,11,0)*D1139+VLOOKUP(E1139,'Volet 1 - Domaines 2&amp;3'!$A$39:$L$43,12,0))*$B$6,error),"")</f>
        <v/>
      </c>
      <c r="H1139" s="119" t="str" cm="1">
        <f t="array" ref="H1139">IF(SUMIF('BDD de référence'!$B$6:$B$4786,A1139,'BDD de référence'!$J$6:$J$4786)&gt;0,IFERROR((VLOOKUP(E1139,'Volet 1 - Domaines 2&amp;3'!$A$39:$L$43,11,0)*D1139+VLOOKUP(E1139,'Volet 1 - Domaines 2&amp;3'!$A$39:$L$43,12,0))*$B$6,error),"")</f>
        <v/>
      </c>
      <c r="I1139" s="119">
        <f>IFERROR((VLOOKUP(E1139,'Simulations - Consolidé'!$A$41:$P$45,15,0)*D1139+VLOOKUP(E1139,'Simulations - Consolidé'!$A$41:$P$45,16,0)),"")*$C$6</f>
        <v>8923.7910306844988</v>
      </c>
      <c r="J1139" s="167">
        <v>6278.6900000000005</v>
      </c>
      <c r="K1139" s="167">
        <v>7534.43</v>
      </c>
      <c r="L1139" s="167">
        <v>5442.75</v>
      </c>
      <c r="M1139" s="167">
        <v>6531.3</v>
      </c>
      <c r="N1139" s="167">
        <v>5424.5</v>
      </c>
      <c r="O1139" s="167">
        <v>6509.4</v>
      </c>
    </row>
    <row r="1140" spans="1:15">
      <c r="A1140" s="1" t="s">
        <v>4711</v>
      </c>
      <c r="B1140" s="1" t="str">
        <f>VLOOKUP(A1140,'BDD de référence'!$B$5:$D$5006,3,0)</f>
        <v>44</v>
      </c>
      <c r="C1140" s="1" t="str">
        <f>VLOOKUP(A1140,'BDD de référence'!$B$5:$E$5006,4,0)</f>
        <v>Pays de la Loire</v>
      </c>
      <c r="D1140" s="201">
        <v>11184</v>
      </c>
      <c r="E1140" s="189" t="str">
        <f t="shared" si="17"/>
        <v>Tranche B</v>
      </c>
      <c r="F1140" s="119">
        <f>IFERROR((VLOOKUP(E1140,'Simulations - Consolidé'!$A$41:$P$45,13,0)*D1140+VLOOKUP(E1140,'Simulations - Consolidé'!$A$41:$P$45,14,0)),"")*$B$6</f>
        <v>25906.683870967739</v>
      </c>
      <c r="G1140" s="119" t="str" cm="1">
        <f t="array" ref="G1140">IF(SUMIF('BDD de référence'!$B$6:$B$4786,A1140,'BDD de référence'!$I$6:$I$4786)&gt;0,IFERROR((VLOOKUP(E1140,'Volet 1 - Domaines 2&amp;3'!$A$39:$L$43,11,0)*D1140+VLOOKUP(E1140,'Volet 1 - Domaines 2&amp;3'!$A$39:$L$43,12,0))*$B$6,error),"")</f>
        <v/>
      </c>
      <c r="H1140" s="119" t="str" cm="1">
        <f t="array" ref="H1140">IF(SUMIF('BDD de référence'!$B$6:$B$4786,A1140,'BDD de référence'!$J$6:$J$4786)&gt;0,IFERROR((VLOOKUP(E1140,'Volet 1 - Domaines 2&amp;3'!$A$39:$L$43,11,0)*D1140+VLOOKUP(E1140,'Volet 1 - Domaines 2&amp;3'!$A$39:$L$43,12,0))*$B$6,error),"")</f>
        <v/>
      </c>
      <c r="I1140" s="119">
        <f>IFERROR((VLOOKUP(E1140,'Simulations - Consolidé'!$A$41:$P$45,15,0)*D1140+VLOOKUP(E1140,'Simulations - Consolidé'!$A$41:$P$45,16,0)),"")*$C$6</f>
        <v>11262.159559402045</v>
      </c>
      <c r="J1140" s="167">
        <v>7487.21</v>
      </c>
      <c r="K1140" s="167">
        <v>8984.66</v>
      </c>
      <c r="L1140" s="167">
        <v>6541.4</v>
      </c>
      <c r="M1140" s="167">
        <v>7849.68</v>
      </c>
      <c r="N1140" s="167">
        <v>5754.1</v>
      </c>
      <c r="O1140" s="167">
        <v>6904.92</v>
      </c>
    </row>
    <row r="1141" spans="1:15">
      <c r="A1141" s="1" t="s">
        <v>4767</v>
      </c>
      <c r="B1141" s="1" t="str">
        <f>VLOOKUP(A1141,'BDD de référence'!$B$5:$D$5006,3,0)</f>
        <v>44</v>
      </c>
      <c r="C1141" s="1" t="str">
        <f>VLOOKUP(A1141,'BDD de référence'!$B$5:$E$5006,4,0)</f>
        <v>Pays de la Loire</v>
      </c>
      <c r="D1141" s="201">
        <v>4804</v>
      </c>
      <c r="E1141" s="189" t="str">
        <f t="shared" si="17"/>
        <v>Tranche A</v>
      </c>
      <c r="F1141" s="119">
        <f>IFERROR((VLOOKUP(E1141,'Simulations - Consolidé'!$A$41:$P$45,13,0)*D1141+VLOOKUP(E1141,'Simulations - Consolidé'!$A$41:$P$45,14,0)),"")*$B$6</f>
        <v>18800.057142857142</v>
      </c>
      <c r="G1141" s="119" t="str" cm="1">
        <f t="array" ref="G1141">IF(SUMIF('BDD de référence'!$B$6:$B$4786,A1141,'BDD de référence'!$I$6:$I$4786)&gt;0,IFERROR((VLOOKUP(E1141,'Volet 1 - Domaines 2&amp;3'!$A$39:$L$43,11,0)*D1141+VLOOKUP(E1141,'Volet 1 - Domaines 2&amp;3'!$A$39:$L$43,12,0))*$B$6,error),"")</f>
        <v/>
      </c>
      <c r="H1141" s="119" t="str" cm="1">
        <f t="array" ref="H1141">IF(SUMIF('BDD de référence'!$B$6:$B$4786,A1141,'BDD de référence'!$J$6:$J$4786)&gt;0,IFERROR((VLOOKUP(E1141,'Volet 1 - Domaines 2&amp;3'!$A$39:$L$43,11,0)*D1141+VLOOKUP(E1141,'Volet 1 - Domaines 2&amp;3'!$A$39:$L$43,12,0))*$B$6,error),"")</f>
        <v/>
      </c>
      <c r="I1141" s="119">
        <f>IFERROR((VLOOKUP(E1141,'Simulations - Consolidé'!$A$41:$P$45,15,0)*D1141+VLOOKUP(E1141,'Simulations - Consolidé'!$A$41:$P$45,16,0)),"")*$C$6</f>
        <v>8172.7651567944249</v>
      </c>
      <c r="J1141" s="167">
        <v>5727.15</v>
      </c>
      <c r="K1141" s="167">
        <v>6872.58</v>
      </c>
      <c r="L1141" s="167">
        <v>5024.5300000000007</v>
      </c>
      <c r="M1141" s="167">
        <v>6029.4400000000005</v>
      </c>
      <c r="N1141" s="167">
        <v>5155.25</v>
      </c>
      <c r="O1141" s="167">
        <v>6186.3</v>
      </c>
    </row>
    <row r="1142" spans="1:15">
      <c r="A1142" s="1" t="s">
        <v>4780</v>
      </c>
      <c r="B1142" s="1" t="str">
        <f>VLOOKUP(A1142,'BDD de référence'!$B$5:$D$5006,3,0)</f>
        <v>44</v>
      </c>
      <c r="C1142" s="1" t="str">
        <f>VLOOKUP(A1142,'BDD de référence'!$B$5:$E$5006,4,0)</f>
        <v>Pays de la Loire</v>
      </c>
      <c r="D1142" s="201">
        <v>3597</v>
      </c>
      <c r="E1142" s="189" t="str">
        <f t="shared" si="17"/>
        <v>Tranche A</v>
      </c>
      <c r="F1142" s="119">
        <f>IFERROR((VLOOKUP(E1142,'Simulations - Consolidé'!$A$41:$P$45,13,0)*D1142+VLOOKUP(E1142,'Simulations - Consolidé'!$A$41:$P$45,14,0)),"")*$B$6</f>
        <v>17920.671428571426</v>
      </c>
      <c r="G1142" s="119" t="str" cm="1">
        <f t="array" ref="G1142">IF(SUMIF('BDD de référence'!$B$6:$B$4786,A1142,'BDD de référence'!$I$6:$I$4786)&gt;0,IFERROR((VLOOKUP(E1142,'Volet 1 - Domaines 2&amp;3'!$A$39:$L$43,11,0)*D1142+VLOOKUP(E1142,'Volet 1 - Domaines 2&amp;3'!$A$39:$L$43,12,0))*$B$6,error),"")</f>
        <v/>
      </c>
      <c r="H1142" s="119" t="str" cm="1">
        <f t="array" ref="H1142">IF(SUMIF('BDD de référence'!$B$6:$B$4786,A1142,'BDD de référence'!$J$6:$J$4786)&gt;0,IFERROR((VLOOKUP(E1142,'Volet 1 - Domaines 2&amp;3'!$A$39:$L$43,11,0)*D1142+VLOOKUP(E1142,'Volet 1 - Domaines 2&amp;3'!$A$39:$L$43,12,0))*$B$6,error),"")</f>
        <v/>
      </c>
      <c r="I1142" s="119">
        <f>IFERROR((VLOOKUP(E1142,'Simulations - Consolidé'!$A$41:$P$45,15,0)*D1142+VLOOKUP(E1142,'Simulations - Consolidé'!$A$41:$P$45,16,0)),"")*$C$6</f>
        <v>7790.4783972125433</v>
      </c>
      <c r="J1142" s="167">
        <v>5439.77</v>
      </c>
      <c r="K1142" s="167">
        <v>6527.7300000000005</v>
      </c>
      <c r="L1142" s="167">
        <v>4809</v>
      </c>
      <c r="M1142" s="167">
        <v>5770.8</v>
      </c>
      <c r="N1142" s="167">
        <v>5011.55</v>
      </c>
      <c r="O1142" s="167">
        <v>6013.86</v>
      </c>
    </row>
    <row r="1143" spans="1:15">
      <c r="A1143" s="1" t="s">
        <v>4909</v>
      </c>
      <c r="B1143" s="1" t="str">
        <f>VLOOKUP(A1143,'BDD de référence'!$B$5:$D$5006,3,0)</f>
        <v>44</v>
      </c>
      <c r="C1143" s="1" t="str">
        <f>VLOOKUP(A1143,'BDD de référence'!$B$5:$E$5006,4,0)</f>
        <v>Pays de la Loire</v>
      </c>
      <c r="D1143" s="201">
        <v>19</v>
      </c>
      <c r="E1143" s="189" t="str">
        <f t="shared" si="17"/>
        <v>Tranche A</v>
      </c>
      <c r="F1143" s="119">
        <f>IFERROR((VLOOKUP(E1143,'Simulations - Consolidé'!$A$41:$P$45,13,0)*D1143+VLOOKUP(E1143,'Simulations - Consolidé'!$A$41:$P$45,14,0)),"")*$B$6</f>
        <v>15313.842857142856</v>
      </c>
      <c r="G1143" s="119" t="str" cm="1">
        <f t="array" ref="G1143">IF(SUMIF('BDD de référence'!$B$6:$B$4786,A1143,'BDD de référence'!$I$6:$I$4786)&gt;0,IFERROR((VLOOKUP(E1143,'Volet 1 - Domaines 2&amp;3'!$A$39:$L$43,11,0)*D1143+VLOOKUP(E1143,'Volet 1 - Domaines 2&amp;3'!$A$39:$L$43,12,0))*$B$6,error),"")</f>
        <v/>
      </c>
      <c r="H1143" s="119" t="str" cm="1">
        <f t="array" ref="H1143">IF(SUMIF('BDD de référence'!$B$6:$B$4786,A1143,'BDD de référence'!$J$6:$J$4786)&gt;0,IFERROR((VLOOKUP(E1143,'Volet 1 - Domaines 2&amp;3'!$A$39:$L$43,11,0)*D1143+VLOOKUP(E1143,'Volet 1 - Domaines 2&amp;3'!$A$39:$L$43,12,0))*$B$6,error),"")</f>
        <v/>
      </c>
      <c r="I1143" s="119">
        <f>IFERROR((VLOOKUP(E1143,'Simulations - Consolidé'!$A$41:$P$45,15,0)*D1143+VLOOKUP(E1143,'Simulations - Consolidé'!$A$41:$P$45,16,0)),"")*$C$6</f>
        <v>6657.2372822299658</v>
      </c>
      <c r="J1143" s="167">
        <v>4587.8600000000006</v>
      </c>
      <c r="K1143" s="167">
        <v>5505.4400000000005</v>
      </c>
      <c r="L1143" s="167">
        <v>4170.0700000000006</v>
      </c>
      <c r="M1143" s="167">
        <v>5004.09</v>
      </c>
      <c r="N1143" s="167">
        <v>4585.6000000000004</v>
      </c>
      <c r="O1143" s="167">
        <v>5502.72</v>
      </c>
    </row>
    <row r="1144" spans="1:15">
      <c r="A1144" s="1" t="s">
        <v>4794</v>
      </c>
      <c r="B1144" s="1" t="str">
        <f>VLOOKUP(A1144,'BDD de référence'!$B$5:$D$5006,3,0)</f>
        <v>44</v>
      </c>
      <c r="C1144" s="1" t="str">
        <f>VLOOKUP(A1144,'BDD de référence'!$B$5:$E$5006,4,0)</f>
        <v>Pays de la Loire</v>
      </c>
      <c r="D1144" s="201">
        <v>2245.5</v>
      </c>
      <c r="E1144" s="189" t="str">
        <f t="shared" si="17"/>
        <v>Tranche A</v>
      </c>
      <c r="F1144" s="119">
        <f>IFERROR((VLOOKUP(E1144,'Simulations - Consolidé'!$A$41:$P$45,13,0)*D1144+VLOOKUP(E1144,'Simulations - Consolidé'!$A$41:$P$45,14,0)),"")*$B$6</f>
        <v>16936.007142857143</v>
      </c>
      <c r="G1144" s="119" t="str" cm="1">
        <f t="array" ref="G1144">IF(SUMIF('BDD de référence'!$B$6:$B$4786,A1144,'BDD de référence'!$I$6:$I$4786)&gt;0,IFERROR((VLOOKUP(E1144,'Volet 1 - Domaines 2&amp;3'!$A$39:$L$43,11,0)*D1144+VLOOKUP(E1144,'Volet 1 - Domaines 2&amp;3'!$A$39:$L$43,12,0))*$B$6,error),"")</f>
        <v/>
      </c>
      <c r="H1144" s="119" t="str" cm="1">
        <f t="array" ref="H1144">IF(SUMIF('BDD de référence'!$B$6:$B$4786,A1144,'BDD de référence'!$J$6:$J$4786)&gt;0,IFERROR((VLOOKUP(E1144,'Volet 1 - Domaines 2&amp;3'!$A$39:$L$43,11,0)*D1144+VLOOKUP(E1144,'Volet 1 - Domaines 2&amp;3'!$A$39:$L$43,12,0))*$B$6,error),"")</f>
        <v/>
      </c>
      <c r="I1144" s="119">
        <f>IFERROR((VLOOKUP(E1144,'Simulations - Consolidé'!$A$41:$P$45,15,0)*D1144+VLOOKUP(E1144,'Simulations - Consolidé'!$A$41:$P$45,16,0)),"")*$C$6</f>
        <v>7362.4249128919864</v>
      </c>
      <c r="J1144" s="167">
        <v>5117.99</v>
      </c>
      <c r="K1144" s="167">
        <v>6141.59</v>
      </c>
      <c r="L1144" s="167">
        <v>4567.6499999999996</v>
      </c>
      <c r="M1144" s="167">
        <v>5481.18</v>
      </c>
      <c r="N1144" s="167">
        <v>4850.66</v>
      </c>
      <c r="O1144" s="167">
        <v>5820.8</v>
      </c>
    </row>
    <row r="1145" spans="1:15">
      <c r="A1145" s="1" t="s">
        <v>4626</v>
      </c>
      <c r="B1145" s="1" t="str">
        <f>VLOOKUP(A1145,'BDD de référence'!$B$5:$D$5006,3,0)</f>
        <v>44</v>
      </c>
      <c r="C1145" s="1" t="str">
        <f>VLOOKUP(A1145,'BDD de référence'!$B$5:$E$5006,4,0)</f>
        <v>Pays de la Loire</v>
      </c>
      <c r="D1145" s="201">
        <v>69040</v>
      </c>
      <c r="E1145" s="189" t="str">
        <f t="shared" si="17"/>
        <v>Tranche C</v>
      </c>
      <c r="F1145" s="119">
        <f>IFERROR((VLOOKUP(E1145,'Simulations - Consolidé'!$A$41:$P$45,13,0)*D1145+VLOOKUP(E1145,'Simulations - Consolidé'!$A$41:$P$45,14,0)),"")*$B$6</f>
        <v>60245.869879518061</v>
      </c>
      <c r="G1145" s="119" t="str" cm="1">
        <f t="array" ref="G1145">IF(SUMIF('BDD de référence'!$B$6:$B$4786,A1145,'BDD de référence'!$I$6:$I$4786)&gt;0,IFERROR((VLOOKUP(E1145,'Volet 1 - Domaines 2&amp;3'!$A$39:$L$43,11,0)*D1145+VLOOKUP(E1145,'Volet 1 - Domaines 2&amp;3'!$A$39:$L$43,12,0))*$B$6,error),"")</f>
        <v/>
      </c>
      <c r="H1145" s="119" cm="1">
        <f t="array" ref="H1145">IF(SUMIF('BDD de référence'!$B$6:$B$4786,A1145,'BDD de référence'!$J$6:$J$4786)&gt;0,IFERROR((VLOOKUP(E1145,'Volet 1 - Domaines 2&amp;3'!$A$39:$L$43,11,0)*D1145+VLOOKUP(E1145,'Volet 1 - Domaines 2&amp;3'!$A$39:$L$43,12,0))*$B$6,error),"")</f>
        <v>27056.790361445783</v>
      </c>
      <c r="I1145" s="119">
        <f>IFERROR((VLOOKUP(E1145,'Simulations - Consolidé'!$A$41:$P$45,15,0)*D1145+VLOOKUP(E1145,'Simulations - Consolidé'!$A$41:$P$45,16,0)),"")*$C$6</f>
        <v>26190.098383779023</v>
      </c>
      <c r="J1145" s="167">
        <v>15879.85</v>
      </c>
      <c r="K1145" s="167">
        <v>19055.82</v>
      </c>
      <c r="L1145" s="167">
        <v>12106.6</v>
      </c>
      <c r="M1145" s="167">
        <v>14527.92</v>
      </c>
      <c r="N1145" s="167">
        <v>8909.56</v>
      </c>
      <c r="O1145" s="167">
        <v>10691.48</v>
      </c>
    </row>
    <row r="1146" spans="1:15">
      <c r="A1146" s="1" t="s">
        <v>4669</v>
      </c>
      <c r="B1146" s="1" t="str">
        <f>VLOOKUP(A1146,'BDD de référence'!$B$5:$D$5006,3,0)</f>
        <v>44</v>
      </c>
      <c r="C1146" s="1" t="str">
        <f>VLOOKUP(A1146,'BDD de référence'!$B$5:$E$5006,4,0)</f>
        <v>Pays de la Loire</v>
      </c>
      <c r="D1146" s="201">
        <v>18660.5</v>
      </c>
      <c r="E1146" s="189" t="str">
        <f t="shared" si="17"/>
        <v>Tranche B</v>
      </c>
      <c r="F1146" s="119">
        <f>IFERROR((VLOOKUP(E1146,'Simulations - Consolidé'!$A$41:$P$45,13,0)*D1146+VLOOKUP(E1146,'Simulations - Consolidé'!$A$41:$P$45,14,0)),"")*$B$6</f>
        <v>35746.722580645161</v>
      </c>
      <c r="G1146" s="119" t="str" cm="1">
        <f t="array" ref="G1146">IF(SUMIF('BDD de référence'!$B$6:$B$4786,A1146,'BDD de référence'!$I$6:$I$4786)&gt;0,IFERROR((VLOOKUP(E1146,'Volet 1 - Domaines 2&amp;3'!$A$39:$L$43,11,0)*D1146+VLOOKUP(E1146,'Volet 1 - Domaines 2&amp;3'!$A$39:$L$43,12,0))*$B$6,error),"")</f>
        <v/>
      </c>
      <c r="H1146" s="119" t="str" cm="1">
        <f t="array" ref="H1146">IF(SUMIF('BDD de référence'!$B$6:$B$4786,A1146,'BDD de référence'!$J$6:$J$4786)&gt;0,IFERROR((VLOOKUP(E1146,'Volet 1 - Domaines 2&amp;3'!$A$39:$L$43,11,0)*D1146+VLOOKUP(E1146,'Volet 1 - Domaines 2&amp;3'!$A$39:$L$43,12,0))*$B$6,error),"")</f>
        <v/>
      </c>
      <c r="I1146" s="119">
        <f>IFERROR((VLOOKUP(E1146,'Simulations - Consolidé'!$A$41:$P$45,15,0)*D1146+VLOOKUP(E1146,'Simulations - Consolidé'!$A$41:$P$45,16,0)),"")*$C$6</f>
        <v>15539.823446105431</v>
      </c>
      <c r="J1146" s="167">
        <v>9698</v>
      </c>
      <c r="K1146" s="167">
        <v>11637.6</v>
      </c>
      <c r="L1146" s="167">
        <v>8551.2199999999993</v>
      </c>
      <c r="M1146" s="167">
        <v>10261.469999999999</v>
      </c>
      <c r="N1146" s="167">
        <v>6357.04</v>
      </c>
      <c r="O1146" s="167">
        <v>7628.45</v>
      </c>
    </row>
    <row r="1147" spans="1:15">
      <c r="A1147" s="1" t="s">
        <v>4642</v>
      </c>
      <c r="B1147" s="1" t="str">
        <f>VLOOKUP(A1147,'BDD de référence'!$B$5:$D$5006,3,0)</f>
        <v>44</v>
      </c>
      <c r="C1147" s="1" t="str">
        <f>VLOOKUP(A1147,'BDD de référence'!$B$5:$E$5006,4,0)</f>
        <v>Pays de la Loire</v>
      </c>
      <c r="D1147" s="201">
        <v>55160.5</v>
      </c>
      <c r="E1147" s="189" t="str">
        <f t="shared" si="17"/>
        <v>Tranche C</v>
      </c>
      <c r="F1147" s="119">
        <f>IFERROR((VLOOKUP(E1147,'Simulations - Consolidé'!$A$41:$P$45,13,0)*D1147+VLOOKUP(E1147,'Simulations - Consolidé'!$A$41:$P$45,14,0)),"")*$B$6</f>
        <v>54446.58</v>
      </c>
      <c r="G1147" s="119" t="str" cm="1">
        <f t="array" ref="G1147">IF(SUMIF('BDD de référence'!$B$6:$B$4786,A1147,'BDD de référence'!$I$6:$I$4786)&gt;0,IFERROR((VLOOKUP(E1147,'Volet 1 - Domaines 2&amp;3'!$A$39:$L$43,11,0)*D1147+VLOOKUP(E1147,'Volet 1 - Domaines 2&amp;3'!$A$39:$L$43,12,0))*$B$6,error),"")</f>
        <v/>
      </c>
      <c r="H1147" s="119" cm="1">
        <f t="array" ref="H1147">IF(SUMIF('BDD de référence'!$B$6:$B$4786,A1147,'BDD de référence'!$J$6:$J$4786)&gt;0,IFERROR((VLOOKUP(E1147,'Volet 1 - Domaines 2&amp;3'!$A$39:$L$43,11,0)*D1147+VLOOKUP(E1147,'Volet 1 - Domaines 2&amp;3'!$A$39:$L$43,12,0))*$B$6,error),"")</f>
        <v>25578.539999999997</v>
      </c>
      <c r="I1147" s="119">
        <f>IFERROR((VLOOKUP(E1147,'Simulations - Consolidé'!$A$41:$P$45,15,0)*D1147+VLOOKUP(E1147,'Simulations - Consolidé'!$A$41:$P$45,16,0)),"")*$C$6</f>
        <v>23669.029756097563</v>
      </c>
      <c r="J1147" s="167">
        <v>14374.84</v>
      </c>
      <c r="K1147" s="167">
        <v>17249.809999999998</v>
      </c>
      <c r="L1147" s="167">
        <v>11354.09</v>
      </c>
      <c r="M1147" s="167">
        <v>13624.91</v>
      </c>
      <c r="N1147" s="167">
        <v>8240.67</v>
      </c>
      <c r="O1147" s="167">
        <v>9888.81</v>
      </c>
    </row>
    <row r="1148" spans="1:15">
      <c r="A1148" s="1" t="s">
        <v>124</v>
      </c>
      <c r="B1148" s="1" t="str">
        <f>VLOOKUP(A1148,'BDD de référence'!$B$5:$D$5006,3,0)</f>
        <v>44</v>
      </c>
      <c r="C1148" s="1" t="str">
        <f>VLOOKUP(A1148,'BDD de référence'!$B$5:$E$5006,4,0)</f>
        <v>Pays de la Loire</v>
      </c>
      <c r="D1148" s="201">
        <v>1</v>
      </c>
      <c r="E1148" s="189" t="str">
        <f t="shared" si="17"/>
        <v>Tranche A</v>
      </c>
      <c r="F1148" s="119">
        <f>IFERROR((VLOOKUP(E1148,'Simulations - Consolidé'!$A$41:$P$45,13,0)*D1148+VLOOKUP(E1148,'Simulations - Consolidé'!$A$41:$P$45,14,0)),"")*$B$6</f>
        <v>15300.72857142857</v>
      </c>
      <c r="G1148" s="119" t="str" cm="1">
        <f t="array" ref="G1148">IF(SUMIF('BDD de référence'!$B$6:$B$4786,A1148,'BDD de référence'!$I$6:$I$4786)&gt;0,IFERROR((VLOOKUP(E1148,'Volet 1 - Domaines 2&amp;3'!$A$39:$L$43,11,0)*D1148+VLOOKUP(E1148,'Volet 1 - Domaines 2&amp;3'!$A$39:$L$43,12,0))*$B$6,error),"")</f>
        <v/>
      </c>
      <c r="H1148" s="119" t="str" cm="1">
        <f t="array" ref="H1148">IF(SUMIF('BDD de référence'!$B$6:$B$4786,A1148,'BDD de référence'!$J$6:$J$4786)&gt;0,IFERROR((VLOOKUP(E1148,'Volet 1 - Domaines 2&amp;3'!$A$39:$L$43,11,0)*D1148+VLOOKUP(E1148,'Volet 1 - Domaines 2&amp;3'!$A$39:$L$43,12,0))*$B$6,error),"")</f>
        <v/>
      </c>
      <c r="I1148" s="119">
        <f>IFERROR((VLOOKUP(E1148,'Simulations - Consolidé'!$A$41:$P$45,15,0)*D1148+VLOOKUP(E1148,'Simulations - Consolidé'!$A$41:$P$45,16,0)),"")*$C$6</f>
        <v>6651.5362369337981</v>
      </c>
      <c r="J1148" s="167">
        <v>4583.58</v>
      </c>
      <c r="K1148" s="167">
        <v>5500.3</v>
      </c>
      <c r="L1148" s="167">
        <v>4166.8500000000004</v>
      </c>
      <c r="M1148" s="167">
        <v>5000.22</v>
      </c>
      <c r="N1148" s="167">
        <v>4583.46</v>
      </c>
      <c r="O1148" s="167">
        <v>5500.16</v>
      </c>
    </row>
    <row r="1149" spans="1:15">
      <c r="A1149" s="1" t="s">
        <v>4912</v>
      </c>
      <c r="B1149" s="1" t="str">
        <f>VLOOKUP(A1149,'BDD de référence'!$B$5:$D$5006,3,0)</f>
        <v>45</v>
      </c>
      <c r="C1149" s="1" t="str">
        <f>VLOOKUP(A1149,'BDD de référence'!$B$5:$E$5006,4,0)</f>
        <v>Centre-Val de Loire</v>
      </c>
      <c r="D1149" s="201">
        <v>436906</v>
      </c>
      <c r="E1149" s="189" t="str">
        <f t="shared" si="17"/>
        <v>Tranche D</v>
      </c>
      <c r="F1149" s="119">
        <f>IFERROR((VLOOKUP(E1149,'Simulations - Consolidé'!$A$41:$P$45,13,0)*D1149+VLOOKUP(E1149,'Simulations - Consolidé'!$A$41:$P$45,14,0)),"")*$B$6</f>
        <v>149323.29708029196</v>
      </c>
      <c r="G1149" s="119" cm="1">
        <f t="array" ref="G1149">IF(SUMIF('BDD de référence'!$B$6:$B$4786,A1149,'BDD de référence'!$I$6:$I$4786)&gt;0,IFERROR((VLOOKUP(E1149,'Volet 1 - Domaines 2&amp;3'!$A$39:$L$43,11,0)*D1149+VLOOKUP(E1149,'Volet 1 - Domaines 2&amp;3'!$A$39:$L$43,12,0))*$B$6,error),"")</f>
        <v>47794.425401459855</v>
      </c>
      <c r="H1149" s="119" cm="1">
        <f t="array" ref="H1149">IF(SUMIF('BDD de référence'!$B$6:$B$4786,A1149,'BDD de référence'!$J$6:$J$4786)&gt;0,IFERROR((VLOOKUP(E1149,'Volet 1 - Domaines 2&amp;3'!$A$39:$L$43,11,0)*D1149+VLOOKUP(E1149,'Volet 1 - Domaines 2&amp;3'!$A$39:$L$43,12,0))*$B$6,error),"")</f>
        <v>47794.425401459855</v>
      </c>
      <c r="I1149" s="119">
        <f>IFERROR((VLOOKUP(E1149,'Simulations - Consolidé'!$A$41:$P$45,15,0)*D1149+VLOOKUP(E1149,'Simulations - Consolidé'!$A$41:$P$45,16,0)),"")*$C$6</f>
        <v>64913.857984689326</v>
      </c>
      <c r="J1149" s="167">
        <v>38996.83</v>
      </c>
      <c r="K1149" s="167">
        <v>46796.200000000004</v>
      </c>
      <c r="L1149" s="167">
        <v>23098.739999999998</v>
      </c>
      <c r="M1149" s="167">
        <v>27718.489999999998</v>
      </c>
      <c r="N1149" s="167">
        <v>18932.07</v>
      </c>
      <c r="O1149" s="167">
        <v>22718.489999999998</v>
      </c>
    </row>
    <row r="1150" spans="1:15">
      <c r="A1150" s="1" t="s">
        <v>4928</v>
      </c>
      <c r="B1150" s="1" t="str">
        <f>VLOOKUP(A1150,'BDD de référence'!$B$5:$D$5006,3,0)</f>
        <v>45</v>
      </c>
      <c r="C1150" s="1" t="str">
        <f>VLOOKUP(A1150,'BDD de référence'!$B$5:$E$5006,4,0)</f>
        <v>Centre-Val de Loire</v>
      </c>
      <c r="D1150" s="201">
        <v>46262.5</v>
      </c>
      <c r="E1150" s="189" t="str">
        <f t="shared" si="17"/>
        <v>Tranche C</v>
      </c>
      <c r="F1150" s="119">
        <f>IFERROR((VLOOKUP(E1150,'Simulations - Consolidé'!$A$41:$P$45,13,0)*D1150+VLOOKUP(E1150,'Simulations - Consolidé'!$A$41:$P$45,14,0)),"")*$B$6</f>
        <v>50728.716867469877</v>
      </c>
      <c r="G1150" s="119" t="str" cm="1">
        <f t="array" ref="G1150">IF(SUMIF('BDD de référence'!$B$6:$B$4786,A1150,'BDD de référence'!$I$6:$I$4786)&gt;0,IFERROR((VLOOKUP(E1150,'Volet 1 - Domaines 2&amp;3'!$A$39:$L$43,11,0)*D1150+VLOOKUP(E1150,'Volet 1 - Domaines 2&amp;3'!$A$39:$L$43,12,0))*$B$6,error),"")</f>
        <v/>
      </c>
      <c r="H1150" s="119" t="str" cm="1">
        <f t="array" ref="H1150">IF(SUMIF('BDD de référence'!$B$6:$B$4786,A1150,'BDD de référence'!$J$6:$J$4786)&gt;0,IFERROR((VLOOKUP(E1150,'Volet 1 - Domaines 2&amp;3'!$A$39:$L$43,11,0)*D1150+VLOOKUP(E1150,'Volet 1 - Domaines 2&amp;3'!$A$39:$L$43,12,0))*$B$6,error),"")</f>
        <v/>
      </c>
      <c r="I1150" s="119">
        <f>IFERROR((VLOOKUP(E1150,'Simulations - Consolidé'!$A$41:$P$45,15,0)*D1150+VLOOKUP(E1150,'Simulations - Consolidé'!$A$41:$P$45,16,0)),"")*$C$6</f>
        <v>22052.799441669118</v>
      </c>
      <c r="J1150" s="167">
        <v>13410</v>
      </c>
      <c r="K1150" s="167">
        <v>16092</v>
      </c>
      <c r="L1150" s="167">
        <v>10871.67</v>
      </c>
      <c r="M1150" s="167">
        <v>13046.01</v>
      </c>
      <c r="N1150" s="167">
        <v>7811.85</v>
      </c>
      <c r="O1150" s="167">
        <v>9374.2199999999993</v>
      </c>
    </row>
    <row r="1151" spans="1:15">
      <c r="A1151" s="1" t="s">
        <v>4916</v>
      </c>
      <c r="B1151" s="1" t="str">
        <f>VLOOKUP(A1151,'BDD de référence'!$B$5:$D$5006,3,0)</f>
        <v>45</v>
      </c>
      <c r="C1151" s="1" t="str">
        <f>VLOOKUP(A1151,'BDD de référence'!$B$5:$E$5006,4,0)</f>
        <v>Centre-Val de Loire</v>
      </c>
      <c r="D1151" s="201">
        <v>155672</v>
      </c>
      <c r="E1151" s="189" t="str">
        <f t="shared" si="17"/>
        <v>Tranche C</v>
      </c>
      <c r="F1151" s="119">
        <f>IFERROR((VLOOKUP(E1151,'Simulations - Consolidé'!$A$41:$P$45,13,0)*D1151+VLOOKUP(E1151,'Simulations - Consolidé'!$A$41:$P$45,14,0)),"")*$B$6</f>
        <v>96443.433253012045</v>
      </c>
      <c r="G1151" s="119" cm="1">
        <f t="array" ref="G1151">IF(SUMIF('BDD de référence'!$B$6:$B$4786,A1151,'BDD de référence'!$I$6:$I$4786)&gt;0,IFERROR((VLOOKUP(E1151,'Volet 1 - Domaines 2&amp;3'!$A$39:$L$43,11,0)*D1151+VLOOKUP(E1151,'Volet 1 - Domaines 2&amp;3'!$A$39:$L$43,12,0))*$B$6,error),"")</f>
        <v>36283.620240963857</v>
      </c>
      <c r="H1151" s="119" cm="1">
        <f t="array" ref="H1151">IF(SUMIF('BDD de référence'!$B$6:$B$4786,A1151,'BDD de référence'!$J$6:$J$4786)&gt;0,IFERROR((VLOOKUP(E1151,'Volet 1 - Domaines 2&amp;3'!$A$39:$L$43,11,0)*D1151+VLOOKUP(E1151,'Volet 1 - Domaines 2&amp;3'!$A$39:$L$43,12,0))*$B$6,error),"")</f>
        <v>36283.620240963857</v>
      </c>
      <c r="I1151" s="119">
        <f>IFERROR((VLOOKUP(E1151,'Simulations - Consolidé'!$A$41:$P$45,15,0)*D1151+VLOOKUP(E1151,'Simulations - Consolidé'!$A$41:$P$45,16,0)),"")*$C$6</f>
        <v>41925.911442844546</v>
      </c>
      <c r="J1151" s="167">
        <v>25273.679999999997</v>
      </c>
      <c r="K1151" s="167">
        <v>30328.42</v>
      </c>
      <c r="L1151" s="167">
        <v>16803.509999999998</v>
      </c>
      <c r="M1151" s="167">
        <v>20164.219999999998</v>
      </c>
      <c r="N1151" s="167">
        <v>13084.6</v>
      </c>
      <c r="O1151" s="167">
        <v>15701.52</v>
      </c>
    </row>
    <row r="1152" spans="1:15">
      <c r="A1152" s="1" t="s">
        <v>4934</v>
      </c>
      <c r="B1152" s="1" t="str">
        <f>VLOOKUP(A1152,'BDD de référence'!$B$5:$D$5006,3,0)</f>
        <v>45</v>
      </c>
      <c r="C1152" s="1" t="str">
        <f>VLOOKUP(A1152,'BDD de référence'!$B$5:$E$5006,4,0)</f>
        <v>Centre-Val de Loire</v>
      </c>
      <c r="D1152" s="201">
        <v>29259</v>
      </c>
      <c r="E1152" s="189" t="str">
        <f t="shared" si="17"/>
        <v>Tranche C</v>
      </c>
      <c r="F1152" s="119">
        <f>IFERROR((VLOOKUP(E1152,'Simulations - Consolidé'!$A$41:$P$45,13,0)*D1152+VLOOKUP(E1152,'Simulations - Consolidé'!$A$41:$P$45,14,0)),"")*$B$6</f>
        <v>43624.121927710839</v>
      </c>
      <c r="G1152" s="119" t="str" cm="1">
        <f t="array" ref="G1152">IF(SUMIF('BDD de référence'!$B$6:$B$4786,A1152,'BDD de référence'!$I$6:$I$4786)&gt;0,IFERROR((VLOOKUP(E1152,'Volet 1 - Domaines 2&amp;3'!$A$39:$L$43,11,0)*D1152+VLOOKUP(E1152,'Volet 1 - Domaines 2&amp;3'!$A$39:$L$43,12,0))*$B$6,error),"")</f>
        <v/>
      </c>
      <c r="H1152" s="119" cm="1">
        <f t="array" ref="H1152">IF(SUMIF('BDD de référence'!$B$6:$B$4786,A1152,'BDD de référence'!$J$6:$J$4786)&gt;0,IFERROR((VLOOKUP(E1152,'Volet 1 - Domaines 2&amp;3'!$A$39:$L$43,11,0)*D1152+VLOOKUP(E1152,'Volet 1 - Domaines 2&amp;3'!$A$39:$L$43,12,0))*$B$6,error),"")</f>
        <v>22819.874216867469</v>
      </c>
      <c r="I1152" s="119">
        <f>IFERROR((VLOOKUP(E1152,'Simulations - Consolidé'!$A$41:$P$45,15,0)*D1152+VLOOKUP(E1152,'Simulations - Consolidé'!$A$41:$P$45,16,0)),"")*$C$6</f>
        <v>18964.288298560095</v>
      </c>
      <c r="J1152" s="167">
        <v>11566.25</v>
      </c>
      <c r="K1152" s="167">
        <v>13879.5</v>
      </c>
      <c r="L1152" s="167">
        <v>9949.8000000000011</v>
      </c>
      <c r="M1152" s="167">
        <v>11939.76</v>
      </c>
      <c r="N1152" s="167">
        <v>6992.41</v>
      </c>
      <c r="O1152" s="167">
        <v>8390.9</v>
      </c>
    </row>
    <row r="1153" spans="1:15">
      <c r="A1153" s="1" t="s">
        <v>4986</v>
      </c>
      <c r="B1153" s="1" t="str">
        <f>VLOOKUP(A1153,'BDD de référence'!$B$5:$D$5006,3,0)</f>
        <v>45</v>
      </c>
      <c r="C1153" s="1" t="str">
        <f>VLOOKUP(A1153,'BDD de référence'!$B$5:$E$5006,4,0)</f>
        <v>Centre-Val de Loire</v>
      </c>
      <c r="D1153" s="201">
        <v>5201</v>
      </c>
      <c r="E1153" s="189" t="str">
        <f t="shared" si="17"/>
        <v>Tranche A</v>
      </c>
      <c r="F1153" s="119">
        <f>IFERROR((VLOOKUP(E1153,'Simulations - Consolidé'!$A$41:$P$45,13,0)*D1153+VLOOKUP(E1153,'Simulations - Consolidé'!$A$41:$P$45,14,0)),"")*$B$6</f>
        <v>19089.3</v>
      </c>
      <c r="G1153" s="119" t="str" cm="1">
        <f t="array" ref="G1153">IF(SUMIF('BDD de référence'!$B$6:$B$4786,A1153,'BDD de référence'!$I$6:$I$4786)&gt;0,IFERROR((VLOOKUP(E1153,'Volet 1 - Domaines 2&amp;3'!$A$39:$L$43,11,0)*D1153+VLOOKUP(E1153,'Volet 1 - Domaines 2&amp;3'!$A$39:$L$43,12,0))*$B$6,error),"")</f>
        <v/>
      </c>
      <c r="H1153" s="119" t="str" cm="1">
        <f t="array" ref="H1153">IF(SUMIF('BDD de référence'!$B$6:$B$4786,A1153,'BDD de référence'!$J$6:$J$4786)&gt;0,IFERROR((VLOOKUP(E1153,'Volet 1 - Domaines 2&amp;3'!$A$39:$L$43,11,0)*D1153+VLOOKUP(E1153,'Volet 1 - Domaines 2&amp;3'!$A$39:$L$43,12,0))*$B$6,error),"")</f>
        <v/>
      </c>
      <c r="I1153" s="119">
        <f>IFERROR((VLOOKUP(E1153,'Simulations - Consolidé'!$A$41:$P$45,15,0)*D1153+VLOOKUP(E1153,'Simulations - Consolidé'!$A$41:$P$45,16,0)),"")*$C$6</f>
        <v>8298.5048780487814</v>
      </c>
      <c r="J1153" s="167">
        <v>5821.67</v>
      </c>
      <c r="K1153" s="167">
        <v>6986.01</v>
      </c>
      <c r="L1153" s="167">
        <v>5095.42</v>
      </c>
      <c r="M1153" s="167">
        <v>6114.51</v>
      </c>
      <c r="N1153" s="167">
        <v>5202.5</v>
      </c>
      <c r="O1153" s="167">
        <v>6243</v>
      </c>
    </row>
    <row r="1154" spans="1:15">
      <c r="A1154" s="1" t="s">
        <v>4995</v>
      </c>
      <c r="B1154" s="1" t="str">
        <f>VLOOKUP(A1154,'BDD de référence'!$B$5:$D$5006,3,0)</f>
        <v>45</v>
      </c>
      <c r="C1154" s="1" t="str">
        <f>VLOOKUP(A1154,'BDD de référence'!$B$5:$E$5006,4,0)</f>
        <v>Centre-Val de Loire</v>
      </c>
      <c r="D1154" s="201">
        <v>2330</v>
      </c>
      <c r="E1154" s="189" t="str">
        <f t="shared" si="17"/>
        <v>Tranche A</v>
      </c>
      <c r="F1154" s="119">
        <f>IFERROR((VLOOKUP(E1154,'Simulations - Consolidé'!$A$41:$P$45,13,0)*D1154+VLOOKUP(E1154,'Simulations - Consolidé'!$A$41:$P$45,14,0)),"")*$B$6</f>
        <v>16997.571428571431</v>
      </c>
      <c r="G1154" s="119" t="str" cm="1">
        <f t="array" ref="G1154">IF(SUMIF('BDD de référence'!$B$6:$B$4786,A1154,'BDD de référence'!$I$6:$I$4786)&gt;0,IFERROR((VLOOKUP(E1154,'Volet 1 - Domaines 2&amp;3'!$A$39:$L$43,11,0)*D1154+VLOOKUP(E1154,'Volet 1 - Domaines 2&amp;3'!$A$39:$L$43,12,0))*$B$6,error),"")</f>
        <v/>
      </c>
      <c r="H1154" s="119" t="str" cm="1">
        <f t="array" ref="H1154">IF(SUMIF('BDD de référence'!$B$6:$B$4786,A1154,'BDD de référence'!$J$6:$J$4786)&gt;0,IFERROR((VLOOKUP(E1154,'Volet 1 - Domaines 2&amp;3'!$A$39:$L$43,11,0)*D1154+VLOOKUP(E1154,'Volet 1 - Domaines 2&amp;3'!$A$39:$L$43,12,0))*$B$6,error),"")</f>
        <v/>
      </c>
      <c r="I1154" s="119">
        <f>IFERROR((VLOOKUP(E1154,'Simulations - Consolidé'!$A$41:$P$45,15,0)*D1154+VLOOKUP(E1154,'Simulations - Consolidé'!$A$41:$P$45,16,0)),"")*$C$6</f>
        <v>7389.188153310105</v>
      </c>
      <c r="J1154" s="167">
        <v>5138.1000000000004</v>
      </c>
      <c r="K1154" s="167">
        <v>6165.72</v>
      </c>
      <c r="L1154" s="167">
        <v>4582.75</v>
      </c>
      <c r="M1154" s="167">
        <v>5499.3</v>
      </c>
      <c r="N1154" s="167">
        <v>4860.72</v>
      </c>
      <c r="O1154" s="167">
        <v>5832.87</v>
      </c>
    </row>
    <row r="1155" spans="1:15">
      <c r="A1155" s="1" t="s">
        <v>4989</v>
      </c>
      <c r="B1155" s="1" t="str">
        <f>VLOOKUP(A1155,'BDD de référence'!$B$5:$D$5006,3,0)</f>
        <v>45</v>
      </c>
      <c r="C1155" s="1" t="str">
        <f>VLOOKUP(A1155,'BDD de référence'!$B$5:$E$5006,4,0)</f>
        <v>Centre-Val de Loire</v>
      </c>
      <c r="D1155" s="201">
        <v>4727</v>
      </c>
      <c r="E1155" s="189" t="str">
        <f t="shared" si="17"/>
        <v>Tranche A</v>
      </c>
      <c r="F1155" s="119">
        <f>IFERROR((VLOOKUP(E1155,'Simulations - Consolidé'!$A$41:$P$45,13,0)*D1155+VLOOKUP(E1155,'Simulations - Consolidé'!$A$41:$P$45,14,0)),"")*$B$6</f>
        <v>18743.957142857143</v>
      </c>
      <c r="G1155" s="119" t="str" cm="1">
        <f t="array" ref="G1155">IF(SUMIF('BDD de référence'!$B$6:$B$4786,A1155,'BDD de référence'!$I$6:$I$4786)&gt;0,IFERROR((VLOOKUP(E1155,'Volet 1 - Domaines 2&amp;3'!$A$39:$L$43,11,0)*D1155+VLOOKUP(E1155,'Volet 1 - Domaines 2&amp;3'!$A$39:$L$43,12,0))*$B$6,error),"")</f>
        <v/>
      </c>
      <c r="H1155" s="119" t="str" cm="1">
        <f t="array" ref="H1155">IF(SUMIF('BDD de référence'!$B$6:$B$4786,A1155,'BDD de référence'!$J$6:$J$4786)&gt;0,IFERROR((VLOOKUP(E1155,'Volet 1 - Domaines 2&amp;3'!$A$39:$L$43,11,0)*D1155+VLOOKUP(E1155,'Volet 1 - Domaines 2&amp;3'!$A$39:$L$43,12,0))*$B$6,error),"")</f>
        <v/>
      </c>
      <c r="I1155" s="119">
        <f>IFERROR((VLOOKUP(E1155,'Simulations - Consolidé'!$A$41:$P$45,15,0)*D1155+VLOOKUP(E1155,'Simulations - Consolidé'!$A$41:$P$45,16,0)),"")*$C$6</f>
        <v>8148.3773519163769</v>
      </c>
      <c r="J1155" s="167">
        <v>5708.8200000000006</v>
      </c>
      <c r="K1155" s="167">
        <v>6850.59</v>
      </c>
      <c r="L1155" s="167">
        <v>5010.7800000000007</v>
      </c>
      <c r="M1155" s="167">
        <v>6012.9400000000005</v>
      </c>
      <c r="N1155" s="167">
        <v>5146.08</v>
      </c>
      <c r="O1155" s="167">
        <v>6175.3</v>
      </c>
    </row>
    <row r="1156" spans="1:15">
      <c r="A1156" s="1" t="s">
        <v>4979</v>
      </c>
      <c r="B1156" s="1" t="str">
        <f>VLOOKUP(A1156,'BDD de référence'!$B$5:$D$5006,3,0)</f>
        <v>45</v>
      </c>
      <c r="C1156" s="1" t="str">
        <f>VLOOKUP(A1156,'BDD de référence'!$B$5:$E$5006,4,0)</f>
        <v>Centre-Val de Loire</v>
      </c>
      <c r="D1156" s="201">
        <v>6248.5</v>
      </c>
      <c r="E1156" s="189" t="str">
        <f t="shared" si="17"/>
        <v>Tranche A</v>
      </c>
      <c r="F1156" s="119">
        <f>IFERROR((VLOOKUP(E1156,'Simulations - Consolidé'!$A$41:$P$45,13,0)*D1156+VLOOKUP(E1156,'Simulations - Consolidé'!$A$41:$P$45,14,0)),"")*$B$6</f>
        <v>19852.478571428568</v>
      </c>
      <c r="G1156" s="119" t="str" cm="1">
        <f t="array" ref="G1156">IF(SUMIF('BDD de référence'!$B$6:$B$4786,A1156,'BDD de référence'!$I$6:$I$4786)&gt;0,IFERROR((VLOOKUP(E1156,'Volet 1 - Domaines 2&amp;3'!$A$39:$L$43,11,0)*D1156+VLOOKUP(E1156,'Volet 1 - Domaines 2&amp;3'!$A$39:$L$43,12,0))*$B$6,error),"")</f>
        <v/>
      </c>
      <c r="H1156" s="119" t="str" cm="1">
        <f t="array" ref="H1156">IF(SUMIF('BDD de référence'!$B$6:$B$4786,A1156,'BDD de référence'!$J$6:$J$4786)&gt;0,IFERROR((VLOOKUP(E1156,'Volet 1 - Domaines 2&amp;3'!$A$39:$L$43,11,0)*D1156+VLOOKUP(E1156,'Volet 1 - Domaines 2&amp;3'!$A$39:$L$43,12,0))*$B$6,error),"")</f>
        <v/>
      </c>
      <c r="I1156" s="119">
        <f>IFERROR((VLOOKUP(E1156,'Simulations - Consolidé'!$A$41:$P$45,15,0)*D1156+VLOOKUP(E1156,'Simulations - Consolidé'!$A$41:$P$45,16,0)),"")*$C$6</f>
        <v>8630.2740418118465</v>
      </c>
      <c r="J1156" s="167">
        <v>6071.08</v>
      </c>
      <c r="K1156" s="167">
        <v>7285.3</v>
      </c>
      <c r="L1156" s="167">
        <v>5282.4800000000005</v>
      </c>
      <c r="M1156" s="167">
        <v>6338.9800000000005</v>
      </c>
      <c r="N1156" s="167">
        <v>5327.21</v>
      </c>
      <c r="O1156" s="167">
        <v>6392.66</v>
      </c>
    </row>
    <row r="1157" spans="1:15">
      <c r="A1157" s="1" t="s">
        <v>4955</v>
      </c>
      <c r="B1157" s="1" t="str">
        <f>VLOOKUP(A1157,'BDD de référence'!$B$5:$D$5006,3,0)</f>
        <v>45</v>
      </c>
      <c r="C1157" s="1" t="str">
        <f>VLOOKUP(A1157,'BDD de référence'!$B$5:$E$5006,4,0)</f>
        <v>Centre-Val de Loire</v>
      </c>
      <c r="D1157" s="201">
        <v>14964</v>
      </c>
      <c r="E1157" s="189" t="str">
        <f t="shared" si="17"/>
        <v>Tranche B</v>
      </c>
      <c r="F1157" s="119">
        <f>IFERROR((VLOOKUP(E1157,'Simulations - Consolidé'!$A$41:$P$45,13,0)*D1157+VLOOKUP(E1157,'Simulations - Consolidé'!$A$41:$P$45,14,0)),"")*$B$6</f>
        <v>30881.651612903221</v>
      </c>
      <c r="G1157" s="119" t="str" cm="1">
        <f t="array" ref="G1157">IF(SUMIF('BDD de référence'!$B$6:$B$4786,A1157,'BDD de référence'!$I$6:$I$4786)&gt;0,IFERROR((VLOOKUP(E1157,'Volet 1 - Domaines 2&amp;3'!$A$39:$L$43,11,0)*D1157+VLOOKUP(E1157,'Volet 1 - Domaines 2&amp;3'!$A$39:$L$43,12,0))*$B$6,error),"")</f>
        <v/>
      </c>
      <c r="H1157" s="119" t="str" cm="1">
        <f t="array" ref="H1157">IF(SUMIF('BDD de référence'!$B$6:$B$4786,A1157,'BDD de référence'!$J$6:$J$4786)&gt;0,IFERROR((VLOOKUP(E1157,'Volet 1 - Domaines 2&amp;3'!$A$39:$L$43,11,0)*D1157+VLOOKUP(E1157,'Volet 1 - Domaines 2&amp;3'!$A$39:$L$43,12,0))*$B$6,error),"")</f>
        <v/>
      </c>
      <c r="I1157" s="119">
        <f>IFERROR((VLOOKUP(E1157,'Simulations - Consolidé'!$A$41:$P$45,15,0)*D1157+VLOOKUP(E1157,'Simulations - Consolidé'!$A$41:$P$45,16,0)),"")*$C$6</f>
        <v>13424.878678206136</v>
      </c>
      <c r="J1157" s="167">
        <v>8604.9500000000007</v>
      </c>
      <c r="K1157" s="167">
        <v>10325.94</v>
      </c>
      <c r="L1157" s="167">
        <v>7557.54</v>
      </c>
      <c r="M1157" s="167">
        <v>9069.0500000000011</v>
      </c>
      <c r="N1157" s="167">
        <v>6058.93</v>
      </c>
      <c r="O1157" s="167">
        <v>7270.72</v>
      </c>
    </row>
    <row r="1158" spans="1:15">
      <c r="A1158" s="1" t="s">
        <v>4930</v>
      </c>
      <c r="B1158" s="1" t="str">
        <f>VLOOKUP(A1158,'BDD de référence'!$B$5:$D$5006,3,0)</f>
        <v>45</v>
      </c>
      <c r="C1158" s="1" t="str">
        <f>VLOOKUP(A1158,'BDD de référence'!$B$5:$E$5006,4,0)</f>
        <v>Centre-Val de Loire</v>
      </c>
      <c r="D1158" s="201">
        <v>39169</v>
      </c>
      <c r="E1158" s="189" t="str">
        <f t="shared" si="17"/>
        <v>Tranche C</v>
      </c>
      <c r="F1158" s="119">
        <f>IFERROR((VLOOKUP(E1158,'Simulations - Consolidé'!$A$41:$P$45,13,0)*D1158+VLOOKUP(E1158,'Simulations - Consolidé'!$A$41:$P$45,14,0)),"")*$B$6</f>
        <v>47764.830361445776</v>
      </c>
      <c r="G1158" s="119" t="str" cm="1">
        <f t="array" ref="G1158">IF(SUMIF('BDD de référence'!$B$6:$B$4786,A1158,'BDD de référence'!$I$6:$I$4786)&gt;0,IFERROR((VLOOKUP(E1158,'Volet 1 - Domaines 2&amp;3'!$A$39:$L$43,11,0)*D1158+VLOOKUP(E1158,'Volet 1 - Domaines 2&amp;3'!$A$39:$L$43,12,0))*$B$6,error),"")</f>
        <v/>
      </c>
      <c r="H1158" s="119" cm="1">
        <f t="array" ref="H1158">IF(SUMIF('BDD de référence'!$B$6:$B$4786,A1158,'BDD de référence'!$J$6:$J$4786)&gt;0,IFERROR((VLOOKUP(E1158,'Volet 1 - Domaines 2&amp;3'!$A$39:$L$43,11,0)*D1158+VLOOKUP(E1158,'Volet 1 - Domaines 2&amp;3'!$A$39:$L$43,12,0))*$B$6,error),"")</f>
        <v>23875.348915662649</v>
      </c>
      <c r="I1158" s="119">
        <f>IFERROR((VLOOKUP(E1158,'Simulations - Consolidé'!$A$41:$P$45,15,0)*D1158+VLOOKUP(E1158,'Simulations - Consolidé'!$A$41:$P$45,16,0)),"")*$C$6</f>
        <v>20764.338019394654</v>
      </c>
      <c r="J1158" s="167">
        <v>12640.82</v>
      </c>
      <c r="K1158" s="167">
        <v>15168.99</v>
      </c>
      <c r="L1158" s="167">
        <v>10487.08</v>
      </c>
      <c r="M1158" s="167">
        <v>12584.5</v>
      </c>
      <c r="N1158" s="167">
        <v>7470</v>
      </c>
      <c r="O1158" s="167">
        <v>8964</v>
      </c>
    </row>
    <row r="1159" spans="1:15">
      <c r="A1159" s="1" t="s">
        <v>4943</v>
      </c>
      <c r="B1159" s="1" t="str">
        <f>VLOOKUP(A1159,'BDD de référence'!$B$5:$D$5006,3,0)</f>
        <v>45</v>
      </c>
      <c r="C1159" s="1" t="str">
        <f>VLOOKUP(A1159,'BDD de référence'!$B$5:$E$5006,4,0)</f>
        <v>Centre-Val de Loire</v>
      </c>
      <c r="D1159" s="201">
        <v>17191.5</v>
      </c>
      <c r="E1159" s="189" t="str">
        <f t="shared" si="17"/>
        <v>Tranche B</v>
      </c>
      <c r="F1159" s="119">
        <f>IFERROR((VLOOKUP(E1159,'Simulations - Consolidé'!$A$41:$P$45,13,0)*D1159+VLOOKUP(E1159,'Simulations - Consolidé'!$A$41:$P$45,14,0)),"")*$B$6</f>
        <v>33813.329032258065</v>
      </c>
      <c r="G1159" s="119" t="str" cm="1">
        <f t="array" ref="G1159">IF(SUMIF('BDD de référence'!$B$6:$B$4786,A1159,'BDD de référence'!$I$6:$I$4786)&gt;0,IFERROR((VLOOKUP(E1159,'Volet 1 - Domaines 2&amp;3'!$A$39:$L$43,11,0)*D1159+VLOOKUP(E1159,'Volet 1 - Domaines 2&amp;3'!$A$39:$L$43,12,0))*$B$6,error),"")</f>
        <v/>
      </c>
      <c r="H1159" s="119" t="str" cm="1">
        <f t="array" ref="H1159">IF(SUMIF('BDD de référence'!$B$6:$B$4786,A1159,'BDD de référence'!$J$6:$J$4786)&gt;0,IFERROR((VLOOKUP(E1159,'Volet 1 - Domaines 2&amp;3'!$A$39:$L$43,11,0)*D1159+VLOOKUP(E1159,'Volet 1 - Domaines 2&amp;3'!$A$39:$L$43,12,0))*$B$6,error),"")</f>
        <v/>
      </c>
      <c r="I1159" s="119">
        <f>IFERROR((VLOOKUP(E1159,'Simulations - Consolidé'!$A$41:$P$45,15,0)*D1159+VLOOKUP(E1159,'Simulations - Consolidé'!$A$41:$P$45,16,0)),"")*$C$6</f>
        <v>14699.338158929977</v>
      </c>
      <c r="J1159" s="167">
        <v>9263.6200000000008</v>
      </c>
      <c r="K1159" s="167">
        <v>11116.35</v>
      </c>
      <c r="L1159" s="167">
        <v>8156.33</v>
      </c>
      <c r="M1159" s="167">
        <v>9787.6</v>
      </c>
      <c r="N1159" s="167">
        <v>6238.5700000000006</v>
      </c>
      <c r="O1159" s="167">
        <v>7486.29</v>
      </c>
    </row>
    <row r="1160" spans="1:15">
      <c r="A1160" s="1" t="s">
        <v>4940</v>
      </c>
      <c r="B1160" s="1" t="str">
        <f>VLOOKUP(A1160,'BDD de référence'!$B$5:$D$5006,3,0)</f>
        <v>45</v>
      </c>
      <c r="C1160" s="1" t="str">
        <f>VLOOKUP(A1160,'BDD de référence'!$B$5:$E$5006,4,0)</f>
        <v>Centre-Val de Loire</v>
      </c>
      <c r="D1160" s="201">
        <v>23672.5</v>
      </c>
      <c r="E1160" s="189" t="str">
        <f t="shared" si="17"/>
        <v>Tranche C</v>
      </c>
      <c r="F1160" s="119">
        <f>IFERROR((VLOOKUP(E1160,'Simulations - Consolidé'!$A$41:$P$45,13,0)*D1160+VLOOKUP(E1160,'Simulations - Consolidé'!$A$41:$P$45,14,0)),"")*$B$6</f>
        <v>41289.907228915661</v>
      </c>
      <c r="G1160" s="119" t="str" cm="1">
        <f t="array" ref="G1160">IF(SUMIF('BDD de référence'!$B$6:$B$4786,A1160,'BDD de référence'!$I$6:$I$4786)&gt;0,IFERROR((VLOOKUP(E1160,'Volet 1 - Domaines 2&amp;3'!$A$39:$L$43,11,0)*D1160+VLOOKUP(E1160,'Volet 1 - Domaines 2&amp;3'!$A$39:$L$43,12,0))*$B$6,error),"")</f>
        <v/>
      </c>
      <c r="H1160" s="119" t="str" cm="1">
        <f t="array" ref="H1160">IF(SUMIF('BDD de référence'!$B$6:$B$4786,A1160,'BDD de référence'!$J$6:$J$4786)&gt;0,IFERROR((VLOOKUP(E1160,'Volet 1 - Domaines 2&amp;3'!$A$39:$L$43,11,0)*D1160+VLOOKUP(E1160,'Volet 1 - Domaines 2&amp;3'!$A$39:$L$43,12,0))*$B$6,error),"")</f>
        <v/>
      </c>
      <c r="I1160" s="119">
        <f>IFERROR((VLOOKUP(E1160,'Simulations - Consolidé'!$A$41:$P$45,15,0)*D1160+VLOOKUP(E1160,'Simulations - Consolidé'!$A$41:$P$45,16,0)),"")*$C$6</f>
        <v>17949.557948868649</v>
      </c>
      <c r="J1160" s="167">
        <v>10960.48</v>
      </c>
      <c r="K1160" s="167">
        <v>13152.58</v>
      </c>
      <c r="L1160" s="167">
        <v>9646.91</v>
      </c>
      <c r="M1160" s="167">
        <v>11576.300000000001</v>
      </c>
      <c r="N1160" s="167">
        <v>6723.18</v>
      </c>
      <c r="O1160" s="167">
        <v>8067.8200000000006</v>
      </c>
    </row>
    <row r="1161" spans="1:15">
      <c r="A1161" s="1" t="s">
        <v>4921</v>
      </c>
      <c r="B1161" s="1" t="str">
        <f>VLOOKUP(A1161,'BDD de référence'!$B$5:$D$5006,3,0)</f>
        <v>45</v>
      </c>
      <c r="C1161" s="1" t="str">
        <f>VLOOKUP(A1161,'BDD de référence'!$B$5:$E$5006,4,0)</f>
        <v>Centre-Val de Loire</v>
      </c>
      <c r="D1161" s="201">
        <v>68592.5</v>
      </c>
      <c r="E1161" s="189" t="str">
        <f t="shared" si="17"/>
        <v>Tranche C</v>
      </c>
      <c r="F1161" s="119">
        <f>IFERROR((VLOOKUP(E1161,'Simulations - Consolidé'!$A$41:$P$45,13,0)*D1161+VLOOKUP(E1161,'Simulations - Consolidé'!$A$41:$P$45,14,0)),"")*$B$6</f>
        <v>60058.890361445781</v>
      </c>
      <c r="G1161" s="119" t="str" cm="1">
        <f t="array" ref="G1161">IF(SUMIF('BDD de référence'!$B$6:$B$4786,A1161,'BDD de référence'!$I$6:$I$4786)&gt;0,IFERROR((VLOOKUP(E1161,'Volet 1 - Domaines 2&amp;3'!$A$39:$L$43,11,0)*D1161+VLOOKUP(E1161,'Volet 1 - Domaines 2&amp;3'!$A$39:$L$43,12,0))*$B$6,error),"")</f>
        <v/>
      </c>
      <c r="H1161" s="119" cm="1">
        <f t="array" ref="H1161">IF(SUMIF('BDD de référence'!$B$6:$B$4786,A1161,'BDD de référence'!$J$6:$J$4786)&gt;0,IFERROR((VLOOKUP(E1161,'Volet 1 - Domaines 2&amp;3'!$A$39:$L$43,11,0)*D1161+VLOOKUP(E1161,'Volet 1 - Domaines 2&amp;3'!$A$39:$L$43,12,0))*$B$6,error),"")</f>
        <v>27009.128915662648</v>
      </c>
      <c r="I1161" s="119">
        <f>IFERROR((VLOOKUP(E1161,'Simulations - Consolidé'!$A$41:$P$45,15,0)*D1161+VLOOKUP(E1161,'Simulations - Consolidé'!$A$41:$P$45,16,0)),"")*$C$6</f>
        <v>26108.814604760504</v>
      </c>
      <c r="J1161" s="167">
        <v>15831.32</v>
      </c>
      <c r="K1161" s="167">
        <v>18997.59</v>
      </c>
      <c r="L1161" s="167">
        <v>12082.33</v>
      </c>
      <c r="M1161" s="167">
        <v>14498.800000000001</v>
      </c>
      <c r="N1161" s="167">
        <v>8888</v>
      </c>
      <c r="O1161" s="167">
        <v>10665.6</v>
      </c>
    </row>
    <row r="1162" spans="1:15">
      <c r="A1162" s="1" t="s">
        <v>4952</v>
      </c>
      <c r="B1162" s="1" t="str">
        <f>VLOOKUP(A1162,'BDD de référence'!$B$5:$D$5006,3,0)</f>
        <v>45</v>
      </c>
      <c r="C1162" s="1" t="str">
        <f>VLOOKUP(A1162,'BDD de référence'!$B$5:$E$5006,4,0)</f>
        <v>Centre-Val de Loire</v>
      </c>
      <c r="D1162" s="201">
        <v>15086</v>
      </c>
      <c r="E1162" s="189" t="str">
        <f t="shared" si="17"/>
        <v>Tranche B</v>
      </c>
      <c r="F1162" s="119">
        <f>IFERROR((VLOOKUP(E1162,'Simulations - Consolidé'!$A$41:$P$45,13,0)*D1162+VLOOKUP(E1162,'Simulations - Consolidé'!$A$41:$P$45,14,0)),"")*$B$6</f>
        <v>31042.219354838708</v>
      </c>
      <c r="G1162" s="119" t="str" cm="1">
        <f t="array" ref="G1162">IF(SUMIF('BDD de référence'!$B$6:$B$4786,A1162,'BDD de référence'!$I$6:$I$4786)&gt;0,IFERROR((VLOOKUP(E1162,'Volet 1 - Domaines 2&amp;3'!$A$39:$L$43,11,0)*D1162+VLOOKUP(E1162,'Volet 1 - Domaines 2&amp;3'!$A$39:$L$43,12,0))*$B$6,error),"")</f>
        <v/>
      </c>
      <c r="H1162" s="119" t="str" cm="1">
        <f t="array" ref="H1162">IF(SUMIF('BDD de référence'!$B$6:$B$4786,A1162,'BDD de référence'!$J$6:$J$4786)&gt;0,IFERROR((VLOOKUP(E1162,'Volet 1 - Domaines 2&amp;3'!$A$39:$L$43,11,0)*D1162+VLOOKUP(E1162,'Volet 1 - Domaines 2&amp;3'!$A$39:$L$43,12,0))*$B$6,error),"")</f>
        <v/>
      </c>
      <c r="I1162" s="119">
        <f>IFERROR((VLOOKUP(E1162,'Simulations - Consolidé'!$A$41:$P$45,15,0)*D1162+VLOOKUP(E1162,'Simulations - Consolidé'!$A$41:$P$45,16,0)),"")*$C$6</f>
        <v>13494.680723839496</v>
      </c>
      <c r="J1162" s="167">
        <v>8641.0300000000007</v>
      </c>
      <c r="K1162" s="167">
        <v>10369.24</v>
      </c>
      <c r="L1162" s="167">
        <v>7590.33</v>
      </c>
      <c r="M1162" s="167">
        <v>9108.4</v>
      </c>
      <c r="N1162" s="167">
        <v>6068.77</v>
      </c>
      <c r="O1162" s="167">
        <v>7282.5300000000007</v>
      </c>
    </row>
    <row r="1163" spans="1:15">
      <c r="A1163" s="1" t="s">
        <v>4999</v>
      </c>
      <c r="B1163" s="1" t="str">
        <f>VLOOKUP(A1163,'BDD de référence'!$B$5:$D$5006,3,0)</f>
        <v>45</v>
      </c>
      <c r="C1163" s="1" t="str">
        <f>VLOOKUP(A1163,'BDD de référence'!$B$5:$E$5006,4,0)</f>
        <v>Centre-Val de Loire</v>
      </c>
      <c r="D1163" s="201">
        <v>1490.25</v>
      </c>
      <c r="E1163" s="189" t="str">
        <f t="shared" ref="E1163:E1226" si="18">IF(D1163&gt;230000,"Tranche D",IF(D1163&lt;7000,"Tranche A",IF(D1163&lt;22500,"Tranche B","Tranche C")))</f>
        <v>Tranche A</v>
      </c>
      <c r="F1163" s="119">
        <f>IFERROR((VLOOKUP(E1163,'Simulations - Consolidé'!$A$41:$P$45,13,0)*D1163+VLOOKUP(E1163,'Simulations - Consolidé'!$A$41:$P$45,14,0)),"")*$B$6</f>
        <v>16385.75357142857</v>
      </c>
      <c r="G1163" s="119" t="str" cm="1">
        <f t="array" ref="G1163">IF(SUMIF('BDD de référence'!$B$6:$B$4786,A1163,'BDD de référence'!$I$6:$I$4786)&gt;0,IFERROR((VLOOKUP(E1163,'Volet 1 - Domaines 2&amp;3'!$A$39:$L$43,11,0)*D1163+VLOOKUP(E1163,'Volet 1 - Domaines 2&amp;3'!$A$39:$L$43,12,0))*$B$6,error),"")</f>
        <v/>
      </c>
      <c r="H1163" s="119" t="str" cm="1">
        <f t="array" ref="H1163">IF(SUMIF('BDD de référence'!$B$6:$B$4786,A1163,'BDD de référence'!$J$6:$J$4786)&gt;0,IFERROR((VLOOKUP(E1163,'Volet 1 - Domaines 2&amp;3'!$A$39:$L$43,11,0)*D1163+VLOOKUP(E1163,'Volet 1 - Domaines 2&amp;3'!$A$39:$L$43,12,0))*$B$6,error),"")</f>
        <v/>
      </c>
      <c r="I1163" s="119">
        <f>IFERROR((VLOOKUP(E1163,'Simulations - Consolidé'!$A$41:$P$45,15,0)*D1163+VLOOKUP(E1163,'Simulations - Consolidé'!$A$41:$P$45,16,0)),"")*$C$6</f>
        <v>7123.2185540069686</v>
      </c>
      <c r="J1163" s="167">
        <v>4938.16</v>
      </c>
      <c r="K1163" s="167">
        <v>5925.8</v>
      </c>
      <c r="L1163" s="167">
        <v>4432.79</v>
      </c>
      <c r="M1163" s="167">
        <v>5319.35</v>
      </c>
      <c r="N1163" s="167">
        <v>4760.75</v>
      </c>
      <c r="O1163" s="167">
        <v>5712.9</v>
      </c>
    </row>
    <row r="1164" spans="1:15">
      <c r="A1164" s="1" t="s">
        <v>4958</v>
      </c>
      <c r="B1164" s="1" t="str">
        <f>VLOOKUP(A1164,'BDD de référence'!$B$5:$D$5006,3,0)</f>
        <v>45</v>
      </c>
      <c r="C1164" s="1" t="str">
        <f>VLOOKUP(A1164,'BDD de référence'!$B$5:$E$5006,4,0)</f>
        <v>Centre-Val de Loire</v>
      </c>
      <c r="D1164" s="201">
        <v>14700</v>
      </c>
      <c r="E1164" s="189" t="str">
        <f t="shared" si="18"/>
        <v>Tranche B</v>
      </c>
      <c r="F1164" s="119">
        <f>IFERROR((VLOOKUP(E1164,'Simulations - Consolidé'!$A$41:$P$45,13,0)*D1164+VLOOKUP(E1164,'Simulations - Consolidé'!$A$41:$P$45,14,0)),"")*$B$6</f>
        <v>30534.193548387095</v>
      </c>
      <c r="G1164" s="119" t="str" cm="1">
        <f t="array" ref="G1164">IF(SUMIF('BDD de référence'!$B$6:$B$4786,A1164,'BDD de référence'!$I$6:$I$4786)&gt;0,IFERROR((VLOOKUP(E1164,'Volet 1 - Domaines 2&amp;3'!$A$39:$L$43,11,0)*D1164+VLOOKUP(E1164,'Volet 1 - Domaines 2&amp;3'!$A$39:$L$43,12,0))*$B$6,error),"")</f>
        <v/>
      </c>
      <c r="H1164" s="119" t="str" cm="1">
        <f t="array" ref="H1164">IF(SUMIF('BDD de référence'!$B$6:$B$4786,A1164,'BDD de référence'!$J$6:$J$4786)&gt;0,IFERROR((VLOOKUP(E1164,'Volet 1 - Domaines 2&amp;3'!$A$39:$L$43,11,0)*D1164+VLOOKUP(E1164,'Volet 1 - Domaines 2&amp;3'!$A$39:$L$43,12,0))*$B$6,error),"")</f>
        <v/>
      </c>
      <c r="I1164" s="119">
        <f>IFERROR((VLOOKUP(E1164,'Simulations - Consolidé'!$A$41:$P$45,15,0)*D1164+VLOOKUP(E1164,'Simulations - Consolidé'!$A$41:$P$45,16,0)),"")*$C$6</f>
        <v>13273.831628638867</v>
      </c>
      <c r="J1164" s="167">
        <v>8526.89</v>
      </c>
      <c r="K1164" s="167">
        <v>10232.27</v>
      </c>
      <c r="L1164" s="167">
        <v>7486.5700000000006</v>
      </c>
      <c r="M1164" s="167">
        <v>8983.89</v>
      </c>
      <c r="N1164" s="167">
        <v>6037.6500000000005</v>
      </c>
      <c r="O1164" s="167">
        <v>7245.18</v>
      </c>
    </row>
    <row r="1165" spans="1:15">
      <c r="A1165" s="1" t="s">
        <v>4992</v>
      </c>
      <c r="B1165" s="1" t="str">
        <f>VLOOKUP(A1165,'BDD de référence'!$B$5:$D$5006,3,0)</f>
        <v>45</v>
      </c>
      <c r="C1165" s="1" t="str">
        <f>VLOOKUP(A1165,'BDD de référence'!$B$5:$E$5006,4,0)</f>
        <v>Centre-Val de Loire</v>
      </c>
      <c r="D1165" s="201">
        <v>6112</v>
      </c>
      <c r="E1165" s="189" t="str">
        <f t="shared" si="18"/>
        <v>Tranche A</v>
      </c>
      <c r="F1165" s="119">
        <f>IFERROR((VLOOKUP(E1165,'Simulations - Consolidé'!$A$41:$P$45,13,0)*D1165+VLOOKUP(E1165,'Simulations - Consolidé'!$A$41:$P$45,14,0)),"")*$B$6</f>
        <v>19753.028571428571</v>
      </c>
      <c r="G1165" s="119" t="str" cm="1">
        <f t="array" ref="G1165">IF(SUMIF('BDD de référence'!$B$6:$B$4786,A1165,'BDD de référence'!$I$6:$I$4786)&gt;0,IFERROR((VLOOKUP(E1165,'Volet 1 - Domaines 2&amp;3'!$A$39:$L$43,11,0)*D1165+VLOOKUP(E1165,'Volet 1 - Domaines 2&amp;3'!$A$39:$L$43,12,0))*$B$6,error),"")</f>
        <v/>
      </c>
      <c r="H1165" s="119" t="str" cm="1">
        <f t="array" ref="H1165">IF(SUMIF('BDD de référence'!$B$6:$B$4786,A1165,'BDD de référence'!$J$6:$J$4786)&gt;0,IFERROR((VLOOKUP(E1165,'Volet 1 - Domaines 2&amp;3'!$A$39:$L$43,11,0)*D1165+VLOOKUP(E1165,'Volet 1 - Domaines 2&amp;3'!$A$39:$L$43,12,0))*$B$6,error),"")</f>
        <v/>
      </c>
      <c r="I1165" s="119">
        <f>IFERROR((VLOOKUP(E1165,'Simulations - Consolidé'!$A$41:$P$45,15,0)*D1165+VLOOKUP(E1165,'Simulations - Consolidé'!$A$41:$P$45,16,0)),"")*$C$6</f>
        <v>8587.0411149825795</v>
      </c>
      <c r="J1165" s="167">
        <v>6038.58</v>
      </c>
      <c r="K1165" s="167">
        <v>7246.3</v>
      </c>
      <c r="L1165" s="167">
        <v>5258.1</v>
      </c>
      <c r="M1165" s="167">
        <v>6309.72</v>
      </c>
      <c r="N1165" s="167">
        <v>5310.96</v>
      </c>
      <c r="O1165" s="167">
        <v>6373.16</v>
      </c>
    </row>
    <row r="1166" spans="1:15">
      <c r="A1166" s="1" t="s">
        <v>4974</v>
      </c>
      <c r="B1166" s="1" t="str">
        <f>VLOOKUP(A1166,'BDD de référence'!$B$5:$D$5006,3,0)</f>
        <v>45</v>
      </c>
      <c r="C1166" s="1" t="str">
        <f>VLOOKUP(A1166,'BDD de référence'!$B$5:$E$5006,4,0)</f>
        <v>Centre-Val de Loire</v>
      </c>
      <c r="D1166" s="201">
        <v>9761.5</v>
      </c>
      <c r="E1166" s="189" t="str">
        <f t="shared" si="18"/>
        <v>Tranche B</v>
      </c>
      <c r="F1166" s="119">
        <f>IFERROR((VLOOKUP(E1166,'Simulations - Consolidé'!$A$41:$P$45,13,0)*D1166+VLOOKUP(E1166,'Simulations - Consolidé'!$A$41:$P$45,14,0)),"")*$B$6</f>
        <v>24034.490322580641</v>
      </c>
      <c r="G1166" s="119" t="str" cm="1">
        <f t="array" ref="G1166">IF(SUMIF('BDD de référence'!$B$6:$B$4786,A1166,'BDD de référence'!$I$6:$I$4786)&gt;0,IFERROR((VLOOKUP(E1166,'Volet 1 - Domaines 2&amp;3'!$A$39:$L$43,11,0)*D1166+VLOOKUP(E1166,'Volet 1 - Domaines 2&amp;3'!$A$39:$L$43,12,0))*$B$6,error),"")</f>
        <v/>
      </c>
      <c r="H1166" s="119" t="str" cm="1">
        <f t="array" ref="H1166">IF(SUMIF('BDD de référence'!$B$6:$B$4786,A1166,'BDD de référence'!$J$6:$J$4786)&gt;0,IFERROR((VLOOKUP(E1166,'Volet 1 - Domaines 2&amp;3'!$A$39:$L$43,11,0)*D1166+VLOOKUP(E1166,'Volet 1 - Domaines 2&amp;3'!$A$39:$L$43,12,0))*$B$6,error),"")</f>
        <v/>
      </c>
      <c r="I1166" s="119">
        <f>IFERROR((VLOOKUP(E1166,'Simulations - Consolidé'!$A$41:$P$45,15,0)*D1166+VLOOKUP(E1166,'Simulations - Consolidé'!$A$41:$P$45,16,0)),"")*$C$6</f>
        <v>10448.279150275373</v>
      </c>
      <c r="J1166" s="167">
        <v>7066.58</v>
      </c>
      <c r="K1166" s="167">
        <v>8479.9</v>
      </c>
      <c r="L1166" s="167">
        <v>6159.01</v>
      </c>
      <c r="M1166" s="167">
        <v>7390.8200000000006</v>
      </c>
      <c r="N1166" s="167">
        <v>5639.38</v>
      </c>
      <c r="O1166" s="167">
        <v>6767.26</v>
      </c>
    </row>
    <row r="1167" spans="1:15">
      <c r="A1167" s="1" t="s">
        <v>4925</v>
      </c>
      <c r="B1167" s="1" t="str">
        <f>VLOOKUP(A1167,'BDD de référence'!$B$5:$D$5006,3,0)</f>
        <v>45</v>
      </c>
      <c r="C1167" s="1" t="str">
        <f>VLOOKUP(A1167,'BDD de référence'!$B$5:$E$5006,4,0)</f>
        <v>Centre-Val de Loire</v>
      </c>
      <c r="D1167" s="201">
        <v>52175.5</v>
      </c>
      <c r="E1167" s="189" t="str">
        <f t="shared" si="18"/>
        <v>Tranche C</v>
      </c>
      <c r="F1167" s="119">
        <f>IFERROR((VLOOKUP(E1167,'Simulations - Consolidé'!$A$41:$P$45,13,0)*D1167+VLOOKUP(E1167,'Simulations - Consolidé'!$A$41:$P$45,14,0)),"")*$B$6</f>
        <v>53199.353493975905</v>
      </c>
      <c r="G1167" s="119" t="str" cm="1">
        <f t="array" ref="G1167">IF(SUMIF('BDD de référence'!$B$6:$B$4786,A1167,'BDD de référence'!$I$6:$I$4786)&gt;0,IFERROR((VLOOKUP(E1167,'Volet 1 - Domaines 2&amp;3'!$A$39:$L$43,11,0)*D1167+VLOOKUP(E1167,'Volet 1 - Domaines 2&amp;3'!$A$39:$L$43,12,0))*$B$6,error),"")</f>
        <v/>
      </c>
      <c r="H1167" s="119" t="str" cm="1">
        <f t="array" ref="H1167">IF(SUMIF('BDD de référence'!$B$6:$B$4786,A1167,'BDD de référence'!$J$6:$J$4786)&gt;0,IFERROR((VLOOKUP(E1167,'Volet 1 - Domaines 2&amp;3'!$A$39:$L$43,11,0)*D1167+VLOOKUP(E1167,'Volet 1 - Domaines 2&amp;3'!$A$39:$L$43,12,0))*$B$6,error),"")</f>
        <v/>
      </c>
      <c r="I1167" s="119">
        <f>IFERROR((VLOOKUP(E1167,'Simulations - Consolidé'!$A$41:$P$45,15,0)*D1167+VLOOKUP(E1167,'Simulations - Consolidé'!$A$41:$P$45,16,0)),"")*$C$6</f>
        <v>23126.835163091389</v>
      </c>
      <c r="J1167" s="167">
        <v>14051.17</v>
      </c>
      <c r="K1167" s="167">
        <v>16861.41</v>
      </c>
      <c r="L1167" s="167">
        <v>11192.25</v>
      </c>
      <c r="M1167" s="167">
        <v>13430.7</v>
      </c>
      <c r="N1167" s="167">
        <v>8096.8200000000006</v>
      </c>
      <c r="O1167" s="167">
        <v>9716.19</v>
      </c>
    </row>
    <row r="1168" spans="1:15">
      <c r="A1168" s="1" t="s">
        <v>4965</v>
      </c>
      <c r="B1168" s="1" t="str">
        <f>VLOOKUP(A1168,'BDD de référence'!$B$5:$D$5006,3,0)</f>
        <v>45</v>
      </c>
      <c r="C1168" s="1" t="str">
        <f>VLOOKUP(A1168,'BDD de référence'!$B$5:$E$5006,4,0)</f>
        <v>Centre-Val de Loire</v>
      </c>
      <c r="D1168" s="201">
        <v>13362</v>
      </c>
      <c r="E1168" s="189" t="str">
        <f t="shared" si="18"/>
        <v>Tranche B</v>
      </c>
      <c r="F1168" s="119">
        <f>IFERROR((VLOOKUP(E1168,'Simulations - Consolidé'!$A$41:$P$45,13,0)*D1168+VLOOKUP(E1168,'Simulations - Consolidé'!$A$41:$P$45,14,0)),"")*$B$6</f>
        <v>28773.212903225802</v>
      </c>
      <c r="G1168" s="119" t="str" cm="1">
        <f t="array" ref="G1168">IF(SUMIF('BDD de référence'!$B$6:$B$4786,A1168,'BDD de référence'!$I$6:$I$4786)&gt;0,IFERROR((VLOOKUP(E1168,'Volet 1 - Domaines 2&amp;3'!$A$39:$L$43,11,0)*D1168+VLOOKUP(E1168,'Volet 1 - Domaines 2&amp;3'!$A$39:$L$43,12,0))*$B$6,error),"")</f>
        <v/>
      </c>
      <c r="H1168" s="119" t="str" cm="1">
        <f t="array" ref="H1168">IF(SUMIF('BDD de référence'!$B$6:$B$4786,A1168,'BDD de référence'!$J$6:$J$4786)&gt;0,IFERROR((VLOOKUP(E1168,'Volet 1 - Domaines 2&amp;3'!$A$39:$L$43,11,0)*D1168+VLOOKUP(E1168,'Volet 1 - Domaines 2&amp;3'!$A$39:$L$43,12,0))*$B$6,error),"")</f>
        <v/>
      </c>
      <c r="I1168" s="119">
        <f>IFERROR((VLOOKUP(E1168,'Simulations - Consolidé'!$A$41:$P$45,15,0)*D1168+VLOOKUP(E1168,'Simulations - Consolidé'!$A$41:$P$45,16,0)),"")*$C$6</f>
        <v>12508.29771833202</v>
      </c>
      <c r="J1168" s="167">
        <v>8131.25</v>
      </c>
      <c r="K1168" s="167">
        <v>9757.5</v>
      </c>
      <c r="L1168" s="167">
        <v>7126.89</v>
      </c>
      <c r="M1168" s="167">
        <v>8552.27</v>
      </c>
      <c r="N1168" s="167">
        <v>5929.74</v>
      </c>
      <c r="O1168" s="167">
        <v>7115.6900000000005</v>
      </c>
    </row>
    <row r="1169" spans="1:15">
      <c r="A1169" s="1" t="s">
        <v>4918</v>
      </c>
      <c r="B1169" s="1" t="str">
        <f>VLOOKUP(A1169,'BDD de référence'!$B$5:$D$5006,3,0)</f>
        <v>45</v>
      </c>
      <c r="C1169" s="1" t="str">
        <f>VLOOKUP(A1169,'BDD de référence'!$B$5:$E$5006,4,0)</f>
        <v>Centre-Val de Loire</v>
      </c>
      <c r="D1169" s="201">
        <v>77457</v>
      </c>
      <c r="E1169" s="189" t="str">
        <f t="shared" si="18"/>
        <v>Tranche C</v>
      </c>
      <c r="F1169" s="119">
        <f>IFERROR((VLOOKUP(E1169,'Simulations - Consolidé'!$A$41:$P$45,13,0)*D1169+VLOOKUP(E1169,'Simulations - Consolidé'!$A$41:$P$45,14,0)),"")*$B$6</f>
        <v>63762.756144578314</v>
      </c>
      <c r="G1169" s="119" t="str" cm="1">
        <f t="array" ref="G1169">IF(SUMIF('BDD de référence'!$B$6:$B$4786,A1169,'BDD de référence'!$I$6:$I$4786)&gt;0,IFERROR((VLOOKUP(E1169,'Volet 1 - Domaines 2&amp;3'!$A$39:$L$43,11,0)*D1169+VLOOKUP(E1169,'Volet 1 - Domaines 2&amp;3'!$A$39:$L$43,12,0))*$B$6,error),"")</f>
        <v/>
      </c>
      <c r="H1169" s="119" t="str" cm="1">
        <f t="array" ref="H1169">IF(SUMIF('BDD de référence'!$B$6:$B$4786,A1169,'BDD de référence'!$J$6:$J$4786)&gt;0,IFERROR((VLOOKUP(E1169,'Volet 1 - Domaines 2&amp;3'!$A$39:$L$43,11,0)*D1169+VLOOKUP(E1169,'Volet 1 - Domaines 2&amp;3'!$A$39:$L$43,12,0))*$B$6,error),"")</f>
        <v/>
      </c>
      <c r="I1169" s="119">
        <f>IFERROR((VLOOKUP(E1169,'Simulations - Consolidé'!$A$41:$P$45,15,0)*D1169+VLOOKUP(E1169,'Simulations - Consolidé'!$A$41:$P$45,16,0)),"")*$C$6</f>
        <v>27718.959988245668</v>
      </c>
      <c r="J1169" s="167">
        <v>16792.539999999997</v>
      </c>
      <c r="K1169" s="167">
        <v>20151.05</v>
      </c>
      <c r="L1169" s="167">
        <v>12562.94</v>
      </c>
      <c r="M1169" s="167">
        <v>15075.53</v>
      </c>
      <c r="N1169" s="167">
        <v>9315.2000000000007</v>
      </c>
      <c r="O1169" s="167">
        <v>11178.24</v>
      </c>
    </row>
    <row r="1170" spans="1:15">
      <c r="A1170" s="1" t="s">
        <v>4949</v>
      </c>
      <c r="B1170" s="1" t="str">
        <f>VLOOKUP(A1170,'BDD de référence'!$B$5:$D$5006,3,0)</f>
        <v>45</v>
      </c>
      <c r="C1170" s="1" t="str">
        <f>VLOOKUP(A1170,'BDD de référence'!$B$5:$E$5006,4,0)</f>
        <v>Centre-Val de Loire</v>
      </c>
      <c r="D1170" s="201">
        <v>15527.5</v>
      </c>
      <c r="E1170" s="189" t="str">
        <f t="shared" si="18"/>
        <v>Tranche B</v>
      </c>
      <c r="F1170" s="119">
        <f>IFERROR((VLOOKUP(E1170,'Simulations - Consolidé'!$A$41:$P$45,13,0)*D1170+VLOOKUP(E1170,'Simulations - Consolidé'!$A$41:$P$45,14,0)),"")*$B$6</f>
        <v>31623.29032258064</v>
      </c>
      <c r="G1170" s="119" t="str" cm="1">
        <f t="array" ref="G1170">IF(SUMIF('BDD de référence'!$B$6:$B$4786,A1170,'BDD de référence'!$I$6:$I$4786)&gt;0,IFERROR((VLOOKUP(E1170,'Volet 1 - Domaines 2&amp;3'!$A$39:$L$43,11,0)*D1170+VLOOKUP(E1170,'Volet 1 - Domaines 2&amp;3'!$A$39:$L$43,12,0))*$B$6,error),"")</f>
        <v/>
      </c>
      <c r="H1170" s="119" t="str" cm="1">
        <f t="array" ref="H1170">IF(SUMIF('BDD de référence'!$B$6:$B$4786,A1170,'BDD de référence'!$J$6:$J$4786)&gt;0,IFERROR((VLOOKUP(E1170,'Volet 1 - Domaines 2&amp;3'!$A$39:$L$43,11,0)*D1170+VLOOKUP(E1170,'Volet 1 - Domaines 2&amp;3'!$A$39:$L$43,12,0))*$B$6,error),"")</f>
        <v/>
      </c>
      <c r="I1170" s="119">
        <f>IFERROR((VLOOKUP(E1170,'Simulations - Consolidé'!$A$41:$P$45,15,0)*D1170+VLOOKUP(E1170,'Simulations - Consolidé'!$A$41:$P$45,16,0)),"")*$C$6</f>
        <v>13747.284028324153</v>
      </c>
      <c r="J1170" s="167">
        <v>8771.58</v>
      </c>
      <c r="K1170" s="167">
        <v>10525.9</v>
      </c>
      <c r="L1170" s="167">
        <v>7709.01</v>
      </c>
      <c r="M1170" s="167">
        <v>9250.82</v>
      </c>
      <c r="N1170" s="167">
        <v>6104.38</v>
      </c>
      <c r="O1170" s="167">
        <v>7325.26</v>
      </c>
    </row>
    <row r="1171" spans="1:15">
      <c r="A1171" s="1" t="s">
        <v>4946</v>
      </c>
      <c r="B1171" s="1" t="str">
        <f>VLOOKUP(A1171,'BDD de référence'!$B$5:$D$5006,3,0)</f>
        <v>45</v>
      </c>
      <c r="C1171" s="1" t="str">
        <f>VLOOKUP(A1171,'BDD de référence'!$B$5:$E$5006,4,0)</f>
        <v>Centre-Val de Loire</v>
      </c>
      <c r="D1171" s="201">
        <v>16323</v>
      </c>
      <c r="E1171" s="189" t="str">
        <f t="shared" si="18"/>
        <v>Tranche B</v>
      </c>
      <c r="F1171" s="119">
        <f>IFERROR((VLOOKUP(E1171,'Simulations - Consolidé'!$A$41:$P$45,13,0)*D1171+VLOOKUP(E1171,'Simulations - Consolidé'!$A$41:$P$45,14,0)),"")*$B$6</f>
        <v>32670.270967741933</v>
      </c>
      <c r="G1171" s="119" t="str" cm="1">
        <f t="array" ref="G1171">IF(SUMIF('BDD de référence'!$B$6:$B$4786,A1171,'BDD de référence'!$I$6:$I$4786)&gt;0,IFERROR((VLOOKUP(E1171,'Volet 1 - Domaines 2&amp;3'!$A$39:$L$43,11,0)*D1171+VLOOKUP(E1171,'Volet 1 - Domaines 2&amp;3'!$A$39:$L$43,12,0))*$B$6,error),"")</f>
        <v/>
      </c>
      <c r="H1171" s="119" t="str" cm="1">
        <f t="array" ref="H1171">IF(SUMIF('BDD de référence'!$B$6:$B$4786,A1171,'BDD de référence'!$J$6:$J$4786)&gt;0,IFERROR((VLOOKUP(E1171,'Volet 1 - Domaines 2&amp;3'!$A$39:$L$43,11,0)*D1171+VLOOKUP(E1171,'Volet 1 - Domaines 2&amp;3'!$A$39:$L$43,12,0))*$B$6,error),"")</f>
        <v/>
      </c>
      <c r="I1171" s="119">
        <f>IFERROR((VLOOKUP(E1171,'Simulations - Consolidé'!$A$41:$P$45,15,0)*D1171+VLOOKUP(E1171,'Simulations - Consolidé'!$A$41:$P$45,16,0)),"")*$C$6</f>
        <v>14202.42769472856</v>
      </c>
      <c r="J1171" s="167">
        <v>9006.81</v>
      </c>
      <c r="K1171" s="167">
        <v>10808.18</v>
      </c>
      <c r="L1171" s="167">
        <v>7922.85</v>
      </c>
      <c r="M1171" s="167">
        <v>9507.42</v>
      </c>
      <c r="N1171" s="167">
        <v>6168.5300000000007</v>
      </c>
      <c r="O1171" s="167">
        <v>7402.24</v>
      </c>
    </row>
    <row r="1172" spans="1:15">
      <c r="A1172" s="1" t="s">
        <v>4967</v>
      </c>
      <c r="B1172" s="1" t="str">
        <f>VLOOKUP(A1172,'BDD de référence'!$B$5:$D$5006,3,0)</f>
        <v>45</v>
      </c>
      <c r="C1172" s="1" t="str">
        <f>VLOOKUP(A1172,'BDD de référence'!$B$5:$E$5006,4,0)</f>
        <v>Centre-Val de Loire</v>
      </c>
      <c r="D1172" s="201">
        <v>12067</v>
      </c>
      <c r="E1172" s="189" t="str">
        <f t="shared" si="18"/>
        <v>Tranche B</v>
      </c>
      <c r="F1172" s="119">
        <f>IFERROR((VLOOKUP(E1172,'Simulations - Consolidé'!$A$41:$P$45,13,0)*D1172+VLOOKUP(E1172,'Simulations - Consolidé'!$A$41:$P$45,14,0)),"")*$B$6</f>
        <v>27068.825806451612</v>
      </c>
      <c r="G1172" s="119" t="str" cm="1">
        <f t="array" ref="G1172">IF(SUMIF('BDD de référence'!$B$6:$B$4786,A1172,'BDD de référence'!$I$6:$I$4786)&gt;0,IFERROR((VLOOKUP(E1172,'Volet 1 - Domaines 2&amp;3'!$A$39:$L$43,11,0)*D1172+VLOOKUP(E1172,'Volet 1 - Domaines 2&amp;3'!$A$39:$L$43,12,0))*$B$6,error),"")</f>
        <v/>
      </c>
      <c r="H1172" s="119" t="str" cm="1">
        <f t="array" ref="H1172">IF(SUMIF('BDD de référence'!$B$6:$B$4786,A1172,'BDD de référence'!$J$6:$J$4786)&gt;0,IFERROR((VLOOKUP(E1172,'Volet 1 - Domaines 2&amp;3'!$A$39:$L$43,11,0)*D1172+VLOOKUP(E1172,'Volet 1 - Domaines 2&amp;3'!$A$39:$L$43,12,0))*$B$6,error),"")</f>
        <v/>
      </c>
      <c r="I1172" s="119">
        <f>IFERROR((VLOOKUP(E1172,'Simulations - Consolidé'!$A$41:$P$45,15,0)*D1172+VLOOKUP(E1172,'Simulations - Consolidé'!$A$41:$P$45,16,0)),"")*$C$6</f>
        <v>11767.36616837136</v>
      </c>
      <c r="J1172" s="167">
        <v>7748.31</v>
      </c>
      <c r="K1172" s="167">
        <v>9297.98</v>
      </c>
      <c r="L1172" s="167">
        <v>6778.77</v>
      </c>
      <c r="M1172" s="167">
        <v>8134.5300000000007</v>
      </c>
      <c r="N1172" s="167">
        <v>5825.3</v>
      </c>
      <c r="O1172" s="167">
        <v>6990.36</v>
      </c>
    </row>
    <row r="1173" spans="1:15">
      <c r="A1173" s="1" t="s">
        <v>4963</v>
      </c>
      <c r="B1173" s="1" t="str">
        <f>VLOOKUP(A1173,'BDD de référence'!$B$5:$D$5006,3,0)</f>
        <v>45</v>
      </c>
      <c r="C1173" s="1" t="str">
        <f>VLOOKUP(A1173,'BDD de référence'!$B$5:$E$5006,4,0)</f>
        <v>Centre-Val de Loire</v>
      </c>
      <c r="D1173" s="201">
        <v>13911</v>
      </c>
      <c r="E1173" s="189" t="str">
        <f t="shared" si="18"/>
        <v>Tranche B</v>
      </c>
      <c r="F1173" s="119">
        <f>IFERROR((VLOOKUP(E1173,'Simulations - Consolidé'!$A$41:$P$45,13,0)*D1173+VLOOKUP(E1173,'Simulations - Consolidé'!$A$41:$P$45,14,0)),"")*$B$6</f>
        <v>29495.767741935484</v>
      </c>
      <c r="G1173" s="119" t="str" cm="1">
        <f t="array" ref="G1173">IF(SUMIF('BDD de référence'!$B$6:$B$4786,A1173,'BDD de référence'!$I$6:$I$4786)&gt;0,IFERROR((VLOOKUP(E1173,'Volet 1 - Domaines 2&amp;3'!$A$39:$L$43,11,0)*D1173+VLOOKUP(E1173,'Volet 1 - Domaines 2&amp;3'!$A$39:$L$43,12,0))*$B$6,error),"")</f>
        <v/>
      </c>
      <c r="H1173" s="119" t="str" cm="1">
        <f t="array" ref="H1173">IF(SUMIF('BDD de référence'!$B$6:$B$4786,A1173,'BDD de référence'!$J$6:$J$4786)&gt;0,IFERROR((VLOOKUP(E1173,'Volet 1 - Domaines 2&amp;3'!$A$39:$L$43,11,0)*D1173+VLOOKUP(E1173,'Volet 1 - Domaines 2&amp;3'!$A$39:$L$43,12,0))*$B$6,error),"")</f>
        <v/>
      </c>
      <c r="I1173" s="119">
        <f>IFERROR((VLOOKUP(E1173,'Simulations - Consolidé'!$A$41:$P$45,15,0)*D1173+VLOOKUP(E1173,'Simulations - Consolidé'!$A$41:$P$45,16,0)),"")*$C$6</f>
        <v>12822.40692368214</v>
      </c>
      <c r="J1173" s="167">
        <v>8293.59</v>
      </c>
      <c r="K1173" s="167">
        <v>9952.31</v>
      </c>
      <c r="L1173" s="167">
        <v>7274.47</v>
      </c>
      <c r="M1173" s="167">
        <v>8729.3700000000008</v>
      </c>
      <c r="N1173" s="167">
        <v>5974.01</v>
      </c>
      <c r="O1173" s="167">
        <v>7168.8200000000006</v>
      </c>
    </row>
    <row r="1174" spans="1:15">
      <c r="A1174" s="1" t="s">
        <v>4976</v>
      </c>
      <c r="B1174" s="1" t="str">
        <f>VLOOKUP(A1174,'BDD de référence'!$B$5:$D$5006,3,0)</f>
        <v>45</v>
      </c>
      <c r="C1174" s="1" t="str">
        <f>VLOOKUP(A1174,'BDD de référence'!$B$5:$E$5006,4,0)</f>
        <v>Centre-Val de Loire</v>
      </c>
      <c r="D1174" s="201">
        <v>7824</v>
      </c>
      <c r="E1174" s="189" t="str">
        <f t="shared" si="18"/>
        <v>Tranche B</v>
      </c>
      <c r="F1174" s="119">
        <f>IFERROR((VLOOKUP(E1174,'Simulations - Consolidé'!$A$41:$P$45,13,0)*D1174+VLOOKUP(E1174,'Simulations - Consolidé'!$A$41:$P$45,14,0)),"")*$B$6</f>
        <v>21484.490322580641</v>
      </c>
      <c r="G1174" s="119" t="str" cm="1">
        <f t="array" ref="G1174">IF(SUMIF('BDD de référence'!$B$6:$B$4786,A1174,'BDD de référence'!$I$6:$I$4786)&gt;0,IFERROR((VLOOKUP(E1174,'Volet 1 - Domaines 2&amp;3'!$A$39:$L$43,11,0)*D1174+VLOOKUP(E1174,'Volet 1 - Domaines 2&amp;3'!$A$39:$L$43,12,0))*$B$6,error),"")</f>
        <v/>
      </c>
      <c r="H1174" s="119" t="str" cm="1">
        <f t="array" ref="H1174">IF(SUMIF('BDD de référence'!$B$6:$B$4786,A1174,'BDD de référence'!$J$6:$J$4786)&gt;0,IFERROR((VLOOKUP(E1174,'Volet 1 - Domaines 2&amp;3'!$A$39:$L$43,11,0)*D1174+VLOOKUP(E1174,'Volet 1 - Domaines 2&amp;3'!$A$39:$L$43,12,0))*$B$6,error),"")</f>
        <v/>
      </c>
      <c r="I1174" s="119">
        <f>IFERROR((VLOOKUP(E1174,'Simulations - Consolidé'!$A$41:$P$45,15,0)*D1174+VLOOKUP(E1174,'Simulations - Consolidé'!$A$41:$P$45,16,0)),"")*$C$6</f>
        <v>9339.7425649095185</v>
      </c>
      <c r="J1174" s="167">
        <v>6493.66</v>
      </c>
      <c r="K1174" s="167">
        <v>7792.4000000000005</v>
      </c>
      <c r="L1174" s="167">
        <v>5638.18</v>
      </c>
      <c r="M1174" s="167">
        <v>6765.8200000000006</v>
      </c>
      <c r="N1174" s="167">
        <v>5483.13</v>
      </c>
      <c r="O1174" s="167">
        <v>6579.76</v>
      </c>
    </row>
    <row r="1175" spans="1:15">
      <c r="A1175" s="1" t="s">
        <v>4938</v>
      </c>
      <c r="B1175" s="1" t="str">
        <f>VLOOKUP(A1175,'BDD de référence'!$B$5:$D$5006,3,0)</f>
        <v>45</v>
      </c>
      <c r="C1175" s="1" t="str">
        <f>VLOOKUP(A1175,'BDD de référence'!$B$5:$E$5006,4,0)</f>
        <v>Centre-Val de Loire</v>
      </c>
      <c r="D1175" s="201">
        <v>27654</v>
      </c>
      <c r="E1175" s="189" t="str">
        <f t="shared" si="18"/>
        <v>Tranche C</v>
      </c>
      <c r="F1175" s="119">
        <f>IFERROR((VLOOKUP(E1175,'Simulations - Consolidé'!$A$41:$P$45,13,0)*D1175+VLOOKUP(E1175,'Simulations - Consolidé'!$A$41:$P$45,14,0)),"")*$B$6</f>
        <v>42953.502650602408</v>
      </c>
      <c r="G1175" s="119" t="str" cm="1">
        <f t="array" ref="G1175">IF(SUMIF('BDD de référence'!$B$6:$B$4786,A1175,'BDD de référence'!$I$6:$I$4786)&gt;0,IFERROR((VLOOKUP(E1175,'Volet 1 - Domaines 2&amp;3'!$A$39:$L$43,11,0)*D1175+VLOOKUP(E1175,'Volet 1 - Domaines 2&amp;3'!$A$39:$L$43,12,0))*$B$6,error),"")</f>
        <v/>
      </c>
      <c r="H1175" s="119" t="str" cm="1">
        <f t="array" ref="H1175">IF(SUMIF('BDD de référence'!$B$6:$B$4786,A1175,'BDD de référence'!$J$6:$J$4786)&gt;0,IFERROR((VLOOKUP(E1175,'Volet 1 - Domaines 2&amp;3'!$A$39:$L$43,11,0)*D1175+VLOOKUP(E1175,'Volet 1 - Domaines 2&amp;3'!$A$39:$L$43,12,0))*$B$6,error),"")</f>
        <v/>
      </c>
      <c r="I1175" s="119">
        <f>IFERROR((VLOOKUP(E1175,'Simulations - Consolidé'!$A$41:$P$45,15,0)*D1175+VLOOKUP(E1175,'Simulations - Consolidé'!$A$41:$P$45,16,0)),"")*$C$6</f>
        <v>18672.756532471351</v>
      </c>
      <c r="J1175" s="167">
        <v>11392.210000000001</v>
      </c>
      <c r="K1175" s="167">
        <v>13670.66</v>
      </c>
      <c r="L1175" s="167">
        <v>9862.7800000000007</v>
      </c>
      <c r="M1175" s="167">
        <v>11835.34</v>
      </c>
      <c r="N1175" s="167">
        <v>6915.06</v>
      </c>
      <c r="O1175" s="167">
        <v>8298.08</v>
      </c>
    </row>
    <row r="1176" spans="1:15">
      <c r="A1176" s="1" t="s">
        <v>4960</v>
      </c>
      <c r="B1176" s="1" t="str">
        <f>VLOOKUP(A1176,'BDD de référence'!$B$5:$D$5006,3,0)</f>
        <v>45</v>
      </c>
      <c r="C1176" s="1" t="str">
        <f>VLOOKUP(A1176,'BDD de référence'!$B$5:$E$5006,4,0)</f>
        <v>Centre-Val de Loire</v>
      </c>
      <c r="D1176" s="201">
        <v>14288.5</v>
      </c>
      <c r="E1176" s="189" t="str">
        <f t="shared" si="18"/>
        <v>Tranche B</v>
      </c>
      <c r="F1176" s="119">
        <f>IFERROR((VLOOKUP(E1176,'Simulations - Consolidé'!$A$41:$P$45,13,0)*D1176+VLOOKUP(E1176,'Simulations - Consolidé'!$A$41:$P$45,14,0)),"")*$B$6</f>
        <v>29992.606451612904</v>
      </c>
      <c r="G1176" s="119" t="str" cm="1">
        <f t="array" ref="G1176">IF(SUMIF('BDD de référence'!$B$6:$B$4786,A1176,'BDD de référence'!$I$6:$I$4786)&gt;0,IFERROR((VLOOKUP(E1176,'Volet 1 - Domaines 2&amp;3'!$A$39:$L$43,11,0)*D1176+VLOOKUP(E1176,'Volet 1 - Domaines 2&amp;3'!$A$39:$L$43,12,0))*$B$6,error),"")</f>
        <v/>
      </c>
      <c r="H1176" s="119" t="str" cm="1">
        <f t="array" ref="H1176">IF(SUMIF('BDD de référence'!$B$6:$B$4786,A1176,'BDD de référence'!$J$6:$J$4786)&gt;0,IFERROR((VLOOKUP(E1176,'Volet 1 - Domaines 2&amp;3'!$A$39:$L$43,11,0)*D1176+VLOOKUP(E1176,'Volet 1 - Domaines 2&amp;3'!$A$39:$L$43,12,0))*$B$6,error),"")</f>
        <v/>
      </c>
      <c r="I1176" s="119">
        <f>IFERROR((VLOOKUP(E1176,'Simulations - Consolidé'!$A$41:$P$45,15,0)*D1176+VLOOKUP(E1176,'Simulations - Consolidé'!$A$41:$P$45,16,0)),"")*$C$6</f>
        <v>13038.392761605035</v>
      </c>
      <c r="J1176" s="167">
        <v>8405.2100000000009</v>
      </c>
      <c r="K1176" s="167">
        <v>10086.26</v>
      </c>
      <c r="L1176" s="167">
        <v>7375.95</v>
      </c>
      <c r="M1176" s="167">
        <v>8851.14</v>
      </c>
      <c r="N1176" s="167">
        <v>6004.45</v>
      </c>
      <c r="O1176" s="167">
        <v>7205.34</v>
      </c>
    </row>
    <row r="1177" spans="1:15">
      <c r="A1177" s="1" t="s">
        <v>5024</v>
      </c>
      <c r="B1177" s="1" t="str">
        <f>VLOOKUP(A1177,'BDD de référence'!$B$5:$D$5006,3,0)</f>
        <v>46</v>
      </c>
      <c r="C1177" s="1" t="str">
        <f>VLOOKUP(A1177,'BDD de référence'!$B$5:$E$5006,4,0)</f>
        <v>Occitanie</v>
      </c>
      <c r="D1177" s="201">
        <v>19200</v>
      </c>
      <c r="E1177" s="189" t="str">
        <f t="shared" si="18"/>
        <v>Tranche B</v>
      </c>
      <c r="F1177" s="119">
        <f>IFERROR((VLOOKUP(E1177,'Simulations - Consolidé'!$A$41:$P$45,13,0)*D1177+VLOOKUP(E1177,'Simulations - Consolidé'!$A$41:$P$45,14,0)),"")*$B$6</f>
        <v>36456.774193548386</v>
      </c>
      <c r="G1177" s="119" t="str" cm="1">
        <f t="array" ref="G1177">IF(SUMIF('BDD de référence'!$B$6:$B$4786,A1177,'BDD de référence'!$I$6:$I$4786)&gt;0,IFERROR((VLOOKUP(E1177,'Volet 1 - Domaines 2&amp;3'!$A$39:$L$43,11,0)*D1177+VLOOKUP(E1177,'Volet 1 - Domaines 2&amp;3'!$A$39:$L$43,12,0))*$B$6,error),"")</f>
        <v/>
      </c>
      <c r="H1177" s="119" cm="1">
        <f t="array" ref="H1177">IF(SUMIF('BDD de référence'!$B$6:$B$4786,A1177,'BDD de référence'!$J$6:$J$4786)&gt;0,IFERROR((VLOOKUP(E1177,'Volet 1 - Domaines 2&amp;3'!$A$39:$L$43,11,0)*D1177+VLOOKUP(E1177,'Volet 1 - Domaines 2&amp;3'!$A$39:$L$43,12,0))*$B$6,error),"")</f>
        <v>19747.419354838708</v>
      </c>
      <c r="I1177" s="119">
        <f>IFERROR((VLOOKUP(E1177,'Simulations - Consolidé'!$A$41:$P$45,15,0)*D1177+VLOOKUP(E1177,'Simulations - Consolidé'!$A$41:$P$45,16,0)),"")*$C$6</f>
        <v>15848.497246262785</v>
      </c>
      <c r="J1177" s="167">
        <v>9857.5400000000009</v>
      </c>
      <c r="K1177" s="167">
        <v>11829.050000000001</v>
      </c>
      <c r="L1177" s="167">
        <v>8696.25</v>
      </c>
      <c r="M1177" s="167">
        <v>10435.5</v>
      </c>
      <c r="N1177" s="167">
        <v>6400.55</v>
      </c>
      <c r="O1177" s="167">
        <v>7680.66</v>
      </c>
    </row>
    <row r="1178" spans="1:15">
      <c r="A1178" s="1" t="s">
        <v>5032</v>
      </c>
      <c r="B1178" s="1" t="str">
        <f>VLOOKUP(A1178,'BDD de référence'!$B$5:$D$5006,3,0)</f>
        <v>46</v>
      </c>
      <c r="C1178" s="1" t="str">
        <f>VLOOKUP(A1178,'BDD de référence'!$B$5:$E$5006,4,0)</f>
        <v>Occitanie</v>
      </c>
      <c r="D1178" s="201">
        <v>7606.5</v>
      </c>
      <c r="E1178" s="189" t="str">
        <f t="shared" si="18"/>
        <v>Tranche B</v>
      </c>
      <c r="F1178" s="119">
        <f>IFERROR((VLOOKUP(E1178,'Simulations - Consolidé'!$A$41:$P$45,13,0)*D1178+VLOOKUP(E1178,'Simulations - Consolidé'!$A$41:$P$45,14,0)),"")*$B$6</f>
        <v>21198.232258064512</v>
      </c>
      <c r="G1178" s="119" t="str" cm="1">
        <f t="array" ref="G1178">IF(SUMIF('BDD de référence'!$B$6:$B$4786,A1178,'BDD de référence'!$I$6:$I$4786)&gt;0,IFERROR((VLOOKUP(E1178,'Volet 1 - Domaines 2&amp;3'!$A$39:$L$43,11,0)*D1178+VLOOKUP(E1178,'Volet 1 - Domaines 2&amp;3'!$A$39:$L$43,12,0))*$B$6,error),"")</f>
        <v/>
      </c>
      <c r="H1178" s="119" t="str" cm="1">
        <f t="array" ref="H1178">IF(SUMIF('BDD de référence'!$B$6:$B$4786,A1178,'BDD de référence'!$J$6:$J$4786)&gt;0,IFERROR((VLOOKUP(E1178,'Volet 1 - Domaines 2&amp;3'!$A$39:$L$43,11,0)*D1178+VLOOKUP(E1178,'Volet 1 - Domaines 2&amp;3'!$A$39:$L$43,12,0))*$B$6,error),"")</f>
        <v/>
      </c>
      <c r="I1178" s="119">
        <f>IFERROR((VLOOKUP(E1178,'Simulations - Consolidé'!$A$41:$P$45,15,0)*D1178+VLOOKUP(E1178,'Simulations - Consolidé'!$A$41:$P$45,16,0)),"")*$C$6</f>
        <v>9215.3003933910295</v>
      </c>
      <c r="J1178" s="167">
        <v>6429.35</v>
      </c>
      <c r="K1178" s="167">
        <v>7715.22</v>
      </c>
      <c r="L1178" s="167">
        <v>5579.71</v>
      </c>
      <c r="M1178" s="167">
        <v>6695.66</v>
      </c>
      <c r="N1178" s="167">
        <v>5465.59</v>
      </c>
      <c r="O1178" s="167">
        <v>6558.71</v>
      </c>
    </row>
    <row r="1179" spans="1:15">
      <c r="A1179" s="1" t="s">
        <v>5045</v>
      </c>
      <c r="B1179" s="1" t="str">
        <f>VLOOKUP(A1179,'BDD de référence'!$B$5:$D$5006,3,0)</f>
        <v>46</v>
      </c>
      <c r="C1179" s="1" t="str">
        <f>VLOOKUP(A1179,'BDD de référence'!$B$5:$E$5006,4,0)</f>
        <v>Occitanie</v>
      </c>
      <c r="D1179" s="201">
        <v>4442</v>
      </c>
      <c r="E1179" s="189" t="str">
        <f t="shared" si="18"/>
        <v>Tranche A</v>
      </c>
      <c r="F1179" s="119">
        <f>IFERROR((VLOOKUP(E1179,'Simulations - Consolidé'!$A$41:$P$45,13,0)*D1179+VLOOKUP(E1179,'Simulations - Consolidé'!$A$41:$P$45,14,0)),"")*$B$6</f>
        <v>18536.314285714285</v>
      </c>
      <c r="G1179" s="119" t="str" cm="1">
        <f t="array" ref="G1179">IF(SUMIF('BDD de référence'!$B$6:$B$4786,A1179,'BDD de référence'!$I$6:$I$4786)&gt;0,IFERROR((VLOOKUP(E1179,'Volet 1 - Domaines 2&amp;3'!$A$39:$L$43,11,0)*D1179+VLOOKUP(E1179,'Volet 1 - Domaines 2&amp;3'!$A$39:$L$43,12,0))*$B$6,error),"")</f>
        <v/>
      </c>
      <c r="H1179" s="119" t="str" cm="1">
        <f t="array" ref="H1179">IF(SUMIF('BDD de référence'!$B$6:$B$4786,A1179,'BDD de référence'!$J$6:$J$4786)&gt;0,IFERROR((VLOOKUP(E1179,'Volet 1 - Domaines 2&amp;3'!$A$39:$L$43,11,0)*D1179+VLOOKUP(E1179,'Volet 1 - Domaines 2&amp;3'!$A$39:$L$43,12,0))*$B$6,error),"")</f>
        <v/>
      </c>
      <c r="I1179" s="119">
        <f>IFERROR((VLOOKUP(E1179,'Simulations - Consolidé'!$A$41:$P$45,15,0)*D1179+VLOOKUP(E1179,'Simulations - Consolidé'!$A$41:$P$45,16,0)),"")*$C$6</f>
        <v>8058.1108013937283</v>
      </c>
      <c r="J1179" s="167">
        <v>5640.96</v>
      </c>
      <c r="K1179" s="167">
        <v>6769.16</v>
      </c>
      <c r="L1179" s="167">
        <v>4959.8900000000003</v>
      </c>
      <c r="M1179" s="167">
        <v>5951.87</v>
      </c>
      <c r="N1179" s="167">
        <v>5112.1499999999996</v>
      </c>
      <c r="O1179" s="167">
        <v>6134.58</v>
      </c>
    </row>
    <row r="1180" spans="1:15">
      <c r="A1180" s="1" t="s">
        <v>5035</v>
      </c>
      <c r="B1180" s="1" t="str">
        <f>VLOOKUP(A1180,'BDD de référence'!$B$5:$D$5006,3,0)</f>
        <v>46</v>
      </c>
      <c r="C1180" s="1" t="str">
        <f>VLOOKUP(A1180,'BDD de référence'!$B$5:$E$5006,4,0)</f>
        <v>Occitanie</v>
      </c>
      <c r="D1180" s="201">
        <v>6596.5</v>
      </c>
      <c r="E1180" s="189" t="str">
        <f t="shared" si="18"/>
        <v>Tranche A</v>
      </c>
      <c r="F1180" s="119">
        <f>IFERROR((VLOOKUP(E1180,'Simulations - Consolidé'!$A$41:$P$45,13,0)*D1180+VLOOKUP(E1180,'Simulations - Consolidé'!$A$41:$P$45,14,0)),"")*$B$6</f>
        <v>20106.021428571425</v>
      </c>
      <c r="G1180" s="119" t="str" cm="1">
        <f t="array" ref="G1180">IF(SUMIF('BDD de référence'!$B$6:$B$4786,A1180,'BDD de référence'!$I$6:$I$4786)&gt;0,IFERROR((VLOOKUP(E1180,'Volet 1 - Domaines 2&amp;3'!$A$39:$L$43,11,0)*D1180+VLOOKUP(E1180,'Volet 1 - Domaines 2&amp;3'!$A$39:$L$43,12,0))*$B$6,error),"")</f>
        <v/>
      </c>
      <c r="H1180" s="119" t="str" cm="1">
        <f t="array" ref="H1180">IF(SUMIF('BDD de référence'!$B$6:$B$4786,A1180,'BDD de référence'!$J$6:$J$4786)&gt;0,IFERROR((VLOOKUP(E1180,'Volet 1 - Domaines 2&amp;3'!$A$39:$L$43,11,0)*D1180+VLOOKUP(E1180,'Volet 1 - Domaines 2&amp;3'!$A$39:$L$43,12,0))*$B$6,error),"")</f>
        <v/>
      </c>
      <c r="I1180" s="119">
        <f>IFERROR((VLOOKUP(E1180,'Simulations - Consolidé'!$A$41:$P$45,15,0)*D1180+VLOOKUP(E1180,'Simulations - Consolidé'!$A$41:$P$45,16,0)),"")*$C$6</f>
        <v>8740.494250871081</v>
      </c>
      <c r="J1180" s="167">
        <v>6153.9400000000005</v>
      </c>
      <c r="K1180" s="167">
        <v>7384.7300000000005</v>
      </c>
      <c r="L1180" s="167">
        <v>5344.62</v>
      </c>
      <c r="M1180" s="167">
        <v>6413.55</v>
      </c>
      <c r="N1180" s="167">
        <v>5368.64</v>
      </c>
      <c r="O1180" s="167">
        <v>6442.37</v>
      </c>
    </row>
    <row r="1181" spans="1:15">
      <c r="A1181" s="1" t="s">
        <v>5047</v>
      </c>
      <c r="B1181" s="1" t="str">
        <f>VLOOKUP(A1181,'BDD de référence'!$B$5:$D$5006,3,0)</f>
        <v>46</v>
      </c>
      <c r="C1181" s="1" t="str">
        <f>VLOOKUP(A1181,'BDD de référence'!$B$5:$E$5006,4,0)</f>
        <v>Occitanie</v>
      </c>
      <c r="D1181" s="201">
        <v>1</v>
      </c>
      <c r="E1181" s="189" t="str">
        <f t="shared" si="18"/>
        <v>Tranche A</v>
      </c>
      <c r="F1181" s="119">
        <f>IFERROR((VLOOKUP(E1181,'Simulations - Consolidé'!$A$41:$P$45,13,0)*D1181+VLOOKUP(E1181,'Simulations - Consolidé'!$A$41:$P$45,14,0)),"")*$B$6</f>
        <v>15300.72857142857</v>
      </c>
      <c r="G1181" s="119" t="str" cm="1">
        <f t="array" ref="G1181">IF(SUMIF('BDD de référence'!$B$6:$B$4786,A1181,'BDD de référence'!$I$6:$I$4786)&gt;0,IFERROR((VLOOKUP(E1181,'Volet 1 - Domaines 2&amp;3'!$A$39:$L$43,11,0)*D1181+VLOOKUP(E1181,'Volet 1 - Domaines 2&amp;3'!$A$39:$L$43,12,0))*$B$6,error),"")</f>
        <v/>
      </c>
      <c r="H1181" s="119" t="str" cm="1">
        <f t="array" ref="H1181">IF(SUMIF('BDD de référence'!$B$6:$B$4786,A1181,'BDD de référence'!$J$6:$J$4786)&gt;0,IFERROR((VLOOKUP(E1181,'Volet 1 - Domaines 2&amp;3'!$A$39:$L$43,11,0)*D1181+VLOOKUP(E1181,'Volet 1 - Domaines 2&amp;3'!$A$39:$L$43,12,0))*$B$6,error),"")</f>
        <v/>
      </c>
      <c r="I1181" s="119">
        <f>IFERROR((VLOOKUP(E1181,'Simulations - Consolidé'!$A$41:$P$45,15,0)*D1181+VLOOKUP(E1181,'Simulations - Consolidé'!$A$41:$P$45,16,0)),"")*$C$6</f>
        <v>6651.5362369337981</v>
      </c>
      <c r="J1181" s="167">
        <v>4583.58</v>
      </c>
      <c r="K1181" s="167">
        <v>5500.3</v>
      </c>
      <c r="L1181" s="167">
        <v>4166.8500000000004</v>
      </c>
      <c r="M1181" s="167">
        <v>5000.22</v>
      </c>
      <c r="N1181" s="167">
        <v>4583.46</v>
      </c>
      <c r="O1181" s="167">
        <v>5500.16</v>
      </c>
    </row>
    <row r="1182" spans="1:15">
      <c r="A1182" s="1" t="s">
        <v>5029</v>
      </c>
      <c r="B1182" s="1" t="str">
        <f>VLOOKUP(A1182,'BDD de référence'!$B$5:$D$5006,3,0)</f>
        <v>46</v>
      </c>
      <c r="C1182" s="1" t="str">
        <f>VLOOKUP(A1182,'BDD de référence'!$B$5:$E$5006,4,0)</f>
        <v>Occitanie</v>
      </c>
      <c r="D1182" s="201">
        <v>8507</v>
      </c>
      <c r="E1182" s="189" t="str">
        <f t="shared" si="18"/>
        <v>Tranche B</v>
      </c>
      <c r="F1182" s="119">
        <f>IFERROR((VLOOKUP(E1182,'Simulations - Consolidé'!$A$41:$P$45,13,0)*D1182+VLOOKUP(E1182,'Simulations - Consolidé'!$A$41:$P$45,14,0)),"")*$B$6</f>
        <v>22383.4064516129</v>
      </c>
      <c r="G1182" s="119" t="str" cm="1">
        <f t="array" ref="G1182">IF(SUMIF('BDD de référence'!$B$6:$B$4786,A1182,'BDD de référence'!$I$6:$I$4786)&gt;0,IFERROR((VLOOKUP(E1182,'Volet 1 - Domaines 2&amp;3'!$A$39:$L$43,11,0)*D1182+VLOOKUP(E1182,'Volet 1 - Domaines 2&amp;3'!$A$39:$L$43,12,0))*$B$6,error),"")</f>
        <v/>
      </c>
      <c r="H1182" s="119" t="str" cm="1">
        <f t="array" ref="H1182">IF(SUMIF('BDD de référence'!$B$6:$B$4786,A1182,'BDD de référence'!$J$6:$J$4786)&gt;0,IFERROR((VLOOKUP(E1182,'Volet 1 - Domaines 2&amp;3'!$A$39:$L$43,11,0)*D1182+VLOOKUP(E1182,'Volet 1 - Domaines 2&amp;3'!$A$39:$L$43,12,0))*$B$6,error),"")</f>
        <v/>
      </c>
      <c r="I1182" s="119">
        <f>IFERROR((VLOOKUP(E1182,'Simulations - Consolidé'!$A$41:$P$45,15,0)*D1182+VLOOKUP(E1182,'Simulations - Consolidé'!$A$41:$P$45,16,0)),"")*$C$6</f>
        <v>9730.5195908733276</v>
      </c>
      <c r="J1182" s="167">
        <v>6695.63</v>
      </c>
      <c r="K1182" s="167">
        <v>8034.76</v>
      </c>
      <c r="L1182" s="167">
        <v>5821.7800000000007</v>
      </c>
      <c r="M1182" s="167">
        <v>6986.14</v>
      </c>
      <c r="N1182" s="167">
        <v>5538.2</v>
      </c>
      <c r="O1182" s="167">
        <v>6645.84</v>
      </c>
    </row>
    <row r="1183" spans="1:15">
      <c r="A1183" s="1" t="s">
        <v>5013</v>
      </c>
      <c r="B1183" s="1" t="str">
        <f>VLOOKUP(A1183,'BDD de référence'!$B$5:$D$5006,3,0)</f>
        <v>46</v>
      </c>
      <c r="C1183" s="1" t="str">
        <f>VLOOKUP(A1183,'BDD de référence'!$B$5:$E$5006,4,0)</f>
        <v>Occitanie</v>
      </c>
      <c r="D1183" s="201">
        <v>37631</v>
      </c>
      <c r="E1183" s="189" t="str">
        <f t="shared" si="18"/>
        <v>Tranche C</v>
      </c>
      <c r="F1183" s="119">
        <f>IFERROR((VLOOKUP(E1183,'Simulations - Consolidé'!$A$41:$P$45,13,0)*D1183+VLOOKUP(E1183,'Simulations - Consolidé'!$A$41:$P$45,14,0)),"")*$B$6</f>
        <v>47122.205783132529</v>
      </c>
      <c r="G1183" s="119" t="str" cm="1">
        <f t="array" ref="G1183">IF(SUMIF('BDD de référence'!$B$6:$B$4786,A1183,'BDD de référence'!$I$6:$I$4786)&gt;0,IFERROR((VLOOKUP(E1183,'Volet 1 - Domaines 2&amp;3'!$A$39:$L$43,11,0)*D1183+VLOOKUP(E1183,'Volet 1 - Domaines 2&amp;3'!$A$39:$L$43,12,0))*$B$6,error),"")</f>
        <v/>
      </c>
      <c r="H1183" s="119" cm="1">
        <f t="array" ref="H1183">IF(SUMIF('BDD de référence'!$B$6:$B$4786,A1183,'BDD de référence'!$J$6:$J$4786)&gt;0,IFERROR((VLOOKUP(E1183,'Volet 1 - Domaines 2&amp;3'!$A$39:$L$43,11,0)*D1183+VLOOKUP(E1183,'Volet 1 - Domaines 2&amp;3'!$A$39:$L$43,12,0))*$B$6,error),"")</f>
        <v>23711.542650602409</v>
      </c>
      <c r="I1183" s="119">
        <f>IFERROR((VLOOKUP(E1183,'Simulations - Consolidé'!$A$41:$P$45,15,0)*D1183+VLOOKUP(E1183,'Simulations - Consolidé'!$A$41:$P$45,16,0)),"")*$C$6</f>
        <v>20484.976115192479</v>
      </c>
      <c r="J1183" s="167">
        <v>12474.05</v>
      </c>
      <c r="K1183" s="167">
        <v>14968.86</v>
      </c>
      <c r="L1183" s="167">
        <v>10403.700000000001</v>
      </c>
      <c r="M1183" s="167">
        <v>12484.44</v>
      </c>
      <c r="N1183" s="167">
        <v>7395.88</v>
      </c>
      <c r="O1183" s="167">
        <v>8875.06</v>
      </c>
    </row>
    <row r="1184" spans="1:15">
      <c r="A1184" s="1" t="s">
        <v>5016</v>
      </c>
      <c r="B1184" s="1" t="str">
        <f>VLOOKUP(A1184,'BDD de référence'!$B$5:$D$5006,3,0)</f>
        <v>46</v>
      </c>
      <c r="C1184" s="1" t="str">
        <f>VLOOKUP(A1184,'BDD de référence'!$B$5:$E$5006,4,0)</f>
        <v>Occitanie</v>
      </c>
      <c r="D1184" s="201">
        <v>25385.5</v>
      </c>
      <c r="E1184" s="189" t="str">
        <f t="shared" si="18"/>
        <v>Tranche C</v>
      </c>
      <c r="F1184" s="119">
        <f>IFERROR((VLOOKUP(E1184,'Simulations - Consolidé'!$A$41:$P$45,13,0)*D1184+VLOOKUP(E1184,'Simulations - Consolidé'!$A$41:$P$45,14,0)),"")*$B$6</f>
        <v>42005.652289156627</v>
      </c>
      <c r="G1184" s="119" t="str" cm="1">
        <f t="array" ref="G1184">IF(SUMIF('BDD de référence'!$B$6:$B$4786,A1184,'BDD de référence'!$I$6:$I$4786)&gt;0,IFERROR((VLOOKUP(E1184,'Volet 1 - Domaines 2&amp;3'!$A$39:$L$43,11,0)*D1184+VLOOKUP(E1184,'Volet 1 - Domaines 2&amp;3'!$A$39:$L$43,12,0))*$B$6,error),"")</f>
        <v/>
      </c>
      <c r="H1184" s="119" cm="1">
        <f t="array" ref="H1184">IF(SUMIF('BDD de référence'!$B$6:$B$4786,A1184,'BDD de référence'!$J$6:$J$4786)&gt;0,IFERROR((VLOOKUP(E1184,'Volet 1 - Domaines 2&amp;3'!$A$39:$L$43,11,0)*D1184+VLOOKUP(E1184,'Volet 1 - Domaines 2&amp;3'!$A$39:$L$43,12,0))*$B$6,error),"")</f>
        <v>22407.323132530117</v>
      </c>
      <c r="I1184" s="119">
        <f>IFERROR((VLOOKUP(E1184,'Simulations - Consolidé'!$A$41:$P$45,15,0)*D1184+VLOOKUP(E1184,'Simulations - Consolidé'!$A$41:$P$45,16,0)),"")*$C$6</f>
        <v>18260.706805759626</v>
      </c>
      <c r="J1184" s="167">
        <v>11146.23</v>
      </c>
      <c r="K1184" s="167">
        <v>13375.48</v>
      </c>
      <c r="L1184" s="167">
        <v>9739.7900000000009</v>
      </c>
      <c r="M1184" s="167">
        <v>11687.75</v>
      </c>
      <c r="N1184" s="167">
        <v>6805.74</v>
      </c>
      <c r="O1184" s="167">
        <v>8166.89</v>
      </c>
    </row>
    <row r="1185" spans="1:15">
      <c r="A1185" s="1" t="s">
        <v>5019</v>
      </c>
      <c r="B1185" s="1" t="str">
        <f>VLOOKUP(A1185,'BDD de référence'!$B$5:$D$5006,3,0)</f>
        <v>46</v>
      </c>
      <c r="C1185" s="1" t="str">
        <f>VLOOKUP(A1185,'BDD de référence'!$B$5:$E$5006,4,0)</f>
        <v>Occitanie</v>
      </c>
      <c r="D1185" s="201">
        <v>24387</v>
      </c>
      <c r="E1185" s="189" t="str">
        <f t="shared" si="18"/>
        <v>Tranche C</v>
      </c>
      <c r="F1185" s="119">
        <f>IFERROR((VLOOKUP(E1185,'Simulations - Consolidé'!$A$41:$P$45,13,0)*D1185+VLOOKUP(E1185,'Simulations - Consolidé'!$A$41:$P$45,14,0)),"")*$B$6</f>
        <v>41588.447710843371</v>
      </c>
      <c r="G1185" s="119" t="str" cm="1">
        <f t="array" ref="G1185">IF(SUMIF('BDD de référence'!$B$6:$B$4786,A1185,'BDD de référence'!$I$6:$I$4786)&gt;0,IFERROR((VLOOKUP(E1185,'Volet 1 - Domaines 2&amp;3'!$A$39:$L$43,11,0)*D1185+VLOOKUP(E1185,'Volet 1 - Domaines 2&amp;3'!$A$39:$L$43,12,0))*$B$6,error),"")</f>
        <v/>
      </c>
      <c r="H1185" s="119" cm="1">
        <f t="array" ref="H1185">IF(SUMIF('BDD de référence'!$B$6:$B$4786,A1185,'BDD de référence'!$J$6:$J$4786)&gt;0,IFERROR((VLOOKUP(E1185,'Volet 1 - Domaines 2&amp;3'!$A$39:$L$43,11,0)*D1185+VLOOKUP(E1185,'Volet 1 - Domaines 2&amp;3'!$A$39:$L$43,12,0))*$B$6,error),"")</f>
        <v>22300.976867469879</v>
      </c>
      <c r="I1185" s="119">
        <f>IFERROR((VLOOKUP(E1185,'Simulations - Consolidé'!$A$41:$P$45,15,0)*D1185+VLOOKUP(E1185,'Simulations - Consolidé'!$A$41:$P$45,16,0)),"")*$C$6</f>
        <v>18079.339535703792</v>
      </c>
      <c r="J1185" s="167">
        <v>11037.95</v>
      </c>
      <c r="K1185" s="167">
        <v>13245.54</v>
      </c>
      <c r="L1185" s="167">
        <v>9685.65</v>
      </c>
      <c r="M1185" s="167">
        <v>11622.78</v>
      </c>
      <c r="N1185" s="167">
        <v>6757.6100000000006</v>
      </c>
      <c r="O1185" s="167">
        <v>8109.14</v>
      </c>
    </row>
    <row r="1186" spans="1:15">
      <c r="A1186" s="1" t="s">
        <v>5009</v>
      </c>
      <c r="B1186" s="1" t="str">
        <f>VLOOKUP(A1186,'BDD de référence'!$B$5:$D$5006,3,0)</f>
        <v>46</v>
      </c>
      <c r="C1186" s="1" t="str">
        <f>VLOOKUP(A1186,'BDD de référence'!$B$5:$E$5006,4,0)</f>
        <v>Occitanie</v>
      </c>
      <c r="D1186" s="201">
        <v>98307</v>
      </c>
      <c r="E1186" s="189" t="str">
        <f t="shared" si="18"/>
        <v>Tranche C</v>
      </c>
      <c r="F1186" s="119">
        <f>IFERROR((VLOOKUP(E1186,'Simulations - Consolidé'!$A$41:$P$45,13,0)*D1186+VLOOKUP(E1186,'Simulations - Consolidé'!$A$41:$P$45,14,0)),"")*$B$6</f>
        <v>72474.53927710843</v>
      </c>
      <c r="G1186" s="119" cm="1">
        <f t="array" ref="G1186">IF(SUMIF('BDD de référence'!$B$6:$B$4786,A1186,'BDD de référence'!$I$6:$I$4786)&gt;0,IFERROR((VLOOKUP(E1186,'Volet 1 - Domaines 2&amp;3'!$A$39:$L$43,11,0)*D1186+VLOOKUP(E1186,'Volet 1 - Domaines 2&amp;3'!$A$39:$L$43,12,0))*$B$6,error),"")</f>
        <v>30173.902168674696</v>
      </c>
      <c r="H1186" s="119" cm="1">
        <f t="array" ref="H1186">IF(SUMIF('BDD de référence'!$B$6:$B$4786,A1186,'BDD de référence'!$J$6:$J$4786)&gt;0,IFERROR((VLOOKUP(E1186,'Volet 1 - Domaines 2&amp;3'!$A$39:$L$43,11,0)*D1186+VLOOKUP(E1186,'Volet 1 - Domaines 2&amp;3'!$A$39:$L$43,12,0))*$B$6,error),"")</f>
        <v>30173.902168674696</v>
      </c>
      <c r="I1186" s="119">
        <f>IFERROR((VLOOKUP(E1186,'Simulations - Consolidé'!$A$41:$P$45,15,0)*D1186+VLOOKUP(E1186,'Simulations - Consolidé'!$A$41:$P$45,16,0)),"")*$C$6</f>
        <v>31506.148351454602</v>
      </c>
      <c r="J1186" s="167">
        <v>19053.379999999997</v>
      </c>
      <c r="K1186" s="167">
        <v>22864.059999999998</v>
      </c>
      <c r="L1186" s="167">
        <v>13693.36</v>
      </c>
      <c r="M1186" s="167">
        <v>16432.039999999997</v>
      </c>
      <c r="N1186" s="167">
        <v>10320.02</v>
      </c>
      <c r="O1186" s="167">
        <v>12384.03</v>
      </c>
    </row>
    <row r="1187" spans="1:15">
      <c r="A1187" s="1" t="s">
        <v>5041</v>
      </c>
      <c r="B1187" s="1" t="str">
        <f>VLOOKUP(A1187,'BDD de référence'!$B$5:$D$5006,3,0)</f>
        <v>46</v>
      </c>
      <c r="C1187" s="1" t="str">
        <f>VLOOKUP(A1187,'BDD de référence'!$B$5:$E$5006,4,0)</f>
        <v>Occitanie</v>
      </c>
      <c r="D1187" s="201">
        <v>5556</v>
      </c>
      <c r="E1187" s="189" t="str">
        <f t="shared" si="18"/>
        <v>Tranche A</v>
      </c>
      <c r="F1187" s="119">
        <f>IFERROR((VLOOKUP(E1187,'Simulations - Consolidé'!$A$41:$P$45,13,0)*D1187+VLOOKUP(E1187,'Simulations - Consolidé'!$A$41:$P$45,14,0)),"")*$B$6</f>
        <v>19347.942857142858</v>
      </c>
      <c r="G1187" s="119" t="str" cm="1">
        <f t="array" ref="G1187">IF(SUMIF('BDD de référence'!$B$6:$B$4786,A1187,'BDD de référence'!$I$6:$I$4786)&gt;0,IFERROR((VLOOKUP(E1187,'Volet 1 - Domaines 2&amp;3'!$A$39:$L$43,11,0)*D1187+VLOOKUP(E1187,'Volet 1 - Domaines 2&amp;3'!$A$39:$L$43,12,0))*$B$6,error),"")</f>
        <v/>
      </c>
      <c r="H1187" s="119" t="str" cm="1">
        <f t="array" ref="H1187">IF(SUMIF('BDD de référence'!$B$6:$B$4786,A1187,'BDD de référence'!$J$6:$J$4786)&gt;0,IFERROR((VLOOKUP(E1187,'Volet 1 - Domaines 2&amp;3'!$A$39:$L$43,11,0)*D1187+VLOOKUP(E1187,'Volet 1 - Domaines 2&amp;3'!$A$39:$L$43,12,0))*$B$6,error),"")</f>
        <v/>
      </c>
      <c r="I1187" s="119">
        <f>IFERROR((VLOOKUP(E1187,'Simulations - Consolidé'!$A$41:$P$45,15,0)*D1187+VLOOKUP(E1187,'Simulations - Consolidé'!$A$41:$P$45,16,0)),"")*$C$6</f>
        <v>8410.9421602787461</v>
      </c>
      <c r="J1187" s="167">
        <v>5906.2</v>
      </c>
      <c r="K1187" s="167">
        <v>7087.44</v>
      </c>
      <c r="L1187" s="167">
        <v>5158.8200000000006</v>
      </c>
      <c r="M1187" s="167">
        <v>6190.59</v>
      </c>
      <c r="N1187" s="167">
        <v>5244.77</v>
      </c>
      <c r="O1187" s="167">
        <v>6293.7300000000005</v>
      </c>
    </row>
    <row r="1188" spans="1:15">
      <c r="A1188" s="1" t="s">
        <v>5021</v>
      </c>
      <c r="B1188" s="1" t="str">
        <f>VLOOKUP(A1188,'BDD de référence'!$B$5:$D$5006,3,0)</f>
        <v>46</v>
      </c>
      <c r="C1188" s="1" t="str">
        <f>VLOOKUP(A1188,'BDD de référence'!$B$5:$E$5006,4,0)</f>
        <v>Occitanie</v>
      </c>
      <c r="D1188" s="201">
        <v>19221.5</v>
      </c>
      <c r="E1188" s="189" t="str">
        <f t="shared" si="18"/>
        <v>Tranche B</v>
      </c>
      <c r="F1188" s="119">
        <f>IFERROR((VLOOKUP(E1188,'Simulations - Consolidé'!$A$41:$P$45,13,0)*D1188+VLOOKUP(E1188,'Simulations - Consolidé'!$A$41:$P$45,14,0)),"")*$B$6</f>
        <v>36485.070967741929</v>
      </c>
      <c r="G1188" s="119" t="str" cm="1">
        <f t="array" ref="G1188">IF(SUMIF('BDD de référence'!$B$6:$B$4786,A1188,'BDD de référence'!$I$6:$I$4786)&gt;0,IFERROR((VLOOKUP(E1188,'Volet 1 - Domaines 2&amp;3'!$A$39:$L$43,11,0)*D1188+VLOOKUP(E1188,'Volet 1 - Domaines 2&amp;3'!$A$39:$L$43,12,0))*$B$6,error),"")</f>
        <v/>
      </c>
      <c r="H1188" s="119" t="str" cm="1">
        <f t="array" ref="H1188">IF(SUMIF('BDD de référence'!$B$6:$B$4786,A1188,'BDD de référence'!$J$6:$J$4786)&gt;0,IFERROR((VLOOKUP(E1188,'Volet 1 - Domaines 2&amp;3'!$A$39:$L$43,11,0)*D1188+VLOOKUP(E1188,'Volet 1 - Domaines 2&amp;3'!$A$39:$L$43,12,0))*$B$6,error),"")</f>
        <v/>
      </c>
      <c r="I1188" s="119">
        <f>IFERROR((VLOOKUP(E1188,'Simulations - Consolidé'!$A$41:$P$45,15,0)*D1188+VLOOKUP(E1188,'Simulations - Consolidé'!$A$41:$P$45,16,0)),"")*$C$6</f>
        <v>15860.798426435875</v>
      </c>
      <c r="J1188" s="167">
        <v>9863.9</v>
      </c>
      <c r="K1188" s="167">
        <v>11836.68</v>
      </c>
      <c r="L1188" s="167">
        <v>8702.02</v>
      </c>
      <c r="M1188" s="167">
        <v>10442.43</v>
      </c>
      <c r="N1188" s="167">
        <v>6402.2800000000007</v>
      </c>
      <c r="O1188" s="167">
        <v>7682.74</v>
      </c>
    </row>
    <row r="1189" spans="1:15">
      <c r="A1189" s="1" t="s">
        <v>5037</v>
      </c>
      <c r="B1189" s="1" t="str">
        <f>VLOOKUP(A1189,'BDD de référence'!$B$5:$D$5006,3,0)</f>
        <v>46</v>
      </c>
      <c r="C1189" s="1" t="str">
        <f>VLOOKUP(A1189,'BDD de référence'!$B$5:$E$5006,4,0)</f>
        <v>Occitanie</v>
      </c>
      <c r="D1189" s="201">
        <v>6428.5</v>
      </c>
      <c r="E1189" s="189" t="str">
        <f t="shared" si="18"/>
        <v>Tranche A</v>
      </c>
      <c r="F1189" s="119">
        <f>IFERROR((VLOOKUP(E1189,'Simulations - Consolidé'!$A$41:$P$45,13,0)*D1189+VLOOKUP(E1189,'Simulations - Consolidé'!$A$41:$P$45,14,0)),"")*$B$6</f>
        <v>19983.621428571427</v>
      </c>
      <c r="G1189" s="119" t="str" cm="1">
        <f t="array" ref="G1189">IF(SUMIF('BDD de référence'!$B$6:$B$4786,A1189,'BDD de référence'!$I$6:$I$4786)&gt;0,IFERROR((VLOOKUP(E1189,'Volet 1 - Domaines 2&amp;3'!$A$39:$L$43,11,0)*D1189+VLOOKUP(E1189,'Volet 1 - Domaines 2&amp;3'!$A$39:$L$43,12,0))*$B$6,error),"")</f>
        <v/>
      </c>
      <c r="H1189" s="119" t="str" cm="1">
        <f t="array" ref="H1189">IF(SUMIF('BDD de référence'!$B$6:$B$4786,A1189,'BDD de référence'!$J$6:$J$4786)&gt;0,IFERROR((VLOOKUP(E1189,'Volet 1 - Domaines 2&amp;3'!$A$39:$L$43,11,0)*D1189+VLOOKUP(E1189,'Volet 1 - Domaines 2&amp;3'!$A$39:$L$43,12,0))*$B$6,error),"")</f>
        <v/>
      </c>
      <c r="I1189" s="119">
        <f>IFERROR((VLOOKUP(E1189,'Simulations - Consolidé'!$A$41:$P$45,15,0)*D1189+VLOOKUP(E1189,'Simulations - Consolidé'!$A$41:$P$45,16,0)),"")*$C$6</f>
        <v>8687.2844947735193</v>
      </c>
      <c r="J1189" s="167">
        <v>6113.9400000000005</v>
      </c>
      <c r="K1189" s="167">
        <v>7336.7300000000005</v>
      </c>
      <c r="L1189" s="167">
        <v>5314.62</v>
      </c>
      <c r="M1189" s="167">
        <v>6377.55</v>
      </c>
      <c r="N1189" s="167">
        <v>5348.64</v>
      </c>
      <c r="O1189" s="167">
        <v>6418.37</v>
      </c>
    </row>
    <row r="1190" spans="1:15">
      <c r="A1190" s="1" t="s">
        <v>5054</v>
      </c>
      <c r="B1190" s="1" t="str">
        <f>VLOOKUP(A1190,'BDD de référence'!$B$5:$D$5006,3,0)</f>
        <v>47</v>
      </c>
      <c r="C1190" s="1" t="str">
        <f>VLOOKUP(A1190,'BDD de référence'!$B$5:$E$5006,4,0)</f>
        <v>Nouvelle-Aquitaine</v>
      </c>
      <c r="D1190" s="201">
        <v>106752.5</v>
      </c>
      <c r="E1190" s="189" t="str">
        <f t="shared" si="18"/>
        <v>Tranche C</v>
      </c>
      <c r="F1190" s="119">
        <f>IFERROR((VLOOKUP(E1190,'Simulations - Consolidé'!$A$41:$P$45,13,0)*D1190+VLOOKUP(E1190,'Simulations - Consolidé'!$A$41:$P$45,14,0)),"")*$B$6</f>
        <v>76003.333734939763</v>
      </c>
      <c r="G1190" s="119" t="str" cm="1">
        <f t="array" ref="G1190">IF(SUMIF('BDD de référence'!$B$6:$B$4786,A1190,'BDD de référence'!$I$6:$I$4786)&gt;0,IFERROR((VLOOKUP(E1190,'Volet 1 - Domaines 2&amp;3'!$A$39:$L$43,11,0)*D1190+VLOOKUP(E1190,'Volet 1 - Domaines 2&amp;3'!$A$39:$L$43,12,0))*$B$6,error),"")</f>
        <v/>
      </c>
      <c r="H1190" s="119" cm="1">
        <f t="array" ref="H1190">IF(SUMIF('BDD de référence'!$B$6:$B$4786,A1190,'BDD de référence'!$J$6:$J$4786)&gt;0,IFERROR((VLOOKUP(E1190,'Volet 1 - Domaines 2&amp;3'!$A$39:$L$43,11,0)*D1190+VLOOKUP(E1190,'Volet 1 - Domaines 2&amp;3'!$A$39:$L$43,12,0))*$B$6,error),"")</f>
        <v>31073.398795180725</v>
      </c>
      <c r="I1190" s="119">
        <f>IFERROR((VLOOKUP(E1190,'Simulations - Consolidé'!$A$41:$P$45,15,0)*D1190+VLOOKUP(E1190,'Simulations - Consolidé'!$A$41:$P$45,16,0)),"")*$C$6</f>
        <v>33040.186688216272</v>
      </c>
      <c r="J1190" s="167">
        <v>19969.150000000001</v>
      </c>
      <c r="K1190" s="167">
        <v>23962.98</v>
      </c>
      <c r="L1190" s="167">
        <v>14151.25</v>
      </c>
      <c r="M1190" s="167">
        <v>16981.5</v>
      </c>
      <c r="N1190" s="167">
        <v>10727.04</v>
      </c>
      <c r="O1190" s="167">
        <v>12872.45</v>
      </c>
    </row>
    <row r="1191" spans="1:15">
      <c r="A1191" s="1" t="s">
        <v>5097</v>
      </c>
      <c r="B1191" s="1" t="str">
        <f>VLOOKUP(A1191,'BDD de référence'!$B$5:$D$5006,3,0)</f>
        <v>47</v>
      </c>
      <c r="C1191" s="1" t="str">
        <f>VLOOKUP(A1191,'BDD de référence'!$B$5:$E$5006,4,0)</f>
        <v>Nouvelle-Aquitaine</v>
      </c>
      <c r="D1191" s="201">
        <v>3839</v>
      </c>
      <c r="E1191" s="189" t="str">
        <f t="shared" si="18"/>
        <v>Tranche A</v>
      </c>
      <c r="F1191" s="119">
        <f>IFERROR((VLOOKUP(E1191,'Simulations - Consolidé'!$A$41:$P$45,13,0)*D1191+VLOOKUP(E1191,'Simulations - Consolidé'!$A$41:$P$45,14,0)),"")*$B$6</f>
        <v>18096.985714285714</v>
      </c>
      <c r="G1191" s="119" t="str" cm="1">
        <f t="array" ref="G1191">IF(SUMIF('BDD de référence'!$B$6:$B$4786,A1191,'BDD de référence'!$I$6:$I$4786)&gt;0,IFERROR((VLOOKUP(E1191,'Volet 1 - Domaines 2&amp;3'!$A$39:$L$43,11,0)*D1191+VLOOKUP(E1191,'Volet 1 - Domaines 2&amp;3'!$A$39:$L$43,12,0))*$B$6,error),"")</f>
        <v/>
      </c>
      <c r="H1191" s="119" t="str" cm="1">
        <f t="array" ref="H1191">IF(SUMIF('BDD de référence'!$B$6:$B$4786,A1191,'BDD de référence'!$J$6:$J$4786)&gt;0,IFERROR((VLOOKUP(E1191,'Volet 1 - Domaines 2&amp;3'!$A$39:$L$43,11,0)*D1191+VLOOKUP(E1191,'Volet 1 - Domaines 2&amp;3'!$A$39:$L$43,12,0))*$B$6,error),"")</f>
        <v/>
      </c>
      <c r="I1191" s="119">
        <f>IFERROR((VLOOKUP(E1191,'Simulations - Consolidé'!$A$41:$P$45,15,0)*D1191+VLOOKUP(E1191,'Simulations - Consolidé'!$A$41:$P$45,16,0)),"")*$C$6</f>
        <v>7867.1257839721256</v>
      </c>
      <c r="J1191" s="167">
        <v>5497.39</v>
      </c>
      <c r="K1191" s="167">
        <v>6596.87</v>
      </c>
      <c r="L1191" s="167">
        <v>4852.21</v>
      </c>
      <c r="M1191" s="167">
        <v>5822.66</v>
      </c>
      <c r="N1191" s="167">
        <v>5040.3600000000006</v>
      </c>
      <c r="O1191" s="167">
        <v>6048.4400000000005</v>
      </c>
    </row>
    <row r="1192" spans="1:15">
      <c r="A1192" s="1" t="s">
        <v>5077</v>
      </c>
      <c r="B1192" s="1" t="str">
        <f>VLOOKUP(A1192,'BDD de référence'!$B$5:$D$5006,3,0)</f>
        <v>47</v>
      </c>
      <c r="C1192" s="1" t="str">
        <f>VLOOKUP(A1192,'BDD de référence'!$B$5:$E$5006,4,0)</f>
        <v>Nouvelle-Aquitaine</v>
      </c>
      <c r="D1192" s="201">
        <v>9637</v>
      </c>
      <c r="E1192" s="189" t="str">
        <f t="shared" si="18"/>
        <v>Tranche B</v>
      </c>
      <c r="F1192" s="119">
        <f>IFERROR((VLOOKUP(E1192,'Simulations - Consolidé'!$A$41:$P$45,13,0)*D1192+VLOOKUP(E1192,'Simulations - Consolidé'!$A$41:$P$45,14,0)),"")*$B$6</f>
        <v>23870.632258064514</v>
      </c>
      <c r="G1192" s="119" t="str" cm="1">
        <f t="array" ref="G1192">IF(SUMIF('BDD de référence'!$B$6:$B$4786,A1192,'BDD de référence'!$I$6:$I$4786)&gt;0,IFERROR((VLOOKUP(E1192,'Volet 1 - Domaines 2&amp;3'!$A$39:$L$43,11,0)*D1192+VLOOKUP(E1192,'Volet 1 - Domaines 2&amp;3'!$A$39:$L$43,12,0))*$B$6,error),"")</f>
        <v/>
      </c>
      <c r="H1192" s="119" t="str" cm="1">
        <f t="array" ref="H1192">IF(SUMIF('BDD de référence'!$B$6:$B$4786,A1192,'BDD de référence'!$J$6:$J$4786)&gt;0,IFERROR((VLOOKUP(E1192,'Volet 1 - Domaines 2&amp;3'!$A$39:$L$43,11,0)*D1192+VLOOKUP(E1192,'Volet 1 - Domaines 2&amp;3'!$A$39:$L$43,12,0))*$B$6,error),"")</f>
        <v/>
      </c>
      <c r="I1192" s="119">
        <f>IFERROR((VLOOKUP(E1192,'Simulations - Consolidé'!$A$41:$P$45,15,0)*D1192+VLOOKUP(E1192,'Simulations - Consolidé'!$A$41:$P$45,16,0)),"")*$C$6</f>
        <v>10377.046734854444</v>
      </c>
      <c r="J1192" s="167">
        <v>7029.76</v>
      </c>
      <c r="K1192" s="167">
        <v>8435.7199999999993</v>
      </c>
      <c r="L1192" s="167">
        <v>6125.55</v>
      </c>
      <c r="M1192" s="167">
        <v>7350.66</v>
      </c>
      <c r="N1192" s="167">
        <v>5629.34</v>
      </c>
      <c r="O1192" s="167">
        <v>6755.21</v>
      </c>
    </row>
    <row r="1193" spans="1:15">
      <c r="A1193" s="1" t="s">
        <v>5085</v>
      </c>
      <c r="B1193" s="1" t="str">
        <f>VLOOKUP(A1193,'BDD de référence'!$B$5:$D$5006,3,0)</f>
        <v>47</v>
      </c>
      <c r="C1193" s="1" t="str">
        <f>VLOOKUP(A1193,'BDD de référence'!$B$5:$E$5006,4,0)</f>
        <v>Nouvelle-Aquitaine</v>
      </c>
      <c r="D1193" s="201">
        <v>7462.5</v>
      </c>
      <c r="E1193" s="189" t="str">
        <f t="shared" si="18"/>
        <v>Tranche B</v>
      </c>
      <c r="F1193" s="119">
        <f>IFERROR((VLOOKUP(E1193,'Simulations - Consolidé'!$A$41:$P$45,13,0)*D1193+VLOOKUP(E1193,'Simulations - Consolidé'!$A$41:$P$45,14,0)),"")*$B$6</f>
        <v>21008.709677419352</v>
      </c>
      <c r="G1193" s="119" t="str" cm="1">
        <f t="array" ref="G1193">IF(SUMIF('BDD de référence'!$B$6:$B$4786,A1193,'BDD de référence'!$I$6:$I$4786)&gt;0,IFERROR((VLOOKUP(E1193,'Volet 1 - Domaines 2&amp;3'!$A$39:$L$43,11,0)*D1193+VLOOKUP(E1193,'Volet 1 - Domaines 2&amp;3'!$A$39:$L$43,12,0))*$B$6,error),"")</f>
        <v/>
      </c>
      <c r="H1193" s="119" t="str" cm="1">
        <f t="array" ref="H1193">IF(SUMIF('BDD de référence'!$B$6:$B$4786,A1193,'BDD de référence'!$J$6:$J$4786)&gt;0,IFERROR((VLOOKUP(E1193,'Volet 1 - Domaines 2&amp;3'!$A$39:$L$43,11,0)*D1193+VLOOKUP(E1193,'Volet 1 - Domaines 2&amp;3'!$A$39:$L$43,12,0))*$B$6,error),"")</f>
        <v/>
      </c>
      <c r="I1193" s="119">
        <f>IFERROR((VLOOKUP(E1193,'Simulations - Consolidé'!$A$41:$P$45,15,0)*D1193+VLOOKUP(E1193,'Simulations - Consolidé'!$A$41:$P$45,16,0)),"")*$C$6</f>
        <v>9132.9110936270645</v>
      </c>
      <c r="J1193" s="167">
        <v>6386.77</v>
      </c>
      <c r="K1193" s="167">
        <v>7664.13</v>
      </c>
      <c r="L1193" s="167">
        <v>5541</v>
      </c>
      <c r="M1193" s="167">
        <v>6649.2</v>
      </c>
      <c r="N1193" s="167">
        <v>5453.97</v>
      </c>
      <c r="O1193" s="167">
        <v>6544.77</v>
      </c>
    </row>
    <row r="1194" spans="1:15">
      <c r="A1194" s="1" t="s">
        <v>5061</v>
      </c>
      <c r="B1194" s="1" t="str">
        <f>VLOOKUP(A1194,'BDD de référence'!$B$5:$D$5006,3,0)</f>
        <v>47</v>
      </c>
      <c r="C1194" s="1" t="str">
        <f>VLOOKUP(A1194,'BDD de référence'!$B$5:$E$5006,4,0)</f>
        <v>Nouvelle-Aquitaine</v>
      </c>
      <c r="D1194" s="201">
        <v>63384</v>
      </c>
      <c r="E1194" s="189" t="str">
        <f t="shared" si="18"/>
        <v>Tranche C</v>
      </c>
      <c r="F1194" s="119">
        <f>IFERROR((VLOOKUP(E1194,'Simulations - Consolidé'!$A$41:$P$45,13,0)*D1194+VLOOKUP(E1194,'Simulations - Consolidé'!$A$41:$P$45,14,0)),"")*$B$6</f>
        <v>57882.615903614453</v>
      </c>
      <c r="G1194" s="119" cm="1">
        <f t="array" ref="G1194">IF(SUMIF('BDD de référence'!$B$6:$B$4786,A1194,'BDD de référence'!$I$6:$I$4786)&gt;0,IFERROR((VLOOKUP(E1194,'Volet 1 - Domaines 2&amp;3'!$A$39:$L$43,11,0)*D1194+VLOOKUP(E1194,'Volet 1 - Domaines 2&amp;3'!$A$39:$L$43,12,0))*$B$6,error),"")</f>
        <v>26454.392289156622</v>
      </c>
      <c r="H1194" s="119" cm="1">
        <f t="array" ref="H1194">IF(SUMIF('BDD de référence'!$B$6:$B$4786,A1194,'BDD de référence'!$J$6:$J$4786)&gt;0,IFERROR((VLOOKUP(E1194,'Volet 1 - Domaines 2&amp;3'!$A$39:$L$43,11,0)*D1194+VLOOKUP(E1194,'Volet 1 - Domaines 2&amp;3'!$A$39:$L$43,12,0))*$B$6,error),"")</f>
        <v>26454.392289156622</v>
      </c>
      <c r="I1194" s="119">
        <f>IFERROR((VLOOKUP(E1194,'Simulations - Consolidé'!$A$41:$P$45,15,0)*D1194+VLOOKUP(E1194,'Simulations - Consolidé'!$A$41:$P$45,16,0)),"")*$C$6</f>
        <v>25162.744072876874</v>
      </c>
      <c r="J1194" s="167">
        <v>15266.550000000001</v>
      </c>
      <c r="K1194" s="167">
        <v>18319.86</v>
      </c>
      <c r="L1194" s="167">
        <v>11799.95</v>
      </c>
      <c r="M1194" s="167">
        <v>14159.94</v>
      </c>
      <c r="N1194" s="167">
        <v>8636.99</v>
      </c>
      <c r="O1194" s="167">
        <v>10364.39</v>
      </c>
    </row>
    <row r="1195" spans="1:15">
      <c r="A1195" s="1" t="s">
        <v>5095</v>
      </c>
      <c r="B1195" s="1" t="str">
        <f>VLOOKUP(A1195,'BDD de référence'!$B$5:$D$5006,3,0)</f>
        <v>47</v>
      </c>
      <c r="C1195" s="1" t="str">
        <f>VLOOKUP(A1195,'BDD de référence'!$B$5:$E$5006,4,0)</f>
        <v>Nouvelle-Aquitaine</v>
      </c>
      <c r="D1195" s="201">
        <v>4034.5</v>
      </c>
      <c r="E1195" s="189" t="str">
        <f t="shared" si="18"/>
        <v>Tranche A</v>
      </c>
      <c r="F1195" s="119">
        <f>IFERROR((VLOOKUP(E1195,'Simulations - Consolidé'!$A$41:$P$45,13,0)*D1195+VLOOKUP(E1195,'Simulations - Consolidé'!$A$41:$P$45,14,0)),"")*$B$6</f>
        <v>18239.421428571426</v>
      </c>
      <c r="G1195" s="119" t="str" cm="1">
        <f t="array" ref="G1195">IF(SUMIF('BDD de référence'!$B$6:$B$4786,A1195,'BDD de référence'!$I$6:$I$4786)&gt;0,IFERROR((VLOOKUP(E1195,'Volet 1 - Domaines 2&amp;3'!$A$39:$L$43,11,0)*D1195+VLOOKUP(E1195,'Volet 1 - Domaines 2&amp;3'!$A$39:$L$43,12,0))*$B$6,error),"")</f>
        <v/>
      </c>
      <c r="H1195" s="119" t="str" cm="1">
        <f t="array" ref="H1195">IF(SUMIF('BDD de référence'!$B$6:$B$4786,A1195,'BDD de référence'!$J$6:$J$4786)&gt;0,IFERROR((VLOOKUP(E1195,'Volet 1 - Domaines 2&amp;3'!$A$39:$L$43,11,0)*D1195+VLOOKUP(E1195,'Volet 1 - Domaines 2&amp;3'!$A$39:$L$43,12,0))*$B$6,error),"")</f>
        <v/>
      </c>
      <c r="I1195" s="119">
        <f>IFERROR((VLOOKUP(E1195,'Simulations - Consolidé'!$A$41:$P$45,15,0)*D1195+VLOOKUP(E1195,'Simulations - Consolidé'!$A$41:$P$45,16,0)),"")*$C$6</f>
        <v>7929.0454703832756</v>
      </c>
      <c r="J1195" s="167">
        <v>5543.9400000000005</v>
      </c>
      <c r="K1195" s="167">
        <v>6652.7300000000005</v>
      </c>
      <c r="L1195" s="167">
        <v>4887.12</v>
      </c>
      <c r="M1195" s="167">
        <v>5864.55</v>
      </c>
      <c r="N1195" s="167">
        <v>5063.6400000000003</v>
      </c>
      <c r="O1195" s="167">
        <v>6076.37</v>
      </c>
    </row>
    <row r="1196" spans="1:15">
      <c r="A1196" s="1" t="s">
        <v>5090</v>
      </c>
      <c r="B1196" s="1" t="str">
        <f>VLOOKUP(A1196,'BDD de référence'!$B$5:$D$5006,3,0)</f>
        <v>47</v>
      </c>
      <c r="C1196" s="1" t="str">
        <f>VLOOKUP(A1196,'BDD de référence'!$B$5:$E$5006,4,0)</f>
        <v>Nouvelle-Aquitaine</v>
      </c>
      <c r="D1196" s="201">
        <v>4912</v>
      </c>
      <c r="E1196" s="189" t="str">
        <f t="shared" si="18"/>
        <v>Tranche A</v>
      </c>
      <c r="F1196" s="119">
        <f>IFERROR((VLOOKUP(E1196,'Simulations - Consolidé'!$A$41:$P$45,13,0)*D1196+VLOOKUP(E1196,'Simulations - Consolidé'!$A$41:$P$45,14,0)),"")*$B$6</f>
        <v>18878.742857142857</v>
      </c>
      <c r="G1196" s="119" t="str" cm="1">
        <f t="array" ref="G1196">IF(SUMIF('BDD de référence'!$B$6:$B$4786,A1196,'BDD de référence'!$I$6:$I$4786)&gt;0,IFERROR((VLOOKUP(E1196,'Volet 1 - Domaines 2&amp;3'!$A$39:$L$43,11,0)*D1196+VLOOKUP(E1196,'Volet 1 - Domaines 2&amp;3'!$A$39:$L$43,12,0))*$B$6,error),"")</f>
        <v/>
      </c>
      <c r="H1196" s="119" t="str" cm="1">
        <f t="array" ref="H1196">IF(SUMIF('BDD de référence'!$B$6:$B$4786,A1196,'BDD de référence'!$J$6:$J$4786)&gt;0,IFERROR((VLOOKUP(E1196,'Volet 1 - Domaines 2&amp;3'!$A$39:$L$43,11,0)*D1196+VLOOKUP(E1196,'Volet 1 - Domaines 2&amp;3'!$A$39:$L$43,12,0))*$B$6,error),"")</f>
        <v/>
      </c>
      <c r="I1196" s="119">
        <f>IFERROR((VLOOKUP(E1196,'Simulations - Consolidé'!$A$41:$P$45,15,0)*D1196+VLOOKUP(E1196,'Simulations - Consolidé'!$A$41:$P$45,16,0)),"")*$C$6</f>
        <v>8206.971428571429</v>
      </c>
      <c r="J1196" s="167">
        <v>5752.8600000000006</v>
      </c>
      <c r="K1196" s="167">
        <v>6903.4400000000005</v>
      </c>
      <c r="L1196" s="167">
        <v>5043.8200000000006</v>
      </c>
      <c r="M1196" s="167">
        <v>6052.59</v>
      </c>
      <c r="N1196" s="167">
        <v>5168.1000000000004</v>
      </c>
      <c r="O1196" s="167">
        <v>6201.72</v>
      </c>
    </row>
    <row r="1197" spans="1:15">
      <c r="A1197" s="1" t="s">
        <v>5064</v>
      </c>
      <c r="B1197" s="1" t="str">
        <f>VLOOKUP(A1197,'BDD de référence'!$B$5:$D$5006,3,0)</f>
        <v>47</v>
      </c>
      <c r="C1197" s="1" t="str">
        <f>VLOOKUP(A1197,'BDD de référence'!$B$5:$E$5006,4,0)</f>
        <v>Nouvelle-Aquitaine</v>
      </c>
      <c r="D1197" s="201">
        <v>59494.25</v>
      </c>
      <c r="E1197" s="189" t="str">
        <f t="shared" si="18"/>
        <v>Tranche C</v>
      </c>
      <c r="F1197" s="119">
        <f>IFERROR((VLOOKUP(E1197,'Simulations - Consolidé'!$A$41:$P$45,13,0)*D1197+VLOOKUP(E1197,'Simulations - Consolidé'!$A$41:$P$45,14,0)),"")*$B$6</f>
        <v>56257.356506024102</v>
      </c>
      <c r="G1197" s="119" t="str" cm="1">
        <f t="array" ref="G1197">IF(SUMIF('BDD de référence'!$B$6:$B$4786,A1197,'BDD de référence'!$I$6:$I$4786)&gt;0,IFERROR((VLOOKUP(E1197,'Volet 1 - Domaines 2&amp;3'!$A$39:$L$43,11,0)*D1197+VLOOKUP(E1197,'Volet 1 - Domaines 2&amp;3'!$A$39:$L$43,12,0))*$B$6,error),"")</f>
        <v/>
      </c>
      <c r="H1197" s="119" t="str" cm="1">
        <f t="array" ref="H1197">IF(SUMIF('BDD de référence'!$B$6:$B$4786,A1197,'BDD de référence'!$J$6:$J$4786)&gt;0,IFERROR((VLOOKUP(E1197,'Volet 1 - Domaines 2&amp;3'!$A$39:$L$43,11,0)*D1197+VLOOKUP(E1197,'Volet 1 - Domaines 2&amp;3'!$A$39:$L$43,12,0))*$B$6,error),"")</f>
        <v/>
      </c>
      <c r="I1197" s="119">
        <f>IFERROR((VLOOKUP(E1197,'Simulations - Consolidé'!$A$41:$P$45,15,0)*D1197+VLOOKUP(E1197,'Simulations - Consolidé'!$A$41:$P$45,16,0)),"")*$C$6</f>
        <v>24456.210934469585</v>
      </c>
      <c r="J1197" s="167">
        <v>14844.76</v>
      </c>
      <c r="K1197" s="167">
        <v>17813.719999999998</v>
      </c>
      <c r="L1197" s="167">
        <v>11589.05</v>
      </c>
      <c r="M1197" s="167">
        <v>13906.86</v>
      </c>
      <c r="N1197" s="167">
        <v>8449.5300000000007</v>
      </c>
      <c r="O1197" s="167">
        <v>10139.44</v>
      </c>
    </row>
    <row r="1198" spans="1:15">
      <c r="A1198" s="1" t="s">
        <v>5073</v>
      </c>
      <c r="B1198" s="1" t="str">
        <f>VLOOKUP(A1198,'BDD de référence'!$B$5:$D$5006,3,0)</f>
        <v>47</v>
      </c>
      <c r="C1198" s="1" t="str">
        <f>VLOOKUP(A1198,'BDD de référence'!$B$5:$E$5006,4,0)</f>
        <v>Nouvelle-Aquitaine</v>
      </c>
      <c r="D1198" s="201">
        <v>11626</v>
      </c>
      <c r="E1198" s="189" t="str">
        <f t="shared" si="18"/>
        <v>Tranche B</v>
      </c>
      <c r="F1198" s="119">
        <f>IFERROR((VLOOKUP(E1198,'Simulations - Consolidé'!$A$41:$P$45,13,0)*D1198+VLOOKUP(E1198,'Simulations - Consolidé'!$A$41:$P$45,14,0)),"")*$B$6</f>
        <v>26488.412903225802</v>
      </c>
      <c r="G1198" s="119" t="str" cm="1">
        <f t="array" ref="G1198">IF(SUMIF('BDD de référence'!$B$6:$B$4786,A1198,'BDD de référence'!$I$6:$I$4786)&gt;0,IFERROR((VLOOKUP(E1198,'Volet 1 - Domaines 2&amp;3'!$A$39:$L$43,11,0)*D1198+VLOOKUP(E1198,'Volet 1 - Domaines 2&amp;3'!$A$39:$L$43,12,0))*$B$6,error),"")</f>
        <v/>
      </c>
      <c r="H1198" s="119" t="str" cm="1">
        <f t="array" ref="H1198">IF(SUMIF('BDD de référence'!$B$6:$B$4786,A1198,'BDD de référence'!$J$6:$J$4786)&gt;0,IFERROR((VLOOKUP(E1198,'Volet 1 - Domaines 2&amp;3'!$A$39:$L$43,11,0)*D1198+VLOOKUP(E1198,'Volet 1 - Domaines 2&amp;3'!$A$39:$L$43,12,0))*$B$6,error),"")</f>
        <v/>
      </c>
      <c r="I1198" s="119">
        <f>IFERROR((VLOOKUP(E1198,'Simulations - Consolidé'!$A$41:$P$45,15,0)*D1198+VLOOKUP(E1198,'Simulations - Consolidé'!$A$41:$P$45,16,0)),"")*$C$6</f>
        <v>11515.048937844216</v>
      </c>
      <c r="J1198" s="167">
        <v>7617.91</v>
      </c>
      <c r="K1198" s="167">
        <v>9141.5</v>
      </c>
      <c r="L1198" s="167">
        <v>6660.22</v>
      </c>
      <c r="M1198" s="167">
        <v>7992.27</v>
      </c>
      <c r="N1198" s="167">
        <v>5789.74</v>
      </c>
      <c r="O1198" s="167">
        <v>6947.6900000000005</v>
      </c>
    </row>
    <row r="1199" spans="1:15">
      <c r="A1199" s="1" t="s">
        <v>5058</v>
      </c>
      <c r="B1199" s="1" t="str">
        <f>VLOOKUP(A1199,'BDD de référence'!$B$5:$D$5006,3,0)</f>
        <v>47</v>
      </c>
      <c r="C1199" s="1" t="str">
        <f>VLOOKUP(A1199,'BDD de référence'!$B$5:$E$5006,4,0)</f>
        <v>Nouvelle-Aquitaine</v>
      </c>
      <c r="D1199" s="201">
        <v>81396.5</v>
      </c>
      <c r="E1199" s="189" t="str">
        <f t="shared" si="18"/>
        <v>Tranche C</v>
      </c>
      <c r="F1199" s="119">
        <f>IFERROR((VLOOKUP(E1199,'Simulations - Consolidé'!$A$41:$P$45,13,0)*D1199+VLOOKUP(E1199,'Simulations - Consolidé'!$A$41:$P$45,14,0)),"")*$B$6</f>
        <v>65408.802650602411</v>
      </c>
      <c r="G1199" s="119" cm="1">
        <f t="array" ref="G1199">IF(SUMIF('BDD de référence'!$B$6:$B$4786,A1199,'BDD de référence'!$I$6:$I$4786)&gt;0,IFERROR((VLOOKUP(E1199,'Volet 1 - Domaines 2&amp;3'!$A$39:$L$43,11,0)*D1199+VLOOKUP(E1199,'Volet 1 - Domaines 2&amp;3'!$A$39:$L$43,12,0))*$B$6,error),"")</f>
        <v>28372.832048192773</v>
      </c>
      <c r="H1199" s="119" cm="1">
        <f t="array" ref="H1199">IF(SUMIF('BDD de référence'!$B$6:$B$4786,A1199,'BDD de référence'!$J$6:$J$4786)&gt;0,IFERROR((VLOOKUP(E1199,'Volet 1 - Domaines 2&amp;3'!$A$39:$L$43,11,0)*D1199+VLOOKUP(E1199,'Volet 1 - Domaines 2&amp;3'!$A$39:$L$43,12,0))*$B$6,error),"")</f>
        <v>28372.832048192773</v>
      </c>
      <c r="I1199" s="119">
        <f>IFERROR((VLOOKUP(E1199,'Simulations - Consolidé'!$A$41:$P$45,15,0)*D1199+VLOOKUP(E1199,'Simulations - Consolidé'!$A$41:$P$45,16,0)),"")*$C$6</f>
        <v>28434.529703203058</v>
      </c>
      <c r="J1199" s="167">
        <v>17219.71</v>
      </c>
      <c r="K1199" s="167">
        <v>20663.66</v>
      </c>
      <c r="L1199" s="167">
        <v>12776.53</v>
      </c>
      <c r="M1199" s="167">
        <v>15331.84</v>
      </c>
      <c r="N1199" s="167">
        <v>9505.06</v>
      </c>
      <c r="O1199" s="167">
        <v>11406.08</v>
      </c>
    </row>
    <row r="1200" spans="1:15">
      <c r="A1200" s="1" t="s">
        <v>5107</v>
      </c>
      <c r="B1200" s="1" t="str">
        <f>VLOOKUP(A1200,'BDD de référence'!$B$5:$D$5006,3,0)</f>
        <v>47</v>
      </c>
      <c r="C1200" s="1" t="str">
        <f>VLOOKUP(A1200,'BDD de référence'!$B$5:$E$5006,4,0)</f>
        <v>Nouvelle-Aquitaine</v>
      </c>
      <c r="D1200" s="201">
        <v>1695.5</v>
      </c>
      <c r="E1200" s="189" t="str">
        <f t="shared" si="18"/>
        <v>Tranche A</v>
      </c>
      <c r="F1200" s="119">
        <f>IFERROR((VLOOKUP(E1200,'Simulations - Consolidé'!$A$41:$P$45,13,0)*D1200+VLOOKUP(E1200,'Simulations - Consolidé'!$A$41:$P$45,14,0)),"")*$B$6</f>
        <v>16535.292857142857</v>
      </c>
      <c r="G1200" s="119" t="str" cm="1">
        <f t="array" ref="G1200">IF(SUMIF('BDD de référence'!$B$6:$B$4786,A1200,'BDD de référence'!$I$6:$I$4786)&gt;0,IFERROR((VLOOKUP(E1200,'Volet 1 - Domaines 2&amp;3'!$A$39:$L$43,11,0)*D1200+VLOOKUP(E1200,'Volet 1 - Domaines 2&amp;3'!$A$39:$L$43,12,0))*$B$6,error),"")</f>
        <v/>
      </c>
      <c r="H1200" s="119" t="str" cm="1">
        <f t="array" ref="H1200">IF(SUMIF('BDD de référence'!$B$6:$B$4786,A1200,'BDD de référence'!$J$6:$J$4786)&gt;0,IFERROR((VLOOKUP(E1200,'Volet 1 - Domaines 2&amp;3'!$A$39:$L$43,11,0)*D1200+VLOOKUP(E1200,'Volet 1 - Domaines 2&amp;3'!$A$39:$L$43,12,0))*$B$6,error),"")</f>
        <v/>
      </c>
      <c r="I1200" s="119">
        <f>IFERROR((VLOOKUP(E1200,'Simulations - Consolidé'!$A$41:$P$45,15,0)*D1200+VLOOKUP(E1200,'Simulations - Consolidé'!$A$41:$P$45,16,0)),"")*$C$6</f>
        <v>7188.2263066202086</v>
      </c>
      <c r="J1200" s="167">
        <v>4987.0300000000007</v>
      </c>
      <c r="K1200" s="167">
        <v>5984.4400000000005</v>
      </c>
      <c r="L1200" s="167">
        <v>4469.45</v>
      </c>
      <c r="M1200" s="167">
        <v>5363.34</v>
      </c>
      <c r="N1200" s="167">
        <v>4785.1900000000005</v>
      </c>
      <c r="O1200" s="167">
        <v>5742.2300000000005</v>
      </c>
    </row>
    <row r="1201" spans="1:15">
      <c r="A1201" s="1" t="s">
        <v>5105</v>
      </c>
      <c r="B1201" s="1" t="str">
        <f>VLOOKUP(A1201,'BDD de référence'!$B$5:$D$5006,3,0)</f>
        <v>47</v>
      </c>
      <c r="C1201" s="1" t="str">
        <f>VLOOKUP(A1201,'BDD de référence'!$B$5:$E$5006,4,0)</f>
        <v>Nouvelle-Aquitaine</v>
      </c>
      <c r="D1201" s="201">
        <v>1744</v>
      </c>
      <c r="E1201" s="189" t="str">
        <f t="shared" si="18"/>
        <v>Tranche A</v>
      </c>
      <c r="F1201" s="119">
        <f>IFERROR((VLOOKUP(E1201,'Simulations - Consolidé'!$A$41:$P$45,13,0)*D1201+VLOOKUP(E1201,'Simulations - Consolidé'!$A$41:$P$45,14,0)),"")*$B$6</f>
        <v>16570.62857142857</v>
      </c>
      <c r="G1201" s="119" t="str" cm="1">
        <f t="array" ref="G1201">IF(SUMIF('BDD de référence'!$B$6:$B$4786,A1201,'BDD de référence'!$I$6:$I$4786)&gt;0,IFERROR((VLOOKUP(E1201,'Volet 1 - Domaines 2&amp;3'!$A$39:$L$43,11,0)*D1201+VLOOKUP(E1201,'Volet 1 - Domaines 2&amp;3'!$A$39:$L$43,12,0))*$B$6,error),"")</f>
        <v/>
      </c>
      <c r="H1201" s="119" t="str" cm="1">
        <f t="array" ref="H1201">IF(SUMIF('BDD de référence'!$B$6:$B$4786,A1201,'BDD de référence'!$J$6:$J$4786)&gt;0,IFERROR((VLOOKUP(E1201,'Volet 1 - Domaines 2&amp;3'!$A$39:$L$43,11,0)*D1201+VLOOKUP(E1201,'Volet 1 - Domaines 2&amp;3'!$A$39:$L$43,12,0))*$B$6,error),"")</f>
        <v/>
      </c>
      <c r="I1201" s="119">
        <f>IFERROR((VLOOKUP(E1201,'Simulations - Consolidé'!$A$41:$P$45,15,0)*D1201+VLOOKUP(E1201,'Simulations - Consolidé'!$A$41:$P$45,16,0)),"")*$C$6</f>
        <v>7203.5874564459928</v>
      </c>
      <c r="J1201" s="167">
        <v>4998.58</v>
      </c>
      <c r="K1201" s="167">
        <v>5998.3</v>
      </c>
      <c r="L1201" s="167">
        <v>4478.1000000000004</v>
      </c>
      <c r="M1201" s="167">
        <v>5373.72</v>
      </c>
      <c r="N1201" s="167">
        <v>4790.96</v>
      </c>
      <c r="O1201" s="167">
        <v>5749.16</v>
      </c>
    </row>
    <row r="1202" spans="1:15">
      <c r="A1202" s="1" t="s">
        <v>5069</v>
      </c>
      <c r="B1202" s="1" t="str">
        <f>VLOOKUP(A1202,'BDD de référence'!$B$5:$D$5006,3,0)</f>
        <v>47</v>
      </c>
      <c r="C1202" s="1" t="str">
        <f>VLOOKUP(A1202,'BDD de référence'!$B$5:$E$5006,4,0)</f>
        <v>Nouvelle-Aquitaine</v>
      </c>
      <c r="D1202" s="201">
        <v>17421</v>
      </c>
      <c r="E1202" s="189" t="str">
        <f t="shared" si="18"/>
        <v>Tranche B</v>
      </c>
      <c r="F1202" s="119">
        <f>IFERROR((VLOOKUP(E1202,'Simulations - Consolidé'!$A$41:$P$45,13,0)*D1202+VLOOKUP(E1202,'Simulations - Consolidé'!$A$41:$P$45,14,0)),"")*$B$6</f>
        <v>34115.380645161284</v>
      </c>
      <c r="G1202" s="119" t="str" cm="1">
        <f t="array" ref="G1202">IF(SUMIF('BDD de référence'!$B$6:$B$4786,A1202,'BDD de référence'!$I$6:$I$4786)&gt;0,IFERROR((VLOOKUP(E1202,'Volet 1 - Domaines 2&amp;3'!$A$39:$L$43,11,0)*D1202+VLOOKUP(E1202,'Volet 1 - Domaines 2&amp;3'!$A$39:$L$43,12,0))*$B$6,error),"")</f>
        <v/>
      </c>
      <c r="H1202" s="119" t="str" cm="1">
        <f t="array" ref="H1202">IF(SUMIF('BDD de référence'!$B$6:$B$4786,A1202,'BDD de référence'!$J$6:$J$4786)&gt;0,IFERROR((VLOOKUP(E1202,'Volet 1 - Domaines 2&amp;3'!$A$39:$L$43,11,0)*D1202+VLOOKUP(E1202,'Volet 1 - Domaines 2&amp;3'!$A$39:$L$43,12,0))*$B$6,error),"")</f>
        <v/>
      </c>
      <c r="I1202" s="119">
        <f>IFERROR((VLOOKUP(E1202,'Simulations - Consolidé'!$A$41:$P$45,15,0)*D1202+VLOOKUP(E1202,'Simulations - Consolidé'!$A$41:$P$45,16,0)),"")*$C$6</f>
        <v>14830.646105428797</v>
      </c>
      <c r="J1202" s="167">
        <v>9331.49</v>
      </c>
      <c r="K1202" s="167">
        <v>11197.79</v>
      </c>
      <c r="L1202" s="167">
        <v>8218.02</v>
      </c>
      <c r="M1202" s="167">
        <v>9861.630000000001</v>
      </c>
      <c r="N1202" s="167">
        <v>6257.08</v>
      </c>
      <c r="O1202" s="167">
        <v>7508.5</v>
      </c>
    </row>
    <row r="1203" spans="1:15">
      <c r="A1203" s="1" t="s">
        <v>5082</v>
      </c>
      <c r="B1203" s="1" t="str">
        <f>VLOOKUP(A1203,'BDD de référence'!$B$5:$D$5006,3,0)</f>
        <v>47</v>
      </c>
      <c r="C1203" s="1" t="str">
        <f>VLOOKUP(A1203,'BDD de référence'!$B$5:$E$5006,4,0)</f>
        <v>Nouvelle-Aquitaine</v>
      </c>
      <c r="D1203" s="201">
        <v>8138</v>
      </c>
      <c r="E1203" s="189" t="str">
        <f t="shared" si="18"/>
        <v>Tranche B</v>
      </c>
      <c r="F1203" s="119">
        <f>IFERROR((VLOOKUP(E1203,'Simulations - Consolidé'!$A$41:$P$45,13,0)*D1203+VLOOKUP(E1203,'Simulations - Consolidé'!$A$41:$P$45,14,0)),"")*$B$6</f>
        <v>21897.754838709676</v>
      </c>
      <c r="G1203" s="119" t="str" cm="1">
        <f t="array" ref="G1203">IF(SUMIF('BDD de référence'!$B$6:$B$4786,A1203,'BDD de référence'!$I$6:$I$4786)&gt;0,IFERROR((VLOOKUP(E1203,'Volet 1 - Domaines 2&amp;3'!$A$39:$L$43,11,0)*D1203+VLOOKUP(E1203,'Volet 1 - Domaines 2&amp;3'!$A$39:$L$43,12,0))*$B$6,error),"")</f>
        <v/>
      </c>
      <c r="H1203" s="119" t="str" cm="1">
        <f t="array" ref="H1203">IF(SUMIF('BDD de référence'!$B$6:$B$4786,A1203,'BDD de référence'!$J$6:$J$4786)&gt;0,IFERROR((VLOOKUP(E1203,'Volet 1 - Domaines 2&amp;3'!$A$39:$L$43,11,0)*D1203+VLOOKUP(E1203,'Volet 1 - Domaines 2&amp;3'!$A$39:$L$43,12,0))*$B$6,error),"")</f>
        <v/>
      </c>
      <c r="I1203" s="119">
        <f>IFERROR((VLOOKUP(E1203,'Simulations - Consolidé'!$A$41:$P$45,15,0)*D1203+VLOOKUP(E1203,'Simulations - Consolidé'!$A$41:$P$45,16,0)),"")*$C$6</f>
        <v>9519.3970102281655</v>
      </c>
      <c r="J1203" s="167">
        <v>6586.51</v>
      </c>
      <c r="K1203" s="167">
        <v>7903.8200000000006</v>
      </c>
      <c r="L1203" s="167">
        <v>5722.59</v>
      </c>
      <c r="M1203" s="167">
        <v>6867.1100000000006</v>
      </c>
      <c r="N1203" s="167">
        <v>5508.45</v>
      </c>
      <c r="O1203" s="167">
        <v>6610.14</v>
      </c>
    </row>
    <row r="1204" spans="1:15">
      <c r="A1204" s="1" t="s">
        <v>5066</v>
      </c>
      <c r="B1204" s="1" t="str">
        <f>VLOOKUP(A1204,'BDD de référence'!$B$5:$D$5006,3,0)</f>
        <v>47</v>
      </c>
      <c r="C1204" s="1" t="str">
        <f>VLOOKUP(A1204,'BDD de référence'!$B$5:$E$5006,4,0)</f>
        <v>Nouvelle-Aquitaine</v>
      </c>
      <c r="D1204" s="201">
        <v>28153.5</v>
      </c>
      <c r="E1204" s="189" t="str">
        <f t="shared" si="18"/>
        <v>Tranche C</v>
      </c>
      <c r="F1204" s="119">
        <f>IFERROR((VLOOKUP(E1204,'Simulations - Consolidé'!$A$41:$P$45,13,0)*D1204+VLOOKUP(E1204,'Simulations - Consolidé'!$A$41:$P$45,14,0)),"")*$B$6</f>
        <v>43162.209397590363</v>
      </c>
      <c r="G1204" s="119" t="str" cm="1">
        <f t="array" ref="G1204">IF(SUMIF('BDD de référence'!$B$6:$B$4786,A1204,'BDD de référence'!$I$6:$I$4786)&gt;0,IFERROR((VLOOKUP(E1204,'Volet 1 - Domaines 2&amp;3'!$A$39:$L$43,11,0)*D1204+VLOOKUP(E1204,'Volet 1 - Domaines 2&amp;3'!$A$39:$L$43,12,0))*$B$6,error),"")</f>
        <v/>
      </c>
      <c r="H1204" s="119" t="str" cm="1">
        <f t="array" ref="H1204">IF(SUMIF('BDD de référence'!$B$6:$B$4786,A1204,'BDD de référence'!$J$6:$J$4786)&gt;0,IFERROR((VLOOKUP(E1204,'Volet 1 - Domaines 2&amp;3'!$A$39:$L$43,11,0)*D1204+VLOOKUP(E1204,'Volet 1 - Domaines 2&amp;3'!$A$39:$L$43,12,0))*$B$6,error),"")</f>
        <v/>
      </c>
      <c r="I1204" s="119">
        <f>IFERROR((VLOOKUP(E1204,'Simulations - Consolidé'!$A$41:$P$45,15,0)*D1204+VLOOKUP(E1204,'Simulations - Consolidé'!$A$41:$P$45,16,0)),"")*$C$6</f>
        <v>18763.485577431678</v>
      </c>
      <c r="J1204" s="167">
        <v>11446.37</v>
      </c>
      <c r="K1204" s="167">
        <v>13735.65</v>
      </c>
      <c r="L1204" s="167">
        <v>9889.85</v>
      </c>
      <c r="M1204" s="167">
        <v>11867.82</v>
      </c>
      <c r="N1204" s="167">
        <v>6939.13</v>
      </c>
      <c r="O1204" s="167">
        <v>8326.9600000000009</v>
      </c>
    </row>
    <row r="1205" spans="1:15">
      <c r="A1205" s="1" t="s">
        <v>5051</v>
      </c>
      <c r="B1205" s="1" t="str">
        <f>VLOOKUP(A1205,'BDD de référence'!$B$5:$D$5006,3,0)</f>
        <v>47</v>
      </c>
      <c r="C1205" s="1" t="str">
        <f>VLOOKUP(A1205,'BDD de référence'!$B$5:$E$5006,4,0)</f>
        <v>Nouvelle-Aquitaine</v>
      </c>
      <c r="D1205" s="201">
        <v>148552.5</v>
      </c>
      <c r="E1205" s="189" t="str">
        <f t="shared" si="18"/>
        <v>Tranche C</v>
      </c>
      <c r="F1205" s="119">
        <f>IFERROR((VLOOKUP(E1205,'Simulations - Consolidé'!$A$41:$P$45,13,0)*D1205+VLOOKUP(E1205,'Simulations - Consolidé'!$A$41:$P$45,14,0)),"")*$B$6</f>
        <v>93468.683132530117</v>
      </c>
      <c r="G1205" s="119" cm="1">
        <f t="array" ref="G1205">IF(SUMIF('BDD de référence'!$B$6:$B$4786,A1205,'BDD de référence'!$I$6:$I$4786)&gt;0,IFERROR((VLOOKUP(E1205,'Volet 1 - Domaines 2&amp;3'!$A$39:$L$43,11,0)*D1205+VLOOKUP(E1205,'Volet 1 - Domaines 2&amp;3'!$A$39:$L$43,12,0))*$B$6,error),"")</f>
        <v>35525.350602409635</v>
      </c>
      <c r="H1205" s="119" cm="1">
        <f t="array" ref="H1205">IF(SUMIF('BDD de référence'!$B$6:$B$4786,A1205,'BDD de référence'!$J$6:$J$4786)&gt;0,IFERROR((VLOOKUP(E1205,'Volet 1 - Domaines 2&amp;3'!$A$39:$L$43,11,0)*D1205+VLOOKUP(E1205,'Volet 1 - Domaines 2&amp;3'!$A$39:$L$43,12,0))*$B$6,error),"")</f>
        <v>35525.350602409635</v>
      </c>
      <c r="I1205" s="119">
        <f>IFERROR((VLOOKUP(E1205,'Simulations - Consolidé'!$A$41:$P$45,15,0)*D1205+VLOOKUP(E1205,'Simulations - Consolidé'!$A$41:$P$45,16,0)),"")*$C$6</f>
        <v>40632.727387599174</v>
      </c>
      <c r="J1205" s="167">
        <v>24501.69</v>
      </c>
      <c r="K1205" s="167">
        <v>29402.03</v>
      </c>
      <c r="L1205" s="167">
        <v>16417.509999999998</v>
      </c>
      <c r="M1205" s="167">
        <v>19701.019999999997</v>
      </c>
      <c r="N1205" s="167">
        <v>12741.5</v>
      </c>
      <c r="O1205" s="167">
        <v>15289.8</v>
      </c>
    </row>
    <row r="1206" spans="1:15">
      <c r="A1206" s="1" t="s">
        <v>5154</v>
      </c>
      <c r="B1206" s="1" t="str">
        <f>VLOOKUP(A1206,'BDD de référence'!$B$5:$D$5006,3,0)</f>
        <v>48</v>
      </c>
      <c r="C1206" s="1" t="str">
        <f>VLOOKUP(A1206,'BDD de référence'!$B$5:$E$5006,4,0)</f>
        <v>Occitanie</v>
      </c>
      <c r="D1206" s="201">
        <v>3875</v>
      </c>
      <c r="E1206" s="189" t="str">
        <f t="shared" si="18"/>
        <v>Tranche A</v>
      </c>
      <c r="F1206" s="119">
        <f>IFERROR((VLOOKUP(E1206,'Simulations - Consolidé'!$A$41:$P$45,13,0)*D1206+VLOOKUP(E1206,'Simulations - Consolidé'!$A$41:$P$45,14,0)),"")*$B$6</f>
        <v>18123.214285714286</v>
      </c>
      <c r="G1206" s="119" t="str" cm="1">
        <f t="array" ref="G1206">IF(SUMIF('BDD de référence'!$B$6:$B$4786,A1206,'BDD de référence'!$I$6:$I$4786)&gt;0,IFERROR((VLOOKUP(E1206,'Volet 1 - Domaines 2&amp;3'!$A$39:$L$43,11,0)*D1206+VLOOKUP(E1206,'Volet 1 - Domaines 2&amp;3'!$A$39:$L$43,12,0))*$B$6,error),"")</f>
        <v/>
      </c>
      <c r="H1206" s="119" t="str" cm="1">
        <f t="array" ref="H1206">IF(SUMIF('BDD de référence'!$B$6:$B$4786,A1206,'BDD de référence'!$J$6:$J$4786)&gt;0,IFERROR((VLOOKUP(E1206,'Volet 1 - Domaines 2&amp;3'!$A$39:$L$43,11,0)*D1206+VLOOKUP(E1206,'Volet 1 - Domaines 2&amp;3'!$A$39:$L$43,12,0))*$B$6,error),"")</f>
        <v/>
      </c>
      <c r="I1206" s="119">
        <f>IFERROR((VLOOKUP(E1206,'Simulations - Consolidé'!$A$41:$P$45,15,0)*D1206+VLOOKUP(E1206,'Simulations - Consolidé'!$A$41:$P$45,16,0)),"")*$C$6</f>
        <v>7878.5278745644609</v>
      </c>
      <c r="J1206" s="167">
        <v>5505.96</v>
      </c>
      <c r="K1206" s="167">
        <v>6607.16</v>
      </c>
      <c r="L1206" s="167">
        <v>4858.6400000000003</v>
      </c>
      <c r="M1206" s="167">
        <v>5830.37</v>
      </c>
      <c r="N1206" s="167">
        <v>5044.6499999999996</v>
      </c>
      <c r="O1206" s="167">
        <v>6053.58</v>
      </c>
    </row>
    <row r="1207" spans="1:15">
      <c r="A1207" s="1" t="s">
        <v>5151</v>
      </c>
      <c r="B1207" s="1" t="str">
        <f>VLOOKUP(A1207,'BDD de référence'!$B$5:$D$5006,3,0)</f>
        <v>48</v>
      </c>
      <c r="C1207" s="1" t="str">
        <f>VLOOKUP(A1207,'BDD de référence'!$B$5:$E$5006,4,0)</f>
        <v>Occitanie</v>
      </c>
      <c r="D1207" s="201">
        <v>4557.5</v>
      </c>
      <c r="E1207" s="189" t="str">
        <f t="shared" si="18"/>
        <v>Tranche A</v>
      </c>
      <c r="F1207" s="119">
        <f>IFERROR((VLOOKUP(E1207,'Simulations - Consolidé'!$A$41:$P$45,13,0)*D1207+VLOOKUP(E1207,'Simulations - Consolidé'!$A$41:$P$45,14,0)),"")*$B$6</f>
        <v>18620.464285714286</v>
      </c>
      <c r="G1207" s="119" t="str" cm="1">
        <f t="array" ref="G1207">IF(SUMIF('BDD de référence'!$B$6:$B$4786,A1207,'BDD de référence'!$I$6:$I$4786)&gt;0,IFERROR((VLOOKUP(E1207,'Volet 1 - Domaines 2&amp;3'!$A$39:$L$43,11,0)*D1207+VLOOKUP(E1207,'Volet 1 - Domaines 2&amp;3'!$A$39:$L$43,12,0))*$B$6,error),"")</f>
        <v/>
      </c>
      <c r="H1207" s="119" t="str" cm="1">
        <f t="array" ref="H1207">IF(SUMIF('BDD de référence'!$B$6:$B$4786,A1207,'BDD de référence'!$J$6:$J$4786)&gt;0,IFERROR((VLOOKUP(E1207,'Volet 1 - Domaines 2&amp;3'!$A$39:$L$43,11,0)*D1207+VLOOKUP(E1207,'Volet 1 - Domaines 2&amp;3'!$A$39:$L$43,12,0))*$B$6,error),"")</f>
        <v/>
      </c>
      <c r="I1207" s="119">
        <f>IFERROR((VLOOKUP(E1207,'Simulations - Consolidé'!$A$41:$P$45,15,0)*D1207+VLOOKUP(E1207,'Simulations - Consolidé'!$A$41:$P$45,16,0)),"")*$C$6</f>
        <v>8094.692508710802</v>
      </c>
      <c r="J1207" s="167">
        <v>5668.46</v>
      </c>
      <c r="K1207" s="167">
        <v>6802.16</v>
      </c>
      <c r="L1207" s="167">
        <v>4980.51</v>
      </c>
      <c r="M1207" s="167">
        <v>5976.62</v>
      </c>
      <c r="N1207" s="167">
        <v>5125.8999999999996</v>
      </c>
      <c r="O1207" s="167">
        <v>6151.08</v>
      </c>
    </row>
    <row r="1208" spans="1:15">
      <c r="A1208" s="1" t="s">
        <v>5160</v>
      </c>
      <c r="B1208" s="1" t="str">
        <f>VLOOKUP(A1208,'BDD de référence'!$B$5:$D$5006,3,0)</f>
        <v>48</v>
      </c>
      <c r="C1208" s="1" t="str">
        <f>VLOOKUP(A1208,'BDD de référence'!$B$5:$E$5006,4,0)</f>
        <v>Occitanie</v>
      </c>
      <c r="D1208" s="201">
        <v>3483</v>
      </c>
      <c r="E1208" s="189" t="str">
        <f t="shared" si="18"/>
        <v>Tranche A</v>
      </c>
      <c r="F1208" s="119">
        <f>IFERROR((VLOOKUP(E1208,'Simulations - Consolidé'!$A$41:$P$45,13,0)*D1208+VLOOKUP(E1208,'Simulations - Consolidé'!$A$41:$P$45,14,0)),"")*$B$6</f>
        <v>17837.614285714288</v>
      </c>
      <c r="G1208" s="119" t="str" cm="1">
        <f t="array" ref="G1208">IF(SUMIF('BDD de référence'!$B$6:$B$4786,A1208,'BDD de référence'!$I$6:$I$4786)&gt;0,IFERROR((VLOOKUP(E1208,'Volet 1 - Domaines 2&amp;3'!$A$39:$L$43,11,0)*D1208+VLOOKUP(E1208,'Volet 1 - Domaines 2&amp;3'!$A$39:$L$43,12,0))*$B$6,error),"")</f>
        <v/>
      </c>
      <c r="H1208" s="119" t="str" cm="1">
        <f t="array" ref="H1208">IF(SUMIF('BDD de référence'!$B$6:$B$4786,A1208,'BDD de référence'!$J$6:$J$4786)&gt;0,IFERROR((VLOOKUP(E1208,'Volet 1 - Domaines 2&amp;3'!$A$39:$L$43,11,0)*D1208+VLOOKUP(E1208,'Volet 1 - Domaines 2&amp;3'!$A$39:$L$43,12,0))*$B$6,error),"")</f>
        <v/>
      </c>
      <c r="I1208" s="119">
        <f>IFERROR((VLOOKUP(E1208,'Simulations - Consolidé'!$A$41:$P$45,15,0)*D1208+VLOOKUP(E1208,'Simulations - Consolidé'!$A$41:$P$45,16,0)),"")*$C$6</f>
        <v>7754.3717770034837</v>
      </c>
      <c r="J1208" s="167">
        <v>5412.63</v>
      </c>
      <c r="K1208" s="167">
        <v>6495.16</v>
      </c>
      <c r="L1208" s="167">
        <v>4788.6400000000003</v>
      </c>
      <c r="M1208" s="167">
        <v>5746.37</v>
      </c>
      <c r="N1208" s="167">
        <v>4997.99</v>
      </c>
      <c r="O1208" s="167">
        <v>5997.59</v>
      </c>
    </row>
    <row r="1209" spans="1:15">
      <c r="A1209" s="1" t="s">
        <v>5120</v>
      </c>
      <c r="B1209" s="1" t="str">
        <f>VLOOKUP(A1209,'BDD de référence'!$B$5:$D$5006,3,0)</f>
        <v>48</v>
      </c>
      <c r="C1209" s="1" t="str">
        <f>VLOOKUP(A1209,'BDD de référence'!$B$5:$E$5006,4,0)</f>
        <v>Occitanie</v>
      </c>
      <c r="D1209" s="201">
        <v>58415.5</v>
      </c>
      <c r="E1209" s="189" t="str">
        <f t="shared" si="18"/>
        <v>Tranche C</v>
      </c>
      <c r="F1209" s="119">
        <f>IFERROR((VLOOKUP(E1209,'Simulations - Consolidé'!$A$41:$P$45,13,0)*D1209+VLOOKUP(E1209,'Simulations - Consolidé'!$A$41:$P$45,14,0)),"")*$B$6</f>
        <v>55806.620963855421</v>
      </c>
      <c r="G1209" s="119" cm="1">
        <f t="array" ref="G1209">IF(SUMIF('BDD de référence'!$B$6:$B$4786,A1209,'BDD de référence'!$I$6:$I$4786)&gt;0,IFERROR((VLOOKUP(E1209,'Volet 1 - Domaines 2&amp;3'!$A$39:$L$43,11,0)*D1209+VLOOKUP(E1209,'Volet 1 - Domaines 2&amp;3'!$A$39:$L$43,12,0))*$B$6,error),"")</f>
        <v>25925.217108433735</v>
      </c>
      <c r="H1209" s="119" cm="1">
        <f t="array" ref="H1209">IF(SUMIF('BDD de référence'!$B$6:$B$4786,A1209,'BDD de référence'!$J$6:$J$4786)&gt;0,IFERROR((VLOOKUP(E1209,'Volet 1 - Domaines 2&amp;3'!$A$39:$L$43,11,0)*D1209+VLOOKUP(E1209,'Volet 1 - Domaines 2&amp;3'!$A$39:$L$43,12,0))*$B$6,error),"")</f>
        <v>25925.217108433735</v>
      </c>
      <c r="I1209" s="119">
        <f>IFERROR((VLOOKUP(E1209,'Simulations - Consolidé'!$A$41:$P$45,15,0)*D1209+VLOOKUP(E1209,'Simulations - Consolidé'!$A$41:$P$45,16,0)),"")*$C$6</f>
        <v>24260.267076109318</v>
      </c>
      <c r="J1209" s="167">
        <v>14727.800000000001</v>
      </c>
      <c r="K1209" s="167">
        <v>17673.36</v>
      </c>
      <c r="L1209" s="167">
        <v>11530.57</v>
      </c>
      <c r="M1209" s="167">
        <v>13836.69</v>
      </c>
      <c r="N1209" s="167">
        <v>8397.5500000000011</v>
      </c>
      <c r="O1209" s="167">
        <v>10077.06</v>
      </c>
    </row>
    <row r="1210" spans="1:15">
      <c r="A1210" s="1" t="s">
        <v>5143</v>
      </c>
      <c r="B1210" s="1" t="str">
        <f>VLOOKUP(A1210,'BDD de référence'!$B$5:$D$5006,3,0)</f>
        <v>48</v>
      </c>
      <c r="C1210" s="1" t="str">
        <f>VLOOKUP(A1210,'BDD de référence'!$B$5:$E$5006,4,0)</f>
        <v>Occitanie</v>
      </c>
      <c r="D1210" s="201">
        <v>6168.5</v>
      </c>
      <c r="E1210" s="189" t="str">
        <f t="shared" si="18"/>
        <v>Tranche A</v>
      </c>
      <c r="F1210" s="119">
        <f>IFERROR((VLOOKUP(E1210,'Simulations - Consolidé'!$A$41:$P$45,13,0)*D1210+VLOOKUP(E1210,'Simulations - Consolidé'!$A$41:$P$45,14,0)),"")*$B$6</f>
        <v>19794.192857142858</v>
      </c>
      <c r="G1210" s="119" t="str" cm="1">
        <f t="array" ref="G1210">IF(SUMIF('BDD de référence'!$B$6:$B$4786,A1210,'BDD de référence'!$I$6:$I$4786)&gt;0,IFERROR((VLOOKUP(E1210,'Volet 1 - Domaines 2&amp;3'!$A$39:$L$43,11,0)*D1210+VLOOKUP(E1210,'Volet 1 - Domaines 2&amp;3'!$A$39:$L$43,12,0))*$B$6,error),"")</f>
        <v/>
      </c>
      <c r="H1210" s="119" t="str" cm="1">
        <f t="array" ref="H1210">IF(SUMIF('BDD de référence'!$B$6:$B$4786,A1210,'BDD de référence'!$J$6:$J$4786)&gt;0,IFERROR((VLOOKUP(E1210,'Volet 1 - Domaines 2&amp;3'!$A$39:$L$43,11,0)*D1210+VLOOKUP(E1210,'Volet 1 - Domaines 2&amp;3'!$A$39:$L$43,12,0))*$B$6,error),"")</f>
        <v/>
      </c>
      <c r="I1210" s="119">
        <f>IFERROR((VLOOKUP(E1210,'Simulations - Consolidé'!$A$41:$P$45,15,0)*D1210+VLOOKUP(E1210,'Simulations - Consolidé'!$A$41:$P$45,16,0)),"")*$C$6</f>
        <v>8604.9360627177703</v>
      </c>
      <c r="J1210" s="167">
        <v>6052.0300000000007</v>
      </c>
      <c r="K1210" s="167">
        <v>7262.4400000000005</v>
      </c>
      <c r="L1210" s="167">
        <v>5268.2</v>
      </c>
      <c r="M1210" s="167">
        <v>6321.84</v>
      </c>
      <c r="N1210" s="167">
        <v>5317.6900000000005</v>
      </c>
      <c r="O1210" s="167">
        <v>6381.2300000000005</v>
      </c>
    </row>
    <row r="1211" spans="1:15">
      <c r="A1211" s="1" t="s">
        <v>5133</v>
      </c>
      <c r="B1211" s="1" t="str">
        <f>VLOOKUP(A1211,'BDD de référence'!$B$5:$D$5006,3,0)</f>
        <v>48</v>
      </c>
      <c r="C1211" s="1" t="str">
        <f>VLOOKUP(A1211,'BDD de référence'!$B$5:$E$5006,4,0)</f>
        <v>Occitanie</v>
      </c>
      <c r="D1211" s="201">
        <v>8937.5</v>
      </c>
      <c r="E1211" s="189" t="str">
        <f t="shared" si="18"/>
        <v>Tranche B</v>
      </c>
      <c r="F1211" s="119">
        <f>IFERROR((VLOOKUP(E1211,'Simulations - Consolidé'!$A$41:$P$45,13,0)*D1211+VLOOKUP(E1211,'Simulations - Consolidé'!$A$41:$P$45,14,0)),"")*$B$6</f>
        <v>22950</v>
      </c>
      <c r="G1211" s="119" t="str" cm="1">
        <f t="array" ref="G1211">IF(SUMIF('BDD de référence'!$B$6:$B$4786,A1211,'BDD de référence'!$I$6:$I$4786)&gt;0,IFERROR((VLOOKUP(E1211,'Volet 1 - Domaines 2&amp;3'!$A$39:$L$43,11,0)*D1211+VLOOKUP(E1211,'Volet 1 - Domaines 2&amp;3'!$A$39:$L$43,12,0))*$B$6,error),"")</f>
        <v/>
      </c>
      <c r="H1211" s="119" t="str" cm="1">
        <f t="array" ref="H1211">IF(SUMIF('BDD de référence'!$B$6:$B$4786,A1211,'BDD de référence'!$J$6:$J$4786)&gt;0,IFERROR((VLOOKUP(E1211,'Volet 1 - Domaines 2&amp;3'!$A$39:$L$43,11,0)*D1211+VLOOKUP(E1211,'Volet 1 - Domaines 2&amp;3'!$A$39:$L$43,12,0))*$B$6,error),"")</f>
        <v/>
      </c>
      <c r="I1211" s="119">
        <f>IFERROR((VLOOKUP(E1211,'Simulations - Consolidé'!$A$41:$P$45,15,0)*D1211+VLOOKUP(E1211,'Simulations - Consolidé'!$A$41:$P$45,16,0)),"")*$C$6</f>
        <v>9976.8292682926822</v>
      </c>
      <c r="J1211" s="167">
        <v>6822.92</v>
      </c>
      <c r="K1211" s="167">
        <v>8187.51</v>
      </c>
      <c r="L1211" s="167">
        <v>5937.5</v>
      </c>
      <c r="M1211" s="167">
        <v>7125</v>
      </c>
      <c r="N1211" s="167">
        <v>5572.92</v>
      </c>
      <c r="O1211" s="167">
        <v>6687.51</v>
      </c>
    </row>
    <row r="1212" spans="1:15">
      <c r="A1212" s="1" t="s">
        <v>5127</v>
      </c>
      <c r="B1212" s="1" t="str">
        <f>VLOOKUP(A1212,'BDD de référence'!$B$5:$D$5006,3,0)</f>
        <v>48</v>
      </c>
      <c r="C1212" s="1" t="str">
        <f>VLOOKUP(A1212,'BDD de référence'!$B$5:$E$5006,4,0)</f>
        <v>Occitanie</v>
      </c>
      <c r="D1212" s="201">
        <v>18278</v>
      </c>
      <c r="E1212" s="189" t="str">
        <f t="shared" si="18"/>
        <v>Tranche B</v>
      </c>
      <c r="F1212" s="119">
        <f>IFERROR((VLOOKUP(E1212,'Simulations - Consolidé'!$A$41:$P$45,13,0)*D1212+VLOOKUP(E1212,'Simulations - Consolidé'!$A$41:$P$45,14,0)),"")*$B$6</f>
        <v>35243.303225806449</v>
      </c>
      <c r="G1212" s="119" t="str" cm="1">
        <f t="array" ref="G1212">IF(SUMIF('BDD de référence'!$B$6:$B$4786,A1212,'BDD de référence'!$I$6:$I$4786)&gt;0,IFERROR((VLOOKUP(E1212,'Volet 1 - Domaines 2&amp;3'!$A$39:$L$43,11,0)*D1212+VLOOKUP(E1212,'Volet 1 - Domaines 2&amp;3'!$A$39:$L$43,12,0))*$B$6,error),"")</f>
        <v/>
      </c>
      <c r="H1212" s="119" t="str" cm="1">
        <f t="array" ref="H1212">IF(SUMIF('BDD de référence'!$B$6:$B$4786,A1212,'BDD de référence'!$J$6:$J$4786)&gt;0,IFERROR((VLOOKUP(E1212,'Volet 1 - Domaines 2&amp;3'!$A$39:$L$43,11,0)*D1212+VLOOKUP(E1212,'Volet 1 - Domaines 2&amp;3'!$A$39:$L$43,12,0))*$B$6,error),"")</f>
        <v/>
      </c>
      <c r="I1212" s="119">
        <f>IFERROR((VLOOKUP(E1212,'Simulations - Consolidé'!$A$41:$P$45,15,0)*D1212+VLOOKUP(E1212,'Simulations - Consolidé'!$A$41:$P$45,16,0)),"")*$C$6</f>
        <v>15320.976868607397</v>
      </c>
      <c r="J1212" s="167">
        <v>9584.9</v>
      </c>
      <c r="K1212" s="167">
        <v>11501.88</v>
      </c>
      <c r="L1212" s="167">
        <v>8448.4</v>
      </c>
      <c r="M1212" s="167">
        <v>10138.08</v>
      </c>
      <c r="N1212" s="167">
        <v>6326.1900000000005</v>
      </c>
      <c r="O1212" s="167">
        <v>7591.43</v>
      </c>
    </row>
    <row r="1213" spans="1:15">
      <c r="A1213" s="1" t="s">
        <v>5136</v>
      </c>
      <c r="B1213" s="1" t="str">
        <f>VLOOKUP(A1213,'BDD de référence'!$B$5:$D$5006,3,0)</f>
        <v>48</v>
      </c>
      <c r="C1213" s="1" t="str">
        <f>VLOOKUP(A1213,'BDD de référence'!$B$5:$E$5006,4,0)</f>
        <v>Occitanie</v>
      </c>
      <c r="D1213" s="201">
        <v>8007.5</v>
      </c>
      <c r="E1213" s="189" t="str">
        <f t="shared" si="18"/>
        <v>Tranche B</v>
      </c>
      <c r="F1213" s="119">
        <f>IFERROR((VLOOKUP(E1213,'Simulations - Consolidé'!$A$41:$P$45,13,0)*D1213+VLOOKUP(E1213,'Simulations - Consolidé'!$A$41:$P$45,14,0)),"")*$B$6</f>
        <v>21726</v>
      </c>
      <c r="G1213" s="119" t="str" cm="1">
        <f t="array" ref="G1213">IF(SUMIF('BDD de référence'!$B$6:$B$4786,A1213,'BDD de référence'!$I$6:$I$4786)&gt;0,IFERROR((VLOOKUP(E1213,'Volet 1 - Domaines 2&amp;3'!$A$39:$L$43,11,0)*D1213+VLOOKUP(E1213,'Volet 1 - Domaines 2&amp;3'!$A$39:$L$43,12,0))*$B$6,error),"")</f>
        <v/>
      </c>
      <c r="H1213" s="119" t="str" cm="1">
        <f t="array" ref="H1213">IF(SUMIF('BDD de référence'!$B$6:$B$4786,A1213,'BDD de référence'!$J$6:$J$4786)&gt;0,IFERROR((VLOOKUP(E1213,'Volet 1 - Domaines 2&amp;3'!$A$39:$L$43,11,0)*D1213+VLOOKUP(E1213,'Volet 1 - Domaines 2&amp;3'!$A$39:$L$43,12,0))*$B$6,error),"")</f>
        <v/>
      </c>
      <c r="I1213" s="119">
        <f>IFERROR((VLOOKUP(E1213,'Simulations - Consolidé'!$A$41:$P$45,15,0)*D1213+VLOOKUP(E1213,'Simulations - Consolidé'!$A$41:$P$45,16,0)),"")*$C$6</f>
        <v>9444.7317073170725</v>
      </c>
      <c r="J1213" s="167">
        <v>6547.92</v>
      </c>
      <c r="K1213" s="167">
        <v>7857.51</v>
      </c>
      <c r="L1213" s="167">
        <v>5687.5</v>
      </c>
      <c r="M1213" s="167">
        <v>6825</v>
      </c>
      <c r="N1213" s="167">
        <v>5497.92</v>
      </c>
      <c r="O1213" s="167">
        <v>6597.51</v>
      </c>
    </row>
    <row r="1214" spans="1:15">
      <c r="A1214" s="1" t="s">
        <v>5124</v>
      </c>
      <c r="B1214" s="1" t="str">
        <f>VLOOKUP(A1214,'BDD de référence'!$B$5:$D$5006,3,0)</f>
        <v>48</v>
      </c>
      <c r="C1214" s="1" t="str">
        <f>VLOOKUP(A1214,'BDD de référence'!$B$5:$E$5006,4,0)</f>
        <v>Occitanie</v>
      </c>
      <c r="D1214" s="201">
        <v>12286.5</v>
      </c>
      <c r="E1214" s="189" t="str">
        <f t="shared" si="18"/>
        <v>Tranche B</v>
      </c>
      <c r="F1214" s="119">
        <f>IFERROR((VLOOKUP(E1214,'Simulations - Consolidé'!$A$41:$P$45,13,0)*D1214+VLOOKUP(E1214,'Simulations - Consolidé'!$A$41:$P$45,14,0)),"")*$B$6</f>
        <v>27357.716129032255</v>
      </c>
      <c r="G1214" s="119" t="str" cm="1">
        <f t="array" ref="G1214">IF(SUMIF('BDD de référence'!$B$6:$B$4786,A1214,'BDD de référence'!$I$6:$I$4786)&gt;0,IFERROR((VLOOKUP(E1214,'Volet 1 - Domaines 2&amp;3'!$A$39:$L$43,11,0)*D1214+VLOOKUP(E1214,'Volet 1 - Domaines 2&amp;3'!$A$39:$L$43,12,0))*$B$6,error),"")</f>
        <v/>
      </c>
      <c r="H1214" s="119" cm="1">
        <f t="array" ref="H1214">IF(SUMIF('BDD de référence'!$B$6:$B$4786,A1214,'BDD de référence'!$J$6:$J$4786)&gt;0,IFERROR((VLOOKUP(E1214,'Volet 1 - Domaines 2&amp;3'!$A$39:$L$43,11,0)*D1214+VLOOKUP(E1214,'Volet 1 - Domaines 2&amp;3'!$A$39:$L$43,12,0))*$B$6,error),"")</f>
        <v>14818.762903225805</v>
      </c>
      <c r="I1214" s="119">
        <f>IFERROR((VLOOKUP(E1214,'Simulations - Consolidé'!$A$41:$P$45,15,0)*D1214+VLOOKUP(E1214,'Simulations - Consolidé'!$A$41:$P$45,16,0)),"")*$C$6</f>
        <v>11892.952635719905</v>
      </c>
      <c r="J1214" s="167">
        <v>7813.22</v>
      </c>
      <c r="K1214" s="167">
        <v>9375.8700000000008</v>
      </c>
      <c r="L1214" s="167">
        <v>6837.7800000000007</v>
      </c>
      <c r="M1214" s="167">
        <v>8205.34</v>
      </c>
      <c r="N1214" s="167">
        <v>5843</v>
      </c>
      <c r="O1214" s="167">
        <v>7011.6</v>
      </c>
    </row>
    <row r="1215" spans="1:15">
      <c r="A1215" s="1" t="s">
        <v>5145</v>
      </c>
      <c r="B1215" s="1" t="str">
        <f>VLOOKUP(A1215,'BDD de référence'!$B$5:$D$5006,3,0)</f>
        <v>48</v>
      </c>
      <c r="C1215" s="1" t="str">
        <f>VLOOKUP(A1215,'BDD de référence'!$B$5:$E$5006,4,0)</f>
        <v>Occitanie</v>
      </c>
      <c r="D1215" s="201">
        <v>5758</v>
      </c>
      <c r="E1215" s="189" t="str">
        <f t="shared" si="18"/>
        <v>Tranche A</v>
      </c>
      <c r="F1215" s="119">
        <f>IFERROR((VLOOKUP(E1215,'Simulations - Consolidé'!$A$41:$P$45,13,0)*D1215+VLOOKUP(E1215,'Simulations - Consolidé'!$A$41:$P$45,14,0)),"")*$B$6</f>
        <v>19495.114285714288</v>
      </c>
      <c r="G1215" s="119" t="str" cm="1">
        <f t="array" ref="G1215">IF(SUMIF('BDD de référence'!$B$6:$B$4786,A1215,'BDD de référence'!$I$6:$I$4786)&gt;0,IFERROR((VLOOKUP(E1215,'Volet 1 - Domaines 2&amp;3'!$A$39:$L$43,11,0)*D1215+VLOOKUP(E1215,'Volet 1 - Domaines 2&amp;3'!$A$39:$L$43,12,0))*$B$6,error),"")</f>
        <v/>
      </c>
      <c r="H1215" s="119" t="str" cm="1">
        <f t="array" ref="H1215">IF(SUMIF('BDD de référence'!$B$6:$B$4786,A1215,'BDD de référence'!$J$6:$J$4786)&gt;0,IFERROR((VLOOKUP(E1215,'Volet 1 - Domaines 2&amp;3'!$A$39:$L$43,11,0)*D1215+VLOOKUP(E1215,'Volet 1 - Domaines 2&amp;3'!$A$39:$L$43,12,0))*$B$6,error),"")</f>
        <v/>
      </c>
      <c r="I1215" s="119">
        <f>IFERROR((VLOOKUP(E1215,'Simulations - Consolidé'!$A$41:$P$45,15,0)*D1215+VLOOKUP(E1215,'Simulations - Consolidé'!$A$41:$P$45,16,0)),"")*$C$6</f>
        <v>8474.9205574912885</v>
      </c>
      <c r="J1215" s="167">
        <v>5954.3</v>
      </c>
      <c r="K1215" s="167">
        <v>7145.16</v>
      </c>
      <c r="L1215" s="167">
        <v>5194.8900000000003</v>
      </c>
      <c r="M1215" s="167">
        <v>6233.87</v>
      </c>
      <c r="N1215" s="167">
        <v>5268.8200000000006</v>
      </c>
      <c r="O1215" s="167">
        <v>6322.59</v>
      </c>
    </row>
    <row r="1216" spans="1:15">
      <c r="A1216" s="1" t="s">
        <v>5148</v>
      </c>
      <c r="B1216" s="1" t="str">
        <f>VLOOKUP(A1216,'BDD de référence'!$B$5:$D$5006,3,0)</f>
        <v>48</v>
      </c>
      <c r="C1216" s="1" t="str">
        <f>VLOOKUP(A1216,'BDD de référence'!$B$5:$E$5006,4,0)</f>
        <v>Occitanie</v>
      </c>
      <c r="D1216" s="201">
        <v>5200.5</v>
      </c>
      <c r="E1216" s="189" t="str">
        <f t="shared" si="18"/>
        <v>Tranche A</v>
      </c>
      <c r="F1216" s="119">
        <f>IFERROR((VLOOKUP(E1216,'Simulations - Consolidé'!$A$41:$P$45,13,0)*D1216+VLOOKUP(E1216,'Simulations - Consolidé'!$A$41:$P$45,14,0)),"")*$B$6</f>
        <v>19088.935714285712</v>
      </c>
      <c r="G1216" s="119" t="str" cm="1">
        <f t="array" ref="G1216">IF(SUMIF('BDD de référence'!$B$6:$B$4786,A1216,'BDD de référence'!$I$6:$I$4786)&gt;0,IFERROR((VLOOKUP(E1216,'Volet 1 - Domaines 2&amp;3'!$A$39:$L$43,11,0)*D1216+VLOOKUP(E1216,'Volet 1 - Domaines 2&amp;3'!$A$39:$L$43,12,0))*$B$6,error),"")</f>
        <v/>
      </c>
      <c r="H1216" s="119" t="str" cm="1">
        <f t="array" ref="H1216">IF(SUMIF('BDD de référence'!$B$6:$B$4786,A1216,'BDD de référence'!$J$6:$J$4786)&gt;0,IFERROR((VLOOKUP(E1216,'Volet 1 - Domaines 2&amp;3'!$A$39:$L$43,11,0)*D1216+VLOOKUP(E1216,'Volet 1 - Domaines 2&amp;3'!$A$39:$L$43,12,0))*$B$6,error),"")</f>
        <v/>
      </c>
      <c r="I1216" s="119">
        <f>IFERROR((VLOOKUP(E1216,'Simulations - Consolidé'!$A$41:$P$45,15,0)*D1216+VLOOKUP(E1216,'Simulations - Consolidé'!$A$41:$P$45,16,0)),"")*$C$6</f>
        <v>8298.3465156794427</v>
      </c>
      <c r="J1216" s="167">
        <v>5821.55</v>
      </c>
      <c r="K1216" s="167">
        <v>6985.86</v>
      </c>
      <c r="L1216" s="167">
        <v>5095.34</v>
      </c>
      <c r="M1216" s="167">
        <v>6114.41</v>
      </c>
      <c r="N1216" s="167">
        <v>5202.45</v>
      </c>
      <c r="O1216" s="167">
        <v>6242.94</v>
      </c>
    </row>
    <row r="1217" spans="1:15">
      <c r="A1217" s="1" t="s">
        <v>5140</v>
      </c>
      <c r="B1217" s="1" t="str">
        <f>VLOOKUP(A1217,'BDD de référence'!$B$5:$D$5006,3,0)</f>
        <v>48</v>
      </c>
      <c r="C1217" s="1" t="str">
        <f>VLOOKUP(A1217,'BDD de référence'!$B$5:$E$5006,4,0)</f>
        <v>Occitanie</v>
      </c>
      <c r="D1217" s="201">
        <v>7516</v>
      </c>
      <c r="E1217" s="189" t="str">
        <f t="shared" si="18"/>
        <v>Tranche B</v>
      </c>
      <c r="F1217" s="119">
        <f>IFERROR((VLOOKUP(E1217,'Simulations - Consolidé'!$A$41:$P$45,13,0)*D1217+VLOOKUP(E1217,'Simulations - Consolidé'!$A$41:$P$45,14,0)),"")*$B$6</f>
        <v>21079.122580645162</v>
      </c>
      <c r="G1217" s="119" t="str" cm="1">
        <f t="array" ref="G1217">IF(SUMIF('BDD de référence'!$B$6:$B$4786,A1217,'BDD de référence'!$I$6:$I$4786)&gt;0,IFERROR((VLOOKUP(E1217,'Volet 1 - Domaines 2&amp;3'!$A$39:$L$43,11,0)*D1217+VLOOKUP(E1217,'Volet 1 - Domaines 2&amp;3'!$A$39:$L$43,12,0))*$B$6,error),"")</f>
        <v/>
      </c>
      <c r="H1217" s="119" t="str" cm="1">
        <f t="array" ref="H1217">IF(SUMIF('BDD de référence'!$B$6:$B$4786,A1217,'BDD de référence'!$J$6:$J$4786)&gt;0,IFERROR((VLOOKUP(E1217,'Volet 1 - Domaines 2&amp;3'!$A$39:$L$43,11,0)*D1217+VLOOKUP(E1217,'Volet 1 - Domaines 2&amp;3'!$A$39:$L$43,12,0))*$B$6,error),"")</f>
        <v/>
      </c>
      <c r="I1217" s="119">
        <f>IFERROR((VLOOKUP(E1217,'Simulations - Consolidé'!$A$41:$P$45,15,0)*D1217+VLOOKUP(E1217,'Simulations - Consolidé'!$A$41:$P$45,16,0)),"")*$C$6</f>
        <v>9163.5210070810372</v>
      </c>
      <c r="J1217" s="167">
        <v>6402.59</v>
      </c>
      <c r="K1217" s="167">
        <v>7683.1100000000006</v>
      </c>
      <c r="L1217" s="167">
        <v>5555.39</v>
      </c>
      <c r="M1217" s="167">
        <v>6666.47</v>
      </c>
      <c r="N1217" s="167">
        <v>5458.29</v>
      </c>
      <c r="O1217" s="167">
        <v>6549.95</v>
      </c>
    </row>
    <row r="1218" spans="1:15">
      <c r="A1218" s="1" t="s">
        <v>5129</v>
      </c>
      <c r="B1218" s="1" t="str">
        <f>VLOOKUP(A1218,'BDD de référence'!$B$5:$D$5006,3,0)</f>
        <v>48</v>
      </c>
      <c r="C1218" s="1" t="str">
        <f>VLOOKUP(A1218,'BDD de référence'!$B$5:$E$5006,4,0)</f>
        <v>Occitanie</v>
      </c>
      <c r="D1218" s="201">
        <v>9183</v>
      </c>
      <c r="E1218" s="189" t="str">
        <f t="shared" si="18"/>
        <v>Tranche B</v>
      </c>
      <c r="F1218" s="119">
        <f>IFERROR((VLOOKUP(E1218,'Simulations - Consolidé'!$A$41:$P$45,13,0)*D1218+VLOOKUP(E1218,'Simulations - Consolidé'!$A$41:$P$45,14,0)),"")*$B$6</f>
        <v>23273.10967741935</v>
      </c>
      <c r="G1218" s="119" t="str" cm="1">
        <f t="array" ref="G1218">IF(SUMIF('BDD de référence'!$B$6:$B$4786,A1218,'BDD de référence'!$I$6:$I$4786)&gt;0,IFERROR((VLOOKUP(E1218,'Volet 1 - Domaines 2&amp;3'!$A$39:$L$43,11,0)*D1218+VLOOKUP(E1218,'Volet 1 - Domaines 2&amp;3'!$A$39:$L$43,12,0))*$B$6,error),"")</f>
        <v/>
      </c>
      <c r="H1218" s="119" cm="1">
        <f t="array" ref="H1218">IF(SUMIF('BDD de référence'!$B$6:$B$4786,A1218,'BDD de référence'!$J$6:$J$4786)&gt;0,IFERROR((VLOOKUP(E1218,'Volet 1 - Domaines 2&amp;3'!$A$39:$L$43,11,0)*D1218+VLOOKUP(E1218,'Volet 1 - Domaines 2&amp;3'!$A$39:$L$43,12,0))*$B$6,error),"")</f>
        <v>12606.267741935482</v>
      </c>
      <c r="I1218" s="119">
        <f>IFERROR((VLOOKUP(E1218,'Simulations - Consolidé'!$A$41:$P$45,15,0)*D1218+VLOOKUP(E1218,'Simulations - Consolidé'!$A$41:$P$45,16,0)),"")*$C$6</f>
        <v>10117.291581431942</v>
      </c>
      <c r="J1218" s="167">
        <v>6895.52</v>
      </c>
      <c r="K1218" s="167">
        <v>8274.630000000001</v>
      </c>
      <c r="L1218" s="167">
        <v>6003.5</v>
      </c>
      <c r="M1218" s="167">
        <v>7204.2</v>
      </c>
      <c r="N1218" s="167">
        <v>5592.72</v>
      </c>
      <c r="O1218" s="167">
        <v>6711.27</v>
      </c>
    </row>
    <row r="1219" spans="1:15">
      <c r="A1219" s="1" t="s">
        <v>5173</v>
      </c>
      <c r="B1219" s="1" t="str">
        <f>VLOOKUP(A1219,'BDD de référence'!$B$5:$D$5006,3,0)</f>
        <v>49</v>
      </c>
      <c r="C1219" s="1" t="str">
        <f>VLOOKUP(A1219,'BDD de référence'!$B$5:$E$5006,4,0)</f>
        <v>Pays de la Loire</v>
      </c>
      <c r="D1219" s="201">
        <v>463467.5</v>
      </c>
      <c r="E1219" s="189" t="str">
        <f t="shared" si="18"/>
        <v>Tranche D</v>
      </c>
      <c r="F1219" s="119">
        <f>IFERROR((VLOOKUP(E1219,'Simulations - Consolidé'!$A$41:$P$45,13,0)*D1219+VLOOKUP(E1219,'Simulations - Consolidé'!$A$41:$P$45,14,0)),"")*$B$6</f>
        <v>152124.85675182482</v>
      </c>
      <c r="G1219" s="119" cm="1">
        <f t="array" ref="G1219">IF(SUMIF('BDD de référence'!$B$6:$B$4786,A1219,'BDD de référence'!$I$6:$I$4786)&gt;0,IFERROR((VLOOKUP(E1219,'Volet 1 - Domaines 2&amp;3'!$A$39:$L$43,11,0)*D1219+VLOOKUP(E1219,'Volet 1 - Domaines 2&amp;3'!$A$39:$L$43,12,0))*$B$6,error),"")</f>
        <v>48255.858759124087</v>
      </c>
      <c r="H1219" s="119" cm="1">
        <f t="array" ref="H1219">IF(SUMIF('BDD de référence'!$B$6:$B$4786,A1219,'BDD de référence'!$J$6:$J$4786)&gt;0,IFERROR((VLOOKUP(E1219,'Volet 1 - Domaines 2&amp;3'!$A$39:$L$43,11,0)*D1219+VLOOKUP(E1219,'Volet 1 - Domaines 2&amp;3'!$A$39:$L$43,12,0))*$B$6,error),"")</f>
        <v>48255.858759124087</v>
      </c>
      <c r="I1219" s="119">
        <f>IFERROR((VLOOKUP(E1219,'Simulations - Consolidé'!$A$41:$P$45,15,0)*D1219+VLOOKUP(E1219,'Simulations - Consolidé'!$A$41:$P$45,16,0)),"")*$C$6</f>
        <v>66131.752648210779</v>
      </c>
      <c r="J1219" s="167">
        <v>39723.880000000005</v>
      </c>
      <c r="K1219" s="167">
        <v>47668.66</v>
      </c>
      <c r="L1219" s="167">
        <v>23389.55</v>
      </c>
      <c r="M1219" s="167">
        <v>28067.46</v>
      </c>
      <c r="N1219" s="167">
        <v>19222.89</v>
      </c>
      <c r="O1219" s="167">
        <v>23067.469999999998</v>
      </c>
    </row>
    <row r="1220" spans="1:15">
      <c r="A1220" s="1" t="s">
        <v>5188</v>
      </c>
      <c r="B1220" s="1" t="str">
        <f>VLOOKUP(A1220,'BDD de référence'!$B$5:$D$5006,3,0)</f>
        <v>49</v>
      </c>
      <c r="C1220" s="1" t="str">
        <f>VLOOKUP(A1220,'BDD de référence'!$B$5:$E$5006,4,0)</f>
        <v>Pays de la Loire</v>
      </c>
      <c r="D1220" s="201">
        <v>56582</v>
      </c>
      <c r="E1220" s="189" t="str">
        <f t="shared" si="18"/>
        <v>Tranche C</v>
      </c>
      <c r="F1220" s="119">
        <f>IFERROR((VLOOKUP(E1220,'Simulations - Consolidé'!$A$41:$P$45,13,0)*D1220+VLOOKUP(E1220,'Simulations - Consolidé'!$A$41:$P$45,14,0)),"")*$B$6</f>
        <v>55040.527228915664</v>
      </c>
      <c r="G1220" s="119" cm="1">
        <f t="array" ref="G1220">IF(SUMIF('BDD de référence'!$B$6:$B$4786,A1220,'BDD de référence'!$I$6:$I$4786)&gt;0,IFERROR((VLOOKUP(E1220,'Volet 1 - Domaines 2&amp;3'!$A$39:$L$43,11,0)*D1220+VLOOKUP(E1220,'Volet 1 - Domaines 2&amp;3'!$A$39:$L$43,12,0))*$B$6,error),"")</f>
        <v>25729.938313253009</v>
      </c>
      <c r="H1220" s="119" cm="1">
        <f t="array" ref="H1220">IF(SUMIF('BDD de référence'!$B$6:$B$4786,A1220,'BDD de référence'!$J$6:$J$4786)&gt;0,IFERROR((VLOOKUP(E1220,'Volet 1 - Domaines 2&amp;3'!$A$39:$L$43,11,0)*D1220+VLOOKUP(E1220,'Volet 1 - Domaines 2&amp;3'!$A$39:$L$43,12,0))*$B$6,error),"")</f>
        <v>25729.938313253009</v>
      </c>
      <c r="I1220" s="119">
        <f>IFERROR((VLOOKUP(E1220,'Simulations - Consolidé'!$A$41:$P$45,15,0)*D1220+VLOOKUP(E1220,'Simulations - Consolidé'!$A$41:$P$45,16,0)),"")*$C$6</f>
        <v>23927.230631795475</v>
      </c>
      <c r="J1220" s="167">
        <v>14528.98</v>
      </c>
      <c r="K1220" s="167">
        <v>17434.78</v>
      </c>
      <c r="L1220" s="167">
        <v>11431.16</v>
      </c>
      <c r="M1220" s="167">
        <v>13717.4</v>
      </c>
      <c r="N1220" s="167">
        <v>8309.18</v>
      </c>
      <c r="O1220" s="167">
        <v>9971.02</v>
      </c>
    </row>
    <row r="1221" spans="1:15">
      <c r="A1221" s="1" t="s">
        <v>5191</v>
      </c>
      <c r="B1221" s="1" t="str">
        <f>VLOOKUP(A1221,'BDD de référence'!$B$5:$D$5006,3,0)</f>
        <v>49</v>
      </c>
      <c r="C1221" s="1" t="str">
        <f>VLOOKUP(A1221,'BDD de référence'!$B$5:$E$5006,4,0)</f>
        <v>Pays de la Loire</v>
      </c>
      <c r="D1221" s="201">
        <v>57625.25</v>
      </c>
      <c r="E1221" s="189" t="str">
        <f t="shared" si="18"/>
        <v>Tranche C</v>
      </c>
      <c r="F1221" s="119">
        <f>IFERROR((VLOOKUP(E1221,'Simulations - Consolidé'!$A$41:$P$45,13,0)*D1221+VLOOKUP(E1221,'Simulations - Consolidé'!$A$41:$P$45,14,0)),"")*$B$6</f>
        <v>55476.429759036146</v>
      </c>
      <c r="G1221" s="119" t="str" cm="1">
        <f t="array" ref="G1221">IF(SUMIF('BDD de référence'!$B$6:$B$4786,A1221,'BDD de référence'!$I$6:$I$4786)&gt;0,IFERROR((VLOOKUP(E1221,'Volet 1 - Domaines 2&amp;3'!$A$39:$L$43,11,0)*D1221+VLOOKUP(E1221,'Volet 1 - Domaines 2&amp;3'!$A$39:$L$43,12,0))*$B$6,error),"")</f>
        <v/>
      </c>
      <c r="H1221" s="119" cm="1">
        <f t="array" ref="H1221">IF(SUMIF('BDD de référence'!$B$6:$B$4786,A1221,'BDD de référence'!$J$6:$J$4786)&gt;0,IFERROR((VLOOKUP(E1221,'Volet 1 - Domaines 2&amp;3'!$A$39:$L$43,11,0)*D1221+VLOOKUP(E1221,'Volet 1 - Domaines 2&amp;3'!$A$39:$L$43,12,0))*$B$6,error),"")</f>
        <v>25841.050722891567</v>
      </c>
      <c r="I1221" s="119">
        <f>IFERROR((VLOOKUP(E1221,'Simulations - Consolidé'!$A$41:$P$45,15,0)*D1221+VLOOKUP(E1221,'Simulations - Consolidé'!$A$41:$P$45,16,0)),"")*$C$6</f>
        <v>24116.726279753158</v>
      </c>
      <c r="J1221" s="167">
        <v>14642.1</v>
      </c>
      <c r="K1221" s="167">
        <v>17570.52</v>
      </c>
      <c r="L1221" s="167">
        <v>11487.72</v>
      </c>
      <c r="M1221" s="167">
        <v>13785.27</v>
      </c>
      <c r="N1221" s="167">
        <v>8359.4500000000007</v>
      </c>
      <c r="O1221" s="167">
        <v>10031.34</v>
      </c>
    </row>
    <row r="1222" spans="1:15">
      <c r="A1222" s="1" t="s">
        <v>5257</v>
      </c>
      <c r="B1222" s="1" t="str">
        <f>VLOOKUP(A1222,'BDD de référence'!$B$5:$D$5006,3,0)</f>
        <v>49</v>
      </c>
      <c r="C1222" s="1" t="str">
        <f>VLOOKUP(A1222,'BDD de référence'!$B$5:$E$5006,4,0)</f>
        <v>Pays de la Loire</v>
      </c>
      <c r="D1222" s="201">
        <v>5815.5</v>
      </c>
      <c r="E1222" s="189" t="str">
        <f t="shared" si="18"/>
        <v>Tranche A</v>
      </c>
      <c r="F1222" s="119">
        <f>IFERROR((VLOOKUP(E1222,'Simulations - Consolidé'!$A$41:$P$45,13,0)*D1222+VLOOKUP(E1222,'Simulations - Consolidé'!$A$41:$P$45,14,0)),"")*$B$6</f>
        <v>19537.007142857143</v>
      </c>
      <c r="G1222" s="119" t="str" cm="1">
        <f t="array" ref="G1222">IF(SUMIF('BDD de référence'!$B$6:$B$4786,A1222,'BDD de référence'!$I$6:$I$4786)&gt;0,IFERROR((VLOOKUP(E1222,'Volet 1 - Domaines 2&amp;3'!$A$39:$L$43,11,0)*D1222+VLOOKUP(E1222,'Volet 1 - Domaines 2&amp;3'!$A$39:$L$43,12,0))*$B$6,error),"")</f>
        <v/>
      </c>
      <c r="H1222" s="119" t="str" cm="1">
        <f t="array" ref="H1222">IF(SUMIF('BDD de référence'!$B$6:$B$4786,A1222,'BDD de référence'!$J$6:$J$4786)&gt;0,IFERROR((VLOOKUP(E1222,'Volet 1 - Domaines 2&amp;3'!$A$39:$L$43,11,0)*D1222+VLOOKUP(E1222,'Volet 1 - Domaines 2&amp;3'!$A$39:$L$43,12,0))*$B$6,error),"")</f>
        <v/>
      </c>
      <c r="I1222" s="119">
        <f>IFERROR((VLOOKUP(E1222,'Simulations - Consolidé'!$A$41:$P$45,15,0)*D1222+VLOOKUP(E1222,'Simulations - Consolidé'!$A$41:$P$45,16,0)),"")*$C$6</f>
        <v>8493.1322299651583</v>
      </c>
      <c r="J1222" s="167">
        <v>5967.99</v>
      </c>
      <c r="K1222" s="167">
        <v>7161.59</v>
      </c>
      <c r="L1222" s="167">
        <v>5205.1499999999996</v>
      </c>
      <c r="M1222" s="167">
        <v>6246.18</v>
      </c>
      <c r="N1222" s="167">
        <v>5275.66</v>
      </c>
      <c r="O1222" s="167">
        <v>6330.8</v>
      </c>
    </row>
    <row r="1223" spans="1:15">
      <c r="A1223" s="1" t="s">
        <v>5193</v>
      </c>
      <c r="B1223" s="1" t="str">
        <f>VLOOKUP(A1223,'BDD de référence'!$B$5:$D$5006,3,0)</f>
        <v>49</v>
      </c>
      <c r="C1223" s="1" t="str">
        <f>VLOOKUP(A1223,'BDD de référence'!$B$5:$E$5006,4,0)</f>
        <v>Pays de la Loire</v>
      </c>
      <c r="D1223" s="201">
        <v>44169</v>
      </c>
      <c r="E1223" s="189" t="str">
        <f t="shared" si="18"/>
        <v>Tranche C</v>
      </c>
      <c r="F1223" s="119">
        <f>IFERROR((VLOOKUP(E1223,'Simulations - Consolidé'!$A$41:$P$45,13,0)*D1223+VLOOKUP(E1223,'Simulations - Consolidé'!$A$41:$P$45,14,0)),"")*$B$6</f>
        <v>49853.986987951808</v>
      </c>
      <c r="G1223" s="119" t="str" cm="1">
        <f t="array" ref="G1223">IF(SUMIF('BDD de référence'!$B$6:$B$4786,A1223,'BDD de référence'!$I$6:$I$4786)&gt;0,IFERROR((VLOOKUP(E1223,'Volet 1 - Domaines 2&amp;3'!$A$39:$L$43,11,0)*D1223+VLOOKUP(E1223,'Volet 1 - Domaines 2&amp;3'!$A$39:$L$43,12,0))*$B$6,error),"")</f>
        <v/>
      </c>
      <c r="H1223" s="119" t="str" cm="1">
        <f t="array" ref="H1223">IF(SUMIF('BDD de référence'!$B$6:$B$4786,A1223,'BDD de référence'!$J$6:$J$4786)&gt;0,IFERROR((VLOOKUP(E1223,'Volet 1 - Domaines 2&amp;3'!$A$39:$L$43,11,0)*D1223+VLOOKUP(E1223,'Volet 1 - Domaines 2&amp;3'!$A$39:$L$43,12,0))*$B$6,error),"")</f>
        <v/>
      </c>
      <c r="I1223" s="119">
        <f>IFERROR((VLOOKUP(E1223,'Simulations - Consolidé'!$A$41:$P$45,15,0)*D1223+VLOOKUP(E1223,'Simulations - Consolidé'!$A$41:$P$45,16,0)),"")*$C$6</f>
        <v>21672.536667646196</v>
      </c>
      <c r="J1223" s="167">
        <v>13183</v>
      </c>
      <c r="K1223" s="167">
        <v>15819.6</v>
      </c>
      <c r="L1223" s="167">
        <v>10758.17</v>
      </c>
      <c r="M1223" s="167">
        <v>12909.81</v>
      </c>
      <c r="N1223" s="167">
        <v>7710.96</v>
      </c>
      <c r="O1223" s="167">
        <v>9253.16</v>
      </c>
    </row>
    <row r="1224" spans="1:15">
      <c r="A1224" s="1" t="s">
        <v>5207</v>
      </c>
      <c r="B1224" s="1" t="str">
        <f>VLOOKUP(A1224,'BDD de référence'!$B$5:$D$5006,3,0)</f>
        <v>49</v>
      </c>
      <c r="C1224" s="1" t="str">
        <f>VLOOKUP(A1224,'BDD de référence'!$B$5:$E$5006,4,0)</f>
        <v>Pays de la Loire</v>
      </c>
      <c r="D1224" s="201">
        <v>16581</v>
      </c>
      <c r="E1224" s="189" t="str">
        <f t="shared" si="18"/>
        <v>Tranche B</v>
      </c>
      <c r="F1224" s="119">
        <f>IFERROR((VLOOKUP(E1224,'Simulations - Consolidé'!$A$41:$P$45,13,0)*D1224+VLOOKUP(E1224,'Simulations - Consolidé'!$A$41:$P$45,14,0)),"")*$B$6</f>
        <v>33009.832258064511</v>
      </c>
      <c r="G1224" s="119" t="str" cm="1">
        <f t="array" ref="G1224">IF(SUMIF('BDD de référence'!$B$6:$B$4786,A1224,'BDD de référence'!$I$6:$I$4786)&gt;0,IFERROR((VLOOKUP(E1224,'Volet 1 - Domaines 2&amp;3'!$A$39:$L$43,11,0)*D1224+VLOOKUP(E1224,'Volet 1 - Domaines 2&amp;3'!$A$39:$L$43,12,0))*$B$6,error),"")</f>
        <v/>
      </c>
      <c r="H1224" s="119" t="str" cm="1">
        <f t="array" ref="H1224">IF(SUMIF('BDD de référence'!$B$6:$B$4786,A1224,'BDD de référence'!$J$6:$J$4786)&gt;0,IFERROR((VLOOKUP(E1224,'Volet 1 - Domaines 2&amp;3'!$A$39:$L$43,11,0)*D1224+VLOOKUP(E1224,'Volet 1 - Domaines 2&amp;3'!$A$39:$L$43,12,0))*$B$6,error),"")</f>
        <v/>
      </c>
      <c r="I1224" s="119">
        <f>IFERROR((VLOOKUP(E1224,'Simulations - Consolidé'!$A$41:$P$45,15,0)*D1224+VLOOKUP(E1224,'Simulations - Consolidé'!$A$41:$P$45,16,0)),"")*$C$6</f>
        <v>14350.041856805665</v>
      </c>
      <c r="J1224" s="167">
        <v>9083.1</v>
      </c>
      <c r="K1224" s="167">
        <v>10899.72</v>
      </c>
      <c r="L1224" s="167">
        <v>7992.21</v>
      </c>
      <c r="M1224" s="167">
        <v>9590.66</v>
      </c>
      <c r="N1224" s="167">
        <v>6189.34</v>
      </c>
      <c r="O1224" s="167">
        <v>7427.21</v>
      </c>
    </row>
    <row r="1225" spans="1:15">
      <c r="A1225" s="1" t="s">
        <v>5238</v>
      </c>
      <c r="B1225" s="1" t="str">
        <f>VLOOKUP(A1225,'BDD de référence'!$B$5:$D$5006,3,0)</f>
        <v>49</v>
      </c>
      <c r="C1225" s="1" t="str">
        <f>VLOOKUP(A1225,'BDD de référence'!$B$5:$E$5006,4,0)</f>
        <v>Pays de la Loire</v>
      </c>
      <c r="D1225" s="201">
        <v>8092.5</v>
      </c>
      <c r="E1225" s="189" t="str">
        <f t="shared" si="18"/>
        <v>Tranche B</v>
      </c>
      <c r="F1225" s="119">
        <f>IFERROR((VLOOKUP(E1225,'Simulations - Consolidé'!$A$41:$P$45,13,0)*D1225+VLOOKUP(E1225,'Simulations - Consolidé'!$A$41:$P$45,14,0)),"")*$B$6</f>
        <v>21837.870967741932</v>
      </c>
      <c r="G1225" s="119" t="str" cm="1">
        <f t="array" ref="G1225">IF(SUMIF('BDD de référence'!$B$6:$B$4786,A1225,'BDD de référence'!$I$6:$I$4786)&gt;0,IFERROR((VLOOKUP(E1225,'Volet 1 - Domaines 2&amp;3'!$A$39:$L$43,11,0)*D1225+VLOOKUP(E1225,'Volet 1 - Domaines 2&amp;3'!$A$39:$L$43,12,0))*$B$6,error),"")</f>
        <v/>
      </c>
      <c r="H1225" s="119" t="str" cm="1">
        <f t="array" ref="H1225">IF(SUMIF('BDD de référence'!$B$6:$B$4786,A1225,'BDD de référence'!$J$6:$J$4786)&gt;0,IFERROR((VLOOKUP(E1225,'Volet 1 - Domaines 2&amp;3'!$A$39:$L$43,11,0)*D1225+VLOOKUP(E1225,'Volet 1 - Domaines 2&amp;3'!$A$39:$L$43,12,0))*$B$6,error),"")</f>
        <v/>
      </c>
      <c r="I1225" s="119">
        <f>IFERROR((VLOOKUP(E1225,'Simulations - Consolidé'!$A$41:$P$45,15,0)*D1225+VLOOKUP(E1225,'Simulations - Consolidé'!$A$41:$P$45,16,0)),"")*$C$6</f>
        <v>9493.3642800944144</v>
      </c>
      <c r="J1225" s="167">
        <v>6573.06</v>
      </c>
      <c r="K1225" s="167">
        <v>7887.68</v>
      </c>
      <c r="L1225" s="167">
        <v>5710.35</v>
      </c>
      <c r="M1225" s="167">
        <v>6852.42</v>
      </c>
      <c r="N1225" s="167">
        <v>5504.7800000000007</v>
      </c>
      <c r="O1225" s="167">
        <v>6605.74</v>
      </c>
    </row>
    <row r="1226" spans="1:15">
      <c r="A1226" s="1" t="s">
        <v>5241</v>
      </c>
      <c r="B1226" s="1" t="str">
        <f>VLOOKUP(A1226,'BDD de référence'!$B$5:$D$5006,3,0)</f>
        <v>49</v>
      </c>
      <c r="C1226" s="1" t="str">
        <f>VLOOKUP(A1226,'BDD de référence'!$B$5:$E$5006,4,0)</f>
        <v>Pays de la Loire</v>
      </c>
      <c r="D1226" s="201">
        <v>8007.5</v>
      </c>
      <c r="E1226" s="189" t="str">
        <f t="shared" si="18"/>
        <v>Tranche B</v>
      </c>
      <c r="F1226" s="119">
        <f>IFERROR((VLOOKUP(E1226,'Simulations - Consolidé'!$A$41:$P$45,13,0)*D1226+VLOOKUP(E1226,'Simulations - Consolidé'!$A$41:$P$45,14,0)),"")*$B$6</f>
        <v>21726</v>
      </c>
      <c r="G1226" s="119" t="str" cm="1">
        <f t="array" ref="G1226">IF(SUMIF('BDD de référence'!$B$6:$B$4786,A1226,'BDD de référence'!$I$6:$I$4786)&gt;0,IFERROR((VLOOKUP(E1226,'Volet 1 - Domaines 2&amp;3'!$A$39:$L$43,11,0)*D1226+VLOOKUP(E1226,'Volet 1 - Domaines 2&amp;3'!$A$39:$L$43,12,0))*$B$6,error),"")</f>
        <v/>
      </c>
      <c r="H1226" s="119" t="str" cm="1">
        <f t="array" ref="H1226">IF(SUMIF('BDD de référence'!$B$6:$B$4786,A1226,'BDD de référence'!$J$6:$J$4786)&gt;0,IFERROR((VLOOKUP(E1226,'Volet 1 - Domaines 2&amp;3'!$A$39:$L$43,11,0)*D1226+VLOOKUP(E1226,'Volet 1 - Domaines 2&amp;3'!$A$39:$L$43,12,0))*$B$6,error),"")</f>
        <v/>
      </c>
      <c r="I1226" s="119">
        <f>IFERROR((VLOOKUP(E1226,'Simulations - Consolidé'!$A$41:$P$45,15,0)*D1226+VLOOKUP(E1226,'Simulations - Consolidé'!$A$41:$P$45,16,0)),"")*$C$6</f>
        <v>9444.7317073170725</v>
      </c>
      <c r="J1226" s="167">
        <v>6547.92</v>
      </c>
      <c r="K1226" s="167">
        <v>7857.51</v>
      </c>
      <c r="L1226" s="167">
        <v>5687.5</v>
      </c>
      <c r="M1226" s="167">
        <v>6825</v>
      </c>
      <c r="N1226" s="167">
        <v>5497.92</v>
      </c>
      <c r="O1226" s="167">
        <v>6597.51</v>
      </c>
    </row>
    <row r="1227" spans="1:15">
      <c r="A1227" s="1" t="s">
        <v>5221</v>
      </c>
      <c r="B1227" s="1" t="str">
        <f>VLOOKUP(A1227,'BDD de référence'!$B$5:$D$5006,3,0)</f>
        <v>49</v>
      </c>
      <c r="C1227" s="1" t="str">
        <f>VLOOKUP(A1227,'BDD de référence'!$B$5:$E$5006,4,0)</f>
        <v>Pays de la Loire</v>
      </c>
      <c r="D1227" s="201">
        <v>11020</v>
      </c>
      <c r="E1227" s="189" t="str">
        <f t="shared" ref="E1227:E1290" si="19">IF(D1227&gt;230000,"Tranche D",IF(D1227&lt;7000,"Tranche A",IF(D1227&lt;22500,"Tranche B","Tranche C")))</f>
        <v>Tranche B</v>
      </c>
      <c r="F1227" s="119">
        <f>IFERROR((VLOOKUP(E1227,'Simulations - Consolidé'!$A$41:$P$45,13,0)*D1227+VLOOKUP(E1227,'Simulations - Consolidé'!$A$41:$P$45,14,0)),"")*$B$6</f>
        <v>25690.838709677417</v>
      </c>
      <c r="G1227" s="119" t="str" cm="1">
        <f t="array" ref="G1227">IF(SUMIF('BDD de référence'!$B$6:$B$4786,A1227,'BDD de référence'!$I$6:$I$4786)&gt;0,IFERROR((VLOOKUP(E1227,'Volet 1 - Domaines 2&amp;3'!$A$39:$L$43,11,0)*D1227+VLOOKUP(E1227,'Volet 1 - Domaines 2&amp;3'!$A$39:$L$43,12,0))*$B$6,error),"")</f>
        <v/>
      </c>
      <c r="H1227" s="119" t="str" cm="1">
        <f t="array" ref="H1227">IF(SUMIF('BDD de référence'!$B$6:$B$4786,A1227,'BDD de référence'!$J$6:$J$4786)&gt;0,IFERROR((VLOOKUP(E1227,'Volet 1 - Domaines 2&amp;3'!$A$39:$L$43,11,0)*D1227+VLOOKUP(E1227,'Volet 1 - Domaines 2&amp;3'!$A$39:$L$43,12,0))*$B$6,error),"")</f>
        <v/>
      </c>
      <c r="I1227" s="119">
        <f>IFERROR((VLOOKUP(E1227,'Simulations - Consolidé'!$A$41:$P$45,15,0)*D1227+VLOOKUP(E1227,'Simulations - Consolidé'!$A$41:$P$45,16,0)),"")*$C$6</f>
        <v>11168.327301337529</v>
      </c>
      <c r="J1227" s="167">
        <v>7438.72</v>
      </c>
      <c r="K1227" s="167">
        <v>8926.4699999999993</v>
      </c>
      <c r="L1227" s="167">
        <v>6497.3200000000006</v>
      </c>
      <c r="M1227" s="167">
        <v>7796.79</v>
      </c>
      <c r="N1227" s="167">
        <v>5740.87</v>
      </c>
      <c r="O1227" s="167">
        <v>6889.05</v>
      </c>
    </row>
    <row r="1228" spans="1:15">
      <c r="A1228" s="1" t="s">
        <v>5263</v>
      </c>
      <c r="B1228" s="1" t="str">
        <f>VLOOKUP(A1228,'BDD de référence'!$B$5:$D$5006,3,0)</f>
        <v>49</v>
      </c>
      <c r="C1228" s="1" t="str">
        <f>VLOOKUP(A1228,'BDD de référence'!$B$5:$E$5006,4,0)</f>
        <v>Pays de la Loire</v>
      </c>
      <c r="D1228" s="201">
        <v>4486</v>
      </c>
      <c r="E1228" s="189" t="str">
        <f t="shared" si="19"/>
        <v>Tranche A</v>
      </c>
      <c r="F1228" s="119">
        <f>IFERROR((VLOOKUP(E1228,'Simulations - Consolidé'!$A$41:$P$45,13,0)*D1228+VLOOKUP(E1228,'Simulations - Consolidé'!$A$41:$P$45,14,0)),"")*$B$6</f>
        <v>18568.371428571427</v>
      </c>
      <c r="G1228" s="119" t="str" cm="1">
        <f t="array" ref="G1228">IF(SUMIF('BDD de référence'!$B$6:$B$4786,A1228,'BDD de référence'!$I$6:$I$4786)&gt;0,IFERROR((VLOOKUP(E1228,'Volet 1 - Domaines 2&amp;3'!$A$39:$L$43,11,0)*D1228+VLOOKUP(E1228,'Volet 1 - Domaines 2&amp;3'!$A$39:$L$43,12,0))*$B$6,error),"")</f>
        <v/>
      </c>
      <c r="H1228" s="119" t="str" cm="1">
        <f t="array" ref="H1228">IF(SUMIF('BDD de référence'!$B$6:$B$4786,A1228,'BDD de référence'!$J$6:$J$4786)&gt;0,IFERROR((VLOOKUP(E1228,'Volet 1 - Domaines 2&amp;3'!$A$39:$L$43,11,0)*D1228+VLOOKUP(E1228,'Volet 1 - Domaines 2&amp;3'!$A$39:$L$43,12,0))*$B$6,error),"")</f>
        <v/>
      </c>
      <c r="I1228" s="119">
        <f>IFERROR((VLOOKUP(E1228,'Simulations - Consolidé'!$A$41:$P$45,15,0)*D1228+VLOOKUP(E1228,'Simulations - Consolidé'!$A$41:$P$45,16,0)),"")*$C$6</f>
        <v>8072.0466898954701</v>
      </c>
      <c r="J1228" s="167">
        <v>5651.4400000000005</v>
      </c>
      <c r="K1228" s="167">
        <v>6781.7300000000005</v>
      </c>
      <c r="L1228" s="167">
        <v>4967.75</v>
      </c>
      <c r="M1228" s="167">
        <v>5961.3</v>
      </c>
      <c r="N1228" s="167">
        <v>5117.3900000000003</v>
      </c>
      <c r="O1228" s="167">
        <v>6140.87</v>
      </c>
    </row>
    <row r="1229" spans="1:15">
      <c r="A1229" s="1" t="s">
        <v>5251</v>
      </c>
      <c r="B1229" s="1" t="str">
        <f>VLOOKUP(A1229,'BDD de référence'!$B$5:$D$5006,3,0)</f>
        <v>49</v>
      </c>
      <c r="C1229" s="1" t="str">
        <f>VLOOKUP(A1229,'BDD de référence'!$B$5:$E$5006,4,0)</f>
        <v>Pays de la Loire</v>
      </c>
      <c r="D1229" s="201">
        <v>5992.5</v>
      </c>
      <c r="E1229" s="189" t="str">
        <f t="shared" si="19"/>
        <v>Tranche A</v>
      </c>
      <c r="F1229" s="119">
        <f>IFERROR((VLOOKUP(E1229,'Simulations - Consolidé'!$A$41:$P$45,13,0)*D1229+VLOOKUP(E1229,'Simulations - Consolidé'!$A$41:$P$45,14,0)),"")*$B$6</f>
        <v>19665.964285714286</v>
      </c>
      <c r="G1229" s="119" t="str" cm="1">
        <f t="array" ref="G1229">IF(SUMIF('BDD de référence'!$B$6:$B$4786,A1229,'BDD de référence'!$I$6:$I$4786)&gt;0,IFERROR((VLOOKUP(E1229,'Volet 1 - Domaines 2&amp;3'!$A$39:$L$43,11,0)*D1229+VLOOKUP(E1229,'Volet 1 - Domaines 2&amp;3'!$A$39:$L$43,12,0))*$B$6,error),"")</f>
        <v/>
      </c>
      <c r="H1229" s="119" t="str" cm="1">
        <f t="array" ref="H1229">IF(SUMIF('BDD de référence'!$B$6:$B$4786,A1229,'BDD de référence'!$J$6:$J$4786)&gt;0,IFERROR((VLOOKUP(E1229,'Volet 1 - Domaines 2&amp;3'!$A$39:$L$43,11,0)*D1229+VLOOKUP(E1229,'Volet 1 - Domaines 2&amp;3'!$A$39:$L$43,12,0))*$B$6,error),"")</f>
        <v/>
      </c>
      <c r="I1229" s="119">
        <f>IFERROR((VLOOKUP(E1229,'Simulations - Consolidé'!$A$41:$P$45,15,0)*D1229+VLOOKUP(E1229,'Simulations - Consolidé'!$A$41:$P$45,16,0)),"")*$C$6</f>
        <v>8549.1925087108011</v>
      </c>
      <c r="J1229" s="167">
        <v>6010.13</v>
      </c>
      <c r="K1229" s="167">
        <v>7212.16</v>
      </c>
      <c r="L1229" s="167">
        <v>5236.76</v>
      </c>
      <c r="M1229" s="167">
        <v>6284.12</v>
      </c>
      <c r="N1229" s="167">
        <v>5296.74</v>
      </c>
      <c r="O1229" s="167">
        <v>6356.09</v>
      </c>
    </row>
    <row r="1230" spans="1:15">
      <c r="A1230" s="1" t="s">
        <v>5226</v>
      </c>
      <c r="B1230" s="1" t="str">
        <f>VLOOKUP(A1230,'BDD de référence'!$B$5:$D$5006,3,0)</f>
        <v>49</v>
      </c>
      <c r="C1230" s="1" t="str">
        <f>VLOOKUP(A1230,'BDD de référence'!$B$5:$E$5006,4,0)</f>
        <v>Pays de la Loire</v>
      </c>
      <c r="D1230" s="201">
        <v>10708.5</v>
      </c>
      <c r="E1230" s="189" t="str">
        <f t="shared" si="19"/>
        <v>Tranche B</v>
      </c>
      <c r="F1230" s="119">
        <f>IFERROR((VLOOKUP(E1230,'Simulations - Consolidé'!$A$41:$P$45,13,0)*D1230+VLOOKUP(E1230,'Simulations - Consolidé'!$A$41:$P$45,14,0)),"")*$B$6</f>
        <v>25280.86451612903</v>
      </c>
      <c r="G1230" s="119" t="str" cm="1">
        <f t="array" ref="G1230">IF(SUMIF('BDD de référence'!$B$6:$B$4786,A1230,'BDD de référence'!$I$6:$I$4786)&gt;0,IFERROR((VLOOKUP(E1230,'Volet 1 - Domaines 2&amp;3'!$A$39:$L$43,11,0)*D1230+VLOOKUP(E1230,'Volet 1 - Domaines 2&amp;3'!$A$39:$L$43,12,0))*$B$6,error),"")</f>
        <v/>
      </c>
      <c r="H1230" s="119" t="str" cm="1">
        <f t="array" ref="H1230">IF(SUMIF('BDD de référence'!$B$6:$B$4786,A1230,'BDD de référence'!$J$6:$J$4786)&gt;0,IFERROR((VLOOKUP(E1230,'Volet 1 - Domaines 2&amp;3'!$A$39:$L$43,11,0)*D1230+VLOOKUP(E1230,'Volet 1 - Domaines 2&amp;3'!$A$39:$L$43,12,0))*$B$6,error),"")</f>
        <v/>
      </c>
      <c r="I1230" s="119">
        <f>IFERROR((VLOOKUP(E1230,'Simulations - Consolidé'!$A$41:$P$45,15,0)*D1230+VLOOKUP(E1230,'Simulations - Consolidé'!$A$41:$P$45,16,0)),"")*$C$6</f>
        <v>10990.103225806452</v>
      </c>
      <c r="J1230" s="167">
        <v>7346.6</v>
      </c>
      <c r="K1230" s="167">
        <v>8815.92</v>
      </c>
      <c r="L1230" s="167">
        <v>6413.59</v>
      </c>
      <c r="M1230" s="167">
        <v>7696.31</v>
      </c>
      <c r="N1230" s="167">
        <v>5715.75</v>
      </c>
      <c r="O1230" s="167">
        <v>6858.9</v>
      </c>
    </row>
    <row r="1231" spans="1:15">
      <c r="A1231" s="1" t="s">
        <v>5177</v>
      </c>
      <c r="B1231" s="1" t="str">
        <f>VLOOKUP(A1231,'BDD de référence'!$B$5:$D$5006,3,0)</f>
        <v>49</v>
      </c>
      <c r="C1231" s="1" t="str">
        <f>VLOOKUP(A1231,'BDD de référence'!$B$5:$E$5006,4,0)</f>
        <v>Pays de la Loire</v>
      </c>
      <c r="D1231" s="201">
        <v>208555.25</v>
      </c>
      <c r="E1231" s="189" t="str">
        <f t="shared" si="19"/>
        <v>Tranche C</v>
      </c>
      <c r="F1231" s="119">
        <f>IFERROR((VLOOKUP(E1231,'Simulations - Consolidé'!$A$41:$P$45,13,0)*D1231+VLOOKUP(E1231,'Simulations - Consolidé'!$A$41:$P$45,14,0)),"")*$B$6</f>
        <v>118539.71168674697</v>
      </c>
      <c r="G1231" s="119" cm="1">
        <f t="array" ref="G1231">IF(SUMIF('BDD de référence'!$B$6:$B$4786,A1231,'BDD de référence'!$I$6:$I$4786)&gt;0,IFERROR((VLOOKUP(E1231,'Volet 1 - Domaines 2&amp;3'!$A$39:$L$43,11,0)*D1231+VLOOKUP(E1231,'Volet 1 - Domaines 2&amp;3'!$A$39:$L$43,12,0))*$B$6,error),"")</f>
        <v>41916.004939759034</v>
      </c>
      <c r="H1231" s="119" cm="1">
        <f t="array" ref="H1231">IF(SUMIF('BDD de référence'!$B$6:$B$4786,A1231,'BDD de référence'!$J$6:$J$4786)&gt;0,IFERROR((VLOOKUP(E1231,'Volet 1 - Domaines 2&amp;3'!$A$39:$L$43,11,0)*D1231+VLOOKUP(E1231,'Volet 1 - Domaines 2&amp;3'!$A$39:$L$43,12,0))*$B$6,error),"")</f>
        <v>41916.004939759034</v>
      </c>
      <c r="I1231" s="119">
        <f>IFERROR((VLOOKUP(E1231,'Simulations - Consolidé'!$A$41:$P$45,15,0)*D1231+VLOOKUP(E1231,'Simulations - Consolidé'!$A$41:$P$45,16,0)),"")*$C$6</f>
        <v>51531.610675874232</v>
      </c>
      <c r="J1231" s="167">
        <v>31008</v>
      </c>
      <c r="K1231" s="167">
        <v>37209.599999999999</v>
      </c>
      <c r="L1231" s="167">
        <v>19670.669999999998</v>
      </c>
      <c r="M1231" s="167">
        <v>23604.809999999998</v>
      </c>
      <c r="N1231" s="167">
        <v>15633.2</v>
      </c>
      <c r="O1231" s="167">
        <v>18759.84</v>
      </c>
    </row>
    <row r="1232" spans="1:15">
      <c r="A1232" s="1" t="s">
        <v>5260</v>
      </c>
      <c r="B1232" s="1" t="str">
        <f>VLOOKUP(A1232,'BDD de référence'!$B$5:$D$5006,3,0)</f>
        <v>49</v>
      </c>
      <c r="C1232" s="1" t="str">
        <f>VLOOKUP(A1232,'BDD de référence'!$B$5:$E$5006,4,0)</f>
        <v>Pays de la Loire</v>
      </c>
      <c r="D1232" s="201">
        <v>5328</v>
      </c>
      <c r="E1232" s="189" t="str">
        <f t="shared" si="19"/>
        <v>Tranche A</v>
      </c>
      <c r="F1232" s="119">
        <f>IFERROR((VLOOKUP(E1232,'Simulations - Consolidé'!$A$41:$P$45,13,0)*D1232+VLOOKUP(E1232,'Simulations - Consolidé'!$A$41:$P$45,14,0)),"")*$B$6</f>
        <v>19181.82857142857</v>
      </c>
      <c r="G1232" s="119" t="str" cm="1">
        <f t="array" ref="G1232">IF(SUMIF('BDD de référence'!$B$6:$B$4786,A1232,'BDD de référence'!$I$6:$I$4786)&gt;0,IFERROR((VLOOKUP(E1232,'Volet 1 - Domaines 2&amp;3'!$A$39:$L$43,11,0)*D1232+VLOOKUP(E1232,'Volet 1 - Domaines 2&amp;3'!$A$39:$L$43,12,0))*$B$6,error),"")</f>
        <v/>
      </c>
      <c r="H1232" s="119" t="str" cm="1">
        <f t="array" ref="H1232">IF(SUMIF('BDD de référence'!$B$6:$B$4786,A1232,'BDD de référence'!$J$6:$J$4786)&gt;0,IFERROR((VLOOKUP(E1232,'Volet 1 - Domaines 2&amp;3'!$A$39:$L$43,11,0)*D1232+VLOOKUP(E1232,'Volet 1 - Domaines 2&amp;3'!$A$39:$L$43,12,0))*$B$6,error),"")</f>
        <v/>
      </c>
      <c r="I1232" s="119">
        <f>IFERROR((VLOOKUP(E1232,'Simulations - Consolidé'!$A$41:$P$45,15,0)*D1232+VLOOKUP(E1232,'Simulations - Consolidé'!$A$41:$P$45,16,0)),"")*$C$6</f>
        <v>8338.7289198606268</v>
      </c>
      <c r="J1232" s="167">
        <v>5851.91</v>
      </c>
      <c r="K1232" s="167">
        <v>7022.3</v>
      </c>
      <c r="L1232" s="167">
        <v>5118.1000000000004</v>
      </c>
      <c r="M1232" s="167">
        <v>6141.72</v>
      </c>
      <c r="N1232" s="167">
        <v>5217.63</v>
      </c>
      <c r="O1232" s="167">
        <v>6261.16</v>
      </c>
    </row>
    <row r="1233" spans="1:15">
      <c r="A1233" s="1" t="s">
        <v>5246</v>
      </c>
      <c r="B1233" s="1" t="str">
        <f>VLOOKUP(A1233,'BDD de référence'!$B$5:$D$5006,3,0)</f>
        <v>49</v>
      </c>
      <c r="C1233" s="1" t="str">
        <f>VLOOKUP(A1233,'BDD de référence'!$B$5:$E$5006,4,0)</f>
        <v>Pays de la Loire</v>
      </c>
      <c r="D1233" s="201">
        <v>6881</v>
      </c>
      <c r="E1233" s="189" t="str">
        <f t="shared" si="19"/>
        <v>Tranche A</v>
      </c>
      <c r="F1233" s="119">
        <f>IFERROR((VLOOKUP(E1233,'Simulations - Consolidé'!$A$41:$P$45,13,0)*D1233+VLOOKUP(E1233,'Simulations - Consolidé'!$A$41:$P$45,14,0)),"")*$B$6</f>
        <v>20313.3</v>
      </c>
      <c r="G1233" s="119" t="str" cm="1">
        <f t="array" ref="G1233">IF(SUMIF('BDD de référence'!$B$6:$B$4786,A1233,'BDD de référence'!$I$6:$I$4786)&gt;0,IFERROR((VLOOKUP(E1233,'Volet 1 - Domaines 2&amp;3'!$A$39:$L$43,11,0)*D1233+VLOOKUP(E1233,'Volet 1 - Domaines 2&amp;3'!$A$39:$L$43,12,0))*$B$6,error),"")</f>
        <v/>
      </c>
      <c r="H1233" s="119" t="str" cm="1">
        <f t="array" ref="H1233">IF(SUMIF('BDD de référence'!$B$6:$B$4786,A1233,'BDD de référence'!$J$6:$J$4786)&gt;0,IFERROR((VLOOKUP(E1233,'Volet 1 - Domaines 2&amp;3'!$A$39:$L$43,11,0)*D1233+VLOOKUP(E1233,'Volet 1 - Domaines 2&amp;3'!$A$39:$L$43,12,0))*$B$6,error),"")</f>
        <v/>
      </c>
      <c r="I1233" s="119">
        <f>IFERROR((VLOOKUP(E1233,'Simulations - Consolidé'!$A$41:$P$45,15,0)*D1233+VLOOKUP(E1233,'Simulations - Consolidé'!$A$41:$P$45,16,0)),"")*$C$6</f>
        <v>8830.6024390243892</v>
      </c>
      <c r="J1233" s="167">
        <v>6221.67</v>
      </c>
      <c r="K1233" s="167">
        <v>7466.01</v>
      </c>
      <c r="L1233" s="167">
        <v>5395.42</v>
      </c>
      <c r="M1233" s="167">
        <v>6474.51</v>
      </c>
      <c r="N1233" s="167">
        <v>5402.5</v>
      </c>
      <c r="O1233" s="167">
        <v>6483</v>
      </c>
    </row>
    <row r="1234" spans="1:15">
      <c r="A1234" s="1" t="s">
        <v>5185</v>
      </c>
      <c r="B1234" s="1" t="str">
        <f>VLOOKUP(A1234,'BDD de référence'!$B$5:$D$5006,3,0)</f>
        <v>49</v>
      </c>
      <c r="C1234" s="1" t="str">
        <f>VLOOKUP(A1234,'BDD de référence'!$B$5:$E$5006,4,0)</f>
        <v>Pays de la Loire</v>
      </c>
      <c r="D1234" s="201">
        <v>61541.5</v>
      </c>
      <c r="E1234" s="189" t="str">
        <f t="shared" si="19"/>
        <v>Tranche C</v>
      </c>
      <c r="F1234" s="119">
        <f>IFERROR((VLOOKUP(E1234,'Simulations - Consolidé'!$A$41:$P$45,13,0)*D1234+VLOOKUP(E1234,'Simulations - Consolidé'!$A$41:$P$45,14,0)),"")*$B$6</f>
        <v>57112.761686746984</v>
      </c>
      <c r="G1234" s="119" t="str" cm="1">
        <f t="array" ref="G1234">IF(SUMIF('BDD de référence'!$B$6:$B$4786,A1234,'BDD de référence'!$I$6:$I$4786)&gt;0,IFERROR((VLOOKUP(E1234,'Volet 1 - Domaines 2&amp;3'!$A$39:$L$43,11,0)*D1234+VLOOKUP(E1234,'Volet 1 - Domaines 2&amp;3'!$A$39:$L$43,12,0))*$B$6,error),"")</f>
        <v/>
      </c>
      <c r="H1234" s="119" t="str" cm="1">
        <f t="array" ref="H1234">IF(SUMIF('BDD de référence'!$B$6:$B$4786,A1234,'BDD de référence'!$J$6:$J$4786)&gt;0,IFERROR((VLOOKUP(E1234,'Volet 1 - Domaines 2&amp;3'!$A$39:$L$43,11,0)*D1234+VLOOKUP(E1234,'Volet 1 - Domaines 2&amp;3'!$A$39:$L$43,12,0))*$B$6,error),"")</f>
        <v/>
      </c>
      <c r="I1234" s="119">
        <f>IFERROR((VLOOKUP(E1234,'Simulations - Consolidé'!$A$41:$P$45,15,0)*D1234+VLOOKUP(E1234,'Simulations - Consolidé'!$A$41:$P$45,16,0)),"")*$C$6</f>
        <v>24828.072870996184</v>
      </c>
      <c r="J1234" s="167">
        <v>15066.75</v>
      </c>
      <c r="K1234" s="167">
        <v>18080.099999999999</v>
      </c>
      <c r="L1234" s="167">
        <v>11700.050000000001</v>
      </c>
      <c r="M1234" s="167">
        <v>14040.06</v>
      </c>
      <c r="N1234" s="167">
        <v>8548.2000000000007</v>
      </c>
      <c r="O1234" s="167">
        <v>10257.84</v>
      </c>
    </row>
    <row r="1235" spans="1:15">
      <c r="A1235" s="1" t="s">
        <v>5223</v>
      </c>
      <c r="B1235" s="1" t="str">
        <f>VLOOKUP(A1235,'BDD de référence'!$B$5:$D$5006,3,0)</f>
        <v>49</v>
      </c>
      <c r="C1235" s="1" t="str">
        <f>VLOOKUP(A1235,'BDD de référence'!$B$5:$E$5006,4,0)</f>
        <v>Pays de la Loire</v>
      </c>
      <c r="D1235" s="201">
        <v>10929</v>
      </c>
      <c r="E1235" s="189" t="str">
        <f t="shared" si="19"/>
        <v>Tranche B</v>
      </c>
      <c r="F1235" s="119">
        <f>IFERROR((VLOOKUP(E1235,'Simulations - Consolidé'!$A$41:$P$45,13,0)*D1235+VLOOKUP(E1235,'Simulations - Consolidé'!$A$41:$P$45,14,0)),"")*$B$6</f>
        <v>25571.070967741933</v>
      </c>
      <c r="G1235" s="119" t="str" cm="1">
        <f t="array" ref="G1235">IF(SUMIF('BDD de référence'!$B$6:$B$4786,A1235,'BDD de référence'!$I$6:$I$4786)&gt;0,IFERROR((VLOOKUP(E1235,'Volet 1 - Domaines 2&amp;3'!$A$39:$L$43,11,0)*D1235+VLOOKUP(E1235,'Volet 1 - Domaines 2&amp;3'!$A$39:$L$43,12,0))*$B$6,error),"")</f>
        <v/>
      </c>
      <c r="H1235" s="119" t="str" cm="1">
        <f t="array" ref="H1235">IF(SUMIF('BDD de référence'!$B$6:$B$4786,A1235,'BDD de référence'!$J$6:$J$4786)&gt;0,IFERROR((VLOOKUP(E1235,'Volet 1 - Domaines 2&amp;3'!$A$39:$L$43,11,0)*D1235+VLOOKUP(E1235,'Volet 1 - Domaines 2&amp;3'!$A$39:$L$43,12,0))*$B$6,error),"")</f>
        <v/>
      </c>
      <c r="I1235" s="119">
        <f>IFERROR((VLOOKUP(E1235,'Simulations - Consolidé'!$A$41:$P$45,15,0)*D1235+VLOOKUP(E1235,'Simulations - Consolidé'!$A$41:$P$45,16,0)),"")*$C$6</f>
        <v>11116.261841070023</v>
      </c>
      <c r="J1235" s="167">
        <v>7411.81</v>
      </c>
      <c r="K1235" s="167">
        <v>8894.18</v>
      </c>
      <c r="L1235" s="167">
        <v>6472.85</v>
      </c>
      <c r="M1235" s="167">
        <v>7767.42</v>
      </c>
      <c r="N1235" s="167">
        <v>5733.5300000000007</v>
      </c>
      <c r="O1235" s="167">
        <v>6880.24</v>
      </c>
    </row>
    <row r="1236" spans="1:15">
      <c r="A1236" s="1" t="s">
        <v>5254</v>
      </c>
      <c r="B1236" s="1" t="str">
        <f>VLOOKUP(A1236,'BDD de référence'!$B$5:$D$5006,3,0)</f>
        <v>49</v>
      </c>
      <c r="C1236" s="1" t="str">
        <f>VLOOKUP(A1236,'BDD de référence'!$B$5:$E$5006,4,0)</f>
        <v>Pays de la Loire</v>
      </c>
      <c r="D1236" s="201">
        <v>5950.5</v>
      </c>
      <c r="E1236" s="189" t="str">
        <f t="shared" si="19"/>
        <v>Tranche A</v>
      </c>
      <c r="F1236" s="119">
        <f>IFERROR((VLOOKUP(E1236,'Simulations - Consolidé'!$A$41:$P$45,13,0)*D1236+VLOOKUP(E1236,'Simulations - Consolidé'!$A$41:$P$45,14,0)),"")*$B$6</f>
        <v>19635.364285714288</v>
      </c>
      <c r="G1236" s="119" t="str" cm="1">
        <f t="array" ref="G1236">IF(SUMIF('BDD de référence'!$B$6:$B$4786,A1236,'BDD de référence'!$I$6:$I$4786)&gt;0,IFERROR((VLOOKUP(E1236,'Volet 1 - Domaines 2&amp;3'!$A$39:$L$43,11,0)*D1236+VLOOKUP(E1236,'Volet 1 - Domaines 2&amp;3'!$A$39:$L$43,12,0))*$B$6,error),"")</f>
        <v/>
      </c>
      <c r="H1236" s="119" t="str" cm="1">
        <f t="array" ref="H1236">IF(SUMIF('BDD de référence'!$B$6:$B$4786,A1236,'BDD de référence'!$J$6:$J$4786)&gt;0,IFERROR((VLOOKUP(E1236,'Volet 1 - Domaines 2&amp;3'!$A$39:$L$43,11,0)*D1236+VLOOKUP(E1236,'Volet 1 - Domaines 2&amp;3'!$A$39:$L$43,12,0))*$B$6,error),"")</f>
        <v/>
      </c>
      <c r="I1236" s="119">
        <f>IFERROR((VLOOKUP(E1236,'Simulations - Consolidé'!$A$41:$P$45,15,0)*D1236+VLOOKUP(E1236,'Simulations - Consolidé'!$A$41:$P$45,16,0)),"")*$C$6</f>
        <v>8535.890069686413</v>
      </c>
      <c r="J1236" s="167">
        <v>6000.13</v>
      </c>
      <c r="K1236" s="167">
        <v>7200.16</v>
      </c>
      <c r="L1236" s="167">
        <v>5229.26</v>
      </c>
      <c r="M1236" s="167">
        <v>6275.12</v>
      </c>
      <c r="N1236" s="167">
        <v>5291.74</v>
      </c>
      <c r="O1236" s="167">
        <v>6350.09</v>
      </c>
    </row>
    <row r="1237" spans="1:15">
      <c r="A1237" s="1" t="s">
        <v>5281</v>
      </c>
      <c r="B1237" s="1" t="str">
        <f>VLOOKUP(A1237,'BDD de référence'!$B$5:$D$5006,3,0)</f>
        <v>49</v>
      </c>
      <c r="C1237" s="1" t="str">
        <f>VLOOKUP(A1237,'BDD de référence'!$B$5:$E$5006,4,0)</f>
        <v>Pays de la Loire</v>
      </c>
      <c r="D1237" s="201">
        <v>1540.5</v>
      </c>
      <c r="E1237" s="189" t="str">
        <f t="shared" si="19"/>
        <v>Tranche A</v>
      </c>
      <c r="F1237" s="119">
        <f>IFERROR((VLOOKUP(E1237,'Simulations - Consolidé'!$A$41:$P$45,13,0)*D1237+VLOOKUP(E1237,'Simulations - Consolidé'!$A$41:$P$45,14,0)),"")*$B$6</f>
        <v>16422.364285714288</v>
      </c>
      <c r="G1237" s="119" t="str" cm="1">
        <f t="array" ref="G1237">IF(SUMIF('BDD de référence'!$B$6:$B$4786,A1237,'BDD de référence'!$I$6:$I$4786)&gt;0,IFERROR((VLOOKUP(E1237,'Volet 1 - Domaines 2&amp;3'!$A$39:$L$43,11,0)*D1237+VLOOKUP(E1237,'Volet 1 - Domaines 2&amp;3'!$A$39:$L$43,12,0))*$B$6,error),"")</f>
        <v/>
      </c>
      <c r="H1237" s="119" t="str" cm="1">
        <f t="array" ref="H1237">IF(SUMIF('BDD de référence'!$B$6:$B$4786,A1237,'BDD de référence'!$J$6:$J$4786)&gt;0,IFERROR((VLOOKUP(E1237,'Volet 1 - Domaines 2&amp;3'!$A$39:$L$43,11,0)*D1237+VLOOKUP(E1237,'Volet 1 - Domaines 2&amp;3'!$A$39:$L$43,12,0))*$B$6,error),"")</f>
        <v/>
      </c>
      <c r="I1237" s="119">
        <f>IFERROR((VLOOKUP(E1237,'Simulations - Consolidé'!$A$41:$P$45,15,0)*D1237+VLOOKUP(E1237,'Simulations - Consolidé'!$A$41:$P$45,16,0)),"")*$C$6</f>
        <v>7139.1339721254353</v>
      </c>
      <c r="J1237" s="167">
        <v>4950.13</v>
      </c>
      <c r="K1237" s="167">
        <v>5940.16</v>
      </c>
      <c r="L1237" s="167">
        <v>4441.76</v>
      </c>
      <c r="M1237" s="167">
        <v>5330.12</v>
      </c>
      <c r="N1237" s="167">
        <v>4766.74</v>
      </c>
      <c r="O1237" s="167">
        <v>5720.09</v>
      </c>
    </row>
    <row r="1238" spans="1:15">
      <c r="A1238" s="1" t="s">
        <v>5235</v>
      </c>
      <c r="B1238" s="1" t="str">
        <f>VLOOKUP(A1238,'BDD de référence'!$B$5:$D$5006,3,0)</f>
        <v>49</v>
      </c>
      <c r="C1238" s="1" t="str">
        <f>VLOOKUP(A1238,'BDD de référence'!$B$5:$E$5006,4,0)</f>
        <v>Pays de la Loire</v>
      </c>
      <c r="D1238" s="201">
        <v>12494.5</v>
      </c>
      <c r="E1238" s="189" t="str">
        <f t="shared" si="19"/>
        <v>Tranche B</v>
      </c>
      <c r="F1238" s="119">
        <f>IFERROR((VLOOKUP(E1238,'Simulations - Consolidé'!$A$41:$P$45,13,0)*D1238+VLOOKUP(E1238,'Simulations - Consolidé'!$A$41:$P$45,14,0)),"")*$B$6</f>
        <v>27631.470967741931</v>
      </c>
      <c r="G1238" s="119" t="str" cm="1">
        <f t="array" ref="G1238">IF(SUMIF('BDD de référence'!$B$6:$B$4786,A1238,'BDD de référence'!$I$6:$I$4786)&gt;0,IFERROR((VLOOKUP(E1238,'Volet 1 - Domaines 2&amp;3'!$A$39:$L$43,11,0)*D1238+VLOOKUP(E1238,'Volet 1 - Domaines 2&amp;3'!$A$39:$L$43,12,0))*$B$6,error),"")</f>
        <v/>
      </c>
      <c r="H1238" s="119" t="str" cm="1">
        <f t="array" ref="H1238">IF(SUMIF('BDD de référence'!$B$6:$B$4786,A1238,'BDD de référence'!$J$6:$J$4786)&gt;0,IFERROR((VLOOKUP(E1238,'Volet 1 - Domaines 2&amp;3'!$A$39:$L$43,11,0)*D1238+VLOOKUP(E1238,'Volet 1 - Domaines 2&amp;3'!$A$39:$L$43,12,0))*$B$6,error),"")</f>
        <v/>
      </c>
      <c r="I1238" s="119">
        <f>IFERROR((VLOOKUP(E1238,'Simulations - Consolidé'!$A$41:$P$45,15,0)*D1238+VLOOKUP(E1238,'Simulations - Consolidé'!$A$41:$P$45,16,0)),"")*$C$6</f>
        <v>12011.959402045632</v>
      </c>
      <c r="J1238" s="167">
        <v>7874.7300000000005</v>
      </c>
      <c r="K1238" s="167">
        <v>9449.68</v>
      </c>
      <c r="L1238" s="167">
        <v>6893.6900000000005</v>
      </c>
      <c r="M1238" s="167">
        <v>8272.43</v>
      </c>
      <c r="N1238" s="167">
        <v>5859.7800000000007</v>
      </c>
      <c r="O1238" s="167">
        <v>7031.74</v>
      </c>
    </row>
    <row r="1239" spans="1:15">
      <c r="A1239" s="1" t="s">
        <v>5199</v>
      </c>
      <c r="B1239" s="1" t="str">
        <f>VLOOKUP(A1239,'BDD de référence'!$B$5:$D$5006,3,0)</f>
        <v>49</v>
      </c>
      <c r="C1239" s="1" t="str">
        <f>VLOOKUP(A1239,'BDD de référence'!$B$5:$E$5006,4,0)</f>
        <v>Pays de la Loire</v>
      </c>
      <c r="D1239" s="201">
        <v>24481</v>
      </c>
      <c r="E1239" s="189" t="str">
        <f t="shared" si="19"/>
        <v>Tranche C</v>
      </c>
      <c r="F1239" s="119">
        <f>IFERROR((VLOOKUP(E1239,'Simulations - Consolidé'!$A$41:$P$45,13,0)*D1239+VLOOKUP(E1239,'Simulations - Consolidé'!$A$41:$P$45,14,0)),"")*$B$6</f>
        <v>41627.723855421682</v>
      </c>
      <c r="G1239" s="119" t="str" cm="1">
        <f t="array" ref="G1239">IF(SUMIF('BDD de référence'!$B$6:$B$4786,A1239,'BDD de référence'!$I$6:$I$4786)&gt;0,IFERROR((VLOOKUP(E1239,'Volet 1 - Domaines 2&amp;3'!$A$39:$L$43,11,0)*D1239+VLOOKUP(E1239,'Volet 1 - Domaines 2&amp;3'!$A$39:$L$43,12,0))*$B$6,error),"")</f>
        <v/>
      </c>
      <c r="H1239" s="119" t="str" cm="1">
        <f t="array" ref="H1239">IF(SUMIF('BDD de référence'!$B$6:$B$4786,A1239,'BDD de référence'!$J$6:$J$4786)&gt;0,IFERROR((VLOOKUP(E1239,'Volet 1 - Domaines 2&amp;3'!$A$39:$L$43,11,0)*D1239+VLOOKUP(E1239,'Volet 1 - Domaines 2&amp;3'!$A$39:$L$43,12,0))*$B$6,error),"")</f>
        <v/>
      </c>
      <c r="I1239" s="119">
        <f>IFERROR((VLOOKUP(E1239,'Simulations - Consolidé'!$A$41:$P$45,15,0)*D1239+VLOOKUP(E1239,'Simulations - Consolidé'!$A$41:$P$45,16,0)),"")*$C$6</f>
        <v>18096.41367029092</v>
      </c>
      <c r="J1239" s="167">
        <v>11048.15</v>
      </c>
      <c r="K1239" s="167">
        <v>13257.78</v>
      </c>
      <c r="L1239" s="167">
        <v>9690.75</v>
      </c>
      <c r="M1239" s="167">
        <v>11628.9</v>
      </c>
      <c r="N1239" s="167">
        <v>6762.1500000000005</v>
      </c>
      <c r="O1239" s="167">
        <v>8114.58</v>
      </c>
    </row>
    <row r="1240" spans="1:15">
      <c r="A1240" s="1" t="s">
        <v>5214</v>
      </c>
      <c r="B1240" s="1" t="str">
        <f>VLOOKUP(A1240,'BDD de référence'!$B$5:$D$5006,3,0)</f>
        <v>49</v>
      </c>
      <c r="C1240" s="1" t="str">
        <f>VLOOKUP(A1240,'BDD de référence'!$B$5:$E$5006,4,0)</f>
        <v>Pays de la Loire</v>
      </c>
      <c r="D1240" s="201">
        <v>13171</v>
      </c>
      <c r="E1240" s="189" t="str">
        <f t="shared" si="19"/>
        <v>Tranche B</v>
      </c>
      <c r="F1240" s="119">
        <f>IFERROR((VLOOKUP(E1240,'Simulations - Consolidé'!$A$41:$P$45,13,0)*D1240+VLOOKUP(E1240,'Simulations - Consolidé'!$A$41:$P$45,14,0)),"")*$B$6</f>
        <v>28521.832258064514</v>
      </c>
      <c r="G1240" s="119" t="str" cm="1">
        <f t="array" ref="G1240">IF(SUMIF('BDD de référence'!$B$6:$B$4786,A1240,'BDD de référence'!$I$6:$I$4786)&gt;0,IFERROR((VLOOKUP(E1240,'Volet 1 - Domaines 2&amp;3'!$A$39:$L$43,11,0)*D1240+VLOOKUP(E1240,'Volet 1 - Domaines 2&amp;3'!$A$39:$L$43,12,0))*$B$6,error),"")</f>
        <v/>
      </c>
      <c r="H1240" s="119" t="str" cm="1">
        <f t="array" ref="H1240">IF(SUMIF('BDD de référence'!$B$6:$B$4786,A1240,'BDD de référence'!$J$6:$J$4786)&gt;0,IFERROR((VLOOKUP(E1240,'Volet 1 - Domaines 2&amp;3'!$A$39:$L$43,11,0)*D1240+VLOOKUP(E1240,'Volet 1 - Domaines 2&amp;3'!$A$39:$L$43,12,0))*$B$6,error),"")</f>
        <v/>
      </c>
      <c r="I1240" s="119">
        <f>IFERROR((VLOOKUP(E1240,'Simulations - Consolidé'!$A$41:$P$45,15,0)*D1240+VLOOKUP(E1240,'Simulations - Consolidé'!$A$41:$P$45,16,0)),"")*$C$6</f>
        <v>12399.017466561761</v>
      </c>
      <c r="J1240" s="167">
        <v>8074.76</v>
      </c>
      <c r="K1240" s="167">
        <v>9689.7199999999993</v>
      </c>
      <c r="L1240" s="167">
        <v>7075.55</v>
      </c>
      <c r="M1240" s="167">
        <v>8490.66</v>
      </c>
      <c r="N1240" s="167">
        <v>5914.34</v>
      </c>
      <c r="O1240" s="167">
        <v>7097.21</v>
      </c>
    </row>
    <row r="1241" spans="1:15">
      <c r="A1241" s="1" t="s">
        <v>5232</v>
      </c>
      <c r="B1241" s="1" t="str">
        <f>VLOOKUP(A1241,'BDD de référence'!$B$5:$D$5006,3,0)</f>
        <v>49</v>
      </c>
      <c r="C1241" s="1" t="str">
        <f>VLOOKUP(A1241,'BDD de référence'!$B$5:$E$5006,4,0)</f>
        <v>Pays de la Loire</v>
      </c>
      <c r="D1241" s="201">
        <v>10168.5</v>
      </c>
      <c r="E1241" s="189" t="str">
        <f t="shared" si="19"/>
        <v>Tranche B</v>
      </c>
      <c r="F1241" s="119">
        <f>IFERROR((VLOOKUP(E1241,'Simulations - Consolidé'!$A$41:$P$45,13,0)*D1241+VLOOKUP(E1241,'Simulations - Consolidé'!$A$41:$P$45,14,0)),"")*$B$6</f>
        <v>24570.154838709674</v>
      </c>
      <c r="G1241" s="119" t="str" cm="1">
        <f t="array" ref="G1241">IF(SUMIF('BDD de référence'!$B$6:$B$4786,A1241,'BDD de référence'!$I$6:$I$4786)&gt;0,IFERROR((VLOOKUP(E1241,'Volet 1 - Domaines 2&amp;3'!$A$39:$L$43,11,0)*D1241+VLOOKUP(E1241,'Volet 1 - Domaines 2&amp;3'!$A$39:$L$43,12,0))*$B$6,error),"")</f>
        <v/>
      </c>
      <c r="H1241" s="119" t="str" cm="1">
        <f t="array" ref="H1241">IF(SUMIF('BDD de référence'!$B$6:$B$4786,A1241,'BDD de référence'!$J$6:$J$4786)&gt;0,IFERROR((VLOOKUP(E1241,'Volet 1 - Domaines 2&amp;3'!$A$39:$L$43,11,0)*D1241+VLOOKUP(E1241,'Volet 1 - Domaines 2&amp;3'!$A$39:$L$43,12,0))*$B$6,error),"")</f>
        <v/>
      </c>
      <c r="I1241" s="119">
        <f>IFERROR((VLOOKUP(E1241,'Simulations - Consolidé'!$A$41:$P$45,15,0)*D1241+VLOOKUP(E1241,'Simulations - Consolidé'!$A$41:$P$45,16,0)),"")*$C$6</f>
        <v>10681.143351691582</v>
      </c>
      <c r="J1241" s="167">
        <v>7186.93</v>
      </c>
      <c r="K1241" s="167">
        <v>8624.32</v>
      </c>
      <c r="L1241" s="167">
        <v>6268.42</v>
      </c>
      <c r="M1241" s="167">
        <v>7522.1100000000006</v>
      </c>
      <c r="N1241" s="167">
        <v>5672.2</v>
      </c>
      <c r="O1241" s="167">
        <v>6806.64</v>
      </c>
    </row>
    <row r="1242" spans="1:15">
      <c r="A1242" s="1" t="s">
        <v>5179</v>
      </c>
      <c r="B1242" s="1" t="str">
        <f>VLOOKUP(A1242,'BDD de référence'!$B$5:$D$5006,3,0)</f>
        <v>49</v>
      </c>
      <c r="C1242" s="1" t="str">
        <f>VLOOKUP(A1242,'BDD de référence'!$B$5:$E$5006,4,0)</f>
        <v>Pays de la Loire</v>
      </c>
      <c r="D1242" s="201">
        <v>111226.5</v>
      </c>
      <c r="E1242" s="189" t="str">
        <f t="shared" si="19"/>
        <v>Tranche C</v>
      </c>
      <c r="F1242" s="119">
        <f>IFERROR((VLOOKUP(E1242,'Simulations - Consolidé'!$A$41:$P$45,13,0)*D1242+VLOOKUP(E1242,'Simulations - Consolidé'!$A$41:$P$45,14,0)),"")*$B$6</f>
        <v>77872.711084337352</v>
      </c>
      <c r="G1242" s="119" t="str" cm="1">
        <f t="array" ref="G1242">IF(SUMIF('BDD de référence'!$B$6:$B$4786,A1242,'BDD de référence'!$I$6:$I$4786)&gt;0,IFERROR((VLOOKUP(E1242,'Volet 1 - Domaines 2&amp;3'!$A$39:$L$43,11,0)*D1242+VLOOKUP(E1242,'Volet 1 - Domaines 2&amp;3'!$A$39:$L$43,12,0))*$B$6,error),"")</f>
        <v/>
      </c>
      <c r="H1242" s="119" t="str" cm="1">
        <f t="array" ref="H1242">IF(SUMIF('BDD de référence'!$B$6:$B$4786,A1242,'BDD de référence'!$J$6:$J$4786)&gt;0,IFERROR((VLOOKUP(E1242,'Volet 1 - Domaines 2&amp;3'!$A$39:$L$43,11,0)*D1242+VLOOKUP(E1242,'Volet 1 - Domaines 2&amp;3'!$A$39:$L$43,12,0))*$B$6,error),"")</f>
        <v/>
      </c>
      <c r="I1242" s="119">
        <f>IFERROR((VLOOKUP(E1242,'Simulations - Consolidé'!$A$41:$P$45,15,0)*D1242+VLOOKUP(E1242,'Simulations - Consolidé'!$A$41:$P$45,16,0)),"")*$C$6</f>
        <v>33852.842838671757</v>
      </c>
      <c r="J1242" s="167">
        <v>20454.289999999997</v>
      </c>
      <c r="K1242" s="167">
        <v>24545.149999999998</v>
      </c>
      <c r="L1242" s="167">
        <v>14393.81</v>
      </c>
      <c r="M1242" s="167">
        <v>17272.579999999998</v>
      </c>
      <c r="N1242" s="167">
        <v>10942.65</v>
      </c>
      <c r="O1242" s="167">
        <v>13131.18</v>
      </c>
    </row>
    <row r="1243" spans="1:15">
      <c r="A1243" s="1" t="s">
        <v>5266</v>
      </c>
      <c r="B1243" s="1" t="str">
        <f>VLOOKUP(A1243,'BDD de référence'!$B$5:$D$5006,3,0)</f>
        <v>49</v>
      </c>
      <c r="C1243" s="1" t="str">
        <f>VLOOKUP(A1243,'BDD de référence'!$B$5:$E$5006,4,0)</f>
        <v>Pays de la Loire</v>
      </c>
      <c r="D1243" s="201">
        <v>8122</v>
      </c>
      <c r="E1243" s="189" t="str">
        <f t="shared" si="19"/>
        <v>Tranche B</v>
      </c>
      <c r="F1243" s="119">
        <f>IFERROR((VLOOKUP(E1243,'Simulations - Consolidé'!$A$41:$P$45,13,0)*D1243+VLOOKUP(E1243,'Simulations - Consolidé'!$A$41:$P$45,14,0)),"")*$B$6</f>
        <v>21876.696774193548</v>
      </c>
      <c r="G1243" s="119" t="str" cm="1">
        <f t="array" ref="G1243">IF(SUMIF('BDD de référence'!$B$6:$B$4786,A1243,'BDD de référence'!$I$6:$I$4786)&gt;0,IFERROR((VLOOKUP(E1243,'Volet 1 - Domaines 2&amp;3'!$A$39:$L$43,11,0)*D1243+VLOOKUP(E1243,'Volet 1 - Domaines 2&amp;3'!$A$39:$L$43,12,0))*$B$6,error),"")</f>
        <v/>
      </c>
      <c r="H1243" s="119" t="str" cm="1">
        <f t="array" ref="H1243">IF(SUMIF('BDD de référence'!$B$6:$B$4786,A1243,'BDD de référence'!$J$6:$J$4786)&gt;0,IFERROR((VLOOKUP(E1243,'Volet 1 - Domaines 2&amp;3'!$A$39:$L$43,11,0)*D1243+VLOOKUP(E1243,'Volet 1 - Domaines 2&amp;3'!$A$39:$L$43,12,0))*$B$6,error),"")</f>
        <v/>
      </c>
      <c r="I1243" s="119">
        <f>IFERROR((VLOOKUP(E1243,'Simulations - Consolidé'!$A$41:$P$45,15,0)*D1243+VLOOKUP(E1243,'Simulations - Consolidé'!$A$41:$P$45,16,0)),"")*$C$6</f>
        <v>9510.2426435877242</v>
      </c>
      <c r="J1243" s="167">
        <v>6581.7800000000007</v>
      </c>
      <c r="K1243" s="167">
        <v>7898.14</v>
      </c>
      <c r="L1243" s="167">
        <v>5718.29</v>
      </c>
      <c r="M1243" s="167">
        <v>6861.95</v>
      </c>
      <c r="N1243" s="167">
        <v>5507.16</v>
      </c>
      <c r="O1243" s="167">
        <v>6608.6</v>
      </c>
    </row>
    <row r="1244" spans="1:15">
      <c r="A1244" s="1" t="s">
        <v>5202</v>
      </c>
      <c r="B1244" s="1" t="str">
        <f>VLOOKUP(A1244,'BDD de référence'!$B$5:$D$5006,3,0)</f>
        <v>49</v>
      </c>
      <c r="C1244" s="1" t="str">
        <f>VLOOKUP(A1244,'BDD de référence'!$B$5:$E$5006,4,0)</f>
        <v>Pays de la Loire</v>
      </c>
      <c r="D1244" s="201">
        <v>23801.5</v>
      </c>
      <c r="E1244" s="189" t="str">
        <f t="shared" si="19"/>
        <v>Tranche C</v>
      </c>
      <c r="F1244" s="119">
        <f>IFERROR((VLOOKUP(E1244,'Simulations - Consolidé'!$A$41:$P$45,13,0)*D1244+VLOOKUP(E1244,'Simulations - Consolidé'!$A$41:$P$45,14,0)),"")*$B$6</f>
        <v>41343.807469879517</v>
      </c>
      <c r="G1244" s="119" t="str" cm="1">
        <f t="array" ref="G1244">IF(SUMIF('BDD de référence'!$B$6:$B$4786,A1244,'BDD de référence'!$I$6:$I$4786)&gt;0,IFERROR((VLOOKUP(E1244,'Volet 1 - Domaines 2&amp;3'!$A$39:$L$43,11,0)*D1244+VLOOKUP(E1244,'Volet 1 - Domaines 2&amp;3'!$A$39:$L$43,12,0))*$B$6,error),"")</f>
        <v/>
      </c>
      <c r="H1244" s="119" t="str" cm="1">
        <f t="array" ref="H1244">IF(SUMIF('BDD de référence'!$B$6:$B$4786,A1244,'BDD de référence'!$J$6:$J$4786)&gt;0,IFERROR((VLOOKUP(E1244,'Volet 1 - Domaines 2&amp;3'!$A$39:$L$43,11,0)*D1244+VLOOKUP(E1244,'Volet 1 - Domaines 2&amp;3'!$A$39:$L$43,12,0))*$B$6,error),"")</f>
        <v/>
      </c>
      <c r="I1244" s="119">
        <f>IFERROR((VLOOKUP(E1244,'Simulations - Consolidé'!$A$41:$P$45,15,0)*D1244+VLOOKUP(E1244,'Simulations - Consolidé'!$A$41:$P$45,16,0)),"")*$C$6</f>
        <v>17972.989473993537</v>
      </c>
      <c r="J1244" s="167">
        <v>10974.47</v>
      </c>
      <c r="K1244" s="167">
        <v>13169.37</v>
      </c>
      <c r="L1244" s="167">
        <v>9653.9</v>
      </c>
      <c r="M1244" s="167">
        <v>11584.68</v>
      </c>
      <c r="N1244" s="167">
        <v>6729.4000000000005</v>
      </c>
      <c r="O1244" s="167">
        <v>8075.28</v>
      </c>
    </row>
    <row r="1245" spans="1:15">
      <c r="A1245" s="1" t="s">
        <v>5228</v>
      </c>
      <c r="B1245" s="1" t="str">
        <f>VLOOKUP(A1245,'BDD de référence'!$B$5:$D$5006,3,0)</f>
        <v>49</v>
      </c>
      <c r="C1245" s="1" t="str">
        <f>VLOOKUP(A1245,'BDD de référence'!$B$5:$E$5006,4,0)</f>
        <v>Pays de la Loire</v>
      </c>
      <c r="D1245" s="201">
        <v>10418.5</v>
      </c>
      <c r="E1245" s="189" t="str">
        <f t="shared" si="19"/>
        <v>Tranche B</v>
      </c>
      <c r="F1245" s="119">
        <f>IFERROR((VLOOKUP(E1245,'Simulations - Consolidé'!$A$41:$P$45,13,0)*D1245+VLOOKUP(E1245,'Simulations - Consolidé'!$A$41:$P$45,14,0)),"")*$B$6</f>
        <v>24899.187096774192</v>
      </c>
      <c r="G1245" s="119" t="str" cm="1">
        <f t="array" ref="G1245">IF(SUMIF('BDD de référence'!$B$6:$B$4786,A1245,'BDD de référence'!$I$6:$I$4786)&gt;0,IFERROR((VLOOKUP(E1245,'Volet 1 - Domaines 2&amp;3'!$A$39:$L$43,11,0)*D1245+VLOOKUP(E1245,'Volet 1 - Domaines 2&amp;3'!$A$39:$L$43,12,0))*$B$6,error),"")</f>
        <v/>
      </c>
      <c r="H1245" s="119" t="str" cm="1">
        <f t="array" ref="H1245">IF(SUMIF('BDD de référence'!$B$6:$B$4786,A1245,'BDD de référence'!$J$6:$J$4786)&gt;0,IFERROR((VLOOKUP(E1245,'Volet 1 - Domaines 2&amp;3'!$A$39:$L$43,11,0)*D1245+VLOOKUP(E1245,'Volet 1 - Domaines 2&amp;3'!$A$39:$L$43,12,0))*$B$6,error),"")</f>
        <v/>
      </c>
      <c r="I1245" s="119">
        <f>IFERROR((VLOOKUP(E1245,'Simulations - Consolidé'!$A$41:$P$45,15,0)*D1245+VLOOKUP(E1245,'Simulations - Consolidé'!$A$41:$P$45,16,0)),"")*$C$6</f>
        <v>10824.180330448464</v>
      </c>
      <c r="J1245" s="167">
        <v>7260.85</v>
      </c>
      <c r="K1245" s="167">
        <v>8713.02</v>
      </c>
      <c r="L1245" s="167">
        <v>6335.63</v>
      </c>
      <c r="M1245" s="167">
        <v>7602.76</v>
      </c>
      <c r="N1245" s="167">
        <v>5692.3600000000006</v>
      </c>
      <c r="O1245" s="167">
        <v>6830.84</v>
      </c>
    </row>
    <row r="1246" spans="1:15">
      <c r="A1246" s="1" t="s">
        <v>5249</v>
      </c>
      <c r="B1246" s="1" t="str">
        <f>VLOOKUP(A1246,'BDD de référence'!$B$5:$D$5006,3,0)</f>
        <v>49</v>
      </c>
      <c r="C1246" s="1" t="str">
        <f>VLOOKUP(A1246,'BDD de référence'!$B$5:$E$5006,4,0)</f>
        <v>Pays de la Loire</v>
      </c>
      <c r="D1246" s="201">
        <v>5996</v>
      </c>
      <c r="E1246" s="189" t="str">
        <f t="shared" si="19"/>
        <v>Tranche A</v>
      </c>
      <c r="F1246" s="119">
        <f>IFERROR((VLOOKUP(E1246,'Simulations - Consolidé'!$A$41:$P$45,13,0)*D1246+VLOOKUP(E1246,'Simulations - Consolidé'!$A$41:$P$45,14,0)),"")*$B$6</f>
        <v>19668.514285714286</v>
      </c>
      <c r="G1246" s="119" t="str" cm="1">
        <f t="array" ref="G1246">IF(SUMIF('BDD de référence'!$B$6:$B$4786,A1246,'BDD de référence'!$I$6:$I$4786)&gt;0,IFERROR((VLOOKUP(E1246,'Volet 1 - Domaines 2&amp;3'!$A$39:$L$43,11,0)*D1246+VLOOKUP(E1246,'Volet 1 - Domaines 2&amp;3'!$A$39:$L$43,12,0))*$B$6,error),"")</f>
        <v/>
      </c>
      <c r="H1246" s="119" t="str" cm="1">
        <f t="array" ref="H1246">IF(SUMIF('BDD de référence'!$B$6:$B$4786,A1246,'BDD de référence'!$J$6:$J$4786)&gt;0,IFERROR((VLOOKUP(E1246,'Volet 1 - Domaines 2&amp;3'!$A$39:$L$43,11,0)*D1246+VLOOKUP(E1246,'Volet 1 - Domaines 2&amp;3'!$A$39:$L$43,12,0))*$B$6,error),"")</f>
        <v/>
      </c>
      <c r="I1246" s="119">
        <f>IFERROR((VLOOKUP(E1246,'Simulations - Consolidé'!$A$41:$P$45,15,0)*D1246+VLOOKUP(E1246,'Simulations - Consolidé'!$A$41:$P$45,16,0)),"")*$C$6</f>
        <v>8550.3010452961662</v>
      </c>
      <c r="J1246" s="167">
        <v>6010.96</v>
      </c>
      <c r="K1246" s="167">
        <v>7213.16</v>
      </c>
      <c r="L1246" s="167">
        <v>5237.3900000000003</v>
      </c>
      <c r="M1246" s="167">
        <v>6284.87</v>
      </c>
      <c r="N1246" s="167">
        <v>5297.15</v>
      </c>
      <c r="O1246" s="167">
        <v>6356.58</v>
      </c>
    </row>
    <row r="1247" spans="1:15">
      <c r="A1247" s="1" t="s">
        <v>5277</v>
      </c>
      <c r="B1247" s="1" t="str">
        <f>VLOOKUP(A1247,'BDD de référence'!$B$5:$D$5006,3,0)</f>
        <v>49</v>
      </c>
      <c r="C1247" s="1" t="str">
        <f>VLOOKUP(A1247,'BDD de référence'!$B$5:$E$5006,4,0)</f>
        <v>Pays de la Loire</v>
      </c>
      <c r="D1247" s="201">
        <v>1656.5</v>
      </c>
      <c r="E1247" s="189" t="str">
        <f t="shared" si="19"/>
        <v>Tranche A</v>
      </c>
      <c r="F1247" s="119">
        <f>IFERROR((VLOOKUP(E1247,'Simulations - Consolidé'!$A$41:$P$45,13,0)*D1247+VLOOKUP(E1247,'Simulations - Consolidé'!$A$41:$P$45,14,0)),"")*$B$6</f>
        <v>16506.87857142857</v>
      </c>
      <c r="G1247" s="119" t="str" cm="1">
        <f t="array" ref="G1247">IF(SUMIF('BDD de référence'!$B$6:$B$4786,A1247,'BDD de référence'!$I$6:$I$4786)&gt;0,IFERROR((VLOOKUP(E1247,'Volet 1 - Domaines 2&amp;3'!$A$39:$L$43,11,0)*D1247+VLOOKUP(E1247,'Volet 1 - Domaines 2&amp;3'!$A$39:$L$43,12,0))*$B$6,error),"")</f>
        <v/>
      </c>
      <c r="H1247" s="119" t="str" cm="1">
        <f t="array" ref="H1247">IF(SUMIF('BDD de référence'!$B$6:$B$4786,A1247,'BDD de référence'!$J$6:$J$4786)&gt;0,IFERROR((VLOOKUP(E1247,'Volet 1 - Domaines 2&amp;3'!$A$39:$L$43,11,0)*D1247+VLOOKUP(E1247,'Volet 1 - Domaines 2&amp;3'!$A$39:$L$43,12,0))*$B$6,error),"")</f>
        <v/>
      </c>
      <c r="I1247" s="119">
        <f>IFERROR((VLOOKUP(E1247,'Simulations - Consolidé'!$A$41:$P$45,15,0)*D1247+VLOOKUP(E1247,'Simulations - Consolidé'!$A$41:$P$45,16,0)),"")*$C$6</f>
        <v>7175.8740418118468</v>
      </c>
      <c r="J1247" s="167">
        <v>4977.75</v>
      </c>
      <c r="K1247" s="167">
        <v>5973.3</v>
      </c>
      <c r="L1247" s="167">
        <v>4462.4800000000005</v>
      </c>
      <c r="M1247" s="167">
        <v>5354.9800000000005</v>
      </c>
      <c r="N1247" s="167">
        <v>4780.55</v>
      </c>
      <c r="O1247" s="167">
        <v>5736.66</v>
      </c>
    </row>
    <row r="1248" spans="1:15">
      <c r="A1248" s="1" t="s">
        <v>5301</v>
      </c>
      <c r="B1248" s="1" t="str">
        <f>VLOOKUP(A1248,'BDD de référence'!$B$5:$D$5006,3,0)</f>
        <v>49</v>
      </c>
      <c r="C1248" s="1" t="str">
        <f>VLOOKUP(A1248,'BDD de référence'!$B$5:$E$5006,4,0)</f>
        <v>Pays de la Loire</v>
      </c>
      <c r="D1248" s="201">
        <v>509</v>
      </c>
      <c r="E1248" s="189" t="str">
        <f t="shared" si="19"/>
        <v>Tranche A</v>
      </c>
      <c r="F1248" s="119">
        <f>IFERROR((VLOOKUP(E1248,'Simulations - Consolidé'!$A$41:$P$45,13,0)*D1248+VLOOKUP(E1248,'Simulations - Consolidé'!$A$41:$P$45,14,0)),"")*$B$6</f>
        <v>15670.842857142856</v>
      </c>
      <c r="G1248" s="119" t="str" cm="1">
        <f t="array" ref="G1248">IF(SUMIF('BDD de référence'!$B$6:$B$4786,A1248,'BDD de référence'!$I$6:$I$4786)&gt;0,IFERROR((VLOOKUP(E1248,'Volet 1 - Domaines 2&amp;3'!$A$39:$L$43,11,0)*D1248+VLOOKUP(E1248,'Volet 1 - Domaines 2&amp;3'!$A$39:$L$43,12,0))*$B$6,error),"")</f>
        <v/>
      </c>
      <c r="H1248" s="119" t="str" cm="1">
        <f t="array" ref="H1248">IF(SUMIF('BDD de référence'!$B$6:$B$4786,A1248,'BDD de référence'!$J$6:$J$4786)&gt;0,IFERROR((VLOOKUP(E1248,'Volet 1 - Domaines 2&amp;3'!$A$39:$L$43,11,0)*D1248+VLOOKUP(E1248,'Volet 1 - Domaines 2&amp;3'!$A$39:$L$43,12,0))*$B$6,error),"")</f>
        <v/>
      </c>
      <c r="I1248" s="119">
        <f>IFERROR((VLOOKUP(E1248,'Simulations - Consolidé'!$A$41:$P$45,15,0)*D1248+VLOOKUP(E1248,'Simulations - Consolidé'!$A$41:$P$45,16,0)),"")*$C$6</f>
        <v>6812.4324041811842</v>
      </c>
      <c r="J1248" s="167">
        <v>4704.5300000000007</v>
      </c>
      <c r="K1248" s="167">
        <v>5645.4400000000005</v>
      </c>
      <c r="L1248" s="167">
        <v>4257.5700000000006</v>
      </c>
      <c r="M1248" s="167">
        <v>5109.09</v>
      </c>
      <c r="N1248" s="167">
        <v>4643.9400000000005</v>
      </c>
      <c r="O1248" s="167">
        <v>5572.7300000000005</v>
      </c>
    </row>
    <row r="1249" spans="1:15">
      <c r="A1249" s="1" t="s">
        <v>5303</v>
      </c>
      <c r="B1249" s="1" t="str">
        <f>VLOOKUP(A1249,'BDD de référence'!$B$5:$D$5006,3,0)</f>
        <v>49</v>
      </c>
      <c r="C1249" s="1" t="str">
        <f>VLOOKUP(A1249,'BDD de référence'!$B$5:$E$5006,4,0)</f>
        <v>Pays de la Loire</v>
      </c>
      <c r="D1249" s="201">
        <v>360.5</v>
      </c>
      <c r="E1249" s="189" t="str">
        <f t="shared" si="19"/>
        <v>Tranche A</v>
      </c>
      <c r="F1249" s="119">
        <f>IFERROR((VLOOKUP(E1249,'Simulations - Consolidé'!$A$41:$P$45,13,0)*D1249+VLOOKUP(E1249,'Simulations - Consolidé'!$A$41:$P$45,14,0)),"")*$B$6</f>
        <v>15562.65</v>
      </c>
      <c r="G1249" s="119" t="str" cm="1">
        <f t="array" ref="G1249">IF(SUMIF('BDD de référence'!$B$6:$B$4786,A1249,'BDD de référence'!$I$6:$I$4786)&gt;0,IFERROR((VLOOKUP(E1249,'Volet 1 - Domaines 2&amp;3'!$A$39:$L$43,11,0)*D1249+VLOOKUP(E1249,'Volet 1 - Domaines 2&amp;3'!$A$39:$L$43,12,0))*$B$6,error),"")</f>
        <v/>
      </c>
      <c r="H1249" s="119" t="str" cm="1">
        <f t="array" ref="H1249">IF(SUMIF('BDD de référence'!$B$6:$B$4786,A1249,'BDD de référence'!$J$6:$J$4786)&gt;0,IFERROR((VLOOKUP(E1249,'Volet 1 - Domaines 2&amp;3'!$A$39:$L$43,11,0)*D1249+VLOOKUP(E1249,'Volet 1 - Domaines 2&amp;3'!$A$39:$L$43,12,0))*$B$6,error),"")</f>
        <v/>
      </c>
      <c r="I1249" s="119">
        <f>IFERROR((VLOOKUP(E1249,'Simulations - Consolidé'!$A$41:$P$45,15,0)*D1249+VLOOKUP(E1249,'Simulations - Consolidé'!$A$41:$P$45,16,0)),"")*$C$6</f>
        <v>6765.3987804878043</v>
      </c>
      <c r="J1249" s="167">
        <v>4669.17</v>
      </c>
      <c r="K1249" s="167">
        <v>5603.01</v>
      </c>
      <c r="L1249" s="167">
        <v>4231.05</v>
      </c>
      <c r="M1249" s="167">
        <v>5077.26</v>
      </c>
      <c r="N1249" s="167">
        <v>4626.25</v>
      </c>
      <c r="O1249" s="167">
        <v>5551.5</v>
      </c>
    </row>
    <row r="1250" spans="1:15">
      <c r="A1250" s="1" t="s">
        <v>5270</v>
      </c>
      <c r="B1250" s="1" t="str">
        <f>VLOOKUP(A1250,'BDD de référence'!$B$5:$D$5006,3,0)</f>
        <v>49</v>
      </c>
      <c r="C1250" s="1" t="str">
        <f>VLOOKUP(A1250,'BDD de référence'!$B$5:$E$5006,4,0)</f>
        <v>Pays de la Loire</v>
      </c>
      <c r="D1250" s="201">
        <v>3353.5</v>
      </c>
      <c r="E1250" s="189" t="str">
        <f t="shared" si="19"/>
        <v>Tranche A</v>
      </c>
      <c r="F1250" s="119">
        <f>IFERROR((VLOOKUP(E1250,'Simulations - Consolidé'!$A$41:$P$45,13,0)*D1250+VLOOKUP(E1250,'Simulations - Consolidé'!$A$41:$P$45,14,0)),"")*$B$6</f>
        <v>17743.264285714286</v>
      </c>
      <c r="G1250" s="119" t="str" cm="1">
        <f t="array" ref="G1250">IF(SUMIF('BDD de référence'!$B$6:$B$4786,A1250,'BDD de référence'!$I$6:$I$4786)&gt;0,IFERROR((VLOOKUP(E1250,'Volet 1 - Domaines 2&amp;3'!$A$39:$L$43,11,0)*D1250+VLOOKUP(E1250,'Volet 1 - Domaines 2&amp;3'!$A$39:$L$43,12,0))*$B$6,error),"")</f>
        <v/>
      </c>
      <c r="H1250" s="119" t="str" cm="1">
        <f t="array" ref="H1250">IF(SUMIF('BDD de référence'!$B$6:$B$4786,A1250,'BDD de référence'!$J$6:$J$4786)&gt;0,IFERROR((VLOOKUP(E1250,'Volet 1 - Domaines 2&amp;3'!$A$39:$L$43,11,0)*D1250+VLOOKUP(E1250,'Volet 1 - Domaines 2&amp;3'!$A$39:$L$43,12,0))*$B$6,error),"")</f>
        <v/>
      </c>
      <c r="I1250" s="119">
        <f>IFERROR((VLOOKUP(E1250,'Simulations - Consolidé'!$A$41:$P$45,15,0)*D1250+VLOOKUP(E1250,'Simulations - Consolidé'!$A$41:$P$45,16,0)),"")*$C$6</f>
        <v>7713.3559233449478</v>
      </c>
      <c r="J1250" s="167">
        <v>5381.8</v>
      </c>
      <c r="K1250" s="167">
        <v>6458.16</v>
      </c>
      <c r="L1250" s="167">
        <v>4765.51</v>
      </c>
      <c r="M1250" s="167">
        <v>5718.62</v>
      </c>
      <c r="N1250" s="167">
        <v>4982.5700000000006</v>
      </c>
      <c r="O1250" s="167">
        <v>5979.09</v>
      </c>
    </row>
    <row r="1251" spans="1:15">
      <c r="A1251" s="1" t="s">
        <v>5183</v>
      </c>
      <c r="B1251" s="1" t="str">
        <f>VLOOKUP(A1251,'BDD de référence'!$B$5:$D$5006,3,0)</f>
        <v>49</v>
      </c>
      <c r="C1251" s="1" t="str">
        <f>VLOOKUP(A1251,'BDD de référence'!$B$5:$E$5006,4,0)</f>
        <v>Pays de la Loire</v>
      </c>
      <c r="D1251" s="201">
        <v>77368.5</v>
      </c>
      <c r="E1251" s="189" t="str">
        <f t="shared" si="19"/>
        <v>Tranche C</v>
      </c>
      <c r="F1251" s="119">
        <f>IFERROR((VLOOKUP(E1251,'Simulations - Consolidé'!$A$41:$P$45,13,0)*D1251+VLOOKUP(E1251,'Simulations - Consolidé'!$A$41:$P$45,14,0)),"")*$B$6</f>
        <v>63725.778072289155</v>
      </c>
      <c r="G1251" s="119" cm="1">
        <f t="array" ref="G1251">IF(SUMIF('BDD de référence'!$B$6:$B$4786,A1251,'BDD de référence'!$I$6:$I$4786)&gt;0,IFERROR((VLOOKUP(E1251,'Volet 1 - Domaines 2&amp;3'!$A$39:$L$43,11,0)*D1251+VLOOKUP(E1251,'Volet 1 - Domaines 2&amp;3'!$A$39:$L$43,12,0))*$B$6,error),"")</f>
        <v>27943.825783132528</v>
      </c>
      <c r="H1251" s="119" cm="1">
        <f t="array" ref="H1251">IF(SUMIF('BDD de référence'!$B$6:$B$4786,A1251,'BDD de référence'!$J$6:$J$4786)&gt;0,IFERROR((VLOOKUP(E1251,'Volet 1 - Domaines 2&amp;3'!$A$39:$L$43,11,0)*D1251+VLOOKUP(E1251,'Volet 1 - Domaines 2&amp;3'!$A$39:$L$43,12,0))*$B$6,error),"")</f>
        <v>27943.825783132528</v>
      </c>
      <c r="I1251" s="119">
        <f>IFERROR((VLOOKUP(E1251,'Simulations - Consolidé'!$A$41:$P$45,15,0)*D1251+VLOOKUP(E1251,'Simulations - Consolidé'!$A$41:$P$45,16,0)),"")*$C$6</f>
        <v>27702.884872171613</v>
      </c>
      <c r="J1251" s="167">
        <v>16782.939999999999</v>
      </c>
      <c r="K1251" s="167">
        <v>20139.53</v>
      </c>
      <c r="L1251" s="167">
        <v>12558.14</v>
      </c>
      <c r="M1251" s="167">
        <v>15069.77</v>
      </c>
      <c r="N1251" s="167">
        <v>9310.94</v>
      </c>
      <c r="O1251" s="167">
        <v>11173.130000000001</v>
      </c>
    </row>
    <row r="1252" spans="1:15">
      <c r="A1252" s="1" t="s">
        <v>5196</v>
      </c>
      <c r="B1252" s="1" t="str">
        <f>VLOOKUP(A1252,'BDD de référence'!$B$5:$D$5006,3,0)</f>
        <v>49</v>
      </c>
      <c r="C1252" s="1" t="str">
        <f>VLOOKUP(A1252,'BDD de référence'!$B$5:$E$5006,4,0)</f>
        <v>Pays de la Loire</v>
      </c>
      <c r="D1252" s="201">
        <v>40539.5</v>
      </c>
      <c r="E1252" s="189" t="str">
        <f t="shared" si="19"/>
        <v>Tranche C</v>
      </c>
      <c r="F1252" s="119">
        <f>IFERROR((VLOOKUP(E1252,'Simulations - Consolidé'!$A$41:$P$45,13,0)*D1252+VLOOKUP(E1252,'Simulations - Consolidé'!$A$41:$P$45,14,0)),"")*$B$6</f>
        <v>48337.468192771084</v>
      </c>
      <c r="G1252" s="119" t="str" cm="1">
        <f t="array" ref="G1252">IF(SUMIF('BDD de référence'!$B$6:$B$4786,A1252,'BDD de référence'!$I$6:$I$4786)&gt;0,IFERROR((VLOOKUP(E1252,'Volet 1 - Domaines 2&amp;3'!$A$39:$L$43,11,0)*D1252+VLOOKUP(E1252,'Volet 1 - Domaines 2&amp;3'!$A$39:$L$43,12,0))*$B$6,error),"")</f>
        <v/>
      </c>
      <c r="H1252" s="119" t="str" cm="1">
        <f t="array" ref="H1252">IF(SUMIF('BDD de référence'!$B$6:$B$4786,A1252,'BDD de référence'!$J$6:$J$4786)&gt;0,IFERROR((VLOOKUP(E1252,'Volet 1 - Domaines 2&amp;3'!$A$39:$L$43,11,0)*D1252+VLOOKUP(E1252,'Volet 1 - Domaines 2&amp;3'!$A$39:$L$43,12,0))*$B$6,error),"")</f>
        <v/>
      </c>
      <c r="I1252" s="119">
        <f>IFERROR((VLOOKUP(E1252,'Simulations - Consolidé'!$A$41:$P$45,15,0)*D1252+VLOOKUP(E1252,'Simulations - Consolidé'!$A$41:$P$45,16,0)),"")*$C$6</f>
        <v>21013.275268880403</v>
      </c>
      <c r="J1252" s="167">
        <v>12789.43</v>
      </c>
      <c r="K1252" s="167">
        <v>15347.32</v>
      </c>
      <c r="L1252" s="167">
        <v>10561.39</v>
      </c>
      <c r="M1252" s="167">
        <v>12673.67</v>
      </c>
      <c r="N1252" s="167">
        <v>7536.05</v>
      </c>
      <c r="O1252" s="167">
        <v>9043.26</v>
      </c>
    </row>
    <row r="1253" spans="1:15">
      <c r="A1253" s="1" t="s">
        <v>5212</v>
      </c>
      <c r="B1253" s="1" t="str">
        <f>VLOOKUP(A1253,'BDD de référence'!$B$5:$D$5006,3,0)</f>
        <v>49</v>
      </c>
      <c r="C1253" s="1" t="str">
        <f>VLOOKUP(A1253,'BDD de référence'!$B$5:$E$5006,4,0)</f>
        <v>Pays de la Loire</v>
      </c>
      <c r="D1253" s="201">
        <v>13381.5</v>
      </c>
      <c r="E1253" s="189" t="str">
        <f t="shared" si="19"/>
        <v>Tranche B</v>
      </c>
      <c r="F1253" s="119">
        <f>IFERROR((VLOOKUP(E1253,'Simulations - Consolidé'!$A$41:$P$45,13,0)*D1253+VLOOKUP(E1253,'Simulations - Consolidé'!$A$41:$P$45,14,0)),"")*$B$6</f>
        <v>28798.877419354838</v>
      </c>
      <c r="G1253" s="119" t="str" cm="1">
        <f t="array" ref="G1253">IF(SUMIF('BDD de référence'!$B$6:$B$4786,A1253,'BDD de référence'!$I$6:$I$4786)&gt;0,IFERROR((VLOOKUP(E1253,'Volet 1 - Domaines 2&amp;3'!$A$39:$L$43,11,0)*D1253+VLOOKUP(E1253,'Volet 1 - Domaines 2&amp;3'!$A$39:$L$43,12,0))*$B$6,error),"")</f>
        <v/>
      </c>
      <c r="H1253" s="119" t="str" cm="1">
        <f t="array" ref="H1253">IF(SUMIF('BDD de référence'!$B$6:$B$4786,A1253,'BDD de référence'!$J$6:$J$4786)&gt;0,IFERROR((VLOOKUP(E1253,'Volet 1 - Domaines 2&amp;3'!$A$39:$L$43,11,0)*D1253+VLOOKUP(E1253,'Volet 1 - Domaines 2&amp;3'!$A$39:$L$43,12,0))*$B$6,error),"")</f>
        <v/>
      </c>
      <c r="I1253" s="119">
        <f>IFERROR((VLOOKUP(E1253,'Simulations - Consolidé'!$A$41:$P$45,15,0)*D1253+VLOOKUP(E1253,'Simulations - Consolidé'!$A$41:$P$45,16,0)),"")*$C$6</f>
        <v>12519.45460267506</v>
      </c>
      <c r="J1253" s="167">
        <v>8137.01</v>
      </c>
      <c r="K1253" s="167">
        <v>9764.42</v>
      </c>
      <c r="L1253" s="167">
        <v>7132.13</v>
      </c>
      <c r="M1253" s="167">
        <v>8558.56</v>
      </c>
      <c r="N1253" s="167">
        <v>5931.31</v>
      </c>
      <c r="O1253" s="167">
        <v>7117.58</v>
      </c>
    </row>
    <row r="1254" spans="1:15">
      <c r="A1254" s="1" t="s">
        <v>5243</v>
      </c>
      <c r="B1254" s="1" t="str">
        <f>VLOOKUP(A1254,'BDD de référence'!$B$5:$D$5006,3,0)</f>
        <v>49</v>
      </c>
      <c r="C1254" s="1" t="str">
        <f>VLOOKUP(A1254,'BDD de référence'!$B$5:$E$5006,4,0)</f>
        <v>Pays de la Loire</v>
      </c>
      <c r="D1254" s="201">
        <v>7885.5</v>
      </c>
      <c r="E1254" s="189" t="str">
        <f t="shared" si="19"/>
        <v>Tranche B</v>
      </c>
      <c r="F1254" s="119">
        <f>IFERROR((VLOOKUP(E1254,'Simulations - Consolidé'!$A$41:$P$45,13,0)*D1254+VLOOKUP(E1254,'Simulations - Consolidé'!$A$41:$P$45,14,0)),"")*$B$6</f>
        <v>21565.432258064513</v>
      </c>
      <c r="G1254" s="119" t="str" cm="1">
        <f t="array" ref="G1254">IF(SUMIF('BDD de référence'!$B$6:$B$4786,A1254,'BDD de référence'!$I$6:$I$4786)&gt;0,IFERROR((VLOOKUP(E1254,'Volet 1 - Domaines 2&amp;3'!$A$39:$L$43,11,0)*D1254+VLOOKUP(E1254,'Volet 1 - Domaines 2&amp;3'!$A$39:$L$43,12,0))*$B$6,error),"")</f>
        <v/>
      </c>
      <c r="H1254" s="119" cm="1">
        <f t="array" ref="H1254">IF(SUMIF('BDD de référence'!$B$6:$B$4786,A1254,'BDD de référence'!$J$6:$J$4786)&gt;0,IFERROR((VLOOKUP(E1254,'Volet 1 - Domaines 2&amp;3'!$A$39:$L$43,11,0)*D1254+VLOOKUP(E1254,'Volet 1 - Domaines 2&amp;3'!$A$39:$L$43,12,0))*$B$6,error),"")</f>
        <v>11681.275806451611</v>
      </c>
      <c r="I1254" s="119">
        <f>IFERROR((VLOOKUP(E1254,'Simulations - Consolidé'!$A$41:$P$45,15,0)*D1254+VLOOKUP(E1254,'Simulations - Consolidé'!$A$41:$P$45,16,0)),"")*$C$6</f>
        <v>9374.9296616837128</v>
      </c>
      <c r="J1254" s="167">
        <v>6511.85</v>
      </c>
      <c r="K1254" s="167">
        <v>7814.22</v>
      </c>
      <c r="L1254" s="167">
        <v>5654.71</v>
      </c>
      <c r="M1254" s="167">
        <v>6785.66</v>
      </c>
      <c r="N1254" s="167">
        <v>5488.09</v>
      </c>
      <c r="O1254" s="167">
        <v>6585.71</v>
      </c>
    </row>
    <row r="1255" spans="1:15">
      <c r="A1255" s="1" t="s">
        <v>5217</v>
      </c>
      <c r="B1255" s="1" t="str">
        <f>VLOOKUP(A1255,'BDD de référence'!$B$5:$D$5006,3,0)</f>
        <v>49</v>
      </c>
      <c r="C1255" s="1" t="str">
        <f>VLOOKUP(A1255,'BDD de référence'!$B$5:$E$5006,4,0)</f>
        <v>Pays de la Loire</v>
      </c>
      <c r="D1255" s="201">
        <v>11805.5</v>
      </c>
      <c r="E1255" s="189" t="str">
        <f t="shared" si="19"/>
        <v>Tranche B</v>
      </c>
      <c r="F1255" s="119">
        <f>IFERROR((VLOOKUP(E1255,'Simulations - Consolidé'!$A$41:$P$45,13,0)*D1255+VLOOKUP(E1255,'Simulations - Consolidé'!$A$41:$P$45,14,0)),"")*$B$6</f>
        <v>26724.658064516127</v>
      </c>
      <c r="G1255" s="119" t="str" cm="1">
        <f t="array" ref="G1255">IF(SUMIF('BDD de référence'!$B$6:$B$4786,A1255,'BDD de référence'!$I$6:$I$4786)&gt;0,IFERROR((VLOOKUP(E1255,'Volet 1 - Domaines 2&amp;3'!$A$39:$L$43,11,0)*D1255+VLOOKUP(E1255,'Volet 1 - Domaines 2&amp;3'!$A$39:$L$43,12,0))*$B$6,error),"")</f>
        <v/>
      </c>
      <c r="H1255" s="119" t="str" cm="1">
        <f t="array" ref="H1255">IF(SUMIF('BDD de référence'!$B$6:$B$4786,A1255,'BDD de référence'!$J$6:$J$4786)&gt;0,IFERROR((VLOOKUP(E1255,'Volet 1 - Domaines 2&amp;3'!$A$39:$L$43,11,0)*D1255+VLOOKUP(E1255,'Volet 1 - Domaines 2&amp;3'!$A$39:$L$43,12,0))*$B$6,error),"")</f>
        <v/>
      </c>
      <c r="I1255" s="119">
        <f>IFERROR((VLOOKUP(E1255,'Simulations - Consolidé'!$A$41:$P$45,15,0)*D1255+VLOOKUP(E1255,'Simulations - Consolidé'!$A$41:$P$45,16,0)),"")*$C$6</f>
        <v>11617.74948859166</v>
      </c>
      <c r="J1255" s="167">
        <v>7670.99</v>
      </c>
      <c r="K1255" s="167">
        <v>9205.19</v>
      </c>
      <c r="L1255" s="167">
        <v>6708.4800000000005</v>
      </c>
      <c r="M1255" s="167">
        <v>8050.18</v>
      </c>
      <c r="N1255" s="167">
        <v>5804.21</v>
      </c>
      <c r="O1255" s="167">
        <v>6965.06</v>
      </c>
    </row>
    <row r="1256" spans="1:15">
      <c r="A1256" s="1" t="s">
        <v>5319</v>
      </c>
      <c r="B1256" s="1" t="str">
        <f>VLOOKUP(A1256,'BDD de référence'!$B$5:$D$5006,3,0)</f>
        <v>50</v>
      </c>
      <c r="C1256" s="1" t="str">
        <f>VLOOKUP(A1256,'BDD de référence'!$B$5:$E$5006,4,0)</f>
        <v>Normandie</v>
      </c>
      <c r="D1256" s="201">
        <v>191087</v>
      </c>
      <c r="E1256" s="189" t="str">
        <f t="shared" si="19"/>
        <v>Tranche C</v>
      </c>
      <c r="F1256" s="119">
        <f>IFERROR((VLOOKUP(E1256,'Simulations - Consolidé'!$A$41:$P$45,13,0)*D1256+VLOOKUP(E1256,'Simulations - Consolidé'!$A$41:$P$45,14,0)),"")*$B$6</f>
        <v>111240.92963855421</v>
      </c>
      <c r="G1256" s="119" cm="1">
        <f t="array" ref="G1256">IF(SUMIF('BDD de référence'!$B$6:$B$4786,A1256,'BDD de référence'!$I$6:$I$4786)&gt;0,IFERROR((VLOOKUP(E1256,'Volet 1 - Domaines 2&amp;3'!$A$39:$L$43,11,0)*D1256+VLOOKUP(E1256,'Volet 1 - Domaines 2&amp;3'!$A$39:$L$43,12,0))*$B$6,error),"")</f>
        <v>40055.531084337352</v>
      </c>
      <c r="H1256" s="119" cm="1">
        <f t="array" ref="H1256">IF(SUMIF('BDD de référence'!$B$6:$B$4786,A1256,'BDD de référence'!$J$6:$J$4786)&gt;0,IFERROR((VLOOKUP(E1256,'Volet 1 - Domaines 2&amp;3'!$A$39:$L$43,11,0)*D1256+VLOOKUP(E1256,'Volet 1 - Domaines 2&amp;3'!$A$39:$L$43,12,0))*$B$6,error),"")</f>
        <v>40055.531084337352</v>
      </c>
      <c r="I1256" s="119">
        <f>IFERROR((VLOOKUP(E1256,'Simulations - Consolidé'!$A$41:$P$45,15,0)*D1256+VLOOKUP(E1256,'Simulations - Consolidé'!$A$41:$P$45,16,0)),"")*$C$6</f>
        <v>48358.682468410218</v>
      </c>
      <c r="J1256" s="167">
        <v>29113.859999999997</v>
      </c>
      <c r="K1256" s="167">
        <v>34936.639999999999</v>
      </c>
      <c r="L1256" s="167">
        <v>18723.599999999999</v>
      </c>
      <c r="M1256" s="167">
        <v>22468.32</v>
      </c>
      <c r="N1256" s="167">
        <v>14791.35</v>
      </c>
      <c r="O1256" s="167">
        <v>17749.62</v>
      </c>
    </row>
    <row r="1257" spans="1:15">
      <c r="A1257" s="1" t="s">
        <v>5365</v>
      </c>
      <c r="B1257" s="1" t="str">
        <f>VLOOKUP(A1257,'BDD de référence'!$B$5:$D$5006,3,0)</f>
        <v>50</v>
      </c>
      <c r="C1257" s="1" t="str">
        <f>VLOOKUP(A1257,'BDD de référence'!$B$5:$E$5006,4,0)</f>
        <v>Normandie</v>
      </c>
      <c r="D1257" s="201">
        <v>12135</v>
      </c>
      <c r="E1257" s="189" t="str">
        <f t="shared" si="19"/>
        <v>Tranche B</v>
      </c>
      <c r="F1257" s="119">
        <f>IFERROR((VLOOKUP(E1257,'Simulations - Consolidé'!$A$41:$P$45,13,0)*D1257+VLOOKUP(E1257,'Simulations - Consolidé'!$A$41:$P$45,14,0)),"")*$B$6</f>
        <v>27158.322580645159</v>
      </c>
      <c r="G1257" s="119" t="str" cm="1">
        <f t="array" ref="G1257">IF(SUMIF('BDD de référence'!$B$6:$B$4786,A1257,'BDD de référence'!$I$6:$I$4786)&gt;0,IFERROR((VLOOKUP(E1257,'Volet 1 - Domaines 2&amp;3'!$A$39:$L$43,11,0)*D1257+VLOOKUP(E1257,'Volet 1 - Domaines 2&amp;3'!$A$39:$L$43,12,0))*$B$6,error),"")</f>
        <v/>
      </c>
      <c r="H1257" s="119" t="str" cm="1">
        <f t="array" ref="H1257">IF(SUMIF('BDD de référence'!$B$6:$B$4786,A1257,'BDD de référence'!$J$6:$J$4786)&gt;0,IFERROR((VLOOKUP(E1257,'Volet 1 - Domaines 2&amp;3'!$A$39:$L$43,11,0)*D1257+VLOOKUP(E1257,'Volet 1 - Domaines 2&amp;3'!$A$39:$L$43,12,0))*$B$6,error),"")</f>
        <v/>
      </c>
      <c r="I1257" s="119">
        <f>IFERROR((VLOOKUP(E1257,'Simulations - Consolidé'!$A$41:$P$45,15,0)*D1257+VLOOKUP(E1257,'Simulations - Consolidé'!$A$41:$P$45,16,0)),"")*$C$6</f>
        <v>11806.272226593232</v>
      </c>
      <c r="J1257" s="167">
        <v>7768.42</v>
      </c>
      <c r="K1257" s="167">
        <v>9322.11</v>
      </c>
      <c r="L1257" s="167">
        <v>6797.05</v>
      </c>
      <c r="M1257" s="167">
        <v>8156.46</v>
      </c>
      <c r="N1257" s="167">
        <v>5830.79</v>
      </c>
      <c r="O1257" s="167">
        <v>6996.95</v>
      </c>
    </row>
    <row r="1258" spans="1:15">
      <c r="A1258" s="1" t="s">
        <v>5326</v>
      </c>
      <c r="B1258" s="1" t="str">
        <f>VLOOKUP(A1258,'BDD de référence'!$B$5:$D$5006,3,0)</f>
        <v>50</v>
      </c>
      <c r="C1258" s="1" t="str">
        <f>VLOOKUP(A1258,'BDD de référence'!$B$5:$E$5006,4,0)</f>
        <v>Normandie</v>
      </c>
      <c r="D1258" s="201">
        <v>157831</v>
      </c>
      <c r="E1258" s="189" t="str">
        <f t="shared" si="19"/>
        <v>Tranche C</v>
      </c>
      <c r="F1258" s="119">
        <f>IFERROR((VLOOKUP(E1258,'Simulations - Consolidé'!$A$41:$P$45,13,0)*D1258+VLOOKUP(E1258,'Simulations - Consolidé'!$A$41:$P$45,14,0)),"")*$B$6</f>
        <v>97345.531084337345</v>
      </c>
      <c r="G1258" s="119" cm="1">
        <f t="array" ref="G1258">IF(SUMIF('BDD de référence'!$B$6:$B$4786,A1258,'BDD de référence'!$I$6:$I$4786)&gt;0,IFERROR((VLOOKUP(E1258,'Volet 1 - Domaines 2&amp;3'!$A$39:$L$43,11,0)*D1258+VLOOKUP(E1258,'Volet 1 - Domaines 2&amp;3'!$A$39:$L$43,12,0))*$B$6,error),"")</f>
        <v>36513.566746987955</v>
      </c>
      <c r="H1258" s="119" cm="1">
        <f t="array" ref="H1258">IF(SUMIF('BDD de référence'!$B$6:$B$4786,A1258,'BDD de référence'!$J$6:$J$4786)&gt;0,IFERROR((VLOOKUP(E1258,'Volet 1 - Domaines 2&amp;3'!$A$39:$L$43,11,0)*D1258+VLOOKUP(E1258,'Volet 1 - Domaines 2&amp;3'!$A$39:$L$43,12,0))*$B$6,error),"")</f>
        <v>36513.566746987955</v>
      </c>
      <c r="I1258" s="119">
        <f>IFERROR((VLOOKUP(E1258,'Simulations - Consolidé'!$A$41:$P$45,15,0)*D1258+VLOOKUP(E1258,'Simulations - Consolidé'!$A$41:$P$45,16,0)),"")*$C$6</f>
        <v>42318.071619159564</v>
      </c>
      <c r="J1258" s="167">
        <v>25507.789999999997</v>
      </c>
      <c r="K1258" s="167">
        <v>30609.35</v>
      </c>
      <c r="L1258" s="167">
        <v>16920.559999999998</v>
      </c>
      <c r="M1258" s="167">
        <v>20304.679999999997</v>
      </c>
      <c r="N1258" s="167">
        <v>13188.65</v>
      </c>
      <c r="O1258" s="167">
        <v>15826.38</v>
      </c>
    </row>
    <row r="1259" spans="1:15">
      <c r="A1259" s="1" t="s">
        <v>5383</v>
      </c>
      <c r="B1259" s="1" t="str">
        <f>VLOOKUP(A1259,'BDD de référence'!$B$5:$D$5006,3,0)</f>
        <v>50</v>
      </c>
      <c r="C1259" s="1" t="str">
        <f>VLOOKUP(A1259,'BDD de référence'!$B$5:$E$5006,4,0)</f>
        <v>Normandie</v>
      </c>
      <c r="D1259" s="201">
        <v>3708</v>
      </c>
      <c r="E1259" s="189" t="str">
        <f t="shared" si="19"/>
        <v>Tranche A</v>
      </c>
      <c r="F1259" s="119">
        <f>IFERROR((VLOOKUP(E1259,'Simulations - Consolidé'!$A$41:$P$45,13,0)*D1259+VLOOKUP(E1259,'Simulations - Consolidé'!$A$41:$P$45,14,0)),"")*$B$6</f>
        <v>18001.542857142857</v>
      </c>
      <c r="G1259" s="119" t="str" cm="1">
        <f t="array" ref="G1259">IF(SUMIF('BDD de référence'!$B$6:$B$4786,A1259,'BDD de référence'!$I$6:$I$4786)&gt;0,IFERROR((VLOOKUP(E1259,'Volet 1 - Domaines 2&amp;3'!$A$39:$L$43,11,0)*D1259+VLOOKUP(E1259,'Volet 1 - Domaines 2&amp;3'!$A$39:$L$43,12,0))*$B$6,error),"")</f>
        <v/>
      </c>
      <c r="H1259" s="119" t="str" cm="1">
        <f t="array" ref="H1259">IF(SUMIF('BDD de référence'!$B$6:$B$4786,A1259,'BDD de référence'!$J$6:$J$4786)&gt;0,IFERROR((VLOOKUP(E1259,'Volet 1 - Domaines 2&amp;3'!$A$39:$L$43,11,0)*D1259+VLOOKUP(E1259,'Volet 1 - Domaines 2&amp;3'!$A$39:$L$43,12,0))*$B$6,error),"")</f>
        <v/>
      </c>
      <c r="I1259" s="119">
        <f>IFERROR((VLOOKUP(E1259,'Simulations - Consolidé'!$A$41:$P$45,15,0)*D1259+VLOOKUP(E1259,'Simulations - Consolidé'!$A$41:$P$45,16,0)),"")*$C$6</f>
        <v>7825.6348432055747</v>
      </c>
      <c r="J1259" s="167">
        <v>5466.2</v>
      </c>
      <c r="K1259" s="167">
        <v>6559.44</v>
      </c>
      <c r="L1259" s="167">
        <v>4828.8200000000006</v>
      </c>
      <c r="M1259" s="167">
        <v>5794.59</v>
      </c>
      <c r="N1259" s="167">
        <v>5024.7700000000004</v>
      </c>
      <c r="O1259" s="167">
        <v>6029.7300000000005</v>
      </c>
    </row>
    <row r="1260" spans="1:15">
      <c r="A1260" s="1" t="s">
        <v>5356</v>
      </c>
      <c r="B1260" s="1" t="str">
        <f>VLOOKUP(A1260,'BDD de référence'!$B$5:$D$5006,3,0)</f>
        <v>50</v>
      </c>
      <c r="C1260" s="1" t="str">
        <f>VLOOKUP(A1260,'BDD de référence'!$B$5:$E$5006,4,0)</f>
        <v>Normandie</v>
      </c>
      <c r="D1260" s="201">
        <v>17403.5</v>
      </c>
      <c r="E1260" s="189" t="str">
        <f t="shared" si="19"/>
        <v>Tranche B</v>
      </c>
      <c r="F1260" s="119">
        <f>IFERROR((VLOOKUP(E1260,'Simulations - Consolidé'!$A$41:$P$45,13,0)*D1260+VLOOKUP(E1260,'Simulations - Consolidé'!$A$41:$P$45,14,0)),"")*$B$6</f>
        <v>34092.348387096768</v>
      </c>
      <c r="G1260" s="119" t="str" cm="1">
        <f t="array" ref="G1260">IF(SUMIF('BDD de référence'!$B$6:$B$4786,A1260,'BDD de référence'!$I$6:$I$4786)&gt;0,IFERROR((VLOOKUP(E1260,'Volet 1 - Domaines 2&amp;3'!$A$39:$L$43,11,0)*D1260+VLOOKUP(E1260,'Volet 1 - Domaines 2&amp;3'!$A$39:$L$43,12,0))*$B$6,error),"")</f>
        <v/>
      </c>
      <c r="H1260" s="119" cm="1">
        <f t="array" ref="H1260">IF(SUMIF('BDD de référence'!$B$6:$B$4786,A1260,'BDD de référence'!$J$6:$J$4786)&gt;0,IFERROR((VLOOKUP(E1260,'Volet 1 - Domaines 2&amp;3'!$A$39:$L$43,11,0)*D1260+VLOOKUP(E1260,'Volet 1 - Domaines 2&amp;3'!$A$39:$L$43,12,0))*$B$6,error),"")</f>
        <v>18466.688709677419</v>
      </c>
      <c r="I1260" s="119">
        <f>IFERROR((VLOOKUP(E1260,'Simulations - Consolidé'!$A$41:$P$45,15,0)*D1260+VLOOKUP(E1260,'Simulations - Consolidé'!$A$41:$P$45,16,0)),"")*$C$6</f>
        <v>14820.633516915816</v>
      </c>
      <c r="J1260" s="167">
        <v>9326.31</v>
      </c>
      <c r="K1260" s="167">
        <v>11191.58</v>
      </c>
      <c r="L1260" s="167">
        <v>8213.31</v>
      </c>
      <c r="M1260" s="167">
        <v>9855.98</v>
      </c>
      <c r="N1260" s="167">
        <v>6255.67</v>
      </c>
      <c r="O1260" s="167">
        <v>7506.81</v>
      </c>
    </row>
    <row r="1261" spans="1:15">
      <c r="A1261" s="1" t="s">
        <v>5377</v>
      </c>
      <c r="B1261" s="1" t="str">
        <f>VLOOKUP(A1261,'BDD de référence'!$B$5:$D$5006,3,0)</f>
        <v>50</v>
      </c>
      <c r="C1261" s="1" t="str">
        <f>VLOOKUP(A1261,'BDD de référence'!$B$5:$E$5006,4,0)</f>
        <v>Normandie</v>
      </c>
      <c r="D1261" s="201">
        <v>4678.5</v>
      </c>
      <c r="E1261" s="189" t="str">
        <f t="shared" si="19"/>
        <v>Tranche A</v>
      </c>
      <c r="F1261" s="119">
        <f>IFERROR((VLOOKUP(E1261,'Simulations - Consolidé'!$A$41:$P$45,13,0)*D1261+VLOOKUP(E1261,'Simulations - Consolidé'!$A$41:$P$45,14,0)),"")*$B$6</f>
        <v>18708.621428571427</v>
      </c>
      <c r="G1261" s="119" t="str" cm="1">
        <f t="array" ref="G1261">IF(SUMIF('BDD de référence'!$B$6:$B$4786,A1261,'BDD de référence'!$I$6:$I$4786)&gt;0,IFERROR((VLOOKUP(E1261,'Volet 1 - Domaines 2&amp;3'!$A$39:$L$43,11,0)*D1261+VLOOKUP(E1261,'Volet 1 - Domaines 2&amp;3'!$A$39:$L$43,12,0))*$B$6,error),"")</f>
        <v/>
      </c>
      <c r="H1261" s="119" t="str" cm="1">
        <f t="array" ref="H1261">IF(SUMIF('BDD de référence'!$B$6:$B$4786,A1261,'BDD de référence'!$J$6:$J$4786)&gt;0,IFERROR((VLOOKUP(E1261,'Volet 1 - Domaines 2&amp;3'!$A$39:$L$43,11,0)*D1261+VLOOKUP(E1261,'Volet 1 - Domaines 2&amp;3'!$A$39:$L$43,12,0))*$B$6,error),"")</f>
        <v/>
      </c>
      <c r="I1261" s="119">
        <f>IFERROR((VLOOKUP(E1261,'Simulations - Consolidé'!$A$41:$P$45,15,0)*D1261+VLOOKUP(E1261,'Simulations - Consolidé'!$A$41:$P$45,16,0)),"")*$C$6</f>
        <v>8133.0162020905918</v>
      </c>
      <c r="J1261" s="167">
        <v>5697.27</v>
      </c>
      <c r="K1261" s="167">
        <v>6836.7300000000005</v>
      </c>
      <c r="L1261" s="167">
        <v>5002.12</v>
      </c>
      <c r="M1261" s="167">
        <v>6002.55</v>
      </c>
      <c r="N1261" s="167">
        <v>5140.3</v>
      </c>
      <c r="O1261" s="167">
        <v>6168.36</v>
      </c>
    </row>
    <row r="1262" spans="1:15">
      <c r="A1262" s="1" t="s">
        <v>5323</v>
      </c>
      <c r="B1262" s="1" t="str">
        <f>VLOOKUP(A1262,'BDD de référence'!$B$5:$D$5006,3,0)</f>
        <v>50</v>
      </c>
      <c r="C1262" s="1" t="str">
        <f>VLOOKUP(A1262,'BDD de référence'!$B$5:$E$5006,4,0)</f>
        <v>Normandie</v>
      </c>
      <c r="D1262" s="201">
        <v>136718</v>
      </c>
      <c r="E1262" s="189" t="str">
        <f t="shared" si="19"/>
        <v>Tranche C</v>
      </c>
      <c r="F1262" s="119">
        <f>IFERROR((VLOOKUP(E1262,'Simulations - Consolidé'!$A$41:$P$45,13,0)*D1262+VLOOKUP(E1262,'Simulations - Consolidé'!$A$41:$P$45,14,0)),"")*$B$6</f>
        <v>88523.858313253004</v>
      </c>
      <c r="G1262" s="119" cm="1">
        <f t="array" ref="G1262">IF(SUMIF('BDD de référence'!$B$6:$B$4786,A1262,'BDD de référence'!$I$6:$I$4786)&gt;0,IFERROR((VLOOKUP(E1262,'Volet 1 - Domaines 2&amp;3'!$A$39:$L$43,11,0)*D1262+VLOOKUP(E1262,'Volet 1 - Domaines 2&amp;3'!$A$39:$L$43,12,0))*$B$6,error),"")</f>
        <v>34264.905060240962</v>
      </c>
      <c r="H1262" s="119" cm="1">
        <f t="array" ref="H1262">IF(SUMIF('BDD de référence'!$B$6:$B$4786,A1262,'BDD de référence'!$J$6:$J$4786)&gt;0,IFERROR((VLOOKUP(E1262,'Volet 1 - Domaines 2&amp;3'!$A$39:$L$43,11,0)*D1262+VLOOKUP(E1262,'Volet 1 - Domaines 2&amp;3'!$A$39:$L$43,12,0))*$B$6,error),"")</f>
        <v>34264.905060240962</v>
      </c>
      <c r="I1262" s="119">
        <f>IFERROR((VLOOKUP(E1262,'Simulations - Consolidé'!$A$41:$P$45,15,0)*D1262+VLOOKUP(E1262,'Simulations - Consolidé'!$A$41:$P$45,16,0)),"")*$C$6</f>
        <v>38483.112007052601</v>
      </c>
      <c r="J1262" s="167">
        <v>23218.429999999997</v>
      </c>
      <c r="K1262" s="167">
        <v>27862.12</v>
      </c>
      <c r="L1262" s="167">
        <v>15775.89</v>
      </c>
      <c r="M1262" s="167">
        <v>18931.07</v>
      </c>
      <c r="N1262" s="167">
        <v>12171.15</v>
      </c>
      <c r="O1262" s="167">
        <v>14605.38</v>
      </c>
    </row>
    <row r="1263" spans="1:15">
      <c r="A1263" s="1" t="s">
        <v>5380</v>
      </c>
      <c r="B1263" s="1" t="str">
        <f>VLOOKUP(A1263,'BDD de référence'!$B$5:$D$5006,3,0)</f>
        <v>50</v>
      </c>
      <c r="C1263" s="1" t="str">
        <f>VLOOKUP(A1263,'BDD de référence'!$B$5:$E$5006,4,0)</f>
        <v>Normandie</v>
      </c>
      <c r="D1263" s="201">
        <v>3722</v>
      </c>
      <c r="E1263" s="189" t="str">
        <f t="shared" si="19"/>
        <v>Tranche A</v>
      </c>
      <c r="F1263" s="119">
        <f>IFERROR((VLOOKUP(E1263,'Simulations - Consolidé'!$A$41:$P$45,13,0)*D1263+VLOOKUP(E1263,'Simulations - Consolidé'!$A$41:$P$45,14,0)),"")*$B$6</f>
        <v>18011.742857142857</v>
      </c>
      <c r="G1263" s="119" t="str" cm="1">
        <f t="array" ref="G1263">IF(SUMIF('BDD de référence'!$B$6:$B$4786,A1263,'BDD de référence'!$I$6:$I$4786)&gt;0,IFERROR((VLOOKUP(E1263,'Volet 1 - Domaines 2&amp;3'!$A$39:$L$43,11,0)*D1263+VLOOKUP(E1263,'Volet 1 - Domaines 2&amp;3'!$A$39:$L$43,12,0))*$B$6,error),"")</f>
        <v/>
      </c>
      <c r="H1263" s="119" t="str" cm="1">
        <f t="array" ref="H1263">IF(SUMIF('BDD de référence'!$B$6:$B$4786,A1263,'BDD de référence'!$J$6:$J$4786)&gt;0,IFERROR((VLOOKUP(E1263,'Volet 1 - Domaines 2&amp;3'!$A$39:$L$43,11,0)*D1263+VLOOKUP(E1263,'Volet 1 - Domaines 2&amp;3'!$A$39:$L$43,12,0))*$B$6,error),"")</f>
        <v/>
      </c>
      <c r="I1263" s="119">
        <f>IFERROR((VLOOKUP(E1263,'Simulations - Consolidé'!$A$41:$P$45,15,0)*D1263+VLOOKUP(E1263,'Simulations - Consolidé'!$A$41:$P$45,16,0)),"")*$C$6</f>
        <v>7830.0689895470377</v>
      </c>
      <c r="J1263" s="167">
        <v>5469.5300000000007</v>
      </c>
      <c r="K1263" s="167">
        <v>6563.4400000000005</v>
      </c>
      <c r="L1263" s="167">
        <v>4831.3200000000006</v>
      </c>
      <c r="M1263" s="167">
        <v>5797.59</v>
      </c>
      <c r="N1263" s="167">
        <v>5026.4400000000005</v>
      </c>
      <c r="O1263" s="167">
        <v>6031.7300000000005</v>
      </c>
    </row>
    <row r="1264" spans="1:15">
      <c r="A1264" s="1" t="s">
        <v>5336</v>
      </c>
      <c r="B1264" s="1" t="str">
        <f>VLOOKUP(A1264,'BDD de référence'!$B$5:$D$5006,3,0)</f>
        <v>50</v>
      </c>
      <c r="C1264" s="1" t="str">
        <f>VLOOKUP(A1264,'BDD de référence'!$B$5:$E$5006,4,0)</f>
        <v>Normandie</v>
      </c>
      <c r="D1264" s="201">
        <v>41581.5</v>
      </c>
      <c r="E1264" s="189" t="str">
        <f t="shared" si="19"/>
        <v>Tranche C</v>
      </c>
      <c r="F1264" s="119">
        <f>IFERROR((VLOOKUP(E1264,'Simulations - Consolidé'!$A$41:$P$45,13,0)*D1264+VLOOKUP(E1264,'Simulations - Consolidé'!$A$41:$P$45,14,0)),"")*$B$6</f>
        <v>48772.848433734936</v>
      </c>
      <c r="G1264" s="119" t="str" cm="1">
        <f t="array" ref="G1264">IF(SUMIF('BDD de référence'!$B$6:$B$4786,A1264,'BDD de référence'!$I$6:$I$4786)&gt;0,IFERROR((VLOOKUP(E1264,'Volet 1 - Domaines 2&amp;3'!$A$39:$L$43,11,0)*D1264+VLOOKUP(E1264,'Volet 1 - Domaines 2&amp;3'!$A$39:$L$43,12,0))*$B$6,error),"")</f>
        <v/>
      </c>
      <c r="H1264" s="119" cm="1">
        <f t="array" ref="H1264">IF(SUMIF('BDD de référence'!$B$6:$B$4786,A1264,'BDD de référence'!$J$6:$J$4786)&gt;0,IFERROR((VLOOKUP(E1264,'Volet 1 - Domaines 2&amp;3'!$A$39:$L$43,11,0)*D1264+VLOOKUP(E1264,'Volet 1 - Domaines 2&amp;3'!$A$39:$L$43,12,0))*$B$6,error),"")</f>
        <v>24132.29469879518</v>
      </c>
      <c r="I1264" s="119">
        <f>IFERROR((VLOOKUP(E1264,'Simulations - Consolidé'!$A$41:$P$45,15,0)*D1264+VLOOKUP(E1264,'Simulations - Consolidé'!$A$41:$P$45,16,0)),"")*$C$6</f>
        <v>21202.54386717602</v>
      </c>
      <c r="J1264" s="167">
        <v>12902.42</v>
      </c>
      <c r="K1264" s="167">
        <v>15482.91</v>
      </c>
      <c r="L1264" s="167">
        <v>10617.880000000001</v>
      </c>
      <c r="M1264" s="167">
        <v>12741.460000000001</v>
      </c>
      <c r="N1264" s="167">
        <v>7586.26</v>
      </c>
      <c r="O1264" s="167">
        <v>9103.52</v>
      </c>
    </row>
    <row r="1265" spans="1:15">
      <c r="A1265" s="1" t="s">
        <v>5352</v>
      </c>
      <c r="B1265" s="1" t="str">
        <f>VLOOKUP(A1265,'BDD de référence'!$B$5:$D$5006,3,0)</f>
        <v>50</v>
      </c>
      <c r="C1265" s="1" t="str">
        <f>VLOOKUP(A1265,'BDD de référence'!$B$5:$E$5006,4,0)</f>
        <v>Normandie</v>
      </c>
      <c r="D1265" s="201">
        <v>18274</v>
      </c>
      <c r="E1265" s="189" t="str">
        <f t="shared" si="19"/>
        <v>Tranche B</v>
      </c>
      <c r="F1265" s="119">
        <f>IFERROR((VLOOKUP(E1265,'Simulations - Consolidé'!$A$41:$P$45,13,0)*D1265+VLOOKUP(E1265,'Simulations - Consolidé'!$A$41:$P$45,14,0)),"")*$B$6</f>
        <v>35238.038709677421</v>
      </c>
      <c r="G1265" s="119" t="str" cm="1">
        <f t="array" ref="G1265">IF(SUMIF('BDD de référence'!$B$6:$B$4786,A1265,'BDD de référence'!$I$6:$I$4786)&gt;0,IFERROR((VLOOKUP(E1265,'Volet 1 - Domaines 2&amp;3'!$A$39:$L$43,11,0)*D1265+VLOOKUP(E1265,'Volet 1 - Domaines 2&amp;3'!$A$39:$L$43,12,0))*$B$6,error),"")</f>
        <v/>
      </c>
      <c r="H1265" s="119" t="str" cm="1">
        <f t="array" ref="H1265">IF(SUMIF('BDD de référence'!$B$6:$B$4786,A1265,'BDD de référence'!$J$6:$J$4786)&gt;0,IFERROR((VLOOKUP(E1265,'Volet 1 - Domaines 2&amp;3'!$A$39:$L$43,11,0)*D1265+VLOOKUP(E1265,'Volet 1 - Domaines 2&amp;3'!$A$39:$L$43,12,0))*$B$6,error),"")</f>
        <v/>
      </c>
      <c r="I1265" s="119">
        <f>IFERROR((VLOOKUP(E1265,'Simulations - Consolidé'!$A$41:$P$45,15,0)*D1265+VLOOKUP(E1265,'Simulations - Consolidé'!$A$41:$P$45,16,0)),"")*$C$6</f>
        <v>15318.688276947285</v>
      </c>
      <c r="J1265" s="167">
        <v>9583.7199999999993</v>
      </c>
      <c r="K1265" s="167">
        <v>11500.47</v>
      </c>
      <c r="L1265" s="167">
        <v>8447.32</v>
      </c>
      <c r="M1265" s="167">
        <v>10136.790000000001</v>
      </c>
      <c r="N1265" s="167">
        <v>6325.87</v>
      </c>
      <c r="O1265" s="167">
        <v>7591.05</v>
      </c>
    </row>
    <row r="1266" spans="1:15">
      <c r="A1266" s="1" t="s">
        <v>5331</v>
      </c>
      <c r="B1266" s="1" t="str">
        <f>VLOOKUP(A1266,'BDD de référence'!$B$5:$D$5006,3,0)</f>
        <v>50</v>
      </c>
      <c r="C1266" s="1" t="str">
        <f>VLOOKUP(A1266,'BDD de référence'!$B$5:$E$5006,4,0)</f>
        <v>Normandie</v>
      </c>
      <c r="D1266" s="201">
        <v>56059.5</v>
      </c>
      <c r="E1266" s="189" t="str">
        <f t="shared" si="19"/>
        <v>Tranche C</v>
      </c>
      <c r="F1266" s="119">
        <f>IFERROR((VLOOKUP(E1266,'Simulations - Consolidé'!$A$41:$P$45,13,0)*D1266+VLOOKUP(E1266,'Simulations - Consolidé'!$A$41:$P$45,14,0)),"")*$B$6</f>
        <v>54822.210361445781</v>
      </c>
      <c r="G1266" s="119" t="str" cm="1">
        <f t="array" ref="G1266">IF(SUMIF('BDD de référence'!$B$6:$B$4786,A1266,'BDD de référence'!$I$6:$I$4786)&gt;0,IFERROR((VLOOKUP(E1266,'Volet 1 - Domaines 2&amp;3'!$A$39:$L$43,11,0)*D1266+VLOOKUP(E1266,'Volet 1 - Domaines 2&amp;3'!$A$39:$L$43,12,0))*$B$6,error),"")</f>
        <v/>
      </c>
      <c r="H1266" s="119" cm="1">
        <f t="array" ref="H1266">IF(SUMIF('BDD de référence'!$B$6:$B$4786,A1266,'BDD de référence'!$J$6:$J$4786)&gt;0,IFERROR((VLOOKUP(E1266,'Volet 1 - Domaines 2&amp;3'!$A$39:$L$43,11,0)*D1266+VLOOKUP(E1266,'Volet 1 - Domaines 2&amp;3'!$A$39:$L$43,12,0))*$B$6,error),"")</f>
        <v>25674.288915662648</v>
      </c>
      <c r="I1266" s="119">
        <f>IFERROR((VLOOKUP(E1266,'Simulations - Consolidé'!$A$41:$P$45,15,0)*D1266+VLOOKUP(E1266,'Simulations - Consolidé'!$A$41:$P$45,16,0)),"")*$C$6</f>
        <v>23832.323873053188</v>
      </c>
      <c r="J1266" s="167">
        <v>14472.32</v>
      </c>
      <c r="K1266" s="167">
        <v>17366.789999999997</v>
      </c>
      <c r="L1266" s="167">
        <v>11402.83</v>
      </c>
      <c r="M1266" s="167">
        <v>13683.4</v>
      </c>
      <c r="N1266" s="167">
        <v>8284</v>
      </c>
      <c r="O1266" s="167">
        <v>9940.7999999999993</v>
      </c>
    </row>
    <row r="1267" spans="1:15">
      <c r="A1267" s="1" t="s">
        <v>5342</v>
      </c>
      <c r="B1267" s="1" t="str">
        <f>VLOOKUP(A1267,'BDD de référence'!$B$5:$D$5006,3,0)</f>
        <v>50</v>
      </c>
      <c r="C1267" s="1" t="str">
        <f>VLOOKUP(A1267,'BDD de référence'!$B$5:$E$5006,4,0)</f>
        <v>Normandie</v>
      </c>
      <c r="D1267" s="201">
        <v>31228</v>
      </c>
      <c r="E1267" s="189" t="str">
        <f t="shared" si="19"/>
        <v>Tranche C</v>
      </c>
      <c r="F1267" s="119">
        <f>IFERROR((VLOOKUP(E1267,'Simulations - Consolidé'!$A$41:$P$45,13,0)*D1267+VLOOKUP(E1267,'Simulations - Consolidé'!$A$41:$P$45,14,0)),"")*$B$6</f>
        <v>44446.831807228911</v>
      </c>
      <c r="G1267" s="119" t="str" cm="1">
        <f t="array" ref="G1267">IF(SUMIF('BDD de référence'!$B$6:$B$4786,A1267,'BDD de référence'!$I$6:$I$4786)&gt;0,IFERROR((VLOOKUP(E1267,'Volet 1 - Domaines 2&amp;3'!$A$39:$L$43,11,0)*D1267+VLOOKUP(E1267,'Volet 1 - Domaines 2&amp;3'!$A$39:$L$43,12,0))*$B$6,error),"")</f>
        <v/>
      </c>
      <c r="H1267" s="119" t="str" cm="1">
        <f t="array" ref="H1267">IF(SUMIF('BDD de référence'!$B$6:$B$4786,A1267,'BDD de référence'!$J$6:$J$4786)&gt;0,IFERROR((VLOOKUP(E1267,'Volet 1 - Domaines 2&amp;3'!$A$39:$L$43,11,0)*D1267+VLOOKUP(E1267,'Volet 1 - Domaines 2&amp;3'!$A$39:$L$43,12,0))*$B$6,error),"")</f>
        <v/>
      </c>
      <c r="I1267" s="119">
        <f>IFERROR((VLOOKUP(E1267,'Simulations - Consolidé'!$A$41:$P$45,15,0)*D1267+VLOOKUP(E1267,'Simulations - Consolidé'!$A$41:$P$45,16,0)),"")*$C$6</f>
        <v>19321.936926241553</v>
      </c>
      <c r="J1267" s="167">
        <v>11779.75</v>
      </c>
      <c r="K1267" s="167">
        <v>14135.7</v>
      </c>
      <c r="L1267" s="167">
        <v>10056.550000000001</v>
      </c>
      <c r="M1267" s="167">
        <v>12067.86</v>
      </c>
      <c r="N1267" s="167">
        <v>7087.3</v>
      </c>
      <c r="O1267" s="167">
        <v>8504.76</v>
      </c>
    </row>
    <row r="1268" spans="1:15">
      <c r="A1268" s="1" t="s">
        <v>5385</v>
      </c>
      <c r="B1268" s="1" t="str">
        <f>VLOOKUP(A1268,'BDD de référence'!$B$5:$D$5006,3,0)</f>
        <v>50</v>
      </c>
      <c r="C1268" s="1" t="str">
        <f>VLOOKUP(A1268,'BDD de référence'!$B$5:$E$5006,4,0)</f>
        <v>Normandie</v>
      </c>
      <c r="D1268" s="201">
        <v>2815</v>
      </c>
      <c r="E1268" s="189" t="str">
        <f t="shared" si="19"/>
        <v>Tranche A</v>
      </c>
      <c r="F1268" s="119">
        <f>IFERROR((VLOOKUP(E1268,'Simulations - Consolidé'!$A$41:$P$45,13,0)*D1268+VLOOKUP(E1268,'Simulations - Consolidé'!$A$41:$P$45,14,0)),"")*$B$6</f>
        <v>17350.928571428569</v>
      </c>
      <c r="G1268" s="119" t="str" cm="1">
        <f t="array" ref="G1268">IF(SUMIF('BDD de référence'!$B$6:$B$4786,A1268,'BDD de référence'!$I$6:$I$4786)&gt;0,IFERROR((VLOOKUP(E1268,'Volet 1 - Domaines 2&amp;3'!$A$39:$L$43,11,0)*D1268+VLOOKUP(E1268,'Volet 1 - Domaines 2&amp;3'!$A$39:$L$43,12,0))*$B$6,error),"")</f>
        <v/>
      </c>
      <c r="H1268" s="119" t="str" cm="1">
        <f t="array" ref="H1268">IF(SUMIF('BDD de référence'!$B$6:$B$4786,A1268,'BDD de référence'!$J$6:$J$4786)&gt;0,IFERROR((VLOOKUP(E1268,'Volet 1 - Domaines 2&amp;3'!$A$39:$L$43,11,0)*D1268+VLOOKUP(E1268,'Volet 1 - Domaines 2&amp;3'!$A$39:$L$43,12,0))*$B$6,error),"")</f>
        <v/>
      </c>
      <c r="I1268" s="119">
        <f>IFERROR((VLOOKUP(E1268,'Simulations - Consolidé'!$A$41:$P$45,15,0)*D1268+VLOOKUP(E1268,'Simulations - Consolidé'!$A$41:$P$45,16,0)),"")*$C$6</f>
        <v>7542.7996515679442</v>
      </c>
      <c r="J1268" s="167">
        <v>5253.58</v>
      </c>
      <c r="K1268" s="167">
        <v>6304.3</v>
      </c>
      <c r="L1268" s="167">
        <v>4669.3500000000004</v>
      </c>
      <c r="M1268" s="167">
        <v>5603.22</v>
      </c>
      <c r="N1268" s="167">
        <v>4918.46</v>
      </c>
      <c r="O1268" s="167">
        <v>5902.16</v>
      </c>
    </row>
    <row r="1269" spans="1:15">
      <c r="A1269" s="1" t="s">
        <v>5329</v>
      </c>
      <c r="B1269" s="1" t="str">
        <f>VLOOKUP(A1269,'BDD de référence'!$B$5:$D$5006,3,0)</f>
        <v>50</v>
      </c>
      <c r="C1269" s="1" t="str">
        <f>VLOOKUP(A1269,'BDD de référence'!$B$5:$E$5006,4,0)</f>
        <v>Normandie</v>
      </c>
      <c r="D1269" s="201">
        <v>56251</v>
      </c>
      <c r="E1269" s="189" t="str">
        <f t="shared" si="19"/>
        <v>Tranche C</v>
      </c>
      <c r="F1269" s="119">
        <f>IFERROR((VLOOKUP(E1269,'Simulations - Consolidé'!$A$41:$P$45,13,0)*D1269+VLOOKUP(E1269,'Simulations - Consolidé'!$A$41:$P$45,14,0)),"")*$B$6</f>
        <v>54902.225060240962</v>
      </c>
      <c r="G1269" s="119" t="str" cm="1">
        <f t="array" ref="G1269">IF(SUMIF('BDD de référence'!$B$6:$B$4786,A1269,'BDD de référence'!$I$6:$I$4786)&gt;0,IFERROR((VLOOKUP(E1269,'Volet 1 - Domaines 2&amp;3'!$A$39:$L$43,11,0)*D1269+VLOOKUP(E1269,'Volet 1 - Domaines 2&amp;3'!$A$39:$L$43,12,0))*$B$6,error),"")</f>
        <v/>
      </c>
      <c r="H1269" s="119" cm="1">
        <f t="array" ref="H1269">IF(SUMIF('BDD de référence'!$B$6:$B$4786,A1269,'BDD de référence'!$J$6:$J$4786)&gt;0,IFERROR((VLOOKUP(E1269,'Volet 1 - Domaines 2&amp;3'!$A$39:$L$43,11,0)*D1269+VLOOKUP(E1269,'Volet 1 - Domaines 2&amp;3'!$A$39:$L$43,12,0))*$B$6,error),"")</f>
        <v>25694.684819277107</v>
      </c>
      <c r="I1269" s="119">
        <f>IFERROR((VLOOKUP(E1269,'Simulations - Consolidé'!$A$41:$P$45,15,0)*D1269+VLOOKUP(E1269,'Simulations - Consolidé'!$A$41:$P$45,16,0)),"")*$C$6</f>
        <v>23867.107881281223</v>
      </c>
      <c r="J1269" s="167">
        <v>14493.09</v>
      </c>
      <c r="K1269" s="167">
        <v>17391.71</v>
      </c>
      <c r="L1269" s="167">
        <v>11413.210000000001</v>
      </c>
      <c r="M1269" s="167">
        <v>13695.86</v>
      </c>
      <c r="N1269" s="167">
        <v>8293.23</v>
      </c>
      <c r="O1269" s="167">
        <v>9951.880000000001</v>
      </c>
    </row>
    <row r="1270" spans="1:15">
      <c r="A1270" s="1" t="s">
        <v>5371</v>
      </c>
      <c r="B1270" s="1" t="str">
        <f>VLOOKUP(A1270,'BDD de référence'!$B$5:$D$5006,3,0)</f>
        <v>50</v>
      </c>
      <c r="C1270" s="1" t="str">
        <f>VLOOKUP(A1270,'BDD de référence'!$B$5:$E$5006,4,0)</f>
        <v>Normandie</v>
      </c>
      <c r="D1270" s="201">
        <v>8041</v>
      </c>
      <c r="E1270" s="189" t="str">
        <f t="shared" si="19"/>
        <v>Tranche B</v>
      </c>
      <c r="F1270" s="119">
        <f>IFERROR((VLOOKUP(E1270,'Simulations - Consolidé'!$A$41:$P$45,13,0)*D1270+VLOOKUP(E1270,'Simulations - Consolidé'!$A$41:$P$45,14,0)),"")*$B$6</f>
        <v>21770.090322580643</v>
      </c>
      <c r="G1270" s="119" t="str" cm="1">
        <f t="array" ref="G1270">IF(SUMIF('BDD de référence'!$B$6:$B$4786,A1270,'BDD de référence'!$I$6:$I$4786)&gt;0,IFERROR((VLOOKUP(E1270,'Volet 1 - Domaines 2&amp;3'!$A$39:$L$43,11,0)*D1270+VLOOKUP(E1270,'Volet 1 - Domaines 2&amp;3'!$A$39:$L$43,12,0))*$B$6,error),"")</f>
        <v/>
      </c>
      <c r="H1270" s="119" t="str" cm="1">
        <f t="array" ref="H1270">IF(SUMIF('BDD de référence'!$B$6:$B$4786,A1270,'BDD de référence'!$J$6:$J$4786)&gt;0,IFERROR((VLOOKUP(E1270,'Volet 1 - Domaines 2&amp;3'!$A$39:$L$43,11,0)*D1270+VLOOKUP(E1270,'Volet 1 - Domaines 2&amp;3'!$A$39:$L$43,12,0))*$B$6,error),"")</f>
        <v/>
      </c>
      <c r="I1270" s="119">
        <f>IFERROR((VLOOKUP(E1270,'Simulations - Consolidé'!$A$41:$P$45,15,0)*D1270+VLOOKUP(E1270,'Simulations - Consolidé'!$A$41:$P$45,16,0)),"")*$C$6</f>
        <v>9463.8986624704939</v>
      </c>
      <c r="J1270" s="167">
        <v>6557.83</v>
      </c>
      <c r="K1270" s="167">
        <v>7869.4000000000005</v>
      </c>
      <c r="L1270" s="167">
        <v>5696.51</v>
      </c>
      <c r="M1270" s="167">
        <v>6835.8200000000006</v>
      </c>
      <c r="N1270" s="167">
        <v>5500.63</v>
      </c>
      <c r="O1270" s="167">
        <v>6600.76</v>
      </c>
    </row>
    <row r="1271" spans="1:15">
      <c r="A1271" s="1" t="s">
        <v>5347</v>
      </c>
      <c r="B1271" s="1" t="str">
        <f>VLOOKUP(A1271,'BDD de référence'!$B$5:$D$5006,3,0)</f>
        <v>50</v>
      </c>
      <c r="C1271" s="1" t="str">
        <f>VLOOKUP(A1271,'BDD de référence'!$B$5:$E$5006,4,0)</f>
        <v>Normandie</v>
      </c>
      <c r="D1271" s="201">
        <v>20303</v>
      </c>
      <c r="E1271" s="189" t="str">
        <f t="shared" si="19"/>
        <v>Tranche B</v>
      </c>
      <c r="F1271" s="119">
        <f>IFERROR((VLOOKUP(E1271,'Simulations - Consolidé'!$A$41:$P$45,13,0)*D1271+VLOOKUP(E1271,'Simulations - Consolidé'!$A$41:$P$45,14,0)),"")*$B$6</f>
        <v>37908.464516129025</v>
      </c>
      <c r="G1271" s="119" t="str" cm="1">
        <f t="array" ref="G1271">IF(SUMIF('BDD de référence'!$B$6:$B$4786,A1271,'BDD de référence'!$I$6:$I$4786)&gt;0,IFERROR((VLOOKUP(E1271,'Volet 1 - Domaines 2&amp;3'!$A$39:$L$43,11,0)*D1271+VLOOKUP(E1271,'Volet 1 - Domaines 2&amp;3'!$A$39:$L$43,12,0))*$B$6,error),"")</f>
        <v/>
      </c>
      <c r="H1271" s="119" t="str" cm="1">
        <f t="array" ref="H1271">IF(SUMIF('BDD de référence'!$B$6:$B$4786,A1271,'BDD de référence'!$J$6:$J$4786)&gt;0,IFERROR((VLOOKUP(E1271,'Volet 1 - Domaines 2&amp;3'!$A$39:$L$43,11,0)*D1271+VLOOKUP(E1271,'Volet 1 - Domaines 2&amp;3'!$A$39:$L$43,12,0))*$B$6,error),"")</f>
        <v/>
      </c>
      <c r="I1271" s="119">
        <f>IFERROR((VLOOKUP(E1271,'Simulations - Consolidé'!$A$41:$P$45,15,0)*D1271+VLOOKUP(E1271,'Simulations - Consolidé'!$A$41:$P$45,16,0)),"")*$C$6</f>
        <v>16479.576396538159</v>
      </c>
      <c r="J1271" s="167">
        <v>10183.69</v>
      </c>
      <c r="K1271" s="167">
        <v>12220.43</v>
      </c>
      <c r="L1271" s="167">
        <v>8992.75</v>
      </c>
      <c r="M1271" s="167">
        <v>10791.3</v>
      </c>
      <c r="N1271" s="167">
        <v>6489.5</v>
      </c>
      <c r="O1271" s="167">
        <v>7787.4</v>
      </c>
    </row>
    <row r="1272" spans="1:15">
      <c r="A1272" s="1" t="s">
        <v>5344</v>
      </c>
      <c r="B1272" s="1" t="str">
        <f>VLOOKUP(A1272,'BDD de référence'!$B$5:$D$5006,3,0)</f>
        <v>50</v>
      </c>
      <c r="C1272" s="1" t="str">
        <f>VLOOKUP(A1272,'BDD de référence'!$B$5:$E$5006,4,0)</f>
        <v>Normandie</v>
      </c>
      <c r="D1272" s="201">
        <v>23762</v>
      </c>
      <c r="E1272" s="189" t="str">
        <f t="shared" si="19"/>
        <v>Tranche C</v>
      </c>
      <c r="F1272" s="119">
        <f>IFERROR((VLOOKUP(E1272,'Simulations - Consolidé'!$A$41:$P$45,13,0)*D1272+VLOOKUP(E1272,'Simulations - Consolidé'!$A$41:$P$45,14,0)),"")*$B$6</f>
        <v>41327.30313253012</v>
      </c>
      <c r="G1272" s="119" t="str" cm="1">
        <f t="array" ref="G1272">IF(SUMIF('BDD de référence'!$B$6:$B$4786,A1272,'BDD de référence'!$I$6:$I$4786)&gt;0,IFERROR((VLOOKUP(E1272,'Volet 1 - Domaines 2&amp;3'!$A$39:$L$43,11,0)*D1272+VLOOKUP(E1272,'Volet 1 - Domaines 2&amp;3'!$A$39:$L$43,12,0))*$B$6,error),"")</f>
        <v/>
      </c>
      <c r="H1272" s="119" cm="1">
        <f t="array" ref="H1272">IF(SUMIF('BDD de référence'!$B$6:$B$4786,A1272,'BDD de référence'!$J$6:$J$4786)&gt;0,IFERROR((VLOOKUP(E1272,'Volet 1 - Domaines 2&amp;3'!$A$39:$L$43,11,0)*D1272+VLOOKUP(E1272,'Volet 1 - Domaines 2&amp;3'!$A$39:$L$43,12,0))*$B$6,error),"")</f>
        <v>22234.410602409636</v>
      </c>
      <c r="I1272" s="119">
        <f>IFERROR((VLOOKUP(E1272,'Simulations - Consolidé'!$A$41:$P$45,15,0)*D1272+VLOOKUP(E1272,'Simulations - Consolidé'!$A$41:$P$45,16,0)),"")*$C$6</f>
        <v>17965.81470467235</v>
      </c>
      <c r="J1272" s="167">
        <v>10970.19</v>
      </c>
      <c r="K1272" s="167">
        <v>13164.23</v>
      </c>
      <c r="L1272" s="167">
        <v>9651.76</v>
      </c>
      <c r="M1272" s="167">
        <v>11582.12</v>
      </c>
      <c r="N1272" s="167">
        <v>6727.5</v>
      </c>
      <c r="O1272" s="167">
        <v>8073</v>
      </c>
    </row>
    <row r="1273" spans="1:15">
      <c r="A1273" s="1" t="s">
        <v>5362</v>
      </c>
      <c r="B1273" s="1" t="str">
        <f>VLOOKUP(A1273,'BDD de référence'!$B$5:$D$5006,3,0)</f>
        <v>50</v>
      </c>
      <c r="C1273" s="1" t="str">
        <f>VLOOKUP(A1273,'BDD de référence'!$B$5:$E$5006,4,0)</f>
        <v>Normandie</v>
      </c>
      <c r="D1273" s="201">
        <v>55433.75</v>
      </c>
      <c r="E1273" s="189" t="str">
        <f t="shared" si="19"/>
        <v>Tranche C</v>
      </c>
      <c r="F1273" s="119">
        <f>IFERROR((VLOOKUP(E1273,'Simulations - Consolidé'!$A$41:$P$45,13,0)*D1273+VLOOKUP(E1273,'Simulations - Consolidé'!$A$41:$P$45,14,0)),"")*$B$6</f>
        <v>54560.752409638546</v>
      </c>
      <c r="G1273" s="119" t="str" cm="1">
        <f t="array" ref="G1273">IF(SUMIF('BDD de référence'!$B$6:$B$4786,A1273,'BDD de référence'!$I$6:$I$4786)&gt;0,IFERROR((VLOOKUP(E1273,'Volet 1 - Domaines 2&amp;3'!$A$39:$L$43,11,0)*D1273+VLOOKUP(E1273,'Volet 1 - Domaines 2&amp;3'!$A$39:$L$43,12,0))*$B$6,error),"")</f>
        <v/>
      </c>
      <c r="H1273" s="119" t="str" cm="1">
        <f t="array" ref="H1273">IF(SUMIF('BDD de référence'!$B$6:$B$4786,A1273,'BDD de référence'!$J$6:$J$4786)&gt;0,IFERROR((VLOOKUP(E1273,'Volet 1 - Domaines 2&amp;3'!$A$39:$L$43,11,0)*D1273+VLOOKUP(E1273,'Volet 1 - Domaines 2&amp;3'!$A$39:$L$43,12,0))*$B$6,error),"")</f>
        <v/>
      </c>
      <c r="I1273" s="119">
        <f>IFERROR((VLOOKUP(E1273,'Simulations - Consolidé'!$A$41:$P$45,15,0)*D1273+VLOOKUP(E1273,'Simulations - Consolidé'!$A$41:$P$45,16,0)),"")*$C$6</f>
        <v>23718.662812224509</v>
      </c>
      <c r="J1273" s="167">
        <v>14404.47</v>
      </c>
      <c r="K1273" s="167">
        <v>17285.37</v>
      </c>
      <c r="L1273" s="167">
        <v>11368.9</v>
      </c>
      <c r="M1273" s="167">
        <v>13642.68</v>
      </c>
      <c r="N1273" s="167">
        <v>8253.85</v>
      </c>
      <c r="O1273" s="167">
        <v>9904.6200000000008</v>
      </c>
    </row>
    <row r="1274" spans="1:15">
      <c r="A1274" s="1" t="s">
        <v>5358</v>
      </c>
      <c r="B1274" s="1" t="str">
        <f>VLOOKUP(A1274,'BDD de référence'!$B$5:$D$5006,3,0)</f>
        <v>50</v>
      </c>
      <c r="C1274" s="1" t="str">
        <f>VLOOKUP(A1274,'BDD de référence'!$B$5:$E$5006,4,0)</f>
        <v>Normandie</v>
      </c>
      <c r="D1274" s="201">
        <v>13932</v>
      </c>
      <c r="E1274" s="189" t="str">
        <f t="shared" si="19"/>
        <v>Tranche B</v>
      </c>
      <c r="F1274" s="119">
        <f>IFERROR((VLOOKUP(E1274,'Simulations - Consolidé'!$A$41:$P$45,13,0)*D1274+VLOOKUP(E1274,'Simulations - Consolidé'!$A$41:$P$45,14,0)),"")*$B$6</f>
        <v>29523.406451612904</v>
      </c>
      <c r="G1274" s="119" t="str" cm="1">
        <f t="array" ref="G1274">IF(SUMIF('BDD de référence'!$B$6:$B$4786,A1274,'BDD de référence'!$I$6:$I$4786)&gt;0,IFERROR((VLOOKUP(E1274,'Volet 1 - Domaines 2&amp;3'!$A$39:$L$43,11,0)*D1274+VLOOKUP(E1274,'Volet 1 - Domaines 2&amp;3'!$A$39:$L$43,12,0))*$B$6,error),"")</f>
        <v/>
      </c>
      <c r="H1274" s="119" t="str" cm="1">
        <f t="array" ref="H1274">IF(SUMIF('BDD de référence'!$B$6:$B$4786,A1274,'BDD de référence'!$J$6:$J$4786)&gt;0,IFERROR((VLOOKUP(E1274,'Volet 1 - Domaines 2&amp;3'!$A$39:$L$43,11,0)*D1274+VLOOKUP(E1274,'Volet 1 - Domaines 2&amp;3'!$A$39:$L$43,12,0))*$B$6,error),"")</f>
        <v/>
      </c>
      <c r="I1274" s="119">
        <f>IFERROR((VLOOKUP(E1274,'Simulations - Consolidé'!$A$41:$P$45,15,0)*D1274+VLOOKUP(E1274,'Simulations - Consolidé'!$A$41:$P$45,16,0)),"")*$C$6</f>
        <v>12834.422029897718</v>
      </c>
      <c r="J1274" s="167">
        <v>8299.8000000000011</v>
      </c>
      <c r="K1274" s="167">
        <v>9959.76</v>
      </c>
      <c r="L1274" s="167">
        <v>7280.1100000000006</v>
      </c>
      <c r="M1274" s="167">
        <v>8736.14</v>
      </c>
      <c r="N1274" s="167">
        <v>5975.7</v>
      </c>
      <c r="O1274" s="167">
        <v>7170.84</v>
      </c>
    </row>
    <row r="1275" spans="1:15">
      <c r="A1275" s="1" t="s">
        <v>5393</v>
      </c>
      <c r="B1275" s="1" t="str">
        <f>VLOOKUP(A1275,'BDD de référence'!$B$5:$D$5006,3,0)</f>
        <v>50</v>
      </c>
      <c r="C1275" s="1" t="str">
        <f>VLOOKUP(A1275,'BDD de référence'!$B$5:$E$5006,4,0)</f>
        <v>Normandie</v>
      </c>
      <c r="D1275" s="201">
        <v>1960</v>
      </c>
      <c r="E1275" s="189" t="str">
        <f t="shared" si="19"/>
        <v>Tranche A</v>
      </c>
      <c r="F1275" s="119">
        <f>IFERROR((VLOOKUP(E1275,'Simulations - Consolidé'!$A$41:$P$45,13,0)*D1275+VLOOKUP(E1275,'Simulations - Consolidé'!$A$41:$P$45,14,0)),"")*$B$6</f>
        <v>16728</v>
      </c>
      <c r="G1275" s="119" t="str" cm="1">
        <f t="array" ref="G1275">IF(SUMIF('BDD de référence'!$B$6:$B$4786,A1275,'BDD de référence'!$I$6:$I$4786)&gt;0,IFERROR((VLOOKUP(E1275,'Volet 1 - Domaines 2&amp;3'!$A$39:$L$43,11,0)*D1275+VLOOKUP(E1275,'Volet 1 - Domaines 2&amp;3'!$A$39:$L$43,12,0))*$B$6,error),"")</f>
        <v/>
      </c>
      <c r="H1275" s="119" t="str" cm="1">
        <f t="array" ref="H1275">IF(SUMIF('BDD de référence'!$B$6:$B$4786,A1275,'BDD de référence'!$J$6:$J$4786)&gt;0,IFERROR((VLOOKUP(E1275,'Volet 1 - Domaines 2&amp;3'!$A$39:$L$43,11,0)*D1275+VLOOKUP(E1275,'Volet 1 - Domaines 2&amp;3'!$A$39:$L$43,12,0))*$B$6,error),"")</f>
        <v/>
      </c>
      <c r="I1275" s="119">
        <f>IFERROR((VLOOKUP(E1275,'Simulations - Consolidé'!$A$41:$P$45,15,0)*D1275+VLOOKUP(E1275,'Simulations - Consolidé'!$A$41:$P$45,16,0)),"")*$C$6</f>
        <v>7272</v>
      </c>
      <c r="J1275" s="167">
        <v>5050</v>
      </c>
      <c r="K1275" s="167">
        <v>6060</v>
      </c>
      <c r="L1275" s="167">
        <v>4516.67</v>
      </c>
      <c r="M1275" s="167">
        <v>5420.01</v>
      </c>
      <c r="N1275" s="167">
        <v>4816.67</v>
      </c>
      <c r="O1275" s="167">
        <v>5780.01</v>
      </c>
    </row>
    <row r="1276" spans="1:15">
      <c r="A1276" s="1" t="s">
        <v>5350</v>
      </c>
      <c r="B1276" s="1" t="str">
        <f>VLOOKUP(A1276,'BDD de référence'!$B$5:$D$5006,3,0)</f>
        <v>50</v>
      </c>
      <c r="C1276" s="1" t="str">
        <f>VLOOKUP(A1276,'BDD de référence'!$B$5:$E$5006,4,0)</f>
        <v>Normandie</v>
      </c>
      <c r="D1276" s="201">
        <v>18357</v>
      </c>
      <c r="E1276" s="189" t="str">
        <f t="shared" si="19"/>
        <v>Tranche B</v>
      </c>
      <c r="F1276" s="119">
        <f>IFERROR((VLOOKUP(E1276,'Simulations - Consolidé'!$A$41:$P$45,13,0)*D1276+VLOOKUP(E1276,'Simulations - Consolidé'!$A$41:$P$45,14,0)),"")*$B$6</f>
        <v>35347.277419354839</v>
      </c>
      <c r="G1276" s="119" t="str" cm="1">
        <f t="array" ref="G1276">IF(SUMIF('BDD de référence'!$B$6:$B$4786,A1276,'BDD de référence'!$I$6:$I$4786)&gt;0,IFERROR((VLOOKUP(E1276,'Volet 1 - Domaines 2&amp;3'!$A$39:$L$43,11,0)*D1276+VLOOKUP(E1276,'Volet 1 - Domaines 2&amp;3'!$A$39:$L$43,12,0))*$B$6,error),"")</f>
        <v/>
      </c>
      <c r="H1276" s="119" t="str" cm="1">
        <f t="array" ref="H1276">IF(SUMIF('BDD de référence'!$B$6:$B$4786,A1276,'BDD de référence'!$J$6:$J$4786)&gt;0,IFERROR((VLOOKUP(E1276,'Volet 1 - Domaines 2&amp;3'!$A$39:$L$43,11,0)*D1276+VLOOKUP(E1276,'Volet 1 - Domaines 2&amp;3'!$A$39:$L$43,12,0))*$B$6,error),"")</f>
        <v/>
      </c>
      <c r="I1276" s="119">
        <f>IFERROR((VLOOKUP(E1276,'Simulations - Consolidé'!$A$41:$P$45,15,0)*D1276+VLOOKUP(E1276,'Simulations - Consolidé'!$A$41:$P$45,16,0)),"")*$C$6</f>
        <v>15366.176553894571</v>
      </c>
      <c r="J1276" s="167">
        <v>9608.26</v>
      </c>
      <c r="K1276" s="167">
        <v>11529.92</v>
      </c>
      <c r="L1276" s="167">
        <v>8469.630000000001</v>
      </c>
      <c r="M1276" s="167">
        <v>10163.56</v>
      </c>
      <c r="N1276" s="167">
        <v>6332.56</v>
      </c>
      <c r="O1276" s="167">
        <v>7599.08</v>
      </c>
    </row>
    <row r="1277" spans="1:15">
      <c r="A1277" s="1" t="s">
        <v>5374</v>
      </c>
      <c r="B1277" s="1" t="str">
        <f>VLOOKUP(A1277,'BDD de référence'!$B$5:$D$5006,3,0)</f>
        <v>50</v>
      </c>
      <c r="C1277" s="1" t="str">
        <f>VLOOKUP(A1277,'BDD de référence'!$B$5:$E$5006,4,0)</f>
        <v>Normandie</v>
      </c>
      <c r="D1277" s="201">
        <v>4979.5</v>
      </c>
      <c r="E1277" s="189" t="str">
        <f t="shared" si="19"/>
        <v>Tranche A</v>
      </c>
      <c r="F1277" s="119">
        <f>IFERROR((VLOOKUP(E1277,'Simulations - Consolidé'!$A$41:$P$45,13,0)*D1277+VLOOKUP(E1277,'Simulations - Consolidé'!$A$41:$P$45,14,0)),"")*$B$6</f>
        <v>18927.921428571426</v>
      </c>
      <c r="G1277" s="119" t="str" cm="1">
        <f t="array" ref="G1277">IF(SUMIF('BDD de référence'!$B$6:$B$4786,A1277,'BDD de référence'!$I$6:$I$4786)&gt;0,IFERROR((VLOOKUP(E1277,'Volet 1 - Domaines 2&amp;3'!$A$39:$L$43,11,0)*D1277+VLOOKUP(E1277,'Volet 1 - Domaines 2&amp;3'!$A$39:$L$43,12,0))*$B$6,error),"")</f>
        <v/>
      </c>
      <c r="H1277" s="119" t="str" cm="1">
        <f t="array" ref="H1277">IF(SUMIF('BDD de référence'!$B$6:$B$4786,A1277,'BDD de référence'!$J$6:$J$4786)&gt;0,IFERROR((VLOOKUP(E1277,'Volet 1 - Domaines 2&amp;3'!$A$39:$L$43,11,0)*D1277+VLOOKUP(E1277,'Volet 1 - Domaines 2&amp;3'!$A$39:$L$43,12,0))*$B$6,error),"")</f>
        <v/>
      </c>
      <c r="I1277" s="119">
        <f>IFERROR((VLOOKUP(E1277,'Simulations - Consolidé'!$A$41:$P$45,15,0)*D1277+VLOOKUP(E1277,'Simulations - Consolidé'!$A$41:$P$45,16,0)),"")*$C$6</f>
        <v>8228.3503484320572</v>
      </c>
      <c r="J1277" s="167">
        <v>5768.9400000000005</v>
      </c>
      <c r="K1277" s="167">
        <v>6922.7300000000005</v>
      </c>
      <c r="L1277" s="167">
        <v>5055.87</v>
      </c>
      <c r="M1277" s="167">
        <v>6067.05</v>
      </c>
      <c r="N1277" s="167">
        <v>5176.1400000000003</v>
      </c>
      <c r="O1277" s="167">
        <v>6211.37</v>
      </c>
    </row>
    <row r="1278" spans="1:15">
      <c r="A1278" s="1" t="s">
        <v>5445</v>
      </c>
      <c r="B1278" s="1" t="str">
        <f>VLOOKUP(A1278,'BDD de référence'!$B$5:$D$5006,3,0)</f>
        <v>51</v>
      </c>
      <c r="C1278" s="1" t="str">
        <f>VLOOKUP(A1278,'BDD de référence'!$B$5:$E$5006,4,0)</f>
        <v>Grand Est</v>
      </c>
      <c r="D1278" s="201">
        <v>449369.75</v>
      </c>
      <c r="E1278" s="189" t="str">
        <f t="shared" si="19"/>
        <v>Tranche D</v>
      </c>
      <c r="F1278" s="119">
        <f>IFERROR((VLOOKUP(E1278,'Simulations - Consolidé'!$A$41:$P$45,13,0)*D1278+VLOOKUP(E1278,'Simulations - Consolidé'!$A$41:$P$45,14,0)),"")*$B$6</f>
        <v>150637.90428832118</v>
      </c>
      <c r="G1278" s="119" cm="1">
        <f t="array" ref="G1278">IF(SUMIF('BDD de référence'!$B$6:$B$4786,A1278,'BDD de référence'!$I$6:$I$4786)&gt;0,IFERROR((VLOOKUP(E1278,'Volet 1 - Domaines 2&amp;3'!$A$39:$L$43,11,0)*D1278+VLOOKUP(E1278,'Volet 1 - Domaines 2&amp;3'!$A$39:$L$43,12,0))*$B$6,error),"")</f>
        <v>48010.948941605835</v>
      </c>
      <c r="H1278" s="119" cm="1">
        <f t="array" ref="H1278">IF(SUMIF('BDD de référence'!$B$6:$B$4786,A1278,'BDD de référence'!$J$6:$J$4786)&gt;0,IFERROR((VLOOKUP(E1278,'Volet 1 - Domaines 2&amp;3'!$A$39:$L$43,11,0)*D1278+VLOOKUP(E1278,'Volet 1 - Domaines 2&amp;3'!$A$39:$L$43,12,0))*$B$6,error),"")</f>
        <v>48010.948941605835</v>
      </c>
      <c r="I1278" s="119">
        <f>IFERROR((VLOOKUP(E1278,'Simulations - Consolidé'!$A$41:$P$45,15,0)*D1278+VLOOKUP(E1278,'Simulations - Consolidé'!$A$41:$P$45,16,0)),"")*$C$6</f>
        <v>65485.344331938752</v>
      </c>
      <c r="J1278" s="167">
        <v>39337.990000000005</v>
      </c>
      <c r="K1278" s="167">
        <v>47205.590000000004</v>
      </c>
      <c r="L1278" s="167">
        <v>23235.200000000001</v>
      </c>
      <c r="M1278" s="167">
        <v>27882.240000000002</v>
      </c>
      <c r="N1278" s="167">
        <v>19068.539999999997</v>
      </c>
      <c r="O1278" s="167">
        <v>22882.25</v>
      </c>
    </row>
    <row r="1279" spans="1:15">
      <c r="A1279" s="1" t="s">
        <v>5453</v>
      </c>
      <c r="B1279" s="1" t="str">
        <f>VLOOKUP(A1279,'BDD de référence'!$B$5:$D$5006,3,0)</f>
        <v>51</v>
      </c>
      <c r="C1279" s="1" t="str">
        <f>VLOOKUP(A1279,'BDD de référence'!$B$5:$E$5006,4,0)</f>
        <v>Grand Est</v>
      </c>
      <c r="D1279" s="201">
        <v>102683</v>
      </c>
      <c r="E1279" s="189" t="str">
        <f t="shared" si="19"/>
        <v>Tranche C</v>
      </c>
      <c r="F1279" s="119">
        <f>IFERROR((VLOOKUP(E1279,'Simulations - Consolidé'!$A$41:$P$45,13,0)*D1279+VLOOKUP(E1279,'Simulations - Consolidé'!$A$41:$P$45,14,0)),"")*$B$6</f>
        <v>74302.96915662651</v>
      </c>
      <c r="G1279" s="119" cm="1">
        <f t="array" ref="G1279">IF(SUMIF('BDD de référence'!$B$6:$B$4786,A1279,'BDD de référence'!$I$6:$I$4786)&gt;0,IFERROR((VLOOKUP(E1279,'Volet 1 - Domaines 2&amp;3'!$A$39:$L$43,11,0)*D1279+VLOOKUP(E1279,'Volet 1 - Domaines 2&amp;3'!$A$39:$L$43,12,0))*$B$6,error),"")</f>
        <v>30639.972530120478</v>
      </c>
      <c r="H1279" s="119" cm="1">
        <f t="array" ref="H1279">IF(SUMIF('BDD de référence'!$B$6:$B$4786,A1279,'BDD de référence'!$J$6:$J$4786)&gt;0,IFERROR((VLOOKUP(E1279,'Volet 1 - Domaines 2&amp;3'!$A$39:$L$43,11,0)*D1279+VLOOKUP(E1279,'Volet 1 - Domaines 2&amp;3'!$A$39:$L$43,12,0))*$B$6,error),"")</f>
        <v>30639.972530120478</v>
      </c>
      <c r="I1279" s="119">
        <f>IFERROR((VLOOKUP(E1279,'Simulations - Consolidé'!$A$41:$P$45,15,0)*D1279+VLOOKUP(E1279,'Simulations - Consolidé'!$A$41:$P$45,16,0)),"")*$C$6</f>
        <v>32301.003808404348</v>
      </c>
      <c r="J1279" s="167">
        <v>19527.89</v>
      </c>
      <c r="K1279" s="167">
        <v>23433.469999999998</v>
      </c>
      <c r="L1279" s="167">
        <v>13930.61</v>
      </c>
      <c r="M1279" s="167">
        <v>16716.739999999998</v>
      </c>
      <c r="N1279" s="167">
        <v>10530.91</v>
      </c>
      <c r="O1279" s="167">
        <v>12637.1</v>
      </c>
    </row>
    <row r="1280" spans="1:15">
      <c r="A1280" s="1" t="s">
        <v>5463</v>
      </c>
      <c r="B1280" s="1" t="str">
        <f>VLOOKUP(A1280,'BDD de référence'!$B$5:$D$5006,3,0)</f>
        <v>51</v>
      </c>
      <c r="C1280" s="1" t="str">
        <f>VLOOKUP(A1280,'BDD de référence'!$B$5:$E$5006,4,0)</f>
        <v>Grand Est</v>
      </c>
      <c r="D1280" s="201">
        <v>93149.25</v>
      </c>
      <c r="E1280" s="189" t="str">
        <f t="shared" si="19"/>
        <v>Tranche C</v>
      </c>
      <c r="F1280" s="119">
        <f>IFERROR((VLOOKUP(E1280,'Simulations - Consolidé'!$A$41:$P$45,13,0)*D1280+VLOOKUP(E1280,'Simulations - Consolidé'!$A$41:$P$45,14,0)),"")*$B$6</f>
        <v>70319.469759036147</v>
      </c>
      <c r="G1280" s="119" t="str" cm="1">
        <f t="array" ref="G1280">IF(SUMIF('BDD de référence'!$B$6:$B$4786,A1280,'BDD de référence'!$I$6:$I$4786)&gt;0,IFERROR((VLOOKUP(E1280,'Volet 1 - Domaines 2&amp;3'!$A$39:$L$43,11,0)*D1280+VLOOKUP(E1280,'Volet 1 - Domaines 2&amp;3'!$A$39:$L$43,12,0))*$B$6,error),"")</f>
        <v/>
      </c>
      <c r="H1280" s="119" t="str" cm="1">
        <f t="array" ref="H1280">IF(SUMIF('BDD de référence'!$B$6:$B$4786,A1280,'BDD de référence'!$J$6:$J$4786)&gt;0,IFERROR((VLOOKUP(E1280,'Volet 1 - Domaines 2&amp;3'!$A$39:$L$43,11,0)*D1280+VLOOKUP(E1280,'Volet 1 - Domaines 2&amp;3'!$A$39:$L$43,12,0))*$B$6,error),"")</f>
        <v/>
      </c>
      <c r="I1280" s="119">
        <f>IFERROR((VLOOKUP(E1280,'Simulations - Consolidé'!$A$41:$P$45,15,0)*D1280+VLOOKUP(E1280,'Simulations - Consolidé'!$A$41:$P$45,16,0)),"")*$C$6</f>
        <v>30569.296035850719</v>
      </c>
      <c r="J1280" s="167">
        <v>18494.099999999999</v>
      </c>
      <c r="K1280" s="167">
        <v>22192.92</v>
      </c>
      <c r="L1280" s="167">
        <v>13413.72</v>
      </c>
      <c r="M1280" s="167">
        <v>16096.47</v>
      </c>
      <c r="N1280" s="167">
        <v>10071.450000000001</v>
      </c>
      <c r="O1280" s="167">
        <v>12085.74</v>
      </c>
    </row>
    <row r="1281" spans="1:15">
      <c r="A1281" s="1" t="s">
        <v>5458</v>
      </c>
      <c r="B1281" s="1" t="str">
        <f>VLOOKUP(A1281,'BDD de référence'!$B$5:$D$5006,3,0)</f>
        <v>51</v>
      </c>
      <c r="C1281" s="1" t="str">
        <f>VLOOKUP(A1281,'BDD de référence'!$B$5:$E$5006,4,0)</f>
        <v>Grand Est</v>
      </c>
      <c r="D1281" s="201">
        <v>67345.5</v>
      </c>
      <c r="E1281" s="189" t="str">
        <f t="shared" si="19"/>
        <v>Tranche C</v>
      </c>
      <c r="F1281" s="119">
        <f>IFERROR((VLOOKUP(E1281,'Simulations - Consolidé'!$A$41:$P$45,13,0)*D1281+VLOOKUP(E1281,'Simulations - Consolidé'!$A$41:$P$45,14,0)),"")*$B$6</f>
        <v>59537.854698795178</v>
      </c>
      <c r="G1281" s="119" cm="1">
        <f t="array" ref="G1281">IF(SUMIF('BDD de référence'!$B$6:$B$4786,A1281,'BDD de référence'!$I$6:$I$4786)&gt;0,IFERROR((VLOOKUP(E1281,'Volet 1 - Domaines 2&amp;3'!$A$39:$L$43,11,0)*D1281+VLOOKUP(E1281,'Volet 1 - Domaines 2&amp;3'!$A$39:$L$43,12,0))*$B$6,error),"")</f>
        <v>26876.315903614457</v>
      </c>
      <c r="H1281" s="119" cm="1">
        <f t="array" ref="H1281">IF(SUMIF('BDD de référence'!$B$6:$B$4786,A1281,'BDD de référence'!$J$6:$J$4786)&gt;0,IFERROR((VLOOKUP(E1281,'Volet 1 - Domaines 2&amp;3'!$A$39:$L$43,11,0)*D1281+VLOOKUP(E1281,'Volet 1 - Domaines 2&amp;3'!$A$39:$L$43,12,0))*$B$6,error),"")</f>
        <v>26876.315903614457</v>
      </c>
      <c r="I1281" s="119">
        <f>IFERROR((VLOOKUP(E1281,'Simulations - Consolidé'!$A$41:$P$45,15,0)*D1281+VLOOKUP(E1281,'Simulations - Consolidé'!$A$41:$P$45,16,0)),"")*$C$6</f>
        <v>25882.30986188657</v>
      </c>
      <c r="J1281" s="167">
        <v>15696.1</v>
      </c>
      <c r="K1281" s="167">
        <v>18835.32</v>
      </c>
      <c r="L1281" s="167">
        <v>12014.72</v>
      </c>
      <c r="M1281" s="167">
        <v>14417.67</v>
      </c>
      <c r="N1281" s="167">
        <v>8827.9</v>
      </c>
      <c r="O1281" s="167">
        <v>10593.48</v>
      </c>
    </row>
    <row r="1282" spans="1:15">
      <c r="A1282" s="1" t="s">
        <v>5475</v>
      </c>
      <c r="B1282" s="1" t="str">
        <f>VLOOKUP(A1282,'BDD de référence'!$B$5:$D$5006,3,0)</f>
        <v>51</v>
      </c>
      <c r="C1282" s="1" t="str">
        <f>VLOOKUP(A1282,'BDD de référence'!$B$5:$E$5006,4,0)</f>
        <v>Grand Est</v>
      </c>
      <c r="D1282" s="201">
        <v>23120</v>
      </c>
      <c r="E1282" s="189" t="str">
        <f t="shared" si="19"/>
        <v>Tranche C</v>
      </c>
      <c r="F1282" s="119">
        <f>IFERROR((VLOOKUP(E1282,'Simulations - Consolidé'!$A$41:$P$45,13,0)*D1282+VLOOKUP(E1282,'Simulations - Consolidé'!$A$41:$P$45,14,0)),"")*$B$6</f>
        <v>41059.055421686746</v>
      </c>
      <c r="G1282" s="119" t="str" cm="1">
        <f t="array" ref="G1282">IF(SUMIF('BDD de référence'!$B$6:$B$4786,A1282,'BDD de référence'!$I$6:$I$4786)&gt;0,IFERROR((VLOOKUP(E1282,'Volet 1 - Domaines 2&amp;3'!$A$39:$L$43,11,0)*D1282+VLOOKUP(E1282,'Volet 1 - Domaines 2&amp;3'!$A$39:$L$43,12,0))*$B$6,error),"")</f>
        <v/>
      </c>
      <c r="H1282" s="119" cm="1">
        <f t="array" ref="H1282">IF(SUMIF('BDD de référence'!$B$6:$B$4786,A1282,'BDD de référence'!$J$6:$J$4786)&gt;0,IFERROR((VLOOKUP(E1282,'Volet 1 - Domaines 2&amp;3'!$A$39:$L$43,11,0)*D1282+VLOOKUP(E1282,'Volet 1 - Domaines 2&amp;3'!$A$39:$L$43,12,0))*$B$6,error),"")</f>
        <v>22166.033734939756</v>
      </c>
      <c r="I1282" s="119">
        <f>IFERROR((VLOOKUP(E1282,'Simulations - Consolidé'!$A$41:$P$45,15,0)*D1282+VLOOKUP(E1282,'Simulations - Consolidé'!$A$41:$P$45,16,0)),"")*$C$6</f>
        <v>17849.201998236851</v>
      </c>
      <c r="J1282" s="167">
        <v>10900.57</v>
      </c>
      <c r="K1282" s="167">
        <v>13080.69</v>
      </c>
      <c r="L1282" s="167">
        <v>9616.9500000000007</v>
      </c>
      <c r="M1282" s="167">
        <v>11540.34</v>
      </c>
      <c r="N1282" s="167">
        <v>6696.55</v>
      </c>
      <c r="O1282" s="167">
        <v>8035.86</v>
      </c>
    </row>
    <row r="1283" spans="1:15">
      <c r="A1283" s="1" t="s">
        <v>5500</v>
      </c>
      <c r="B1283" s="1" t="str">
        <f>VLOOKUP(A1283,'BDD de référence'!$B$5:$D$5006,3,0)</f>
        <v>51</v>
      </c>
      <c r="C1283" s="1" t="str">
        <f>VLOOKUP(A1283,'BDD de référence'!$B$5:$E$5006,4,0)</f>
        <v>Grand Est</v>
      </c>
      <c r="D1283" s="201">
        <v>6675</v>
      </c>
      <c r="E1283" s="189" t="str">
        <f t="shared" si="19"/>
        <v>Tranche A</v>
      </c>
      <c r="F1283" s="119">
        <f>IFERROR((VLOOKUP(E1283,'Simulations - Consolidé'!$A$41:$P$45,13,0)*D1283+VLOOKUP(E1283,'Simulations - Consolidé'!$A$41:$P$45,14,0)),"")*$B$6</f>
        <v>20163.214285714286</v>
      </c>
      <c r="G1283" s="119" t="str" cm="1">
        <f t="array" ref="G1283">IF(SUMIF('BDD de référence'!$B$6:$B$4786,A1283,'BDD de référence'!$I$6:$I$4786)&gt;0,IFERROR((VLOOKUP(E1283,'Volet 1 - Domaines 2&amp;3'!$A$39:$L$43,11,0)*D1283+VLOOKUP(E1283,'Volet 1 - Domaines 2&amp;3'!$A$39:$L$43,12,0))*$B$6,error),"")</f>
        <v/>
      </c>
      <c r="H1283" s="119" t="str" cm="1">
        <f t="array" ref="H1283">IF(SUMIF('BDD de référence'!$B$6:$B$4786,A1283,'BDD de référence'!$J$6:$J$4786)&gt;0,IFERROR((VLOOKUP(E1283,'Volet 1 - Domaines 2&amp;3'!$A$39:$L$43,11,0)*D1283+VLOOKUP(E1283,'Volet 1 - Domaines 2&amp;3'!$A$39:$L$43,12,0))*$B$6,error),"")</f>
        <v/>
      </c>
      <c r="I1283" s="119">
        <f>IFERROR((VLOOKUP(E1283,'Simulations - Consolidé'!$A$41:$P$45,15,0)*D1283+VLOOKUP(E1283,'Simulations - Consolidé'!$A$41:$P$45,16,0)),"")*$C$6</f>
        <v>8765.3571428571431</v>
      </c>
      <c r="J1283" s="167">
        <v>6172.63</v>
      </c>
      <c r="K1283" s="167">
        <v>7407.16</v>
      </c>
      <c r="L1283" s="167">
        <v>5358.64</v>
      </c>
      <c r="M1283" s="167">
        <v>6430.37</v>
      </c>
      <c r="N1283" s="167">
        <v>5377.99</v>
      </c>
      <c r="O1283" s="167">
        <v>6453.59</v>
      </c>
    </row>
    <row r="1284" spans="1:15">
      <c r="A1284" s="1" t="s">
        <v>5485</v>
      </c>
      <c r="B1284" s="1" t="str">
        <f>VLOOKUP(A1284,'BDD de référence'!$B$5:$D$5006,3,0)</f>
        <v>51</v>
      </c>
      <c r="C1284" s="1" t="str">
        <f>VLOOKUP(A1284,'BDD de référence'!$B$5:$E$5006,4,0)</f>
        <v>Grand Est</v>
      </c>
      <c r="D1284" s="201">
        <v>12122.5</v>
      </c>
      <c r="E1284" s="189" t="str">
        <f t="shared" si="19"/>
        <v>Tranche B</v>
      </c>
      <c r="F1284" s="119">
        <f>IFERROR((VLOOKUP(E1284,'Simulations - Consolidé'!$A$41:$P$45,13,0)*D1284+VLOOKUP(E1284,'Simulations - Consolidé'!$A$41:$P$45,14,0)),"")*$B$6</f>
        <v>27141.870967741932</v>
      </c>
      <c r="G1284" s="119" t="str" cm="1">
        <f t="array" ref="G1284">IF(SUMIF('BDD de référence'!$B$6:$B$4786,A1284,'BDD de référence'!$I$6:$I$4786)&gt;0,IFERROR((VLOOKUP(E1284,'Volet 1 - Domaines 2&amp;3'!$A$39:$L$43,11,0)*D1284+VLOOKUP(E1284,'Volet 1 - Domaines 2&amp;3'!$A$39:$L$43,12,0))*$B$6,error),"")</f>
        <v/>
      </c>
      <c r="H1284" s="119" cm="1">
        <f t="array" ref="H1284">IF(SUMIF('BDD de référence'!$B$6:$B$4786,A1284,'BDD de référence'!$J$6:$J$4786)&gt;0,IFERROR((VLOOKUP(E1284,'Volet 1 - Domaines 2&amp;3'!$A$39:$L$43,11,0)*D1284+VLOOKUP(E1284,'Volet 1 - Domaines 2&amp;3'!$A$39:$L$43,12,0))*$B$6,error),"")</f>
        <v>14701.846774193547</v>
      </c>
      <c r="I1284" s="119">
        <f>IFERROR((VLOOKUP(E1284,'Simulations - Consolidé'!$A$41:$P$45,15,0)*D1284+VLOOKUP(E1284,'Simulations - Consolidé'!$A$41:$P$45,16,0)),"")*$C$6</f>
        <v>11799.120377655388</v>
      </c>
      <c r="J1284" s="167">
        <v>7764.7300000000005</v>
      </c>
      <c r="K1284" s="167">
        <v>9317.68</v>
      </c>
      <c r="L1284" s="167">
        <v>6793.6900000000005</v>
      </c>
      <c r="M1284" s="167">
        <v>8152.43</v>
      </c>
      <c r="N1284" s="167">
        <v>5829.7800000000007</v>
      </c>
      <c r="O1284" s="167">
        <v>6995.74</v>
      </c>
    </row>
    <row r="1285" spans="1:15">
      <c r="A1285" s="1" t="s">
        <v>5494</v>
      </c>
      <c r="B1285" s="1" t="str">
        <f>VLOOKUP(A1285,'BDD de référence'!$B$5:$D$5006,3,0)</f>
        <v>51</v>
      </c>
      <c r="C1285" s="1" t="str">
        <f>VLOOKUP(A1285,'BDD de référence'!$B$5:$E$5006,4,0)</f>
        <v>Grand Est</v>
      </c>
      <c r="D1285" s="201">
        <v>8243.5</v>
      </c>
      <c r="E1285" s="189" t="str">
        <f t="shared" si="19"/>
        <v>Tranche B</v>
      </c>
      <c r="F1285" s="119">
        <f>IFERROR((VLOOKUP(E1285,'Simulations - Consolidé'!$A$41:$P$45,13,0)*D1285+VLOOKUP(E1285,'Simulations - Consolidé'!$A$41:$P$45,14,0)),"")*$B$6</f>
        <v>22036.606451612901</v>
      </c>
      <c r="G1285" s="119" t="str" cm="1">
        <f t="array" ref="G1285">IF(SUMIF('BDD de référence'!$B$6:$B$4786,A1285,'BDD de référence'!$I$6:$I$4786)&gt;0,IFERROR((VLOOKUP(E1285,'Volet 1 - Domaines 2&amp;3'!$A$39:$L$43,11,0)*D1285+VLOOKUP(E1285,'Volet 1 - Domaines 2&amp;3'!$A$39:$L$43,12,0))*$B$6,error),"")</f>
        <v/>
      </c>
      <c r="H1285" s="119" t="str" cm="1">
        <f t="array" ref="H1285">IF(SUMIF('BDD de référence'!$B$6:$B$4786,A1285,'BDD de référence'!$J$6:$J$4786)&gt;0,IFERROR((VLOOKUP(E1285,'Volet 1 - Domaines 2&amp;3'!$A$39:$L$43,11,0)*D1285+VLOOKUP(E1285,'Volet 1 - Domaines 2&amp;3'!$A$39:$L$43,12,0))*$B$6,error),"")</f>
        <v/>
      </c>
      <c r="I1285" s="119">
        <f>IFERROR((VLOOKUP(E1285,'Simulations - Consolidé'!$A$41:$P$45,15,0)*D1285+VLOOKUP(E1285,'Simulations - Consolidé'!$A$41:$P$45,16,0)),"")*$C$6</f>
        <v>9579.7586152635722</v>
      </c>
      <c r="J1285" s="167">
        <v>6617.71</v>
      </c>
      <c r="K1285" s="167">
        <v>7941.26</v>
      </c>
      <c r="L1285" s="167">
        <v>5750.95</v>
      </c>
      <c r="M1285" s="167">
        <v>6901.14</v>
      </c>
      <c r="N1285" s="167">
        <v>5516.95</v>
      </c>
      <c r="O1285" s="167">
        <v>6620.34</v>
      </c>
    </row>
    <row r="1286" spans="1:15">
      <c r="A1286" s="1" t="s">
        <v>5455</v>
      </c>
      <c r="B1286" s="1" t="str">
        <f>VLOOKUP(A1286,'BDD de référence'!$B$5:$D$5006,3,0)</f>
        <v>51</v>
      </c>
      <c r="C1286" s="1" t="str">
        <f>VLOOKUP(A1286,'BDD de référence'!$B$5:$E$5006,4,0)</f>
        <v>Grand Est</v>
      </c>
      <c r="D1286" s="201">
        <v>78739.5</v>
      </c>
      <c r="E1286" s="189" t="str">
        <f t="shared" si="19"/>
        <v>Tranche C</v>
      </c>
      <c r="F1286" s="119">
        <f>IFERROR((VLOOKUP(E1286,'Simulations - Consolidé'!$A$41:$P$45,13,0)*D1286+VLOOKUP(E1286,'Simulations - Consolidé'!$A$41:$P$45,14,0)),"")*$B$6</f>
        <v>64298.624819277109</v>
      </c>
      <c r="G1286" s="119" t="str" cm="1">
        <f t="array" ref="G1286">IF(SUMIF('BDD de référence'!$B$6:$B$4786,A1286,'BDD de référence'!$I$6:$I$4786)&gt;0,IFERROR((VLOOKUP(E1286,'Volet 1 - Domaines 2&amp;3'!$A$39:$L$43,11,0)*D1286+VLOOKUP(E1286,'Volet 1 - Domaines 2&amp;3'!$A$39:$L$43,12,0))*$B$6,error),"")</f>
        <v/>
      </c>
      <c r="H1286" s="119" cm="1">
        <f t="array" ref="H1286">IF(SUMIF('BDD de référence'!$B$6:$B$4786,A1286,'BDD de référence'!$J$6:$J$4786)&gt;0,IFERROR((VLOOKUP(E1286,'Volet 1 - Domaines 2&amp;3'!$A$39:$L$43,11,0)*D1286+VLOOKUP(E1286,'Volet 1 - Domaines 2&amp;3'!$A$39:$L$43,12,0))*$B$6,error),"")</f>
        <v>28089.845542168674</v>
      </c>
      <c r="I1286" s="119">
        <f>IFERROR((VLOOKUP(E1286,'Simulations - Consolidé'!$A$41:$P$45,15,0)*D1286+VLOOKUP(E1286,'Simulations - Consolidé'!$A$41:$P$45,16,0)),"")*$C$6</f>
        <v>27951.912941522183</v>
      </c>
      <c r="J1286" s="167">
        <v>16931.599999999999</v>
      </c>
      <c r="K1286" s="167">
        <v>20317.919999999998</v>
      </c>
      <c r="L1286" s="167">
        <v>12632.47</v>
      </c>
      <c r="M1286" s="167">
        <v>15158.97</v>
      </c>
      <c r="N1286" s="167">
        <v>9377.01</v>
      </c>
      <c r="O1286" s="167">
        <v>11252.42</v>
      </c>
    </row>
    <row r="1287" spans="1:15">
      <c r="A1287" s="1" t="s">
        <v>5504</v>
      </c>
      <c r="B1287" s="1" t="str">
        <f>VLOOKUP(A1287,'BDD de référence'!$B$5:$D$5006,3,0)</f>
        <v>51</v>
      </c>
      <c r="C1287" s="1" t="str">
        <f>VLOOKUP(A1287,'BDD de référence'!$B$5:$E$5006,4,0)</f>
        <v>Grand Est</v>
      </c>
      <c r="D1287" s="201">
        <v>5193</v>
      </c>
      <c r="E1287" s="189" t="str">
        <f t="shared" si="19"/>
        <v>Tranche A</v>
      </c>
      <c r="F1287" s="119">
        <f>IFERROR((VLOOKUP(E1287,'Simulations - Consolidé'!$A$41:$P$45,13,0)*D1287+VLOOKUP(E1287,'Simulations - Consolidé'!$A$41:$P$45,14,0)),"")*$B$6</f>
        <v>19083.471428571425</v>
      </c>
      <c r="G1287" s="119" t="str" cm="1">
        <f t="array" ref="G1287">IF(SUMIF('BDD de référence'!$B$6:$B$4786,A1287,'BDD de référence'!$I$6:$I$4786)&gt;0,IFERROR((VLOOKUP(E1287,'Volet 1 - Domaines 2&amp;3'!$A$39:$L$43,11,0)*D1287+VLOOKUP(E1287,'Volet 1 - Domaines 2&amp;3'!$A$39:$L$43,12,0))*$B$6,error),"")</f>
        <v/>
      </c>
      <c r="H1287" s="119" t="str" cm="1">
        <f t="array" ref="H1287">IF(SUMIF('BDD de référence'!$B$6:$B$4786,A1287,'BDD de référence'!$J$6:$J$4786)&gt;0,IFERROR((VLOOKUP(E1287,'Volet 1 - Domaines 2&amp;3'!$A$39:$L$43,11,0)*D1287+VLOOKUP(E1287,'Volet 1 - Domaines 2&amp;3'!$A$39:$L$43,12,0))*$B$6,error),"")</f>
        <v/>
      </c>
      <c r="I1287" s="119">
        <f>IFERROR((VLOOKUP(E1287,'Simulations - Consolidé'!$A$41:$P$45,15,0)*D1287+VLOOKUP(E1287,'Simulations - Consolidé'!$A$41:$P$45,16,0)),"")*$C$6</f>
        <v>8295.9710801393721</v>
      </c>
      <c r="J1287" s="167">
        <v>5819.77</v>
      </c>
      <c r="K1287" s="167">
        <v>6983.7300000000005</v>
      </c>
      <c r="L1287" s="167">
        <v>5094</v>
      </c>
      <c r="M1287" s="167">
        <v>6112.8</v>
      </c>
      <c r="N1287" s="167">
        <v>5201.55</v>
      </c>
      <c r="O1287" s="167">
        <v>6241.86</v>
      </c>
    </row>
    <row r="1288" spans="1:15">
      <c r="A1288" s="1" t="s">
        <v>5520</v>
      </c>
      <c r="B1288" s="1" t="str">
        <f>VLOOKUP(A1288,'BDD de référence'!$B$5:$D$5006,3,0)</f>
        <v>51</v>
      </c>
      <c r="C1288" s="1" t="str">
        <f>VLOOKUP(A1288,'BDD de référence'!$B$5:$E$5006,4,0)</f>
        <v>Grand Est</v>
      </c>
      <c r="D1288" s="201">
        <v>1718</v>
      </c>
      <c r="E1288" s="189" t="str">
        <f t="shared" si="19"/>
        <v>Tranche A</v>
      </c>
      <c r="F1288" s="119">
        <f>IFERROR((VLOOKUP(E1288,'Simulations - Consolidé'!$A$41:$P$45,13,0)*D1288+VLOOKUP(E1288,'Simulations - Consolidé'!$A$41:$P$45,14,0)),"")*$B$6</f>
        <v>16551.685714285712</v>
      </c>
      <c r="G1288" s="119" t="str" cm="1">
        <f t="array" ref="G1288">IF(SUMIF('BDD de référence'!$B$6:$B$4786,A1288,'BDD de référence'!$I$6:$I$4786)&gt;0,IFERROR((VLOOKUP(E1288,'Volet 1 - Domaines 2&amp;3'!$A$39:$L$43,11,0)*D1288+VLOOKUP(E1288,'Volet 1 - Domaines 2&amp;3'!$A$39:$L$43,12,0))*$B$6,error),"")</f>
        <v/>
      </c>
      <c r="H1288" s="119" t="str" cm="1">
        <f t="array" ref="H1288">IF(SUMIF('BDD de référence'!$B$6:$B$4786,A1288,'BDD de référence'!$J$6:$J$4786)&gt;0,IFERROR((VLOOKUP(E1288,'Volet 1 - Domaines 2&amp;3'!$A$39:$L$43,11,0)*D1288+VLOOKUP(E1288,'Volet 1 - Domaines 2&amp;3'!$A$39:$L$43,12,0))*$B$6,error),"")</f>
        <v/>
      </c>
      <c r="I1288" s="119">
        <f>IFERROR((VLOOKUP(E1288,'Simulations - Consolidé'!$A$41:$P$45,15,0)*D1288+VLOOKUP(E1288,'Simulations - Consolidé'!$A$41:$P$45,16,0)),"")*$C$6</f>
        <v>7195.3526132404177</v>
      </c>
      <c r="J1288" s="167">
        <v>4992.3900000000003</v>
      </c>
      <c r="K1288" s="167">
        <v>5990.87</v>
      </c>
      <c r="L1288" s="167">
        <v>4473.46</v>
      </c>
      <c r="M1288" s="167">
        <v>5368.16</v>
      </c>
      <c r="N1288" s="167">
        <v>4787.8600000000006</v>
      </c>
      <c r="O1288" s="167">
        <v>5745.4400000000005</v>
      </c>
    </row>
    <row r="1289" spans="1:15">
      <c r="A1289" s="1" t="s">
        <v>5481</v>
      </c>
      <c r="B1289" s="1" t="str">
        <f>VLOOKUP(A1289,'BDD de référence'!$B$5:$D$5006,3,0)</f>
        <v>51</v>
      </c>
      <c r="C1289" s="1" t="str">
        <f>VLOOKUP(A1289,'BDD de référence'!$B$5:$E$5006,4,0)</f>
        <v>Grand Est</v>
      </c>
      <c r="D1289" s="201">
        <v>12471</v>
      </c>
      <c r="E1289" s="189" t="str">
        <f t="shared" si="19"/>
        <v>Tranche B</v>
      </c>
      <c r="F1289" s="119">
        <f>IFERROR((VLOOKUP(E1289,'Simulations - Consolidé'!$A$41:$P$45,13,0)*D1289+VLOOKUP(E1289,'Simulations - Consolidé'!$A$41:$P$45,14,0)),"")*$B$6</f>
        <v>27600.541935483867</v>
      </c>
      <c r="G1289" s="119" t="str" cm="1">
        <f t="array" ref="G1289">IF(SUMIF('BDD de référence'!$B$6:$B$4786,A1289,'BDD de référence'!$I$6:$I$4786)&gt;0,IFERROR((VLOOKUP(E1289,'Volet 1 - Domaines 2&amp;3'!$A$39:$L$43,11,0)*D1289+VLOOKUP(E1289,'Volet 1 - Domaines 2&amp;3'!$A$39:$L$43,12,0))*$B$6,error),"")</f>
        <v/>
      </c>
      <c r="H1289" s="119" t="str" cm="1">
        <f t="array" ref="H1289">IF(SUMIF('BDD de référence'!$B$6:$B$4786,A1289,'BDD de référence'!$J$6:$J$4786)&gt;0,IFERROR((VLOOKUP(E1289,'Volet 1 - Domaines 2&amp;3'!$A$39:$L$43,11,0)*D1289+VLOOKUP(E1289,'Volet 1 - Domaines 2&amp;3'!$A$39:$L$43,12,0))*$B$6,error),"")</f>
        <v/>
      </c>
      <c r="I1289" s="119">
        <f>IFERROR((VLOOKUP(E1289,'Simulations - Consolidé'!$A$41:$P$45,15,0)*D1289+VLOOKUP(E1289,'Simulations - Consolidé'!$A$41:$P$45,16,0)),"")*$C$6</f>
        <v>11998.513926042486</v>
      </c>
      <c r="J1289" s="167">
        <v>7867.7800000000007</v>
      </c>
      <c r="K1289" s="167">
        <v>9441.34</v>
      </c>
      <c r="L1289" s="167">
        <v>6887.37</v>
      </c>
      <c r="M1289" s="167">
        <v>8264.85</v>
      </c>
      <c r="N1289" s="167">
        <v>5857.89</v>
      </c>
      <c r="O1289" s="167">
        <v>7029.47</v>
      </c>
    </row>
    <row r="1290" spans="1:15">
      <c r="A1290" s="1" t="s">
        <v>5496</v>
      </c>
      <c r="B1290" s="1" t="str">
        <f>VLOOKUP(A1290,'BDD de référence'!$B$5:$D$5006,3,0)</f>
        <v>51</v>
      </c>
      <c r="C1290" s="1" t="str">
        <f>VLOOKUP(A1290,'BDD de référence'!$B$5:$E$5006,4,0)</f>
        <v>Grand Est</v>
      </c>
      <c r="D1290" s="201">
        <v>7312.5</v>
      </c>
      <c r="E1290" s="189" t="str">
        <f t="shared" si="19"/>
        <v>Tranche B</v>
      </c>
      <c r="F1290" s="119">
        <f>IFERROR((VLOOKUP(E1290,'Simulations - Consolidé'!$A$41:$P$45,13,0)*D1290+VLOOKUP(E1290,'Simulations - Consolidé'!$A$41:$P$45,14,0)),"")*$B$6</f>
        <v>20811.29032258064</v>
      </c>
      <c r="G1290" s="119" t="str" cm="1">
        <f t="array" ref="G1290">IF(SUMIF('BDD de référence'!$B$6:$B$4786,A1290,'BDD de référence'!$I$6:$I$4786)&gt;0,IFERROR((VLOOKUP(E1290,'Volet 1 - Domaines 2&amp;3'!$A$39:$L$43,11,0)*D1290+VLOOKUP(E1290,'Volet 1 - Domaines 2&amp;3'!$A$39:$L$43,12,0))*$B$6,error),"")</f>
        <v/>
      </c>
      <c r="H1290" s="119" t="str" cm="1">
        <f t="array" ref="H1290">IF(SUMIF('BDD de référence'!$B$6:$B$4786,A1290,'BDD de référence'!$J$6:$J$4786)&gt;0,IFERROR((VLOOKUP(E1290,'Volet 1 - Domaines 2&amp;3'!$A$39:$L$43,11,0)*D1290+VLOOKUP(E1290,'Volet 1 - Domaines 2&amp;3'!$A$39:$L$43,12,0))*$B$6,error),"")</f>
        <v/>
      </c>
      <c r="I1290" s="119">
        <f>IFERROR((VLOOKUP(E1290,'Simulations - Consolidé'!$A$41:$P$45,15,0)*D1290+VLOOKUP(E1290,'Simulations - Consolidé'!$A$41:$P$45,16,0)),"")*$C$6</f>
        <v>9047.0889063729355</v>
      </c>
      <c r="J1290" s="167">
        <v>6342.41</v>
      </c>
      <c r="K1290" s="167">
        <v>7610.9000000000005</v>
      </c>
      <c r="L1290" s="167">
        <v>5500.68</v>
      </c>
      <c r="M1290" s="167">
        <v>6600.8200000000006</v>
      </c>
      <c r="N1290" s="167">
        <v>5441.88</v>
      </c>
      <c r="O1290" s="167">
        <v>6530.26</v>
      </c>
    </row>
    <row r="1291" spans="1:15">
      <c r="A1291" s="1" t="s">
        <v>5487</v>
      </c>
      <c r="B1291" s="1" t="str">
        <f>VLOOKUP(A1291,'BDD de référence'!$B$5:$D$5006,3,0)</f>
        <v>51</v>
      </c>
      <c r="C1291" s="1" t="str">
        <f>VLOOKUP(A1291,'BDD de référence'!$B$5:$E$5006,4,0)</f>
        <v>Grand Est</v>
      </c>
      <c r="D1291" s="201">
        <v>11105</v>
      </c>
      <c r="E1291" s="189" t="str">
        <f t="shared" ref="E1291:E1354" si="20">IF(D1291&gt;230000,"Tranche D",IF(D1291&lt;7000,"Tranche A",IF(D1291&lt;22500,"Tranche B","Tranche C")))</f>
        <v>Tranche B</v>
      </c>
      <c r="F1291" s="119">
        <f>IFERROR((VLOOKUP(E1291,'Simulations - Consolidé'!$A$41:$P$45,13,0)*D1291+VLOOKUP(E1291,'Simulations - Consolidé'!$A$41:$P$45,14,0)),"")*$B$6</f>
        <v>25802.709677419352</v>
      </c>
      <c r="G1291" s="119" t="str" cm="1">
        <f t="array" ref="G1291">IF(SUMIF('BDD de référence'!$B$6:$B$4786,A1291,'BDD de référence'!$I$6:$I$4786)&gt;0,IFERROR((VLOOKUP(E1291,'Volet 1 - Domaines 2&amp;3'!$A$39:$L$43,11,0)*D1291+VLOOKUP(E1291,'Volet 1 - Domaines 2&amp;3'!$A$39:$L$43,12,0))*$B$6,error),"")</f>
        <v/>
      </c>
      <c r="H1291" s="119" t="str" cm="1">
        <f t="array" ref="H1291">IF(SUMIF('BDD de référence'!$B$6:$B$4786,A1291,'BDD de référence'!$J$6:$J$4786)&gt;0,IFERROR((VLOOKUP(E1291,'Volet 1 - Domaines 2&amp;3'!$A$39:$L$43,11,0)*D1291+VLOOKUP(E1291,'Volet 1 - Domaines 2&amp;3'!$A$39:$L$43,12,0))*$B$6,error),"")</f>
        <v/>
      </c>
      <c r="I1291" s="119">
        <f>IFERROR((VLOOKUP(E1291,'Simulations - Consolidé'!$A$41:$P$45,15,0)*D1291+VLOOKUP(E1291,'Simulations - Consolidé'!$A$41:$P$45,16,0)),"")*$C$6</f>
        <v>11216.959874114869</v>
      </c>
      <c r="J1291" s="167">
        <v>7463.85</v>
      </c>
      <c r="K1291" s="167">
        <v>8956.6200000000008</v>
      </c>
      <c r="L1291" s="167">
        <v>6520.17</v>
      </c>
      <c r="M1291" s="167">
        <v>7824.21</v>
      </c>
      <c r="N1291" s="167">
        <v>5747.72</v>
      </c>
      <c r="O1291" s="167">
        <v>6897.27</v>
      </c>
    </row>
    <row r="1292" spans="1:15">
      <c r="A1292" s="1" t="s">
        <v>5465</v>
      </c>
      <c r="B1292" s="1" t="str">
        <f>VLOOKUP(A1292,'BDD de référence'!$B$5:$D$5006,3,0)</f>
        <v>51</v>
      </c>
      <c r="C1292" s="1" t="str">
        <f>VLOOKUP(A1292,'BDD de référence'!$B$5:$E$5006,4,0)</f>
        <v>Grand Est</v>
      </c>
      <c r="D1292" s="201">
        <v>43178.5</v>
      </c>
      <c r="E1292" s="189" t="str">
        <f t="shared" si="20"/>
        <v>Tranche C</v>
      </c>
      <c r="F1292" s="119">
        <f>IFERROR((VLOOKUP(E1292,'Simulations - Consolidé'!$A$41:$P$45,13,0)*D1292+VLOOKUP(E1292,'Simulations - Consolidé'!$A$41:$P$45,14,0)),"")*$B$6</f>
        <v>49440.125060240956</v>
      </c>
      <c r="G1292" s="119" t="str" cm="1">
        <f t="array" ref="G1292">IF(SUMIF('BDD de référence'!$B$6:$B$4786,A1292,'BDD de référence'!$I$6:$I$4786)&gt;0,IFERROR((VLOOKUP(E1292,'Volet 1 - Domaines 2&amp;3'!$A$39:$L$43,11,0)*D1292+VLOOKUP(E1292,'Volet 1 - Domaines 2&amp;3'!$A$39:$L$43,12,0))*$B$6,error),"")</f>
        <v/>
      </c>
      <c r="H1292" s="119" cm="1">
        <f t="array" ref="H1292">IF(SUMIF('BDD de référence'!$B$6:$B$4786,A1292,'BDD de référence'!$J$6:$J$4786)&gt;0,IFERROR((VLOOKUP(E1292,'Volet 1 - Domaines 2&amp;3'!$A$39:$L$43,11,0)*D1292+VLOOKUP(E1292,'Volet 1 - Domaines 2&amp;3'!$A$39:$L$43,12,0))*$B$6,error),"")</f>
        <v>24302.384819277107</v>
      </c>
      <c r="I1292" s="119">
        <f>IFERROR((VLOOKUP(E1292,'Simulations - Consolidé'!$A$41:$P$45,15,0)*D1292+VLOOKUP(E1292,'Simulations - Consolidé'!$A$41:$P$45,16,0)),"")*$C$6</f>
        <v>21492.622515427567</v>
      </c>
      <c r="J1292" s="167">
        <v>13075.59</v>
      </c>
      <c r="K1292" s="167">
        <v>15690.710000000001</v>
      </c>
      <c r="L1292" s="167">
        <v>10704.460000000001</v>
      </c>
      <c r="M1292" s="167">
        <v>12845.36</v>
      </c>
      <c r="N1292" s="167">
        <v>7663.2300000000005</v>
      </c>
      <c r="O1292" s="167">
        <v>9195.880000000001</v>
      </c>
    </row>
    <row r="1293" spans="1:15">
      <c r="A1293" s="1" t="s">
        <v>5506</v>
      </c>
      <c r="B1293" s="1" t="str">
        <f>VLOOKUP(A1293,'BDD de référence'!$B$5:$D$5006,3,0)</f>
        <v>51</v>
      </c>
      <c r="C1293" s="1" t="str">
        <f>VLOOKUP(A1293,'BDD de référence'!$B$5:$E$5006,4,0)</f>
        <v>Grand Est</v>
      </c>
      <c r="D1293" s="201">
        <v>5093</v>
      </c>
      <c r="E1293" s="189" t="str">
        <f t="shared" si="20"/>
        <v>Tranche A</v>
      </c>
      <c r="F1293" s="119">
        <f>IFERROR((VLOOKUP(E1293,'Simulations - Consolidé'!$A$41:$P$45,13,0)*D1293+VLOOKUP(E1293,'Simulations - Consolidé'!$A$41:$P$45,14,0)),"")*$B$6</f>
        <v>19010.614285714288</v>
      </c>
      <c r="G1293" s="119" t="str" cm="1">
        <f t="array" ref="G1293">IF(SUMIF('BDD de référence'!$B$6:$B$4786,A1293,'BDD de référence'!$I$6:$I$4786)&gt;0,IFERROR((VLOOKUP(E1293,'Volet 1 - Domaines 2&amp;3'!$A$39:$L$43,11,0)*D1293+VLOOKUP(E1293,'Volet 1 - Domaines 2&amp;3'!$A$39:$L$43,12,0))*$B$6,error),"")</f>
        <v/>
      </c>
      <c r="H1293" s="119" t="str" cm="1">
        <f t="array" ref="H1293">IF(SUMIF('BDD de référence'!$B$6:$B$4786,A1293,'BDD de référence'!$J$6:$J$4786)&gt;0,IFERROR((VLOOKUP(E1293,'Volet 1 - Domaines 2&amp;3'!$A$39:$L$43,11,0)*D1293+VLOOKUP(E1293,'Volet 1 - Domaines 2&amp;3'!$A$39:$L$43,12,0))*$B$6,error),"")</f>
        <v/>
      </c>
      <c r="I1293" s="119">
        <f>IFERROR((VLOOKUP(E1293,'Simulations - Consolidé'!$A$41:$P$45,15,0)*D1293+VLOOKUP(E1293,'Simulations - Consolidé'!$A$41:$P$45,16,0)),"")*$C$6</f>
        <v>8264.2986062717773</v>
      </c>
      <c r="J1293" s="167">
        <v>5795.96</v>
      </c>
      <c r="K1293" s="167">
        <v>6955.16</v>
      </c>
      <c r="L1293" s="167">
        <v>5076.1400000000003</v>
      </c>
      <c r="M1293" s="167">
        <v>6091.37</v>
      </c>
      <c r="N1293" s="167">
        <v>5189.6499999999996</v>
      </c>
      <c r="O1293" s="167">
        <v>6227.58</v>
      </c>
    </row>
    <row r="1294" spans="1:15">
      <c r="A1294" s="1" t="s">
        <v>5489</v>
      </c>
      <c r="B1294" s="1" t="str">
        <f>VLOOKUP(A1294,'BDD de référence'!$B$5:$D$5006,3,0)</f>
        <v>51</v>
      </c>
      <c r="C1294" s="1" t="str">
        <f>VLOOKUP(A1294,'BDD de référence'!$B$5:$E$5006,4,0)</f>
        <v>Grand Est</v>
      </c>
      <c r="D1294" s="201">
        <v>10259</v>
      </c>
      <c r="E1294" s="189" t="str">
        <f t="shared" si="20"/>
        <v>Tranche B</v>
      </c>
      <c r="F1294" s="119">
        <f>IFERROR((VLOOKUP(E1294,'Simulations - Consolidé'!$A$41:$P$45,13,0)*D1294+VLOOKUP(E1294,'Simulations - Consolidé'!$A$41:$P$45,14,0)),"")*$B$6</f>
        <v>24689.264516129031</v>
      </c>
      <c r="G1294" s="119" t="str" cm="1">
        <f t="array" ref="G1294">IF(SUMIF('BDD de référence'!$B$6:$B$4786,A1294,'BDD de référence'!$I$6:$I$4786)&gt;0,IFERROR((VLOOKUP(E1294,'Volet 1 - Domaines 2&amp;3'!$A$39:$L$43,11,0)*D1294+VLOOKUP(E1294,'Volet 1 - Domaines 2&amp;3'!$A$39:$L$43,12,0))*$B$6,error),"")</f>
        <v/>
      </c>
      <c r="H1294" s="119" t="str" cm="1">
        <f t="array" ref="H1294">IF(SUMIF('BDD de référence'!$B$6:$B$4786,A1294,'BDD de référence'!$J$6:$J$4786)&gt;0,IFERROR((VLOOKUP(E1294,'Volet 1 - Domaines 2&amp;3'!$A$39:$L$43,11,0)*D1294+VLOOKUP(E1294,'Volet 1 - Domaines 2&amp;3'!$A$39:$L$43,12,0))*$B$6,error),"")</f>
        <v/>
      </c>
      <c r="I1294" s="119">
        <f>IFERROR((VLOOKUP(E1294,'Simulations - Consolidé'!$A$41:$P$45,15,0)*D1294+VLOOKUP(E1294,'Simulations - Consolidé'!$A$41:$P$45,16,0)),"")*$C$6</f>
        <v>10732.922738001573</v>
      </c>
      <c r="J1294" s="167">
        <v>7213.6900000000005</v>
      </c>
      <c r="K1294" s="167">
        <v>8656.43</v>
      </c>
      <c r="L1294" s="167">
        <v>6292.75</v>
      </c>
      <c r="M1294" s="167">
        <v>7551.3</v>
      </c>
      <c r="N1294" s="167">
        <v>5679.5</v>
      </c>
      <c r="O1294" s="167">
        <v>6815.4</v>
      </c>
    </row>
    <row r="1295" spans="1:15">
      <c r="A1295" s="1" t="s">
        <v>5460</v>
      </c>
      <c r="B1295" s="1" t="str">
        <f>VLOOKUP(A1295,'BDD de référence'!$B$5:$D$5006,3,0)</f>
        <v>51</v>
      </c>
      <c r="C1295" s="1" t="str">
        <f>VLOOKUP(A1295,'BDD de référence'!$B$5:$E$5006,4,0)</f>
        <v>Grand Est</v>
      </c>
      <c r="D1295" s="201">
        <v>44835</v>
      </c>
      <c r="E1295" s="189" t="str">
        <f t="shared" si="20"/>
        <v>Tranche C</v>
      </c>
      <c r="F1295" s="119">
        <f>IFERROR((VLOOKUP(E1295,'Simulations - Consolidé'!$A$41:$P$45,13,0)*D1295+VLOOKUP(E1295,'Simulations - Consolidé'!$A$41:$P$45,14,0)),"")*$B$6</f>
        <v>50132.262650602403</v>
      </c>
      <c r="G1295" s="119" t="str" cm="1">
        <f t="array" ref="G1295">IF(SUMIF('BDD de référence'!$B$6:$B$4786,A1295,'BDD de référence'!$I$6:$I$4786)&gt;0,IFERROR((VLOOKUP(E1295,'Volet 1 - Domaines 2&amp;3'!$A$39:$L$43,11,0)*D1295+VLOOKUP(E1295,'Volet 1 - Domaines 2&amp;3'!$A$39:$L$43,12,0))*$B$6,error),"")</f>
        <v/>
      </c>
      <c r="H1295" s="119" cm="1">
        <f t="array" ref="H1295">IF(SUMIF('BDD de référence'!$B$6:$B$4786,A1295,'BDD de référence'!$J$6:$J$4786)&gt;0,IFERROR((VLOOKUP(E1295,'Volet 1 - Domaines 2&amp;3'!$A$39:$L$43,11,0)*D1295+VLOOKUP(E1295,'Volet 1 - Domaines 2&amp;3'!$A$39:$L$43,12,0))*$B$6,error),"")</f>
        <v>24478.812048192769</v>
      </c>
      <c r="I1295" s="119">
        <f>IFERROR((VLOOKUP(E1295,'Simulations - Consolidé'!$A$41:$P$45,15,0)*D1295+VLOOKUP(E1295,'Simulations - Consolidé'!$A$41:$P$45,16,0)),"")*$C$6</f>
        <v>21793.508727593304</v>
      </c>
      <c r="J1295" s="167">
        <v>13255.210000000001</v>
      </c>
      <c r="K1295" s="167">
        <v>15906.26</v>
      </c>
      <c r="L1295" s="167">
        <v>10794.28</v>
      </c>
      <c r="M1295" s="167">
        <v>12953.14</v>
      </c>
      <c r="N1295" s="167">
        <v>7743.06</v>
      </c>
      <c r="O1295" s="167">
        <v>9291.68</v>
      </c>
    </row>
    <row r="1296" spans="1:15">
      <c r="A1296" s="1" t="s">
        <v>5540</v>
      </c>
      <c r="B1296" s="1" t="str">
        <f>VLOOKUP(A1296,'BDD de référence'!$B$5:$D$5006,3,0)</f>
        <v>51</v>
      </c>
      <c r="C1296" s="1" t="str">
        <f>VLOOKUP(A1296,'BDD de référence'!$B$5:$E$5006,4,0)</f>
        <v>Grand Est</v>
      </c>
      <c r="D1296" s="201">
        <v>554.5</v>
      </c>
      <c r="E1296" s="189" t="str">
        <f t="shared" si="20"/>
        <v>Tranche A</v>
      </c>
      <c r="F1296" s="119">
        <f>IFERROR((VLOOKUP(E1296,'Simulations - Consolidé'!$A$41:$P$45,13,0)*D1296+VLOOKUP(E1296,'Simulations - Consolidé'!$A$41:$P$45,14,0)),"")*$B$6</f>
        <v>15703.992857142855</v>
      </c>
      <c r="G1296" s="119" t="str" cm="1">
        <f t="array" ref="G1296">IF(SUMIF('BDD de référence'!$B$6:$B$4786,A1296,'BDD de référence'!$I$6:$I$4786)&gt;0,IFERROR((VLOOKUP(E1296,'Volet 1 - Domaines 2&amp;3'!$A$39:$L$43,11,0)*D1296+VLOOKUP(E1296,'Volet 1 - Domaines 2&amp;3'!$A$39:$L$43,12,0))*$B$6,error),"")</f>
        <v/>
      </c>
      <c r="H1296" s="119" t="str" cm="1">
        <f t="array" ref="H1296">IF(SUMIF('BDD de référence'!$B$6:$B$4786,A1296,'BDD de référence'!$J$6:$J$4786)&gt;0,IFERROR((VLOOKUP(E1296,'Volet 1 - Domaines 2&amp;3'!$A$39:$L$43,11,0)*D1296+VLOOKUP(E1296,'Volet 1 - Domaines 2&amp;3'!$A$39:$L$43,12,0))*$B$6,error),"")</f>
        <v/>
      </c>
      <c r="I1296" s="119">
        <f>IFERROR((VLOOKUP(E1296,'Simulations - Consolidé'!$A$41:$P$45,15,0)*D1296+VLOOKUP(E1296,'Simulations - Consolidé'!$A$41:$P$45,16,0)),"")*$C$6</f>
        <v>6826.8433797909402</v>
      </c>
      <c r="J1296" s="167">
        <v>4715.3600000000006</v>
      </c>
      <c r="K1296" s="167">
        <v>5658.4400000000005</v>
      </c>
      <c r="L1296" s="167">
        <v>4265.7</v>
      </c>
      <c r="M1296" s="167">
        <v>5118.84</v>
      </c>
      <c r="N1296" s="167">
        <v>4649.3500000000004</v>
      </c>
      <c r="O1296" s="167">
        <v>5579.22</v>
      </c>
    </row>
    <row r="1297" spans="1:15">
      <c r="A1297" s="1" t="s">
        <v>5512</v>
      </c>
      <c r="B1297" s="1" t="str">
        <f>VLOOKUP(A1297,'BDD de référence'!$B$5:$D$5006,3,0)</f>
        <v>51</v>
      </c>
      <c r="C1297" s="1" t="str">
        <f>VLOOKUP(A1297,'BDD de référence'!$B$5:$E$5006,4,0)</f>
        <v>Grand Est</v>
      </c>
      <c r="D1297" s="201">
        <v>3402.5</v>
      </c>
      <c r="E1297" s="189" t="str">
        <f t="shared" si="20"/>
        <v>Tranche A</v>
      </c>
      <c r="F1297" s="119">
        <f>IFERROR((VLOOKUP(E1297,'Simulations - Consolidé'!$A$41:$P$45,13,0)*D1297+VLOOKUP(E1297,'Simulations - Consolidé'!$A$41:$P$45,14,0)),"")*$B$6</f>
        <v>17778.964285714286</v>
      </c>
      <c r="G1297" s="119" t="str" cm="1">
        <f t="array" ref="G1297">IF(SUMIF('BDD de référence'!$B$6:$B$4786,A1297,'BDD de référence'!$I$6:$I$4786)&gt;0,IFERROR((VLOOKUP(E1297,'Volet 1 - Domaines 2&amp;3'!$A$39:$L$43,11,0)*D1297+VLOOKUP(E1297,'Volet 1 - Domaines 2&amp;3'!$A$39:$L$43,12,0))*$B$6,error),"")</f>
        <v/>
      </c>
      <c r="H1297" s="119" t="str" cm="1">
        <f t="array" ref="H1297">IF(SUMIF('BDD de référence'!$B$6:$B$4786,A1297,'BDD de référence'!$J$6:$J$4786)&gt;0,IFERROR((VLOOKUP(E1297,'Volet 1 - Domaines 2&amp;3'!$A$39:$L$43,11,0)*D1297+VLOOKUP(E1297,'Volet 1 - Domaines 2&amp;3'!$A$39:$L$43,12,0))*$B$6,error),"")</f>
        <v/>
      </c>
      <c r="I1297" s="119">
        <f>IFERROR((VLOOKUP(E1297,'Simulations - Consolidé'!$A$41:$P$45,15,0)*D1297+VLOOKUP(E1297,'Simulations - Consolidé'!$A$41:$P$45,16,0)),"")*$C$6</f>
        <v>7728.8754355400697</v>
      </c>
      <c r="J1297" s="167">
        <v>5393.46</v>
      </c>
      <c r="K1297" s="167">
        <v>6472.16</v>
      </c>
      <c r="L1297" s="167">
        <v>4774.26</v>
      </c>
      <c r="M1297" s="167">
        <v>5729.12</v>
      </c>
      <c r="N1297" s="167">
        <v>4988.3999999999996</v>
      </c>
      <c r="O1297" s="167">
        <v>5986.08</v>
      </c>
    </row>
    <row r="1298" spans="1:15">
      <c r="A1298" s="1" t="s">
        <v>5491</v>
      </c>
      <c r="B1298" s="1" t="str">
        <f>VLOOKUP(A1298,'BDD de référence'!$B$5:$D$5006,3,0)</f>
        <v>51</v>
      </c>
      <c r="C1298" s="1" t="str">
        <f>VLOOKUP(A1298,'BDD de référence'!$B$5:$E$5006,4,0)</f>
        <v>Grand Est</v>
      </c>
      <c r="D1298" s="201">
        <v>8815.5</v>
      </c>
      <c r="E1298" s="189" t="str">
        <f t="shared" si="20"/>
        <v>Tranche B</v>
      </c>
      <c r="F1298" s="119">
        <f>IFERROR((VLOOKUP(E1298,'Simulations - Consolidé'!$A$41:$P$45,13,0)*D1298+VLOOKUP(E1298,'Simulations - Consolidé'!$A$41:$P$45,14,0)),"")*$B$6</f>
        <v>22789.432258064513</v>
      </c>
      <c r="G1298" s="119" t="str" cm="1">
        <f t="array" ref="G1298">IF(SUMIF('BDD de référence'!$B$6:$B$4786,A1298,'BDD de référence'!$I$6:$I$4786)&gt;0,IFERROR((VLOOKUP(E1298,'Volet 1 - Domaines 2&amp;3'!$A$39:$L$43,11,0)*D1298+VLOOKUP(E1298,'Volet 1 - Domaines 2&amp;3'!$A$39:$L$43,12,0))*$B$6,error),"")</f>
        <v/>
      </c>
      <c r="H1298" s="119" t="str" cm="1">
        <f t="array" ref="H1298">IF(SUMIF('BDD de référence'!$B$6:$B$4786,A1298,'BDD de référence'!$J$6:$J$4786)&gt;0,IFERROR((VLOOKUP(E1298,'Volet 1 - Domaines 2&amp;3'!$A$39:$L$43,11,0)*D1298+VLOOKUP(E1298,'Volet 1 - Domaines 2&amp;3'!$A$39:$L$43,12,0))*$B$6,error),"")</f>
        <v/>
      </c>
      <c r="I1298" s="119">
        <f>IFERROR((VLOOKUP(E1298,'Simulations - Consolidé'!$A$41:$P$45,15,0)*D1298+VLOOKUP(E1298,'Simulations - Consolidé'!$A$41:$P$45,16,0)),"")*$C$6</f>
        <v>9907.0272226593224</v>
      </c>
      <c r="J1298" s="167">
        <v>6786.85</v>
      </c>
      <c r="K1298" s="167">
        <v>8144.22</v>
      </c>
      <c r="L1298" s="167">
        <v>5904.71</v>
      </c>
      <c r="M1298" s="167">
        <v>7085.66</v>
      </c>
      <c r="N1298" s="167">
        <v>5563.09</v>
      </c>
      <c r="O1298" s="167">
        <v>6675.71</v>
      </c>
    </row>
    <row r="1299" spans="1:15">
      <c r="A1299" s="1" t="s">
        <v>5479</v>
      </c>
      <c r="B1299" s="1" t="str">
        <f>VLOOKUP(A1299,'BDD de référence'!$B$5:$D$5006,3,0)</f>
        <v>51</v>
      </c>
      <c r="C1299" s="1" t="str">
        <f>VLOOKUP(A1299,'BDD de référence'!$B$5:$E$5006,4,0)</f>
        <v>Grand Est</v>
      </c>
      <c r="D1299" s="201">
        <v>16505</v>
      </c>
      <c r="E1299" s="189" t="str">
        <f t="shared" si="20"/>
        <v>Tranche B</v>
      </c>
      <c r="F1299" s="119">
        <f>IFERROR((VLOOKUP(E1299,'Simulations - Consolidé'!$A$41:$P$45,13,0)*D1299+VLOOKUP(E1299,'Simulations - Consolidé'!$A$41:$P$45,14,0)),"")*$B$6</f>
        <v>32909.806451612902</v>
      </c>
      <c r="G1299" s="119" t="str" cm="1">
        <f t="array" ref="G1299">IF(SUMIF('BDD de référence'!$B$6:$B$4786,A1299,'BDD de référence'!$I$6:$I$4786)&gt;0,IFERROR((VLOOKUP(E1299,'Volet 1 - Domaines 2&amp;3'!$A$39:$L$43,11,0)*D1299+VLOOKUP(E1299,'Volet 1 - Domaines 2&amp;3'!$A$39:$L$43,12,0))*$B$6,error),"")</f>
        <v/>
      </c>
      <c r="H1299" s="119" t="str" cm="1">
        <f t="array" ref="H1299">IF(SUMIF('BDD de référence'!$B$6:$B$4786,A1299,'BDD de référence'!$J$6:$J$4786)&gt;0,IFERROR((VLOOKUP(E1299,'Volet 1 - Domaines 2&amp;3'!$A$39:$L$43,11,0)*D1299+VLOOKUP(E1299,'Volet 1 - Domaines 2&amp;3'!$A$39:$L$43,12,0))*$B$6,error),"")</f>
        <v/>
      </c>
      <c r="I1299" s="119">
        <f>IFERROR((VLOOKUP(E1299,'Simulations - Consolidé'!$A$41:$P$45,15,0)*D1299+VLOOKUP(E1299,'Simulations - Consolidé'!$A$41:$P$45,16,0)),"")*$C$6</f>
        <v>14306.55861526357</v>
      </c>
      <c r="J1299" s="167">
        <v>9060.630000000001</v>
      </c>
      <c r="K1299" s="167">
        <v>10872.76</v>
      </c>
      <c r="L1299" s="167">
        <v>7971.7800000000007</v>
      </c>
      <c r="M1299" s="167">
        <v>9566.14</v>
      </c>
      <c r="N1299" s="167">
        <v>6183.2</v>
      </c>
      <c r="O1299" s="167">
        <v>7419.84</v>
      </c>
    </row>
    <row r="1300" spans="1:15">
      <c r="A1300" s="1" t="s">
        <v>5449</v>
      </c>
      <c r="B1300" s="1" t="str">
        <f>VLOOKUP(A1300,'BDD de référence'!$B$5:$D$5006,3,0)</f>
        <v>51</v>
      </c>
      <c r="C1300" s="1" t="str">
        <f>VLOOKUP(A1300,'BDD de référence'!$B$5:$E$5006,4,0)</f>
        <v>Grand Est</v>
      </c>
      <c r="D1300" s="201">
        <v>157696</v>
      </c>
      <c r="E1300" s="189" t="str">
        <f t="shared" si="20"/>
        <v>Tranche C</v>
      </c>
      <c r="F1300" s="119">
        <f>IFERROR((VLOOKUP(E1300,'Simulations - Consolidé'!$A$41:$P$45,13,0)*D1300+VLOOKUP(E1300,'Simulations - Consolidé'!$A$41:$P$45,14,0)),"")*$B$6</f>
        <v>97289.123855421683</v>
      </c>
      <c r="G1300" s="119" t="str" cm="1">
        <f t="array" ref="G1300">IF(SUMIF('BDD de référence'!$B$6:$B$4786,A1300,'BDD de référence'!$I$6:$I$4786)&gt;0,IFERROR((VLOOKUP(E1300,'Volet 1 - Domaines 2&amp;3'!$A$39:$L$43,11,0)*D1300+VLOOKUP(E1300,'Volet 1 - Domaines 2&amp;3'!$A$39:$L$43,12,0))*$B$6,error),"")</f>
        <v/>
      </c>
      <c r="H1300" s="119" t="str" cm="1">
        <f t="array" ref="H1300">IF(SUMIF('BDD de référence'!$B$6:$B$4786,A1300,'BDD de référence'!$J$6:$J$4786)&gt;0,IFERROR((VLOOKUP(E1300,'Volet 1 - Domaines 2&amp;3'!$A$39:$L$43,11,0)*D1300+VLOOKUP(E1300,'Volet 1 - Domaines 2&amp;3'!$A$39:$L$43,12,0))*$B$6,error),"")</f>
        <v/>
      </c>
      <c r="I1300" s="119">
        <f>IFERROR((VLOOKUP(E1300,'Simulations - Consolidé'!$A$41:$P$45,15,0)*D1300+VLOOKUP(E1300,'Simulations - Consolidé'!$A$41:$P$45,16,0)),"")*$C$6</f>
        <v>42293.550255656766</v>
      </c>
      <c r="J1300" s="167">
        <v>25493.149999999998</v>
      </c>
      <c r="K1300" s="167">
        <v>30591.78</v>
      </c>
      <c r="L1300" s="167">
        <v>16913.25</v>
      </c>
      <c r="M1300" s="167">
        <v>20295.900000000001</v>
      </c>
      <c r="N1300" s="167">
        <v>13182.15</v>
      </c>
      <c r="O1300" s="167">
        <v>15818.58</v>
      </c>
    </row>
    <row r="1301" spans="1:15">
      <c r="A1301" s="1" t="s">
        <v>83</v>
      </c>
      <c r="B1301" s="1" t="str">
        <f>VLOOKUP(A1301,'BDD de référence'!$B$5:$D$5006,3,0)</f>
        <v>51</v>
      </c>
      <c r="C1301" s="1" t="str">
        <f>VLOOKUP(A1301,'BDD de référence'!$B$5:$E$5006,4,0)</f>
        <v>Grand Est</v>
      </c>
      <c r="D1301" s="201">
        <v>1</v>
      </c>
      <c r="E1301" s="189" t="str">
        <f t="shared" si="20"/>
        <v>Tranche A</v>
      </c>
      <c r="F1301" s="119">
        <f>IFERROR((VLOOKUP(E1301,'Simulations - Consolidé'!$A$41:$P$45,13,0)*D1301+VLOOKUP(E1301,'Simulations - Consolidé'!$A$41:$P$45,14,0)),"")*$B$6</f>
        <v>15300.72857142857</v>
      </c>
      <c r="G1301" s="119" t="str" cm="1">
        <f t="array" ref="G1301">IF(SUMIF('BDD de référence'!$B$6:$B$4786,A1301,'BDD de référence'!$I$6:$I$4786)&gt;0,IFERROR((VLOOKUP(E1301,'Volet 1 - Domaines 2&amp;3'!$A$39:$L$43,11,0)*D1301+VLOOKUP(E1301,'Volet 1 - Domaines 2&amp;3'!$A$39:$L$43,12,0))*$B$6,error),"")</f>
        <v/>
      </c>
      <c r="H1301" s="119" t="str" cm="1">
        <f t="array" ref="H1301">IF(SUMIF('BDD de référence'!$B$6:$B$4786,A1301,'BDD de référence'!$J$6:$J$4786)&gt;0,IFERROR((VLOOKUP(E1301,'Volet 1 - Domaines 2&amp;3'!$A$39:$L$43,11,0)*D1301+VLOOKUP(E1301,'Volet 1 - Domaines 2&amp;3'!$A$39:$L$43,12,0))*$B$6,error),"")</f>
        <v/>
      </c>
      <c r="I1301" s="119">
        <f>IFERROR((VLOOKUP(E1301,'Simulations - Consolidé'!$A$41:$P$45,15,0)*D1301+VLOOKUP(E1301,'Simulations - Consolidé'!$A$41:$P$45,16,0)),"")*$C$6</f>
        <v>6651.5362369337981</v>
      </c>
      <c r="J1301" s="167">
        <v>4583.58</v>
      </c>
      <c r="K1301" s="167">
        <v>5500.3</v>
      </c>
      <c r="L1301" s="167">
        <v>4166.8500000000004</v>
      </c>
      <c r="M1301" s="167">
        <v>5000.22</v>
      </c>
      <c r="N1301" s="167">
        <v>4583.46</v>
      </c>
      <c r="O1301" s="167">
        <v>5500.16</v>
      </c>
    </row>
    <row r="1302" spans="1:15">
      <c r="A1302" s="1" t="s">
        <v>5577</v>
      </c>
      <c r="B1302" s="1" t="str">
        <f>VLOOKUP(A1302,'BDD de référence'!$B$5:$D$5006,3,0)</f>
        <v>52</v>
      </c>
      <c r="C1302" s="1" t="str">
        <f>VLOOKUP(A1302,'BDD de référence'!$B$5:$E$5006,4,0)</f>
        <v>Grand Est</v>
      </c>
      <c r="D1302" s="201">
        <v>6108.5</v>
      </c>
      <c r="E1302" s="189" t="str">
        <f t="shared" si="20"/>
        <v>Tranche A</v>
      </c>
      <c r="F1302" s="119">
        <f>IFERROR((VLOOKUP(E1302,'Simulations - Consolidé'!$A$41:$P$45,13,0)*D1302+VLOOKUP(E1302,'Simulations - Consolidé'!$A$41:$P$45,14,0)),"")*$B$6</f>
        <v>19750.478571428568</v>
      </c>
      <c r="G1302" s="119" t="str" cm="1">
        <f t="array" ref="G1302">IF(SUMIF('BDD de référence'!$B$6:$B$4786,A1302,'BDD de référence'!$I$6:$I$4786)&gt;0,IFERROR((VLOOKUP(E1302,'Volet 1 - Domaines 2&amp;3'!$A$39:$L$43,11,0)*D1302+VLOOKUP(E1302,'Volet 1 - Domaines 2&amp;3'!$A$39:$L$43,12,0))*$B$6,error),"")</f>
        <v/>
      </c>
      <c r="H1302" s="119" t="str" cm="1">
        <f t="array" ref="H1302">IF(SUMIF('BDD de référence'!$B$6:$B$4786,A1302,'BDD de référence'!$J$6:$J$4786)&gt;0,IFERROR((VLOOKUP(E1302,'Volet 1 - Domaines 2&amp;3'!$A$39:$L$43,11,0)*D1302+VLOOKUP(E1302,'Volet 1 - Domaines 2&amp;3'!$A$39:$L$43,12,0))*$B$6,error),"")</f>
        <v/>
      </c>
      <c r="I1302" s="119">
        <f>IFERROR((VLOOKUP(E1302,'Simulations - Consolidé'!$A$41:$P$45,15,0)*D1302+VLOOKUP(E1302,'Simulations - Consolidé'!$A$41:$P$45,16,0)),"")*$C$6</f>
        <v>8585.9325783972126</v>
      </c>
      <c r="J1302" s="167">
        <v>6037.75</v>
      </c>
      <c r="K1302" s="167">
        <v>7245.3</v>
      </c>
      <c r="L1302" s="167">
        <v>5257.4800000000005</v>
      </c>
      <c r="M1302" s="167">
        <v>6308.9800000000005</v>
      </c>
      <c r="N1302" s="167">
        <v>5310.55</v>
      </c>
      <c r="O1302" s="167">
        <v>6372.66</v>
      </c>
    </row>
    <row r="1303" spans="1:15">
      <c r="A1303" s="1" t="s">
        <v>5565</v>
      </c>
      <c r="B1303" s="1" t="str">
        <f>VLOOKUP(A1303,'BDD de référence'!$B$5:$D$5006,3,0)</f>
        <v>52</v>
      </c>
      <c r="C1303" s="1" t="str">
        <f>VLOOKUP(A1303,'BDD de référence'!$B$5:$E$5006,4,0)</f>
        <v>Grand Est</v>
      </c>
      <c r="D1303" s="201">
        <v>13174.5</v>
      </c>
      <c r="E1303" s="189" t="str">
        <f t="shared" si="20"/>
        <v>Tranche B</v>
      </c>
      <c r="F1303" s="119">
        <f>IFERROR((VLOOKUP(E1303,'Simulations - Consolidé'!$A$41:$P$45,13,0)*D1303+VLOOKUP(E1303,'Simulations - Consolidé'!$A$41:$P$45,14,0)),"")*$B$6</f>
        <v>28526.438709677419</v>
      </c>
      <c r="G1303" s="119" t="str" cm="1">
        <f t="array" ref="G1303">IF(SUMIF('BDD de référence'!$B$6:$B$4786,A1303,'BDD de référence'!$I$6:$I$4786)&gt;0,IFERROR((VLOOKUP(E1303,'Volet 1 - Domaines 2&amp;3'!$A$39:$L$43,11,0)*D1303+VLOOKUP(E1303,'Volet 1 - Domaines 2&amp;3'!$A$39:$L$43,12,0))*$B$6,error),"")</f>
        <v/>
      </c>
      <c r="H1303" s="119" t="str" cm="1">
        <f t="array" ref="H1303">IF(SUMIF('BDD de référence'!$B$6:$B$4786,A1303,'BDD de référence'!$J$6:$J$4786)&gt;0,IFERROR((VLOOKUP(E1303,'Volet 1 - Domaines 2&amp;3'!$A$39:$L$43,11,0)*D1303+VLOOKUP(E1303,'Volet 1 - Domaines 2&amp;3'!$A$39:$L$43,12,0))*$B$6,error),"")</f>
        <v/>
      </c>
      <c r="I1303" s="119">
        <f>IFERROR((VLOOKUP(E1303,'Simulations - Consolidé'!$A$41:$P$45,15,0)*D1303+VLOOKUP(E1303,'Simulations - Consolidé'!$A$41:$P$45,16,0)),"")*$C$6</f>
        <v>12401.019984264358</v>
      </c>
      <c r="J1303" s="167">
        <v>8075.8</v>
      </c>
      <c r="K1303" s="167">
        <v>9690.9599999999991</v>
      </c>
      <c r="L1303" s="167">
        <v>7076.49</v>
      </c>
      <c r="M1303" s="167">
        <v>8491.7900000000009</v>
      </c>
      <c r="N1303" s="167">
        <v>5914.62</v>
      </c>
      <c r="O1303" s="167">
        <v>7097.55</v>
      </c>
    </row>
    <row r="1304" spans="1:15">
      <c r="A1304" s="1" t="s">
        <v>5568</v>
      </c>
      <c r="B1304" s="1" t="str">
        <f>VLOOKUP(A1304,'BDD de référence'!$B$5:$D$5006,3,0)</f>
        <v>52</v>
      </c>
      <c r="C1304" s="1" t="str">
        <f>VLOOKUP(A1304,'BDD de référence'!$B$5:$E$5006,4,0)</f>
        <v>Grand Est</v>
      </c>
      <c r="D1304" s="201">
        <v>11659</v>
      </c>
      <c r="E1304" s="189" t="str">
        <f t="shared" si="20"/>
        <v>Tranche B</v>
      </c>
      <c r="F1304" s="119">
        <f>IFERROR((VLOOKUP(E1304,'Simulations - Consolidé'!$A$41:$P$45,13,0)*D1304+VLOOKUP(E1304,'Simulations - Consolidé'!$A$41:$P$45,14,0)),"")*$B$6</f>
        <v>26531.845161290319</v>
      </c>
      <c r="G1304" s="119" t="str" cm="1">
        <f t="array" ref="G1304">IF(SUMIF('BDD de référence'!$B$6:$B$4786,A1304,'BDD de référence'!$I$6:$I$4786)&gt;0,IFERROR((VLOOKUP(E1304,'Volet 1 - Domaines 2&amp;3'!$A$39:$L$43,11,0)*D1304+VLOOKUP(E1304,'Volet 1 - Domaines 2&amp;3'!$A$39:$L$43,12,0))*$B$6,error),"")</f>
        <v/>
      </c>
      <c r="H1304" s="119" t="str" cm="1">
        <f t="array" ref="H1304">IF(SUMIF('BDD de référence'!$B$6:$B$4786,A1304,'BDD de référence'!$J$6:$J$4786)&gt;0,IFERROR((VLOOKUP(E1304,'Volet 1 - Domaines 2&amp;3'!$A$39:$L$43,11,0)*D1304+VLOOKUP(E1304,'Volet 1 - Domaines 2&amp;3'!$A$39:$L$43,12,0))*$B$6,error),"")</f>
        <v/>
      </c>
      <c r="I1304" s="119">
        <f>IFERROR((VLOOKUP(E1304,'Simulations - Consolidé'!$A$41:$P$45,15,0)*D1304+VLOOKUP(E1304,'Simulations - Consolidé'!$A$41:$P$45,16,0)),"")*$C$6</f>
        <v>11533.929819040124</v>
      </c>
      <c r="J1304" s="167">
        <v>7627.67</v>
      </c>
      <c r="K1304" s="167">
        <v>9153.2100000000009</v>
      </c>
      <c r="L1304" s="167">
        <v>6669.1</v>
      </c>
      <c r="M1304" s="167">
        <v>8002.92</v>
      </c>
      <c r="N1304" s="167">
        <v>5792.4</v>
      </c>
      <c r="O1304" s="167">
        <v>6950.88</v>
      </c>
    </row>
    <row r="1305" spans="1:15">
      <c r="A1305" s="1" t="s">
        <v>5609</v>
      </c>
      <c r="B1305" s="1" t="str">
        <f>VLOOKUP(A1305,'BDD de référence'!$B$5:$D$5006,3,0)</f>
        <v>52</v>
      </c>
      <c r="C1305" s="1" t="str">
        <f>VLOOKUP(A1305,'BDD de référence'!$B$5:$E$5006,4,0)</f>
        <v>Grand Est</v>
      </c>
      <c r="D1305" s="201">
        <v>1</v>
      </c>
      <c r="E1305" s="189" t="str">
        <f t="shared" si="20"/>
        <v>Tranche A</v>
      </c>
      <c r="F1305" s="119">
        <f>IFERROR((VLOOKUP(E1305,'Simulations - Consolidé'!$A$41:$P$45,13,0)*D1305+VLOOKUP(E1305,'Simulations - Consolidé'!$A$41:$P$45,14,0)),"")*$B$6</f>
        <v>15300.72857142857</v>
      </c>
      <c r="G1305" s="119" t="str" cm="1">
        <f t="array" ref="G1305">IF(SUMIF('BDD de référence'!$B$6:$B$4786,A1305,'BDD de référence'!$I$6:$I$4786)&gt;0,IFERROR((VLOOKUP(E1305,'Volet 1 - Domaines 2&amp;3'!$A$39:$L$43,11,0)*D1305+VLOOKUP(E1305,'Volet 1 - Domaines 2&amp;3'!$A$39:$L$43,12,0))*$B$6,error),"")</f>
        <v/>
      </c>
      <c r="H1305" s="119" t="str" cm="1">
        <f t="array" ref="H1305">IF(SUMIF('BDD de référence'!$B$6:$B$4786,A1305,'BDD de référence'!$J$6:$J$4786)&gt;0,IFERROR((VLOOKUP(E1305,'Volet 1 - Domaines 2&amp;3'!$A$39:$L$43,11,0)*D1305+VLOOKUP(E1305,'Volet 1 - Domaines 2&amp;3'!$A$39:$L$43,12,0))*$B$6,error),"")</f>
        <v/>
      </c>
      <c r="I1305" s="119">
        <f>IFERROR((VLOOKUP(E1305,'Simulations - Consolidé'!$A$41:$P$45,15,0)*D1305+VLOOKUP(E1305,'Simulations - Consolidé'!$A$41:$P$45,16,0)),"")*$C$6</f>
        <v>6651.5362369337981</v>
      </c>
      <c r="J1305" s="167">
        <v>4583.58</v>
      </c>
      <c r="K1305" s="167">
        <v>5500.3</v>
      </c>
      <c r="L1305" s="167">
        <v>4166.8500000000004</v>
      </c>
      <c r="M1305" s="167">
        <v>5000.22</v>
      </c>
      <c r="N1305" s="167">
        <v>4583.46</v>
      </c>
      <c r="O1305" s="167">
        <v>5500.16</v>
      </c>
    </row>
    <row r="1306" spans="1:15">
      <c r="A1306" s="1" t="s">
        <v>5563</v>
      </c>
      <c r="B1306" s="1" t="str">
        <f>VLOOKUP(A1306,'BDD de référence'!$B$5:$D$5006,3,0)</f>
        <v>52</v>
      </c>
      <c r="C1306" s="1" t="str">
        <f>VLOOKUP(A1306,'BDD de référence'!$B$5:$E$5006,4,0)</f>
        <v>Grand Est</v>
      </c>
      <c r="D1306" s="201">
        <v>14998</v>
      </c>
      <c r="E1306" s="189" t="str">
        <f t="shared" si="20"/>
        <v>Tranche B</v>
      </c>
      <c r="F1306" s="119">
        <f>IFERROR((VLOOKUP(E1306,'Simulations - Consolidé'!$A$41:$P$45,13,0)*D1306+VLOOKUP(E1306,'Simulations - Consolidé'!$A$41:$P$45,14,0)),"")*$B$6</f>
        <v>30926.399999999998</v>
      </c>
      <c r="G1306" s="119" t="str" cm="1">
        <f t="array" ref="G1306">IF(SUMIF('BDD de référence'!$B$6:$B$4786,A1306,'BDD de référence'!$I$6:$I$4786)&gt;0,IFERROR((VLOOKUP(E1306,'Volet 1 - Domaines 2&amp;3'!$A$39:$L$43,11,0)*D1306+VLOOKUP(E1306,'Volet 1 - Domaines 2&amp;3'!$A$39:$L$43,12,0))*$B$6,error),"")</f>
        <v/>
      </c>
      <c r="H1306" s="119" cm="1">
        <f t="array" ref="H1306">IF(SUMIF('BDD de référence'!$B$6:$B$4786,A1306,'BDD de référence'!$J$6:$J$4786)&gt;0,IFERROR((VLOOKUP(E1306,'Volet 1 - Domaines 2&amp;3'!$A$39:$L$43,11,0)*D1306+VLOOKUP(E1306,'Volet 1 - Domaines 2&amp;3'!$A$39:$L$43,12,0))*$B$6,error),"")</f>
        <v>16751.8</v>
      </c>
      <c r="I1306" s="119">
        <f>IFERROR((VLOOKUP(E1306,'Simulations - Consolidé'!$A$41:$P$45,15,0)*D1306+VLOOKUP(E1306,'Simulations - Consolidé'!$A$41:$P$45,16,0)),"")*$C$6</f>
        <v>13444.331707317071</v>
      </c>
      <c r="J1306" s="167">
        <v>8615</v>
      </c>
      <c r="K1306" s="167">
        <v>10338</v>
      </c>
      <c r="L1306" s="167">
        <v>7566.67</v>
      </c>
      <c r="M1306" s="167">
        <v>9080.01</v>
      </c>
      <c r="N1306" s="167">
        <v>6061.67</v>
      </c>
      <c r="O1306" s="167">
        <v>7274.01</v>
      </c>
    </row>
    <row r="1307" spans="1:15">
      <c r="A1307" s="1" t="s">
        <v>5551</v>
      </c>
      <c r="B1307" s="1" t="str">
        <f>VLOOKUP(A1307,'BDD de référence'!$B$5:$D$5006,3,0)</f>
        <v>52</v>
      </c>
      <c r="C1307" s="1" t="str">
        <f>VLOOKUP(A1307,'BDD de référence'!$B$5:$E$5006,4,0)</f>
        <v>Grand Est</v>
      </c>
      <c r="D1307" s="201">
        <v>64507</v>
      </c>
      <c r="E1307" s="189" t="str">
        <f t="shared" si="20"/>
        <v>Tranche C</v>
      </c>
      <c r="F1307" s="119">
        <f>IFERROR((VLOOKUP(E1307,'Simulations - Consolidé'!$A$41:$P$45,13,0)*D1307+VLOOKUP(E1307,'Simulations - Consolidé'!$A$41:$P$45,14,0)),"")*$B$6</f>
        <v>58351.840481927713</v>
      </c>
      <c r="G1307" s="119" cm="1">
        <f t="array" ref="G1307">IF(SUMIF('BDD de référence'!$B$6:$B$4786,A1307,'BDD de référence'!$I$6:$I$4786)&gt;0,IFERROR((VLOOKUP(E1307,'Volet 1 - Domaines 2&amp;3'!$A$39:$L$43,11,0)*D1307+VLOOKUP(E1307,'Volet 1 - Domaines 2&amp;3'!$A$39:$L$43,12,0))*$B$6,error),"")</f>
        <v>26573.998554216865</v>
      </c>
      <c r="H1307" s="119" cm="1">
        <f t="array" ref="H1307">IF(SUMIF('BDD de référence'!$B$6:$B$4786,A1307,'BDD de référence'!$J$6:$J$4786)&gt;0,IFERROR((VLOOKUP(E1307,'Volet 1 - Domaines 2&amp;3'!$A$39:$L$43,11,0)*D1307+VLOOKUP(E1307,'Volet 1 - Domaines 2&amp;3'!$A$39:$L$43,12,0))*$B$6,error),"")</f>
        <v>26573.998554216865</v>
      </c>
      <c r="I1307" s="119">
        <f>IFERROR((VLOOKUP(E1307,'Simulations - Consolidé'!$A$41:$P$45,15,0)*D1307+VLOOKUP(E1307,'Simulations - Consolidé'!$A$41:$P$45,16,0)),"")*$C$6</f>
        <v>25366.725489274169</v>
      </c>
      <c r="J1307" s="167">
        <v>15388.32</v>
      </c>
      <c r="K1307" s="167">
        <v>18465.989999999998</v>
      </c>
      <c r="L1307" s="167">
        <v>11860.83</v>
      </c>
      <c r="M1307" s="167">
        <v>14233</v>
      </c>
      <c r="N1307" s="167">
        <v>8691.11</v>
      </c>
      <c r="O1307" s="167">
        <v>10429.34</v>
      </c>
    </row>
    <row r="1308" spans="1:15">
      <c r="A1308" s="1" t="s">
        <v>5583</v>
      </c>
      <c r="B1308" s="1" t="str">
        <f>VLOOKUP(A1308,'BDD de référence'!$B$5:$D$5006,3,0)</f>
        <v>52</v>
      </c>
      <c r="C1308" s="1" t="str">
        <f>VLOOKUP(A1308,'BDD de référence'!$B$5:$E$5006,4,0)</f>
        <v>Grand Est</v>
      </c>
      <c r="D1308" s="201">
        <v>5126.5</v>
      </c>
      <c r="E1308" s="189" t="str">
        <f t="shared" si="20"/>
        <v>Tranche A</v>
      </c>
      <c r="F1308" s="119">
        <f>IFERROR((VLOOKUP(E1308,'Simulations - Consolidé'!$A$41:$P$45,13,0)*D1308+VLOOKUP(E1308,'Simulations - Consolidé'!$A$41:$P$45,14,0)),"")*$B$6</f>
        <v>19035.021428571425</v>
      </c>
      <c r="G1308" s="119" t="str" cm="1">
        <f t="array" ref="G1308">IF(SUMIF('BDD de référence'!$B$6:$B$4786,A1308,'BDD de référence'!$I$6:$I$4786)&gt;0,IFERROR((VLOOKUP(E1308,'Volet 1 - Domaines 2&amp;3'!$A$39:$L$43,11,0)*D1308+VLOOKUP(E1308,'Volet 1 - Domaines 2&amp;3'!$A$39:$L$43,12,0))*$B$6,error),"")</f>
        <v/>
      </c>
      <c r="H1308" s="119" t="str" cm="1">
        <f t="array" ref="H1308">IF(SUMIF('BDD de référence'!$B$6:$B$4786,A1308,'BDD de référence'!$J$6:$J$4786)&gt;0,IFERROR((VLOOKUP(E1308,'Volet 1 - Domaines 2&amp;3'!$A$39:$L$43,11,0)*D1308+VLOOKUP(E1308,'Volet 1 - Domaines 2&amp;3'!$A$39:$L$43,12,0))*$B$6,error),"")</f>
        <v/>
      </c>
      <c r="I1308" s="119">
        <f>IFERROR((VLOOKUP(E1308,'Simulations - Consolidé'!$A$41:$P$45,15,0)*D1308+VLOOKUP(E1308,'Simulations - Consolidé'!$A$41:$P$45,16,0)),"")*$C$6</f>
        <v>8274.9088850174212</v>
      </c>
      <c r="J1308" s="167">
        <v>5803.9400000000005</v>
      </c>
      <c r="K1308" s="167">
        <v>6964.7300000000005</v>
      </c>
      <c r="L1308" s="167">
        <v>5082.12</v>
      </c>
      <c r="M1308" s="167">
        <v>6098.55</v>
      </c>
      <c r="N1308" s="167">
        <v>5193.6400000000003</v>
      </c>
      <c r="O1308" s="167">
        <v>6232.37</v>
      </c>
    </row>
    <row r="1309" spans="1:15">
      <c r="A1309" s="1" t="s">
        <v>5554</v>
      </c>
      <c r="B1309" s="1" t="str">
        <f>VLOOKUP(A1309,'BDD de référence'!$B$5:$D$5006,3,0)</f>
        <v>52</v>
      </c>
      <c r="C1309" s="1" t="str">
        <f>VLOOKUP(A1309,'BDD de référence'!$B$5:$E$5006,4,0)</f>
        <v>Grand Est</v>
      </c>
      <c r="D1309" s="201">
        <v>32941</v>
      </c>
      <c r="E1309" s="189" t="str">
        <f t="shared" si="20"/>
        <v>Tranche C</v>
      </c>
      <c r="F1309" s="119">
        <f>IFERROR((VLOOKUP(E1309,'Simulations - Consolidé'!$A$41:$P$45,13,0)*D1309+VLOOKUP(E1309,'Simulations - Consolidé'!$A$41:$P$45,14,0)),"")*$B$6</f>
        <v>45162.576867469877</v>
      </c>
      <c r="G1309" s="119" cm="1">
        <f t="array" ref="G1309">IF(SUMIF('BDD de référence'!$B$6:$B$4786,A1309,'BDD de référence'!$I$6:$I$4786)&gt;0,IFERROR((VLOOKUP(E1309,'Volet 1 - Domaines 2&amp;3'!$A$39:$L$43,11,0)*D1309+VLOOKUP(E1309,'Volet 1 - Domaines 2&amp;3'!$A$39:$L$43,12,0))*$B$6,error),"")</f>
        <v>23212.029397590359</v>
      </c>
      <c r="H1309" s="119" t="str" cm="1">
        <f t="array" ref="H1309">IF(SUMIF('BDD de référence'!$B$6:$B$4786,A1309,'BDD de référence'!$J$6:$J$4786)&gt;0,IFERROR((VLOOKUP(E1309,'Volet 1 - Domaines 2&amp;3'!$A$39:$L$43,11,0)*D1309+VLOOKUP(E1309,'Volet 1 - Domaines 2&amp;3'!$A$39:$L$43,12,0))*$B$6,error),"")</f>
        <v/>
      </c>
      <c r="I1309" s="119">
        <f>IFERROR((VLOOKUP(E1309,'Simulations - Consolidé'!$A$41:$P$45,15,0)*D1309+VLOOKUP(E1309,'Simulations - Consolidé'!$A$41:$P$45,16,0)),"")*$C$6</f>
        <v>19633.085783132534</v>
      </c>
      <c r="J1309" s="167">
        <v>11965.5</v>
      </c>
      <c r="K1309" s="167">
        <v>14358.6</v>
      </c>
      <c r="L1309" s="167">
        <v>10149.42</v>
      </c>
      <c r="M1309" s="167">
        <v>12179.31</v>
      </c>
      <c r="N1309" s="167">
        <v>7169.85</v>
      </c>
      <c r="O1309" s="167">
        <v>8603.82</v>
      </c>
    </row>
    <row r="1310" spans="1:15">
      <c r="A1310" s="1" t="s">
        <v>5580</v>
      </c>
      <c r="B1310" s="1" t="str">
        <f>VLOOKUP(A1310,'BDD de référence'!$B$5:$D$5006,3,0)</f>
        <v>52</v>
      </c>
      <c r="C1310" s="1" t="str">
        <f>VLOOKUP(A1310,'BDD de référence'!$B$5:$E$5006,4,0)</f>
        <v>Grand Est</v>
      </c>
      <c r="D1310" s="201">
        <v>6022</v>
      </c>
      <c r="E1310" s="189" t="str">
        <f t="shared" si="20"/>
        <v>Tranche A</v>
      </c>
      <c r="F1310" s="119">
        <f>IFERROR((VLOOKUP(E1310,'Simulations - Consolidé'!$A$41:$P$45,13,0)*D1310+VLOOKUP(E1310,'Simulations - Consolidé'!$A$41:$P$45,14,0)),"")*$B$6</f>
        <v>19687.457142857143</v>
      </c>
      <c r="G1310" s="119" t="str" cm="1">
        <f t="array" ref="G1310">IF(SUMIF('BDD de référence'!$B$6:$B$4786,A1310,'BDD de référence'!$I$6:$I$4786)&gt;0,IFERROR((VLOOKUP(E1310,'Volet 1 - Domaines 2&amp;3'!$A$39:$L$43,11,0)*D1310+VLOOKUP(E1310,'Volet 1 - Domaines 2&amp;3'!$A$39:$L$43,12,0))*$B$6,error),"")</f>
        <v/>
      </c>
      <c r="H1310" s="119" t="str" cm="1">
        <f t="array" ref="H1310">IF(SUMIF('BDD de référence'!$B$6:$B$4786,A1310,'BDD de référence'!$J$6:$J$4786)&gt;0,IFERROR((VLOOKUP(E1310,'Volet 1 - Domaines 2&amp;3'!$A$39:$L$43,11,0)*D1310+VLOOKUP(E1310,'Volet 1 - Domaines 2&amp;3'!$A$39:$L$43,12,0))*$B$6,error),"")</f>
        <v/>
      </c>
      <c r="I1310" s="119">
        <f>IFERROR((VLOOKUP(E1310,'Simulations - Consolidé'!$A$41:$P$45,15,0)*D1310+VLOOKUP(E1310,'Simulations - Consolidé'!$A$41:$P$45,16,0)),"")*$C$6</f>
        <v>8558.5358885017413</v>
      </c>
      <c r="J1310" s="167">
        <v>6017.15</v>
      </c>
      <c r="K1310" s="167">
        <v>7220.58</v>
      </c>
      <c r="L1310" s="167">
        <v>5242.0300000000007</v>
      </c>
      <c r="M1310" s="167">
        <v>6290.4400000000005</v>
      </c>
      <c r="N1310" s="167">
        <v>5300.25</v>
      </c>
      <c r="O1310" s="167">
        <v>6360.3</v>
      </c>
    </row>
    <row r="1311" spans="1:15">
      <c r="A1311" s="1" t="s">
        <v>5547</v>
      </c>
      <c r="B1311" s="1" t="str">
        <f>VLOOKUP(A1311,'BDD de référence'!$B$5:$D$5006,3,0)</f>
        <v>52</v>
      </c>
      <c r="C1311" s="1" t="str">
        <f>VLOOKUP(A1311,'BDD de référence'!$B$5:$E$5006,4,0)</f>
        <v>Grand Est</v>
      </c>
      <c r="D1311" s="201">
        <v>70774.5</v>
      </c>
      <c r="E1311" s="189" t="str">
        <f t="shared" si="20"/>
        <v>Tranche C</v>
      </c>
      <c r="F1311" s="119">
        <f>IFERROR((VLOOKUP(E1311,'Simulations - Consolidé'!$A$41:$P$45,13,0)*D1311+VLOOKUP(E1311,'Simulations - Consolidé'!$A$41:$P$45,14,0)),"")*$B$6</f>
        <v>60970.598313253009</v>
      </c>
      <c r="G1311" s="119" cm="1">
        <f t="array" ref="G1311">IF(SUMIF('BDD de référence'!$B$6:$B$4786,A1311,'BDD de référence'!$I$6:$I$4786)&gt;0,IFERROR((VLOOKUP(E1311,'Volet 1 - Domaines 2&amp;3'!$A$39:$L$43,11,0)*D1311+VLOOKUP(E1311,'Volet 1 - Domaines 2&amp;3'!$A$39:$L$43,12,0))*$B$6,error),"")</f>
        <v>27241.525060240961</v>
      </c>
      <c r="H1311" s="119" cm="1">
        <f t="array" ref="H1311">IF(SUMIF('BDD de référence'!$B$6:$B$4786,A1311,'BDD de référence'!$J$6:$J$4786)&gt;0,IFERROR((VLOOKUP(E1311,'Volet 1 - Domaines 2&amp;3'!$A$39:$L$43,11,0)*D1311+VLOOKUP(E1311,'Volet 1 - Domaines 2&amp;3'!$A$39:$L$43,12,0))*$B$6,error),"")</f>
        <v>27241.525060240961</v>
      </c>
      <c r="I1311" s="119">
        <f>IFERROR((VLOOKUP(E1311,'Simulations - Consolidé'!$A$41:$P$45,15,0)*D1311+VLOOKUP(E1311,'Simulations - Consolidé'!$A$41:$P$45,16,0)),"")*$C$6</f>
        <v>26505.152494857481</v>
      </c>
      <c r="J1311" s="167">
        <v>16067.93</v>
      </c>
      <c r="K1311" s="167">
        <v>19281.519999999997</v>
      </c>
      <c r="L1311" s="167">
        <v>12200.64</v>
      </c>
      <c r="M1311" s="167">
        <v>14640.77</v>
      </c>
      <c r="N1311" s="167">
        <v>8993.15</v>
      </c>
      <c r="O1311" s="167">
        <v>10791.78</v>
      </c>
    </row>
    <row r="1312" spans="1:15">
      <c r="A1312" s="1" t="s">
        <v>5557</v>
      </c>
      <c r="B1312" s="1" t="str">
        <f>VLOOKUP(A1312,'BDD de référence'!$B$5:$D$5006,3,0)</f>
        <v>52</v>
      </c>
      <c r="C1312" s="1" t="str">
        <f>VLOOKUP(A1312,'BDD de référence'!$B$5:$E$5006,4,0)</f>
        <v>Grand Est</v>
      </c>
      <c r="D1312" s="201">
        <v>47499</v>
      </c>
      <c r="E1312" s="189" t="str">
        <f t="shared" si="20"/>
        <v>Tranche C</v>
      </c>
      <c r="F1312" s="119">
        <f>IFERROR((VLOOKUP(E1312,'Simulations - Consolidé'!$A$41:$P$45,13,0)*D1312+VLOOKUP(E1312,'Simulations - Consolidé'!$A$41:$P$45,14,0)),"")*$B$6</f>
        <v>51245.365301204816</v>
      </c>
      <c r="G1312" s="119" t="str" cm="1">
        <f t="array" ref="G1312">IF(SUMIF('BDD de référence'!$B$6:$B$4786,A1312,'BDD de référence'!$I$6:$I$4786)&gt;0,IFERROR((VLOOKUP(E1312,'Volet 1 - Domaines 2&amp;3'!$A$39:$L$43,11,0)*D1312+VLOOKUP(E1312,'Volet 1 - Domaines 2&amp;3'!$A$39:$L$43,12,0))*$B$6,error),"")</f>
        <v/>
      </c>
      <c r="H1312" s="119" t="str" cm="1">
        <f t="array" ref="H1312">IF(SUMIF('BDD de référence'!$B$6:$B$4786,A1312,'BDD de référence'!$J$6:$J$4786)&gt;0,IFERROR((VLOOKUP(E1312,'Volet 1 - Domaines 2&amp;3'!$A$39:$L$43,11,0)*D1312+VLOOKUP(E1312,'Volet 1 - Domaines 2&amp;3'!$A$39:$L$43,12,0))*$B$6,error),"")</f>
        <v/>
      </c>
      <c r="I1312" s="119">
        <f>IFERROR((VLOOKUP(E1312,'Simulations - Consolidé'!$A$41:$P$45,15,0)*D1312+VLOOKUP(E1312,'Simulations - Consolidé'!$A$41:$P$45,16,0)),"")*$C$6</f>
        <v>22277.396967381723</v>
      </c>
      <c r="J1312" s="167">
        <v>13544.08</v>
      </c>
      <c r="K1312" s="167">
        <v>16252.9</v>
      </c>
      <c r="L1312" s="167">
        <v>10938.710000000001</v>
      </c>
      <c r="M1312" s="167">
        <v>13126.460000000001</v>
      </c>
      <c r="N1312" s="167">
        <v>7871.45</v>
      </c>
      <c r="O1312" s="167">
        <v>9445.74</v>
      </c>
    </row>
    <row r="1313" spans="1:15">
      <c r="A1313" s="1" t="s">
        <v>5586</v>
      </c>
      <c r="B1313" s="1" t="str">
        <f>VLOOKUP(A1313,'BDD de référence'!$B$5:$D$5006,3,0)</f>
        <v>52</v>
      </c>
      <c r="C1313" s="1" t="str">
        <f>VLOOKUP(A1313,'BDD de référence'!$B$5:$E$5006,4,0)</f>
        <v>Grand Est</v>
      </c>
      <c r="D1313" s="201">
        <v>4499.5</v>
      </c>
      <c r="E1313" s="189" t="str">
        <f t="shared" si="20"/>
        <v>Tranche A</v>
      </c>
      <c r="F1313" s="119">
        <f>IFERROR((VLOOKUP(E1313,'Simulations - Consolidé'!$A$41:$P$45,13,0)*D1313+VLOOKUP(E1313,'Simulations - Consolidé'!$A$41:$P$45,14,0)),"")*$B$6</f>
        <v>18578.207142857143</v>
      </c>
      <c r="G1313" s="119" t="str" cm="1">
        <f t="array" ref="G1313">IF(SUMIF('BDD de référence'!$B$6:$B$4786,A1313,'BDD de référence'!$I$6:$I$4786)&gt;0,IFERROR((VLOOKUP(E1313,'Volet 1 - Domaines 2&amp;3'!$A$39:$L$43,11,0)*D1313+VLOOKUP(E1313,'Volet 1 - Domaines 2&amp;3'!$A$39:$L$43,12,0))*$B$6,error),"")</f>
        <v/>
      </c>
      <c r="H1313" s="119" t="str" cm="1">
        <f t="array" ref="H1313">IF(SUMIF('BDD de référence'!$B$6:$B$4786,A1313,'BDD de référence'!$J$6:$J$4786)&gt;0,IFERROR((VLOOKUP(E1313,'Volet 1 - Domaines 2&amp;3'!$A$39:$L$43,11,0)*D1313+VLOOKUP(E1313,'Volet 1 - Domaines 2&amp;3'!$A$39:$L$43,12,0))*$B$6,error),"")</f>
        <v/>
      </c>
      <c r="I1313" s="119">
        <f>IFERROR((VLOOKUP(E1313,'Simulations - Consolidé'!$A$41:$P$45,15,0)*D1313+VLOOKUP(E1313,'Simulations - Consolidé'!$A$41:$P$45,16,0)),"")*$C$6</f>
        <v>8076.3224738675954</v>
      </c>
      <c r="J1313" s="167">
        <v>5654.65</v>
      </c>
      <c r="K1313" s="167">
        <v>6785.58</v>
      </c>
      <c r="L1313" s="167">
        <v>4970.1499999999996</v>
      </c>
      <c r="M1313" s="167">
        <v>5964.18</v>
      </c>
      <c r="N1313" s="167">
        <v>5119</v>
      </c>
      <c r="O1313" s="167">
        <v>6142.8</v>
      </c>
    </row>
    <row r="1314" spans="1:15">
      <c r="A1314" s="1" t="s">
        <v>5590</v>
      </c>
      <c r="B1314" s="1" t="str">
        <f>VLOOKUP(A1314,'BDD de référence'!$B$5:$D$5006,3,0)</f>
        <v>52</v>
      </c>
      <c r="C1314" s="1" t="str">
        <f>VLOOKUP(A1314,'BDD de référence'!$B$5:$E$5006,4,0)</f>
        <v>Grand Est</v>
      </c>
      <c r="D1314" s="201">
        <v>2769</v>
      </c>
      <c r="E1314" s="189" t="str">
        <f t="shared" si="20"/>
        <v>Tranche A</v>
      </c>
      <c r="F1314" s="119">
        <f>IFERROR((VLOOKUP(E1314,'Simulations - Consolidé'!$A$41:$P$45,13,0)*D1314+VLOOKUP(E1314,'Simulations - Consolidé'!$A$41:$P$45,14,0)),"")*$B$6</f>
        <v>17317.414285714287</v>
      </c>
      <c r="G1314" s="119" t="str" cm="1">
        <f t="array" ref="G1314">IF(SUMIF('BDD de référence'!$B$6:$B$4786,A1314,'BDD de référence'!$I$6:$I$4786)&gt;0,IFERROR((VLOOKUP(E1314,'Volet 1 - Domaines 2&amp;3'!$A$39:$L$43,11,0)*D1314+VLOOKUP(E1314,'Volet 1 - Domaines 2&amp;3'!$A$39:$L$43,12,0))*$B$6,error),"")</f>
        <v/>
      </c>
      <c r="H1314" s="119" t="str" cm="1">
        <f t="array" ref="H1314">IF(SUMIF('BDD de référence'!$B$6:$B$4786,A1314,'BDD de référence'!$J$6:$J$4786)&gt;0,IFERROR((VLOOKUP(E1314,'Volet 1 - Domaines 2&amp;3'!$A$39:$L$43,11,0)*D1314+VLOOKUP(E1314,'Volet 1 - Domaines 2&amp;3'!$A$39:$L$43,12,0))*$B$6,error),"")</f>
        <v/>
      </c>
      <c r="I1314" s="119">
        <f>IFERROR((VLOOKUP(E1314,'Simulations - Consolidé'!$A$41:$P$45,15,0)*D1314+VLOOKUP(E1314,'Simulations - Consolidé'!$A$41:$P$45,16,0)),"")*$C$6</f>
        <v>7528.2303135888505</v>
      </c>
      <c r="J1314" s="167">
        <v>5242.63</v>
      </c>
      <c r="K1314" s="167">
        <v>6291.16</v>
      </c>
      <c r="L1314" s="167">
        <v>4661.1400000000003</v>
      </c>
      <c r="M1314" s="167">
        <v>5593.37</v>
      </c>
      <c r="N1314" s="167">
        <v>4912.99</v>
      </c>
      <c r="O1314" s="167">
        <v>5895.59</v>
      </c>
    </row>
    <row r="1315" spans="1:15">
      <c r="A1315" s="1" t="s">
        <v>5570</v>
      </c>
      <c r="B1315" s="1" t="str">
        <f>VLOOKUP(A1315,'BDD de référence'!$B$5:$D$5006,3,0)</f>
        <v>52</v>
      </c>
      <c r="C1315" s="1" t="str">
        <f>VLOOKUP(A1315,'BDD de référence'!$B$5:$E$5006,4,0)</f>
        <v>Grand Est</v>
      </c>
      <c r="D1315" s="201">
        <v>11543.5</v>
      </c>
      <c r="E1315" s="189" t="str">
        <f t="shared" si="20"/>
        <v>Tranche B</v>
      </c>
      <c r="F1315" s="119">
        <f>IFERROR((VLOOKUP(E1315,'Simulations - Consolidé'!$A$41:$P$45,13,0)*D1315+VLOOKUP(E1315,'Simulations - Consolidé'!$A$41:$P$45,14,0)),"")*$B$6</f>
        <v>26379.832258064514</v>
      </c>
      <c r="G1315" s="119" t="str" cm="1">
        <f t="array" ref="G1315">IF(SUMIF('BDD de référence'!$B$6:$B$4786,A1315,'BDD de référence'!$I$6:$I$4786)&gt;0,IFERROR((VLOOKUP(E1315,'Volet 1 - Domaines 2&amp;3'!$A$39:$L$43,11,0)*D1315+VLOOKUP(E1315,'Volet 1 - Domaines 2&amp;3'!$A$39:$L$43,12,0))*$B$6,error),"")</f>
        <v/>
      </c>
      <c r="H1315" s="119" t="str" cm="1">
        <f t="array" ref="H1315">IF(SUMIF('BDD de référence'!$B$6:$B$4786,A1315,'BDD de référence'!$J$6:$J$4786)&gt;0,IFERROR((VLOOKUP(E1315,'Volet 1 - Domaines 2&amp;3'!$A$39:$L$43,11,0)*D1315+VLOOKUP(E1315,'Volet 1 - Domaines 2&amp;3'!$A$39:$L$43,12,0))*$B$6,error),"")</f>
        <v/>
      </c>
      <c r="I1315" s="119">
        <f>IFERROR((VLOOKUP(E1315,'Simulations - Consolidé'!$A$41:$P$45,15,0)*D1315+VLOOKUP(E1315,'Simulations - Consolidé'!$A$41:$P$45,16,0)),"")*$C$6</f>
        <v>11467.846734854444</v>
      </c>
      <c r="J1315" s="167">
        <v>7593.51</v>
      </c>
      <c r="K1315" s="167">
        <v>9112.2199999999993</v>
      </c>
      <c r="L1315" s="167">
        <v>6638.05</v>
      </c>
      <c r="M1315" s="167">
        <v>7965.66</v>
      </c>
      <c r="N1315" s="167">
        <v>5783.09</v>
      </c>
      <c r="O1315" s="167">
        <v>6939.71</v>
      </c>
    </row>
    <row r="1316" spans="1:15">
      <c r="A1316" s="1" t="s">
        <v>5559</v>
      </c>
      <c r="B1316" s="1" t="str">
        <f>VLOOKUP(A1316,'BDD de référence'!$B$5:$D$5006,3,0)</f>
        <v>52</v>
      </c>
      <c r="C1316" s="1" t="str">
        <f>VLOOKUP(A1316,'BDD de référence'!$B$5:$E$5006,4,0)</f>
        <v>Grand Est</v>
      </c>
      <c r="D1316" s="201">
        <v>25689.5</v>
      </c>
      <c r="E1316" s="189" t="str">
        <f t="shared" si="20"/>
        <v>Tranche C</v>
      </c>
      <c r="F1316" s="119">
        <f>IFERROR((VLOOKUP(E1316,'Simulations - Consolidé'!$A$41:$P$45,13,0)*D1316+VLOOKUP(E1316,'Simulations - Consolidé'!$A$41:$P$45,14,0)),"")*$B$6</f>
        <v>42132.673012048188</v>
      </c>
      <c r="G1316" s="119" t="str" cm="1">
        <f t="array" ref="G1316">IF(SUMIF('BDD de référence'!$B$6:$B$4786,A1316,'BDD de référence'!$I$6:$I$4786)&gt;0,IFERROR((VLOOKUP(E1316,'Volet 1 - Domaines 2&amp;3'!$A$39:$L$43,11,0)*D1316+VLOOKUP(E1316,'Volet 1 - Domaines 2&amp;3'!$A$39:$L$43,12,0))*$B$6,error),"")</f>
        <v/>
      </c>
      <c r="H1316" s="119" t="str" cm="1">
        <f t="array" ref="H1316">IF(SUMIF('BDD de référence'!$B$6:$B$4786,A1316,'BDD de référence'!$J$6:$J$4786)&gt;0,IFERROR((VLOOKUP(E1316,'Volet 1 - Domaines 2&amp;3'!$A$39:$L$43,11,0)*D1316+VLOOKUP(E1316,'Volet 1 - Domaines 2&amp;3'!$A$39:$L$43,12,0))*$B$6,error),"")</f>
        <v/>
      </c>
      <c r="I1316" s="119">
        <f>IFERROR((VLOOKUP(E1316,'Simulations - Consolidé'!$A$41:$P$45,15,0)*D1316+VLOOKUP(E1316,'Simulations - Consolidé'!$A$41:$P$45,16,0)),"")*$C$6</f>
        <v>18315.92528357332</v>
      </c>
      <c r="J1316" s="167">
        <v>11179.19</v>
      </c>
      <c r="K1316" s="167">
        <v>13415.03</v>
      </c>
      <c r="L1316" s="167">
        <v>9756.26</v>
      </c>
      <c r="M1316" s="167">
        <v>11707.52</v>
      </c>
      <c r="N1316" s="167">
        <v>6820.39</v>
      </c>
      <c r="O1316" s="167">
        <v>8184.47</v>
      </c>
    </row>
    <row r="1317" spans="1:15">
      <c r="A1317" s="1" t="s">
        <v>5619</v>
      </c>
      <c r="B1317" s="1" t="str">
        <f>VLOOKUP(A1317,'BDD de référence'!$B$5:$D$5006,3,0)</f>
        <v>53</v>
      </c>
      <c r="C1317" s="1" t="str">
        <f>VLOOKUP(A1317,'BDD de référence'!$B$5:$E$5006,4,0)</f>
        <v>Pays de la Loire</v>
      </c>
      <c r="D1317" s="201">
        <v>88720</v>
      </c>
      <c r="E1317" s="189" t="str">
        <f t="shared" si="20"/>
        <v>Tranche C</v>
      </c>
      <c r="F1317" s="119">
        <f>IFERROR((VLOOKUP(E1317,'Simulations - Consolidé'!$A$41:$P$45,13,0)*D1317+VLOOKUP(E1317,'Simulations - Consolidé'!$A$41:$P$45,14,0)),"")*$B$6</f>
        <v>68468.790361445775</v>
      </c>
      <c r="G1317" s="119" t="str" cm="1">
        <f t="array" ref="G1317">IF(SUMIF('BDD de référence'!$B$6:$B$4786,A1317,'BDD de référence'!$I$6:$I$4786)&gt;0,IFERROR((VLOOKUP(E1317,'Volet 1 - Domaines 2&amp;3'!$A$39:$L$43,11,0)*D1317+VLOOKUP(E1317,'Volet 1 - Domaines 2&amp;3'!$A$39:$L$43,12,0))*$B$6,error),"")</f>
        <v/>
      </c>
      <c r="H1317" s="119" cm="1">
        <f t="array" ref="H1317">IF(SUMIF('BDD de référence'!$B$6:$B$4786,A1317,'BDD de référence'!$J$6:$J$4786)&gt;0,IFERROR((VLOOKUP(E1317,'Volet 1 - Domaines 2&amp;3'!$A$39:$L$43,11,0)*D1317+VLOOKUP(E1317,'Volet 1 - Domaines 2&amp;3'!$A$39:$L$43,12,0))*$B$6,error),"")</f>
        <v>29152.828915662649</v>
      </c>
      <c r="I1317" s="119">
        <f>IFERROR((VLOOKUP(E1317,'Simulations - Consolidé'!$A$41:$P$45,15,0)*D1317+VLOOKUP(E1317,'Simulations - Consolidé'!$A$41:$P$45,16,0)),"")*$C$6</f>
        <v>29764.768263297094</v>
      </c>
      <c r="J1317" s="167">
        <v>18013.82</v>
      </c>
      <c r="K1317" s="167">
        <v>21616.59</v>
      </c>
      <c r="L1317" s="167">
        <v>13173.58</v>
      </c>
      <c r="M1317" s="167">
        <v>15808.300000000001</v>
      </c>
      <c r="N1317" s="167">
        <v>9858</v>
      </c>
      <c r="O1317" s="167">
        <v>11829.6</v>
      </c>
    </row>
    <row r="1318" spans="1:15">
      <c r="A1318" s="1" t="s">
        <v>5625</v>
      </c>
      <c r="B1318" s="1" t="str">
        <f>VLOOKUP(A1318,'BDD de référence'!$B$5:$D$5006,3,0)</f>
        <v>53</v>
      </c>
      <c r="C1318" s="1" t="str">
        <f>VLOOKUP(A1318,'BDD de référence'!$B$5:$E$5006,4,0)</f>
        <v>Pays de la Loire</v>
      </c>
      <c r="D1318" s="201">
        <v>19227.5</v>
      </c>
      <c r="E1318" s="189" t="str">
        <f t="shared" si="20"/>
        <v>Tranche B</v>
      </c>
      <c r="F1318" s="119">
        <f>IFERROR((VLOOKUP(E1318,'Simulations - Consolidé'!$A$41:$P$45,13,0)*D1318+VLOOKUP(E1318,'Simulations - Consolidé'!$A$41:$P$45,14,0)),"")*$B$6</f>
        <v>36492.967741935485</v>
      </c>
      <c r="G1318" s="119" t="str" cm="1">
        <f t="array" ref="G1318">IF(SUMIF('BDD de référence'!$B$6:$B$4786,A1318,'BDD de référence'!$I$6:$I$4786)&gt;0,IFERROR((VLOOKUP(E1318,'Volet 1 - Domaines 2&amp;3'!$A$39:$L$43,11,0)*D1318+VLOOKUP(E1318,'Volet 1 - Domaines 2&amp;3'!$A$39:$L$43,12,0))*$B$6,error),"")</f>
        <v/>
      </c>
      <c r="H1318" s="119" t="str" cm="1">
        <f t="array" ref="H1318">IF(SUMIF('BDD de référence'!$B$6:$B$4786,A1318,'BDD de référence'!$J$6:$J$4786)&gt;0,IFERROR((VLOOKUP(E1318,'Volet 1 - Domaines 2&amp;3'!$A$39:$L$43,11,0)*D1318+VLOOKUP(E1318,'Volet 1 - Domaines 2&amp;3'!$A$39:$L$43,12,0))*$B$6,error),"")</f>
        <v/>
      </c>
      <c r="I1318" s="119">
        <f>IFERROR((VLOOKUP(E1318,'Simulations - Consolidé'!$A$41:$P$45,15,0)*D1318+VLOOKUP(E1318,'Simulations - Consolidé'!$A$41:$P$45,16,0)),"")*$C$6</f>
        <v>15864.231313926044</v>
      </c>
      <c r="J1318" s="167">
        <v>9865.67</v>
      </c>
      <c r="K1318" s="167">
        <v>11838.81</v>
      </c>
      <c r="L1318" s="167">
        <v>8703.64</v>
      </c>
      <c r="M1318" s="167">
        <v>10444.370000000001</v>
      </c>
      <c r="N1318" s="167">
        <v>6402.76</v>
      </c>
      <c r="O1318" s="167">
        <v>7683.3200000000006</v>
      </c>
    </row>
    <row r="1319" spans="1:15">
      <c r="A1319" s="1" t="s">
        <v>5640</v>
      </c>
      <c r="B1319" s="1" t="str">
        <f>VLOOKUP(A1319,'BDD de référence'!$B$5:$D$5006,3,0)</f>
        <v>53</v>
      </c>
      <c r="C1319" s="1" t="str">
        <f>VLOOKUP(A1319,'BDD de référence'!$B$5:$E$5006,4,0)</f>
        <v>Pays de la Loire</v>
      </c>
      <c r="D1319" s="201">
        <v>9279.5</v>
      </c>
      <c r="E1319" s="189" t="str">
        <f t="shared" si="20"/>
        <v>Tranche B</v>
      </c>
      <c r="F1319" s="119">
        <f>IFERROR((VLOOKUP(E1319,'Simulations - Consolidé'!$A$41:$P$45,13,0)*D1319+VLOOKUP(E1319,'Simulations - Consolidé'!$A$41:$P$45,14,0)),"")*$B$6</f>
        <v>23400.116129032256</v>
      </c>
      <c r="G1319" s="119" t="str" cm="1">
        <f t="array" ref="G1319">IF(SUMIF('BDD de référence'!$B$6:$B$4786,A1319,'BDD de référence'!$I$6:$I$4786)&gt;0,IFERROR((VLOOKUP(E1319,'Volet 1 - Domaines 2&amp;3'!$A$39:$L$43,11,0)*D1319+VLOOKUP(E1319,'Volet 1 - Domaines 2&amp;3'!$A$39:$L$43,12,0))*$B$6,error),"")</f>
        <v/>
      </c>
      <c r="H1319" s="119" t="str" cm="1">
        <f t="array" ref="H1319">IF(SUMIF('BDD de référence'!$B$6:$B$4786,A1319,'BDD de référence'!$J$6:$J$4786)&gt;0,IFERROR((VLOOKUP(E1319,'Volet 1 - Domaines 2&amp;3'!$A$39:$L$43,11,0)*D1319+VLOOKUP(E1319,'Volet 1 - Domaines 2&amp;3'!$A$39:$L$43,12,0))*$B$6,error),"")</f>
        <v/>
      </c>
      <c r="I1319" s="119">
        <f>IFERROR((VLOOKUP(E1319,'Simulations - Consolidé'!$A$41:$P$45,15,0)*D1319+VLOOKUP(E1319,'Simulations - Consolidé'!$A$41:$P$45,16,0)),"")*$C$6</f>
        <v>10172.503855232098</v>
      </c>
      <c r="J1319" s="167">
        <v>6924.05</v>
      </c>
      <c r="K1319" s="167">
        <v>8308.86</v>
      </c>
      <c r="L1319" s="167">
        <v>6029.45</v>
      </c>
      <c r="M1319" s="167">
        <v>7235.34</v>
      </c>
      <c r="N1319" s="167">
        <v>5600.5</v>
      </c>
      <c r="O1319" s="167">
        <v>6720.6</v>
      </c>
    </row>
    <row r="1320" spans="1:15">
      <c r="A1320" s="1" t="s">
        <v>5616</v>
      </c>
      <c r="B1320" s="1" t="str">
        <f>VLOOKUP(A1320,'BDD de référence'!$B$5:$D$5006,3,0)</f>
        <v>53</v>
      </c>
      <c r="C1320" s="1" t="str">
        <f>VLOOKUP(A1320,'BDD de référence'!$B$5:$E$5006,4,0)</f>
        <v>Pays de la Loire</v>
      </c>
      <c r="D1320" s="201">
        <v>90992</v>
      </c>
      <c r="E1320" s="189" t="str">
        <f t="shared" si="20"/>
        <v>Tranche C</v>
      </c>
      <c r="F1320" s="119">
        <f>IFERROR((VLOOKUP(E1320,'Simulations - Consolidé'!$A$41:$P$45,13,0)*D1320+VLOOKUP(E1320,'Simulations - Consolidé'!$A$41:$P$45,14,0)),"")*$B$6</f>
        <v>69418.103132530116</v>
      </c>
      <c r="G1320" s="119" cm="1">
        <f t="array" ref="G1320">IF(SUMIF('BDD de référence'!$B$6:$B$4786,A1320,'BDD de référence'!$I$6:$I$4786)&gt;0,IFERROR((VLOOKUP(E1320,'Volet 1 - Domaines 2&amp;3'!$A$39:$L$43,11,0)*D1320+VLOOKUP(E1320,'Volet 1 - Domaines 2&amp;3'!$A$39:$L$43,12,0))*$B$6,error),"")</f>
        <v>29394.810602409634</v>
      </c>
      <c r="H1320" s="119" cm="1">
        <f t="array" ref="H1320">IF(SUMIF('BDD de référence'!$B$6:$B$4786,A1320,'BDD de référence'!$J$6:$J$4786)&gt;0,IFERROR((VLOOKUP(E1320,'Volet 1 - Domaines 2&amp;3'!$A$39:$L$43,11,0)*D1320+VLOOKUP(E1320,'Volet 1 - Domaines 2&amp;3'!$A$39:$L$43,12,0))*$B$6,error),"")</f>
        <v>29394.810602409634</v>
      </c>
      <c r="I1320" s="119">
        <f>IFERROR((VLOOKUP(E1320,'Simulations - Consolidé'!$A$41:$P$45,15,0)*D1320+VLOOKUP(E1320,'Simulations - Consolidé'!$A$41:$P$45,16,0)),"")*$C$6</f>
        <v>30177.453729062596</v>
      </c>
      <c r="J1320" s="167">
        <v>18260.189999999999</v>
      </c>
      <c r="K1320" s="167">
        <v>21912.23</v>
      </c>
      <c r="L1320" s="167">
        <v>13296.76</v>
      </c>
      <c r="M1320" s="167">
        <v>15956.12</v>
      </c>
      <c r="N1320" s="167">
        <v>9967.5</v>
      </c>
      <c r="O1320" s="167">
        <v>11961</v>
      </c>
    </row>
    <row r="1321" spans="1:15">
      <c r="A1321" s="1" t="s">
        <v>5632</v>
      </c>
      <c r="B1321" s="1" t="str">
        <f>VLOOKUP(A1321,'BDD de référence'!$B$5:$D$5006,3,0)</f>
        <v>53</v>
      </c>
      <c r="C1321" s="1" t="str">
        <f>VLOOKUP(A1321,'BDD de référence'!$B$5:$E$5006,4,0)</f>
        <v>Pays de la Loire</v>
      </c>
      <c r="D1321" s="201">
        <v>10863</v>
      </c>
      <c r="E1321" s="189" t="str">
        <f t="shared" si="20"/>
        <v>Tranche B</v>
      </c>
      <c r="F1321" s="119">
        <f>IFERROR((VLOOKUP(E1321,'Simulations - Consolidé'!$A$41:$P$45,13,0)*D1321+VLOOKUP(E1321,'Simulations - Consolidé'!$A$41:$P$45,14,0)),"")*$B$6</f>
        <v>25484.206451612903</v>
      </c>
      <c r="G1321" s="119" t="str" cm="1">
        <f t="array" ref="G1321">IF(SUMIF('BDD de référence'!$B$6:$B$4786,A1321,'BDD de référence'!$I$6:$I$4786)&gt;0,IFERROR((VLOOKUP(E1321,'Volet 1 - Domaines 2&amp;3'!$A$39:$L$43,11,0)*D1321+VLOOKUP(E1321,'Volet 1 - Domaines 2&amp;3'!$A$39:$L$43,12,0))*$B$6,error),"")</f>
        <v/>
      </c>
      <c r="H1321" s="119" t="str" cm="1">
        <f t="array" ref="H1321">IF(SUMIF('BDD de référence'!$B$6:$B$4786,A1321,'BDD de référence'!$J$6:$J$4786)&gt;0,IFERROR((VLOOKUP(E1321,'Volet 1 - Domaines 2&amp;3'!$A$39:$L$43,11,0)*D1321+VLOOKUP(E1321,'Volet 1 - Domaines 2&amp;3'!$A$39:$L$43,12,0))*$B$6,error),"")</f>
        <v/>
      </c>
      <c r="I1321" s="119">
        <f>IFERROR((VLOOKUP(E1321,'Simulations - Consolidé'!$A$41:$P$45,15,0)*D1321+VLOOKUP(E1321,'Simulations - Consolidé'!$A$41:$P$45,16,0)),"")*$C$6</f>
        <v>11078.500078678206</v>
      </c>
      <c r="J1321" s="167">
        <v>7392.3</v>
      </c>
      <c r="K1321" s="167">
        <v>8870.76</v>
      </c>
      <c r="L1321" s="167">
        <v>6455.1100000000006</v>
      </c>
      <c r="M1321" s="167">
        <v>7746.14</v>
      </c>
      <c r="N1321" s="167">
        <v>5728.2</v>
      </c>
      <c r="O1321" s="167">
        <v>6873.84</v>
      </c>
    </row>
    <row r="1322" spans="1:15">
      <c r="A1322" s="1" t="s">
        <v>5612</v>
      </c>
      <c r="B1322" s="1" t="str">
        <f>VLOOKUP(A1322,'BDD de référence'!$B$5:$D$5006,3,0)</f>
        <v>53</v>
      </c>
      <c r="C1322" s="1" t="str">
        <f>VLOOKUP(A1322,'BDD de référence'!$B$5:$E$5006,4,0)</f>
        <v>Pays de la Loire</v>
      </c>
      <c r="D1322" s="201">
        <v>180063</v>
      </c>
      <c r="E1322" s="189" t="str">
        <f t="shared" si="20"/>
        <v>Tranche C</v>
      </c>
      <c r="F1322" s="119">
        <f>IFERROR((VLOOKUP(E1322,'Simulations - Consolidé'!$A$41:$P$45,13,0)*D1322+VLOOKUP(E1322,'Simulations - Consolidé'!$A$41:$P$45,14,0)),"")*$B$6</f>
        <v>106634.75710843374</v>
      </c>
      <c r="G1322" s="119" cm="1">
        <f t="array" ref="G1322">IF(SUMIF('BDD de référence'!$B$6:$B$4786,A1322,'BDD de référence'!$I$6:$I$4786)&gt;0,IFERROR((VLOOKUP(E1322,'Volet 1 - Domaines 2&amp;3'!$A$39:$L$43,11,0)*D1322+VLOOKUP(E1322,'Volet 1 - Domaines 2&amp;3'!$A$39:$L$43,12,0))*$B$6,error),"")</f>
        <v>38881.408674698796</v>
      </c>
      <c r="H1322" s="119" cm="1">
        <f t="array" ref="H1322">IF(SUMIF('BDD de référence'!$B$6:$B$4786,A1322,'BDD de référence'!$J$6:$J$4786)&gt;0,IFERROR((VLOOKUP(E1322,'Volet 1 - Domaines 2&amp;3'!$A$39:$L$43,11,0)*D1322+VLOOKUP(E1322,'Volet 1 - Domaines 2&amp;3'!$A$39:$L$43,12,0))*$B$6,error),"")</f>
        <v>38881.408674698796</v>
      </c>
      <c r="I1322" s="119">
        <f>IFERROR((VLOOKUP(E1322,'Simulations - Consolidé'!$A$41:$P$45,15,0)*D1322+VLOOKUP(E1322,'Simulations - Consolidé'!$A$41:$P$45,16,0)),"")*$C$6</f>
        <v>46356.286088745226</v>
      </c>
      <c r="J1322" s="167">
        <v>27918.489999999998</v>
      </c>
      <c r="K1322" s="167">
        <v>33502.19</v>
      </c>
      <c r="L1322" s="167">
        <v>18125.91</v>
      </c>
      <c r="M1322" s="167">
        <v>21751.1</v>
      </c>
      <c r="N1322" s="167">
        <v>14260.07</v>
      </c>
      <c r="O1322" s="167">
        <v>17112.09</v>
      </c>
    </row>
    <row r="1323" spans="1:15">
      <c r="A1323" s="1" t="s">
        <v>5650</v>
      </c>
      <c r="B1323" s="1" t="str">
        <f>VLOOKUP(A1323,'BDD de référence'!$B$5:$D$5006,3,0)</f>
        <v>53</v>
      </c>
      <c r="C1323" s="1" t="str">
        <f>VLOOKUP(A1323,'BDD de référence'!$B$5:$E$5006,4,0)</f>
        <v>Pays de la Loire</v>
      </c>
      <c r="D1323" s="201">
        <v>3353.5</v>
      </c>
      <c r="E1323" s="189" t="str">
        <f t="shared" si="20"/>
        <v>Tranche A</v>
      </c>
      <c r="F1323" s="119">
        <f>IFERROR((VLOOKUP(E1323,'Simulations - Consolidé'!$A$41:$P$45,13,0)*D1323+VLOOKUP(E1323,'Simulations - Consolidé'!$A$41:$P$45,14,0)),"")*$B$6</f>
        <v>17743.264285714286</v>
      </c>
      <c r="G1323" s="119" t="str" cm="1">
        <f t="array" ref="G1323">IF(SUMIF('BDD de référence'!$B$6:$B$4786,A1323,'BDD de référence'!$I$6:$I$4786)&gt;0,IFERROR((VLOOKUP(E1323,'Volet 1 - Domaines 2&amp;3'!$A$39:$L$43,11,0)*D1323+VLOOKUP(E1323,'Volet 1 - Domaines 2&amp;3'!$A$39:$L$43,12,0))*$B$6,error),"")</f>
        <v/>
      </c>
      <c r="H1323" s="119" t="str" cm="1">
        <f t="array" ref="H1323">IF(SUMIF('BDD de référence'!$B$6:$B$4786,A1323,'BDD de référence'!$J$6:$J$4786)&gt;0,IFERROR((VLOOKUP(E1323,'Volet 1 - Domaines 2&amp;3'!$A$39:$L$43,11,0)*D1323+VLOOKUP(E1323,'Volet 1 - Domaines 2&amp;3'!$A$39:$L$43,12,0))*$B$6,error),"")</f>
        <v/>
      </c>
      <c r="I1323" s="119">
        <f>IFERROR((VLOOKUP(E1323,'Simulations - Consolidé'!$A$41:$P$45,15,0)*D1323+VLOOKUP(E1323,'Simulations - Consolidé'!$A$41:$P$45,16,0)),"")*$C$6</f>
        <v>7713.3559233449478</v>
      </c>
      <c r="J1323" s="167">
        <v>5381.8</v>
      </c>
      <c r="K1323" s="167">
        <v>6458.16</v>
      </c>
      <c r="L1323" s="167">
        <v>4765.51</v>
      </c>
      <c r="M1323" s="167">
        <v>5718.62</v>
      </c>
      <c r="N1323" s="167">
        <v>4982.5700000000006</v>
      </c>
      <c r="O1323" s="167">
        <v>5979.09</v>
      </c>
    </row>
    <row r="1324" spans="1:15">
      <c r="A1324" s="1" t="s">
        <v>5628</v>
      </c>
      <c r="B1324" s="1" t="str">
        <f>VLOOKUP(A1324,'BDD de référence'!$B$5:$D$5006,3,0)</f>
        <v>53</v>
      </c>
      <c r="C1324" s="1" t="str">
        <f>VLOOKUP(A1324,'BDD de référence'!$B$5:$E$5006,4,0)</f>
        <v>Pays de la Loire</v>
      </c>
      <c r="D1324" s="201">
        <v>19024</v>
      </c>
      <c r="E1324" s="189" t="str">
        <f t="shared" si="20"/>
        <v>Tranche B</v>
      </c>
      <c r="F1324" s="119">
        <f>IFERROR((VLOOKUP(E1324,'Simulations - Consolidé'!$A$41:$P$45,13,0)*D1324+VLOOKUP(E1324,'Simulations - Consolidé'!$A$41:$P$45,14,0)),"")*$B$6</f>
        <v>36225.135483870967</v>
      </c>
      <c r="G1324" s="119" t="str" cm="1">
        <f t="array" ref="G1324">IF(SUMIF('BDD de référence'!$B$6:$B$4786,A1324,'BDD de référence'!$I$6:$I$4786)&gt;0,IFERROR((VLOOKUP(E1324,'Volet 1 - Domaines 2&amp;3'!$A$39:$L$43,11,0)*D1324+VLOOKUP(E1324,'Volet 1 - Domaines 2&amp;3'!$A$39:$L$43,12,0))*$B$6,error),"")</f>
        <v/>
      </c>
      <c r="H1324" s="119" t="str" cm="1">
        <f t="array" ref="H1324">IF(SUMIF('BDD de référence'!$B$6:$B$4786,A1324,'BDD de référence'!$J$6:$J$4786)&gt;0,IFERROR((VLOOKUP(E1324,'Volet 1 - Domaines 2&amp;3'!$A$39:$L$43,11,0)*D1324+VLOOKUP(E1324,'Volet 1 - Domaines 2&amp;3'!$A$39:$L$43,12,0))*$B$6,error),"")</f>
        <v/>
      </c>
      <c r="I1324" s="119">
        <f>IFERROR((VLOOKUP(E1324,'Simulations - Consolidé'!$A$41:$P$45,15,0)*D1324+VLOOKUP(E1324,'Simulations - Consolidé'!$A$41:$P$45,16,0)),"")*$C$6</f>
        <v>15747.799213217937</v>
      </c>
      <c r="J1324" s="167">
        <v>9805.5</v>
      </c>
      <c r="K1324" s="167">
        <v>11766.6</v>
      </c>
      <c r="L1324" s="167">
        <v>8648.93</v>
      </c>
      <c r="M1324" s="167">
        <v>10378.719999999999</v>
      </c>
      <c r="N1324" s="167">
        <v>6386.35</v>
      </c>
      <c r="O1324" s="167">
        <v>7663.62</v>
      </c>
    </row>
    <row r="1325" spans="1:15">
      <c r="A1325" s="1" t="s">
        <v>5644</v>
      </c>
      <c r="B1325" s="1" t="str">
        <f>VLOOKUP(A1325,'BDD de référence'!$B$5:$D$5006,3,0)</f>
        <v>53</v>
      </c>
      <c r="C1325" s="1" t="str">
        <f>VLOOKUP(A1325,'BDD de référence'!$B$5:$E$5006,4,0)</f>
        <v>Pays de la Loire</v>
      </c>
      <c r="D1325" s="201">
        <v>5602</v>
      </c>
      <c r="E1325" s="189" t="str">
        <f t="shared" si="20"/>
        <v>Tranche A</v>
      </c>
      <c r="F1325" s="119">
        <f>IFERROR((VLOOKUP(E1325,'Simulations - Consolidé'!$A$41:$P$45,13,0)*D1325+VLOOKUP(E1325,'Simulations - Consolidé'!$A$41:$P$45,14,0)),"")*$B$6</f>
        <v>19381.457142857143</v>
      </c>
      <c r="G1325" s="119" t="str" cm="1">
        <f t="array" ref="G1325">IF(SUMIF('BDD de référence'!$B$6:$B$4786,A1325,'BDD de référence'!$I$6:$I$4786)&gt;0,IFERROR((VLOOKUP(E1325,'Volet 1 - Domaines 2&amp;3'!$A$39:$L$43,11,0)*D1325+VLOOKUP(E1325,'Volet 1 - Domaines 2&amp;3'!$A$39:$L$43,12,0))*$B$6,error),"")</f>
        <v/>
      </c>
      <c r="H1325" s="119" t="str" cm="1">
        <f t="array" ref="H1325">IF(SUMIF('BDD de référence'!$B$6:$B$4786,A1325,'BDD de référence'!$J$6:$J$4786)&gt;0,IFERROR((VLOOKUP(E1325,'Volet 1 - Domaines 2&amp;3'!$A$39:$L$43,11,0)*D1325+VLOOKUP(E1325,'Volet 1 - Domaines 2&amp;3'!$A$39:$L$43,12,0))*$B$6,error),"")</f>
        <v/>
      </c>
      <c r="I1325" s="119">
        <f>IFERROR((VLOOKUP(E1325,'Simulations - Consolidé'!$A$41:$P$45,15,0)*D1325+VLOOKUP(E1325,'Simulations - Consolidé'!$A$41:$P$45,16,0)),"")*$C$6</f>
        <v>8425.5114982578398</v>
      </c>
      <c r="J1325" s="167">
        <v>5917.15</v>
      </c>
      <c r="K1325" s="167">
        <v>7100.58</v>
      </c>
      <c r="L1325" s="167">
        <v>5167.0300000000007</v>
      </c>
      <c r="M1325" s="167">
        <v>6200.4400000000005</v>
      </c>
      <c r="N1325" s="167">
        <v>5250.25</v>
      </c>
      <c r="O1325" s="167">
        <v>6300.3</v>
      </c>
    </row>
    <row r="1326" spans="1:15">
      <c r="A1326" s="1" t="s">
        <v>5621</v>
      </c>
      <c r="B1326" s="1" t="str">
        <f>VLOOKUP(A1326,'BDD de référence'!$B$5:$D$5006,3,0)</f>
        <v>53</v>
      </c>
      <c r="C1326" s="1" t="str">
        <f>VLOOKUP(A1326,'BDD de référence'!$B$5:$E$5006,4,0)</f>
        <v>Pays de la Loire</v>
      </c>
      <c r="D1326" s="201">
        <v>44445</v>
      </c>
      <c r="E1326" s="189" t="str">
        <f t="shared" si="20"/>
        <v>Tranche C</v>
      </c>
      <c r="F1326" s="119">
        <f>IFERROR((VLOOKUP(E1326,'Simulations - Consolidé'!$A$41:$P$45,13,0)*D1326+VLOOKUP(E1326,'Simulations - Consolidé'!$A$41:$P$45,14,0)),"")*$B$6</f>
        <v>49969.308433734936</v>
      </c>
      <c r="G1326" s="119" t="str" cm="1">
        <f t="array" ref="G1326">IF(SUMIF('BDD de référence'!$B$6:$B$4786,A1326,'BDD de référence'!$I$6:$I$4786)&gt;0,IFERROR((VLOOKUP(E1326,'Volet 1 - Domaines 2&amp;3'!$A$39:$L$43,11,0)*D1326+VLOOKUP(E1326,'Volet 1 - Domaines 2&amp;3'!$A$39:$L$43,12,0))*$B$6,error),"")</f>
        <v/>
      </c>
      <c r="H1326" s="119" t="str" cm="1">
        <f t="array" ref="H1326">IF(SUMIF('BDD de référence'!$B$6:$B$4786,A1326,'BDD de référence'!$J$6:$J$4786)&gt;0,IFERROR((VLOOKUP(E1326,'Volet 1 - Domaines 2&amp;3'!$A$39:$L$43,11,0)*D1326+VLOOKUP(E1326,'Volet 1 - Domaines 2&amp;3'!$A$39:$L$43,12,0))*$B$6,error),"")</f>
        <v/>
      </c>
      <c r="I1326" s="119">
        <f>IFERROR((VLOOKUP(E1326,'Simulations - Consolidé'!$A$41:$P$45,15,0)*D1326+VLOOKUP(E1326,'Simulations - Consolidé'!$A$41:$P$45,16,0)),"")*$C$6</f>
        <v>21722.669233029683</v>
      </c>
      <c r="J1326" s="167">
        <v>13212.92</v>
      </c>
      <c r="K1326" s="167">
        <v>15855.51</v>
      </c>
      <c r="L1326" s="167">
        <v>10773.130000000001</v>
      </c>
      <c r="M1326" s="167">
        <v>12927.76</v>
      </c>
      <c r="N1326" s="167">
        <v>7724.26</v>
      </c>
      <c r="O1326" s="167">
        <v>9269.1200000000008</v>
      </c>
    </row>
    <row r="1327" spans="1:15">
      <c r="A1327" s="1" t="s">
        <v>5697</v>
      </c>
      <c r="B1327" s="1" t="str">
        <f>VLOOKUP(A1327,'BDD de référence'!$B$5:$D$5006,3,0)</f>
        <v>54</v>
      </c>
      <c r="C1327" s="1" t="str">
        <f>VLOOKUP(A1327,'BDD de référence'!$B$5:$E$5006,4,0)</f>
        <v>Grand Est</v>
      </c>
      <c r="D1327" s="201">
        <v>46007.5</v>
      </c>
      <c r="E1327" s="189" t="str">
        <f t="shared" si="20"/>
        <v>Tranche C</v>
      </c>
      <c r="F1327" s="119">
        <f>IFERROR((VLOOKUP(E1327,'Simulations - Consolidé'!$A$41:$P$45,13,0)*D1327+VLOOKUP(E1327,'Simulations - Consolidé'!$A$41:$P$45,14,0)),"")*$B$6</f>
        <v>50622.169879518071</v>
      </c>
      <c r="G1327" s="119" cm="1">
        <f t="array" ref="G1327">IF(SUMIF('BDD de référence'!$B$6:$B$4786,A1327,'BDD de référence'!$I$6:$I$4786)&gt;0,IFERROR((VLOOKUP(E1327,'Volet 1 - Domaines 2&amp;3'!$A$39:$L$43,11,0)*D1327+VLOOKUP(E1327,'Volet 1 - Domaines 2&amp;3'!$A$39:$L$43,12,0))*$B$6,error),"")</f>
        <v>24603.690361445781</v>
      </c>
      <c r="H1327" s="119" cm="1">
        <f t="array" ref="H1327">IF(SUMIF('BDD de référence'!$B$6:$B$4786,A1327,'BDD de référence'!$J$6:$J$4786)&gt;0,IFERROR((VLOOKUP(E1327,'Volet 1 - Domaines 2&amp;3'!$A$39:$L$43,11,0)*D1327+VLOOKUP(E1327,'Volet 1 - Domaines 2&amp;3'!$A$39:$L$43,12,0))*$B$6,error),"")</f>
        <v>24603.690361445781</v>
      </c>
      <c r="I1327" s="119">
        <f>IFERROR((VLOOKUP(E1327,'Simulations - Consolidé'!$A$41:$P$45,15,0)*D1327+VLOOKUP(E1327,'Simulations - Consolidé'!$A$41:$P$45,16,0)),"")*$C$6</f>
        <v>22006.481310608287</v>
      </c>
      <c r="J1327" s="167">
        <v>13382.35</v>
      </c>
      <c r="K1327" s="167">
        <v>16058.82</v>
      </c>
      <c r="L1327" s="167">
        <v>10857.85</v>
      </c>
      <c r="M1327" s="167">
        <v>13029.42</v>
      </c>
      <c r="N1327" s="167">
        <v>7799.56</v>
      </c>
      <c r="O1327" s="167">
        <v>9359.48</v>
      </c>
    </row>
    <row r="1328" spans="1:15">
      <c r="A1328" s="1" t="s">
        <v>5691</v>
      </c>
      <c r="B1328" s="1" t="str">
        <f>VLOOKUP(A1328,'BDD de référence'!$B$5:$D$5006,3,0)</f>
        <v>54</v>
      </c>
      <c r="C1328" s="1" t="str">
        <f>VLOOKUP(A1328,'BDD de référence'!$B$5:$E$5006,4,0)</f>
        <v>Grand Est</v>
      </c>
      <c r="D1328" s="201">
        <v>67343</v>
      </c>
      <c r="E1328" s="189" t="str">
        <f t="shared" si="20"/>
        <v>Tranche C</v>
      </c>
      <c r="F1328" s="119">
        <f>IFERROR((VLOOKUP(E1328,'Simulations - Consolidé'!$A$41:$P$45,13,0)*D1328+VLOOKUP(E1328,'Simulations - Consolidé'!$A$41:$P$45,14,0)),"")*$B$6</f>
        <v>59536.810120481925</v>
      </c>
      <c r="G1328" s="119" t="str" cm="1">
        <f t="array" ref="G1328">IF(SUMIF('BDD de référence'!$B$6:$B$4786,A1328,'BDD de référence'!$I$6:$I$4786)&gt;0,IFERROR((VLOOKUP(E1328,'Volet 1 - Domaines 2&amp;3'!$A$39:$L$43,11,0)*D1328+VLOOKUP(E1328,'Volet 1 - Domaines 2&amp;3'!$A$39:$L$43,12,0))*$B$6,error),"")</f>
        <v/>
      </c>
      <c r="H1328" s="119" t="str" cm="1">
        <f t="array" ref="H1328">IF(SUMIF('BDD de référence'!$B$6:$B$4786,A1328,'BDD de référence'!$J$6:$J$4786)&gt;0,IFERROR((VLOOKUP(E1328,'Volet 1 - Domaines 2&amp;3'!$A$39:$L$43,11,0)*D1328+VLOOKUP(E1328,'Volet 1 - Domaines 2&amp;3'!$A$39:$L$43,12,0))*$B$6,error),"")</f>
        <v/>
      </c>
      <c r="I1328" s="119">
        <f>IFERROR((VLOOKUP(E1328,'Simulations - Consolidé'!$A$41:$P$45,15,0)*D1328+VLOOKUP(E1328,'Simulations - Consolidé'!$A$41:$P$45,16,0)),"")*$C$6</f>
        <v>25881.855762562445</v>
      </c>
      <c r="J1328" s="167">
        <v>15695.84</v>
      </c>
      <c r="K1328" s="167">
        <v>18835.009999999998</v>
      </c>
      <c r="L1328" s="167">
        <v>12014.59</v>
      </c>
      <c r="M1328" s="167">
        <v>14417.51</v>
      </c>
      <c r="N1328" s="167">
        <v>8827.7900000000009</v>
      </c>
      <c r="O1328" s="167">
        <v>10593.35</v>
      </c>
    </row>
    <row r="1329" spans="1:15">
      <c r="A1329" s="1" t="s">
        <v>5752</v>
      </c>
      <c r="B1329" s="1" t="str">
        <f>VLOOKUP(A1329,'BDD de référence'!$B$5:$D$5006,3,0)</f>
        <v>54</v>
      </c>
      <c r="C1329" s="1" t="str">
        <f>VLOOKUP(A1329,'BDD de référence'!$B$5:$E$5006,4,0)</f>
        <v>Grand Est</v>
      </c>
      <c r="D1329" s="201">
        <v>10588.5</v>
      </c>
      <c r="E1329" s="189" t="str">
        <f t="shared" si="20"/>
        <v>Tranche B</v>
      </c>
      <c r="F1329" s="119">
        <f>IFERROR((VLOOKUP(E1329,'Simulations - Consolidé'!$A$41:$P$45,13,0)*D1329+VLOOKUP(E1329,'Simulations - Consolidé'!$A$41:$P$45,14,0)),"")*$B$6</f>
        <v>25122.929032258064</v>
      </c>
      <c r="G1329" s="119" t="str" cm="1">
        <f t="array" ref="G1329">IF(SUMIF('BDD de référence'!$B$6:$B$4786,A1329,'BDD de référence'!$I$6:$I$4786)&gt;0,IFERROR((VLOOKUP(E1329,'Volet 1 - Domaines 2&amp;3'!$A$39:$L$43,11,0)*D1329+VLOOKUP(E1329,'Volet 1 - Domaines 2&amp;3'!$A$39:$L$43,12,0))*$B$6,error),"")</f>
        <v/>
      </c>
      <c r="H1329" s="119" t="str" cm="1">
        <f t="array" ref="H1329">IF(SUMIF('BDD de référence'!$B$6:$B$4786,A1329,'BDD de référence'!$J$6:$J$4786)&gt;0,IFERROR((VLOOKUP(E1329,'Volet 1 - Domaines 2&amp;3'!$A$39:$L$43,11,0)*D1329+VLOOKUP(E1329,'Volet 1 - Domaines 2&amp;3'!$A$39:$L$43,12,0))*$B$6,error),"")</f>
        <v/>
      </c>
      <c r="I1329" s="119">
        <f>IFERROR((VLOOKUP(E1329,'Simulations - Consolidé'!$A$41:$P$45,15,0)*D1329+VLOOKUP(E1329,'Simulations - Consolidé'!$A$41:$P$45,16,0)),"")*$C$6</f>
        <v>10921.445476003146</v>
      </c>
      <c r="J1329" s="167">
        <v>7311.12</v>
      </c>
      <c r="K1329" s="167">
        <v>8773.35</v>
      </c>
      <c r="L1329" s="167">
        <v>6381.33</v>
      </c>
      <c r="M1329" s="167">
        <v>7657.6</v>
      </c>
      <c r="N1329" s="167">
        <v>5706.0700000000006</v>
      </c>
      <c r="O1329" s="167">
        <v>6847.29</v>
      </c>
    </row>
    <row r="1330" spans="1:15">
      <c r="A1330" s="1" t="s">
        <v>5680</v>
      </c>
      <c r="B1330" s="1" t="str">
        <f>VLOOKUP(A1330,'BDD de référence'!$B$5:$D$5006,3,0)</f>
        <v>54</v>
      </c>
      <c r="C1330" s="1" t="str">
        <f>VLOOKUP(A1330,'BDD de référence'!$B$5:$E$5006,4,0)</f>
        <v>Grand Est</v>
      </c>
      <c r="D1330" s="201">
        <v>66594.5</v>
      </c>
      <c r="E1330" s="189" t="str">
        <f t="shared" si="20"/>
        <v>Tranche C</v>
      </c>
      <c r="F1330" s="119">
        <f>IFERROR((VLOOKUP(E1330,'Simulations - Consolidé'!$A$41:$P$45,13,0)*D1330+VLOOKUP(E1330,'Simulations - Consolidé'!$A$41:$P$45,14,0)),"")*$B$6</f>
        <v>59224.063373493977</v>
      </c>
      <c r="G1330" s="119" t="str" cm="1">
        <f t="array" ref="G1330">IF(SUMIF('BDD de référence'!$B$6:$B$4786,A1330,'BDD de référence'!$I$6:$I$4786)&gt;0,IFERROR((VLOOKUP(E1330,'Volet 1 - Domaines 2&amp;3'!$A$39:$L$43,11,0)*D1330+VLOOKUP(E1330,'Volet 1 - Domaines 2&amp;3'!$A$39:$L$43,12,0))*$B$6,error),"")</f>
        <v/>
      </c>
      <c r="H1330" s="119" cm="1">
        <f t="array" ref="H1330">IF(SUMIF('BDD de référence'!$B$6:$B$4786,A1330,'BDD de référence'!$J$6:$J$4786)&gt;0,IFERROR((VLOOKUP(E1330,'Volet 1 - Domaines 2&amp;3'!$A$39:$L$43,11,0)*D1330+VLOOKUP(E1330,'Volet 1 - Domaines 2&amp;3'!$A$39:$L$43,12,0))*$B$6,error),"")</f>
        <v>26796.329879518071</v>
      </c>
      <c r="I1330" s="119">
        <f>IFERROR((VLOOKUP(E1330,'Simulations - Consolidé'!$A$41:$P$45,15,0)*D1330+VLOOKUP(E1330,'Simulations - Consolidé'!$A$41:$P$45,16,0)),"")*$C$6</f>
        <v>25745.898424919189</v>
      </c>
      <c r="J1330" s="167">
        <v>15614.67</v>
      </c>
      <c r="K1330" s="167">
        <v>18737.609999999997</v>
      </c>
      <c r="L1330" s="167">
        <v>11974</v>
      </c>
      <c r="M1330" s="167">
        <v>14368.8</v>
      </c>
      <c r="N1330" s="167">
        <v>8791.7100000000009</v>
      </c>
      <c r="O1330" s="167">
        <v>10550.06</v>
      </c>
    </row>
    <row r="1331" spans="1:15">
      <c r="A1331" s="1" t="s">
        <v>5718</v>
      </c>
      <c r="B1331" s="1" t="str">
        <f>VLOOKUP(A1331,'BDD de référence'!$B$5:$D$5006,3,0)</f>
        <v>54</v>
      </c>
      <c r="C1331" s="1" t="str">
        <f>VLOOKUP(A1331,'BDD de référence'!$B$5:$E$5006,4,0)</f>
        <v>Grand Est</v>
      </c>
      <c r="D1331" s="201">
        <v>24632</v>
      </c>
      <c r="E1331" s="189" t="str">
        <f t="shared" si="20"/>
        <v>Tranche C</v>
      </c>
      <c r="F1331" s="119">
        <f>IFERROR((VLOOKUP(E1331,'Simulations - Consolidé'!$A$41:$P$45,13,0)*D1331+VLOOKUP(E1331,'Simulations - Consolidé'!$A$41:$P$45,14,0)),"")*$B$6</f>
        <v>41690.816385542166</v>
      </c>
      <c r="G1331" s="119" t="str" cm="1">
        <f t="array" ref="G1331">IF(SUMIF('BDD de référence'!$B$6:$B$4786,A1331,'BDD de référence'!$I$6:$I$4786)&gt;0,IFERROR((VLOOKUP(E1331,'Volet 1 - Domaines 2&amp;3'!$A$39:$L$43,11,0)*D1331+VLOOKUP(E1331,'Volet 1 - Domaines 2&amp;3'!$A$39:$L$43,12,0))*$B$6,error),"")</f>
        <v/>
      </c>
      <c r="H1331" s="119" cm="1">
        <f t="array" ref="H1331">IF(SUMIF('BDD de référence'!$B$6:$B$4786,A1331,'BDD de référence'!$J$6:$J$4786)&gt;0,IFERROR((VLOOKUP(E1331,'Volet 1 - Domaines 2&amp;3'!$A$39:$L$43,11,0)*D1331+VLOOKUP(E1331,'Volet 1 - Domaines 2&amp;3'!$A$39:$L$43,12,0))*$B$6,error),"")</f>
        <v>22327.070843373494</v>
      </c>
      <c r="I1331" s="119">
        <f>IFERROR((VLOOKUP(E1331,'Simulations - Consolidé'!$A$41:$P$45,15,0)*D1331+VLOOKUP(E1331,'Simulations - Consolidé'!$A$41:$P$45,16,0)),"")*$C$6</f>
        <v>18123.841269468121</v>
      </c>
      <c r="J1331" s="167">
        <v>11064.52</v>
      </c>
      <c r="K1331" s="167">
        <v>13277.43</v>
      </c>
      <c r="L1331" s="167">
        <v>9698.93</v>
      </c>
      <c r="M1331" s="167">
        <v>11638.72</v>
      </c>
      <c r="N1331" s="167">
        <v>6769.42</v>
      </c>
      <c r="O1331" s="167">
        <v>8123.31</v>
      </c>
    </row>
    <row r="1332" spans="1:15">
      <c r="A1332" s="1" t="s">
        <v>5734</v>
      </c>
      <c r="B1332" s="1" t="str">
        <f>VLOOKUP(A1332,'BDD de référence'!$B$5:$D$5006,3,0)</f>
        <v>54</v>
      </c>
      <c r="C1332" s="1" t="str">
        <f>VLOOKUP(A1332,'BDD de référence'!$B$5:$E$5006,4,0)</f>
        <v>Grand Est</v>
      </c>
      <c r="D1332" s="201">
        <v>13111.5</v>
      </c>
      <c r="E1332" s="189" t="str">
        <f t="shared" si="20"/>
        <v>Tranche B</v>
      </c>
      <c r="F1332" s="119">
        <f>IFERROR((VLOOKUP(E1332,'Simulations - Consolidé'!$A$41:$P$45,13,0)*D1332+VLOOKUP(E1332,'Simulations - Consolidé'!$A$41:$P$45,14,0)),"")*$B$6</f>
        <v>28443.52258064516</v>
      </c>
      <c r="G1332" s="119" t="str" cm="1">
        <f t="array" ref="G1332">IF(SUMIF('BDD de référence'!$B$6:$B$4786,A1332,'BDD de référence'!$I$6:$I$4786)&gt;0,IFERROR((VLOOKUP(E1332,'Volet 1 - Domaines 2&amp;3'!$A$39:$L$43,11,0)*D1332+VLOOKUP(E1332,'Volet 1 - Domaines 2&amp;3'!$A$39:$L$43,12,0))*$B$6,error),"")</f>
        <v/>
      </c>
      <c r="H1332" s="119" t="str" cm="1">
        <f t="array" ref="H1332">IF(SUMIF('BDD de référence'!$B$6:$B$4786,A1332,'BDD de référence'!$J$6:$J$4786)&gt;0,IFERROR((VLOOKUP(E1332,'Volet 1 - Domaines 2&amp;3'!$A$39:$L$43,11,0)*D1332+VLOOKUP(E1332,'Volet 1 - Domaines 2&amp;3'!$A$39:$L$43,12,0))*$B$6,error),"")</f>
        <v/>
      </c>
      <c r="I1332" s="119">
        <f>IFERROR((VLOOKUP(E1332,'Simulations - Consolidé'!$A$41:$P$45,15,0)*D1332+VLOOKUP(E1332,'Simulations - Consolidé'!$A$41:$P$45,16,0)),"")*$C$6</f>
        <v>12364.974665617623</v>
      </c>
      <c r="J1332" s="167">
        <v>8057.17</v>
      </c>
      <c r="K1332" s="167">
        <v>9668.61</v>
      </c>
      <c r="L1332" s="167">
        <v>7059.55</v>
      </c>
      <c r="M1332" s="167">
        <v>8471.4599999999991</v>
      </c>
      <c r="N1332" s="167">
        <v>5909.54</v>
      </c>
      <c r="O1332" s="167">
        <v>7091.45</v>
      </c>
    </row>
    <row r="1333" spans="1:15">
      <c r="A1333" s="1" t="s">
        <v>5730</v>
      </c>
      <c r="B1333" s="1" t="str">
        <f>VLOOKUP(A1333,'BDD de référence'!$B$5:$D$5006,3,0)</f>
        <v>54</v>
      </c>
      <c r="C1333" s="1" t="str">
        <f>VLOOKUP(A1333,'BDD de référence'!$B$5:$E$5006,4,0)</f>
        <v>Grand Est</v>
      </c>
      <c r="D1333" s="201">
        <v>13696.5</v>
      </c>
      <c r="E1333" s="189" t="str">
        <f t="shared" si="20"/>
        <v>Tranche B</v>
      </c>
      <c r="F1333" s="119">
        <f>IFERROR((VLOOKUP(E1333,'Simulations - Consolidé'!$A$41:$P$45,13,0)*D1333+VLOOKUP(E1333,'Simulations - Consolidé'!$A$41:$P$45,14,0)),"")*$B$6</f>
        <v>29213.458064516126</v>
      </c>
      <c r="G1333" s="119" t="str" cm="1">
        <f t="array" ref="G1333">IF(SUMIF('BDD de référence'!$B$6:$B$4786,A1333,'BDD de référence'!$I$6:$I$4786)&gt;0,IFERROR((VLOOKUP(E1333,'Volet 1 - Domaines 2&amp;3'!$A$39:$L$43,11,0)*D1333+VLOOKUP(E1333,'Volet 1 - Domaines 2&amp;3'!$A$39:$L$43,12,0))*$B$6,error),"")</f>
        <v/>
      </c>
      <c r="H1333" s="119" t="str" cm="1">
        <f t="array" ref="H1333">IF(SUMIF('BDD de référence'!$B$6:$B$4786,A1333,'BDD de référence'!$J$6:$J$4786)&gt;0,IFERROR((VLOOKUP(E1333,'Volet 1 - Domaines 2&amp;3'!$A$39:$L$43,11,0)*D1333+VLOOKUP(E1333,'Volet 1 - Domaines 2&amp;3'!$A$39:$L$43,12,0))*$B$6,error),"")</f>
        <v/>
      </c>
      <c r="I1333" s="119">
        <f>IFERROR((VLOOKUP(E1333,'Simulations - Consolidé'!$A$41:$P$45,15,0)*D1333+VLOOKUP(E1333,'Simulations - Consolidé'!$A$41:$P$45,16,0)),"")*$C$6</f>
        <v>12699.681195908734</v>
      </c>
      <c r="J1333" s="167">
        <v>8230.15</v>
      </c>
      <c r="K1333" s="167">
        <v>9876.18</v>
      </c>
      <c r="L1333" s="167">
        <v>7216.81</v>
      </c>
      <c r="M1333" s="167">
        <v>8660.18</v>
      </c>
      <c r="N1333" s="167">
        <v>5956.71</v>
      </c>
      <c r="O1333" s="167">
        <v>7148.06</v>
      </c>
    </row>
    <row r="1334" spans="1:15">
      <c r="A1334" s="1" t="s">
        <v>5738</v>
      </c>
      <c r="B1334" s="1" t="str">
        <f>VLOOKUP(A1334,'BDD de référence'!$B$5:$D$5006,3,0)</f>
        <v>54</v>
      </c>
      <c r="C1334" s="1" t="str">
        <f>VLOOKUP(A1334,'BDD de référence'!$B$5:$E$5006,4,0)</f>
        <v>Grand Est</v>
      </c>
      <c r="D1334" s="201">
        <v>12694.5</v>
      </c>
      <c r="E1334" s="189" t="str">
        <f t="shared" si="20"/>
        <v>Tranche B</v>
      </c>
      <c r="F1334" s="119">
        <f>IFERROR((VLOOKUP(E1334,'Simulations - Consolidé'!$A$41:$P$45,13,0)*D1334+VLOOKUP(E1334,'Simulations - Consolidé'!$A$41:$P$45,14,0)),"")*$B$6</f>
        <v>27894.696774193548</v>
      </c>
      <c r="G1334" s="119" t="str" cm="1">
        <f t="array" ref="G1334">IF(SUMIF('BDD de référence'!$B$6:$B$4786,A1334,'BDD de référence'!$I$6:$I$4786)&gt;0,IFERROR((VLOOKUP(E1334,'Volet 1 - Domaines 2&amp;3'!$A$39:$L$43,11,0)*D1334+VLOOKUP(E1334,'Volet 1 - Domaines 2&amp;3'!$A$39:$L$43,12,0))*$B$6,error),"")</f>
        <v/>
      </c>
      <c r="H1334" s="119" cm="1">
        <f t="array" ref="H1334">IF(SUMIF('BDD de référence'!$B$6:$B$4786,A1334,'BDD de référence'!$J$6:$J$4786)&gt;0,IFERROR((VLOOKUP(E1334,'Volet 1 - Domaines 2&amp;3'!$A$39:$L$43,11,0)*D1334+VLOOKUP(E1334,'Volet 1 - Domaines 2&amp;3'!$A$39:$L$43,12,0))*$B$6,error),"")</f>
        <v>15109.627419354838</v>
      </c>
      <c r="I1334" s="119">
        <f>IFERROR((VLOOKUP(E1334,'Simulations - Consolidé'!$A$41:$P$45,15,0)*D1334+VLOOKUP(E1334,'Simulations - Consolidé'!$A$41:$P$45,16,0)),"")*$C$6</f>
        <v>12126.38898505114</v>
      </c>
      <c r="J1334" s="167">
        <v>7933.8600000000006</v>
      </c>
      <c r="K1334" s="167">
        <v>9520.64</v>
      </c>
      <c r="L1334" s="167">
        <v>6947.45</v>
      </c>
      <c r="M1334" s="167">
        <v>8336.94</v>
      </c>
      <c r="N1334" s="167">
        <v>5875.91</v>
      </c>
      <c r="O1334" s="167">
        <v>7051.1</v>
      </c>
    </row>
    <row r="1335" spans="1:15">
      <c r="A1335" s="1" t="s">
        <v>5714</v>
      </c>
      <c r="B1335" s="1" t="str">
        <f>VLOOKUP(A1335,'BDD de référence'!$B$5:$D$5006,3,0)</f>
        <v>54</v>
      </c>
      <c r="C1335" s="1" t="str">
        <f>VLOOKUP(A1335,'BDD de référence'!$B$5:$E$5006,4,0)</f>
        <v>Grand Est</v>
      </c>
      <c r="D1335" s="201">
        <v>26060</v>
      </c>
      <c r="E1335" s="189" t="str">
        <f t="shared" si="20"/>
        <v>Tranche C</v>
      </c>
      <c r="F1335" s="119">
        <f>IFERROR((VLOOKUP(E1335,'Simulations - Consolidé'!$A$41:$P$45,13,0)*D1335+VLOOKUP(E1335,'Simulations - Consolidé'!$A$41:$P$45,14,0)),"")*$B$6</f>
        <v>42287.479518072287</v>
      </c>
      <c r="G1335" s="119" t="str" cm="1">
        <f t="array" ref="G1335">IF(SUMIF('BDD de référence'!$B$6:$B$4786,A1335,'BDD de référence'!$I$6:$I$4786)&gt;0,IFERROR((VLOOKUP(E1335,'Volet 1 - Domaines 2&amp;3'!$A$39:$L$43,11,0)*D1335+VLOOKUP(E1335,'Volet 1 - Domaines 2&amp;3'!$A$39:$L$43,12,0))*$B$6,error),"")</f>
        <v/>
      </c>
      <c r="H1335" s="119" t="str" cm="1">
        <f t="array" ref="H1335">IF(SUMIF('BDD de référence'!$B$6:$B$4786,A1335,'BDD de référence'!$J$6:$J$4786)&gt;0,IFERROR((VLOOKUP(E1335,'Volet 1 - Domaines 2&amp;3'!$A$39:$L$43,11,0)*D1335+VLOOKUP(E1335,'Volet 1 - Domaines 2&amp;3'!$A$39:$L$43,12,0))*$B$6,error),"")</f>
        <v/>
      </c>
      <c r="I1335" s="119">
        <f>IFERROR((VLOOKUP(E1335,'Simulations - Consolidé'!$A$41:$P$45,15,0)*D1335+VLOOKUP(E1335,'Simulations - Consolidé'!$A$41:$P$45,16,0)),"")*$C$6</f>
        <v>18383.222803408757</v>
      </c>
      <c r="J1335" s="167">
        <v>11219.36</v>
      </c>
      <c r="K1335" s="167">
        <v>13463.24</v>
      </c>
      <c r="L1335" s="167">
        <v>9776.35</v>
      </c>
      <c r="M1335" s="167">
        <v>11731.62</v>
      </c>
      <c r="N1335" s="167">
        <v>6838.24</v>
      </c>
      <c r="O1335" s="167">
        <v>8205.89</v>
      </c>
    </row>
    <row r="1336" spans="1:15">
      <c r="A1336" s="1" t="s">
        <v>5722</v>
      </c>
      <c r="B1336" s="1" t="str">
        <f>VLOOKUP(A1336,'BDD de référence'!$B$5:$D$5006,3,0)</f>
        <v>54</v>
      </c>
      <c r="C1336" s="1" t="str">
        <f>VLOOKUP(A1336,'BDD de référence'!$B$5:$E$5006,4,0)</f>
        <v>Grand Est</v>
      </c>
      <c r="D1336" s="201">
        <v>23507.5</v>
      </c>
      <c r="E1336" s="189" t="str">
        <f t="shared" si="20"/>
        <v>Tranche C</v>
      </c>
      <c r="F1336" s="119">
        <f>IFERROR((VLOOKUP(E1336,'Simulations - Consolidé'!$A$41:$P$45,13,0)*D1336+VLOOKUP(E1336,'Simulations - Consolidé'!$A$41:$P$45,14,0)),"")*$B$6</f>
        <v>41220.96506024096</v>
      </c>
      <c r="G1336" s="119" t="str" cm="1">
        <f t="array" ref="G1336">IF(SUMIF('BDD de référence'!$B$6:$B$4786,A1336,'BDD de référence'!$I$6:$I$4786)&gt;0,IFERROR((VLOOKUP(E1336,'Volet 1 - Domaines 2&amp;3'!$A$39:$L$43,11,0)*D1336+VLOOKUP(E1336,'Volet 1 - Domaines 2&amp;3'!$A$39:$L$43,12,0))*$B$6,error),"")</f>
        <v/>
      </c>
      <c r="H1336" s="119" t="str" cm="1">
        <f t="array" ref="H1336">IF(SUMIF('BDD de référence'!$B$6:$B$4786,A1336,'BDD de référence'!$J$6:$J$4786)&gt;0,IFERROR((VLOOKUP(E1336,'Volet 1 - Domaines 2&amp;3'!$A$39:$L$43,11,0)*D1336+VLOOKUP(E1336,'Volet 1 - Domaines 2&amp;3'!$A$39:$L$43,12,0))*$B$6,error),"")</f>
        <v/>
      </c>
      <c r="I1336" s="119">
        <f>IFERROR((VLOOKUP(E1336,'Simulations - Consolidé'!$A$41:$P$45,15,0)*D1336+VLOOKUP(E1336,'Simulations - Consolidé'!$A$41:$P$45,16,0)),"")*$C$6</f>
        <v>17919.587393476348</v>
      </c>
      <c r="J1336" s="167">
        <v>10942.59</v>
      </c>
      <c r="K1336" s="167">
        <v>13131.11</v>
      </c>
      <c r="L1336" s="167">
        <v>9637.9600000000009</v>
      </c>
      <c r="M1336" s="167">
        <v>11565.56</v>
      </c>
      <c r="N1336" s="167">
        <v>6715.2300000000005</v>
      </c>
      <c r="O1336" s="167">
        <v>8058.2800000000007</v>
      </c>
    </row>
    <row r="1337" spans="1:15">
      <c r="A1337" s="1" t="s">
        <v>5699</v>
      </c>
      <c r="B1337" s="1" t="str">
        <f>VLOOKUP(A1337,'BDD de référence'!$B$5:$D$5006,3,0)</f>
        <v>54</v>
      </c>
      <c r="C1337" s="1" t="str">
        <f>VLOOKUP(A1337,'BDD de référence'!$B$5:$E$5006,4,0)</f>
        <v>Grand Est</v>
      </c>
      <c r="D1337" s="201">
        <v>32967.5</v>
      </c>
      <c r="E1337" s="189" t="str">
        <f t="shared" si="20"/>
        <v>Tranche C</v>
      </c>
      <c r="F1337" s="119">
        <f>IFERROR((VLOOKUP(E1337,'Simulations - Consolidé'!$A$41:$P$45,13,0)*D1337+VLOOKUP(E1337,'Simulations - Consolidé'!$A$41:$P$45,14,0)),"")*$B$6</f>
        <v>45173.649397590365</v>
      </c>
      <c r="G1337" s="119" t="str" cm="1">
        <f t="array" ref="G1337">IF(SUMIF('BDD de référence'!$B$6:$B$4786,A1337,'BDD de référence'!$I$6:$I$4786)&gt;0,IFERROR((VLOOKUP(E1337,'Volet 1 - Domaines 2&amp;3'!$A$39:$L$43,11,0)*D1337+VLOOKUP(E1337,'Volet 1 - Domaines 2&amp;3'!$A$39:$L$43,12,0))*$B$6,error),"")</f>
        <v/>
      </c>
      <c r="H1337" s="119" t="str" cm="1">
        <f t="array" ref="H1337">IF(SUMIF('BDD de référence'!$B$6:$B$4786,A1337,'BDD de référence'!$J$6:$J$4786)&gt;0,IFERROR((VLOOKUP(E1337,'Volet 1 - Domaines 2&amp;3'!$A$39:$L$43,11,0)*D1337+VLOOKUP(E1337,'Volet 1 - Domaines 2&amp;3'!$A$39:$L$43,12,0))*$B$6,error),"")</f>
        <v/>
      </c>
      <c r="I1337" s="119">
        <f>IFERROR((VLOOKUP(E1337,'Simulations - Consolidé'!$A$41:$P$45,15,0)*D1337+VLOOKUP(E1337,'Simulations - Consolidé'!$A$41:$P$45,16,0)),"")*$C$6</f>
        <v>19637.899235968267</v>
      </c>
      <c r="J1337" s="167">
        <v>11968.37</v>
      </c>
      <c r="K1337" s="167">
        <v>14362.050000000001</v>
      </c>
      <c r="L1337" s="167">
        <v>10150.85</v>
      </c>
      <c r="M1337" s="167">
        <v>12181.02</v>
      </c>
      <c r="N1337" s="167">
        <v>7171.13</v>
      </c>
      <c r="O1337" s="167">
        <v>8605.36</v>
      </c>
    </row>
    <row r="1338" spans="1:15">
      <c r="A1338" s="1" t="s">
        <v>5673</v>
      </c>
      <c r="B1338" s="1" t="str">
        <f>VLOOKUP(A1338,'BDD de référence'!$B$5:$D$5006,3,0)</f>
        <v>54</v>
      </c>
      <c r="C1338" s="1" t="str">
        <f>VLOOKUP(A1338,'BDD de référence'!$B$5:$E$5006,4,0)</f>
        <v>Grand Est</v>
      </c>
      <c r="D1338" s="201">
        <v>102524</v>
      </c>
      <c r="E1338" s="189" t="str">
        <f t="shared" si="20"/>
        <v>Tranche C</v>
      </c>
      <c r="F1338" s="119">
        <f>IFERROR((VLOOKUP(E1338,'Simulations - Consolidé'!$A$41:$P$45,13,0)*D1338+VLOOKUP(E1338,'Simulations - Consolidé'!$A$41:$P$45,14,0)),"")*$B$6</f>
        <v>74236.533975903614</v>
      </c>
      <c r="G1338" s="119" t="str" cm="1">
        <f t="array" ref="G1338">IF(SUMIF('BDD de référence'!$B$6:$B$4786,A1338,'BDD de référence'!$I$6:$I$4786)&gt;0,IFERROR((VLOOKUP(E1338,'Volet 1 - Domaines 2&amp;3'!$A$39:$L$43,11,0)*D1338+VLOOKUP(E1338,'Volet 1 - Domaines 2&amp;3'!$A$39:$L$43,12,0))*$B$6,error),"")</f>
        <v/>
      </c>
      <c r="H1338" s="119" cm="1">
        <f t="array" ref="H1338">IF(SUMIF('BDD de référence'!$B$6:$B$4786,A1338,'BDD de référence'!$J$6:$J$4786)&gt;0,IFERROR((VLOOKUP(E1338,'Volet 1 - Domaines 2&amp;3'!$A$39:$L$43,11,0)*D1338+VLOOKUP(E1338,'Volet 1 - Domaines 2&amp;3'!$A$39:$L$43,12,0))*$B$6,error),"")</f>
        <v>30623.038072289157</v>
      </c>
      <c r="I1338" s="119">
        <f>IFERROR((VLOOKUP(E1338,'Simulations - Consolidé'!$A$41:$P$45,15,0)*D1338+VLOOKUP(E1338,'Simulations - Consolidé'!$A$41:$P$45,16,0)),"")*$C$6</f>
        <v>32272.123091389949</v>
      </c>
      <c r="J1338" s="167">
        <v>19510.649999999998</v>
      </c>
      <c r="K1338" s="167">
        <v>23412.78</v>
      </c>
      <c r="L1338" s="167">
        <v>13922</v>
      </c>
      <c r="M1338" s="167">
        <v>16706.400000000001</v>
      </c>
      <c r="N1338" s="167">
        <v>10523.25</v>
      </c>
      <c r="O1338" s="167">
        <v>12627.9</v>
      </c>
    </row>
    <row r="1339" spans="1:15">
      <c r="A1339" s="1" t="s">
        <v>5670</v>
      </c>
      <c r="B1339" s="1" t="str">
        <f>VLOOKUP(A1339,'BDD de référence'!$B$5:$D$5006,3,0)</f>
        <v>54</v>
      </c>
      <c r="C1339" s="1" t="str">
        <f>VLOOKUP(A1339,'BDD de référence'!$B$5:$E$5006,4,0)</f>
        <v>Grand Est</v>
      </c>
      <c r="D1339" s="201">
        <v>120522</v>
      </c>
      <c r="E1339" s="189" t="str">
        <f t="shared" si="20"/>
        <v>Tranche C</v>
      </c>
      <c r="F1339" s="119">
        <f>IFERROR((VLOOKUP(E1339,'Simulations - Consolidé'!$A$41:$P$45,13,0)*D1339+VLOOKUP(E1339,'Simulations - Consolidé'!$A$41:$P$45,14,0)),"")*$B$6</f>
        <v>81756.662168674695</v>
      </c>
      <c r="G1339" s="119" t="str" cm="1">
        <f t="array" ref="G1339">IF(SUMIF('BDD de référence'!$B$6:$B$4786,A1339,'BDD de référence'!$I$6:$I$4786)&gt;0,IFERROR((VLOOKUP(E1339,'Volet 1 - Domaines 2&amp;3'!$A$39:$L$43,11,0)*D1339+VLOOKUP(E1339,'Volet 1 - Domaines 2&amp;3'!$A$39:$L$43,12,0))*$B$6,error),"")</f>
        <v/>
      </c>
      <c r="H1339" s="119" t="str" cm="1">
        <f t="array" ref="H1339">IF(SUMIF('BDD de référence'!$B$6:$B$4786,A1339,'BDD de référence'!$J$6:$J$4786)&gt;0,IFERROR((VLOOKUP(E1339,'Volet 1 - Domaines 2&amp;3'!$A$39:$L$43,11,0)*D1339+VLOOKUP(E1339,'Volet 1 - Domaines 2&amp;3'!$A$39:$L$43,12,0))*$B$6,error),"")</f>
        <v/>
      </c>
      <c r="I1339" s="119">
        <f>IFERROR((VLOOKUP(E1339,'Simulations - Consolidé'!$A$41:$P$45,15,0)*D1339+VLOOKUP(E1339,'Simulations - Consolidé'!$A$41:$P$45,16,0)),"")*$C$6</f>
        <v>35541.2749456362</v>
      </c>
      <c r="J1339" s="167">
        <v>21462.23</v>
      </c>
      <c r="K1339" s="167">
        <v>25754.679999999997</v>
      </c>
      <c r="L1339" s="167">
        <v>14897.79</v>
      </c>
      <c r="M1339" s="167">
        <v>17877.349999999999</v>
      </c>
      <c r="N1339" s="167">
        <v>11390.630000000001</v>
      </c>
      <c r="O1339" s="167">
        <v>13668.76</v>
      </c>
    </row>
    <row r="1340" spans="1:15">
      <c r="A1340" s="1" t="s">
        <v>5747</v>
      </c>
      <c r="B1340" s="1" t="str">
        <f>VLOOKUP(A1340,'BDD de référence'!$B$5:$D$5006,3,0)</f>
        <v>54</v>
      </c>
      <c r="C1340" s="1" t="str">
        <f>VLOOKUP(A1340,'BDD de référence'!$B$5:$E$5006,4,0)</f>
        <v>Grand Est</v>
      </c>
      <c r="D1340" s="201">
        <v>11287</v>
      </c>
      <c r="E1340" s="189" t="str">
        <f t="shared" si="20"/>
        <v>Tranche B</v>
      </c>
      <c r="F1340" s="119">
        <f>IFERROR((VLOOKUP(E1340,'Simulations - Consolidé'!$A$41:$P$45,13,0)*D1340+VLOOKUP(E1340,'Simulations - Consolidé'!$A$41:$P$45,14,0)),"")*$B$6</f>
        <v>26042.245161290321</v>
      </c>
      <c r="G1340" s="119" t="str" cm="1">
        <f t="array" ref="G1340">IF(SUMIF('BDD de référence'!$B$6:$B$4786,A1340,'BDD de référence'!$I$6:$I$4786)&gt;0,IFERROR((VLOOKUP(E1340,'Volet 1 - Domaines 2&amp;3'!$A$39:$L$43,11,0)*D1340+VLOOKUP(E1340,'Volet 1 - Domaines 2&amp;3'!$A$39:$L$43,12,0))*$B$6,error),"")</f>
        <v/>
      </c>
      <c r="H1340" s="119" t="str" cm="1">
        <f t="array" ref="H1340">IF(SUMIF('BDD de référence'!$B$6:$B$4786,A1340,'BDD de référence'!$J$6:$J$4786)&gt;0,IFERROR((VLOOKUP(E1340,'Volet 1 - Domaines 2&amp;3'!$A$39:$L$43,11,0)*D1340+VLOOKUP(E1340,'Volet 1 - Domaines 2&amp;3'!$A$39:$L$43,12,0))*$B$6,error),"")</f>
        <v/>
      </c>
      <c r="I1340" s="119">
        <f>IFERROR((VLOOKUP(E1340,'Simulations - Consolidé'!$A$41:$P$45,15,0)*D1340+VLOOKUP(E1340,'Simulations - Consolidé'!$A$41:$P$45,16,0)),"")*$C$6</f>
        <v>11321.090794649881</v>
      </c>
      <c r="J1340" s="167">
        <v>7517.67</v>
      </c>
      <c r="K1340" s="167">
        <v>9021.2100000000009</v>
      </c>
      <c r="L1340" s="167">
        <v>6569.1</v>
      </c>
      <c r="M1340" s="167">
        <v>7882.92</v>
      </c>
      <c r="N1340" s="167">
        <v>5762.4</v>
      </c>
      <c r="O1340" s="167">
        <v>6914.88</v>
      </c>
    </row>
    <row r="1341" spans="1:15">
      <c r="A1341" s="1" t="s">
        <v>5711</v>
      </c>
      <c r="B1341" s="1" t="str">
        <f>VLOOKUP(A1341,'BDD de référence'!$B$5:$D$5006,3,0)</f>
        <v>54</v>
      </c>
      <c r="C1341" s="1" t="str">
        <f>VLOOKUP(A1341,'BDD de référence'!$B$5:$E$5006,4,0)</f>
        <v>Grand Est</v>
      </c>
      <c r="D1341" s="201">
        <v>27330</v>
      </c>
      <c r="E1341" s="189" t="str">
        <f t="shared" si="20"/>
        <v>Tranche C</v>
      </c>
      <c r="F1341" s="119">
        <f>IFERROR((VLOOKUP(E1341,'Simulations - Consolidé'!$A$41:$P$45,13,0)*D1341+VLOOKUP(E1341,'Simulations - Consolidé'!$A$41:$P$45,14,0)),"")*$B$6</f>
        <v>42818.125301204818</v>
      </c>
      <c r="G1341" s="119" t="str" cm="1">
        <f t="array" ref="G1341">IF(SUMIF('BDD de référence'!$B$6:$B$4786,A1341,'BDD de référence'!$I$6:$I$4786)&gt;0,IFERROR((VLOOKUP(E1341,'Volet 1 - Domaines 2&amp;3'!$A$39:$L$43,11,0)*D1341+VLOOKUP(E1341,'Volet 1 - Domaines 2&amp;3'!$A$39:$L$43,12,0))*$B$6,error),"")</f>
        <v/>
      </c>
      <c r="H1341" s="119" cm="1">
        <f t="array" ref="H1341">IF(SUMIF('BDD de référence'!$B$6:$B$4786,A1341,'BDD de référence'!$J$6:$J$4786)&gt;0,IFERROR((VLOOKUP(E1341,'Volet 1 - Domaines 2&amp;3'!$A$39:$L$43,11,0)*D1341+VLOOKUP(E1341,'Volet 1 - Domaines 2&amp;3'!$A$39:$L$43,12,0))*$B$6,error),"")</f>
        <v>22614.424096385541</v>
      </c>
      <c r="I1341" s="119">
        <f>IFERROR((VLOOKUP(E1341,'Simulations - Consolidé'!$A$41:$P$45,15,0)*D1341+VLOOKUP(E1341,'Simulations - Consolidé'!$A$41:$P$45,16,0)),"")*$C$6</f>
        <v>18613.90526006465</v>
      </c>
      <c r="J1341" s="167">
        <v>11357.08</v>
      </c>
      <c r="K1341" s="167">
        <v>13628.5</v>
      </c>
      <c r="L1341" s="167">
        <v>9845.2100000000009</v>
      </c>
      <c r="M1341" s="167">
        <v>11814.26</v>
      </c>
      <c r="N1341" s="167">
        <v>6899.45</v>
      </c>
      <c r="O1341" s="167">
        <v>8279.34</v>
      </c>
    </row>
    <row r="1342" spans="1:15">
      <c r="A1342" s="1" t="s">
        <v>5775</v>
      </c>
      <c r="B1342" s="1" t="str">
        <f>VLOOKUP(A1342,'BDD de référence'!$B$5:$D$5006,3,0)</f>
        <v>54</v>
      </c>
      <c r="C1342" s="1" t="str">
        <f>VLOOKUP(A1342,'BDD de référence'!$B$5:$E$5006,4,0)</f>
        <v>Grand Est</v>
      </c>
      <c r="D1342" s="201">
        <v>2169.5</v>
      </c>
      <c r="E1342" s="189" t="str">
        <f t="shared" si="20"/>
        <v>Tranche A</v>
      </c>
      <c r="F1342" s="119">
        <f>IFERROR((VLOOKUP(E1342,'Simulations - Consolidé'!$A$41:$P$45,13,0)*D1342+VLOOKUP(E1342,'Simulations - Consolidé'!$A$41:$P$45,14,0)),"")*$B$6</f>
        <v>16880.635714285712</v>
      </c>
      <c r="G1342" s="119" t="str" cm="1">
        <f t="array" ref="G1342">IF(SUMIF('BDD de référence'!$B$6:$B$4786,A1342,'BDD de référence'!$I$6:$I$4786)&gt;0,IFERROR((VLOOKUP(E1342,'Volet 1 - Domaines 2&amp;3'!$A$39:$L$43,11,0)*D1342+VLOOKUP(E1342,'Volet 1 - Domaines 2&amp;3'!$A$39:$L$43,12,0))*$B$6,error),"")</f>
        <v/>
      </c>
      <c r="H1342" s="119" t="str" cm="1">
        <f t="array" ref="H1342">IF(SUMIF('BDD de référence'!$B$6:$B$4786,A1342,'BDD de référence'!$J$6:$J$4786)&gt;0,IFERROR((VLOOKUP(E1342,'Volet 1 - Domaines 2&amp;3'!$A$39:$L$43,11,0)*D1342+VLOOKUP(E1342,'Volet 1 - Domaines 2&amp;3'!$A$39:$L$43,12,0))*$B$6,error),"")</f>
        <v/>
      </c>
      <c r="I1342" s="119">
        <f>IFERROR((VLOOKUP(E1342,'Simulations - Consolidé'!$A$41:$P$45,15,0)*D1342+VLOOKUP(E1342,'Simulations - Consolidé'!$A$41:$P$45,16,0)),"")*$C$6</f>
        <v>7338.353832752613</v>
      </c>
      <c r="J1342" s="167">
        <v>5099.8900000000003</v>
      </c>
      <c r="K1342" s="167">
        <v>6119.87</v>
      </c>
      <c r="L1342" s="167">
        <v>4554.09</v>
      </c>
      <c r="M1342" s="167">
        <v>5464.91</v>
      </c>
      <c r="N1342" s="167">
        <v>4841.6100000000006</v>
      </c>
      <c r="O1342" s="167">
        <v>5809.9400000000005</v>
      </c>
    </row>
    <row r="1343" spans="1:15">
      <c r="A1343" s="1" t="s">
        <v>5686</v>
      </c>
      <c r="B1343" s="1" t="str">
        <f>VLOOKUP(A1343,'BDD de référence'!$B$5:$D$5006,3,0)</f>
        <v>54</v>
      </c>
      <c r="C1343" s="1" t="str">
        <f>VLOOKUP(A1343,'BDD de référence'!$B$5:$E$5006,4,0)</f>
        <v>Grand Est</v>
      </c>
      <c r="D1343" s="201">
        <v>61840</v>
      </c>
      <c r="E1343" s="189" t="str">
        <f t="shared" si="20"/>
        <v>Tranche C</v>
      </c>
      <c r="F1343" s="119">
        <f>IFERROR((VLOOKUP(E1343,'Simulations - Consolidé'!$A$41:$P$45,13,0)*D1343+VLOOKUP(E1343,'Simulations - Consolidé'!$A$41:$P$45,14,0)),"")*$B$6</f>
        <v>57237.484337349393</v>
      </c>
      <c r="G1343" s="119" t="str" cm="1">
        <f t="array" ref="G1343">IF(SUMIF('BDD de référence'!$B$6:$B$4786,A1343,'BDD de référence'!$I$6:$I$4786)&gt;0,IFERROR((VLOOKUP(E1343,'Volet 1 - Domaines 2&amp;3'!$A$39:$L$43,11,0)*D1343+VLOOKUP(E1343,'Volet 1 - Domaines 2&amp;3'!$A$39:$L$43,12,0))*$B$6,error),"")</f>
        <v/>
      </c>
      <c r="H1343" s="119" cm="1">
        <f t="array" ref="H1343">IF(SUMIF('BDD de référence'!$B$6:$B$4786,A1343,'BDD de référence'!$J$6:$J$4786)&gt;0,IFERROR((VLOOKUP(E1343,'Volet 1 - Domaines 2&amp;3'!$A$39:$L$43,11,0)*D1343+VLOOKUP(E1343,'Volet 1 - Domaines 2&amp;3'!$A$39:$L$43,12,0))*$B$6,error),"")</f>
        <v>26289.946987951807</v>
      </c>
      <c r="I1343" s="119">
        <f>IFERROR((VLOOKUP(E1343,'Simulations - Consolidé'!$A$41:$P$45,15,0)*D1343+VLOOKUP(E1343,'Simulations - Consolidé'!$A$41:$P$45,16,0)),"")*$C$6</f>
        <v>24882.292330296797</v>
      </c>
      <c r="J1343" s="167">
        <v>15099.12</v>
      </c>
      <c r="K1343" s="167">
        <v>18118.949999999997</v>
      </c>
      <c r="L1343" s="167">
        <v>11716.23</v>
      </c>
      <c r="M1343" s="167">
        <v>14059.48</v>
      </c>
      <c r="N1343" s="167">
        <v>8562.58</v>
      </c>
      <c r="O1343" s="167">
        <v>10275.1</v>
      </c>
    </row>
    <row r="1344" spans="1:15">
      <c r="A1344" s="1" t="s">
        <v>5767</v>
      </c>
      <c r="B1344" s="1" t="str">
        <f>VLOOKUP(A1344,'BDD de référence'!$B$5:$D$5006,3,0)</f>
        <v>54</v>
      </c>
      <c r="C1344" s="1" t="str">
        <f>VLOOKUP(A1344,'BDD de référence'!$B$5:$E$5006,4,0)</f>
        <v>Grand Est</v>
      </c>
      <c r="D1344" s="201">
        <v>4496</v>
      </c>
      <c r="E1344" s="189" t="str">
        <f t="shared" si="20"/>
        <v>Tranche A</v>
      </c>
      <c r="F1344" s="119">
        <f>IFERROR((VLOOKUP(E1344,'Simulations - Consolidé'!$A$41:$P$45,13,0)*D1344+VLOOKUP(E1344,'Simulations - Consolidé'!$A$41:$P$45,14,0)),"")*$B$6</f>
        <v>18575.657142857144</v>
      </c>
      <c r="G1344" s="119" t="str" cm="1">
        <f t="array" ref="G1344">IF(SUMIF('BDD de référence'!$B$6:$B$4786,A1344,'BDD de référence'!$I$6:$I$4786)&gt;0,IFERROR((VLOOKUP(E1344,'Volet 1 - Domaines 2&amp;3'!$A$39:$L$43,11,0)*D1344+VLOOKUP(E1344,'Volet 1 - Domaines 2&amp;3'!$A$39:$L$43,12,0))*$B$6,error),"")</f>
        <v/>
      </c>
      <c r="H1344" s="119" t="str" cm="1">
        <f t="array" ref="H1344">IF(SUMIF('BDD de référence'!$B$6:$B$4786,A1344,'BDD de référence'!$J$6:$J$4786)&gt;0,IFERROR((VLOOKUP(E1344,'Volet 1 - Domaines 2&amp;3'!$A$39:$L$43,11,0)*D1344+VLOOKUP(E1344,'Volet 1 - Domaines 2&amp;3'!$A$39:$L$43,12,0))*$B$6,error),"")</f>
        <v/>
      </c>
      <c r="I1344" s="119">
        <f>IFERROR((VLOOKUP(E1344,'Simulations - Consolidé'!$A$41:$P$45,15,0)*D1344+VLOOKUP(E1344,'Simulations - Consolidé'!$A$41:$P$45,16,0)),"")*$C$6</f>
        <v>8075.2139372822303</v>
      </c>
      <c r="J1344" s="167">
        <v>5653.8200000000006</v>
      </c>
      <c r="K1344" s="167">
        <v>6784.59</v>
      </c>
      <c r="L1344" s="167">
        <v>4969.5300000000007</v>
      </c>
      <c r="M1344" s="167">
        <v>5963.4400000000005</v>
      </c>
      <c r="N1344" s="167">
        <v>5118.58</v>
      </c>
      <c r="O1344" s="167">
        <v>6142.3</v>
      </c>
    </row>
    <row r="1345" spans="1:15">
      <c r="A1345" s="1" t="s">
        <v>5777</v>
      </c>
      <c r="B1345" s="1" t="str">
        <f>VLOOKUP(A1345,'BDD de référence'!$B$5:$D$5006,3,0)</f>
        <v>54</v>
      </c>
      <c r="C1345" s="1" t="str">
        <f>VLOOKUP(A1345,'BDD de référence'!$B$5:$E$5006,4,0)</f>
        <v>Grand Est</v>
      </c>
      <c r="D1345" s="201">
        <v>1997</v>
      </c>
      <c r="E1345" s="189" t="str">
        <f t="shared" si="20"/>
        <v>Tranche A</v>
      </c>
      <c r="F1345" s="119">
        <f>IFERROR((VLOOKUP(E1345,'Simulations - Consolidé'!$A$41:$P$45,13,0)*D1345+VLOOKUP(E1345,'Simulations - Consolidé'!$A$41:$P$45,14,0)),"")*$B$6</f>
        <v>16754.957142857143</v>
      </c>
      <c r="G1345" s="119" t="str" cm="1">
        <f t="array" ref="G1345">IF(SUMIF('BDD de référence'!$B$6:$B$4786,A1345,'BDD de référence'!$I$6:$I$4786)&gt;0,IFERROR((VLOOKUP(E1345,'Volet 1 - Domaines 2&amp;3'!$A$39:$L$43,11,0)*D1345+VLOOKUP(E1345,'Volet 1 - Domaines 2&amp;3'!$A$39:$L$43,12,0))*$B$6,error),"")</f>
        <v/>
      </c>
      <c r="H1345" s="119" t="str" cm="1">
        <f t="array" ref="H1345">IF(SUMIF('BDD de référence'!$B$6:$B$4786,A1345,'BDD de référence'!$J$6:$J$4786)&gt;0,IFERROR((VLOOKUP(E1345,'Volet 1 - Domaines 2&amp;3'!$A$39:$L$43,11,0)*D1345+VLOOKUP(E1345,'Volet 1 - Domaines 2&amp;3'!$A$39:$L$43,12,0))*$B$6,error),"")</f>
        <v/>
      </c>
      <c r="I1345" s="119">
        <f>IFERROR((VLOOKUP(E1345,'Simulations - Consolidé'!$A$41:$P$45,15,0)*D1345+VLOOKUP(E1345,'Simulations - Consolidé'!$A$41:$P$45,16,0)),"")*$C$6</f>
        <v>7283.7188153310108</v>
      </c>
      <c r="J1345" s="167">
        <v>5058.8200000000006</v>
      </c>
      <c r="K1345" s="167">
        <v>6070.59</v>
      </c>
      <c r="L1345" s="167">
        <v>4523.2800000000007</v>
      </c>
      <c r="M1345" s="167">
        <v>5427.9400000000005</v>
      </c>
      <c r="N1345" s="167">
        <v>4821.08</v>
      </c>
      <c r="O1345" s="167">
        <v>5785.3</v>
      </c>
    </row>
    <row r="1346" spans="1:15">
      <c r="A1346" s="1" t="s">
        <v>5676</v>
      </c>
      <c r="B1346" s="1" t="str">
        <f>VLOOKUP(A1346,'BDD de référence'!$B$5:$D$5006,3,0)</f>
        <v>54</v>
      </c>
      <c r="C1346" s="1" t="str">
        <f>VLOOKUP(A1346,'BDD de référence'!$B$5:$E$5006,4,0)</f>
        <v>Grand Est</v>
      </c>
      <c r="D1346" s="201">
        <v>71588</v>
      </c>
      <c r="E1346" s="189" t="str">
        <f t="shared" si="20"/>
        <v>Tranche C</v>
      </c>
      <c r="F1346" s="119">
        <f>IFERROR((VLOOKUP(E1346,'Simulations - Consolidé'!$A$41:$P$45,13,0)*D1346+VLOOKUP(E1346,'Simulations - Consolidé'!$A$41:$P$45,14,0)),"")*$B$6</f>
        <v>61310.504096385535</v>
      </c>
      <c r="G1346" s="119" t="str" cm="1">
        <f t="array" ref="G1346">IF(SUMIF('BDD de référence'!$B$6:$B$4786,A1346,'BDD de référence'!$I$6:$I$4786)&gt;0,IFERROR((VLOOKUP(E1346,'Volet 1 - Domaines 2&amp;3'!$A$39:$L$43,11,0)*D1346+VLOOKUP(E1346,'Volet 1 - Domaines 2&amp;3'!$A$39:$L$43,12,0))*$B$6,error),"")</f>
        <v/>
      </c>
      <c r="H1346" s="119" cm="1">
        <f t="array" ref="H1346">IF(SUMIF('BDD de référence'!$B$6:$B$4786,A1346,'BDD de référence'!$J$6:$J$4786)&gt;0,IFERROR((VLOOKUP(E1346,'Volet 1 - Domaines 2&amp;3'!$A$39:$L$43,11,0)*D1346+VLOOKUP(E1346,'Volet 1 - Domaines 2&amp;3'!$A$39:$L$43,12,0))*$B$6,error),"")</f>
        <v>27328.167710843376</v>
      </c>
      <c r="I1346" s="119">
        <f>IFERROR((VLOOKUP(E1346,'Simulations - Consolidé'!$A$41:$P$45,15,0)*D1346+VLOOKUP(E1346,'Simulations - Consolidé'!$A$41:$P$45,16,0)),"")*$C$6</f>
        <v>26652.916414928004</v>
      </c>
      <c r="J1346" s="167">
        <v>16156.14</v>
      </c>
      <c r="K1346" s="167">
        <v>19387.37</v>
      </c>
      <c r="L1346" s="167">
        <v>12244.74</v>
      </c>
      <c r="M1346" s="167">
        <v>14693.69</v>
      </c>
      <c r="N1346" s="167">
        <v>9032.36</v>
      </c>
      <c r="O1346" s="167">
        <v>10838.84</v>
      </c>
    </row>
    <row r="1347" spans="1:15">
      <c r="A1347" s="1" t="s">
        <v>5749</v>
      </c>
      <c r="B1347" s="1" t="str">
        <f>VLOOKUP(A1347,'BDD de référence'!$B$5:$D$5006,3,0)</f>
        <v>54</v>
      </c>
      <c r="C1347" s="1" t="str">
        <f>VLOOKUP(A1347,'BDD de référence'!$B$5:$E$5006,4,0)</f>
        <v>Grand Est</v>
      </c>
      <c r="D1347" s="201">
        <v>10676</v>
      </c>
      <c r="E1347" s="189" t="str">
        <f t="shared" si="20"/>
        <v>Tranche B</v>
      </c>
      <c r="F1347" s="119">
        <f>IFERROR((VLOOKUP(E1347,'Simulations - Consolidé'!$A$41:$P$45,13,0)*D1347+VLOOKUP(E1347,'Simulations - Consolidé'!$A$41:$P$45,14,0)),"")*$B$6</f>
        <v>25238.090322580643</v>
      </c>
      <c r="G1347" s="119" t="str" cm="1">
        <f t="array" ref="G1347">IF(SUMIF('BDD de référence'!$B$6:$B$4786,A1347,'BDD de référence'!$I$6:$I$4786)&gt;0,IFERROR((VLOOKUP(E1347,'Volet 1 - Domaines 2&amp;3'!$A$39:$L$43,11,0)*D1347+VLOOKUP(E1347,'Volet 1 - Domaines 2&amp;3'!$A$39:$L$43,12,0))*$B$6,error),"")</f>
        <v/>
      </c>
      <c r="H1347" s="119" cm="1">
        <f t="array" ref="H1347">IF(SUMIF('BDD de référence'!$B$6:$B$4786,A1347,'BDD de référence'!$J$6:$J$4786)&gt;0,IFERROR((VLOOKUP(E1347,'Volet 1 - Domaines 2&amp;3'!$A$39:$L$43,11,0)*D1347+VLOOKUP(E1347,'Volet 1 - Domaines 2&amp;3'!$A$39:$L$43,12,0))*$B$6,error),"")</f>
        <v>13670.632258064516</v>
      </c>
      <c r="I1347" s="119">
        <f>IFERROR((VLOOKUP(E1347,'Simulations - Consolidé'!$A$41:$P$45,15,0)*D1347+VLOOKUP(E1347,'Simulations - Consolidé'!$A$41:$P$45,16,0)),"")*$C$6</f>
        <v>10971.508418568055</v>
      </c>
      <c r="J1347" s="167">
        <v>7337</v>
      </c>
      <c r="K1347" s="167">
        <v>8804.4</v>
      </c>
      <c r="L1347" s="167">
        <v>6404.85</v>
      </c>
      <c r="M1347" s="167">
        <v>7685.82</v>
      </c>
      <c r="N1347" s="167">
        <v>5713.13</v>
      </c>
      <c r="O1347" s="167">
        <v>6855.76</v>
      </c>
    </row>
    <row r="1348" spans="1:15">
      <c r="A1348" s="1" t="s">
        <v>5707</v>
      </c>
      <c r="B1348" s="1" t="str">
        <f>VLOOKUP(A1348,'BDD de référence'!$B$5:$D$5006,3,0)</f>
        <v>54</v>
      </c>
      <c r="C1348" s="1" t="str">
        <f>VLOOKUP(A1348,'BDD de référence'!$B$5:$E$5006,4,0)</f>
        <v>Grand Est</v>
      </c>
      <c r="D1348" s="201">
        <v>28652</v>
      </c>
      <c r="E1348" s="189" t="str">
        <f t="shared" si="20"/>
        <v>Tranche C</v>
      </c>
      <c r="F1348" s="119">
        <f>IFERROR((VLOOKUP(E1348,'Simulations - Consolidé'!$A$41:$P$45,13,0)*D1348+VLOOKUP(E1348,'Simulations - Consolidé'!$A$41:$P$45,14,0)),"")*$B$6</f>
        <v>43370.498313253011</v>
      </c>
      <c r="G1348" s="119" t="str" cm="1">
        <f t="array" ref="G1348">IF(SUMIF('BDD de référence'!$B$6:$B$4786,A1348,'BDD de référence'!$I$6:$I$4786)&gt;0,IFERROR((VLOOKUP(E1348,'Volet 1 - Domaines 2&amp;3'!$A$39:$L$43,11,0)*D1348+VLOOKUP(E1348,'Volet 1 - Domaines 2&amp;3'!$A$39:$L$43,12,0))*$B$6,error),"")</f>
        <v/>
      </c>
      <c r="H1348" s="119" t="str" cm="1">
        <f t="array" ref="H1348">IF(SUMIF('BDD de référence'!$B$6:$B$4786,A1348,'BDD de référence'!$J$6:$J$4786)&gt;0,IFERROR((VLOOKUP(E1348,'Volet 1 - Domaines 2&amp;3'!$A$39:$L$43,11,0)*D1348+VLOOKUP(E1348,'Volet 1 - Domaines 2&amp;3'!$A$39:$L$43,12,0))*$B$6,error),"")</f>
        <v/>
      </c>
      <c r="I1348" s="119">
        <f>IFERROR((VLOOKUP(E1348,'Simulations - Consolidé'!$A$41:$P$45,15,0)*D1348+VLOOKUP(E1348,'Simulations - Consolidé'!$A$41:$P$45,16,0)),"")*$C$6</f>
        <v>18854.03298266236</v>
      </c>
      <c r="J1348" s="167">
        <v>11500.43</v>
      </c>
      <c r="K1348" s="167">
        <v>13800.52</v>
      </c>
      <c r="L1348" s="167">
        <v>9916.89</v>
      </c>
      <c r="M1348" s="167">
        <v>11900.27</v>
      </c>
      <c r="N1348" s="167">
        <v>6963.15</v>
      </c>
      <c r="O1348" s="167">
        <v>8355.7800000000007</v>
      </c>
    </row>
    <row r="1349" spans="1:15">
      <c r="A1349" s="1" t="s">
        <v>5682</v>
      </c>
      <c r="B1349" s="1" t="str">
        <f>VLOOKUP(A1349,'BDD de référence'!$B$5:$D$5006,3,0)</f>
        <v>54</v>
      </c>
      <c r="C1349" s="1" t="str">
        <f>VLOOKUP(A1349,'BDD de référence'!$B$5:$E$5006,4,0)</f>
        <v>Grand Est</v>
      </c>
      <c r="D1349" s="201">
        <v>63348</v>
      </c>
      <c r="E1349" s="189" t="str">
        <f t="shared" si="20"/>
        <v>Tranche C</v>
      </c>
      <c r="F1349" s="119">
        <f>IFERROR((VLOOKUP(E1349,'Simulations - Consolidé'!$A$41:$P$45,13,0)*D1349+VLOOKUP(E1349,'Simulations - Consolidé'!$A$41:$P$45,14,0)),"")*$B$6</f>
        <v>57867.573975903615</v>
      </c>
      <c r="G1349" s="119" t="str" cm="1">
        <f t="array" ref="G1349">IF(SUMIF('BDD de référence'!$B$6:$B$4786,A1349,'BDD de référence'!$I$6:$I$4786)&gt;0,IFERROR((VLOOKUP(E1349,'Volet 1 - Domaines 2&amp;3'!$A$39:$L$43,11,0)*D1349+VLOOKUP(E1349,'Volet 1 - Domaines 2&amp;3'!$A$39:$L$43,12,0))*$B$6,error),"")</f>
        <v/>
      </c>
      <c r="H1349" s="119" cm="1">
        <f t="array" ref="H1349">IF(SUMIF('BDD de référence'!$B$6:$B$4786,A1349,'BDD de référence'!$J$6:$J$4786)&gt;0,IFERROR((VLOOKUP(E1349,'Volet 1 - Domaines 2&amp;3'!$A$39:$L$43,11,0)*D1349+VLOOKUP(E1349,'Volet 1 - Domaines 2&amp;3'!$A$39:$L$43,12,0))*$B$6,error),"")</f>
        <v>26450.558072289154</v>
      </c>
      <c r="I1349" s="119">
        <f>IFERROR((VLOOKUP(E1349,'Simulations - Consolidé'!$A$41:$P$45,15,0)*D1349+VLOOKUP(E1349,'Simulations - Consolidé'!$A$41:$P$45,16,0)),"")*$C$6</f>
        <v>25156.205042609465</v>
      </c>
      <c r="J1349" s="167">
        <v>15262.65</v>
      </c>
      <c r="K1349" s="167">
        <v>18315.18</v>
      </c>
      <c r="L1349" s="167">
        <v>11798</v>
      </c>
      <c r="M1349" s="167">
        <v>14157.6</v>
      </c>
      <c r="N1349" s="167">
        <v>8635.25</v>
      </c>
      <c r="O1349" s="167">
        <v>10362.299999999999</v>
      </c>
    </row>
    <row r="1350" spans="1:15">
      <c r="A1350" s="1" t="s">
        <v>5763</v>
      </c>
      <c r="B1350" s="1" t="str">
        <f>VLOOKUP(A1350,'BDD de référence'!$B$5:$D$5006,3,0)</f>
        <v>54</v>
      </c>
      <c r="C1350" s="1" t="str">
        <f>VLOOKUP(A1350,'BDD de référence'!$B$5:$E$5006,4,0)</f>
        <v>Grand Est</v>
      </c>
      <c r="D1350" s="201">
        <v>4913</v>
      </c>
      <c r="E1350" s="189" t="str">
        <f t="shared" si="20"/>
        <v>Tranche A</v>
      </c>
      <c r="F1350" s="119">
        <f>IFERROR((VLOOKUP(E1350,'Simulations - Consolidé'!$A$41:$P$45,13,0)*D1350+VLOOKUP(E1350,'Simulations - Consolidé'!$A$41:$P$45,14,0)),"")*$B$6</f>
        <v>18879.471428571425</v>
      </c>
      <c r="G1350" s="119" t="str" cm="1">
        <f t="array" ref="G1350">IF(SUMIF('BDD de référence'!$B$6:$B$4786,A1350,'BDD de référence'!$I$6:$I$4786)&gt;0,IFERROR((VLOOKUP(E1350,'Volet 1 - Domaines 2&amp;3'!$A$39:$L$43,11,0)*D1350+VLOOKUP(E1350,'Volet 1 - Domaines 2&amp;3'!$A$39:$L$43,12,0))*$B$6,error),"")</f>
        <v/>
      </c>
      <c r="H1350" s="119" t="str" cm="1">
        <f t="array" ref="H1350">IF(SUMIF('BDD de référence'!$B$6:$B$4786,A1350,'BDD de référence'!$J$6:$J$4786)&gt;0,IFERROR((VLOOKUP(E1350,'Volet 1 - Domaines 2&amp;3'!$A$39:$L$43,11,0)*D1350+VLOOKUP(E1350,'Volet 1 - Domaines 2&amp;3'!$A$39:$L$43,12,0))*$B$6,error),"")</f>
        <v/>
      </c>
      <c r="I1350" s="119">
        <f>IFERROR((VLOOKUP(E1350,'Simulations - Consolidé'!$A$41:$P$45,15,0)*D1350+VLOOKUP(E1350,'Simulations - Consolidé'!$A$41:$P$45,16,0)),"")*$C$6</f>
        <v>8207.2881533101045</v>
      </c>
      <c r="J1350" s="167">
        <v>5753.1</v>
      </c>
      <c r="K1350" s="167">
        <v>6903.72</v>
      </c>
      <c r="L1350" s="167">
        <v>5044</v>
      </c>
      <c r="M1350" s="167">
        <v>6052.8</v>
      </c>
      <c r="N1350" s="167">
        <v>5168.22</v>
      </c>
      <c r="O1350" s="167">
        <v>6201.87</v>
      </c>
    </row>
    <row r="1351" spans="1:15">
      <c r="A1351" s="1" t="s">
        <v>5727</v>
      </c>
      <c r="B1351" s="1" t="str">
        <f>VLOOKUP(A1351,'BDD de référence'!$B$5:$D$5006,3,0)</f>
        <v>54</v>
      </c>
      <c r="C1351" s="1" t="str">
        <f>VLOOKUP(A1351,'BDD de référence'!$B$5:$E$5006,4,0)</f>
        <v>Grand Est</v>
      </c>
      <c r="D1351" s="201">
        <v>15345.5</v>
      </c>
      <c r="E1351" s="189" t="str">
        <f t="shared" si="20"/>
        <v>Tranche B</v>
      </c>
      <c r="F1351" s="119">
        <f>IFERROR((VLOOKUP(E1351,'Simulations - Consolidé'!$A$41:$P$45,13,0)*D1351+VLOOKUP(E1351,'Simulations - Consolidé'!$A$41:$P$45,14,0)),"")*$B$6</f>
        <v>31383.754838709676</v>
      </c>
      <c r="G1351" s="119" t="str" cm="1">
        <f t="array" ref="G1351">IF(SUMIF('BDD de référence'!$B$6:$B$4786,A1351,'BDD de référence'!$I$6:$I$4786)&gt;0,IFERROR((VLOOKUP(E1351,'Volet 1 - Domaines 2&amp;3'!$A$39:$L$43,11,0)*D1351+VLOOKUP(E1351,'Volet 1 - Domaines 2&amp;3'!$A$39:$L$43,12,0))*$B$6,error),"")</f>
        <v/>
      </c>
      <c r="H1351" s="119" t="str" cm="1">
        <f t="array" ref="H1351">IF(SUMIF('BDD de référence'!$B$6:$B$4786,A1351,'BDD de référence'!$J$6:$J$4786)&gt;0,IFERROR((VLOOKUP(E1351,'Volet 1 - Domaines 2&amp;3'!$A$39:$L$43,11,0)*D1351+VLOOKUP(E1351,'Volet 1 - Domaines 2&amp;3'!$A$39:$L$43,12,0))*$B$6,error),"")</f>
        <v/>
      </c>
      <c r="I1351" s="119">
        <f>IFERROR((VLOOKUP(E1351,'Simulations - Consolidé'!$A$41:$P$45,15,0)*D1351+VLOOKUP(E1351,'Simulations - Consolidé'!$A$41:$P$45,16,0)),"")*$C$6</f>
        <v>13643.153107789141</v>
      </c>
      <c r="J1351" s="167">
        <v>8717.76</v>
      </c>
      <c r="K1351" s="167">
        <v>10461.32</v>
      </c>
      <c r="L1351" s="167">
        <v>7660.09</v>
      </c>
      <c r="M1351" s="167">
        <v>9192.11</v>
      </c>
      <c r="N1351" s="167">
        <v>6089.7</v>
      </c>
      <c r="O1351" s="167">
        <v>7307.64</v>
      </c>
    </row>
    <row r="1352" spans="1:15">
      <c r="A1352" s="1" t="s">
        <v>5745</v>
      </c>
      <c r="B1352" s="1" t="str">
        <f>VLOOKUP(A1352,'BDD de référence'!$B$5:$D$5006,3,0)</f>
        <v>54</v>
      </c>
      <c r="C1352" s="1" t="str">
        <f>VLOOKUP(A1352,'BDD de référence'!$B$5:$E$5006,4,0)</f>
        <v>Grand Est</v>
      </c>
      <c r="D1352" s="201">
        <v>11447</v>
      </c>
      <c r="E1352" s="189" t="str">
        <f t="shared" si="20"/>
        <v>Tranche B</v>
      </c>
      <c r="F1352" s="119">
        <f>IFERROR((VLOOKUP(E1352,'Simulations - Consolidé'!$A$41:$P$45,13,0)*D1352+VLOOKUP(E1352,'Simulations - Consolidé'!$A$41:$P$45,14,0)),"")*$B$6</f>
        <v>26252.825806451612</v>
      </c>
      <c r="G1352" s="119" t="str" cm="1">
        <f t="array" ref="G1352">IF(SUMIF('BDD de référence'!$B$6:$B$4786,A1352,'BDD de référence'!$I$6:$I$4786)&gt;0,IFERROR((VLOOKUP(E1352,'Volet 1 - Domaines 2&amp;3'!$A$39:$L$43,11,0)*D1352+VLOOKUP(E1352,'Volet 1 - Domaines 2&amp;3'!$A$39:$L$43,12,0))*$B$6,error),"")</f>
        <v/>
      </c>
      <c r="H1352" s="119" cm="1">
        <f t="array" ref="H1352">IF(SUMIF('BDD de référence'!$B$6:$B$4786,A1352,'BDD de référence'!$J$6:$J$4786)&gt;0,IFERROR((VLOOKUP(E1352,'Volet 1 - Domaines 2&amp;3'!$A$39:$L$43,11,0)*D1352+VLOOKUP(E1352,'Volet 1 - Domaines 2&amp;3'!$A$39:$L$43,12,0))*$B$6,error),"")</f>
        <v>14220.280645161291</v>
      </c>
      <c r="I1352" s="119">
        <f>IFERROR((VLOOKUP(E1352,'Simulations - Consolidé'!$A$41:$P$45,15,0)*D1352+VLOOKUP(E1352,'Simulations - Consolidé'!$A$41:$P$45,16,0)),"")*$C$6</f>
        <v>11412.634461054287</v>
      </c>
      <c r="J1352" s="167">
        <v>7564.9800000000005</v>
      </c>
      <c r="K1352" s="167">
        <v>9077.98</v>
      </c>
      <c r="L1352" s="167">
        <v>6612.1</v>
      </c>
      <c r="M1352" s="167">
        <v>7934.52</v>
      </c>
      <c r="N1352" s="167">
        <v>5775.3</v>
      </c>
      <c r="O1352" s="167">
        <v>6930.36</v>
      </c>
    </row>
    <row r="1353" spans="1:15">
      <c r="A1353" s="1" t="s">
        <v>5709</v>
      </c>
      <c r="B1353" s="1" t="str">
        <f>VLOOKUP(A1353,'BDD de référence'!$B$5:$D$5006,3,0)</f>
        <v>54</v>
      </c>
      <c r="C1353" s="1" t="str">
        <f>VLOOKUP(A1353,'BDD de référence'!$B$5:$E$5006,4,0)</f>
        <v>Grand Est</v>
      </c>
      <c r="D1353" s="201">
        <v>27887.5</v>
      </c>
      <c r="E1353" s="189" t="str">
        <f t="shared" si="20"/>
        <v>Tranche C</v>
      </c>
      <c r="F1353" s="119">
        <f>IFERROR((VLOOKUP(E1353,'Simulations - Consolidé'!$A$41:$P$45,13,0)*D1353+VLOOKUP(E1353,'Simulations - Consolidé'!$A$41:$P$45,14,0)),"")*$B$6</f>
        <v>43051.066265060239</v>
      </c>
      <c r="G1353" s="119" t="str" cm="1">
        <f t="array" ref="G1353">IF(SUMIF('BDD de référence'!$B$6:$B$4786,A1353,'BDD de référence'!$I$6:$I$4786)&gt;0,IFERROR((VLOOKUP(E1353,'Volet 1 - Domaines 2&amp;3'!$A$39:$L$43,11,0)*D1353+VLOOKUP(E1353,'Volet 1 - Domaines 2&amp;3'!$A$39:$L$43,12,0))*$B$6,error),"")</f>
        <v/>
      </c>
      <c r="H1353" s="119" t="str" cm="1">
        <f t="array" ref="H1353">IF(SUMIF('BDD de référence'!$B$6:$B$4786,A1353,'BDD de référence'!$J$6:$J$4786)&gt;0,IFERROR((VLOOKUP(E1353,'Volet 1 - Domaines 2&amp;3'!$A$39:$L$43,11,0)*D1353+VLOOKUP(E1353,'Volet 1 - Domaines 2&amp;3'!$A$39:$L$43,12,0))*$B$6,error),"")</f>
        <v/>
      </c>
      <c r="I1353" s="119">
        <f>IFERROR((VLOOKUP(E1353,'Simulations - Consolidé'!$A$41:$P$45,15,0)*D1353+VLOOKUP(E1353,'Simulations - Consolidé'!$A$41:$P$45,16,0)),"")*$C$6</f>
        <v>18715.169409344697</v>
      </c>
      <c r="J1353" s="167">
        <v>11417.53</v>
      </c>
      <c r="K1353" s="167">
        <v>13701.04</v>
      </c>
      <c r="L1353" s="167">
        <v>9875.44</v>
      </c>
      <c r="M1353" s="167">
        <v>11850.53</v>
      </c>
      <c r="N1353" s="167">
        <v>6926.31</v>
      </c>
      <c r="O1353" s="167">
        <v>8311.58</v>
      </c>
    </row>
    <row r="1354" spans="1:15">
      <c r="A1354" s="1" t="s">
        <v>5704</v>
      </c>
      <c r="B1354" s="1" t="str">
        <f>VLOOKUP(A1354,'BDD de référence'!$B$5:$D$5006,3,0)</f>
        <v>54</v>
      </c>
      <c r="C1354" s="1" t="str">
        <f>VLOOKUP(A1354,'BDD de référence'!$B$5:$E$5006,4,0)</f>
        <v>Grand Est</v>
      </c>
      <c r="D1354" s="201">
        <v>28943</v>
      </c>
      <c r="E1354" s="189" t="str">
        <f t="shared" si="20"/>
        <v>Tranche C</v>
      </c>
      <c r="F1354" s="119">
        <f>IFERROR((VLOOKUP(E1354,'Simulations - Consolidé'!$A$41:$P$45,13,0)*D1354+VLOOKUP(E1354,'Simulations - Consolidé'!$A$41:$P$45,14,0)),"")*$B$6</f>
        <v>43492.087228915661</v>
      </c>
      <c r="G1354" s="119" t="str" cm="1">
        <f t="array" ref="G1354">IF(SUMIF('BDD de référence'!$B$6:$B$4786,A1354,'BDD de référence'!$I$6:$I$4786)&gt;0,IFERROR((VLOOKUP(E1354,'Volet 1 - Domaines 2&amp;3'!$A$39:$L$43,11,0)*D1354+VLOOKUP(E1354,'Volet 1 - Domaines 2&amp;3'!$A$39:$L$43,12,0))*$B$6,error),"")</f>
        <v/>
      </c>
      <c r="H1354" s="119" t="str" cm="1">
        <f t="array" ref="H1354">IF(SUMIF('BDD de référence'!$B$6:$B$4786,A1354,'BDD de référence'!$J$6:$J$4786)&gt;0,IFERROR((VLOOKUP(E1354,'Volet 1 - Domaines 2&amp;3'!$A$39:$L$43,11,0)*D1354+VLOOKUP(E1354,'Volet 1 - Domaines 2&amp;3'!$A$39:$L$43,12,0))*$B$6,error),"")</f>
        <v/>
      </c>
      <c r="I1354" s="119">
        <f>IFERROR((VLOOKUP(E1354,'Simulations - Consolidé'!$A$41:$P$45,15,0)*D1354+VLOOKUP(E1354,'Simulations - Consolidé'!$A$41:$P$45,16,0)),"")*$C$6</f>
        <v>18906.890143990597</v>
      </c>
      <c r="J1354" s="167">
        <v>11531.98</v>
      </c>
      <c r="K1354" s="167">
        <v>13838.380000000001</v>
      </c>
      <c r="L1354" s="167">
        <v>9932.66</v>
      </c>
      <c r="M1354" s="167">
        <v>11919.2</v>
      </c>
      <c r="N1354" s="167">
        <v>6977.18</v>
      </c>
      <c r="O1354" s="167">
        <v>8372.6200000000008</v>
      </c>
    </row>
    <row r="1355" spans="1:15">
      <c r="A1355" s="1" t="s">
        <v>5693</v>
      </c>
      <c r="B1355" s="1" t="str">
        <f>VLOOKUP(A1355,'BDD de référence'!$B$5:$D$5006,3,0)</f>
        <v>54</v>
      </c>
      <c r="C1355" s="1" t="str">
        <f>VLOOKUP(A1355,'BDD de référence'!$B$5:$E$5006,4,0)</f>
        <v>Grand Est</v>
      </c>
      <c r="D1355" s="201">
        <v>45825.5</v>
      </c>
      <c r="E1355" s="189" t="str">
        <f t="shared" ref="E1355:E1418" si="21">IF(D1355&gt;230000,"Tranche D",IF(D1355&lt;7000,"Tranche A",IF(D1355&lt;22500,"Tranche B","Tranche C")))</f>
        <v>Tranche C</v>
      </c>
      <c r="F1355" s="119">
        <f>IFERROR((VLOOKUP(E1355,'Simulations - Consolidé'!$A$41:$P$45,13,0)*D1355+VLOOKUP(E1355,'Simulations - Consolidé'!$A$41:$P$45,14,0)),"")*$B$6</f>
        <v>50546.124578313254</v>
      </c>
      <c r="G1355" s="119" t="str" cm="1">
        <f t="array" ref="G1355">IF(SUMIF('BDD de référence'!$B$6:$B$4786,A1355,'BDD de référence'!$I$6:$I$4786)&gt;0,IFERROR((VLOOKUP(E1355,'Volet 1 - Domaines 2&amp;3'!$A$39:$L$43,11,0)*D1355+VLOOKUP(E1355,'Volet 1 - Domaines 2&amp;3'!$A$39:$L$43,12,0))*$B$6,error),"")</f>
        <v/>
      </c>
      <c r="H1355" s="119" t="str" cm="1">
        <f t="array" ref="H1355">IF(SUMIF('BDD de référence'!$B$6:$B$4786,A1355,'BDD de référence'!$J$6:$J$4786)&gt;0,IFERROR((VLOOKUP(E1355,'Volet 1 - Domaines 2&amp;3'!$A$39:$L$43,11,0)*D1355+VLOOKUP(E1355,'Volet 1 - Domaines 2&amp;3'!$A$39:$L$43,12,0))*$B$6,error),"")</f>
        <v/>
      </c>
      <c r="I1355" s="119">
        <f>IFERROR((VLOOKUP(E1355,'Simulations - Consolidé'!$A$41:$P$45,15,0)*D1355+VLOOKUP(E1355,'Simulations - Consolidé'!$A$41:$P$45,16,0)),"")*$C$6</f>
        <v>21973.422879811933</v>
      </c>
      <c r="J1355" s="167">
        <v>13362.61</v>
      </c>
      <c r="K1355" s="167">
        <v>16035.14</v>
      </c>
      <c r="L1355" s="167">
        <v>10847.98</v>
      </c>
      <c r="M1355" s="167">
        <v>13017.58</v>
      </c>
      <c r="N1355" s="167">
        <v>7790.8</v>
      </c>
      <c r="O1355" s="167">
        <v>9348.9599999999991</v>
      </c>
    </row>
    <row r="1356" spans="1:15">
      <c r="A1356" s="1" t="s">
        <v>5741</v>
      </c>
      <c r="B1356" s="1" t="str">
        <f>VLOOKUP(A1356,'BDD de référence'!$B$5:$D$5006,3,0)</f>
        <v>54</v>
      </c>
      <c r="C1356" s="1" t="str">
        <f>VLOOKUP(A1356,'BDD de référence'!$B$5:$E$5006,4,0)</f>
        <v>Grand Est</v>
      </c>
      <c r="D1356" s="201">
        <v>12634</v>
      </c>
      <c r="E1356" s="189" t="str">
        <f t="shared" si="21"/>
        <v>Tranche B</v>
      </c>
      <c r="F1356" s="119">
        <f>IFERROR((VLOOKUP(E1356,'Simulations - Consolidé'!$A$41:$P$45,13,0)*D1356+VLOOKUP(E1356,'Simulations - Consolidé'!$A$41:$P$45,14,0)),"")*$B$6</f>
        <v>27815.070967741933</v>
      </c>
      <c r="G1356" s="119" t="str" cm="1">
        <f t="array" ref="G1356">IF(SUMIF('BDD de référence'!$B$6:$B$4786,A1356,'BDD de référence'!$I$6:$I$4786)&gt;0,IFERROR((VLOOKUP(E1356,'Volet 1 - Domaines 2&amp;3'!$A$39:$L$43,11,0)*D1356+VLOOKUP(E1356,'Volet 1 - Domaines 2&amp;3'!$A$39:$L$43,12,0))*$B$6,error),"")</f>
        <v/>
      </c>
      <c r="H1356" s="119" cm="1">
        <f t="array" ref="H1356">IF(SUMIF('BDD de référence'!$B$6:$B$4786,A1356,'BDD de référence'!$J$6:$J$4786)&gt;0,IFERROR((VLOOKUP(E1356,'Volet 1 - Domaines 2&amp;3'!$A$39:$L$43,11,0)*D1356+VLOOKUP(E1356,'Volet 1 - Domaines 2&amp;3'!$A$39:$L$43,12,0))*$B$6,error),"")</f>
        <v>15066.496774193547</v>
      </c>
      <c r="I1356" s="119">
        <f>IFERROR((VLOOKUP(E1356,'Simulations - Consolidé'!$A$41:$P$45,15,0)*D1356+VLOOKUP(E1356,'Simulations - Consolidé'!$A$41:$P$45,16,0)),"")*$C$6</f>
        <v>12091.774036191973</v>
      </c>
      <c r="J1356" s="167">
        <v>7915.9800000000005</v>
      </c>
      <c r="K1356" s="167">
        <v>9499.18</v>
      </c>
      <c r="L1356" s="167">
        <v>6931.1900000000005</v>
      </c>
      <c r="M1356" s="167">
        <v>8317.43</v>
      </c>
      <c r="N1356" s="167">
        <v>5871.0300000000007</v>
      </c>
      <c r="O1356" s="167">
        <v>7045.24</v>
      </c>
    </row>
    <row r="1357" spans="1:15">
      <c r="A1357" s="1" t="s">
        <v>5760</v>
      </c>
      <c r="B1357" s="1" t="str">
        <f>VLOOKUP(A1357,'BDD de référence'!$B$5:$D$5006,3,0)</f>
        <v>54</v>
      </c>
      <c r="C1357" s="1" t="str">
        <f>VLOOKUP(A1357,'BDD de référence'!$B$5:$E$5006,4,0)</f>
        <v>Grand Est</v>
      </c>
      <c r="D1357" s="201">
        <v>9885</v>
      </c>
      <c r="E1357" s="189" t="str">
        <f t="shared" si="21"/>
        <v>Tranche B</v>
      </c>
      <c r="F1357" s="119">
        <f>IFERROR((VLOOKUP(E1357,'Simulations - Consolidé'!$A$41:$P$45,13,0)*D1357+VLOOKUP(E1357,'Simulations - Consolidé'!$A$41:$P$45,14,0)),"")*$B$6</f>
        <v>24197.032258064512</v>
      </c>
      <c r="G1357" s="119" t="str" cm="1">
        <f t="array" ref="G1357">IF(SUMIF('BDD de référence'!$B$6:$B$4786,A1357,'BDD de référence'!$I$6:$I$4786)&gt;0,IFERROR((VLOOKUP(E1357,'Volet 1 - Domaines 2&amp;3'!$A$39:$L$43,11,0)*D1357+VLOOKUP(E1357,'Volet 1 - Domaines 2&amp;3'!$A$39:$L$43,12,0))*$B$6,error),"")</f>
        <v/>
      </c>
      <c r="H1357" s="119" t="str" cm="1">
        <f t="array" ref="H1357">IF(SUMIF('BDD de référence'!$B$6:$B$4786,A1357,'BDD de référence'!$J$6:$J$4786)&gt;0,IFERROR((VLOOKUP(E1357,'Volet 1 - Domaines 2&amp;3'!$A$39:$L$43,11,0)*D1357+VLOOKUP(E1357,'Volet 1 - Domaines 2&amp;3'!$A$39:$L$43,12,0))*$B$6,error),"")</f>
        <v/>
      </c>
      <c r="I1357" s="119">
        <f>IFERROR((VLOOKUP(E1357,'Simulations - Consolidé'!$A$41:$P$45,15,0)*D1357+VLOOKUP(E1357,'Simulations - Consolidé'!$A$41:$P$45,16,0)),"")*$C$6</f>
        <v>10518.939417781274</v>
      </c>
      <c r="J1357" s="167">
        <v>7103.1</v>
      </c>
      <c r="K1357" s="167">
        <v>8523.7199999999993</v>
      </c>
      <c r="L1357" s="167">
        <v>6192.21</v>
      </c>
      <c r="M1357" s="167">
        <v>7430.66</v>
      </c>
      <c r="N1357" s="167">
        <v>5649.34</v>
      </c>
      <c r="O1357" s="167">
        <v>6779.21</v>
      </c>
    </row>
    <row r="1358" spans="1:15">
      <c r="A1358" s="1" t="s">
        <v>5725</v>
      </c>
      <c r="B1358" s="1" t="str">
        <f>VLOOKUP(A1358,'BDD de référence'!$B$5:$D$5006,3,0)</f>
        <v>54</v>
      </c>
      <c r="C1358" s="1" t="str">
        <f>VLOOKUP(A1358,'BDD de référence'!$B$5:$E$5006,4,0)</f>
        <v>Grand Est</v>
      </c>
      <c r="D1358" s="201">
        <v>19449</v>
      </c>
      <c r="E1358" s="189" t="str">
        <f t="shared" si="21"/>
        <v>Tranche B</v>
      </c>
      <c r="F1358" s="119">
        <f>IFERROR((VLOOKUP(E1358,'Simulations - Consolidé'!$A$41:$P$45,13,0)*D1358+VLOOKUP(E1358,'Simulations - Consolidé'!$A$41:$P$45,14,0)),"")*$B$6</f>
        <v>36784.490322580641</v>
      </c>
      <c r="G1358" s="119" t="str" cm="1">
        <f t="array" ref="G1358">IF(SUMIF('BDD de référence'!$B$6:$B$4786,A1358,'BDD de référence'!$I$6:$I$4786)&gt;0,IFERROR((VLOOKUP(E1358,'Volet 1 - Domaines 2&amp;3'!$A$39:$L$43,11,0)*D1358+VLOOKUP(E1358,'Volet 1 - Domaines 2&amp;3'!$A$39:$L$43,12,0))*$B$6,error),"")</f>
        <v/>
      </c>
      <c r="H1358" s="119" t="str" cm="1">
        <f t="array" ref="H1358">IF(SUMIF('BDD de référence'!$B$6:$B$4786,A1358,'BDD de référence'!$J$6:$J$4786)&gt;0,IFERROR((VLOOKUP(E1358,'Volet 1 - Domaines 2&amp;3'!$A$39:$L$43,11,0)*D1358+VLOOKUP(E1358,'Volet 1 - Domaines 2&amp;3'!$A$39:$L$43,12,0))*$B$6,error),"")</f>
        <v/>
      </c>
      <c r="I1358" s="119">
        <f>IFERROR((VLOOKUP(E1358,'Simulations - Consolidé'!$A$41:$P$45,15,0)*D1358+VLOOKUP(E1358,'Simulations - Consolidé'!$A$41:$P$45,16,0)),"")*$C$6</f>
        <v>15990.962077104643</v>
      </c>
      <c r="J1358" s="167">
        <v>9931.16</v>
      </c>
      <c r="K1358" s="167">
        <v>11917.4</v>
      </c>
      <c r="L1358" s="167">
        <v>8763.18</v>
      </c>
      <c r="M1358" s="167">
        <v>10515.82</v>
      </c>
      <c r="N1358" s="167">
        <v>6420.63</v>
      </c>
      <c r="O1358" s="167">
        <v>7704.76</v>
      </c>
    </row>
    <row r="1359" spans="1:15">
      <c r="A1359" s="1" t="s">
        <v>5720</v>
      </c>
      <c r="B1359" s="1" t="str">
        <f>VLOOKUP(A1359,'BDD de référence'!$B$5:$D$5006,3,0)</f>
        <v>54</v>
      </c>
      <c r="C1359" s="1" t="str">
        <f>VLOOKUP(A1359,'BDD de référence'!$B$5:$E$5006,4,0)</f>
        <v>Grand Est</v>
      </c>
      <c r="D1359" s="201">
        <v>23756.5</v>
      </c>
      <c r="E1359" s="189" t="str">
        <f t="shared" si="21"/>
        <v>Tranche C</v>
      </c>
      <c r="F1359" s="119">
        <f>IFERROR((VLOOKUP(E1359,'Simulations - Consolidé'!$A$41:$P$45,13,0)*D1359+VLOOKUP(E1359,'Simulations - Consolidé'!$A$41:$P$45,14,0)),"")*$B$6</f>
        <v>41325.005060240961</v>
      </c>
      <c r="G1359" s="119" t="str" cm="1">
        <f t="array" ref="G1359">IF(SUMIF('BDD de référence'!$B$6:$B$4786,A1359,'BDD de référence'!$I$6:$I$4786)&gt;0,IFERROR((VLOOKUP(E1359,'Volet 1 - Domaines 2&amp;3'!$A$39:$L$43,11,0)*D1359+VLOOKUP(E1359,'Volet 1 - Domaines 2&amp;3'!$A$39:$L$43,12,0))*$B$6,error),"")</f>
        <v/>
      </c>
      <c r="H1359" s="119" t="str" cm="1">
        <f t="array" ref="H1359">IF(SUMIF('BDD de référence'!$B$6:$B$4786,A1359,'BDD de référence'!$J$6:$J$4786)&gt;0,IFERROR((VLOOKUP(E1359,'Volet 1 - Domaines 2&amp;3'!$A$39:$L$43,11,0)*D1359+VLOOKUP(E1359,'Volet 1 - Domaines 2&amp;3'!$A$39:$L$43,12,0))*$B$6,error),"")</f>
        <v/>
      </c>
      <c r="I1359" s="119">
        <f>IFERROR((VLOOKUP(E1359,'Simulations - Consolidé'!$A$41:$P$45,15,0)*D1359+VLOOKUP(E1359,'Simulations - Consolidé'!$A$41:$P$45,16,0)),"")*$C$6</f>
        <v>17964.815686159272</v>
      </c>
      <c r="J1359" s="167">
        <v>10969.59</v>
      </c>
      <c r="K1359" s="167">
        <v>13163.51</v>
      </c>
      <c r="L1359" s="167">
        <v>9651.4600000000009</v>
      </c>
      <c r="M1359" s="167">
        <v>11581.76</v>
      </c>
      <c r="N1359" s="167">
        <v>6727.2300000000005</v>
      </c>
      <c r="O1359" s="167">
        <v>8072.68</v>
      </c>
    </row>
    <row r="1360" spans="1:15">
      <c r="A1360" s="1" t="s">
        <v>5665</v>
      </c>
      <c r="B1360" s="1" t="str">
        <f>VLOOKUP(A1360,'BDD de référence'!$B$5:$D$5006,3,0)</f>
        <v>54</v>
      </c>
      <c r="C1360" s="1" t="str">
        <f>VLOOKUP(A1360,'BDD de référence'!$B$5:$E$5006,4,0)</f>
        <v>Grand Est</v>
      </c>
      <c r="D1360" s="201">
        <v>608106.5</v>
      </c>
      <c r="E1360" s="189" t="str">
        <f t="shared" si="21"/>
        <v>Tranche D</v>
      </c>
      <c r="F1360" s="119">
        <f>IFERROR((VLOOKUP(E1360,'Simulations - Consolidé'!$A$41:$P$45,13,0)*D1360+VLOOKUP(E1360,'Simulations - Consolidé'!$A$41:$P$45,14,0)),"")*$B$6</f>
        <v>167380.57609489051</v>
      </c>
      <c r="G1360" s="119" cm="1">
        <f t="array" ref="G1360">IF(SUMIF('BDD de référence'!$B$6:$B$4786,A1360,'BDD de référence'!$I$6:$I$4786)&gt;0,IFERROR((VLOOKUP(E1360,'Volet 1 - Domaines 2&amp;3'!$A$39:$L$43,11,0)*D1360+VLOOKUP(E1360,'Volet 1 - Domaines 2&amp;3'!$A$39:$L$43,12,0))*$B$6,error),"")</f>
        <v>50768.565474452553</v>
      </c>
      <c r="H1360" s="119" cm="1">
        <f t="array" ref="H1360">IF(SUMIF('BDD de référence'!$B$6:$B$4786,A1360,'BDD de référence'!$J$6:$J$4786)&gt;0,IFERROR((VLOOKUP(E1360,'Volet 1 - Domaines 2&amp;3'!$A$39:$L$43,11,0)*D1360+VLOOKUP(E1360,'Volet 1 - Domaines 2&amp;3'!$A$39:$L$43,12,0))*$B$6,error),"")</f>
        <v>50768.565474452553</v>
      </c>
      <c r="I1360" s="119">
        <f>IFERROR((VLOOKUP(E1360,'Simulations - Consolidé'!$A$41:$P$45,15,0)*D1360+VLOOKUP(E1360,'Simulations - Consolidé'!$A$41:$P$45,16,0)),"")*$C$6</f>
        <v>72763.72246305857</v>
      </c>
      <c r="J1360" s="167">
        <v>43682.97</v>
      </c>
      <c r="K1360" s="167">
        <v>52419.57</v>
      </c>
      <c r="L1360" s="167">
        <v>24973.199999999997</v>
      </c>
      <c r="M1360" s="167">
        <v>29967.84</v>
      </c>
      <c r="N1360" s="167">
        <v>20806.53</v>
      </c>
      <c r="O1360" s="167">
        <v>24967.84</v>
      </c>
    </row>
    <row r="1361" spans="1:15">
      <c r="A1361" s="1" t="s">
        <v>10196</v>
      </c>
      <c r="B1361" s="1" t="str">
        <f>VLOOKUP(A1361,'BDD de référence'!$B$5:$D$5006,3,0)</f>
        <v>54</v>
      </c>
      <c r="C1361" s="1" t="str">
        <f>VLOOKUP(A1361,'BDD de référence'!$B$5:$E$5006,4,0)</f>
        <v>Grand Est</v>
      </c>
      <c r="D1361" s="201">
        <v>1</v>
      </c>
      <c r="E1361" s="189" t="str">
        <f t="shared" si="21"/>
        <v>Tranche A</v>
      </c>
      <c r="F1361" s="119">
        <f>IFERROR((VLOOKUP(E1361,'Simulations - Consolidé'!$A$41:$P$45,13,0)*D1361+VLOOKUP(E1361,'Simulations - Consolidé'!$A$41:$P$45,14,0)),"")*$B$6</f>
        <v>15300.72857142857</v>
      </c>
      <c r="G1361" s="119" t="str" cm="1">
        <f t="array" ref="G1361">IF(SUMIF('BDD de référence'!$B$6:$B$4786,A1361,'BDD de référence'!$I$6:$I$4786)&gt;0,IFERROR((VLOOKUP(E1361,'Volet 1 - Domaines 2&amp;3'!$A$39:$L$43,11,0)*D1361+VLOOKUP(E1361,'Volet 1 - Domaines 2&amp;3'!$A$39:$L$43,12,0))*$B$6,error),"")</f>
        <v/>
      </c>
      <c r="H1361" s="119" t="str" cm="1">
        <f t="array" ref="H1361">IF(SUMIF('BDD de référence'!$B$6:$B$4786,A1361,'BDD de référence'!$J$6:$J$4786)&gt;0,IFERROR((VLOOKUP(E1361,'Volet 1 - Domaines 2&amp;3'!$A$39:$L$43,11,0)*D1361+VLOOKUP(E1361,'Volet 1 - Domaines 2&amp;3'!$A$39:$L$43,12,0))*$B$6,error),"")</f>
        <v/>
      </c>
      <c r="I1361" s="119">
        <f>IFERROR((VLOOKUP(E1361,'Simulations - Consolidé'!$A$41:$P$45,15,0)*D1361+VLOOKUP(E1361,'Simulations - Consolidé'!$A$41:$P$45,16,0)),"")*$C$6</f>
        <v>6651.5362369337981</v>
      </c>
      <c r="J1361" s="167">
        <v>4583.58</v>
      </c>
      <c r="K1361" s="167">
        <v>5500.3</v>
      </c>
      <c r="L1361" s="167">
        <v>4166.8500000000004</v>
      </c>
      <c r="M1361" s="167">
        <v>5000.22</v>
      </c>
      <c r="N1361" s="167">
        <v>4583.46</v>
      </c>
      <c r="O1361" s="167">
        <v>5500.16</v>
      </c>
    </row>
    <row r="1362" spans="1:15">
      <c r="A1362" s="1" t="s">
        <v>5773</v>
      </c>
      <c r="B1362" s="1" t="str">
        <f>VLOOKUP(A1362,'BDD de référence'!$B$5:$D$5006,3,0)</f>
        <v>54</v>
      </c>
      <c r="C1362" s="1" t="str">
        <f>VLOOKUP(A1362,'BDD de référence'!$B$5:$E$5006,4,0)</f>
        <v>Grand Est</v>
      </c>
      <c r="D1362" s="201">
        <v>2364</v>
      </c>
      <c r="E1362" s="189" t="str">
        <f t="shared" si="21"/>
        <v>Tranche A</v>
      </c>
      <c r="F1362" s="119">
        <f>IFERROR((VLOOKUP(E1362,'Simulations - Consolidé'!$A$41:$P$45,13,0)*D1362+VLOOKUP(E1362,'Simulations - Consolidé'!$A$41:$P$45,14,0)),"")*$B$6</f>
        <v>17022.342857142856</v>
      </c>
      <c r="G1362" s="119" t="str" cm="1">
        <f t="array" ref="G1362">IF(SUMIF('BDD de référence'!$B$6:$B$4786,A1362,'BDD de référence'!$I$6:$I$4786)&gt;0,IFERROR((VLOOKUP(E1362,'Volet 1 - Domaines 2&amp;3'!$A$39:$L$43,11,0)*D1362+VLOOKUP(E1362,'Volet 1 - Domaines 2&amp;3'!$A$39:$L$43,12,0))*$B$6,error),"")</f>
        <v/>
      </c>
      <c r="H1362" s="119" t="str" cm="1">
        <f t="array" ref="H1362">IF(SUMIF('BDD de référence'!$B$6:$B$4786,A1362,'BDD de référence'!$J$6:$J$4786)&gt;0,IFERROR((VLOOKUP(E1362,'Volet 1 - Domaines 2&amp;3'!$A$39:$L$43,11,0)*D1362+VLOOKUP(E1362,'Volet 1 - Domaines 2&amp;3'!$A$39:$L$43,12,0))*$B$6,error),"")</f>
        <v/>
      </c>
      <c r="I1362" s="119">
        <f>IFERROR((VLOOKUP(E1362,'Simulations - Consolidé'!$A$41:$P$45,15,0)*D1362+VLOOKUP(E1362,'Simulations - Consolidé'!$A$41:$P$45,16,0)),"")*$C$6</f>
        <v>7399.9567944250866</v>
      </c>
      <c r="J1362" s="167">
        <v>5146.2</v>
      </c>
      <c r="K1362" s="167">
        <v>6175.44</v>
      </c>
      <c r="L1362" s="167">
        <v>4588.8200000000006</v>
      </c>
      <c r="M1362" s="167">
        <v>5506.59</v>
      </c>
      <c r="N1362" s="167">
        <v>4864.7700000000004</v>
      </c>
      <c r="O1362" s="167">
        <v>5837.7300000000005</v>
      </c>
    </row>
    <row r="1363" spans="1:15">
      <c r="A1363" s="1" t="s">
        <v>5818</v>
      </c>
      <c r="B1363" s="1" t="str">
        <f>VLOOKUP(A1363,'BDD de référence'!$B$5:$D$5006,3,0)</f>
        <v>55</v>
      </c>
      <c r="C1363" s="1" t="str">
        <f>VLOOKUP(A1363,'BDD de référence'!$B$5:$E$5006,4,0)</f>
        <v>Grand Est</v>
      </c>
      <c r="D1363" s="201">
        <v>18046</v>
      </c>
      <c r="E1363" s="189" t="str">
        <f t="shared" si="21"/>
        <v>Tranche B</v>
      </c>
      <c r="F1363" s="119">
        <f>IFERROR((VLOOKUP(E1363,'Simulations - Consolidé'!$A$41:$P$45,13,0)*D1363+VLOOKUP(E1363,'Simulations - Consolidé'!$A$41:$P$45,14,0)),"")*$B$6</f>
        <v>34937.961290322579</v>
      </c>
      <c r="G1363" s="119" t="str" cm="1">
        <f t="array" ref="G1363">IF(SUMIF('BDD de référence'!$B$6:$B$4786,A1363,'BDD de référence'!$I$6:$I$4786)&gt;0,IFERROR((VLOOKUP(E1363,'Volet 1 - Domaines 2&amp;3'!$A$39:$L$43,11,0)*D1363+VLOOKUP(E1363,'Volet 1 - Domaines 2&amp;3'!$A$39:$L$43,12,0))*$B$6,error),"")</f>
        <v/>
      </c>
      <c r="H1363" s="119" cm="1">
        <f t="array" ref="H1363">IF(SUMIF('BDD de référence'!$B$6:$B$4786,A1363,'BDD de référence'!$J$6:$J$4786)&gt;0,IFERROR((VLOOKUP(E1363,'Volet 1 - Domaines 2&amp;3'!$A$39:$L$43,11,0)*D1363+VLOOKUP(E1363,'Volet 1 - Domaines 2&amp;3'!$A$39:$L$43,12,0))*$B$6,error),"")</f>
        <v>18924.729032258063</v>
      </c>
      <c r="I1363" s="119">
        <f>IFERROR((VLOOKUP(E1363,'Simulations - Consolidé'!$A$41:$P$45,15,0)*D1363+VLOOKUP(E1363,'Simulations - Consolidé'!$A$41:$P$45,16,0)),"")*$C$6</f>
        <v>15188.238552321005</v>
      </c>
      <c r="J1363" s="167">
        <v>9516.3000000000011</v>
      </c>
      <c r="K1363" s="167">
        <v>11419.56</v>
      </c>
      <c r="L1363" s="167">
        <v>8386.0300000000007</v>
      </c>
      <c r="M1363" s="167">
        <v>10063.24</v>
      </c>
      <c r="N1363" s="167">
        <v>6307.4800000000005</v>
      </c>
      <c r="O1363" s="167">
        <v>7568.9800000000005</v>
      </c>
    </row>
    <row r="1364" spans="1:15">
      <c r="A1364" s="1" t="s">
        <v>5812</v>
      </c>
      <c r="B1364" s="1" t="str">
        <f>VLOOKUP(A1364,'BDD de référence'!$B$5:$D$5006,3,0)</f>
        <v>55</v>
      </c>
      <c r="C1364" s="1" t="str">
        <f>VLOOKUP(A1364,'BDD de référence'!$B$5:$E$5006,4,0)</f>
        <v>Grand Est</v>
      </c>
      <c r="D1364" s="201">
        <v>27659</v>
      </c>
      <c r="E1364" s="189" t="str">
        <f t="shared" si="21"/>
        <v>Tranche C</v>
      </c>
      <c r="F1364" s="119">
        <f>IFERROR((VLOOKUP(E1364,'Simulations - Consolidé'!$A$41:$P$45,13,0)*D1364+VLOOKUP(E1364,'Simulations - Consolidé'!$A$41:$P$45,14,0)),"")*$B$6</f>
        <v>42955.591807228913</v>
      </c>
      <c r="G1364" s="119" t="str" cm="1">
        <f t="array" ref="G1364">IF(SUMIF('BDD de référence'!$B$6:$B$4786,A1364,'BDD de référence'!$I$6:$I$4786)&gt;0,IFERROR((VLOOKUP(E1364,'Volet 1 - Domaines 2&amp;3'!$A$39:$L$43,11,0)*D1364+VLOOKUP(E1364,'Volet 1 - Domaines 2&amp;3'!$A$39:$L$43,12,0))*$B$6,error),"")</f>
        <v/>
      </c>
      <c r="H1364" s="119" t="str" cm="1">
        <f t="array" ref="H1364">IF(SUMIF('BDD de référence'!$B$6:$B$4786,A1364,'BDD de référence'!$J$6:$J$4786)&gt;0,IFERROR((VLOOKUP(E1364,'Volet 1 - Domaines 2&amp;3'!$A$39:$L$43,11,0)*D1364+VLOOKUP(E1364,'Volet 1 - Domaines 2&amp;3'!$A$39:$L$43,12,0))*$B$6,error),"")</f>
        <v/>
      </c>
      <c r="I1364" s="119">
        <f>IFERROR((VLOOKUP(E1364,'Simulations - Consolidé'!$A$41:$P$45,15,0)*D1364+VLOOKUP(E1364,'Simulations - Consolidé'!$A$41:$P$45,16,0)),"")*$C$6</f>
        <v>18673.664731119603</v>
      </c>
      <c r="J1364" s="167">
        <v>11392.75</v>
      </c>
      <c r="K1364" s="167">
        <v>13671.3</v>
      </c>
      <c r="L1364" s="167">
        <v>9863.0500000000011</v>
      </c>
      <c r="M1364" s="167">
        <v>11835.66</v>
      </c>
      <c r="N1364" s="167">
        <v>6915.3</v>
      </c>
      <c r="O1364" s="167">
        <v>8298.36</v>
      </c>
    </row>
    <row r="1365" spans="1:15">
      <c r="A1365" s="1" t="s">
        <v>5808</v>
      </c>
      <c r="B1365" s="1" t="str">
        <f>VLOOKUP(A1365,'BDD de référence'!$B$5:$D$5006,3,0)</f>
        <v>55</v>
      </c>
      <c r="C1365" s="1" t="str">
        <f>VLOOKUP(A1365,'BDD de référence'!$B$5:$E$5006,4,0)</f>
        <v>Grand Est</v>
      </c>
      <c r="D1365" s="201">
        <v>124366</v>
      </c>
      <c r="E1365" s="189" t="str">
        <f t="shared" si="21"/>
        <v>Tranche C</v>
      </c>
      <c r="F1365" s="119">
        <f>IFERROR((VLOOKUP(E1365,'Simulations - Consolidé'!$A$41:$P$45,13,0)*D1365+VLOOKUP(E1365,'Simulations - Consolidé'!$A$41:$P$45,14,0)),"")*$B$6</f>
        <v>83362.805783132528</v>
      </c>
      <c r="G1365" s="119" cm="1">
        <f t="array" ref="G1365">IF(SUMIF('BDD de référence'!$B$6:$B$4786,A1365,'BDD de référence'!$I$6:$I$4786)&gt;0,IFERROR((VLOOKUP(E1365,'Volet 1 - Domaines 2&amp;3'!$A$39:$L$43,11,0)*D1365+VLOOKUP(E1365,'Volet 1 - Domaines 2&amp;3'!$A$39:$L$43,12,0))*$B$6,error),"")</f>
        <v>32949.342650602404</v>
      </c>
      <c r="H1365" s="119" cm="1">
        <f t="array" ref="H1365">IF(SUMIF('BDD de référence'!$B$6:$B$4786,A1365,'BDD de référence'!$J$6:$J$4786)&gt;0,IFERROR((VLOOKUP(E1365,'Volet 1 - Domaines 2&amp;3'!$A$39:$L$43,11,0)*D1365+VLOOKUP(E1365,'Volet 1 - Domaines 2&amp;3'!$A$39:$L$43,12,0))*$B$6,error),"")</f>
        <v>32949.342650602404</v>
      </c>
      <c r="I1365" s="119">
        <f>IFERROR((VLOOKUP(E1365,'Simulations - Consolidé'!$A$41:$P$45,15,0)*D1365+VLOOKUP(E1365,'Simulations - Consolidé'!$A$41:$P$45,16,0)),"")*$C$6</f>
        <v>36239.498066411987</v>
      </c>
      <c r="J1365" s="167">
        <v>21879.05</v>
      </c>
      <c r="K1365" s="167">
        <v>26254.86</v>
      </c>
      <c r="L1365" s="167">
        <v>15106.2</v>
      </c>
      <c r="M1365" s="167">
        <v>18127.439999999999</v>
      </c>
      <c r="N1365" s="167">
        <v>11575.880000000001</v>
      </c>
      <c r="O1365" s="167">
        <v>13891.06</v>
      </c>
    </row>
    <row r="1366" spans="1:15">
      <c r="A1366" s="1" t="s">
        <v>5804</v>
      </c>
      <c r="B1366" s="1" t="str">
        <f>VLOOKUP(A1366,'BDD de référence'!$B$5:$D$5006,3,0)</f>
        <v>55</v>
      </c>
      <c r="C1366" s="1" t="str">
        <f>VLOOKUP(A1366,'BDD de référence'!$B$5:$E$5006,4,0)</f>
        <v>Grand Est</v>
      </c>
      <c r="D1366" s="201">
        <v>146600.5</v>
      </c>
      <c r="E1366" s="189" t="str">
        <f t="shared" si="21"/>
        <v>Tranche C</v>
      </c>
      <c r="F1366" s="119">
        <f>IFERROR((VLOOKUP(E1366,'Simulations - Consolidé'!$A$41:$P$45,13,0)*D1366+VLOOKUP(E1366,'Simulations - Consolidé'!$A$41:$P$45,14,0)),"")*$B$6</f>
        <v>92653.076385542168</v>
      </c>
      <c r="G1366" s="119" cm="1">
        <f t="array" ref="G1366">IF(SUMIF('BDD de référence'!$B$6:$B$4786,A1366,'BDD de référence'!$I$6:$I$4786)&gt;0,IFERROR((VLOOKUP(E1366,'Volet 1 - Domaines 2&amp;3'!$A$39:$L$43,11,0)*D1366+VLOOKUP(E1366,'Volet 1 - Domaines 2&amp;3'!$A$39:$L$43,12,0))*$B$6,error),"")</f>
        <v>35317.450843373488</v>
      </c>
      <c r="H1366" s="119" cm="1">
        <f t="array" ref="H1366">IF(SUMIF('BDD de référence'!$B$6:$B$4786,A1366,'BDD de référence'!$J$6:$J$4786)&gt;0,IFERROR((VLOOKUP(E1366,'Volet 1 - Domaines 2&amp;3'!$A$39:$L$43,11,0)*D1366+VLOOKUP(E1366,'Volet 1 - Domaines 2&amp;3'!$A$39:$L$43,12,0))*$B$6,error),"")</f>
        <v>35317.450843373488</v>
      </c>
      <c r="I1366" s="119">
        <f>IFERROR((VLOOKUP(E1366,'Simulations - Consolidé'!$A$41:$P$45,15,0)*D1366+VLOOKUP(E1366,'Simulations - Consolidé'!$A$41:$P$45,16,0)),"")*$C$6</f>
        <v>40278.166635321773</v>
      </c>
      <c r="J1366" s="167">
        <v>24290.019999999997</v>
      </c>
      <c r="K1366" s="167">
        <v>29148.03</v>
      </c>
      <c r="L1366" s="167">
        <v>16311.68</v>
      </c>
      <c r="M1366" s="167">
        <v>19574.019999999997</v>
      </c>
      <c r="N1366" s="167">
        <v>12647.42</v>
      </c>
      <c r="O1366" s="167">
        <v>15176.91</v>
      </c>
    </row>
    <row r="1367" spans="1:15">
      <c r="A1367" s="1" t="s">
        <v>5849</v>
      </c>
      <c r="B1367" s="1" t="str">
        <f>VLOOKUP(A1367,'BDD de référence'!$B$5:$D$5006,3,0)</f>
        <v>56</v>
      </c>
      <c r="C1367" s="1" t="str">
        <f>VLOOKUP(A1367,'BDD de référence'!$B$5:$E$5006,4,0)</f>
        <v>Bretagne</v>
      </c>
      <c r="D1367" s="201">
        <v>68509.5</v>
      </c>
      <c r="E1367" s="189" t="str">
        <f t="shared" si="21"/>
        <v>Tranche C</v>
      </c>
      <c r="F1367" s="119">
        <f>IFERROR((VLOOKUP(E1367,'Simulations - Consolidé'!$A$41:$P$45,13,0)*D1367+VLOOKUP(E1367,'Simulations - Consolidé'!$A$41:$P$45,14,0)),"")*$B$6</f>
        <v>60024.210361445788</v>
      </c>
      <c r="G1367" s="119" t="str" cm="1">
        <f t="array" ref="G1367">IF(SUMIF('BDD de référence'!$B$6:$B$4786,A1367,'BDD de référence'!$I$6:$I$4786)&gt;0,IFERROR((VLOOKUP(E1367,'Volet 1 - Domaines 2&amp;3'!$A$39:$L$43,11,0)*D1367+VLOOKUP(E1367,'Volet 1 - Domaines 2&amp;3'!$A$39:$L$43,12,0))*$B$6,error),"")</f>
        <v/>
      </c>
      <c r="H1367" s="119" cm="1">
        <f t="array" ref="H1367">IF(SUMIF('BDD de référence'!$B$6:$B$4786,A1367,'BDD de référence'!$J$6:$J$4786)&gt;0,IFERROR((VLOOKUP(E1367,'Volet 1 - Domaines 2&amp;3'!$A$39:$L$43,11,0)*D1367+VLOOKUP(E1367,'Volet 1 - Domaines 2&amp;3'!$A$39:$L$43,12,0))*$B$6,error),"")</f>
        <v>27000.288915662648</v>
      </c>
      <c r="I1367" s="119">
        <f>IFERROR((VLOOKUP(E1367,'Simulations - Consolidé'!$A$41:$P$45,15,0)*D1367+VLOOKUP(E1367,'Simulations - Consolidé'!$A$41:$P$45,16,0)),"")*$C$6</f>
        <v>26093.73850719953</v>
      </c>
      <c r="J1367" s="167">
        <v>15822.32</v>
      </c>
      <c r="K1367" s="167">
        <v>18986.789999999997</v>
      </c>
      <c r="L1367" s="167">
        <v>12077.83</v>
      </c>
      <c r="M1367" s="167">
        <v>14493.4</v>
      </c>
      <c r="N1367" s="167">
        <v>8884</v>
      </c>
      <c r="O1367" s="167">
        <v>10660.8</v>
      </c>
    </row>
    <row r="1368" spans="1:15">
      <c r="A1368" s="1" t="s">
        <v>5901</v>
      </c>
      <c r="B1368" s="1" t="str">
        <f>VLOOKUP(A1368,'BDD de référence'!$B$5:$D$5006,3,0)</f>
        <v>56</v>
      </c>
      <c r="C1368" s="1" t="str">
        <f>VLOOKUP(A1368,'BDD de référence'!$B$5:$E$5006,4,0)</f>
        <v>Bretagne</v>
      </c>
      <c r="D1368" s="201">
        <v>10128.5</v>
      </c>
      <c r="E1368" s="189" t="str">
        <f t="shared" si="21"/>
        <v>Tranche B</v>
      </c>
      <c r="F1368" s="119">
        <f>IFERROR((VLOOKUP(E1368,'Simulations - Consolidé'!$A$41:$P$45,13,0)*D1368+VLOOKUP(E1368,'Simulations - Consolidé'!$A$41:$P$45,14,0)),"")*$B$6</f>
        <v>24517.509677419352</v>
      </c>
      <c r="G1368" s="119" t="str" cm="1">
        <f t="array" ref="G1368">IF(SUMIF('BDD de référence'!$B$6:$B$4786,A1368,'BDD de référence'!$I$6:$I$4786)&gt;0,IFERROR((VLOOKUP(E1368,'Volet 1 - Domaines 2&amp;3'!$A$39:$L$43,11,0)*D1368+VLOOKUP(E1368,'Volet 1 - Domaines 2&amp;3'!$A$39:$L$43,12,0))*$B$6,error),"")</f>
        <v/>
      </c>
      <c r="H1368" s="119" t="str" cm="1">
        <f t="array" ref="H1368">IF(SUMIF('BDD de référence'!$B$6:$B$4786,A1368,'BDD de référence'!$J$6:$J$4786)&gt;0,IFERROR((VLOOKUP(E1368,'Volet 1 - Domaines 2&amp;3'!$A$39:$L$43,11,0)*D1368+VLOOKUP(E1368,'Volet 1 - Domaines 2&amp;3'!$A$39:$L$43,12,0))*$B$6,error),"")</f>
        <v/>
      </c>
      <c r="I1368" s="119">
        <f>IFERROR((VLOOKUP(E1368,'Simulations - Consolidé'!$A$41:$P$45,15,0)*D1368+VLOOKUP(E1368,'Simulations - Consolidé'!$A$41:$P$45,16,0)),"")*$C$6</f>
        <v>10658.257435090478</v>
      </c>
      <c r="J1368" s="167">
        <v>7175.1</v>
      </c>
      <c r="K1368" s="167">
        <v>8610.1200000000008</v>
      </c>
      <c r="L1368" s="167">
        <v>6257.67</v>
      </c>
      <c r="M1368" s="167">
        <v>7509.21</v>
      </c>
      <c r="N1368" s="167">
        <v>5668.97</v>
      </c>
      <c r="O1368" s="167">
        <v>6802.77</v>
      </c>
    </row>
    <row r="1369" spans="1:15">
      <c r="A1369" s="1" t="s">
        <v>5921</v>
      </c>
      <c r="B1369" s="1" t="str">
        <f>VLOOKUP(A1369,'BDD de référence'!$B$5:$D$5006,3,0)</f>
        <v>56</v>
      </c>
      <c r="C1369" s="1" t="str">
        <f>VLOOKUP(A1369,'BDD de référence'!$B$5:$E$5006,4,0)</f>
        <v>Bretagne</v>
      </c>
      <c r="D1369" s="201">
        <v>6959.5</v>
      </c>
      <c r="E1369" s="189" t="str">
        <f t="shared" si="21"/>
        <v>Tranche A</v>
      </c>
      <c r="F1369" s="119">
        <f>IFERROR((VLOOKUP(E1369,'Simulations - Consolidé'!$A$41:$P$45,13,0)*D1369+VLOOKUP(E1369,'Simulations - Consolidé'!$A$41:$P$45,14,0)),"")*$B$6</f>
        <v>20370.492857142857</v>
      </c>
      <c r="G1369" s="119" t="str" cm="1">
        <f t="array" ref="G1369">IF(SUMIF('BDD de référence'!$B$6:$B$4786,A1369,'BDD de référence'!$I$6:$I$4786)&gt;0,IFERROR((VLOOKUP(E1369,'Volet 1 - Domaines 2&amp;3'!$A$39:$L$43,11,0)*D1369+VLOOKUP(E1369,'Volet 1 - Domaines 2&amp;3'!$A$39:$L$43,12,0))*$B$6,error),"")</f>
        <v/>
      </c>
      <c r="H1369" s="119" t="str" cm="1">
        <f t="array" ref="H1369">IF(SUMIF('BDD de référence'!$B$6:$B$4786,A1369,'BDD de référence'!$J$6:$J$4786)&gt;0,IFERROR((VLOOKUP(E1369,'Volet 1 - Domaines 2&amp;3'!$A$39:$L$43,11,0)*D1369+VLOOKUP(E1369,'Volet 1 - Domaines 2&amp;3'!$A$39:$L$43,12,0))*$B$6,error),"")</f>
        <v/>
      </c>
      <c r="I1369" s="119">
        <f>IFERROR((VLOOKUP(E1369,'Simulations - Consolidé'!$A$41:$P$45,15,0)*D1369+VLOOKUP(E1369,'Simulations - Consolidé'!$A$41:$P$45,16,0)),"")*$C$6</f>
        <v>8855.4653310104532</v>
      </c>
      <c r="J1369" s="167">
        <v>6240.3600000000006</v>
      </c>
      <c r="K1369" s="167">
        <v>7488.4400000000005</v>
      </c>
      <c r="L1369" s="167">
        <v>5409.45</v>
      </c>
      <c r="M1369" s="167">
        <v>6491.34</v>
      </c>
      <c r="N1369" s="167">
        <v>5411.85</v>
      </c>
      <c r="O1369" s="167">
        <v>6494.22</v>
      </c>
    </row>
    <row r="1370" spans="1:15">
      <c r="A1370" s="1" t="s">
        <v>5867</v>
      </c>
      <c r="B1370" s="1" t="str">
        <f>VLOOKUP(A1370,'BDD de référence'!$B$5:$D$5006,3,0)</f>
        <v>56</v>
      </c>
      <c r="C1370" s="1" t="str">
        <f>VLOOKUP(A1370,'BDD de référence'!$B$5:$E$5006,4,0)</f>
        <v>Bretagne</v>
      </c>
      <c r="D1370" s="201">
        <v>34301</v>
      </c>
      <c r="E1370" s="189" t="str">
        <f t="shared" si="21"/>
        <v>Tranche C</v>
      </c>
      <c r="F1370" s="119">
        <f>IFERROR((VLOOKUP(E1370,'Simulations - Consolidé'!$A$41:$P$45,13,0)*D1370+VLOOKUP(E1370,'Simulations - Consolidé'!$A$41:$P$45,14,0)),"")*$B$6</f>
        <v>45730.827469879521</v>
      </c>
      <c r="G1370" s="119" t="str" cm="1">
        <f t="array" ref="G1370">IF(SUMIF('BDD de référence'!$B$6:$B$4786,A1370,'BDD de référence'!$I$6:$I$4786)&gt;0,IFERROR((VLOOKUP(E1370,'Volet 1 - Domaines 2&amp;3'!$A$39:$L$43,11,0)*D1370+VLOOKUP(E1370,'Volet 1 - Domaines 2&amp;3'!$A$39:$L$43,12,0))*$B$6,error),"")</f>
        <v/>
      </c>
      <c r="H1370" s="119" cm="1">
        <f t="array" ref="H1370">IF(SUMIF('BDD de référence'!$B$6:$B$4786,A1370,'BDD de référence'!$J$6:$J$4786)&gt;0,IFERROR((VLOOKUP(E1370,'Volet 1 - Domaines 2&amp;3'!$A$39:$L$43,11,0)*D1370+VLOOKUP(E1370,'Volet 1 - Domaines 2&amp;3'!$A$39:$L$43,12,0))*$B$6,error),"")</f>
        <v>23356.877590361444</v>
      </c>
      <c r="I1370" s="119">
        <f>IFERROR((VLOOKUP(E1370,'Simulations - Consolidé'!$A$41:$P$45,15,0)*D1370+VLOOKUP(E1370,'Simulations - Consolidé'!$A$41:$P$45,16,0)),"")*$C$6</f>
        <v>19880.115815456953</v>
      </c>
      <c r="J1370" s="167">
        <v>12112.97</v>
      </c>
      <c r="K1370" s="167">
        <v>14535.57</v>
      </c>
      <c r="L1370" s="167">
        <v>10223.15</v>
      </c>
      <c r="M1370" s="167">
        <v>12267.78</v>
      </c>
      <c r="N1370" s="167">
        <v>7235.4000000000005</v>
      </c>
      <c r="O1370" s="167">
        <v>8682.48</v>
      </c>
    </row>
    <row r="1371" spans="1:15">
      <c r="A1371" s="1" t="s">
        <v>5889</v>
      </c>
      <c r="B1371" s="1" t="str">
        <f>VLOOKUP(A1371,'BDD de référence'!$B$5:$D$5006,3,0)</f>
        <v>56</v>
      </c>
      <c r="C1371" s="1" t="str">
        <f>VLOOKUP(A1371,'BDD de référence'!$B$5:$E$5006,4,0)</f>
        <v>Bretagne</v>
      </c>
      <c r="D1371" s="201">
        <v>14650</v>
      </c>
      <c r="E1371" s="189" t="str">
        <f t="shared" si="21"/>
        <v>Tranche B</v>
      </c>
      <c r="F1371" s="119">
        <f>IFERROR((VLOOKUP(E1371,'Simulations - Consolidé'!$A$41:$P$45,13,0)*D1371+VLOOKUP(E1371,'Simulations - Consolidé'!$A$41:$P$45,14,0)),"")*$B$6</f>
        <v>30468.38709677419</v>
      </c>
      <c r="G1371" s="119" t="str" cm="1">
        <f t="array" ref="G1371">IF(SUMIF('BDD de référence'!$B$6:$B$4786,A1371,'BDD de référence'!$I$6:$I$4786)&gt;0,IFERROR((VLOOKUP(E1371,'Volet 1 - Domaines 2&amp;3'!$A$39:$L$43,11,0)*D1371+VLOOKUP(E1371,'Volet 1 - Domaines 2&amp;3'!$A$39:$L$43,12,0))*$B$6,error),"")</f>
        <v/>
      </c>
      <c r="H1371" s="119" t="str" cm="1">
        <f t="array" ref="H1371">IF(SUMIF('BDD de référence'!$B$6:$B$4786,A1371,'BDD de référence'!$J$6:$J$4786)&gt;0,IFERROR((VLOOKUP(E1371,'Volet 1 - Domaines 2&amp;3'!$A$39:$L$43,11,0)*D1371+VLOOKUP(E1371,'Volet 1 - Domaines 2&amp;3'!$A$39:$L$43,12,0))*$B$6,error),"")</f>
        <v/>
      </c>
      <c r="I1371" s="119">
        <f>IFERROR((VLOOKUP(E1371,'Simulations - Consolidé'!$A$41:$P$45,15,0)*D1371+VLOOKUP(E1371,'Simulations - Consolidé'!$A$41:$P$45,16,0)),"")*$C$6</f>
        <v>13245.224232887489</v>
      </c>
      <c r="J1371" s="167">
        <v>8512.1</v>
      </c>
      <c r="K1371" s="167">
        <v>10214.52</v>
      </c>
      <c r="L1371" s="167">
        <v>7473.13</v>
      </c>
      <c r="M1371" s="167">
        <v>8967.76</v>
      </c>
      <c r="N1371" s="167">
        <v>6033.6100000000006</v>
      </c>
      <c r="O1371" s="167">
        <v>7240.34</v>
      </c>
    </row>
    <row r="1372" spans="1:15">
      <c r="A1372" s="1" t="s">
        <v>5912</v>
      </c>
      <c r="B1372" s="1" t="str">
        <f>VLOOKUP(A1372,'BDD de référence'!$B$5:$D$5006,3,0)</f>
        <v>56</v>
      </c>
      <c r="C1372" s="1" t="str">
        <f>VLOOKUP(A1372,'BDD de référence'!$B$5:$E$5006,4,0)</f>
        <v>Bretagne</v>
      </c>
      <c r="D1372" s="201">
        <v>7727.5</v>
      </c>
      <c r="E1372" s="189" t="str">
        <f t="shared" si="21"/>
        <v>Tranche B</v>
      </c>
      <c r="F1372" s="119">
        <f>IFERROR((VLOOKUP(E1372,'Simulations - Consolidé'!$A$41:$P$45,13,0)*D1372+VLOOKUP(E1372,'Simulations - Consolidé'!$A$41:$P$45,14,0)),"")*$B$6</f>
        <v>21357.483870967739</v>
      </c>
      <c r="G1372" s="119" t="str" cm="1">
        <f t="array" ref="G1372">IF(SUMIF('BDD de référence'!$B$6:$B$4786,A1372,'BDD de référence'!$I$6:$I$4786)&gt;0,IFERROR((VLOOKUP(E1372,'Volet 1 - Domaines 2&amp;3'!$A$39:$L$43,11,0)*D1372+VLOOKUP(E1372,'Volet 1 - Domaines 2&amp;3'!$A$39:$L$43,12,0))*$B$6,error),"")</f>
        <v/>
      </c>
      <c r="H1372" s="119" t="str" cm="1">
        <f t="array" ref="H1372">IF(SUMIF('BDD de référence'!$B$6:$B$4786,A1372,'BDD de référence'!$J$6:$J$4786)&gt;0,IFERROR((VLOOKUP(E1372,'Volet 1 - Domaines 2&amp;3'!$A$39:$L$43,11,0)*D1372+VLOOKUP(E1372,'Volet 1 - Domaines 2&amp;3'!$A$39:$L$43,12,0))*$B$6,error),"")</f>
        <v/>
      </c>
      <c r="I1372" s="119">
        <f>IFERROR((VLOOKUP(E1372,'Simulations - Consolidé'!$A$41:$P$45,15,0)*D1372+VLOOKUP(E1372,'Simulations - Consolidé'!$A$41:$P$45,16,0)),"")*$C$6</f>
        <v>9284.5302911093622</v>
      </c>
      <c r="J1372" s="167">
        <v>6465.13</v>
      </c>
      <c r="K1372" s="167">
        <v>7758.16</v>
      </c>
      <c r="L1372" s="167">
        <v>5612.24</v>
      </c>
      <c r="M1372" s="167">
        <v>6734.6900000000005</v>
      </c>
      <c r="N1372" s="167">
        <v>5475.35</v>
      </c>
      <c r="O1372" s="167">
        <v>6570.42</v>
      </c>
    </row>
    <row r="1373" spans="1:15">
      <c r="A1373" s="1" t="s">
        <v>5937</v>
      </c>
      <c r="B1373" s="1" t="str">
        <f>VLOOKUP(A1373,'BDD de référence'!$B$5:$D$5006,3,0)</f>
        <v>56</v>
      </c>
      <c r="C1373" s="1" t="str">
        <f>VLOOKUP(A1373,'BDD de référence'!$B$5:$E$5006,4,0)</f>
        <v>Bretagne</v>
      </c>
      <c r="D1373" s="201">
        <v>3993.5</v>
      </c>
      <c r="E1373" s="189" t="str">
        <f t="shared" si="21"/>
        <v>Tranche A</v>
      </c>
      <c r="F1373" s="119">
        <f>IFERROR((VLOOKUP(E1373,'Simulations - Consolidé'!$A$41:$P$45,13,0)*D1373+VLOOKUP(E1373,'Simulations - Consolidé'!$A$41:$P$45,14,0)),"")*$B$6</f>
        <v>18209.55</v>
      </c>
      <c r="G1373" s="119" t="str" cm="1">
        <f t="array" ref="G1373">IF(SUMIF('BDD de référence'!$B$6:$B$4786,A1373,'BDD de référence'!$I$6:$I$4786)&gt;0,IFERROR((VLOOKUP(E1373,'Volet 1 - Domaines 2&amp;3'!$A$39:$L$43,11,0)*D1373+VLOOKUP(E1373,'Volet 1 - Domaines 2&amp;3'!$A$39:$L$43,12,0))*$B$6,error),"")</f>
        <v/>
      </c>
      <c r="H1373" s="119" t="str" cm="1">
        <f t="array" ref="H1373">IF(SUMIF('BDD de référence'!$B$6:$B$4786,A1373,'BDD de référence'!$J$6:$J$4786)&gt;0,IFERROR((VLOOKUP(E1373,'Volet 1 - Domaines 2&amp;3'!$A$39:$L$43,11,0)*D1373+VLOOKUP(E1373,'Volet 1 - Domaines 2&amp;3'!$A$39:$L$43,12,0))*$B$6,error),"")</f>
        <v/>
      </c>
      <c r="I1373" s="119">
        <f>IFERROR((VLOOKUP(E1373,'Simulations - Consolidé'!$A$41:$P$45,15,0)*D1373+VLOOKUP(E1373,'Simulations - Consolidé'!$A$41:$P$45,16,0)),"")*$C$6</f>
        <v>7916.0597560975602</v>
      </c>
      <c r="J1373" s="167">
        <v>5534.17</v>
      </c>
      <c r="K1373" s="167">
        <v>6641.01</v>
      </c>
      <c r="L1373" s="167">
        <v>4879.8</v>
      </c>
      <c r="M1373" s="167">
        <v>5855.76</v>
      </c>
      <c r="N1373" s="167">
        <v>5058.75</v>
      </c>
      <c r="O1373" s="167">
        <v>6070.5</v>
      </c>
    </row>
    <row r="1374" spans="1:15">
      <c r="A1374" s="1" t="s">
        <v>5923</v>
      </c>
      <c r="B1374" s="1" t="str">
        <f>VLOOKUP(A1374,'BDD de référence'!$B$5:$D$5006,3,0)</f>
        <v>56</v>
      </c>
      <c r="C1374" s="1" t="str">
        <f>VLOOKUP(A1374,'BDD de référence'!$B$5:$E$5006,4,0)</f>
        <v>Bretagne</v>
      </c>
      <c r="D1374" s="201">
        <v>6398</v>
      </c>
      <c r="E1374" s="189" t="str">
        <f t="shared" si="21"/>
        <v>Tranche A</v>
      </c>
      <c r="F1374" s="119">
        <f>IFERROR((VLOOKUP(E1374,'Simulations - Consolidé'!$A$41:$P$45,13,0)*D1374+VLOOKUP(E1374,'Simulations - Consolidé'!$A$41:$P$45,14,0)),"")*$B$6</f>
        <v>19961.399999999998</v>
      </c>
      <c r="G1374" s="119" t="str" cm="1">
        <f t="array" ref="G1374">IF(SUMIF('BDD de référence'!$B$6:$B$4786,A1374,'BDD de référence'!$I$6:$I$4786)&gt;0,IFERROR((VLOOKUP(E1374,'Volet 1 - Domaines 2&amp;3'!$A$39:$L$43,11,0)*D1374+VLOOKUP(E1374,'Volet 1 - Domaines 2&amp;3'!$A$39:$L$43,12,0))*$B$6,error),"")</f>
        <v/>
      </c>
      <c r="H1374" s="119" t="str" cm="1">
        <f t="array" ref="H1374">IF(SUMIF('BDD de référence'!$B$6:$B$4786,A1374,'BDD de référence'!$J$6:$J$4786)&gt;0,IFERROR((VLOOKUP(E1374,'Volet 1 - Domaines 2&amp;3'!$A$39:$L$43,11,0)*D1374+VLOOKUP(E1374,'Volet 1 - Domaines 2&amp;3'!$A$39:$L$43,12,0))*$B$6,error),"")</f>
        <v/>
      </c>
      <c r="I1374" s="119">
        <f>IFERROR((VLOOKUP(E1374,'Simulations - Consolidé'!$A$41:$P$45,15,0)*D1374+VLOOKUP(E1374,'Simulations - Consolidé'!$A$41:$P$45,16,0)),"")*$C$6</f>
        <v>8677.6243902439037</v>
      </c>
      <c r="J1374" s="167">
        <v>6106.67</v>
      </c>
      <c r="K1374" s="167">
        <v>7328.01</v>
      </c>
      <c r="L1374" s="167">
        <v>5309.17</v>
      </c>
      <c r="M1374" s="167">
        <v>6371.01</v>
      </c>
      <c r="N1374" s="167">
        <v>5345</v>
      </c>
      <c r="O1374" s="167">
        <v>6414</v>
      </c>
    </row>
    <row r="1375" spans="1:15">
      <c r="A1375" s="1" t="s">
        <v>5861</v>
      </c>
      <c r="B1375" s="1" t="str">
        <f>VLOOKUP(A1375,'BDD de référence'!$B$5:$D$5006,3,0)</f>
        <v>56</v>
      </c>
      <c r="C1375" s="1" t="str">
        <f>VLOOKUP(A1375,'BDD de référence'!$B$5:$E$5006,4,0)</f>
        <v>Bretagne</v>
      </c>
      <c r="D1375" s="201">
        <v>41438</v>
      </c>
      <c r="E1375" s="189" t="str">
        <f t="shared" si="21"/>
        <v>Tranche C</v>
      </c>
      <c r="F1375" s="119">
        <f>IFERROR((VLOOKUP(E1375,'Simulations - Consolidé'!$A$41:$P$45,13,0)*D1375+VLOOKUP(E1375,'Simulations - Consolidé'!$A$41:$P$45,14,0)),"")*$B$6</f>
        <v>48712.889638554218</v>
      </c>
      <c r="G1375" s="119" t="str" cm="1">
        <f t="array" ref="G1375">IF(SUMIF('BDD de référence'!$B$6:$B$4786,A1375,'BDD de référence'!$I$6:$I$4786)&gt;0,IFERROR((VLOOKUP(E1375,'Volet 1 - Domaines 2&amp;3'!$A$39:$L$43,11,0)*D1375+VLOOKUP(E1375,'Volet 1 - Domaines 2&amp;3'!$A$39:$L$43,12,0))*$B$6,error),"")</f>
        <v/>
      </c>
      <c r="H1375" s="119" cm="1">
        <f t="array" ref="H1375">IF(SUMIF('BDD de référence'!$B$6:$B$4786,A1375,'BDD de référence'!$J$6:$J$4786)&gt;0,IFERROR((VLOOKUP(E1375,'Volet 1 - Domaines 2&amp;3'!$A$39:$L$43,11,0)*D1375+VLOOKUP(E1375,'Volet 1 - Domaines 2&amp;3'!$A$39:$L$43,12,0))*$B$6,error),"")</f>
        <v>24117.011084337348</v>
      </c>
      <c r="I1375" s="119">
        <f>IFERROR((VLOOKUP(E1375,'Simulations - Consolidé'!$A$41:$P$45,15,0)*D1375+VLOOKUP(E1375,'Simulations - Consolidé'!$A$41:$P$45,16,0)),"")*$C$6</f>
        <v>21176.478565971203</v>
      </c>
      <c r="J1375" s="167">
        <v>12886.86</v>
      </c>
      <c r="K1375" s="167">
        <v>15464.24</v>
      </c>
      <c r="L1375" s="167">
        <v>10610.1</v>
      </c>
      <c r="M1375" s="167">
        <v>12732.12</v>
      </c>
      <c r="N1375" s="167">
        <v>7579.35</v>
      </c>
      <c r="O1375" s="167">
        <v>9095.2199999999993</v>
      </c>
    </row>
    <row r="1376" spans="1:15">
      <c r="A1376" s="1" t="s">
        <v>5852</v>
      </c>
      <c r="B1376" s="1" t="str">
        <f>VLOOKUP(A1376,'BDD de référence'!$B$5:$D$5006,3,0)</f>
        <v>56</v>
      </c>
      <c r="C1376" s="1" t="str">
        <f>VLOOKUP(A1376,'BDD de référence'!$B$5:$E$5006,4,0)</f>
        <v>Bretagne</v>
      </c>
      <c r="D1376" s="201">
        <v>93020.5</v>
      </c>
      <c r="E1376" s="189" t="str">
        <f t="shared" si="21"/>
        <v>Tranche C</v>
      </c>
      <c r="F1376" s="119">
        <f>IFERROR((VLOOKUP(E1376,'Simulations - Consolidé'!$A$41:$P$45,13,0)*D1376+VLOOKUP(E1376,'Simulations - Consolidé'!$A$41:$P$45,14,0)),"")*$B$6</f>
        <v>70265.673975903614</v>
      </c>
      <c r="G1376" s="119" t="str" cm="1">
        <f t="array" ref="G1376">IF(SUMIF('BDD de référence'!$B$6:$B$4786,A1376,'BDD de référence'!$I$6:$I$4786)&gt;0,IFERROR((VLOOKUP(E1376,'Volet 1 - Domaines 2&amp;3'!$A$39:$L$43,11,0)*D1376+VLOOKUP(E1376,'Volet 1 - Domaines 2&amp;3'!$A$39:$L$43,12,0))*$B$6,error),"")</f>
        <v/>
      </c>
      <c r="H1376" s="119" cm="1">
        <f t="array" ref="H1376">IF(SUMIF('BDD de référence'!$B$6:$B$4786,A1376,'BDD de référence'!$J$6:$J$4786)&gt;0,IFERROR((VLOOKUP(E1376,'Volet 1 - Domaines 2&amp;3'!$A$39:$L$43,11,0)*D1376+VLOOKUP(E1376,'Volet 1 - Domaines 2&amp;3'!$A$39:$L$43,12,0))*$B$6,error),"")</f>
        <v>29610.858072289153</v>
      </c>
      <c r="I1376" s="119">
        <f>IFERROR((VLOOKUP(E1376,'Simulations - Consolidé'!$A$41:$P$45,15,0)*D1376+VLOOKUP(E1376,'Simulations - Consolidé'!$A$41:$P$45,16,0)),"")*$C$6</f>
        <v>30545.909920658243</v>
      </c>
      <c r="J1376" s="167">
        <v>18480.149999999998</v>
      </c>
      <c r="K1376" s="167">
        <v>22176.18</v>
      </c>
      <c r="L1376" s="167">
        <v>13406.75</v>
      </c>
      <c r="M1376" s="167">
        <v>16088.1</v>
      </c>
      <c r="N1376" s="167">
        <v>10065.25</v>
      </c>
      <c r="O1376" s="167">
        <v>12078.3</v>
      </c>
    </row>
    <row r="1377" spans="1:15">
      <c r="A1377" s="1" t="s">
        <v>5886</v>
      </c>
      <c r="B1377" s="1" t="str">
        <f>VLOOKUP(A1377,'BDD de référence'!$B$5:$D$5006,3,0)</f>
        <v>56</v>
      </c>
      <c r="C1377" s="1" t="str">
        <f>VLOOKUP(A1377,'BDD de référence'!$B$5:$E$5006,4,0)</f>
        <v>Bretagne</v>
      </c>
      <c r="D1377" s="201">
        <v>14679.25</v>
      </c>
      <c r="E1377" s="189" t="str">
        <f t="shared" si="21"/>
        <v>Tranche B</v>
      </c>
      <c r="F1377" s="119">
        <f>IFERROR((VLOOKUP(E1377,'Simulations - Consolidé'!$A$41:$P$45,13,0)*D1377+VLOOKUP(E1377,'Simulations - Consolidé'!$A$41:$P$45,14,0)),"")*$B$6</f>
        <v>30506.883870967744</v>
      </c>
      <c r="G1377" s="119" t="str" cm="1">
        <f t="array" ref="G1377">IF(SUMIF('BDD de référence'!$B$6:$B$4786,A1377,'BDD de référence'!$I$6:$I$4786)&gt;0,IFERROR((VLOOKUP(E1377,'Volet 1 - Domaines 2&amp;3'!$A$39:$L$43,11,0)*D1377+VLOOKUP(E1377,'Volet 1 - Domaines 2&amp;3'!$A$39:$L$43,12,0))*$B$6,error),"")</f>
        <v/>
      </c>
      <c r="H1377" s="119" t="str" cm="1">
        <f t="array" ref="H1377">IF(SUMIF('BDD de référence'!$B$6:$B$4786,A1377,'BDD de référence'!$J$6:$J$4786)&gt;0,IFERROR((VLOOKUP(E1377,'Volet 1 - Domaines 2&amp;3'!$A$39:$L$43,11,0)*D1377+VLOOKUP(E1377,'Volet 1 - Domaines 2&amp;3'!$A$39:$L$43,12,0))*$B$6,error),"")</f>
        <v/>
      </c>
      <c r="I1377" s="119">
        <f>IFERROR((VLOOKUP(E1377,'Simulations - Consolidé'!$A$41:$P$45,15,0)*D1377+VLOOKUP(E1377,'Simulations - Consolidé'!$A$41:$P$45,16,0)),"")*$C$6</f>
        <v>13261.959559402045</v>
      </c>
      <c r="J1377" s="167">
        <v>8520.75</v>
      </c>
      <c r="K1377" s="167">
        <v>10224.9</v>
      </c>
      <c r="L1377" s="167">
        <v>7480.99</v>
      </c>
      <c r="M1377" s="167">
        <v>8977.19</v>
      </c>
      <c r="N1377" s="167">
        <v>6035.97</v>
      </c>
      <c r="O1377" s="167">
        <v>7243.17</v>
      </c>
    </row>
    <row r="1378" spans="1:15">
      <c r="A1378" s="1" t="s">
        <v>5892</v>
      </c>
      <c r="B1378" s="1" t="str">
        <f>VLOOKUP(A1378,'BDD de référence'!$B$5:$D$5006,3,0)</f>
        <v>56</v>
      </c>
      <c r="C1378" s="1" t="str">
        <f>VLOOKUP(A1378,'BDD de référence'!$B$5:$E$5006,4,0)</f>
        <v>Bretagne</v>
      </c>
      <c r="D1378" s="201">
        <v>14055</v>
      </c>
      <c r="E1378" s="189" t="str">
        <f t="shared" si="21"/>
        <v>Tranche B</v>
      </c>
      <c r="F1378" s="119">
        <f>IFERROR((VLOOKUP(E1378,'Simulations - Consolidé'!$A$41:$P$45,13,0)*D1378+VLOOKUP(E1378,'Simulations - Consolidé'!$A$41:$P$45,14,0)),"")*$B$6</f>
        <v>29685.29032258064</v>
      </c>
      <c r="G1378" s="119" t="str" cm="1">
        <f t="array" ref="G1378">IF(SUMIF('BDD de référence'!$B$6:$B$4786,A1378,'BDD de référence'!$I$6:$I$4786)&gt;0,IFERROR((VLOOKUP(E1378,'Volet 1 - Domaines 2&amp;3'!$A$39:$L$43,11,0)*D1378+VLOOKUP(E1378,'Volet 1 - Domaines 2&amp;3'!$A$39:$L$43,12,0))*$B$6,error),"")</f>
        <v/>
      </c>
      <c r="H1378" s="119" t="str" cm="1">
        <f t="array" ref="H1378">IF(SUMIF('BDD de référence'!$B$6:$B$4786,A1378,'BDD de référence'!$J$6:$J$4786)&gt;0,IFERROR((VLOOKUP(E1378,'Volet 1 - Domaines 2&amp;3'!$A$39:$L$43,11,0)*D1378+VLOOKUP(E1378,'Volet 1 - Domaines 2&amp;3'!$A$39:$L$43,12,0))*$B$6,error),"")</f>
        <v/>
      </c>
      <c r="I1378" s="119">
        <f>IFERROR((VLOOKUP(E1378,'Simulations - Consolidé'!$A$41:$P$45,15,0)*D1378+VLOOKUP(E1378,'Simulations - Consolidé'!$A$41:$P$45,16,0)),"")*$C$6</f>
        <v>12904.796223446105</v>
      </c>
      <c r="J1378" s="167">
        <v>8336.16</v>
      </c>
      <c r="K1378" s="167">
        <v>10003.4</v>
      </c>
      <c r="L1378" s="167">
        <v>7313.18</v>
      </c>
      <c r="M1378" s="167">
        <v>8775.82</v>
      </c>
      <c r="N1378" s="167">
        <v>5985.63</v>
      </c>
      <c r="O1378" s="167">
        <v>7182.76</v>
      </c>
    </row>
    <row r="1379" spans="1:15">
      <c r="A1379" s="1" t="s">
        <v>5940</v>
      </c>
      <c r="B1379" s="1" t="str">
        <f>VLOOKUP(A1379,'BDD de référence'!$B$5:$D$5006,3,0)</f>
        <v>56</v>
      </c>
      <c r="C1379" s="1" t="str">
        <f>VLOOKUP(A1379,'BDD de référence'!$B$5:$E$5006,4,0)</f>
        <v>Bretagne</v>
      </c>
      <c r="D1379" s="201">
        <v>3722</v>
      </c>
      <c r="E1379" s="189" t="str">
        <f t="shared" si="21"/>
        <v>Tranche A</v>
      </c>
      <c r="F1379" s="119">
        <f>IFERROR((VLOOKUP(E1379,'Simulations - Consolidé'!$A$41:$P$45,13,0)*D1379+VLOOKUP(E1379,'Simulations - Consolidé'!$A$41:$P$45,14,0)),"")*$B$6</f>
        <v>18011.742857142857</v>
      </c>
      <c r="G1379" s="119" t="str" cm="1">
        <f t="array" ref="G1379">IF(SUMIF('BDD de référence'!$B$6:$B$4786,A1379,'BDD de référence'!$I$6:$I$4786)&gt;0,IFERROR((VLOOKUP(E1379,'Volet 1 - Domaines 2&amp;3'!$A$39:$L$43,11,0)*D1379+VLOOKUP(E1379,'Volet 1 - Domaines 2&amp;3'!$A$39:$L$43,12,0))*$B$6,error),"")</f>
        <v/>
      </c>
      <c r="H1379" s="119" t="str" cm="1">
        <f t="array" ref="H1379">IF(SUMIF('BDD de référence'!$B$6:$B$4786,A1379,'BDD de référence'!$J$6:$J$4786)&gt;0,IFERROR((VLOOKUP(E1379,'Volet 1 - Domaines 2&amp;3'!$A$39:$L$43,11,0)*D1379+VLOOKUP(E1379,'Volet 1 - Domaines 2&amp;3'!$A$39:$L$43,12,0))*$B$6,error),"")</f>
        <v/>
      </c>
      <c r="I1379" s="119">
        <f>IFERROR((VLOOKUP(E1379,'Simulations - Consolidé'!$A$41:$P$45,15,0)*D1379+VLOOKUP(E1379,'Simulations - Consolidé'!$A$41:$P$45,16,0)),"")*$C$6</f>
        <v>7830.0689895470377</v>
      </c>
      <c r="J1379" s="167">
        <v>5469.5300000000007</v>
      </c>
      <c r="K1379" s="167">
        <v>6563.4400000000005</v>
      </c>
      <c r="L1379" s="167">
        <v>4831.3200000000006</v>
      </c>
      <c r="M1379" s="167">
        <v>5797.59</v>
      </c>
      <c r="N1379" s="167">
        <v>5026.4400000000005</v>
      </c>
      <c r="O1379" s="167">
        <v>6031.7300000000005</v>
      </c>
    </row>
    <row r="1380" spans="1:15">
      <c r="A1380" s="1" t="s">
        <v>5934</v>
      </c>
      <c r="B1380" s="1" t="str">
        <f>VLOOKUP(A1380,'BDD de référence'!$B$5:$D$5006,3,0)</f>
        <v>56</v>
      </c>
      <c r="C1380" s="1" t="str">
        <f>VLOOKUP(A1380,'BDD de référence'!$B$5:$E$5006,4,0)</f>
        <v>Bretagne</v>
      </c>
      <c r="D1380" s="201">
        <v>4045.5</v>
      </c>
      <c r="E1380" s="189" t="str">
        <f t="shared" si="21"/>
        <v>Tranche A</v>
      </c>
      <c r="F1380" s="119">
        <f>IFERROR((VLOOKUP(E1380,'Simulations - Consolidé'!$A$41:$P$45,13,0)*D1380+VLOOKUP(E1380,'Simulations - Consolidé'!$A$41:$P$45,14,0)),"")*$B$6</f>
        <v>18247.435714285712</v>
      </c>
      <c r="G1380" s="119" t="str" cm="1">
        <f t="array" ref="G1380">IF(SUMIF('BDD de référence'!$B$6:$B$4786,A1380,'BDD de référence'!$I$6:$I$4786)&gt;0,IFERROR((VLOOKUP(E1380,'Volet 1 - Domaines 2&amp;3'!$A$39:$L$43,11,0)*D1380+VLOOKUP(E1380,'Volet 1 - Domaines 2&amp;3'!$A$39:$L$43,12,0))*$B$6,error),"")</f>
        <v/>
      </c>
      <c r="H1380" s="119" t="str" cm="1">
        <f t="array" ref="H1380">IF(SUMIF('BDD de référence'!$B$6:$B$4786,A1380,'BDD de référence'!$J$6:$J$4786)&gt;0,IFERROR((VLOOKUP(E1380,'Volet 1 - Domaines 2&amp;3'!$A$39:$L$43,11,0)*D1380+VLOOKUP(E1380,'Volet 1 - Domaines 2&amp;3'!$A$39:$L$43,12,0))*$B$6,error),"")</f>
        <v/>
      </c>
      <c r="I1380" s="119">
        <f>IFERROR((VLOOKUP(E1380,'Simulations - Consolidé'!$A$41:$P$45,15,0)*D1380+VLOOKUP(E1380,'Simulations - Consolidé'!$A$41:$P$45,16,0)),"")*$C$6</f>
        <v>7932.5294425087104</v>
      </c>
      <c r="J1380" s="167">
        <v>5546.55</v>
      </c>
      <c r="K1380" s="167">
        <v>6655.86</v>
      </c>
      <c r="L1380" s="167">
        <v>4889.09</v>
      </c>
      <c r="M1380" s="167">
        <v>5866.91</v>
      </c>
      <c r="N1380" s="167">
        <v>5064.95</v>
      </c>
      <c r="O1380" s="167">
        <v>6077.94</v>
      </c>
    </row>
    <row r="1381" spans="1:15">
      <c r="A1381" s="1" t="s">
        <v>5865</v>
      </c>
      <c r="B1381" s="1" t="str">
        <f>VLOOKUP(A1381,'BDD de référence'!$B$5:$D$5006,3,0)</f>
        <v>56</v>
      </c>
      <c r="C1381" s="1" t="str">
        <f>VLOOKUP(A1381,'BDD de référence'!$B$5:$E$5006,4,0)</f>
        <v>Bretagne</v>
      </c>
      <c r="D1381" s="201">
        <v>52665.75</v>
      </c>
      <c r="E1381" s="189" t="str">
        <f t="shared" si="21"/>
        <v>Tranche C</v>
      </c>
      <c r="F1381" s="119">
        <f>IFERROR((VLOOKUP(E1381,'Simulations - Consolidé'!$A$41:$P$45,13,0)*D1381+VLOOKUP(E1381,'Simulations - Consolidé'!$A$41:$P$45,14,0)),"")*$B$6</f>
        <v>53404.195301204818</v>
      </c>
      <c r="G1381" s="119" t="str" cm="1">
        <f t="array" ref="G1381">IF(SUMIF('BDD de référence'!$B$6:$B$4786,A1381,'BDD de référence'!$I$6:$I$4786)&gt;0,IFERROR((VLOOKUP(E1381,'Volet 1 - Domaines 2&amp;3'!$A$39:$L$43,11,0)*D1381+VLOOKUP(E1381,'Volet 1 - Domaines 2&amp;3'!$A$39:$L$43,12,0))*$B$6,error),"")</f>
        <v/>
      </c>
      <c r="H1381" s="119" cm="1">
        <f t="array" ref="H1381">IF(SUMIF('BDD de référence'!$B$6:$B$4786,A1381,'BDD de référence'!$J$6:$J$4786)&gt;0,IFERROR((VLOOKUP(E1381,'Volet 1 - Domaines 2&amp;3'!$A$39:$L$43,11,0)*D1381+VLOOKUP(E1381,'Volet 1 - Domaines 2&amp;3'!$A$39:$L$43,12,0))*$B$6,error),"")</f>
        <v>25312.834096385541</v>
      </c>
      <c r="I1381" s="119">
        <f>IFERROR((VLOOKUP(E1381,'Simulations - Consolidé'!$A$41:$P$45,15,0)*D1381+VLOOKUP(E1381,'Simulations - Consolidé'!$A$41:$P$45,16,0)),"")*$C$6</f>
        <v>23215.884040552453</v>
      </c>
      <c r="J1381" s="167">
        <v>14104.33</v>
      </c>
      <c r="K1381" s="167">
        <v>16925.199999999997</v>
      </c>
      <c r="L1381" s="167">
        <v>11218.84</v>
      </c>
      <c r="M1381" s="167">
        <v>13462.61</v>
      </c>
      <c r="N1381" s="167">
        <v>8120.45</v>
      </c>
      <c r="O1381" s="167">
        <v>9744.5400000000009</v>
      </c>
    </row>
    <row r="1382" spans="1:15">
      <c r="A1382" s="1" t="s">
        <v>5909</v>
      </c>
      <c r="B1382" s="1" t="str">
        <f>VLOOKUP(A1382,'BDD de référence'!$B$5:$D$5006,3,0)</f>
        <v>56</v>
      </c>
      <c r="C1382" s="1" t="str">
        <f>VLOOKUP(A1382,'BDD de référence'!$B$5:$E$5006,4,0)</f>
        <v>Bretagne</v>
      </c>
      <c r="D1382" s="201">
        <v>8827</v>
      </c>
      <c r="E1382" s="189" t="str">
        <f t="shared" si="21"/>
        <v>Tranche B</v>
      </c>
      <c r="F1382" s="119">
        <f>IFERROR((VLOOKUP(E1382,'Simulations - Consolidé'!$A$41:$P$45,13,0)*D1382+VLOOKUP(E1382,'Simulations - Consolidé'!$A$41:$P$45,14,0)),"")*$B$6</f>
        <v>22804.567741935483</v>
      </c>
      <c r="G1382" s="119" t="str" cm="1">
        <f t="array" ref="G1382">IF(SUMIF('BDD de référence'!$B$6:$B$4786,A1382,'BDD de référence'!$I$6:$I$4786)&gt;0,IFERROR((VLOOKUP(E1382,'Volet 1 - Domaines 2&amp;3'!$A$39:$L$43,11,0)*D1382+VLOOKUP(E1382,'Volet 1 - Domaines 2&amp;3'!$A$39:$L$43,12,0))*$B$6,error),"")</f>
        <v/>
      </c>
      <c r="H1382" s="119" t="str" cm="1">
        <f t="array" ref="H1382">IF(SUMIF('BDD de référence'!$B$6:$B$4786,A1382,'BDD de référence'!$J$6:$J$4786)&gt;0,IFERROR((VLOOKUP(E1382,'Volet 1 - Domaines 2&amp;3'!$A$39:$L$43,11,0)*D1382+VLOOKUP(E1382,'Volet 1 - Domaines 2&amp;3'!$A$39:$L$43,12,0))*$B$6,error),"")</f>
        <v/>
      </c>
      <c r="I1382" s="119">
        <f>IFERROR((VLOOKUP(E1382,'Simulations - Consolidé'!$A$41:$P$45,15,0)*D1382+VLOOKUP(E1382,'Simulations - Consolidé'!$A$41:$P$45,16,0)),"")*$C$6</f>
        <v>9913.6069236821386</v>
      </c>
      <c r="J1382" s="167">
        <v>6790.25</v>
      </c>
      <c r="K1382" s="167">
        <v>8148.3</v>
      </c>
      <c r="L1382" s="167">
        <v>5907.8</v>
      </c>
      <c r="M1382" s="167">
        <v>7089.36</v>
      </c>
      <c r="N1382" s="167">
        <v>5564.01</v>
      </c>
      <c r="O1382" s="167">
        <v>6676.8200000000006</v>
      </c>
    </row>
    <row r="1383" spans="1:15">
      <c r="A1383" s="1" t="s">
        <v>5858</v>
      </c>
      <c r="B1383" s="1" t="str">
        <f>VLOOKUP(A1383,'BDD de référence'!$B$5:$D$5006,3,0)</f>
        <v>56</v>
      </c>
      <c r="C1383" s="1" t="str">
        <f>VLOOKUP(A1383,'BDD de référence'!$B$5:$E$5006,4,0)</f>
        <v>Bretagne</v>
      </c>
      <c r="D1383" s="201">
        <v>44353</v>
      </c>
      <c r="E1383" s="189" t="str">
        <f t="shared" si="21"/>
        <v>Tranche C</v>
      </c>
      <c r="F1383" s="119">
        <f>IFERROR((VLOOKUP(E1383,'Simulations - Consolidé'!$A$41:$P$45,13,0)*D1383+VLOOKUP(E1383,'Simulations - Consolidé'!$A$41:$P$45,14,0)),"")*$B$6</f>
        <v>49930.867951807224</v>
      </c>
      <c r="G1383" s="119" t="str" cm="1">
        <f t="array" ref="G1383">IF(SUMIF('BDD de référence'!$B$6:$B$4786,A1383,'BDD de référence'!$I$6:$I$4786)&gt;0,IFERROR((VLOOKUP(E1383,'Volet 1 - Domaines 2&amp;3'!$A$39:$L$43,11,0)*D1383+VLOOKUP(E1383,'Volet 1 - Domaines 2&amp;3'!$A$39:$L$43,12,0))*$B$6,error),"")</f>
        <v/>
      </c>
      <c r="H1383" s="119" cm="1">
        <f t="array" ref="H1383">IF(SUMIF('BDD de référence'!$B$6:$B$4786,A1383,'BDD de référence'!$J$6:$J$4786)&gt;0,IFERROR((VLOOKUP(E1383,'Volet 1 - Domaines 2&amp;3'!$A$39:$L$43,11,0)*D1383+VLOOKUP(E1383,'Volet 1 - Domaines 2&amp;3'!$A$39:$L$43,12,0))*$B$6,error),"")</f>
        <v>24427.476144578312</v>
      </c>
      <c r="I1383" s="119">
        <f>IFERROR((VLOOKUP(E1383,'Simulations - Consolidé'!$A$41:$P$45,15,0)*D1383+VLOOKUP(E1383,'Simulations - Consolidé'!$A$41:$P$45,16,0)),"")*$C$6</f>
        <v>21705.95837790185</v>
      </c>
      <c r="J1383" s="167">
        <v>13202.95</v>
      </c>
      <c r="K1383" s="167">
        <v>15843.54</v>
      </c>
      <c r="L1383" s="167">
        <v>10768.15</v>
      </c>
      <c r="M1383" s="167">
        <v>12921.78</v>
      </c>
      <c r="N1383" s="167">
        <v>7719.83</v>
      </c>
      <c r="O1383" s="167">
        <v>9263.8000000000011</v>
      </c>
    </row>
    <row r="1384" spans="1:15">
      <c r="A1384" s="1" t="s">
        <v>5881</v>
      </c>
      <c r="B1384" s="1" t="str">
        <f>VLOOKUP(A1384,'BDD de référence'!$B$5:$D$5006,3,0)</f>
        <v>56</v>
      </c>
      <c r="C1384" s="1" t="str">
        <f>VLOOKUP(A1384,'BDD de référence'!$B$5:$E$5006,4,0)</f>
        <v>Bretagne</v>
      </c>
      <c r="D1384" s="201">
        <v>15393</v>
      </c>
      <c r="E1384" s="189" t="str">
        <f t="shared" si="21"/>
        <v>Tranche B</v>
      </c>
      <c r="F1384" s="119">
        <f>IFERROR((VLOOKUP(E1384,'Simulations - Consolidé'!$A$41:$P$45,13,0)*D1384+VLOOKUP(E1384,'Simulations - Consolidé'!$A$41:$P$45,14,0)),"")*$B$6</f>
        <v>31446.270967741933</v>
      </c>
      <c r="G1384" s="119" t="str" cm="1">
        <f t="array" ref="G1384">IF(SUMIF('BDD de référence'!$B$6:$B$4786,A1384,'BDD de référence'!$I$6:$I$4786)&gt;0,IFERROR((VLOOKUP(E1384,'Volet 1 - Domaines 2&amp;3'!$A$39:$L$43,11,0)*D1384+VLOOKUP(E1384,'Volet 1 - Domaines 2&amp;3'!$A$39:$L$43,12,0))*$B$6,error),"")</f>
        <v/>
      </c>
      <c r="H1384" s="119" t="str" cm="1">
        <f t="array" ref="H1384">IF(SUMIF('BDD de référence'!$B$6:$B$4786,A1384,'BDD de référence'!$J$6:$J$4786)&gt;0,IFERROR((VLOOKUP(E1384,'Volet 1 - Domaines 2&amp;3'!$A$39:$L$43,11,0)*D1384+VLOOKUP(E1384,'Volet 1 - Domaines 2&amp;3'!$A$39:$L$43,12,0))*$B$6,error),"")</f>
        <v/>
      </c>
      <c r="I1384" s="119">
        <f>IFERROR((VLOOKUP(E1384,'Simulations - Consolidé'!$A$41:$P$45,15,0)*D1384+VLOOKUP(E1384,'Simulations - Consolidé'!$A$41:$P$45,16,0)),"")*$C$6</f>
        <v>13670.33013375295</v>
      </c>
      <c r="J1384" s="167">
        <v>8731.81</v>
      </c>
      <c r="K1384" s="167">
        <v>10478.18</v>
      </c>
      <c r="L1384" s="167">
        <v>7672.85</v>
      </c>
      <c r="M1384" s="167">
        <v>9207.42</v>
      </c>
      <c r="N1384" s="167">
        <v>6093.5300000000007</v>
      </c>
      <c r="O1384" s="167">
        <v>7312.24</v>
      </c>
    </row>
    <row r="1385" spans="1:15">
      <c r="A1385" s="1" t="s">
        <v>5931</v>
      </c>
      <c r="B1385" s="1" t="str">
        <f>VLOOKUP(A1385,'BDD de référence'!$B$5:$D$5006,3,0)</f>
        <v>56</v>
      </c>
      <c r="C1385" s="1" t="str">
        <f>VLOOKUP(A1385,'BDD de référence'!$B$5:$E$5006,4,0)</f>
        <v>Bretagne</v>
      </c>
      <c r="D1385" s="201">
        <v>4465</v>
      </c>
      <c r="E1385" s="189" t="str">
        <f t="shared" si="21"/>
        <v>Tranche A</v>
      </c>
      <c r="F1385" s="119">
        <f>IFERROR((VLOOKUP(E1385,'Simulations - Consolidé'!$A$41:$P$45,13,0)*D1385+VLOOKUP(E1385,'Simulations - Consolidé'!$A$41:$P$45,14,0)),"")*$B$6</f>
        <v>18553.071428571428</v>
      </c>
      <c r="G1385" s="119" t="str" cm="1">
        <f t="array" ref="G1385">IF(SUMIF('BDD de référence'!$B$6:$B$4786,A1385,'BDD de référence'!$I$6:$I$4786)&gt;0,IFERROR((VLOOKUP(E1385,'Volet 1 - Domaines 2&amp;3'!$A$39:$L$43,11,0)*D1385+VLOOKUP(E1385,'Volet 1 - Domaines 2&amp;3'!$A$39:$L$43,12,0))*$B$6,error),"")</f>
        <v/>
      </c>
      <c r="H1385" s="119" t="str" cm="1">
        <f t="array" ref="H1385">IF(SUMIF('BDD de référence'!$B$6:$B$4786,A1385,'BDD de référence'!$J$6:$J$4786)&gt;0,IFERROR((VLOOKUP(E1385,'Volet 1 - Domaines 2&amp;3'!$A$39:$L$43,11,0)*D1385+VLOOKUP(E1385,'Volet 1 - Domaines 2&amp;3'!$A$39:$L$43,12,0))*$B$6,error),"")</f>
        <v/>
      </c>
      <c r="I1385" s="119">
        <f>IFERROR((VLOOKUP(E1385,'Simulations - Consolidé'!$A$41:$P$45,15,0)*D1385+VLOOKUP(E1385,'Simulations - Consolidé'!$A$41:$P$45,16,0)),"")*$C$6</f>
        <v>8065.3954703832751</v>
      </c>
      <c r="J1385" s="167">
        <v>5646.4400000000005</v>
      </c>
      <c r="K1385" s="167">
        <v>6775.7300000000005</v>
      </c>
      <c r="L1385" s="167">
        <v>4964</v>
      </c>
      <c r="M1385" s="167">
        <v>5956.8</v>
      </c>
      <c r="N1385" s="167">
        <v>5114.8900000000003</v>
      </c>
      <c r="O1385" s="167">
        <v>6137.87</v>
      </c>
    </row>
    <row r="1386" spans="1:15">
      <c r="A1386" s="1" t="s">
        <v>5884</v>
      </c>
      <c r="B1386" s="1" t="str">
        <f>VLOOKUP(A1386,'BDD de référence'!$B$5:$D$5006,3,0)</f>
        <v>56</v>
      </c>
      <c r="C1386" s="1" t="str">
        <f>VLOOKUP(A1386,'BDD de référence'!$B$5:$E$5006,4,0)</f>
        <v>Bretagne</v>
      </c>
      <c r="D1386" s="201">
        <v>15328.5</v>
      </c>
      <c r="E1386" s="189" t="str">
        <f t="shared" si="21"/>
        <v>Tranche B</v>
      </c>
      <c r="F1386" s="119">
        <f>IFERROR((VLOOKUP(E1386,'Simulations - Consolidé'!$A$41:$P$45,13,0)*D1386+VLOOKUP(E1386,'Simulations - Consolidé'!$A$41:$P$45,14,0)),"")*$B$6</f>
        <v>31361.380645161284</v>
      </c>
      <c r="G1386" s="119" t="str" cm="1">
        <f t="array" ref="G1386">IF(SUMIF('BDD de référence'!$B$6:$B$4786,A1386,'BDD de référence'!$I$6:$I$4786)&gt;0,IFERROR((VLOOKUP(E1386,'Volet 1 - Domaines 2&amp;3'!$A$39:$L$43,11,0)*D1386+VLOOKUP(E1386,'Volet 1 - Domaines 2&amp;3'!$A$39:$L$43,12,0))*$B$6,error),"")</f>
        <v/>
      </c>
      <c r="H1386" s="119" t="str" cm="1">
        <f t="array" ref="H1386">IF(SUMIF('BDD de référence'!$B$6:$B$4786,A1386,'BDD de référence'!$J$6:$J$4786)&gt;0,IFERROR((VLOOKUP(E1386,'Volet 1 - Domaines 2&amp;3'!$A$39:$L$43,11,0)*D1386+VLOOKUP(E1386,'Volet 1 - Domaines 2&amp;3'!$A$39:$L$43,12,0))*$B$6,error),"")</f>
        <v/>
      </c>
      <c r="I1386" s="119">
        <f>IFERROR((VLOOKUP(E1386,'Simulations - Consolidé'!$A$41:$P$45,15,0)*D1386+VLOOKUP(E1386,'Simulations - Consolidé'!$A$41:$P$45,16,0)),"")*$C$6</f>
        <v>13633.426593233673</v>
      </c>
      <c r="J1386" s="167">
        <v>8712.74</v>
      </c>
      <c r="K1386" s="167">
        <v>10455.290000000001</v>
      </c>
      <c r="L1386" s="167">
        <v>7655.52</v>
      </c>
      <c r="M1386" s="167">
        <v>9186.630000000001</v>
      </c>
      <c r="N1386" s="167">
        <v>6088.33</v>
      </c>
      <c r="O1386" s="167">
        <v>7306</v>
      </c>
    </row>
    <row r="1387" spans="1:15">
      <c r="A1387" s="1" t="s">
        <v>5944</v>
      </c>
      <c r="B1387" s="1" t="str">
        <f>VLOOKUP(A1387,'BDD de référence'!$B$5:$D$5006,3,0)</f>
        <v>56</v>
      </c>
      <c r="C1387" s="1" t="str">
        <f>VLOOKUP(A1387,'BDD de référence'!$B$5:$E$5006,4,0)</f>
        <v>Bretagne</v>
      </c>
      <c r="D1387" s="201">
        <v>2649.25</v>
      </c>
      <c r="E1387" s="189" t="str">
        <f t="shared" si="21"/>
        <v>Tranche A</v>
      </c>
      <c r="F1387" s="119">
        <f>IFERROR((VLOOKUP(E1387,'Simulations - Consolidé'!$A$41:$P$45,13,0)*D1387+VLOOKUP(E1387,'Simulations - Consolidé'!$A$41:$P$45,14,0)),"")*$B$6</f>
        <v>17230.167857142857</v>
      </c>
      <c r="G1387" s="119" t="str" cm="1">
        <f t="array" ref="G1387">IF(SUMIF('BDD de référence'!$B$6:$B$4786,A1387,'BDD de référence'!$I$6:$I$4786)&gt;0,IFERROR((VLOOKUP(E1387,'Volet 1 - Domaines 2&amp;3'!$A$39:$L$43,11,0)*D1387+VLOOKUP(E1387,'Volet 1 - Domaines 2&amp;3'!$A$39:$L$43,12,0))*$B$6,error),"")</f>
        <v/>
      </c>
      <c r="H1387" s="119" t="str" cm="1">
        <f t="array" ref="H1387">IF(SUMIF('BDD de référence'!$B$6:$B$4786,A1387,'BDD de référence'!$J$6:$J$4786)&gt;0,IFERROR((VLOOKUP(E1387,'Volet 1 - Domaines 2&amp;3'!$A$39:$L$43,11,0)*D1387+VLOOKUP(E1387,'Volet 1 - Domaines 2&amp;3'!$A$39:$L$43,12,0))*$B$6,error),"")</f>
        <v/>
      </c>
      <c r="I1387" s="119">
        <f>IFERROR((VLOOKUP(E1387,'Simulations - Consolidé'!$A$41:$P$45,15,0)*D1387+VLOOKUP(E1387,'Simulations - Consolidé'!$A$41:$P$45,16,0)),"")*$C$6</f>
        <v>7490.3025261324046</v>
      </c>
      <c r="J1387" s="167">
        <v>5214.1100000000006</v>
      </c>
      <c r="K1387" s="167">
        <v>6256.9400000000005</v>
      </c>
      <c r="L1387" s="167">
        <v>4639.75</v>
      </c>
      <c r="M1387" s="167">
        <v>5567.7</v>
      </c>
      <c r="N1387" s="167">
        <v>4898.7300000000005</v>
      </c>
      <c r="O1387" s="167">
        <v>5878.4800000000005</v>
      </c>
    </row>
    <row r="1388" spans="1:15">
      <c r="A1388" s="1" t="s">
        <v>5836</v>
      </c>
      <c r="B1388" s="1" t="str">
        <f>VLOOKUP(A1388,'BDD de référence'!$B$5:$D$5006,3,0)</f>
        <v>56</v>
      </c>
      <c r="C1388" s="1" t="str">
        <f>VLOOKUP(A1388,'BDD de référence'!$B$5:$E$5006,4,0)</f>
        <v>Bretagne</v>
      </c>
      <c r="D1388" s="201">
        <v>391575.75</v>
      </c>
      <c r="E1388" s="189" t="str">
        <f t="shared" si="21"/>
        <v>Tranche D</v>
      </c>
      <c r="F1388" s="119">
        <f>IFERROR((VLOOKUP(E1388,'Simulations - Consolidé'!$A$41:$P$45,13,0)*D1388+VLOOKUP(E1388,'Simulations - Consolidé'!$A$41:$P$45,14,0)),"")*$B$6</f>
        <v>144542.11377737229</v>
      </c>
      <c r="G1388" s="119" cm="1">
        <f t="array" ref="G1388">IF(SUMIF('BDD de référence'!$B$6:$B$4786,A1388,'BDD de référence'!$I$6:$I$4786)&gt;0,IFERROR((VLOOKUP(E1388,'Volet 1 - Domaines 2&amp;3'!$A$39:$L$43,11,0)*D1388+VLOOKUP(E1388,'Volet 1 - Domaines 2&amp;3'!$A$39:$L$43,12,0))*$B$6,error),"")</f>
        <v>47006.936386861315</v>
      </c>
      <c r="H1388" s="119" cm="1">
        <f t="array" ref="H1388">IF(SUMIF('BDD de référence'!$B$6:$B$4786,A1388,'BDD de référence'!$J$6:$J$4786)&gt;0,IFERROR((VLOOKUP(E1388,'Volet 1 - Domaines 2&amp;3'!$A$39:$L$43,11,0)*D1388+VLOOKUP(E1388,'Volet 1 - Domaines 2&amp;3'!$A$39:$L$43,12,0))*$B$6,error),"")</f>
        <v>47006.936386861315</v>
      </c>
      <c r="I1388" s="119">
        <f>IFERROR((VLOOKUP(E1388,'Simulations - Consolidé'!$A$41:$P$45,15,0)*D1388+VLOOKUP(E1388,'Simulations - Consolidé'!$A$41:$P$45,16,0)),"")*$C$6</f>
        <v>62835.380881698409</v>
      </c>
      <c r="J1388" s="167">
        <v>37756.04</v>
      </c>
      <c r="K1388" s="167">
        <v>45307.25</v>
      </c>
      <c r="L1388" s="167">
        <v>22602.42</v>
      </c>
      <c r="M1388" s="167">
        <v>27122.91</v>
      </c>
      <c r="N1388" s="167">
        <v>18435.75</v>
      </c>
      <c r="O1388" s="167">
        <v>22122.9</v>
      </c>
    </row>
    <row r="1389" spans="1:15">
      <c r="A1389" s="1" t="s">
        <v>5878</v>
      </c>
      <c r="B1389" s="1" t="str">
        <f>VLOOKUP(A1389,'BDD de référence'!$B$5:$D$5006,3,0)</f>
        <v>56</v>
      </c>
      <c r="C1389" s="1" t="str">
        <f>VLOOKUP(A1389,'BDD de référence'!$B$5:$E$5006,4,0)</f>
        <v>Bretagne</v>
      </c>
      <c r="D1389" s="201">
        <v>16247</v>
      </c>
      <c r="E1389" s="189" t="str">
        <f t="shared" si="21"/>
        <v>Tranche B</v>
      </c>
      <c r="F1389" s="119">
        <f>IFERROR((VLOOKUP(E1389,'Simulations - Consolidé'!$A$41:$P$45,13,0)*D1389+VLOOKUP(E1389,'Simulations - Consolidé'!$A$41:$P$45,14,0)),"")*$B$6</f>
        <v>32570.245161290324</v>
      </c>
      <c r="G1389" s="119" t="str" cm="1">
        <f t="array" ref="G1389">IF(SUMIF('BDD de référence'!$B$6:$B$4786,A1389,'BDD de référence'!$I$6:$I$4786)&gt;0,IFERROR((VLOOKUP(E1389,'Volet 1 - Domaines 2&amp;3'!$A$39:$L$43,11,0)*D1389+VLOOKUP(E1389,'Volet 1 - Domaines 2&amp;3'!$A$39:$L$43,12,0))*$B$6,error),"")</f>
        <v/>
      </c>
      <c r="H1389" s="119" cm="1">
        <f t="array" ref="H1389">IF(SUMIF('BDD de référence'!$B$6:$B$4786,A1389,'BDD de référence'!$J$6:$J$4786)&gt;0,IFERROR((VLOOKUP(E1389,'Volet 1 - Domaines 2&amp;3'!$A$39:$L$43,11,0)*D1389+VLOOKUP(E1389,'Volet 1 - Domaines 2&amp;3'!$A$39:$L$43,12,0))*$B$6,error),"")</f>
        <v>17642.216129032255</v>
      </c>
      <c r="I1389" s="119">
        <f>IFERROR((VLOOKUP(E1389,'Simulations - Consolidé'!$A$41:$P$45,15,0)*D1389+VLOOKUP(E1389,'Simulations - Consolidé'!$A$41:$P$45,16,0)),"")*$C$6</f>
        <v>14158.944453186466</v>
      </c>
      <c r="J1389" s="167">
        <v>8984.34</v>
      </c>
      <c r="K1389" s="167">
        <v>10781.210000000001</v>
      </c>
      <c r="L1389" s="167">
        <v>7902.43</v>
      </c>
      <c r="M1389" s="167">
        <v>9482.92</v>
      </c>
      <c r="N1389" s="167">
        <v>6162.4</v>
      </c>
      <c r="O1389" s="167">
        <v>7394.88</v>
      </c>
    </row>
    <row r="1390" spans="1:15">
      <c r="A1390" s="1" t="s">
        <v>5842</v>
      </c>
      <c r="B1390" s="1" t="str">
        <f>VLOOKUP(A1390,'BDD de référence'!$B$5:$D$5006,3,0)</f>
        <v>56</v>
      </c>
      <c r="C1390" s="1" t="str">
        <f>VLOOKUP(A1390,'BDD de référence'!$B$5:$E$5006,4,0)</f>
        <v>Bretagne</v>
      </c>
      <c r="D1390" s="201">
        <v>118912</v>
      </c>
      <c r="E1390" s="189" t="str">
        <f t="shared" si="21"/>
        <v>Tranche C</v>
      </c>
      <c r="F1390" s="119">
        <f>IFERROR((VLOOKUP(E1390,'Simulations - Consolidé'!$A$41:$P$45,13,0)*D1390+VLOOKUP(E1390,'Simulations - Consolidé'!$A$41:$P$45,14,0)),"")*$B$6</f>
        <v>81083.953734939772</v>
      </c>
      <c r="G1390" s="119" t="str" cm="1">
        <f t="array" ref="G1390">IF(SUMIF('BDD de référence'!$B$6:$B$4786,A1390,'BDD de référence'!$I$6:$I$4786)&gt;0,IFERROR((VLOOKUP(E1390,'Volet 1 - Domaines 2&amp;3'!$A$39:$L$43,11,0)*D1390+VLOOKUP(E1390,'Volet 1 - Domaines 2&amp;3'!$A$39:$L$43,12,0))*$B$6,error),"")</f>
        <v/>
      </c>
      <c r="H1390" s="119" t="str" cm="1">
        <f t="array" ref="H1390">IF(SUMIF('BDD de référence'!$B$6:$B$4786,A1390,'BDD de référence'!$J$6:$J$4786)&gt;0,IFERROR((VLOOKUP(E1390,'Volet 1 - Domaines 2&amp;3'!$A$39:$L$43,11,0)*D1390+VLOOKUP(E1390,'Volet 1 - Domaines 2&amp;3'!$A$39:$L$43,12,0))*$B$6,error),"")</f>
        <v/>
      </c>
      <c r="I1390" s="119">
        <f>IFERROR((VLOOKUP(E1390,'Simulations - Consolidé'!$A$41:$P$45,15,0)*D1390+VLOOKUP(E1390,'Simulations - Consolidé'!$A$41:$P$45,16,0)),"")*$C$6</f>
        <v>35248.834980899206</v>
      </c>
      <c r="J1390" s="167">
        <v>21287.65</v>
      </c>
      <c r="K1390" s="167">
        <v>25545.18</v>
      </c>
      <c r="L1390" s="167">
        <v>14810.5</v>
      </c>
      <c r="M1390" s="167">
        <v>17772.599999999999</v>
      </c>
      <c r="N1390" s="167">
        <v>11313.04</v>
      </c>
      <c r="O1390" s="167">
        <v>13575.65</v>
      </c>
    </row>
    <row r="1391" spans="1:15">
      <c r="A1391" s="1" t="s">
        <v>5846</v>
      </c>
      <c r="B1391" s="1" t="str">
        <f>VLOOKUP(A1391,'BDD de référence'!$B$5:$D$5006,3,0)</f>
        <v>56</v>
      </c>
      <c r="C1391" s="1" t="str">
        <f>VLOOKUP(A1391,'BDD de référence'!$B$5:$E$5006,4,0)</f>
        <v>Bretagne</v>
      </c>
      <c r="D1391" s="201">
        <v>143495</v>
      </c>
      <c r="E1391" s="189" t="str">
        <f t="shared" si="21"/>
        <v>Tranche C</v>
      </c>
      <c r="F1391" s="119">
        <f>IFERROR((VLOOKUP(E1391,'Simulations - Consolidé'!$A$41:$P$45,13,0)*D1391+VLOOKUP(E1391,'Simulations - Consolidé'!$A$41:$P$45,14,0)),"")*$B$6</f>
        <v>91355.501204819273</v>
      </c>
      <c r="G1391" s="119" cm="1">
        <f t="array" ref="G1391">IF(SUMIF('BDD de référence'!$B$6:$B$4786,A1391,'BDD de référence'!$I$6:$I$4786)&gt;0,IFERROR((VLOOKUP(E1391,'Volet 1 - Domaines 2&amp;3'!$A$39:$L$43,11,0)*D1391+VLOOKUP(E1391,'Volet 1 - Domaines 2&amp;3'!$A$39:$L$43,12,0))*$B$6,error),"")</f>
        <v>34986.696385542164</v>
      </c>
      <c r="H1391" s="119" cm="1">
        <f t="array" ref="H1391">IF(SUMIF('BDD de référence'!$B$6:$B$4786,A1391,'BDD de référence'!$J$6:$J$4786)&gt;0,IFERROR((VLOOKUP(E1391,'Volet 1 - Domaines 2&amp;3'!$A$39:$L$43,11,0)*D1391+VLOOKUP(E1391,'Volet 1 - Domaines 2&amp;3'!$A$39:$L$43,12,0))*$B$6,error),"")</f>
        <v>34986.696385542164</v>
      </c>
      <c r="I1391" s="119">
        <f>IFERROR((VLOOKUP(E1391,'Simulations - Consolidé'!$A$41:$P$45,15,0)*D1391+VLOOKUP(E1391,'Simulations - Consolidé'!$A$41:$P$45,16,0)),"")*$C$6</f>
        <v>39714.084454892734</v>
      </c>
      <c r="J1391" s="167">
        <v>23953.279999999999</v>
      </c>
      <c r="K1391" s="167">
        <v>28743.94</v>
      </c>
      <c r="L1391" s="167">
        <v>16143.31</v>
      </c>
      <c r="M1391" s="167">
        <v>19371.98</v>
      </c>
      <c r="N1391" s="167">
        <v>12497.76</v>
      </c>
      <c r="O1391" s="167">
        <v>14997.32</v>
      </c>
    </row>
    <row r="1392" spans="1:15">
      <c r="A1392" s="1" t="s">
        <v>5872</v>
      </c>
      <c r="B1392" s="1" t="str">
        <f>VLOOKUP(A1392,'BDD de référence'!$B$5:$D$5006,3,0)</f>
        <v>56</v>
      </c>
      <c r="C1392" s="1" t="str">
        <f>VLOOKUP(A1392,'BDD de référence'!$B$5:$E$5006,4,0)</f>
        <v>Bretagne</v>
      </c>
      <c r="D1392" s="201">
        <v>23910</v>
      </c>
      <c r="E1392" s="189" t="str">
        <f t="shared" si="21"/>
        <v>Tranche C</v>
      </c>
      <c r="F1392" s="119">
        <f>IFERROR((VLOOKUP(E1392,'Simulations - Consolidé'!$A$41:$P$45,13,0)*D1392+VLOOKUP(E1392,'Simulations - Consolidé'!$A$41:$P$45,14,0)),"")*$B$6</f>
        <v>41389.142168674698</v>
      </c>
      <c r="G1392" s="119" t="str" cm="1">
        <f t="array" ref="G1392">IF(SUMIF('BDD de référence'!$B$6:$B$4786,A1392,'BDD de référence'!$I$6:$I$4786)&gt;0,IFERROR((VLOOKUP(E1392,'Volet 1 - Domaines 2&amp;3'!$A$39:$L$43,11,0)*D1392+VLOOKUP(E1392,'Volet 1 - Domaines 2&amp;3'!$A$39:$L$43,12,0))*$B$6,error),"")</f>
        <v/>
      </c>
      <c r="H1392" s="119" t="str" cm="1">
        <f t="array" ref="H1392">IF(SUMIF('BDD de référence'!$B$6:$B$4786,A1392,'BDD de référence'!$J$6:$J$4786)&gt;0,IFERROR((VLOOKUP(E1392,'Volet 1 - Domaines 2&amp;3'!$A$39:$L$43,11,0)*D1392+VLOOKUP(E1392,'Volet 1 - Domaines 2&amp;3'!$A$39:$L$43,12,0))*$B$6,error),"")</f>
        <v/>
      </c>
      <c r="I1392" s="119">
        <f>IFERROR((VLOOKUP(E1392,'Simulations - Consolidé'!$A$41:$P$45,15,0)*D1392+VLOOKUP(E1392,'Simulations - Consolidé'!$A$41:$P$45,16,0)),"")*$C$6</f>
        <v>17992.697384660594</v>
      </c>
      <c r="J1392" s="167">
        <v>10986.23</v>
      </c>
      <c r="K1392" s="167">
        <v>13183.48</v>
      </c>
      <c r="L1392" s="167">
        <v>9659.7900000000009</v>
      </c>
      <c r="M1392" s="167">
        <v>11591.75</v>
      </c>
      <c r="N1392" s="167">
        <v>6734.63</v>
      </c>
      <c r="O1392" s="167">
        <v>8081.56</v>
      </c>
    </row>
    <row r="1393" spans="1:15">
      <c r="A1393" s="1" t="s">
        <v>5925</v>
      </c>
      <c r="B1393" s="1" t="str">
        <f>VLOOKUP(A1393,'BDD de référence'!$B$5:$D$5006,3,0)</f>
        <v>56</v>
      </c>
      <c r="C1393" s="1" t="str">
        <f>VLOOKUP(A1393,'BDD de référence'!$B$5:$E$5006,4,0)</f>
        <v>Bretagne</v>
      </c>
      <c r="D1393" s="201">
        <v>6278.5</v>
      </c>
      <c r="E1393" s="189" t="str">
        <f t="shared" si="21"/>
        <v>Tranche A</v>
      </c>
      <c r="F1393" s="119">
        <f>IFERROR((VLOOKUP(E1393,'Simulations - Consolidé'!$A$41:$P$45,13,0)*D1393+VLOOKUP(E1393,'Simulations - Consolidé'!$A$41:$P$45,14,0)),"")*$B$6</f>
        <v>19874.335714285713</v>
      </c>
      <c r="G1393" s="119" t="str" cm="1">
        <f t="array" ref="G1393">IF(SUMIF('BDD de référence'!$B$6:$B$4786,A1393,'BDD de référence'!$I$6:$I$4786)&gt;0,IFERROR((VLOOKUP(E1393,'Volet 1 - Domaines 2&amp;3'!$A$39:$L$43,11,0)*D1393+VLOOKUP(E1393,'Volet 1 - Domaines 2&amp;3'!$A$39:$L$43,12,0))*$B$6,error),"")</f>
        <v/>
      </c>
      <c r="H1393" s="119" t="str" cm="1">
        <f t="array" ref="H1393">IF(SUMIF('BDD de référence'!$B$6:$B$4786,A1393,'BDD de référence'!$J$6:$J$4786)&gt;0,IFERROR((VLOOKUP(E1393,'Volet 1 - Domaines 2&amp;3'!$A$39:$L$43,11,0)*D1393+VLOOKUP(E1393,'Volet 1 - Domaines 2&amp;3'!$A$39:$L$43,12,0))*$B$6,error),"")</f>
        <v/>
      </c>
      <c r="I1393" s="119">
        <f>IFERROR((VLOOKUP(E1393,'Simulations - Consolidé'!$A$41:$P$45,15,0)*D1393+VLOOKUP(E1393,'Simulations - Consolidé'!$A$41:$P$45,16,0)),"")*$C$6</f>
        <v>8639.7757839721253</v>
      </c>
      <c r="J1393" s="167">
        <v>6078.22</v>
      </c>
      <c r="K1393" s="167">
        <v>7293.87</v>
      </c>
      <c r="L1393" s="167">
        <v>5287.84</v>
      </c>
      <c r="M1393" s="167">
        <v>6345.41</v>
      </c>
      <c r="N1393" s="167">
        <v>5330.7800000000007</v>
      </c>
      <c r="O1393" s="167">
        <v>6396.9400000000005</v>
      </c>
    </row>
    <row r="1394" spans="1:15">
      <c r="A1394" s="1" t="s">
        <v>5840</v>
      </c>
      <c r="B1394" s="1" t="str">
        <f>VLOOKUP(A1394,'BDD de référence'!$B$5:$D$5006,3,0)</f>
        <v>56</v>
      </c>
      <c r="C1394" s="1" t="str">
        <f>VLOOKUP(A1394,'BDD de référence'!$B$5:$E$5006,4,0)</f>
        <v>Bretagne</v>
      </c>
      <c r="D1394" s="201">
        <v>308499</v>
      </c>
      <c r="E1394" s="189" t="str">
        <f t="shared" si="21"/>
        <v>Tranche D</v>
      </c>
      <c r="F1394" s="119">
        <f>IFERROR((VLOOKUP(E1394,'Simulations - Consolidé'!$A$41:$P$45,13,0)*D1394+VLOOKUP(E1394,'Simulations - Consolidé'!$A$41:$P$45,14,0)),"")*$B$6</f>
        <v>135779.63905109491</v>
      </c>
      <c r="G1394" s="119" cm="1">
        <f t="array" ref="G1394">IF(SUMIF('BDD de référence'!$B$6:$B$4786,A1394,'BDD de référence'!$I$6:$I$4786)&gt;0,IFERROR((VLOOKUP(E1394,'Volet 1 - Domaines 2&amp;3'!$A$39:$L$43,11,0)*D1394+VLOOKUP(E1394,'Volet 1 - Domaines 2&amp;3'!$A$39:$L$43,12,0))*$B$6,error),"")</f>
        <v>45563.705255474451</v>
      </c>
      <c r="H1394" s="119" cm="1">
        <f t="array" ref="H1394">IF(SUMIF('BDD de référence'!$B$6:$B$4786,A1394,'BDD de référence'!$J$6:$J$4786)&gt;0,IFERROR((VLOOKUP(E1394,'Volet 1 - Domaines 2&amp;3'!$A$39:$L$43,11,0)*D1394+VLOOKUP(E1394,'Volet 1 - Domaines 2&amp;3'!$A$39:$L$43,12,0))*$B$6,error),"")</f>
        <v>45563.705255474451</v>
      </c>
      <c r="I1394" s="119">
        <f>IFERROR((VLOOKUP(E1394,'Simulations - Consolidé'!$A$41:$P$45,15,0)*D1394+VLOOKUP(E1394,'Simulations - Consolidé'!$A$41:$P$45,16,0)),"")*$C$6</f>
        <v>59026.15585721915</v>
      </c>
      <c r="J1394" s="167">
        <v>35482.04</v>
      </c>
      <c r="K1394" s="167">
        <v>42578.450000000004</v>
      </c>
      <c r="L1394" s="167">
        <v>21692.82</v>
      </c>
      <c r="M1394" s="167">
        <v>26031.39</v>
      </c>
      <c r="N1394" s="167">
        <v>17526.150000000001</v>
      </c>
      <c r="O1394" s="167">
        <v>21031.38</v>
      </c>
    </row>
    <row r="1395" spans="1:15">
      <c r="A1395" s="1" t="s">
        <v>5961</v>
      </c>
      <c r="B1395" s="1" t="str">
        <f>VLOOKUP(A1395,'BDD de référence'!$B$5:$D$5006,3,0)</f>
        <v>56</v>
      </c>
      <c r="C1395" s="1" t="str">
        <f>VLOOKUP(A1395,'BDD de référence'!$B$5:$E$5006,4,0)</f>
        <v>Bretagne</v>
      </c>
      <c r="D1395" s="201">
        <v>1409</v>
      </c>
      <c r="E1395" s="189" t="str">
        <f t="shared" si="21"/>
        <v>Tranche A</v>
      </c>
      <c r="F1395" s="119">
        <f>IFERROR((VLOOKUP(E1395,'Simulations - Consolidé'!$A$41:$P$45,13,0)*D1395+VLOOKUP(E1395,'Simulations - Consolidé'!$A$41:$P$45,14,0)),"")*$B$6</f>
        <v>16326.557142857142</v>
      </c>
      <c r="G1395" s="119" t="str" cm="1">
        <f t="array" ref="G1395">IF(SUMIF('BDD de référence'!$B$6:$B$4786,A1395,'BDD de référence'!$I$6:$I$4786)&gt;0,IFERROR((VLOOKUP(E1395,'Volet 1 - Domaines 2&amp;3'!$A$39:$L$43,11,0)*D1395+VLOOKUP(E1395,'Volet 1 - Domaines 2&amp;3'!$A$39:$L$43,12,0))*$B$6,error),"")</f>
        <v/>
      </c>
      <c r="H1395" s="119" t="str" cm="1">
        <f t="array" ref="H1395">IF(SUMIF('BDD de référence'!$B$6:$B$4786,A1395,'BDD de référence'!$J$6:$J$4786)&gt;0,IFERROR((VLOOKUP(E1395,'Volet 1 - Domaines 2&amp;3'!$A$39:$L$43,11,0)*D1395+VLOOKUP(E1395,'Volet 1 - Domaines 2&amp;3'!$A$39:$L$43,12,0))*$B$6,error),"")</f>
        <v/>
      </c>
      <c r="I1395" s="119">
        <f>IFERROR((VLOOKUP(E1395,'Simulations - Consolidé'!$A$41:$P$45,15,0)*D1395+VLOOKUP(E1395,'Simulations - Consolidé'!$A$41:$P$45,16,0)),"")*$C$6</f>
        <v>7097.4846689895467</v>
      </c>
      <c r="J1395" s="167">
        <v>4918.8200000000006</v>
      </c>
      <c r="K1395" s="167">
        <v>5902.59</v>
      </c>
      <c r="L1395" s="167">
        <v>4418.2800000000007</v>
      </c>
      <c r="M1395" s="167">
        <v>5301.9400000000005</v>
      </c>
      <c r="N1395" s="167">
        <v>4751.08</v>
      </c>
      <c r="O1395" s="167">
        <v>5701.3</v>
      </c>
    </row>
    <row r="1396" spans="1:15">
      <c r="A1396" s="1" t="s">
        <v>5875</v>
      </c>
      <c r="B1396" s="1" t="str">
        <f>VLOOKUP(A1396,'BDD de référence'!$B$5:$D$5006,3,0)</f>
        <v>56</v>
      </c>
      <c r="C1396" s="1" t="str">
        <f>VLOOKUP(A1396,'BDD de référence'!$B$5:$E$5006,4,0)</f>
        <v>Bretagne</v>
      </c>
      <c r="D1396" s="201">
        <v>17017</v>
      </c>
      <c r="E1396" s="189" t="str">
        <f t="shared" si="21"/>
        <v>Tranche B</v>
      </c>
      <c r="F1396" s="119">
        <f>IFERROR((VLOOKUP(E1396,'Simulations - Consolidé'!$A$41:$P$45,13,0)*D1396+VLOOKUP(E1396,'Simulations - Consolidé'!$A$41:$P$45,14,0)),"")*$B$6</f>
        <v>33583.664516129029</v>
      </c>
      <c r="G1396" s="119" t="str" cm="1">
        <f t="array" ref="G1396">IF(SUMIF('BDD de référence'!$B$6:$B$4786,A1396,'BDD de référence'!$I$6:$I$4786)&gt;0,IFERROR((VLOOKUP(E1396,'Volet 1 - Domaines 2&amp;3'!$A$39:$L$43,11,0)*D1396+VLOOKUP(E1396,'Volet 1 - Domaines 2&amp;3'!$A$39:$L$43,12,0))*$B$6,error),"")</f>
        <v/>
      </c>
      <c r="H1396" s="119" cm="1">
        <f t="array" ref="H1396">IF(SUMIF('BDD de référence'!$B$6:$B$4786,A1396,'BDD de référence'!$J$6:$J$4786)&gt;0,IFERROR((VLOOKUP(E1396,'Volet 1 - Domaines 2&amp;3'!$A$39:$L$43,11,0)*D1396+VLOOKUP(E1396,'Volet 1 - Domaines 2&amp;3'!$A$39:$L$43,12,0))*$B$6,error),"")</f>
        <v>18191.151612903224</v>
      </c>
      <c r="I1396" s="119">
        <f>IFERROR((VLOOKUP(E1396,'Simulations - Consolidé'!$A$41:$P$45,15,0)*D1396+VLOOKUP(E1396,'Simulations - Consolidé'!$A$41:$P$45,16,0)),"")*$C$6</f>
        <v>14599.49834775767</v>
      </c>
      <c r="J1396" s="167">
        <v>9212.02</v>
      </c>
      <c r="K1396" s="167">
        <v>11054.43</v>
      </c>
      <c r="L1396" s="167">
        <v>8109.42</v>
      </c>
      <c r="M1396" s="167">
        <v>9731.31</v>
      </c>
      <c r="N1396" s="167">
        <v>6224.5</v>
      </c>
      <c r="O1396" s="167">
        <v>7469.4</v>
      </c>
    </row>
    <row r="1397" spans="1:15">
      <c r="A1397" s="1" t="s">
        <v>6115</v>
      </c>
      <c r="B1397" s="1" t="str">
        <f>VLOOKUP(A1397,'BDD de référence'!$B$5:$D$5006,3,0)</f>
        <v>57</v>
      </c>
      <c r="C1397" s="1" t="str">
        <f>VLOOKUP(A1397,'BDD de référence'!$B$5:$E$5006,4,0)</f>
        <v>Grand Est</v>
      </c>
      <c r="D1397" s="201">
        <v>7078</v>
      </c>
      <c r="E1397" s="189" t="str">
        <f t="shared" si="21"/>
        <v>Tranche B</v>
      </c>
      <c r="F1397" s="119">
        <f>IFERROR((VLOOKUP(E1397,'Simulations - Consolidé'!$A$41:$P$45,13,0)*D1397+VLOOKUP(E1397,'Simulations - Consolidé'!$A$41:$P$45,14,0)),"")*$B$6</f>
        <v>20502.658064516127</v>
      </c>
      <c r="G1397" s="119" t="str" cm="1">
        <f t="array" ref="G1397">IF(SUMIF('BDD de référence'!$B$6:$B$4786,A1397,'BDD de référence'!$I$6:$I$4786)&gt;0,IFERROR((VLOOKUP(E1397,'Volet 1 - Domaines 2&amp;3'!$A$39:$L$43,11,0)*D1397+VLOOKUP(E1397,'Volet 1 - Domaines 2&amp;3'!$A$39:$L$43,12,0))*$B$6,error),"")</f>
        <v/>
      </c>
      <c r="H1397" s="119" t="str" cm="1">
        <f t="array" ref="H1397">IF(SUMIF('BDD de référence'!$B$6:$B$4786,A1397,'BDD de référence'!$J$6:$J$4786)&gt;0,IFERROR((VLOOKUP(E1397,'Volet 1 - Domaines 2&amp;3'!$A$39:$L$43,11,0)*D1397+VLOOKUP(E1397,'Volet 1 - Domaines 2&amp;3'!$A$39:$L$43,12,0))*$B$6,error),"")</f>
        <v/>
      </c>
      <c r="I1397" s="119">
        <f>IFERROR((VLOOKUP(E1397,'Simulations - Consolidé'!$A$41:$P$45,15,0)*D1397+VLOOKUP(E1397,'Simulations - Consolidé'!$A$41:$P$45,16,0)),"")*$C$6</f>
        <v>8912.9202202989763</v>
      </c>
      <c r="J1397" s="167">
        <v>6273.0700000000006</v>
      </c>
      <c r="K1397" s="167">
        <v>7527.6900000000005</v>
      </c>
      <c r="L1397" s="167">
        <v>5437.6500000000005</v>
      </c>
      <c r="M1397" s="167">
        <v>6525.18</v>
      </c>
      <c r="N1397" s="167">
        <v>5422.96</v>
      </c>
      <c r="O1397" s="167">
        <v>6507.56</v>
      </c>
    </row>
    <row r="1398" spans="1:15">
      <c r="A1398" s="1" t="s">
        <v>6072</v>
      </c>
      <c r="B1398" s="1" t="str">
        <f>VLOOKUP(A1398,'BDD de référence'!$B$5:$D$5006,3,0)</f>
        <v>57</v>
      </c>
      <c r="C1398" s="1" t="str">
        <f>VLOOKUP(A1398,'BDD de référence'!$B$5:$E$5006,4,0)</f>
        <v>Grand Est</v>
      </c>
      <c r="D1398" s="201">
        <v>33593.5</v>
      </c>
      <c r="E1398" s="189" t="str">
        <f t="shared" si="21"/>
        <v>Tranche C</v>
      </c>
      <c r="F1398" s="119">
        <f>IFERROR((VLOOKUP(E1398,'Simulations - Consolidé'!$A$41:$P$45,13,0)*D1398+VLOOKUP(E1398,'Simulations - Consolidé'!$A$41:$P$45,14,0)),"")*$B$6</f>
        <v>45435.211807228916</v>
      </c>
      <c r="G1398" s="119" t="str" cm="1">
        <f t="array" ref="G1398">IF(SUMIF('BDD de référence'!$B$6:$B$4786,A1398,'BDD de référence'!$I$6:$I$4786)&gt;0,IFERROR((VLOOKUP(E1398,'Volet 1 - Domaines 2&amp;3'!$A$39:$L$43,11,0)*D1398+VLOOKUP(E1398,'Volet 1 - Domaines 2&amp;3'!$A$39:$L$43,12,0))*$B$6,error),"")</f>
        <v/>
      </c>
      <c r="H1398" s="119" cm="1">
        <f t="array" ref="H1398">IF(SUMIF('BDD de référence'!$B$6:$B$4786,A1398,'BDD de référence'!$J$6:$J$4786)&gt;0,IFERROR((VLOOKUP(E1398,'Volet 1 - Domaines 2&amp;3'!$A$39:$L$43,11,0)*D1398+VLOOKUP(E1398,'Volet 1 - Domaines 2&amp;3'!$A$39:$L$43,12,0))*$B$6,error),"")</f>
        <v>23281.524578313252</v>
      </c>
      <c r="I1398" s="119">
        <f>IFERROR((VLOOKUP(E1398,'Simulations - Consolidé'!$A$41:$P$45,15,0)*D1398+VLOOKUP(E1398,'Simulations - Consolidé'!$A$41:$P$45,16,0)),"")*$C$6</f>
        <v>19751.605706729359</v>
      </c>
      <c r="J1398" s="167">
        <v>12036.25</v>
      </c>
      <c r="K1398" s="167">
        <v>14443.5</v>
      </c>
      <c r="L1398" s="167">
        <v>10184.800000000001</v>
      </c>
      <c r="M1398" s="167">
        <v>12221.76</v>
      </c>
      <c r="N1398" s="167">
        <v>7201.3</v>
      </c>
      <c r="O1398" s="167">
        <v>8641.56</v>
      </c>
    </row>
    <row r="1399" spans="1:15">
      <c r="A1399" s="1" t="s">
        <v>6052</v>
      </c>
      <c r="B1399" s="1" t="str">
        <f>VLOOKUP(A1399,'BDD de référence'!$B$5:$D$5006,3,0)</f>
        <v>57</v>
      </c>
      <c r="C1399" s="1" t="str">
        <f>VLOOKUP(A1399,'BDD de référence'!$B$5:$E$5006,4,0)</f>
        <v>Grand Est</v>
      </c>
      <c r="D1399" s="201">
        <v>31512</v>
      </c>
      <c r="E1399" s="189" t="str">
        <f t="shared" si="21"/>
        <v>Tranche C</v>
      </c>
      <c r="F1399" s="119">
        <f>IFERROR((VLOOKUP(E1399,'Simulations - Consolidé'!$A$41:$P$45,13,0)*D1399+VLOOKUP(E1399,'Simulations - Consolidé'!$A$41:$P$45,14,0)),"")*$B$6</f>
        <v>44565.495903614457</v>
      </c>
      <c r="G1399" s="119" t="str" cm="1">
        <f t="array" ref="G1399">IF(SUMIF('BDD de référence'!$B$6:$B$4786,A1399,'BDD de référence'!$I$6:$I$4786)&gt;0,IFERROR((VLOOKUP(E1399,'Volet 1 - Domaines 2&amp;3'!$A$39:$L$43,11,0)*D1399+VLOOKUP(E1399,'Volet 1 - Domaines 2&amp;3'!$A$39:$L$43,12,0))*$B$6,error),"")</f>
        <v/>
      </c>
      <c r="H1399" s="119" cm="1">
        <f t="array" ref="H1399">IF(SUMIF('BDD de référence'!$B$6:$B$4786,A1399,'BDD de référence'!$J$6:$J$4786)&gt;0,IFERROR((VLOOKUP(E1399,'Volet 1 - Domaines 2&amp;3'!$A$39:$L$43,11,0)*D1399+VLOOKUP(E1399,'Volet 1 - Domaines 2&amp;3'!$A$39:$L$43,12,0))*$B$6,error),"")</f>
        <v>23059.832289156624</v>
      </c>
      <c r="I1399" s="119">
        <f>IFERROR((VLOOKUP(E1399,'Simulations - Consolidé'!$A$41:$P$45,15,0)*D1399+VLOOKUP(E1399,'Simulations - Consolidé'!$A$41:$P$45,16,0)),"")*$C$6</f>
        <v>19373.522609462241</v>
      </c>
      <c r="J1399" s="167">
        <v>11810.550000000001</v>
      </c>
      <c r="K1399" s="167">
        <v>14172.66</v>
      </c>
      <c r="L1399" s="167">
        <v>10071.950000000001</v>
      </c>
      <c r="M1399" s="167">
        <v>12086.34</v>
      </c>
      <c r="N1399" s="167">
        <v>7100.99</v>
      </c>
      <c r="O1399" s="167">
        <v>8521.19</v>
      </c>
    </row>
    <row r="1400" spans="1:15">
      <c r="A1400" s="1" t="s">
        <v>6048</v>
      </c>
      <c r="B1400" s="1" t="str">
        <f>VLOOKUP(A1400,'BDD de référence'!$B$5:$D$5006,3,0)</f>
        <v>57</v>
      </c>
      <c r="C1400" s="1" t="str">
        <f>VLOOKUP(A1400,'BDD de référence'!$B$5:$E$5006,4,0)</f>
        <v>Grand Est</v>
      </c>
      <c r="D1400" s="201">
        <v>35466.5</v>
      </c>
      <c r="E1400" s="189" t="str">
        <f t="shared" si="21"/>
        <v>Tranche C</v>
      </c>
      <c r="F1400" s="119">
        <f>IFERROR((VLOOKUP(E1400,'Simulations - Consolidé'!$A$41:$P$45,13,0)*D1400+VLOOKUP(E1400,'Simulations - Consolidé'!$A$41:$P$45,14,0)),"")*$B$6</f>
        <v>46217.80987951807</v>
      </c>
      <c r="G1400" s="119" t="str" cm="1">
        <f t="array" ref="G1400">IF(SUMIF('BDD de référence'!$B$6:$B$4786,A1400,'BDD de référence'!$I$6:$I$4786)&gt;0,IFERROR((VLOOKUP(E1400,'Volet 1 - Domaines 2&amp;3'!$A$39:$L$43,11,0)*D1400+VLOOKUP(E1400,'Volet 1 - Domaines 2&amp;3'!$A$39:$L$43,12,0))*$B$6,error),"")</f>
        <v/>
      </c>
      <c r="H1400" s="119" t="str" cm="1">
        <f t="array" ref="H1400">IF(SUMIF('BDD de référence'!$B$6:$B$4786,A1400,'BDD de référence'!$J$6:$J$4786)&gt;0,IFERROR((VLOOKUP(E1400,'Volet 1 - Domaines 2&amp;3'!$A$39:$L$43,11,0)*D1400+VLOOKUP(E1400,'Volet 1 - Domaines 2&amp;3'!$A$39:$L$43,12,0))*$B$6,error),"")</f>
        <v/>
      </c>
      <c r="I1400" s="119">
        <f>IFERROR((VLOOKUP(E1400,'Simulations - Consolidé'!$A$41:$P$45,15,0)*D1400+VLOOKUP(E1400,'Simulations - Consolidé'!$A$41:$P$45,16,0)),"")*$C$6</f>
        <v>20091.816920364385</v>
      </c>
      <c r="J1400" s="167">
        <v>12239.35</v>
      </c>
      <c r="K1400" s="167">
        <v>14687.22</v>
      </c>
      <c r="L1400" s="167">
        <v>10286.35</v>
      </c>
      <c r="M1400" s="167">
        <v>12343.62</v>
      </c>
      <c r="N1400" s="167">
        <v>7291.56</v>
      </c>
      <c r="O1400" s="167">
        <v>8749.880000000001</v>
      </c>
    </row>
    <row r="1401" spans="1:15">
      <c r="A1401" s="1" t="s">
        <v>6064</v>
      </c>
      <c r="B1401" s="1" t="str">
        <f>VLOOKUP(A1401,'BDD de référence'!$B$5:$D$5006,3,0)</f>
        <v>57</v>
      </c>
      <c r="C1401" s="1" t="str">
        <f>VLOOKUP(A1401,'BDD de référence'!$B$5:$E$5006,4,0)</f>
        <v>Grand Est</v>
      </c>
      <c r="D1401" s="201">
        <v>33169</v>
      </c>
      <c r="E1401" s="189" t="str">
        <f t="shared" si="21"/>
        <v>Tranche C</v>
      </c>
      <c r="F1401" s="119">
        <f>IFERROR((VLOOKUP(E1401,'Simulations - Consolidé'!$A$41:$P$45,13,0)*D1401+VLOOKUP(E1401,'Simulations - Consolidé'!$A$41:$P$45,14,0)),"")*$B$6</f>
        <v>45257.842409638557</v>
      </c>
      <c r="G1401" s="119" t="str" cm="1">
        <f t="array" ref="G1401">IF(SUMIF('BDD de référence'!$B$6:$B$4786,A1401,'BDD de référence'!$I$6:$I$4786)&gt;0,IFERROR((VLOOKUP(E1401,'Volet 1 - Domaines 2&amp;3'!$A$39:$L$43,11,0)*D1401+VLOOKUP(E1401,'Volet 1 - Domaines 2&amp;3'!$A$39:$L$43,12,0))*$B$6,error),"")</f>
        <v/>
      </c>
      <c r="H1401" s="119" t="str" cm="1">
        <f t="array" ref="H1401">IF(SUMIF('BDD de référence'!$B$6:$B$4786,A1401,'BDD de référence'!$J$6:$J$4786)&gt;0,IFERROR((VLOOKUP(E1401,'Volet 1 - Domaines 2&amp;3'!$A$39:$L$43,11,0)*D1401+VLOOKUP(E1401,'Volet 1 - Domaines 2&amp;3'!$A$39:$L$43,12,0))*$B$6,error),"")</f>
        <v/>
      </c>
      <c r="I1401" s="119">
        <f>IFERROR((VLOOKUP(E1401,'Simulations - Consolidé'!$A$41:$P$45,15,0)*D1401+VLOOKUP(E1401,'Simulations - Consolidé'!$A$41:$P$45,16,0)),"")*$C$6</f>
        <v>19674.499641492803</v>
      </c>
      <c r="J1401" s="167">
        <v>11990.22</v>
      </c>
      <c r="K1401" s="167">
        <v>14388.27</v>
      </c>
      <c r="L1401" s="167">
        <v>10161.780000000001</v>
      </c>
      <c r="M1401" s="167">
        <v>12194.14</v>
      </c>
      <c r="N1401" s="167">
        <v>7180.85</v>
      </c>
      <c r="O1401" s="167">
        <v>8617.02</v>
      </c>
    </row>
    <row r="1402" spans="1:15">
      <c r="A1402" s="1" t="s">
        <v>6034</v>
      </c>
      <c r="B1402" s="1" t="str">
        <f>VLOOKUP(A1402,'BDD de référence'!$B$5:$D$5006,3,0)</f>
        <v>57</v>
      </c>
      <c r="C1402" s="1" t="str">
        <f>VLOOKUP(A1402,'BDD de référence'!$B$5:$E$5006,4,0)</f>
        <v>Grand Est</v>
      </c>
      <c r="D1402" s="201">
        <v>82828.75</v>
      </c>
      <c r="E1402" s="189" t="str">
        <f t="shared" si="21"/>
        <v>Tranche C</v>
      </c>
      <c r="F1402" s="119">
        <f>IFERROR((VLOOKUP(E1402,'Simulations - Consolidé'!$A$41:$P$45,13,0)*D1402+VLOOKUP(E1402,'Simulations - Consolidé'!$A$41:$P$45,14,0)),"")*$B$6</f>
        <v>66007.241566265046</v>
      </c>
      <c r="G1402" s="119" t="str" cm="1">
        <f t="array" ref="G1402">IF(SUMIF('BDD de référence'!$B$6:$B$4786,A1402,'BDD de référence'!$I$6:$I$4786)&gt;0,IFERROR((VLOOKUP(E1402,'Volet 1 - Domaines 2&amp;3'!$A$39:$L$43,11,0)*D1402+VLOOKUP(E1402,'Volet 1 - Domaines 2&amp;3'!$A$39:$L$43,12,0))*$B$6,error),"")</f>
        <v/>
      </c>
      <c r="H1402" s="119" t="str" cm="1">
        <f t="array" ref="H1402">IF(SUMIF('BDD de référence'!$B$6:$B$4786,A1402,'BDD de référence'!$J$6:$J$4786)&gt;0,IFERROR((VLOOKUP(E1402,'Volet 1 - Domaines 2&amp;3'!$A$39:$L$43,11,0)*D1402+VLOOKUP(E1402,'Volet 1 - Domaines 2&amp;3'!$A$39:$L$43,12,0))*$B$6,error),"")</f>
        <v/>
      </c>
      <c r="I1402" s="119">
        <f>IFERROR((VLOOKUP(E1402,'Simulations - Consolidé'!$A$41:$P$45,15,0)*D1402+VLOOKUP(E1402,'Simulations - Consolidé'!$A$41:$P$45,16,0)),"")*$C$6</f>
        <v>28694.683205994712</v>
      </c>
      <c r="J1402" s="167">
        <v>17375.009999999998</v>
      </c>
      <c r="K1402" s="167">
        <v>20850.019999999997</v>
      </c>
      <c r="L1402" s="167">
        <v>12854.18</v>
      </c>
      <c r="M1402" s="167">
        <v>15425.02</v>
      </c>
      <c r="N1402" s="167">
        <v>9574.09</v>
      </c>
      <c r="O1402" s="167">
        <v>11488.91</v>
      </c>
    </row>
    <row r="1403" spans="1:15">
      <c r="A1403" s="1" t="s">
        <v>6026</v>
      </c>
      <c r="B1403" s="1" t="str">
        <f>VLOOKUP(A1403,'BDD de référence'!$B$5:$D$5006,3,0)</f>
        <v>57</v>
      </c>
      <c r="C1403" s="1" t="str">
        <f>VLOOKUP(A1403,'BDD de référence'!$B$5:$E$5006,4,0)</f>
        <v>Grand Est</v>
      </c>
      <c r="D1403" s="201">
        <v>115797</v>
      </c>
      <c r="E1403" s="189" t="str">
        <f t="shared" si="21"/>
        <v>Tranche C</v>
      </c>
      <c r="F1403" s="119">
        <f>IFERROR((VLOOKUP(E1403,'Simulations - Consolidé'!$A$41:$P$45,13,0)*D1403+VLOOKUP(E1403,'Simulations - Consolidé'!$A$41:$P$45,14,0)),"")*$B$6</f>
        <v>79782.409156626512</v>
      </c>
      <c r="G1403" s="119" cm="1">
        <f t="array" ref="G1403">IF(SUMIF('BDD de référence'!$B$6:$B$4786,A1403,'BDD de référence'!$I$6:$I$4786)&gt;0,IFERROR((VLOOKUP(E1403,'Volet 1 - Domaines 2&amp;3'!$A$39:$L$43,11,0)*D1403+VLOOKUP(E1403,'Volet 1 - Domaines 2&amp;3'!$A$39:$L$43,12,0))*$B$6,error),"")</f>
        <v>32036.692530120483</v>
      </c>
      <c r="H1403" s="119" cm="1">
        <f t="array" ref="H1403">IF(SUMIF('BDD de référence'!$B$6:$B$4786,A1403,'BDD de référence'!$J$6:$J$4786)&gt;0,IFERROR((VLOOKUP(E1403,'Volet 1 - Domaines 2&amp;3'!$A$39:$L$43,11,0)*D1403+VLOOKUP(E1403,'Volet 1 - Domaines 2&amp;3'!$A$39:$L$43,12,0))*$B$6,error),"")</f>
        <v>32036.692530120483</v>
      </c>
      <c r="I1403" s="119">
        <f>IFERROR((VLOOKUP(E1403,'Simulations - Consolidé'!$A$41:$P$45,15,0)*D1403+VLOOKUP(E1403,'Simulations - Consolidé'!$A$41:$P$45,16,0)),"")*$C$6</f>
        <v>34683.027223038494</v>
      </c>
      <c r="J1403" s="167">
        <v>20949.89</v>
      </c>
      <c r="K1403" s="167">
        <v>25139.87</v>
      </c>
      <c r="L1403" s="167">
        <v>14641.61</v>
      </c>
      <c r="M1403" s="167">
        <v>17569.939999999999</v>
      </c>
      <c r="N1403" s="167">
        <v>11162.91</v>
      </c>
      <c r="O1403" s="167">
        <v>13395.5</v>
      </c>
    </row>
    <row r="1404" spans="1:15">
      <c r="A1404" s="1" t="s">
        <v>6097</v>
      </c>
      <c r="B1404" s="1" t="str">
        <f>VLOOKUP(A1404,'BDD de référence'!$B$5:$D$5006,3,0)</f>
        <v>57</v>
      </c>
      <c r="C1404" s="1" t="str">
        <f>VLOOKUP(A1404,'BDD de référence'!$B$5:$E$5006,4,0)</f>
        <v>Grand Est</v>
      </c>
      <c r="D1404" s="201">
        <v>11645.5</v>
      </c>
      <c r="E1404" s="189" t="str">
        <f t="shared" si="21"/>
        <v>Tranche B</v>
      </c>
      <c r="F1404" s="119">
        <f>IFERROR((VLOOKUP(E1404,'Simulations - Consolidé'!$A$41:$P$45,13,0)*D1404+VLOOKUP(E1404,'Simulations - Consolidé'!$A$41:$P$45,14,0)),"")*$B$6</f>
        <v>26514.077419354839</v>
      </c>
      <c r="G1404" s="119" t="str" cm="1">
        <f t="array" ref="G1404">IF(SUMIF('BDD de référence'!$B$6:$B$4786,A1404,'BDD de référence'!$I$6:$I$4786)&gt;0,IFERROR((VLOOKUP(E1404,'Volet 1 - Domaines 2&amp;3'!$A$39:$L$43,11,0)*D1404+VLOOKUP(E1404,'Volet 1 - Domaines 2&amp;3'!$A$39:$L$43,12,0))*$B$6,error),"")</f>
        <v/>
      </c>
      <c r="H1404" s="119" t="str" cm="1">
        <f t="array" ref="H1404">IF(SUMIF('BDD de référence'!$B$6:$B$4786,A1404,'BDD de référence'!$J$6:$J$4786)&gt;0,IFERROR((VLOOKUP(E1404,'Volet 1 - Domaines 2&amp;3'!$A$39:$L$43,11,0)*D1404+VLOOKUP(E1404,'Volet 1 - Domaines 2&amp;3'!$A$39:$L$43,12,0))*$B$6,error),"")</f>
        <v/>
      </c>
      <c r="I1404" s="119">
        <f>IFERROR((VLOOKUP(E1404,'Simulations - Consolidé'!$A$41:$P$45,15,0)*D1404+VLOOKUP(E1404,'Simulations - Consolidé'!$A$41:$P$45,16,0)),"")*$C$6</f>
        <v>11526.205822187254</v>
      </c>
      <c r="J1404" s="167">
        <v>7623.68</v>
      </c>
      <c r="K1404" s="167">
        <v>9148.42</v>
      </c>
      <c r="L1404" s="167">
        <v>6665.46</v>
      </c>
      <c r="M1404" s="167">
        <v>7998.56</v>
      </c>
      <c r="N1404" s="167">
        <v>5791.31</v>
      </c>
      <c r="O1404" s="167">
        <v>6949.58</v>
      </c>
    </row>
    <row r="1405" spans="1:15">
      <c r="A1405" s="1" t="s">
        <v>6028</v>
      </c>
      <c r="B1405" s="1" t="str">
        <f>VLOOKUP(A1405,'BDD de référence'!$B$5:$D$5006,3,0)</f>
        <v>57</v>
      </c>
      <c r="C1405" s="1" t="str">
        <f>VLOOKUP(A1405,'BDD de référence'!$B$5:$E$5006,4,0)</f>
        <v>Grand Est</v>
      </c>
      <c r="D1405" s="201">
        <v>94627.5</v>
      </c>
      <c r="E1405" s="189" t="str">
        <f t="shared" si="21"/>
        <v>Tranche C</v>
      </c>
      <c r="F1405" s="119">
        <f>IFERROR((VLOOKUP(E1405,'Simulations - Consolidé'!$A$41:$P$45,13,0)*D1405+VLOOKUP(E1405,'Simulations - Consolidé'!$A$41:$P$45,14,0)),"")*$B$6</f>
        <v>70937.128915662644</v>
      </c>
      <c r="G1405" s="119" t="str" cm="1">
        <f t="array" ref="G1405">IF(SUMIF('BDD de référence'!$B$6:$B$4786,A1405,'BDD de référence'!$I$6:$I$4786)&gt;0,IFERROR((VLOOKUP(E1405,'Volet 1 - Domaines 2&amp;3'!$A$39:$L$43,11,0)*D1405+VLOOKUP(E1405,'Volet 1 - Domaines 2&amp;3'!$A$39:$L$43,12,0))*$B$6,error),"")</f>
        <v/>
      </c>
      <c r="H1405" s="119" cm="1">
        <f t="array" ref="H1405">IF(SUMIF('BDD de référence'!$B$6:$B$4786,A1405,'BDD de référence'!$J$6:$J$4786)&gt;0,IFERROR((VLOOKUP(E1405,'Volet 1 - Domaines 2&amp;3'!$A$39:$L$43,11,0)*D1405+VLOOKUP(E1405,'Volet 1 - Domaines 2&amp;3'!$A$39:$L$43,12,0))*$B$6,error),"")</f>
        <v>29782.01325301205</v>
      </c>
      <c r="I1405" s="119">
        <f>IFERROR((VLOOKUP(E1405,'Simulations - Consolidé'!$A$41:$P$45,15,0)*D1405+VLOOKUP(E1405,'Simulations - Consolidé'!$A$41:$P$45,16,0)),"")*$C$6</f>
        <v>30837.804966206288</v>
      </c>
      <c r="J1405" s="167">
        <v>18654.399999999998</v>
      </c>
      <c r="K1405" s="167">
        <v>22385.279999999999</v>
      </c>
      <c r="L1405" s="167">
        <v>13493.87</v>
      </c>
      <c r="M1405" s="167">
        <v>16192.65</v>
      </c>
      <c r="N1405" s="167">
        <v>10142.700000000001</v>
      </c>
      <c r="O1405" s="167">
        <v>12171.24</v>
      </c>
    </row>
    <row r="1406" spans="1:15">
      <c r="A1406" s="1" t="s">
        <v>6055</v>
      </c>
      <c r="B1406" s="1" t="str">
        <f>VLOOKUP(A1406,'BDD de référence'!$B$5:$D$5006,3,0)</f>
        <v>57</v>
      </c>
      <c r="C1406" s="1" t="str">
        <f>VLOOKUP(A1406,'BDD de référence'!$B$5:$E$5006,4,0)</f>
        <v>Grand Est</v>
      </c>
      <c r="D1406" s="201">
        <v>30140.5</v>
      </c>
      <c r="E1406" s="189" t="str">
        <f t="shared" si="21"/>
        <v>Tranche C</v>
      </c>
      <c r="F1406" s="119">
        <f>IFERROR((VLOOKUP(E1406,'Simulations - Consolidé'!$A$41:$P$45,13,0)*D1406+VLOOKUP(E1406,'Simulations - Consolidé'!$A$41:$P$45,14,0)),"")*$B$6</f>
        <v>43992.44024096385</v>
      </c>
      <c r="G1406" s="119" t="str" cm="1">
        <f t="array" ref="G1406">IF(SUMIF('BDD de référence'!$B$6:$B$4786,A1406,'BDD de référence'!$I$6:$I$4786)&gt;0,IFERROR((VLOOKUP(E1406,'Volet 1 - Domaines 2&amp;3'!$A$39:$L$43,11,0)*D1406+VLOOKUP(E1406,'Volet 1 - Domaines 2&amp;3'!$A$39:$L$43,12,0))*$B$6,error),"")</f>
        <v/>
      </c>
      <c r="H1406" s="119" cm="1">
        <f t="array" ref="H1406">IF(SUMIF('BDD de référence'!$B$6:$B$4786,A1406,'BDD de référence'!$J$6:$J$4786)&gt;0,IFERROR((VLOOKUP(E1406,'Volet 1 - Domaines 2&amp;3'!$A$39:$L$43,11,0)*D1406+VLOOKUP(E1406,'Volet 1 - Domaines 2&amp;3'!$A$39:$L$43,12,0))*$B$6,error),"")</f>
        <v>22913.759277108431</v>
      </c>
      <c r="I1406" s="119">
        <f>IFERROR((VLOOKUP(E1406,'Simulations - Consolidé'!$A$41:$P$45,15,0)*D1406+VLOOKUP(E1406,'Simulations - Consolidé'!$A$41:$P$45,16,0)),"")*$C$6</f>
        <v>19124.403720246846</v>
      </c>
      <c r="J1406" s="167">
        <v>11661.83</v>
      </c>
      <c r="K1406" s="167">
        <v>13994.2</v>
      </c>
      <c r="L1406" s="167">
        <v>9997.59</v>
      </c>
      <c r="M1406" s="167">
        <v>11997.11</v>
      </c>
      <c r="N1406" s="167">
        <v>7034.9000000000005</v>
      </c>
      <c r="O1406" s="167">
        <v>8441.8799999999992</v>
      </c>
    </row>
    <row r="1407" spans="1:15">
      <c r="A1407" s="1" t="s">
        <v>6094</v>
      </c>
      <c r="B1407" s="1" t="str">
        <f>VLOOKUP(A1407,'BDD de référence'!$B$5:$D$5006,3,0)</f>
        <v>57</v>
      </c>
      <c r="C1407" s="1" t="str">
        <f>VLOOKUP(A1407,'BDD de référence'!$B$5:$E$5006,4,0)</f>
        <v>Grand Est</v>
      </c>
      <c r="D1407" s="201">
        <v>11727.5</v>
      </c>
      <c r="E1407" s="189" t="str">
        <f t="shared" si="21"/>
        <v>Tranche B</v>
      </c>
      <c r="F1407" s="119">
        <f>IFERROR((VLOOKUP(E1407,'Simulations - Consolidé'!$A$41:$P$45,13,0)*D1407+VLOOKUP(E1407,'Simulations - Consolidé'!$A$41:$P$45,14,0)),"")*$B$6</f>
        <v>26622</v>
      </c>
      <c r="G1407" s="119" t="str" cm="1">
        <f t="array" ref="G1407">IF(SUMIF('BDD de référence'!$B$6:$B$4786,A1407,'BDD de référence'!$I$6:$I$4786)&gt;0,IFERROR((VLOOKUP(E1407,'Volet 1 - Domaines 2&amp;3'!$A$39:$L$43,11,0)*D1407+VLOOKUP(E1407,'Volet 1 - Domaines 2&amp;3'!$A$39:$L$43,12,0))*$B$6,error),"")</f>
        <v/>
      </c>
      <c r="H1407" s="119" cm="1">
        <f t="array" ref="H1407">IF(SUMIF('BDD de référence'!$B$6:$B$4786,A1407,'BDD de référence'!$J$6:$J$4786)&gt;0,IFERROR((VLOOKUP(E1407,'Volet 1 - Domaines 2&amp;3'!$A$39:$L$43,11,0)*D1407+VLOOKUP(E1407,'Volet 1 - Domaines 2&amp;3'!$A$39:$L$43,12,0))*$B$6,error),"")</f>
        <v>14420.25</v>
      </c>
      <c r="I1407" s="119">
        <f>IFERROR((VLOOKUP(E1407,'Simulations - Consolidé'!$A$41:$P$45,15,0)*D1407+VLOOKUP(E1407,'Simulations - Consolidé'!$A$41:$P$45,16,0)),"")*$C$6</f>
        <v>11573.121951219511</v>
      </c>
      <c r="J1407" s="167">
        <v>7647.92</v>
      </c>
      <c r="K1407" s="167">
        <v>9177.51</v>
      </c>
      <c r="L1407" s="167">
        <v>6687.5</v>
      </c>
      <c r="M1407" s="167">
        <v>8025</v>
      </c>
      <c r="N1407" s="167">
        <v>5797.92</v>
      </c>
      <c r="O1407" s="167">
        <v>6957.51</v>
      </c>
    </row>
    <row r="1408" spans="1:15">
      <c r="A1408" s="1" t="s">
        <v>6077</v>
      </c>
      <c r="B1408" s="1" t="str">
        <f>VLOOKUP(A1408,'BDD de référence'!$B$5:$D$5006,3,0)</f>
        <v>57</v>
      </c>
      <c r="C1408" s="1" t="str">
        <f>VLOOKUP(A1408,'BDD de référence'!$B$5:$E$5006,4,0)</f>
        <v>Grand Est</v>
      </c>
      <c r="D1408" s="201">
        <v>17837</v>
      </c>
      <c r="E1408" s="189" t="str">
        <f t="shared" si="21"/>
        <v>Tranche B</v>
      </c>
      <c r="F1408" s="119">
        <f>IFERROR((VLOOKUP(E1408,'Simulations - Consolidé'!$A$41:$P$45,13,0)*D1408+VLOOKUP(E1408,'Simulations - Consolidé'!$A$41:$P$45,14,0)),"")*$B$6</f>
        <v>34662.890322580643</v>
      </c>
      <c r="G1408" s="119" t="str" cm="1">
        <f t="array" ref="G1408">IF(SUMIF('BDD de référence'!$B$6:$B$4786,A1408,'BDD de référence'!$I$6:$I$4786)&gt;0,IFERROR((VLOOKUP(E1408,'Volet 1 - Domaines 2&amp;3'!$A$39:$L$43,11,0)*D1408+VLOOKUP(E1408,'Volet 1 - Domaines 2&amp;3'!$A$39:$L$43,12,0))*$B$6,error),"")</f>
        <v/>
      </c>
      <c r="H1408" s="119" cm="1">
        <f t="array" ref="H1408">IF(SUMIF('BDD de référence'!$B$6:$B$4786,A1408,'BDD de référence'!$J$6:$J$4786)&gt;0,IFERROR((VLOOKUP(E1408,'Volet 1 - Domaines 2&amp;3'!$A$39:$L$43,11,0)*D1408+VLOOKUP(E1408,'Volet 1 - Domaines 2&amp;3'!$A$39:$L$43,12,0))*$B$6,error),"")</f>
        <v>18775.732258064512</v>
      </c>
      <c r="I1408" s="119">
        <f>IFERROR((VLOOKUP(E1408,'Simulations - Consolidé'!$A$41:$P$45,15,0)*D1408+VLOOKUP(E1408,'Simulations - Consolidé'!$A$41:$P$45,16,0)),"")*$C$6</f>
        <v>15068.659638080253</v>
      </c>
      <c r="J1408" s="167">
        <v>9454.5</v>
      </c>
      <c r="K1408" s="167">
        <v>11345.4</v>
      </c>
      <c r="L1408" s="167">
        <v>8329.85</v>
      </c>
      <c r="M1408" s="167">
        <v>9995.82</v>
      </c>
      <c r="N1408" s="167">
        <v>6290.63</v>
      </c>
      <c r="O1408" s="167">
        <v>7548.76</v>
      </c>
    </row>
    <row r="1409" spans="1:15">
      <c r="A1409" s="1" t="s">
        <v>6087</v>
      </c>
      <c r="B1409" s="1" t="str">
        <f>VLOOKUP(A1409,'BDD de référence'!$B$5:$D$5006,3,0)</f>
        <v>57</v>
      </c>
      <c r="C1409" s="1" t="str">
        <f>VLOOKUP(A1409,'BDD de référence'!$B$5:$E$5006,4,0)</f>
        <v>Grand Est</v>
      </c>
      <c r="D1409" s="201">
        <v>14263</v>
      </c>
      <c r="E1409" s="189" t="str">
        <f t="shared" si="21"/>
        <v>Tranche B</v>
      </c>
      <c r="F1409" s="119">
        <f>IFERROR((VLOOKUP(E1409,'Simulations - Consolidé'!$A$41:$P$45,13,0)*D1409+VLOOKUP(E1409,'Simulations - Consolidé'!$A$41:$P$45,14,0)),"")*$B$6</f>
        <v>29959.045161290323</v>
      </c>
      <c r="G1409" s="119" t="str" cm="1">
        <f t="array" ref="G1409">IF(SUMIF('BDD de référence'!$B$6:$B$4786,A1409,'BDD de référence'!$I$6:$I$4786)&gt;0,IFERROR((VLOOKUP(E1409,'Volet 1 - Domaines 2&amp;3'!$A$39:$L$43,11,0)*D1409+VLOOKUP(E1409,'Volet 1 - Domaines 2&amp;3'!$A$39:$L$43,12,0))*$B$6,error),"")</f>
        <v/>
      </c>
      <c r="H1409" s="119" t="str" cm="1">
        <f t="array" ref="H1409">IF(SUMIF('BDD de référence'!$B$6:$B$4786,A1409,'BDD de référence'!$J$6:$J$4786)&gt;0,IFERROR((VLOOKUP(E1409,'Volet 1 - Domaines 2&amp;3'!$A$39:$L$43,11,0)*D1409+VLOOKUP(E1409,'Volet 1 - Domaines 2&amp;3'!$A$39:$L$43,12,0))*$B$6,error),"")</f>
        <v/>
      </c>
      <c r="I1409" s="119">
        <f>IFERROR((VLOOKUP(E1409,'Simulations - Consolidé'!$A$41:$P$45,15,0)*D1409+VLOOKUP(E1409,'Simulations - Consolidé'!$A$41:$P$45,16,0)),"")*$C$6</f>
        <v>13023.802989771833</v>
      </c>
      <c r="J1409" s="167">
        <v>8397.67</v>
      </c>
      <c r="K1409" s="167">
        <v>10077.210000000001</v>
      </c>
      <c r="L1409" s="167">
        <v>7369.1</v>
      </c>
      <c r="M1409" s="167">
        <v>8842.92</v>
      </c>
      <c r="N1409" s="167">
        <v>6002.4</v>
      </c>
      <c r="O1409" s="167">
        <v>7202.88</v>
      </c>
    </row>
    <row r="1410" spans="1:15">
      <c r="A1410" s="1" t="s">
        <v>6089</v>
      </c>
      <c r="B1410" s="1" t="str">
        <f>VLOOKUP(A1410,'BDD de référence'!$B$5:$D$5006,3,0)</f>
        <v>57</v>
      </c>
      <c r="C1410" s="1" t="str">
        <f>VLOOKUP(A1410,'BDD de référence'!$B$5:$E$5006,4,0)</f>
        <v>Grand Est</v>
      </c>
      <c r="D1410" s="201">
        <v>13446.5</v>
      </c>
      <c r="E1410" s="189" t="str">
        <f t="shared" si="21"/>
        <v>Tranche B</v>
      </c>
      <c r="F1410" s="119">
        <f>IFERROR((VLOOKUP(E1410,'Simulations - Consolidé'!$A$41:$P$45,13,0)*D1410+VLOOKUP(E1410,'Simulations - Consolidé'!$A$41:$P$45,14,0)),"")*$B$6</f>
        <v>28884.425806451607</v>
      </c>
      <c r="G1410" s="119" t="str" cm="1">
        <f t="array" ref="G1410">IF(SUMIF('BDD de référence'!$B$6:$B$4786,A1410,'BDD de référence'!$I$6:$I$4786)&gt;0,IFERROR((VLOOKUP(E1410,'Volet 1 - Domaines 2&amp;3'!$A$39:$L$43,11,0)*D1410+VLOOKUP(E1410,'Volet 1 - Domaines 2&amp;3'!$A$39:$L$43,12,0))*$B$6,error),"")</f>
        <v/>
      </c>
      <c r="H1410" s="119" t="str" cm="1">
        <f t="array" ref="H1410">IF(SUMIF('BDD de référence'!$B$6:$B$4786,A1410,'BDD de référence'!$J$6:$J$4786)&gt;0,IFERROR((VLOOKUP(E1410,'Volet 1 - Domaines 2&amp;3'!$A$39:$L$43,11,0)*D1410+VLOOKUP(E1410,'Volet 1 - Domaines 2&amp;3'!$A$39:$L$43,12,0))*$B$6,error),"")</f>
        <v/>
      </c>
      <c r="I1410" s="119">
        <f>IFERROR((VLOOKUP(E1410,'Simulations - Consolidé'!$A$41:$P$45,15,0)*D1410+VLOOKUP(E1410,'Simulations - Consolidé'!$A$41:$P$45,16,0)),"")*$C$6</f>
        <v>12556.644217151848</v>
      </c>
      <c r="J1410" s="167">
        <v>8156.2300000000005</v>
      </c>
      <c r="K1410" s="167">
        <v>9787.48</v>
      </c>
      <c r="L1410" s="167">
        <v>7149.6</v>
      </c>
      <c r="M1410" s="167">
        <v>8579.52</v>
      </c>
      <c r="N1410" s="167">
        <v>5936.55</v>
      </c>
      <c r="O1410" s="167">
        <v>7123.86</v>
      </c>
    </row>
    <row r="1411" spans="1:15">
      <c r="A1411" s="1" t="s">
        <v>6113</v>
      </c>
      <c r="B1411" s="1" t="str">
        <f>VLOOKUP(A1411,'BDD de référence'!$B$5:$D$5006,3,0)</f>
        <v>57</v>
      </c>
      <c r="C1411" s="1" t="str">
        <f>VLOOKUP(A1411,'BDD de référence'!$B$5:$E$5006,4,0)</f>
        <v>Grand Est</v>
      </c>
      <c r="D1411" s="201">
        <v>7702.5</v>
      </c>
      <c r="E1411" s="189" t="str">
        <f t="shared" si="21"/>
        <v>Tranche B</v>
      </c>
      <c r="F1411" s="119">
        <f>IFERROR((VLOOKUP(E1411,'Simulations - Consolidé'!$A$41:$P$45,13,0)*D1411+VLOOKUP(E1411,'Simulations - Consolidé'!$A$41:$P$45,14,0)),"")*$B$6</f>
        <v>21324.580645161292</v>
      </c>
      <c r="G1411" s="119" t="str" cm="1">
        <f t="array" ref="G1411">IF(SUMIF('BDD de référence'!$B$6:$B$4786,A1411,'BDD de référence'!$I$6:$I$4786)&gt;0,IFERROR((VLOOKUP(E1411,'Volet 1 - Domaines 2&amp;3'!$A$39:$L$43,11,0)*D1411+VLOOKUP(E1411,'Volet 1 - Domaines 2&amp;3'!$A$39:$L$43,12,0))*$B$6,error),"")</f>
        <v/>
      </c>
      <c r="H1411" s="119" t="str" cm="1">
        <f t="array" ref="H1411">IF(SUMIF('BDD de référence'!$B$6:$B$4786,A1411,'BDD de référence'!$J$6:$J$4786)&gt;0,IFERROR((VLOOKUP(E1411,'Volet 1 - Domaines 2&amp;3'!$A$39:$L$43,11,0)*D1411+VLOOKUP(E1411,'Volet 1 - Domaines 2&amp;3'!$A$39:$L$43,12,0))*$B$6,error),"")</f>
        <v/>
      </c>
      <c r="I1411" s="119">
        <f>IFERROR((VLOOKUP(E1411,'Simulations - Consolidé'!$A$41:$P$45,15,0)*D1411+VLOOKUP(E1411,'Simulations - Consolidé'!$A$41:$P$45,16,0)),"")*$C$6</f>
        <v>9270.2265932336741</v>
      </c>
      <c r="J1411" s="167">
        <v>6457.74</v>
      </c>
      <c r="K1411" s="167">
        <v>7749.29</v>
      </c>
      <c r="L1411" s="167">
        <v>5605.52</v>
      </c>
      <c r="M1411" s="167">
        <v>6726.63</v>
      </c>
      <c r="N1411" s="167">
        <v>5473.33</v>
      </c>
      <c r="O1411" s="167">
        <v>6568</v>
      </c>
    </row>
    <row r="1412" spans="1:15">
      <c r="A1412" s="1" t="s">
        <v>6046</v>
      </c>
      <c r="B1412" s="1" t="str">
        <f>VLOOKUP(A1412,'BDD de référence'!$B$5:$D$5006,3,0)</f>
        <v>57</v>
      </c>
      <c r="C1412" s="1" t="str">
        <f>VLOOKUP(A1412,'BDD de référence'!$B$5:$E$5006,4,0)</f>
        <v>Grand Est</v>
      </c>
      <c r="D1412" s="201">
        <v>44534.75</v>
      </c>
      <c r="E1412" s="189" t="str">
        <f t="shared" si="21"/>
        <v>Tranche C</v>
      </c>
      <c r="F1412" s="119">
        <f>IFERROR((VLOOKUP(E1412,'Simulations - Consolidé'!$A$41:$P$45,13,0)*D1412+VLOOKUP(E1412,'Simulations - Consolidé'!$A$41:$P$45,14,0)),"")*$B$6</f>
        <v>50006.808795180717</v>
      </c>
      <c r="G1412" s="119" t="str" cm="1">
        <f t="array" ref="G1412">IF(SUMIF('BDD de référence'!$B$6:$B$4786,A1412,'BDD de référence'!$I$6:$I$4786)&gt;0,IFERROR((VLOOKUP(E1412,'Volet 1 - Domaines 2&amp;3'!$A$39:$L$43,11,0)*D1412+VLOOKUP(E1412,'Volet 1 - Domaines 2&amp;3'!$A$39:$L$43,12,0))*$B$6,error),"")</f>
        <v/>
      </c>
      <c r="H1412" s="119" t="str" cm="1">
        <f t="array" ref="H1412">IF(SUMIF('BDD de référence'!$B$6:$B$4786,A1412,'BDD de référence'!$J$6:$J$4786)&gt;0,IFERROR((VLOOKUP(E1412,'Volet 1 - Domaines 2&amp;3'!$A$39:$L$43,11,0)*D1412+VLOOKUP(E1412,'Volet 1 - Domaines 2&amp;3'!$A$39:$L$43,12,0))*$B$6,error),"")</f>
        <v/>
      </c>
      <c r="I1412" s="119">
        <f>IFERROR((VLOOKUP(E1412,'Simulations - Consolidé'!$A$41:$P$45,15,0)*D1412+VLOOKUP(E1412,'Simulations - Consolidé'!$A$41:$P$45,16,0)),"")*$C$6</f>
        <v>21738.971398765796</v>
      </c>
      <c r="J1412" s="167">
        <v>13222.65</v>
      </c>
      <c r="K1412" s="167">
        <v>15867.18</v>
      </c>
      <c r="L1412" s="167">
        <v>10778</v>
      </c>
      <c r="M1412" s="167">
        <v>12933.6</v>
      </c>
      <c r="N1412" s="167">
        <v>7728.59</v>
      </c>
      <c r="O1412" s="167">
        <v>9274.31</v>
      </c>
    </row>
    <row r="1413" spans="1:15">
      <c r="A1413" s="1" t="s">
        <v>6058</v>
      </c>
      <c r="B1413" s="1" t="str">
        <f>VLOOKUP(A1413,'BDD de référence'!$B$5:$D$5006,3,0)</f>
        <v>57</v>
      </c>
      <c r="C1413" s="1" t="str">
        <f>VLOOKUP(A1413,'BDD de référence'!$B$5:$E$5006,4,0)</f>
        <v>Grand Est</v>
      </c>
      <c r="D1413" s="201">
        <v>25799</v>
      </c>
      <c r="E1413" s="189" t="str">
        <f t="shared" si="21"/>
        <v>Tranche C</v>
      </c>
      <c r="F1413" s="119">
        <f>IFERROR((VLOOKUP(E1413,'Simulations - Consolidé'!$A$41:$P$45,13,0)*D1413+VLOOKUP(E1413,'Simulations - Consolidé'!$A$41:$P$45,14,0)),"")*$B$6</f>
        <v>42178.425542168676</v>
      </c>
      <c r="G1413" s="119" t="str" cm="1">
        <f t="array" ref="G1413">IF(SUMIF('BDD de référence'!$B$6:$B$4786,A1413,'BDD de référence'!$I$6:$I$4786)&gt;0,IFERROR((VLOOKUP(E1413,'Volet 1 - Domaines 2&amp;3'!$A$39:$L$43,11,0)*D1413+VLOOKUP(E1413,'Volet 1 - Domaines 2&amp;3'!$A$39:$L$43,12,0))*$B$6,error),"")</f>
        <v/>
      </c>
      <c r="H1413" s="119" cm="1">
        <f t="array" ref="H1413">IF(SUMIF('BDD de référence'!$B$6:$B$4786,A1413,'BDD de référence'!$J$6:$J$4786)&gt;0,IFERROR((VLOOKUP(E1413,'Volet 1 - Domaines 2&amp;3'!$A$39:$L$43,11,0)*D1413+VLOOKUP(E1413,'Volet 1 - Domaines 2&amp;3'!$A$39:$L$43,12,0))*$B$6,error),"")</f>
        <v>22451.363373493976</v>
      </c>
      <c r="I1413" s="119">
        <f>IFERROR((VLOOKUP(E1413,'Simulations - Consolidé'!$A$41:$P$45,15,0)*D1413+VLOOKUP(E1413,'Simulations - Consolidé'!$A$41:$P$45,16,0)),"")*$C$6</f>
        <v>18335.814833970031</v>
      </c>
      <c r="J1413" s="167">
        <v>11191.06</v>
      </c>
      <c r="K1413" s="167">
        <v>13429.28</v>
      </c>
      <c r="L1413" s="167">
        <v>9762.2000000000007</v>
      </c>
      <c r="M1413" s="167">
        <v>11714.64</v>
      </c>
      <c r="N1413" s="167">
        <v>6825.66</v>
      </c>
      <c r="O1413" s="167">
        <v>8190.8</v>
      </c>
    </row>
    <row r="1414" spans="1:15">
      <c r="A1414" s="1" t="s">
        <v>6061</v>
      </c>
      <c r="B1414" s="1" t="str">
        <f>VLOOKUP(A1414,'BDD de référence'!$B$5:$D$5006,3,0)</f>
        <v>57</v>
      </c>
      <c r="C1414" s="1" t="str">
        <f>VLOOKUP(A1414,'BDD de référence'!$B$5:$E$5006,4,0)</f>
        <v>Grand Est</v>
      </c>
      <c r="D1414" s="201">
        <v>24362.5</v>
      </c>
      <c r="E1414" s="189" t="str">
        <f t="shared" si="21"/>
        <v>Tranche C</v>
      </c>
      <c r="F1414" s="119">
        <f>IFERROR((VLOOKUP(E1414,'Simulations - Consolidé'!$A$41:$P$45,13,0)*D1414+VLOOKUP(E1414,'Simulations - Consolidé'!$A$41:$P$45,14,0)),"")*$B$6</f>
        <v>41578.21084337349</v>
      </c>
      <c r="G1414" s="119" t="str" cm="1">
        <f t="array" ref="G1414">IF(SUMIF('BDD de référence'!$B$6:$B$4786,A1414,'BDD de référence'!$I$6:$I$4786)&gt;0,IFERROR((VLOOKUP(E1414,'Volet 1 - Domaines 2&amp;3'!$A$39:$L$43,11,0)*D1414+VLOOKUP(E1414,'Volet 1 - Domaines 2&amp;3'!$A$39:$L$43,12,0))*$B$6,error),"")</f>
        <v/>
      </c>
      <c r="H1414" s="119" cm="1">
        <f t="array" ref="H1414">IF(SUMIF('BDD de référence'!$B$6:$B$4786,A1414,'BDD de référence'!$J$6:$J$4786)&gt;0,IFERROR((VLOOKUP(E1414,'Volet 1 - Domaines 2&amp;3'!$A$39:$L$43,11,0)*D1414+VLOOKUP(E1414,'Volet 1 - Domaines 2&amp;3'!$A$39:$L$43,12,0))*$B$6,error),"")</f>
        <v>22298.367469879515</v>
      </c>
      <c r="I1414" s="119">
        <f>IFERROR((VLOOKUP(E1414,'Simulations - Consolidé'!$A$41:$P$45,15,0)*D1414+VLOOKUP(E1414,'Simulations - Consolidé'!$A$41:$P$45,16,0)),"")*$C$6</f>
        <v>18074.889362327362</v>
      </c>
      <c r="J1414" s="167">
        <v>11035.300000000001</v>
      </c>
      <c r="K1414" s="167">
        <v>13242.36</v>
      </c>
      <c r="L1414" s="167">
        <v>9684.32</v>
      </c>
      <c r="M1414" s="167">
        <v>11621.19</v>
      </c>
      <c r="N1414" s="167">
        <v>6756.4400000000005</v>
      </c>
      <c r="O1414" s="167">
        <v>8107.7300000000005</v>
      </c>
    </row>
    <row r="1415" spans="1:15">
      <c r="A1415" s="1" t="s">
        <v>6019</v>
      </c>
      <c r="B1415" s="1" t="str">
        <f>VLOOKUP(A1415,'BDD de référence'!$B$5:$D$5006,3,0)</f>
        <v>57</v>
      </c>
      <c r="C1415" s="1" t="str">
        <f>VLOOKUP(A1415,'BDD de référence'!$B$5:$E$5006,4,0)</f>
        <v>Grand Est</v>
      </c>
      <c r="D1415" s="201">
        <v>115763</v>
      </c>
      <c r="E1415" s="189" t="str">
        <f t="shared" si="21"/>
        <v>Tranche C</v>
      </c>
      <c r="F1415" s="119">
        <f>IFERROR((VLOOKUP(E1415,'Simulations - Consolidé'!$A$41:$P$45,13,0)*D1415+VLOOKUP(E1415,'Simulations - Consolidé'!$A$41:$P$45,14,0)),"")*$B$6</f>
        <v>79768.202891566267</v>
      </c>
      <c r="G1415" s="119" t="str" cm="1">
        <f t="array" ref="G1415">IF(SUMIF('BDD de référence'!$B$6:$B$4786,A1415,'BDD de référence'!$I$6:$I$4786)&gt;0,IFERROR((VLOOKUP(E1415,'Volet 1 - Domaines 2&amp;3'!$A$39:$L$43,11,0)*D1415+VLOOKUP(E1415,'Volet 1 - Domaines 2&amp;3'!$A$39:$L$43,12,0))*$B$6,error),"")</f>
        <v/>
      </c>
      <c r="H1415" s="119" cm="1">
        <f t="array" ref="H1415">IF(SUMIF('BDD de référence'!$B$6:$B$4786,A1415,'BDD de référence'!$J$6:$J$4786)&gt;0,IFERROR((VLOOKUP(E1415,'Volet 1 - Domaines 2&amp;3'!$A$39:$L$43,11,0)*D1415+VLOOKUP(E1415,'Volet 1 - Domaines 2&amp;3'!$A$39:$L$43,12,0))*$B$6,error),"")</f>
        <v>32033.071325301204</v>
      </c>
      <c r="I1415" s="119">
        <f>IFERROR((VLOOKUP(E1415,'Simulations - Consolidé'!$A$41:$P$45,15,0)*D1415+VLOOKUP(E1415,'Simulations - Consolidé'!$A$41:$P$45,16,0)),"")*$C$6</f>
        <v>34676.851472230381</v>
      </c>
      <c r="J1415" s="167">
        <v>20946.199999999997</v>
      </c>
      <c r="K1415" s="167">
        <v>25135.439999999999</v>
      </c>
      <c r="L1415" s="167">
        <v>14639.77</v>
      </c>
      <c r="M1415" s="167">
        <v>17567.73</v>
      </c>
      <c r="N1415" s="167">
        <v>11161.28</v>
      </c>
      <c r="O1415" s="167">
        <v>13393.54</v>
      </c>
    </row>
    <row r="1416" spans="1:15">
      <c r="A1416" s="1" t="s">
        <v>6105</v>
      </c>
      <c r="B1416" s="1" t="str">
        <f>VLOOKUP(A1416,'BDD de référence'!$B$5:$D$5006,3,0)</f>
        <v>57</v>
      </c>
      <c r="C1416" s="1" t="str">
        <f>VLOOKUP(A1416,'BDD de référence'!$B$5:$E$5006,4,0)</f>
        <v>Grand Est</v>
      </c>
      <c r="D1416" s="201">
        <v>9106.5</v>
      </c>
      <c r="E1416" s="189" t="str">
        <f t="shared" si="21"/>
        <v>Tranche B</v>
      </c>
      <c r="F1416" s="119">
        <f>IFERROR((VLOOKUP(E1416,'Simulations - Consolidé'!$A$41:$P$45,13,0)*D1416+VLOOKUP(E1416,'Simulations - Consolidé'!$A$41:$P$45,14,0)),"")*$B$6</f>
        <v>23172.425806451611</v>
      </c>
      <c r="G1416" s="119" t="str" cm="1">
        <f t="array" ref="G1416">IF(SUMIF('BDD de référence'!$B$6:$B$4786,A1416,'BDD de référence'!$I$6:$I$4786)&gt;0,IFERROR((VLOOKUP(E1416,'Volet 1 - Domaines 2&amp;3'!$A$39:$L$43,11,0)*D1416+VLOOKUP(E1416,'Volet 1 - Domaines 2&amp;3'!$A$39:$L$43,12,0))*$B$6,error),"")</f>
        <v/>
      </c>
      <c r="H1416" s="119" t="str" cm="1">
        <f t="array" ref="H1416">IF(SUMIF('BDD de référence'!$B$6:$B$4786,A1416,'BDD de référence'!$J$6:$J$4786)&gt;0,IFERROR((VLOOKUP(E1416,'Volet 1 - Domaines 2&amp;3'!$A$39:$L$43,11,0)*D1416+VLOOKUP(E1416,'Volet 1 - Domaines 2&amp;3'!$A$39:$L$43,12,0))*$B$6,error),"")</f>
        <v/>
      </c>
      <c r="I1416" s="119">
        <f>IFERROR((VLOOKUP(E1416,'Simulations - Consolidé'!$A$41:$P$45,15,0)*D1416+VLOOKUP(E1416,'Simulations - Consolidé'!$A$41:$P$45,16,0)),"")*$C$6</f>
        <v>10073.522265932337</v>
      </c>
      <c r="J1416" s="167">
        <v>6872.9000000000005</v>
      </c>
      <c r="K1416" s="167">
        <v>8247.48</v>
      </c>
      <c r="L1416" s="167">
        <v>5982.9400000000005</v>
      </c>
      <c r="M1416" s="167">
        <v>7179.5300000000007</v>
      </c>
      <c r="N1416" s="167">
        <v>5586.55</v>
      </c>
      <c r="O1416" s="167">
        <v>6703.86</v>
      </c>
    </row>
    <row r="1417" spans="1:15">
      <c r="A1417" s="1" t="s">
        <v>6109</v>
      </c>
      <c r="B1417" s="1" t="str">
        <f>VLOOKUP(A1417,'BDD de référence'!$B$5:$D$5006,3,0)</f>
        <v>57</v>
      </c>
      <c r="C1417" s="1" t="str">
        <f>VLOOKUP(A1417,'BDD de référence'!$B$5:$E$5006,4,0)</f>
        <v>Grand Est</v>
      </c>
      <c r="D1417" s="201">
        <v>8409</v>
      </c>
      <c r="E1417" s="189" t="str">
        <f t="shared" si="21"/>
        <v>Tranche B</v>
      </c>
      <c r="F1417" s="119">
        <f>IFERROR((VLOOKUP(E1417,'Simulations - Consolidé'!$A$41:$P$45,13,0)*D1417+VLOOKUP(E1417,'Simulations - Consolidé'!$A$41:$P$45,14,0)),"")*$B$6</f>
        <v>22254.425806451611</v>
      </c>
      <c r="G1417" s="119" t="str" cm="1">
        <f t="array" ref="G1417">IF(SUMIF('BDD de référence'!$B$6:$B$4786,A1417,'BDD de référence'!$I$6:$I$4786)&gt;0,IFERROR((VLOOKUP(E1417,'Volet 1 - Domaines 2&amp;3'!$A$39:$L$43,11,0)*D1417+VLOOKUP(E1417,'Volet 1 - Domaines 2&amp;3'!$A$39:$L$43,12,0))*$B$6,error),"")</f>
        <v/>
      </c>
      <c r="H1417" s="119" t="str" cm="1">
        <f t="array" ref="H1417">IF(SUMIF('BDD de référence'!$B$6:$B$4786,A1417,'BDD de référence'!$J$6:$J$4786)&gt;0,IFERROR((VLOOKUP(E1417,'Volet 1 - Domaines 2&amp;3'!$A$39:$L$43,11,0)*D1417+VLOOKUP(E1417,'Volet 1 - Domaines 2&amp;3'!$A$39:$L$43,12,0))*$B$6,error),"")</f>
        <v/>
      </c>
      <c r="I1417" s="119">
        <f>IFERROR((VLOOKUP(E1417,'Simulations - Consolidé'!$A$41:$P$45,15,0)*D1417+VLOOKUP(E1417,'Simulations - Consolidé'!$A$41:$P$45,16,0)),"")*$C$6</f>
        <v>9674.449095200629</v>
      </c>
      <c r="J1417" s="167">
        <v>6666.6500000000005</v>
      </c>
      <c r="K1417" s="167">
        <v>7999.98</v>
      </c>
      <c r="L1417" s="167">
        <v>5795.4400000000005</v>
      </c>
      <c r="M1417" s="167">
        <v>6954.5300000000007</v>
      </c>
      <c r="N1417" s="167">
        <v>5530.3</v>
      </c>
      <c r="O1417" s="167">
        <v>6636.36</v>
      </c>
    </row>
    <row r="1418" spans="1:15">
      <c r="A1418" s="1" t="s">
        <v>6066</v>
      </c>
      <c r="B1418" s="1" t="str">
        <f>VLOOKUP(A1418,'BDD de référence'!$B$5:$D$5006,3,0)</f>
        <v>57</v>
      </c>
      <c r="C1418" s="1" t="str">
        <f>VLOOKUP(A1418,'BDD de référence'!$B$5:$E$5006,4,0)</f>
        <v>Grand Est</v>
      </c>
      <c r="D1418" s="201">
        <v>19597</v>
      </c>
      <c r="E1418" s="189" t="str">
        <f t="shared" si="21"/>
        <v>Tranche B</v>
      </c>
      <c r="F1418" s="119">
        <f>IFERROR((VLOOKUP(E1418,'Simulations - Consolidé'!$A$41:$P$45,13,0)*D1418+VLOOKUP(E1418,'Simulations - Consolidé'!$A$41:$P$45,14,0)),"")*$B$6</f>
        <v>36979.277419354839</v>
      </c>
      <c r="G1418" s="119" t="str" cm="1">
        <f t="array" ref="G1418">IF(SUMIF('BDD de référence'!$B$6:$B$4786,A1418,'BDD de référence'!$I$6:$I$4786)&gt;0,IFERROR((VLOOKUP(E1418,'Volet 1 - Domaines 2&amp;3'!$A$39:$L$43,11,0)*D1418+VLOOKUP(E1418,'Volet 1 - Domaines 2&amp;3'!$A$39:$L$43,12,0))*$B$6,error),"")</f>
        <v/>
      </c>
      <c r="H1418" s="119" cm="1">
        <f t="array" ref="H1418">IF(SUMIF('BDD de référence'!$B$6:$B$4786,A1418,'BDD de référence'!$J$6:$J$4786)&gt;0,IFERROR((VLOOKUP(E1418,'Volet 1 - Domaines 2&amp;3'!$A$39:$L$43,11,0)*D1418+VLOOKUP(E1418,'Volet 1 - Domaines 2&amp;3'!$A$39:$L$43,12,0))*$B$6,error),"")</f>
        <v>20030.441935483872</v>
      </c>
      <c r="I1418" s="119">
        <f>IFERROR((VLOOKUP(E1418,'Simulations - Consolidé'!$A$41:$P$45,15,0)*D1418+VLOOKUP(E1418,'Simulations - Consolidé'!$A$41:$P$45,16,0)),"")*$C$6</f>
        <v>16075.639968528716</v>
      </c>
      <c r="J1418" s="167">
        <v>9974.93</v>
      </c>
      <c r="K1418" s="167">
        <v>11969.92</v>
      </c>
      <c r="L1418" s="167">
        <v>8802.9600000000009</v>
      </c>
      <c r="M1418" s="167">
        <v>10563.56</v>
      </c>
      <c r="N1418" s="167">
        <v>6432.56</v>
      </c>
      <c r="O1418" s="167">
        <v>7719.08</v>
      </c>
    </row>
    <row r="1419" spans="1:15">
      <c r="A1419" s="1" t="s">
        <v>6036</v>
      </c>
      <c r="B1419" s="1" t="str">
        <f>VLOOKUP(A1419,'BDD de référence'!$B$5:$D$5006,3,0)</f>
        <v>57</v>
      </c>
      <c r="C1419" s="1" t="str">
        <f>VLOOKUP(A1419,'BDD de référence'!$B$5:$E$5006,4,0)</f>
        <v>Grand Est</v>
      </c>
      <c r="D1419" s="201">
        <v>76095</v>
      </c>
      <c r="E1419" s="189" t="str">
        <f t="shared" ref="E1419:E1482" si="22">IF(D1419&gt;230000,"Tranche D",IF(D1419&lt;7000,"Tranche A",IF(D1419&lt;22500,"Tranche B","Tranche C")))</f>
        <v>Tranche C</v>
      </c>
      <c r="F1419" s="119">
        <f>IFERROR((VLOOKUP(E1419,'Simulations - Consolidé'!$A$41:$P$45,13,0)*D1419+VLOOKUP(E1419,'Simulations - Consolidé'!$A$41:$P$45,14,0)),"")*$B$6</f>
        <v>63193.669879518064</v>
      </c>
      <c r="G1419" s="119" t="str" cm="1">
        <f t="array" ref="G1419">IF(SUMIF('BDD de référence'!$B$6:$B$4786,A1419,'BDD de référence'!$I$6:$I$4786)&gt;0,IFERROR((VLOOKUP(E1419,'Volet 1 - Domaines 2&amp;3'!$A$39:$L$43,11,0)*D1419+VLOOKUP(E1419,'Volet 1 - Domaines 2&amp;3'!$A$39:$L$43,12,0))*$B$6,error),"")</f>
        <v/>
      </c>
      <c r="H1419" s="119" cm="1">
        <f t="array" ref="H1419">IF(SUMIF('BDD de référence'!$B$6:$B$4786,A1419,'BDD de référence'!$J$6:$J$4786)&gt;0,IFERROR((VLOOKUP(E1419,'Volet 1 - Domaines 2&amp;3'!$A$39:$L$43,11,0)*D1419+VLOOKUP(E1419,'Volet 1 - Domaines 2&amp;3'!$A$39:$L$43,12,0))*$B$6,error),"")</f>
        <v>27808.190361445781</v>
      </c>
      <c r="I1419" s="119">
        <f>IFERROR((VLOOKUP(E1419,'Simulations - Consolidé'!$A$41:$P$45,15,0)*D1419+VLOOKUP(E1419,'Simulations - Consolidé'!$A$41:$P$45,16,0)),"")*$C$6</f>
        <v>27471.566676461942</v>
      </c>
      <c r="J1419" s="167">
        <v>16644.849999999999</v>
      </c>
      <c r="K1419" s="167">
        <v>19973.82</v>
      </c>
      <c r="L1419" s="167">
        <v>12489.1</v>
      </c>
      <c r="M1419" s="167">
        <v>14986.92</v>
      </c>
      <c r="N1419" s="167">
        <v>9249.56</v>
      </c>
      <c r="O1419" s="167">
        <v>11099.48</v>
      </c>
    </row>
    <row r="1420" spans="1:15">
      <c r="A1420" s="1" t="s">
        <v>6041</v>
      </c>
      <c r="B1420" s="1" t="str">
        <f>VLOOKUP(A1420,'BDD de référence'!$B$5:$D$5006,3,0)</f>
        <v>57</v>
      </c>
      <c r="C1420" s="1" t="str">
        <f>VLOOKUP(A1420,'BDD de référence'!$B$5:$E$5006,4,0)</f>
        <v>Grand Est</v>
      </c>
      <c r="D1420" s="201">
        <v>42853</v>
      </c>
      <c r="E1420" s="189" t="str">
        <f t="shared" si="22"/>
        <v>Tranche C</v>
      </c>
      <c r="F1420" s="119">
        <f>IFERROR((VLOOKUP(E1420,'Simulations - Consolidé'!$A$41:$P$45,13,0)*D1420+VLOOKUP(E1420,'Simulations - Consolidé'!$A$41:$P$45,14,0)),"")*$B$6</f>
        <v>49304.120963855421</v>
      </c>
      <c r="G1420" s="119" t="str" cm="1">
        <f t="array" ref="G1420">IF(SUMIF('BDD de référence'!$B$6:$B$4786,A1420,'BDD de référence'!$I$6:$I$4786)&gt;0,IFERROR((VLOOKUP(E1420,'Volet 1 - Domaines 2&amp;3'!$A$39:$L$43,11,0)*D1420+VLOOKUP(E1420,'Volet 1 - Domaines 2&amp;3'!$A$39:$L$43,12,0))*$B$6,error),"")</f>
        <v/>
      </c>
      <c r="H1420" s="119" cm="1">
        <f t="array" ref="H1420">IF(SUMIF('BDD de référence'!$B$6:$B$4786,A1420,'BDD de référence'!$J$6:$J$4786)&gt;0,IFERROR((VLOOKUP(E1420,'Volet 1 - Domaines 2&amp;3'!$A$39:$L$43,11,0)*D1420+VLOOKUP(E1420,'Volet 1 - Domaines 2&amp;3'!$A$39:$L$43,12,0))*$B$6,error),"")</f>
        <v>24267.717108433735</v>
      </c>
      <c r="I1420" s="119">
        <f>IFERROR((VLOOKUP(E1420,'Simulations - Consolidé'!$A$41:$P$45,15,0)*D1420+VLOOKUP(E1420,'Simulations - Consolidé'!$A$41:$P$45,16,0)),"")*$C$6</f>
        <v>21433.498783426392</v>
      </c>
      <c r="J1420" s="167">
        <v>13040.300000000001</v>
      </c>
      <c r="K1420" s="167">
        <v>15648.36</v>
      </c>
      <c r="L1420" s="167">
        <v>10686.82</v>
      </c>
      <c r="M1420" s="167">
        <v>12824.19</v>
      </c>
      <c r="N1420" s="167">
        <v>7647.55</v>
      </c>
      <c r="O1420" s="167">
        <v>9177.06</v>
      </c>
    </row>
    <row r="1421" spans="1:15">
      <c r="A1421" s="1" t="s">
        <v>6091</v>
      </c>
      <c r="B1421" s="1" t="str">
        <f>VLOOKUP(A1421,'BDD de référence'!$B$5:$D$5006,3,0)</f>
        <v>57</v>
      </c>
      <c r="C1421" s="1" t="str">
        <f>VLOOKUP(A1421,'BDD de référence'!$B$5:$E$5006,4,0)</f>
        <v>Grand Est</v>
      </c>
      <c r="D1421" s="201">
        <v>12194.5</v>
      </c>
      <c r="E1421" s="189" t="str">
        <f t="shared" si="22"/>
        <v>Tranche B</v>
      </c>
      <c r="F1421" s="119">
        <f>IFERROR((VLOOKUP(E1421,'Simulations - Consolidé'!$A$41:$P$45,13,0)*D1421+VLOOKUP(E1421,'Simulations - Consolidé'!$A$41:$P$45,14,0)),"")*$B$6</f>
        <v>27236.632258064514</v>
      </c>
      <c r="G1421" s="119" t="str" cm="1">
        <f t="array" ref="G1421">IF(SUMIF('BDD de référence'!$B$6:$B$4786,A1421,'BDD de référence'!$I$6:$I$4786)&gt;0,IFERROR((VLOOKUP(E1421,'Volet 1 - Domaines 2&amp;3'!$A$39:$L$43,11,0)*D1421+VLOOKUP(E1421,'Volet 1 - Domaines 2&amp;3'!$A$39:$L$43,12,0))*$B$6,error),"")</f>
        <v/>
      </c>
      <c r="H1421" s="119" t="str" cm="1">
        <f t="array" ref="H1421">IF(SUMIF('BDD de référence'!$B$6:$B$4786,A1421,'BDD de référence'!$J$6:$J$4786)&gt;0,IFERROR((VLOOKUP(E1421,'Volet 1 - Domaines 2&amp;3'!$A$39:$L$43,11,0)*D1421+VLOOKUP(E1421,'Volet 1 - Domaines 2&amp;3'!$A$39:$L$43,12,0))*$B$6,error),"")</f>
        <v/>
      </c>
      <c r="I1421" s="119">
        <f>IFERROR((VLOOKUP(E1421,'Simulations - Consolidé'!$A$41:$P$45,15,0)*D1421+VLOOKUP(E1421,'Simulations - Consolidé'!$A$41:$P$45,16,0)),"")*$C$6</f>
        <v>11840.315027537372</v>
      </c>
      <c r="J1421" s="167">
        <v>7786.01</v>
      </c>
      <c r="K1421" s="167">
        <v>9343.2199999999993</v>
      </c>
      <c r="L1421" s="167">
        <v>6813.05</v>
      </c>
      <c r="M1421" s="167">
        <v>8175.66</v>
      </c>
      <c r="N1421" s="167">
        <v>5835.59</v>
      </c>
      <c r="O1421" s="167">
        <v>7002.71</v>
      </c>
    </row>
    <row r="1422" spans="1:15">
      <c r="A1422" s="1" t="s">
        <v>6050</v>
      </c>
      <c r="B1422" s="1" t="str">
        <f>VLOOKUP(A1422,'BDD de référence'!$B$5:$D$5006,3,0)</f>
        <v>57</v>
      </c>
      <c r="C1422" s="1" t="str">
        <f>VLOOKUP(A1422,'BDD de référence'!$B$5:$E$5006,4,0)</f>
        <v>Grand Est</v>
      </c>
      <c r="D1422" s="201">
        <v>33568</v>
      </c>
      <c r="E1422" s="189" t="str">
        <f t="shared" si="22"/>
        <v>Tranche C</v>
      </c>
      <c r="F1422" s="119">
        <f>IFERROR((VLOOKUP(E1422,'Simulations - Consolidé'!$A$41:$P$45,13,0)*D1422+VLOOKUP(E1422,'Simulations - Consolidé'!$A$41:$P$45,14,0)),"")*$B$6</f>
        <v>45424.557108433728</v>
      </c>
      <c r="G1422" s="119" t="str" cm="1">
        <f t="array" ref="G1422">IF(SUMIF('BDD de référence'!$B$6:$B$4786,A1422,'BDD de référence'!$I$6:$I$4786)&gt;0,IFERROR((VLOOKUP(E1422,'Volet 1 - Domaines 2&amp;3'!$A$39:$L$43,11,0)*D1422+VLOOKUP(E1422,'Volet 1 - Domaines 2&amp;3'!$A$39:$L$43,12,0))*$B$6,error),"")</f>
        <v/>
      </c>
      <c r="H1422" s="119" cm="1">
        <f t="array" ref="H1422">IF(SUMIF('BDD de référence'!$B$6:$B$4786,A1422,'BDD de référence'!$J$6:$J$4786)&gt;0,IFERROR((VLOOKUP(E1422,'Volet 1 - Domaines 2&amp;3'!$A$39:$L$43,11,0)*D1422+VLOOKUP(E1422,'Volet 1 - Domaines 2&amp;3'!$A$39:$L$43,12,0))*$B$6,error),"")</f>
        <v>23278.808674698794</v>
      </c>
      <c r="I1422" s="119">
        <f>IFERROR((VLOOKUP(E1422,'Simulations - Consolidé'!$A$41:$P$45,15,0)*D1422+VLOOKUP(E1422,'Simulations - Consolidé'!$A$41:$P$45,16,0)),"")*$C$6</f>
        <v>19746.973893623275</v>
      </c>
      <c r="J1422" s="167">
        <v>12033.49</v>
      </c>
      <c r="K1422" s="167">
        <v>14440.19</v>
      </c>
      <c r="L1422" s="167">
        <v>10183.41</v>
      </c>
      <c r="M1422" s="167">
        <v>12220.1</v>
      </c>
      <c r="N1422" s="167">
        <v>7200.0700000000006</v>
      </c>
      <c r="O1422" s="167">
        <v>8640.09</v>
      </c>
    </row>
    <row r="1423" spans="1:15">
      <c r="A1423" s="1" t="s">
        <v>6079</v>
      </c>
      <c r="B1423" s="1" t="str">
        <f>VLOOKUP(A1423,'BDD de référence'!$B$5:$D$5006,3,0)</f>
        <v>57</v>
      </c>
      <c r="C1423" s="1" t="str">
        <f>VLOOKUP(A1423,'BDD de référence'!$B$5:$E$5006,4,0)</f>
        <v>Grand Est</v>
      </c>
      <c r="D1423" s="201">
        <v>17478</v>
      </c>
      <c r="E1423" s="189" t="str">
        <f t="shared" si="22"/>
        <v>Tranche B</v>
      </c>
      <c r="F1423" s="119">
        <f>IFERROR((VLOOKUP(E1423,'Simulations - Consolidé'!$A$41:$P$45,13,0)*D1423+VLOOKUP(E1423,'Simulations - Consolidé'!$A$41:$P$45,14,0)),"")*$B$6</f>
        <v>34190.400000000001</v>
      </c>
      <c r="G1423" s="119" t="str" cm="1">
        <f t="array" ref="G1423">IF(SUMIF('BDD de référence'!$B$6:$B$4786,A1423,'BDD de référence'!$I$6:$I$4786)&gt;0,IFERROR((VLOOKUP(E1423,'Volet 1 - Domaines 2&amp;3'!$A$39:$L$43,11,0)*D1423+VLOOKUP(E1423,'Volet 1 - Domaines 2&amp;3'!$A$39:$L$43,12,0))*$B$6,error),"")</f>
        <v/>
      </c>
      <c r="H1423" s="119" t="str" cm="1">
        <f t="array" ref="H1423">IF(SUMIF('BDD de référence'!$B$6:$B$4786,A1423,'BDD de référence'!$J$6:$J$4786)&gt;0,IFERROR((VLOOKUP(E1423,'Volet 1 - Domaines 2&amp;3'!$A$39:$L$43,11,0)*D1423+VLOOKUP(E1423,'Volet 1 - Domaines 2&amp;3'!$A$39:$L$43,12,0))*$B$6,error),"")</f>
        <v/>
      </c>
      <c r="I1423" s="119">
        <f>IFERROR((VLOOKUP(E1423,'Simulations - Consolidé'!$A$41:$P$45,15,0)*D1423+VLOOKUP(E1423,'Simulations - Consolidé'!$A$41:$P$45,16,0)),"")*$C$6</f>
        <v>14863.258536585365</v>
      </c>
      <c r="J1423" s="167">
        <v>9348.34</v>
      </c>
      <c r="K1423" s="167">
        <v>11218.01</v>
      </c>
      <c r="L1423" s="167">
        <v>8233.34</v>
      </c>
      <c r="M1423" s="167">
        <v>9880.01</v>
      </c>
      <c r="N1423" s="167">
        <v>6261.67</v>
      </c>
      <c r="O1423" s="167">
        <v>7514.01</v>
      </c>
    </row>
    <row r="1424" spans="1:15">
      <c r="A1424" s="1" t="s">
        <v>6118</v>
      </c>
      <c r="B1424" s="1" t="str">
        <f>VLOOKUP(A1424,'BDD de référence'!$B$5:$D$5006,3,0)</f>
        <v>57</v>
      </c>
      <c r="C1424" s="1" t="str">
        <f>VLOOKUP(A1424,'BDD de référence'!$B$5:$E$5006,4,0)</f>
        <v>Grand Est</v>
      </c>
      <c r="D1424" s="201">
        <v>5368</v>
      </c>
      <c r="E1424" s="189" t="str">
        <f t="shared" si="22"/>
        <v>Tranche A</v>
      </c>
      <c r="F1424" s="119">
        <f>IFERROR((VLOOKUP(E1424,'Simulations - Consolidé'!$A$41:$P$45,13,0)*D1424+VLOOKUP(E1424,'Simulations - Consolidé'!$A$41:$P$45,14,0)),"")*$B$6</f>
        <v>19210.971428571425</v>
      </c>
      <c r="G1424" s="119" t="str" cm="1">
        <f t="array" ref="G1424">IF(SUMIF('BDD de référence'!$B$6:$B$4786,A1424,'BDD de référence'!$I$6:$I$4786)&gt;0,IFERROR((VLOOKUP(E1424,'Volet 1 - Domaines 2&amp;3'!$A$39:$L$43,11,0)*D1424+VLOOKUP(E1424,'Volet 1 - Domaines 2&amp;3'!$A$39:$L$43,12,0))*$B$6,error),"")</f>
        <v/>
      </c>
      <c r="H1424" s="119" t="str" cm="1">
        <f t="array" ref="H1424">IF(SUMIF('BDD de référence'!$B$6:$B$4786,A1424,'BDD de référence'!$J$6:$J$4786)&gt;0,IFERROR((VLOOKUP(E1424,'Volet 1 - Domaines 2&amp;3'!$A$39:$L$43,11,0)*D1424+VLOOKUP(E1424,'Volet 1 - Domaines 2&amp;3'!$A$39:$L$43,12,0))*$B$6,error),"")</f>
        <v/>
      </c>
      <c r="I1424" s="119">
        <f>IFERROR((VLOOKUP(E1424,'Simulations - Consolidé'!$A$41:$P$45,15,0)*D1424+VLOOKUP(E1424,'Simulations - Consolidé'!$A$41:$P$45,16,0)),"")*$C$6</f>
        <v>8351.3979094076658</v>
      </c>
      <c r="J1424" s="167">
        <v>5861.4400000000005</v>
      </c>
      <c r="K1424" s="167">
        <v>7033.7300000000005</v>
      </c>
      <c r="L1424" s="167">
        <v>5125.25</v>
      </c>
      <c r="M1424" s="167">
        <v>6150.3</v>
      </c>
      <c r="N1424" s="167">
        <v>5222.3900000000003</v>
      </c>
      <c r="O1424" s="167">
        <v>6266.87</v>
      </c>
    </row>
    <row r="1425" spans="1:15">
      <c r="A1425" s="1" t="s">
        <v>6014</v>
      </c>
      <c r="B1425" s="1" t="str">
        <f>VLOOKUP(A1425,'BDD de référence'!$B$5:$D$5006,3,0)</f>
        <v>57</v>
      </c>
      <c r="C1425" s="1" t="str">
        <f>VLOOKUP(A1425,'BDD de référence'!$B$5:$E$5006,4,0)</f>
        <v>Grand Est</v>
      </c>
      <c r="D1425" s="201">
        <v>545867.5</v>
      </c>
      <c r="E1425" s="189" t="str">
        <f t="shared" si="22"/>
        <v>Tranche D</v>
      </c>
      <c r="F1425" s="119">
        <f>IFERROR((VLOOKUP(E1425,'Simulations - Consolidé'!$A$41:$P$45,13,0)*D1425+VLOOKUP(E1425,'Simulations - Consolidé'!$A$41:$P$45,14,0)),"")*$B$6</f>
        <v>160815.95164233577</v>
      </c>
      <c r="G1425" s="119" cm="1">
        <f t="array" ref="G1425">IF(SUMIF('BDD de référence'!$B$6:$B$4786,A1425,'BDD de référence'!$I$6:$I$4786)&gt;0,IFERROR((VLOOKUP(E1425,'Volet 1 - Domaines 2&amp;3'!$A$39:$L$43,11,0)*D1425+VLOOKUP(E1425,'Volet 1 - Domaines 2&amp;3'!$A$39:$L$43,12,0))*$B$6,error),"")</f>
        <v>49687.333211678837</v>
      </c>
      <c r="H1425" s="119" cm="1">
        <f t="array" ref="H1425">IF(SUMIF('BDD de référence'!$B$6:$B$4786,A1425,'BDD de référence'!$J$6:$J$4786)&gt;0,IFERROR((VLOOKUP(E1425,'Volet 1 - Domaines 2&amp;3'!$A$39:$L$43,11,0)*D1425+VLOOKUP(E1425,'Volet 1 - Domaines 2&amp;3'!$A$39:$L$43,12,0))*$B$6,error),"")</f>
        <v>49687.333211678837</v>
      </c>
      <c r="I1425" s="119">
        <f>IFERROR((VLOOKUP(E1425,'Simulations - Consolidé'!$A$41:$P$45,15,0)*D1425+VLOOKUP(E1425,'Simulations - Consolidé'!$A$41:$P$45,16,0)),"")*$C$6</f>
        <v>69909.947414100054</v>
      </c>
      <c r="J1425" s="167">
        <v>41979.35</v>
      </c>
      <c r="K1425" s="167">
        <v>50375.22</v>
      </c>
      <c r="L1425" s="167">
        <v>24291.75</v>
      </c>
      <c r="M1425" s="167">
        <v>29150.1</v>
      </c>
      <c r="N1425" s="167">
        <v>20125.079999999998</v>
      </c>
      <c r="O1425" s="167">
        <v>24150.1</v>
      </c>
    </row>
    <row r="1426" spans="1:15">
      <c r="A1426" s="1" t="s">
        <v>6083</v>
      </c>
      <c r="B1426" s="1" t="str">
        <f>VLOOKUP(A1426,'BDD de référence'!$B$5:$D$5006,3,0)</f>
        <v>57</v>
      </c>
      <c r="C1426" s="1" t="str">
        <f>VLOOKUP(A1426,'BDD de référence'!$B$5:$E$5006,4,0)</f>
        <v>Grand Est</v>
      </c>
      <c r="D1426" s="201">
        <v>16503</v>
      </c>
      <c r="E1426" s="189" t="str">
        <f t="shared" si="22"/>
        <v>Tranche B</v>
      </c>
      <c r="F1426" s="119">
        <f>IFERROR((VLOOKUP(E1426,'Simulations - Consolidé'!$A$41:$P$45,13,0)*D1426+VLOOKUP(E1426,'Simulations - Consolidé'!$A$41:$P$45,14,0)),"")*$B$6</f>
        <v>32907.174193548388</v>
      </c>
      <c r="G1426" s="119" t="str" cm="1">
        <f t="array" ref="G1426">IF(SUMIF('BDD de référence'!$B$6:$B$4786,A1426,'BDD de référence'!$I$6:$I$4786)&gt;0,IFERROR((VLOOKUP(E1426,'Volet 1 - Domaines 2&amp;3'!$A$39:$L$43,11,0)*D1426+VLOOKUP(E1426,'Volet 1 - Domaines 2&amp;3'!$A$39:$L$43,12,0))*$B$6,error),"")</f>
        <v/>
      </c>
      <c r="H1426" s="119" cm="1">
        <f t="array" ref="H1426">IF(SUMIF('BDD de référence'!$B$6:$B$4786,A1426,'BDD de référence'!$J$6:$J$4786)&gt;0,IFERROR((VLOOKUP(E1426,'Volet 1 - Domaines 2&amp;3'!$A$39:$L$43,11,0)*D1426+VLOOKUP(E1426,'Volet 1 - Domaines 2&amp;3'!$A$39:$L$43,12,0))*$B$6,error),"")</f>
        <v>17824.719354838708</v>
      </c>
      <c r="I1426" s="119">
        <f>IFERROR((VLOOKUP(E1426,'Simulations - Consolidé'!$A$41:$P$45,15,0)*D1426+VLOOKUP(E1426,'Simulations - Consolidé'!$A$41:$P$45,16,0)),"")*$C$6</f>
        <v>14305.414319433516</v>
      </c>
      <c r="J1426" s="167">
        <v>9060.0400000000009</v>
      </c>
      <c r="K1426" s="167">
        <v>10872.050000000001</v>
      </c>
      <c r="L1426" s="167">
        <v>7971.25</v>
      </c>
      <c r="M1426" s="167">
        <v>9565.5</v>
      </c>
      <c r="N1426" s="167">
        <v>6183.05</v>
      </c>
      <c r="O1426" s="167">
        <v>7419.66</v>
      </c>
    </row>
    <row r="1427" spans="1:15">
      <c r="A1427" s="1" t="s">
        <v>5677</v>
      </c>
      <c r="B1427" s="1" t="str">
        <f>VLOOKUP(A1427,'BDD de référence'!$B$5:$D$5006,3,0)</f>
        <v>57</v>
      </c>
      <c r="C1427" s="1" t="str">
        <f>VLOOKUP(A1427,'BDD de référence'!$B$5:$E$5006,4,0)</f>
        <v>Grand Est</v>
      </c>
      <c r="D1427" s="201">
        <v>4955</v>
      </c>
      <c r="E1427" s="189" t="str">
        <f t="shared" si="22"/>
        <v>Tranche A</v>
      </c>
      <c r="F1427" s="119">
        <f>IFERROR((VLOOKUP(E1427,'Simulations - Consolidé'!$A$41:$P$45,13,0)*D1427+VLOOKUP(E1427,'Simulations - Consolidé'!$A$41:$P$45,14,0)),"")*$B$6</f>
        <v>18910.071428571428</v>
      </c>
      <c r="G1427" s="119" t="str" cm="1">
        <f t="array" ref="G1427">IF(SUMIF('BDD de référence'!$B$6:$B$4786,A1427,'BDD de référence'!$I$6:$I$4786)&gt;0,IFERROR((VLOOKUP(E1427,'Volet 1 - Domaines 2&amp;3'!$A$39:$L$43,11,0)*D1427+VLOOKUP(E1427,'Volet 1 - Domaines 2&amp;3'!$A$39:$L$43,12,0))*$B$6,error),"")</f>
        <v/>
      </c>
      <c r="H1427" s="119" t="str" cm="1">
        <f t="array" ref="H1427">IF(SUMIF('BDD de référence'!$B$6:$B$4786,A1427,'BDD de référence'!$J$6:$J$4786)&gt;0,IFERROR((VLOOKUP(E1427,'Volet 1 - Domaines 2&amp;3'!$A$39:$L$43,11,0)*D1427+VLOOKUP(E1427,'Volet 1 - Domaines 2&amp;3'!$A$39:$L$43,12,0))*$B$6,error),"")</f>
        <v/>
      </c>
      <c r="I1427" s="119">
        <f>IFERROR((VLOOKUP(E1427,'Simulations - Consolidé'!$A$41:$P$45,15,0)*D1427+VLOOKUP(E1427,'Simulations - Consolidé'!$A$41:$P$45,16,0)),"")*$C$6</f>
        <v>8220.5905923344944</v>
      </c>
      <c r="J1427" s="167">
        <v>5763.1</v>
      </c>
      <c r="K1427" s="167">
        <v>6915.72</v>
      </c>
      <c r="L1427" s="167">
        <v>5051.5</v>
      </c>
      <c r="M1427" s="167">
        <v>6061.8</v>
      </c>
      <c r="N1427" s="167">
        <v>5173.22</v>
      </c>
      <c r="O1427" s="167">
        <v>6207.87</v>
      </c>
    </row>
    <row r="1428" spans="1:15">
      <c r="A1428" s="1" t="s">
        <v>6103</v>
      </c>
      <c r="B1428" s="1" t="str">
        <f>VLOOKUP(A1428,'BDD de référence'!$B$5:$D$5006,3,0)</f>
        <v>57</v>
      </c>
      <c r="C1428" s="1" t="str">
        <f>VLOOKUP(A1428,'BDD de référence'!$B$5:$E$5006,4,0)</f>
        <v>Grand Est</v>
      </c>
      <c r="D1428" s="201">
        <v>9722.5</v>
      </c>
      <c r="E1428" s="189" t="str">
        <f t="shared" si="22"/>
        <v>Tranche B</v>
      </c>
      <c r="F1428" s="119">
        <f>IFERROR((VLOOKUP(E1428,'Simulations - Consolidé'!$A$41:$P$45,13,0)*D1428+VLOOKUP(E1428,'Simulations - Consolidé'!$A$41:$P$45,14,0)),"")*$B$6</f>
        <v>23983.16129032258</v>
      </c>
      <c r="G1428" s="119" t="str" cm="1">
        <f t="array" ref="G1428">IF(SUMIF('BDD de référence'!$B$6:$B$4786,A1428,'BDD de référence'!$I$6:$I$4786)&gt;0,IFERROR((VLOOKUP(E1428,'Volet 1 - Domaines 2&amp;3'!$A$39:$L$43,11,0)*D1428+VLOOKUP(E1428,'Volet 1 - Domaines 2&amp;3'!$A$39:$L$43,12,0))*$B$6,error),"")</f>
        <v/>
      </c>
      <c r="H1428" s="119" t="str" cm="1">
        <f t="array" ref="H1428">IF(SUMIF('BDD de référence'!$B$6:$B$4786,A1428,'BDD de référence'!$J$6:$J$4786)&gt;0,IFERROR((VLOOKUP(E1428,'Volet 1 - Domaines 2&amp;3'!$A$39:$L$43,11,0)*D1428+VLOOKUP(E1428,'Volet 1 - Domaines 2&amp;3'!$A$39:$L$43,12,0))*$B$6,error),"")</f>
        <v/>
      </c>
      <c r="I1428" s="119">
        <f>IFERROR((VLOOKUP(E1428,'Simulations - Consolidé'!$A$41:$P$45,15,0)*D1428+VLOOKUP(E1428,'Simulations - Consolidé'!$A$41:$P$45,16,0)),"")*$C$6</f>
        <v>10425.9653815893</v>
      </c>
      <c r="J1428" s="167">
        <v>7055.05</v>
      </c>
      <c r="K1428" s="167">
        <v>8466.06</v>
      </c>
      <c r="L1428" s="167">
        <v>6148.5300000000007</v>
      </c>
      <c r="M1428" s="167">
        <v>7378.24</v>
      </c>
      <c r="N1428" s="167">
        <v>5636.2300000000005</v>
      </c>
      <c r="O1428" s="167">
        <v>6763.4800000000005</v>
      </c>
    </row>
    <row r="1429" spans="1:15">
      <c r="A1429" s="1" t="s">
        <v>6107</v>
      </c>
      <c r="B1429" s="1" t="str">
        <f>VLOOKUP(A1429,'BDD de référence'!$B$5:$D$5006,3,0)</f>
        <v>57</v>
      </c>
      <c r="C1429" s="1" t="str">
        <f>VLOOKUP(A1429,'BDD de référence'!$B$5:$E$5006,4,0)</f>
        <v>Grand Est</v>
      </c>
      <c r="D1429" s="201">
        <v>8573.5</v>
      </c>
      <c r="E1429" s="189" t="str">
        <f t="shared" si="22"/>
        <v>Tranche B</v>
      </c>
      <c r="F1429" s="119">
        <f>IFERROR((VLOOKUP(E1429,'Simulations - Consolidé'!$A$41:$P$45,13,0)*D1429+VLOOKUP(E1429,'Simulations - Consolidé'!$A$41:$P$45,14,0)),"")*$B$6</f>
        <v>22470.92903225806</v>
      </c>
      <c r="G1429" s="119" t="str" cm="1">
        <f t="array" ref="G1429">IF(SUMIF('BDD de référence'!$B$6:$B$4786,A1429,'BDD de référence'!$I$6:$I$4786)&gt;0,IFERROR((VLOOKUP(E1429,'Volet 1 - Domaines 2&amp;3'!$A$39:$L$43,11,0)*D1429+VLOOKUP(E1429,'Volet 1 - Domaines 2&amp;3'!$A$39:$L$43,12,0))*$B$6,error),"")</f>
        <v/>
      </c>
      <c r="H1429" s="119" t="str" cm="1">
        <f t="array" ref="H1429">IF(SUMIF('BDD de référence'!$B$6:$B$4786,A1429,'BDD de référence'!$J$6:$J$4786)&gt;0,IFERROR((VLOOKUP(E1429,'Volet 1 - Domaines 2&amp;3'!$A$39:$L$43,11,0)*D1429+VLOOKUP(E1429,'Volet 1 - Domaines 2&amp;3'!$A$39:$L$43,12,0))*$B$6,error),"")</f>
        <v/>
      </c>
      <c r="I1429" s="119">
        <f>IFERROR((VLOOKUP(E1429,'Simulations - Consolidé'!$A$41:$P$45,15,0)*D1429+VLOOKUP(E1429,'Simulations - Consolidé'!$A$41:$P$45,16,0)),"")*$C$6</f>
        <v>9768.5674272226588</v>
      </c>
      <c r="J1429" s="167">
        <v>6715.29</v>
      </c>
      <c r="K1429" s="167">
        <v>8058.35</v>
      </c>
      <c r="L1429" s="167">
        <v>5839.66</v>
      </c>
      <c r="M1429" s="167">
        <v>7007.6</v>
      </c>
      <c r="N1429" s="167">
        <v>5543.5700000000006</v>
      </c>
      <c r="O1429" s="167">
        <v>6652.29</v>
      </c>
    </row>
    <row r="1430" spans="1:15">
      <c r="A1430" s="1" t="s">
        <v>6100</v>
      </c>
      <c r="B1430" s="1" t="str">
        <f>VLOOKUP(A1430,'BDD de référence'!$B$5:$D$5006,3,0)</f>
        <v>57</v>
      </c>
      <c r="C1430" s="1" t="str">
        <f>VLOOKUP(A1430,'BDD de référence'!$B$5:$E$5006,4,0)</f>
        <v>Grand Est</v>
      </c>
      <c r="D1430" s="201">
        <v>12627</v>
      </c>
      <c r="E1430" s="189" t="str">
        <f t="shared" si="22"/>
        <v>Tranche B</v>
      </c>
      <c r="F1430" s="119">
        <f>IFERROR((VLOOKUP(E1430,'Simulations - Consolidé'!$A$41:$P$45,13,0)*D1430+VLOOKUP(E1430,'Simulations - Consolidé'!$A$41:$P$45,14,0)),"")*$B$6</f>
        <v>27805.858064516127</v>
      </c>
      <c r="G1430" s="119" t="str" cm="1">
        <f t="array" ref="G1430">IF(SUMIF('BDD de référence'!$B$6:$B$4786,A1430,'BDD de référence'!$I$6:$I$4786)&gt;0,IFERROR((VLOOKUP(E1430,'Volet 1 - Domaines 2&amp;3'!$A$39:$L$43,11,0)*D1430+VLOOKUP(E1430,'Volet 1 - Domaines 2&amp;3'!$A$39:$L$43,12,0))*$B$6,error),"")</f>
        <v/>
      </c>
      <c r="H1430" s="119" t="str" cm="1">
        <f t="array" ref="H1430">IF(SUMIF('BDD de référence'!$B$6:$B$4786,A1430,'BDD de référence'!$J$6:$J$4786)&gt;0,IFERROR((VLOOKUP(E1430,'Volet 1 - Domaines 2&amp;3'!$A$39:$L$43,11,0)*D1430+VLOOKUP(E1430,'Volet 1 - Domaines 2&amp;3'!$A$39:$L$43,12,0))*$B$6,error),"")</f>
        <v/>
      </c>
      <c r="I1430" s="119">
        <f>IFERROR((VLOOKUP(E1430,'Simulations - Consolidé'!$A$41:$P$45,15,0)*D1430+VLOOKUP(E1430,'Simulations - Consolidé'!$A$41:$P$45,16,0)),"")*$C$6</f>
        <v>12087.769000786782</v>
      </c>
      <c r="J1430" s="167">
        <v>7913.9</v>
      </c>
      <c r="K1430" s="167">
        <v>9496.68</v>
      </c>
      <c r="L1430" s="167">
        <v>6929.31</v>
      </c>
      <c r="M1430" s="167">
        <v>8315.18</v>
      </c>
      <c r="N1430" s="167">
        <v>5870.46</v>
      </c>
      <c r="O1430" s="167">
        <v>7044.56</v>
      </c>
    </row>
    <row r="1431" spans="1:15">
      <c r="A1431" s="1" t="s">
        <v>6039</v>
      </c>
      <c r="B1431" s="1" t="str">
        <f>VLOOKUP(A1431,'BDD de référence'!$B$5:$D$5006,3,0)</f>
        <v>57</v>
      </c>
      <c r="C1431" s="1" t="str">
        <f>VLOOKUP(A1431,'BDD de référence'!$B$5:$E$5006,4,0)</f>
        <v>Grand Est</v>
      </c>
      <c r="D1431" s="201">
        <v>59647.5</v>
      </c>
      <c r="E1431" s="189" t="str">
        <f t="shared" si="22"/>
        <v>Tranche C</v>
      </c>
      <c r="F1431" s="119">
        <f>IFERROR((VLOOKUP(E1431,'Simulations - Consolidé'!$A$41:$P$45,13,0)*D1431+VLOOKUP(E1431,'Simulations - Consolidé'!$A$41:$P$45,14,0)),"")*$B$6</f>
        <v>56321.389156626501</v>
      </c>
      <c r="G1431" s="119" cm="1">
        <f t="array" ref="G1431">IF(SUMIF('BDD de référence'!$B$6:$B$4786,A1431,'BDD de référence'!$I$6:$I$4786)&gt;0,IFERROR((VLOOKUP(E1431,'Volet 1 - Domaines 2&amp;3'!$A$39:$L$43,11,0)*D1431+VLOOKUP(E1431,'Volet 1 - Domaines 2&amp;3'!$A$39:$L$43,12,0))*$B$6,error),"")</f>
        <v>26056.432530120481</v>
      </c>
      <c r="H1431" s="119" cm="1">
        <f t="array" ref="H1431">IF(SUMIF('BDD de référence'!$B$6:$B$4786,A1431,'BDD de référence'!$J$6:$J$4786)&gt;0,IFERROR((VLOOKUP(E1431,'Volet 1 - Domaines 2&amp;3'!$A$39:$L$43,11,0)*D1431+VLOOKUP(E1431,'Volet 1 - Domaines 2&amp;3'!$A$39:$L$43,12,0))*$B$6,error),"")</f>
        <v>26056.432530120481</v>
      </c>
      <c r="I1431" s="119">
        <f>IFERROR((VLOOKUP(E1431,'Simulations - Consolidé'!$A$41:$P$45,15,0)*D1431+VLOOKUP(E1431,'Simulations - Consolidé'!$A$41:$P$45,16,0)),"")*$C$6</f>
        <v>24484.047223038495</v>
      </c>
      <c r="J1431" s="167">
        <v>14861.39</v>
      </c>
      <c r="K1431" s="167">
        <v>17833.669999999998</v>
      </c>
      <c r="L1431" s="167">
        <v>11597.36</v>
      </c>
      <c r="M1431" s="167">
        <v>13916.84</v>
      </c>
      <c r="N1431" s="167">
        <v>8456.91</v>
      </c>
      <c r="O1431" s="167">
        <v>10148.300000000001</v>
      </c>
    </row>
    <row r="1432" spans="1:15">
      <c r="A1432" s="1" t="s">
        <v>6122</v>
      </c>
      <c r="B1432" s="1" t="str">
        <f>VLOOKUP(A1432,'BDD de référence'!$B$5:$D$5006,3,0)</f>
        <v>57</v>
      </c>
      <c r="C1432" s="1" t="str">
        <f>VLOOKUP(A1432,'BDD de référence'!$B$5:$E$5006,4,0)</f>
        <v>Grand Est</v>
      </c>
      <c r="D1432" s="201">
        <v>3130.75</v>
      </c>
      <c r="E1432" s="189" t="str">
        <f t="shared" si="22"/>
        <v>Tranche A</v>
      </c>
      <c r="F1432" s="119">
        <f>IFERROR((VLOOKUP(E1432,'Simulations - Consolidé'!$A$41:$P$45,13,0)*D1432+VLOOKUP(E1432,'Simulations - Consolidé'!$A$41:$P$45,14,0)),"")*$B$6</f>
        <v>17580.974999999999</v>
      </c>
      <c r="G1432" s="119" t="str" cm="1">
        <f t="array" ref="G1432">IF(SUMIF('BDD de référence'!$B$6:$B$4786,A1432,'BDD de référence'!$I$6:$I$4786)&gt;0,IFERROR((VLOOKUP(E1432,'Volet 1 - Domaines 2&amp;3'!$A$39:$L$43,11,0)*D1432+VLOOKUP(E1432,'Volet 1 - Domaines 2&amp;3'!$A$39:$L$43,12,0))*$B$6,error),"")</f>
        <v/>
      </c>
      <c r="H1432" s="119" t="str" cm="1">
        <f t="array" ref="H1432">IF(SUMIF('BDD de référence'!$B$6:$B$4786,A1432,'BDD de référence'!$J$6:$J$4786)&gt;0,IFERROR((VLOOKUP(E1432,'Volet 1 - Domaines 2&amp;3'!$A$39:$L$43,11,0)*D1432+VLOOKUP(E1432,'Volet 1 - Domaines 2&amp;3'!$A$39:$L$43,12,0))*$B$6,error),"")</f>
        <v/>
      </c>
      <c r="I1432" s="119">
        <f>IFERROR((VLOOKUP(E1432,'Simulations - Consolidé'!$A$41:$P$45,15,0)*D1432+VLOOKUP(E1432,'Simulations - Consolidé'!$A$41:$P$45,16,0)),"")*$C$6</f>
        <v>7642.8054878048788</v>
      </c>
      <c r="J1432" s="167">
        <v>5328.75</v>
      </c>
      <c r="K1432" s="167">
        <v>6394.5</v>
      </c>
      <c r="L1432" s="167">
        <v>4725.74</v>
      </c>
      <c r="M1432" s="167">
        <v>5670.89</v>
      </c>
      <c r="N1432" s="167">
        <v>4956.05</v>
      </c>
      <c r="O1432" s="167">
        <v>5947.26</v>
      </c>
    </row>
    <row r="1433" spans="1:15">
      <c r="A1433" s="1" t="s">
        <v>6031</v>
      </c>
      <c r="B1433" s="1" t="str">
        <f>VLOOKUP(A1433,'BDD de référence'!$B$5:$D$5006,3,0)</f>
        <v>57</v>
      </c>
      <c r="C1433" s="1" t="str">
        <f>VLOOKUP(A1433,'BDD de référence'!$B$5:$E$5006,4,0)</f>
        <v>Grand Est</v>
      </c>
      <c r="D1433" s="201">
        <v>105675</v>
      </c>
      <c r="E1433" s="189" t="str">
        <f t="shared" si="22"/>
        <v>Tranche C</v>
      </c>
      <c r="F1433" s="119">
        <f>IFERROR((VLOOKUP(E1433,'Simulations - Consolidé'!$A$41:$P$45,13,0)*D1433+VLOOKUP(E1433,'Simulations - Consolidé'!$A$41:$P$45,14,0)),"")*$B$6</f>
        <v>75553.120481927719</v>
      </c>
      <c r="G1433" s="119" cm="1">
        <f t="array" ref="G1433">IF(SUMIF('BDD de référence'!$B$6:$B$4786,A1433,'BDD de référence'!$I$6:$I$4786)&gt;0,IFERROR((VLOOKUP(E1433,'Volet 1 - Domaines 2&amp;3'!$A$39:$L$43,11,0)*D1433+VLOOKUP(E1433,'Volet 1 - Domaines 2&amp;3'!$A$39:$L$43,12,0))*$B$6,error),"")</f>
        <v>30958.638554216868</v>
      </c>
      <c r="H1433" s="119" cm="1">
        <f t="array" ref="H1433">IF(SUMIF('BDD de référence'!$B$6:$B$4786,A1433,'BDD de référence'!$J$6:$J$4786)&gt;0,IFERROR((VLOOKUP(E1433,'Volet 1 - Domaines 2&amp;3'!$A$39:$L$43,11,0)*D1433+VLOOKUP(E1433,'Volet 1 - Domaines 2&amp;3'!$A$39:$L$43,12,0))*$B$6,error),"")</f>
        <v>30958.638554216868</v>
      </c>
      <c r="I1433" s="119">
        <f>IFERROR((VLOOKUP(E1433,'Simulations - Consolidé'!$A$41:$P$45,15,0)*D1433+VLOOKUP(E1433,'Simulations - Consolidé'!$A$41:$P$45,16,0)),"")*$C$6</f>
        <v>32844.469879518074</v>
      </c>
      <c r="J1433" s="167">
        <v>19852.32</v>
      </c>
      <c r="K1433" s="167">
        <v>23822.789999999997</v>
      </c>
      <c r="L1433" s="167">
        <v>14092.83</v>
      </c>
      <c r="M1433" s="167">
        <v>16911.399999999998</v>
      </c>
      <c r="N1433" s="167">
        <v>10675.11</v>
      </c>
      <c r="O1433" s="167">
        <v>12810.14</v>
      </c>
    </row>
    <row r="1434" spans="1:15">
      <c r="A1434" s="1" t="s">
        <v>6022</v>
      </c>
      <c r="B1434" s="1" t="str">
        <f>VLOOKUP(A1434,'BDD de référence'!$B$5:$D$5006,3,0)</f>
        <v>57</v>
      </c>
      <c r="C1434" s="1" t="str">
        <f>VLOOKUP(A1434,'BDD de référence'!$B$5:$E$5006,4,0)</f>
        <v>Grand Est</v>
      </c>
      <c r="D1434" s="201">
        <v>102198.5</v>
      </c>
      <c r="E1434" s="189" t="str">
        <f t="shared" si="22"/>
        <v>Tranche C</v>
      </c>
      <c r="F1434" s="119">
        <f>IFERROR((VLOOKUP(E1434,'Simulations - Consolidé'!$A$41:$P$45,13,0)*D1434+VLOOKUP(E1434,'Simulations - Consolidé'!$A$41:$P$45,14,0)),"")*$B$6</f>
        <v>74100.529879518072</v>
      </c>
      <c r="G1434" s="119" cm="1">
        <f t="array" ref="G1434">IF(SUMIF('BDD de référence'!$B$6:$B$4786,A1434,'BDD de référence'!$I$6:$I$4786)&gt;0,IFERROR((VLOOKUP(E1434,'Volet 1 - Domaines 2&amp;3'!$A$39:$L$43,11,0)*D1434+VLOOKUP(E1434,'Volet 1 - Domaines 2&amp;3'!$A$39:$L$43,12,0))*$B$6,error),"")</f>
        <v>30588.370361445781</v>
      </c>
      <c r="H1434" s="119" cm="1">
        <f t="array" ref="H1434">IF(SUMIF('BDD de référence'!$B$6:$B$4786,A1434,'BDD de référence'!$J$6:$J$4786)&gt;0,IFERROR((VLOOKUP(E1434,'Volet 1 - Domaines 2&amp;3'!$A$39:$L$43,11,0)*D1434+VLOOKUP(E1434,'Volet 1 - Domaines 2&amp;3'!$A$39:$L$43,12,0))*$B$6,error),"")</f>
        <v>30588.370361445781</v>
      </c>
      <c r="I1434" s="119">
        <f>IFERROR((VLOOKUP(E1434,'Simulations - Consolidé'!$A$41:$P$45,15,0)*D1434+VLOOKUP(E1434,'Simulations - Consolidé'!$A$41:$P$45,16,0)),"")*$C$6</f>
        <v>32212.999359388774</v>
      </c>
      <c r="J1434" s="167">
        <v>19475.349999999999</v>
      </c>
      <c r="K1434" s="167">
        <v>23370.42</v>
      </c>
      <c r="L1434" s="167">
        <v>13904.35</v>
      </c>
      <c r="M1434" s="167">
        <v>16685.22</v>
      </c>
      <c r="N1434" s="167">
        <v>10507.56</v>
      </c>
      <c r="O1434" s="167">
        <v>12609.08</v>
      </c>
    </row>
    <row r="1435" spans="1:15">
      <c r="A1435" s="1" t="s">
        <v>6168</v>
      </c>
      <c r="B1435" s="1" t="str">
        <f>VLOOKUP(A1435,'BDD de référence'!$B$5:$D$5006,3,0)</f>
        <v>57</v>
      </c>
      <c r="C1435" s="1" t="str">
        <f>VLOOKUP(A1435,'BDD de référence'!$B$5:$E$5006,4,0)</f>
        <v>Grand Est</v>
      </c>
      <c r="D1435" s="201">
        <v>1</v>
      </c>
      <c r="E1435" s="189" t="str">
        <f t="shared" si="22"/>
        <v>Tranche A</v>
      </c>
      <c r="F1435" s="119">
        <f>IFERROR((VLOOKUP(E1435,'Simulations - Consolidé'!$A$41:$P$45,13,0)*D1435+VLOOKUP(E1435,'Simulations - Consolidé'!$A$41:$P$45,14,0)),"")*$B$6</f>
        <v>15300.72857142857</v>
      </c>
      <c r="G1435" s="119" t="str" cm="1">
        <f t="array" ref="G1435">IF(SUMIF('BDD de référence'!$B$6:$B$4786,A1435,'BDD de référence'!$I$6:$I$4786)&gt;0,IFERROR((VLOOKUP(E1435,'Volet 1 - Domaines 2&amp;3'!$A$39:$L$43,11,0)*D1435+VLOOKUP(E1435,'Volet 1 - Domaines 2&amp;3'!$A$39:$L$43,12,0))*$B$6,error),"")</f>
        <v/>
      </c>
      <c r="H1435" s="119" t="str" cm="1">
        <f t="array" ref="H1435">IF(SUMIF('BDD de référence'!$B$6:$B$4786,A1435,'BDD de référence'!$J$6:$J$4786)&gt;0,IFERROR((VLOOKUP(E1435,'Volet 1 - Domaines 2&amp;3'!$A$39:$L$43,11,0)*D1435+VLOOKUP(E1435,'Volet 1 - Domaines 2&amp;3'!$A$39:$L$43,12,0))*$B$6,error),"")</f>
        <v/>
      </c>
      <c r="I1435" s="119">
        <f>IFERROR((VLOOKUP(E1435,'Simulations - Consolidé'!$A$41:$P$45,15,0)*D1435+VLOOKUP(E1435,'Simulations - Consolidé'!$A$41:$P$45,16,0)),"")*$C$6</f>
        <v>6651.5362369337981</v>
      </c>
      <c r="J1435" s="167">
        <v>4583.58</v>
      </c>
      <c r="K1435" s="167">
        <v>5500.3</v>
      </c>
      <c r="L1435" s="167">
        <v>4166.8500000000004</v>
      </c>
      <c r="M1435" s="167">
        <v>5000.22</v>
      </c>
      <c r="N1435" s="167">
        <v>4583.46</v>
      </c>
      <c r="O1435" s="167">
        <v>5500.16</v>
      </c>
    </row>
    <row r="1436" spans="1:15">
      <c r="A1436" s="1" t="s">
        <v>6165</v>
      </c>
      <c r="B1436" s="1" t="str">
        <f>VLOOKUP(A1436,'BDD de référence'!$B$5:$D$5006,3,0)</f>
        <v>57</v>
      </c>
      <c r="C1436" s="1" t="str">
        <f>VLOOKUP(A1436,'BDD de référence'!$B$5:$E$5006,4,0)</f>
        <v>Grand Est</v>
      </c>
      <c r="D1436" s="201">
        <v>1</v>
      </c>
      <c r="E1436" s="189" t="str">
        <f t="shared" si="22"/>
        <v>Tranche A</v>
      </c>
      <c r="F1436" s="119">
        <f>IFERROR((VLOOKUP(E1436,'Simulations - Consolidé'!$A$41:$P$45,13,0)*D1436+VLOOKUP(E1436,'Simulations - Consolidé'!$A$41:$P$45,14,0)),"")*$B$6</f>
        <v>15300.72857142857</v>
      </c>
      <c r="G1436" s="119" t="str" cm="1">
        <f t="array" ref="G1436">IF(SUMIF('BDD de référence'!$B$6:$B$4786,A1436,'BDD de référence'!$I$6:$I$4786)&gt;0,IFERROR((VLOOKUP(E1436,'Volet 1 - Domaines 2&amp;3'!$A$39:$L$43,11,0)*D1436+VLOOKUP(E1436,'Volet 1 - Domaines 2&amp;3'!$A$39:$L$43,12,0))*$B$6,error),"")</f>
        <v/>
      </c>
      <c r="H1436" s="119" t="str" cm="1">
        <f t="array" ref="H1436">IF(SUMIF('BDD de référence'!$B$6:$B$4786,A1436,'BDD de référence'!$J$6:$J$4786)&gt;0,IFERROR((VLOOKUP(E1436,'Volet 1 - Domaines 2&amp;3'!$A$39:$L$43,11,0)*D1436+VLOOKUP(E1436,'Volet 1 - Domaines 2&amp;3'!$A$39:$L$43,12,0))*$B$6,error),"")</f>
        <v/>
      </c>
      <c r="I1436" s="119">
        <f>IFERROR((VLOOKUP(E1436,'Simulations - Consolidé'!$A$41:$P$45,15,0)*D1436+VLOOKUP(E1436,'Simulations - Consolidé'!$A$41:$P$45,16,0)),"")*$C$6</f>
        <v>6651.5362369337981</v>
      </c>
      <c r="J1436" s="167">
        <v>4583.58</v>
      </c>
      <c r="K1436" s="167">
        <v>5500.3</v>
      </c>
      <c r="L1436" s="167">
        <v>4166.8500000000004</v>
      </c>
      <c r="M1436" s="167">
        <v>5000.22</v>
      </c>
      <c r="N1436" s="167">
        <v>4583.46</v>
      </c>
      <c r="O1436" s="167">
        <v>5500.16</v>
      </c>
    </row>
    <row r="1437" spans="1:15">
      <c r="A1437" s="1" t="s">
        <v>6222</v>
      </c>
      <c r="B1437" s="1" t="str">
        <f>VLOOKUP(A1437,'BDD de référence'!$B$5:$D$5006,3,0)</f>
        <v>58</v>
      </c>
      <c r="C1437" s="1" t="str">
        <f>VLOOKUP(A1437,'BDD de référence'!$B$5:$E$5006,4,0)</f>
        <v>Bourgogne-Franche-Comté</v>
      </c>
      <c r="D1437" s="201">
        <v>4448</v>
      </c>
      <c r="E1437" s="189" t="str">
        <f t="shared" si="22"/>
        <v>Tranche A</v>
      </c>
      <c r="F1437" s="119">
        <f>IFERROR((VLOOKUP(E1437,'Simulations - Consolidé'!$A$41:$P$45,13,0)*D1437+VLOOKUP(E1437,'Simulations - Consolidé'!$A$41:$P$45,14,0)),"")*$B$6</f>
        <v>18540.685714285712</v>
      </c>
      <c r="G1437" s="119" t="str" cm="1">
        <f t="array" ref="G1437">IF(SUMIF('BDD de référence'!$B$6:$B$4786,A1437,'BDD de référence'!$I$6:$I$4786)&gt;0,IFERROR((VLOOKUP(E1437,'Volet 1 - Domaines 2&amp;3'!$A$39:$L$43,11,0)*D1437+VLOOKUP(E1437,'Volet 1 - Domaines 2&amp;3'!$A$39:$L$43,12,0))*$B$6,error),"")</f>
        <v/>
      </c>
      <c r="H1437" s="119" t="str" cm="1">
        <f t="array" ref="H1437">IF(SUMIF('BDD de référence'!$B$6:$B$4786,A1437,'BDD de référence'!$J$6:$J$4786)&gt;0,IFERROR((VLOOKUP(E1437,'Volet 1 - Domaines 2&amp;3'!$A$39:$L$43,11,0)*D1437+VLOOKUP(E1437,'Volet 1 - Domaines 2&amp;3'!$A$39:$L$43,12,0))*$B$6,error),"")</f>
        <v/>
      </c>
      <c r="I1437" s="119">
        <f>IFERROR((VLOOKUP(E1437,'Simulations - Consolidé'!$A$41:$P$45,15,0)*D1437+VLOOKUP(E1437,'Simulations - Consolidé'!$A$41:$P$45,16,0)),"")*$C$6</f>
        <v>8060.0111498257829</v>
      </c>
      <c r="J1437" s="167">
        <v>5642.39</v>
      </c>
      <c r="K1437" s="167">
        <v>6770.87</v>
      </c>
      <c r="L1437" s="167">
        <v>4960.96</v>
      </c>
      <c r="M1437" s="167">
        <v>5953.16</v>
      </c>
      <c r="N1437" s="167">
        <v>5112.8600000000006</v>
      </c>
      <c r="O1437" s="167">
        <v>6135.4400000000005</v>
      </c>
    </row>
    <row r="1438" spans="1:15">
      <c r="A1438" s="1" t="s">
        <v>6197</v>
      </c>
      <c r="B1438" s="1" t="str">
        <f>VLOOKUP(A1438,'BDD de référence'!$B$5:$D$5006,3,0)</f>
        <v>58</v>
      </c>
      <c r="C1438" s="1" t="str">
        <f>VLOOKUP(A1438,'BDD de référence'!$B$5:$E$5006,4,0)</f>
        <v>Bourgogne-Franche-Comté</v>
      </c>
      <c r="D1438" s="201">
        <v>14999.5</v>
      </c>
      <c r="E1438" s="189" t="str">
        <f t="shared" si="22"/>
        <v>Tranche B</v>
      </c>
      <c r="F1438" s="119">
        <f>IFERROR((VLOOKUP(E1438,'Simulations - Consolidé'!$A$41:$P$45,13,0)*D1438+VLOOKUP(E1438,'Simulations - Consolidé'!$A$41:$P$45,14,0)),"")*$B$6</f>
        <v>30928.374193548385</v>
      </c>
      <c r="G1438" s="119" t="str" cm="1">
        <f t="array" ref="G1438">IF(SUMIF('BDD de référence'!$B$6:$B$4786,A1438,'BDD de référence'!$I$6:$I$4786)&gt;0,IFERROR((VLOOKUP(E1438,'Volet 1 - Domaines 2&amp;3'!$A$39:$L$43,11,0)*D1438+VLOOKUP(E1438,'Volet 1 - Domaines 2&amp;3'!$A$39:$L$43,12,0))*$B$6,error),"")</f>
        <v/>
      </c>
      <c r="H1438" s="119" t="str" cm="1">
        <f t="array" ref="H1438">IF(SUMIF('BDD de référence'!$B$6:$B$4786,A1438,'BDD de référence'!$J$6:$J$4786)&gt;0,IFERROR((VLOOKUP(E1438,'Volet 1 - Domaines 2&amp;3'!$A$39:$L$43,11,0)*D1438+VLOOKUP(E1438,'Volet 1 - Domaines 2&amp;3'!$A$39:$L$43,12,0))*$B$6,error),"")</f>
        <v/>
      </c>
      <c r="I1438" s="119">
        <f>IFERROR((VLOOKUP(E1438,'Simulations - Consolidé'!$A$41:$P$45,15,0)*D1438+VLOOKUP(E1438,'Simulations - Consolidé'!$A$41:$P$45,16,0)),"")*$C$6</f>
        <v>13445.189929189613</v>
      </c>
      <c r="J1438" s="167">
        <v>8615.4500000000007</v>
      </c>
      <c r="K1438" s="167">
        <v>10338.540000000001</v>
      </c>
      <c r="L1438" s="167">
        <v>7567.08</v>
      </c>
      <c r="M1438" s="167">
        <v>9080.5</v>
      </c>
      <c r="N1438" s="167">
        <v>6061.8</v>
      </c>
      <c r="O1438" s="167">
        <v>7274.16</v>
      </c>
    </row>
    <row r="1439" spans="1:15">
      <c r="A1439" s="1" t="s">
        <v>6171</v>
      </c>
      <c r="B1439" s="1" t="str">
        <f>VLOOKUP(A1439,'BDD de référence'!$B$5:$D$5006,3,0)</f>
        <v>58</v>
      </c>
      <c r="C1439" s="1" t="str">
        <f>VLOOKUP(A1439,'BDD de référence'!$B$5:$E$5006,4,0)</f>
        <v>Bourgogne-Franche-Comté</v>
      </c>
      <c r="D1439" s="201">
        <v>197156.75</v>
      </c>
      <c r="E1439" s="189" t="str">
        <f t="shared" si="22"/>
        <v>Tranche C</v>
      </c>
      <c r="F1439" s="119">
        <f>IFERROR((VLOOKUP(E1439,'Simulations - Consolidé'!$A$41:$P$45,13,0)*D1439+VLOOKUP(E1439,'Simulations - Consolidé'!$A$41:$P$45,14,0)),"")*$B$6</f>
        <v>113777.06132530123</v>
      </c>
      <c r="G1439" s="119" cm="1">
        <f t="array" ref="G1439">IF(SUMIF('BDD de référence'!$B$6:$B$4786,A1439,'BDD de référence'!$I$6:$I$4786)&gt;0,IFERROR((VLOOKUP(E1439,'Volet 1 - Domaines 2&amp;3'!$A$39:$L$43,11,0)*D1439+VLOOKUP(E1439,'Volet 1 - Domaines 2&amp;3'!$A$39:$L$43,12,0))*$B$6,error),"")</f>
        <v>40701.996024096385</v>
      </c>
      <c r="H1439" s="119" cm="1">
        <f t="array" ref="H1439">IF(SUMIF('BDD de référence'!$B$6:$B$4786,A1439,'BDD de référence'!$J$6:$J$4786)&gt;0,IFERROR((VLOOKUP(E1439,'Volet 1 - Domaines 2&amp;3'!$A$39:$L$43,11,0)*D1439+VLOOKUP(E1439,'Volet 1 - Domaines 2&amp;3'!$A$39:$L$43,12,0))*$B$6,error),"")</f>
        <v>40701.996024096385</v>
      </c>
      <c r="I1439" s="119">
        <f>IFERROR((VLOOKUP(E1439,'Simulations - Consolidé'!$A$41:$P$45,15,0)*D1439+VLOOKUP(E1439,'Simulations - Consolidé'!$A$41:$P$45,16,0)),"")*$C$6</f>
        <v>49461.19021745518</v>
      </c>
      <c r="J1439" s="167">
        <v>29772.03</v>
      </c>
      <c r="K1439" s="167">
        <v>35726.44</v>
      </c>
      <c r="L1439" s="167">
        <v>19052.689999999999</v>
      </c>
      <c r="M1439" s="167">
        <v>22863.23</v>
      </c>
      <c r="N1439" s="167">
        <v>15083.87</v>
      </c>
      <c r="O1439" s="167">
        <v>18100.649999999998</v>
      </c>
    </row>
    <row r="1440" spans="1:15">
      <c r="A1440" s="1" t="s">
        <v>6209</v>
      </c>
      <c r="B1440" s="1" t="str">
        <f>VLOOKUP(A1440,'BDD de référence'!$B$5:$D$5006,3,0)</f>
        <v>58</v>
      </c>
      <c r="C1440" s="1" t="str">
        <f>VLOOKUP(A1440,'BDD de référence'!$B$5:$E$5006,4,0)</f>
        <v>Bourgogne-Franche-Comté</v>
      </c>
      <c r="D1440" s="201">
        <v>11049.5</v>
      </c>
      <c r="E1440" s="189" t="str">
        <f t="shared" si="22"/>
        <v>Tranche B</v>
      </c>
      <c r="F1440" s="119">
        <f>IFERROR((VLOOKUP(E1440,'Simulations - Consolidé'!$A$41:$P$45,13,0)*D1440+VLOOKUP(E1440,'Simulations - Consolidé'!$A$41:$P$45,14,0)),"")*$B$6</f>
        <v>25729.664516129029</v>
      </c>
      <c r="G1440" s="119" t="str" cm="1">
        <f t="array" ref="G1440">IF(SUMIF('BDD de référence'!$B$6:$B$4786,A1440,'BDD de référence'!$I$6:$I$4786)&gt;0,IFERROR((VLOOKUP(E1440,'Volet 1 - Domaines 2&amp;3'!$A$39:$L$43,11,0)*D1440+VLOOKUP(E1440,'Volet 1 - Domaines 2&amp;3'!$A$39:$L$43,12,0))*$B$6,error),"")</f>
        <v/>
      </c>
      <c r="H1440" s="119" cm="1">
        <f t="array" ref="H1440">IF(SUMIF('BDD de référence'!$B$6:$B$4786,A1440,'BDD de référence'!$J$6:$J$4786)&gt;0,IFERROR((VLOOKUP(E1440,'Volet 1 - Domaines 2&amp;3'!$A$39:$L$43,11,0)*D1440+VLOOKUP(E1440,'Volet 1 - Domaines 2&amp;3'!$A$39:$L$43,12,0))*$B$6,error),"")</f>
        <v>13936.901612903222</v>
      </c>
      <c r="I1440" s="119">
        <f>IFERROR((VLOOKUP(E1440,'Simulations - Consolidé'!$A$41:$P$45,15,0)*D1440+VLOOKUP(E1440,'Simulations - Consolidé'!$A$41:$P$45,16,0)),"")*$C$6</f>
        <v>11185.205664830843</v>
      </c>
      <c r="J1440" s="167">
        <v>7447.4400000000005</v>
      </c>
      <c r="K1440" s="167">
        <v>8936.93</v>
      </c>
      <c r="L1440" s="167">
        <v>6505.25</v>
      </c>
      <c r="M1440" s="167">
        <v>7806.3</v>
      </c>
      <c r="N1440" s="167">
        <v>5743.25</v>
      </c>
      <c r="O1440" s="167">
        <v>6891.9</v>
      </c>
    </row>
    <row r="1441" spans="1:15">
      <c r="A1441" s="1" t="s">
        <v>6217</v>
      </c>
      <c r="B1441" s="1" t="str">
        <f>VLOOKUP(A1441,'BDD de référence'!$B$5:$D$5006,3,0)</f>
        <v>58</v>
      </c>
      <c r="C1441" s="1" t="str">
        <f>VLOOKUP(A1441,'BDD de référence'!$B$5:$E$5006,4,0)</f>
        <v>Bourgogne-Franche-Comté</v>
      </c>
      <c r="D1441" s="201">
        <v>5451</v>
      </c>
      <c r="E1441" s="189" t="str">
        <f t="shared" si="22"/>
        <v>Tranche A</v>
      </c>
      <c r="F1441" s="119">
        <f>IFERROR((VLOOKUP(E1441,'Simulations - Consolidé'!$A$41:$P$45,13,0)*D1441+VLOOKUP(E1441,'Simulations - Consolidé'!$A$41:$P$45,14,0)),"")*$B$6</f>
        <v>19271.442857142858</v>
      </c>
      <c r="G1441" s="119" t="str" cm="1">
        <f t="array" ref="G1441">IF(SUMIF('BDD de référence'!$B$6:$B$4786,A1441,'BDD de référence'!$I$6:$I$4786)&gt;0,IFERROR((VLOOKUP(E1441,'Volet 1 - Domaines 2&amp;3'!$A$39:$L$43,11,0)*D1441+VLOOKUP(E1441,'Volet 1 - Domaines 2&amp;3'!$A$39:$L$43,12,0))*$B$6,error),"")</f>
        <v/>
      </c>
      <c r="H1441" s="119" t="str" cm="1">
        <f t="array" ref="H1441">IF(SUMIF('BDD de référence'!$B$6:$B$4786,A1441,'BDD de référence'!$J$6:$J$4786)&gt;0,IFERROR((VLOOKUP(E1441,'Volet 1 - Domaines 2&amp;3'!$A$39:$L$43,11,0)*D1441+VLOOKUP(E1441,'Volet 1 - Domaines 2&amp;3'!$A$39:$L$43,12,0))*$B$6,error),"")</f>
        <v/>
      </c>
      <c r="I1441" s="119">
        <f>IFERROR((VLOOKUP(E1441,'Simulations - Consolidé'!$A$41:$P$45,15,0)*D1441+VLOOKUP(E1441,'Simulations - Consolidé'!$A$41:$P$45,16,0)),"")*$C$6</f>
        <v>8377.6860627177703</v>
      </c>
      <c r="J1441" s="167">
        <v>5881.2</v>
      </c>
      <c r="K1441" s="167">
        <v>7057.44</v>
      </c>
      <c r="L1441" s="167">
        <v>5140.0700000000006</v>
      </c>
      <c r="M1441" s="167">
        <v>6168.09</v>
      </c>
      <c r="N1441" s="167">
        <v>5232.2700000000004</v>
      </c>
      <c r="O1441" s="167">
        <v>6278.7300000000005</v>
      </c>
    </row>
    <row r="1442" spans="1:15">
      <c r="A1442" s="1" t="s">
        <v>6203</v>
      </c>
      <c r="B1442" s="1" t="str">
        <f>VLOOKUP(A1442,'BDD de référence'!$B$5:$D$5006,3,0)</f>
        <v>58</v>
      </c>
      <c r="C1442" s="1" t="str">
        <f>VLOOKUP(A1442,'BDD de référence'!$B$5:$E$5006,4,0)</f>
        <v>Bourgogne-Franche-Comté</v>
      </c>
      <c r="D1442" s="201">
        <v>14132</v>
      </c>
      <c r="E1442" s="189" t="str">
        <f t="shared" si="22"/>
        <v>Tranche B</v>
      </c>
      <c r="F1442" s="119">
        <f>IFERROR((VLOOKUP(E1442,'Simulations - Consolidé'!$A$41:$P$45,13,0)*D1442+VLOOKUP(E1442,'Simulations - Consolidé'!$A$41:$P$45,14,0)),"")*$B$6</f>
        <v>29786.632258064514</v>
      </c>
      <c r="G1442" s="119" t="str" cm="1">
        <f t="array" ref="G1442">IF(SUMIF('BDD de référence'!$B$6:$B$4786,A1442,'BDD de référence'!$I$6:$I$4786)&gt;0,IFERROR((VLOOKUP(E1442,'Volet 1 - Domaines 2&amp;3'!$A$39:$L$43,11,0)*D1442+VLOOKUP(E1442,'Volet 1 - Domaines 2&amp;3'!$A$39:$L$43,12,0))*$B$6,error),"")</f>
        <v/>
      </c>
      <c r="H1442" s="119" cm="1">
        <f t="array" ref="H1442">IF(SUMIF('BDD de référence'!$B$6:$B$4786,A1442,'BDD de référence'!$J$6:$J$4786)&gt;0,IFERROR((VLOOKUP(E1442,'Volet 1 - Domaines 2&amp;3'!$A$39:$L$43,11,0)*D1442+VLOOKUP(E1442,'Volet 1 - Domaines 2&amp;3'!$A$39:$L$43,12,0))*$B$6,error),"")</f>
        <v>16134.425806451614</v>
      </c>
      <c r="I1442" s="119">
        <f>IFERROR((VLOOKUP(E1442,'Simulations - Consolidé'!$A$41:$P$45,15,0)*D1442+VLOOKUP(E1442,'Simulations - Consolidé'!$A$41:$P$45,16,0)),"")*$C$6</f>
        <v>12948.851612903225</v>
      </c>
      <c r="J1442" s="167">
        <v>8358.93</v>
      </c>
      <c r="K1442" s="167">
        <v>10030.719999999999</v>
      </c>
      <c r="L1442" s="167">
        <v>7333.88</v>
      </c>
      <c r="M1442" s="167">
        <v>8800.66</v>
      </c>
      <c r="N1442" s="167">
        <v>5991.84</v>
      </c>
      <c r="O1442" s="167">
        <v>7190.21</v>
      </c>
    </row>
    <row r="1443" spans="1:15">
      <c r="A1443" s="1" t="s">
        <v>6186</v>
      </c>
      <c r="B1443" s="1" t="str">
        <f>VLOOKUP(A1443,'BDD de référence'!$B$5:$D$5006,3,0)</f>
        <v>58</v>
      </c>
      <c r="C1443" s="1" t="str">
        <f>VLOOKUP(A1443,'BDD de référence'!$B$5:$E$5006,4,0)</f>
        <v>Bourgogne-Franche-Comté</v>
      </c>
      <c r="D1443" s="201">
        <v>22831</v>
      </c>
      <c r="E1443" s="189" t="str">
        <f t="shared" si="22"/>
        <v>Tranche C</v>
      </c>
      <c r="F1443" s="119">
        <f>IFERROR((VLOOKUP(E1443,'Simulations - Consolidé'!$A$41:$P$45,13,0)*D1443+VLOOKUP(E1443,'Simulations - Consolidé'!$A$41:$P$45,14,0)),"")*$B$6</f>
        <v>40938.302168674694</v>
      </c>
      <c r="G1443" s="119" t="str" cm="1">
        <f t="array" ref="G1443">IF(SUMIF('BDD de référence'!$B$6:$B$4786,A1443,'BDD de référence'!$I$6:$I$4786)&gt;0,IFERROR((VLOOKUP(E1443,'Volet 1 - Domaines 2&amp;3'!$A$39:$L$43,11,0)*D1443+VLOOKUP(E1443,'Volet 1 - Domaines 2&amp;3'!$A$39:$L$43,12,0))*$B$6,error),"")</f>
        <v/>
      </c>
      <c r="H1443" s="119" cm="1">
        <f t="array" ref="H1443">IF(SUMIF('BDD de référence'!$B$6:$B$4786,A1443,'BDD de référence'!$J$6:$J$4786)&gt;0,IFERROR((VLOOKUP(E1443,'Volet 1 - Domaines 2&amp;3'!$A$39:$L$43,11,0)*D1443+VLOOKUP(E1443,'Volet 1 - Domaines 2&amp;3'!$A$39:$L$43,12,0))*$B$6,error),"")</f>
        <v>22135.253493975903</v>
      </c>
      <c r="I1443" s="119">
        <f>IFERROR((VLOOKUP(E1443,'Simulations - Consolidé'!$A$41:$P$45,15,0)*D1443+VLOOKUP(E1443,'Simulations - Consolidé'!$A$41:$P$45,16,0)),"")*$C$6</f>
        <v>17796.708116367914</v>
      </c>
      <c r="J1443" s="167">
        <v>10869.23</v>
      </c>
      <c r="K1443" s="167">
        <v>13043.08</v>
      </c>
      <c r="L1443" s="167">
        <v>9601.2900000000009</v>
      </c>
      <c r="M1443" s="167">
        <v>11521.550000000001</v>
      </c>
      <c r="N1443" s="167">
        <v>6682.63</v>
      </c>
      <c r="O1443" s="167">
        <v>8019.16</v>
      </c>
    </row>
    <row r="1444" spans="1:15">
      <c r="A1444" s="1" t="s">
        <v>6175</v>
      </c>
      <c r="B1444" s="1" t="str">
        <f>VLOOKUP(A1444,'BDD de référence'!$B$5:$D$5006,3,0)</f>
        <v>58</v>
      </c>
      <c r="C1444" s="1" t="str">
        <f>VLOOKUP(A1444,'BDD de référence'!$B$5:$E$5006,4,0)</f>
        <v>Bourgogne-Franche-Comté</v>
      </c>
      <c r="D1444" s="201">
        <v>39600.5</v>
      </c>
      <c r="E1444" s="189" t="str">
        <f t="shared" si="22"/>
        <v>Tranche C</v>
      </c>
      <c r="F1444" s="119">
        <f>IFERROR((VLOOKUP(E1444,'Simulations - Consolidé'!$A$41:$P$45,13,0)*D1444+VLOOKUP(E1444,'Simulations - Consolidé'!$A$41:$P$45,14,0)),"")*$B$6</f>
        <v>47945.124578313254</v>
      </c>
      <c r="G1444" s="119" cm="1">
        <f t="array" ref="G1444">IF(SUMIF('BDD de référence'!$B$6:$B$4786,A1444,'BDD de référence'!$I$6:$I$4786)&gt;0,IFERROR((VLOOKUP(E1444,'Volet 1 - Domaines 2&amp;3'!$A$39:$L$43,11,0)*D1444+VLOOKUP(E1444,'Volet 1 - Domaines 2&amp;3'!$A$39:$L$43,12,0))*$B$6,error),"")</f>
        <v>23921.306265060241</v>
      </c>
      <c r="H1444" s="119" cm="1">
        <f t="array" ref="H1444">IF(SUMIF('BDD de référence'!$B$6:$B$4786,A1444,'BDD de référence'!$J$6:$J$4786)&gt;0,IFERROR((VLOOKUP(E1444,'Volet 1 - Domaines 2&amp;3'!$A$39:$L$43,11,0)*D1444+VLOOKUP(E1444,'Volet 1 - Domaines 2&amp;3'!$A$39:$L$43,12,0))*$B$6,error),"")</f>
        <v>23921.306265060241</v>
      </c>
      <c r="I1444" s="119">
        <f>IFERROR((VLOOKUP(E1444,'Simulations - Consolidé'!$A$41:$P$45,15,0)*D1444+VLOOKUP(E1444,'Simulations - Consolidé'!$A$41:$P$45,16,0)),"")*$C$6</f>
        <v>20842.715562738762</v>
      </c>
      <c r="J1444" s="167">
        <v>12687.61</v>
      </c>
      <c r="K1444" s="167">
        <v>15225.14</v>
      </c>
      <c r="L1444" s="167">
        <v>10510.48</v>
      </c>
      <c r="M1444" s="167">
        <v>12612.58</v>
      </c>
      <c r="N1444" s="167">
        <v>7490.8</v>
      </c>
      <c r="O1444" s="167">
        <v>8988.9599999999991</v>
      </c>
    </row>
    <row r="1445" spans="1:15">
      <c r="A1445" s="1" t="s">
        <v>6179</v>
      </c>
      <c r="B1445" s="1" t="str">
        <f>VLOOKUP(A1445,'BDD de référence'!$B$5:$D$5006,3,0)</f>
        <v>58</v>
      </c>
      <c r="C1445" s="1" t="str">
        <f>VLOOKUP(A1445,'BDD de référence'!$B$5:$E$5006,4,0)</f>
        <v>Bourgogne-Franche-Comté</v>
      </c>
      <c r="D1445" s="201">
        <v>31995</v>
      </c>
      <c r="E1445" s="189" t="str">
        <f t="shared" si="22"/>
        <v>Tranche C</v>
      </c>
      <c r="F1445" s="119">
        <f>IFERROR((VLOOKUP(E1445,'Simulations - Consolidé'!$A$41:$P$45,13,0)*D1445+VLOOKUP(E1445,'Simulations - Consolidé'!$A$41:$P$45,14,0)),"")*$B$6</f>
        <v>44767.308433734936</v>
      </c>
      <c r="G1445" s="119" t="str" cm="1">
        <f t="array" ref="G1445">IF(SUMIF('BDD de référence'!$B$6:$B$4786,A1445,'BDD de référence'!$I$6:$I$4786)&gt;0,IFERROR((VLOOKUP(E1445,'Volet 1 - Domaines 2&amp;3'!$A$39:$L$43,11,0)*D1445+VLOOKUP(E1445,'Volet 1 - Domaines 2&amp;3'!$A$39:$L$43,12,0))*$B$6,error),"")</f>
        <v/>
      </c>
      <c r="H1445" s="119" t="str" cm="1">
        <f t="array" ref="H1445">IF(SUMIF('BDD de référence'!$B$6:$B$4786,A1445,'BDD de référence'!$J$6:$J$4786)&gt;0,IFERROR((VLOOKUP(E1445,'Volet 1 - Domaines 2&amp;3'!$A$39:$L$43,11,0)*D1445+VLOOKUP(E1445,'Volet 1 - Domaines 2&amp;3'!$A$39:$L$43,12,0))*$B$6,error),"")</f>
        <v/>
      </c>
      <c r="I1445" s="119">
        <f>IFERROR((VLOOKUP(E1445,'Simulations - Consolidé'!$A$41:$P$45,15,0)*D1445+VLOOKUP(E1445,'Simulations - Consolidé'!$A$41:$P$45,16,0)),"")*$C$6</f>
        <v>19461.254598883337</v>
      </c>
      <c r="J1445" s="167">
        <v>11862.92</v>
      </c>
      <c r="K1445" s="167">
        <v>14235.51</v>
      </c>
      <c r="L1445" s="167">
        <v>10098.130000000001</v>
      </c>
      <c r="M1445" s="167">
        <v>12117.76</v>
      </c>
      <c r="N1445" s="167">
        <v>7124.26</v>
      </c>
      <c r="O1445" s="167">
        <v>8549.1200000000008</v>
      </c>
    </row>
    <row r="1446" spans="1:15">
      <c r="A1446" s="1" t="s">
        <v>6213</v>
      </c>
      <c r="B1446" s="1" t="str">
        <f>VLOOKUP(A1446,'BDD de référence'!$B$5:$D$5006,3,0)</f>
        <v>58</v>
      </c>
      <c r="C1446" s="1" t="str">
        <f>VLOOKUP(A1446,'BDD de référence'!$B$5:$E$5006,4,0)</f>
        <v>Bourgogne-Franche-Comté</v>
      </c>
      <c r="D1446" s="201">
        <v>6120</v>
      </c>
      <c r="E1446" s="189" t="str">
        <f t="shared" si="22"/>
        <v>Tranche A</v>
      </c>
      <c r="F1446" s="119">
        <f>IFERROR((VLOOKUP(E1446,'Simulations - Consolidé'!$A$41:$P$45,13,0)*D1446+VLOOKUP(E1446,'Simulations - Consolidé'!$A$41:$P$45,14,0)),"")*$B$6</f>
        <v>19758.857142857141</v>
      </c>
      <c r="G1446" s="119" t="str" cm="1">
        <f t="array" ref="G1446">IF(SUMIF('BDD de référence'!$B$6:$B$4786,A1446,'BDD de référence'!$I$6:$I$4786)&gt;0,IFERROR((VLOOKUP(E1446,'Volet 1 - Domaines 2&amp;3'!$A$39:$L$43,11,0)*D1446+VLOOKUP(E1446,'Volet 1 - Domaines 2&amp;3'!$A$39:$L$43,12,0))*$B$6,error),"")</f>
        <v/>
      </c>
      <c r="H1446" s="119" t="str" cm="1">
        <f t="array" ref="H1446">IF(SUMIF('BDD de référence'!$B$6:$B$4786,A1446,'BDD de référence'!$J$6:$J$4786)&gt;0,IFERROR((VLOOKUP(E1446,'Volet 1 - Domaines 2&amp;3'!$A$39:$L$43,11,0)*D1446+VLOOKUP(E1446,'Volet 1 - Domaines 2&amp;3'!$A$39:$L$43,12,0))*$B$6,error),"")</f>
        <v/>
      </c>
      <c r="I1446" s="119">
        <f>IFERROR((VLOOKUP(E1446,'Simulations - Consolidé'!$A$41:$P$45,15,0)*D1446+VLOOKUP(E1446,'Simulations - Consolidé'!$A$41:$P$45,16,0)),"")*$C$6</f>
        <v>8589.5749128919852</v>
      </c>
      <c r="J1446" s="167">
        <v>6040.49</v>
      </c>
      <c r="K1446" s="167">
        <v>7248.59</v>
      </c>
      <c r="L1446" s="167">
        <v>5259.5300000000007</v>
      </c>
      <c r="M1446" s="167">
        <v>6311.4400000000005</v>
      </c>
      <c r="N1446" s="167">
        <v>5311.91</v>
      </c>
      <c r="O1446" s="167">
        <v>6374.3</v>
      </c>
    </row>
    <row r="1447" spans="1:15">
      <c r="A1447" s="1" t="s">
        <v>6235</v>
      </c>
      <c r="B1447" s="1" t="str">
        <f>VLOOKUP(A1447,'BDD de référence'!$B$5:$D$5006,3,0)</f>
        <v>58</v>
      </c>
      <c r="C1447" s="1" t="str">
        <f>VLOOKUP(A1447,'BDD de référence'!$B$5:$E$5006,4,0)</f>
        <v>Bourgogne-Franche-Comté</v>
      </c>
      <c r="D1447" s="201">
        <v>1618.5</v>
      </c>
      <c r="E1447" s="189" t="str">
        <f t="shared" si="22"/>
        <v>Tranche A</v>
      </c>
      <c r="F1447" s="119">
        <f>IFERROR((VLOOKUP(E1447,'Simulations - Consolidé'!$A$41:$P$45,13,0)*D1447+VLOOKUP(E1447,'Simulations - Consolidé'!$A$41:$P$45,14,0)),"")*$B$6</f>
        <v>16479.192857142858</v>
      </c>
      <c r="G1447" s="119" t="str" cm="1">
        <f t="array" ref="G1447">IF(SUMIF('BDD de référence'!$B$6:$B$4786,A1447,'BDD de référence'!$I$6:$I$4786)&gt;0,IFERROR((VLOOKUP(E1447,'Volet 1 - Domaines 2&amp;3'!$A$39:$L$43,11,0)*D1447+VLOOKUP(E1447,'Volet 1 - Domaines 2&amp;3'!$A$39:$L$43,12,0))*$B$6,error),"")</f>
        <v/>
      </c>
      <c r="H1447" s="119" cm="1">
        <f t="array" ref="H1447">IF(SUMIF('BDD de référence'!$B$6:$B$4786,A1447,'BDD de référence'!$J$6:$J$4786)&gt;0,IFERROR((VLOOKUP(E1447,'Volet 1 - Domaines 2&amp;3'!$A$39:$L$43,11,0)*D1447+VLOOKUP(E1447,'Volet 1 - Domaines 2&amp;3'!$A$39:$L$43,12,0))*$B$6,error),"")</f>
        <v>6802.4589285714283</v>
      </c>
      <c r="I1447" s="119">
        <f>IFERROR((VLOOKUP(E1447,'Simulations - Consolidé'!$A$41:$P$45,15,0)*D1447+VLOOKUP(E1447,'Simulations - Consolidé'!$A$41:$P$45,16,0)),"")*$C$6</f>
        <v>7163.8385017421606</v>
      </c>
      <c r="J1447" s="167">
        <v>4968.7</v>
      </c>
      <c r="K1447" s="167">
        <v>5962.44</v>
      </c>
      <c r="L1447" s="167">
        <v>4455.7</v>
      </c>
      <c r="M1447" s="167">
        <v>5346.84</v>
      </c>
      <c r="N1447" s="167">
        <v>4776.0200000000004</v>
      </c>
      <c r="O1447" s="167">
        <v>5731.2300000000005</v>
      </c>
    </row>
    <row r="1448" spans="1:15">
      <c r="A1448" s="1" t="s">
        <v>6205</v>
      </c>
      <c r="B1448" s="1" t="str">
        <f>VLOOKUP(A1448,'BDD de référence'!$B$5:$D$5006,3,0)</f>
        <v>58</v>
      </c>
      <c r="C1448" s="1" t="str">
        <f>VLOOKUP(A1448,'BDD de référence'!$B$5:$E$5006,4,0)</f>
        <v>Bourgogne-Franche-Comté</v>
      </c>
      <c r="D1448" s="201">
        <v>13303.5</v>
      </c>
      <c r="E1448" s="189" t="str">
        <f t="shared" si="22"/>
        <v>Tranche B</v>
      </c>
      <c r="F1448" s="119">
        <f>IFERROR((VLOOKUP(E1448,'Simulations - Consolidé'!$A$41:$P$45,13,0)*D1448+VLOOKUP(E1448,'Simulations - Consolidé'!$A$41:$P$45,14,0)),"")*$B$6</f>
        <v>28696.219354838708</v>
      </c>
      <c r="G1448" s="119" t="str" cm="1">
        <f t="array" ref="G1448">IF(SUMIF('BDD de référence'!$B$6:$B$4786,A1448,'BDD de référence'!$I$6:$I$4786)&gt;0,IFERROR((VLOOKUP(E1448,'Volet 1 - Domaines 2&amp;3'!$A$39:$L$43,11,0)*D1448+VLOOKUP(E1448,'Volet 1 - Domaines 2&amp;3'!$A$39:$L$43,12,0))*$B$6,error),"")</f>
        <v/>
      </c>
      <c r="H1448" s="119" t="str" cm="1">
        <f t="array" ref="H1448">IF(SUMIF('BDD de référence'!$B$6:$B$4786,A1448,'BDD de référence'!$J$6:$J$4786)&gt;0,IFERROR((VLOOKUP(E1448,'Volet 1 - Domaines 2&amp;3'!$A$39:$L$43,11,0)*D1448+VLOOKUP(E1448,'Volet 1 - Domaines 2&amp;3'!$A$39:$L$43,12,0))*$B$6,error),"")</f>
        <v/>
      </c>
      <c r="I1448" s="119">
        <f>IFERROR((VLOOKUP(E1448,'Simulations - Consolidé'!$A$41:$P$45,15,0)*D1448+VLOOKUP(E1448,'Simulations - Consolidé'!$A$41:$P$45,16,0)),"")*$C$6</f>
        <v>12474.82706530291</v>
      </c>
      <c r="J1448" s="167">
        <v>8113.95</v>
      </c>
      <c r="K1448" s="167">
        <v>9736.74</v>
      </c>
      <c r="L1448" s="167">
        <v>7111.16</v>
      </c>
      <c r="M1448" s="167">
        <v>8533.4</v>
      </c>
      <c r="N1448" s="167">
        <v>5925.02</v>
      </c>
      <c r="O1448" s="167">
        <v>7110.0300000000007</v>
      </c>
    </row>
    <row r="1449" spans="1:15">
      <c r="A1449" s="1" t="s">
        <v>6188</v>
      </c>
      <c r="B1449" s="1" t="str">
        <f>VLOOKUP(A1449,'BDD de référence'!$B$5:$D$5006,3,0)</f>
        <v>58</v>
      </c>
      <c r="C1449" s="1" t="str">
        <f>VLOOKUP(A1449,'BDD de référence'!$B$5:$E$5006,4,0)</f>
        <v>Bourgogne-Franche-Comté</v>
      </c>
      <c r="D1449" s="201">
        <v>19304</v>
      </c>
      <c r="E1449" s="189" t="str">
        <f t="shared" si="22"/>
        <v>Tranche B</v>
      </c>
      <c r="F1449" s="119">
        <f>IFERROR((VLOOKUP(E1449,'Simulations - Consolidé'!$A$41:$P$45,13,0)*D1449+VLOOKUP(E1449,'Simulations - Consolidé'!$A$41:$P$45,14,0)),"")*$B$6</f>
        <v>36593.651612903224</v>
      </c>
      <c r="G1449" s="119" t="str" cm="1">
        <f t="array" ref="G1449">IF(SUMIF('BDD de référence'!$B$6:$B$4786,A1449,'BDD de référence'!$I$6:$I$4786)&gt;0,IFERROR((VLOOKUP(E1449,'Volet 1 - Domaines 2&amp;3'!$A$39:$L$43,11,0)*D1449+VLOOKUP(E1449,'Volet 1 - Domaines 2&amp;3'!$A$39:$L$43,12,0))*$B$6,error),"")</f>
        <v/>
      </c>
      <c r="H1449" s="119" t="str" cm="1">
        <f t="array" ref="H1449">IF(SUMIF('BDD de référence'!$B$6:$B$4786,A1449,'BDD de référence'!$J$6:$J$4786)&gt;0,IFERROR((VLOOKUP(E1449,'Volet 1 - Domaines 2&amp;3'!$A$39:$L$43,11,0)*D1449+VLOOKUP(E1449,'Volet 1 - Domaines 2&amp;3'!$A$39:$L$43,12,0))*$B$6,error),"")</f>
        <v/>
      </c>
      <c r="I1449" s="119">
        <f>IFERROR((VLOOKUP(E1449,'Simulations - Consolidé'!$A$41:$P$45,15,0)*D1449+VLOOKUP(E1449,'Simulations - Consolidé'!$A$41:$P$45,16,0)),"")*$C$6</f>
        <v>15908.000629425647</v>
      </c>
      <c r="J1449" s="167">
        <v>9888.2900000000009</v>
      </c>
      <c r="K1449" s="167">
        <v>11865.95</v>
      </c>
      <c r="L1449" s="167">
        <v>8724.2000000000007</v>
      </c>
      <c r="M1449" s="167">
        <v>10469.040000000001</v>
      </c>
      <c r="N1449" s="167">
        <v>6408.93</v>
      </c>
      <c r="O1449" s="167">
        <v>7690.72</v>
      </c>
    </row>
    <row r="1450" spans="1:15">
      <c r="A1450" s="1" t="s">
        <v>6192</v>
      </c>
      <c r="B1450" s="1" t="str">
        <f>VLOOKUP(A1450,'BDD de référence'!$B$5:$D$5006,3,0)</f>
        <v>58</v>
      </c>
      <c r="C1450" s="1" t="str">
        <f>VLOOKUP(A1450,'BDD de référence'!$B$5:$E$5006,4,0)</f>
        <v>Bourgogne-Franche-Comté</v>
      </c>
      <c r="D1450" s="201">
        <v>34142.5</v>
      </c>
      <c r="E1450" s="189" t="str">
        <f t="shared" si="22"/>
        <v>Tranche C</v>
      </c>
      <c r="F1450" s="119">
        <f>IFERROR((VLOOKUP(E1450,'Simulations - Consolidé'!$A$41:$P$45,13,0)*D1450+VLOOKUP(E1450,'Simulations - Consolidé'!$A$41:$P$45,14,0)),"")*$B$6</f>
        <v>45664.601204819272</v>
      </c>
      <c r="G1450" s="119" t="str" cm="1">
        <f t="array" ref="G1450">IF(SUMIF('BDD de référence'!$B$6:$B$4786,A1450,'BDD de référence'!$I$6:$I$4786)&gt;0,IFERROR((VLOOKUP(E1450,'Volet 1 - Domaines 2&amp;3'!$A$39:$L$43,11,0)*D1450+VLOOKUP(E1450,'Volet 1 - Domaines 2&amp;3'!$A$39:$L$43,12,0))*$B$6,error),"")</f>
        <v/>
      </c>
      <c r="H1450" s="119" t="str" cm="1">
        <f t="array" ref="H1450">IF(SUMIF('BDD de référence'!$B$6:$B$4786,A1450,'BDD de référence'!$J$6:$J$4786)&gt;0,IFERROR((VLOOKUP(E1450,'Volet 1 - Domaines 2&amp;3'!$A$39:$L$43,11,0)*D1450+VLOOKUP(E1450,'Volet 1 - Domaines 2&amp;3'!$A$39:$L$43,12,0))*$B$6,error),"")</f>
        <v/>
      </c>
      <c r="I1450" s="119">
        <f>IFERROR((VLOOKUP(E1450,'Simulations - Consolidé'!$A$41:$P$45,15,0)*D1450+VLOOKUP(E1450,'Simulations - Consolidé'!$A$41:$P$45,16,0)),"")*$C$6</f>
        <v>19851.325918307375</v>
      </c>
      <c r="J1450" s="167">
        <v>12095.78</v>
      </c>
      <c r="K1450" s="167">
        <v>14514.94</v>
      </c>
      <c r="L1450" s="167">
        <v>10214.56</v>
      </c>
      <c r="M1450" s="167">
        <v>12257.48</v>
      </c>
      <c r="N1450" s="167">
        <v>7227.76</v>
      </c>
      <c r="O1450" s="167">
        <v>8673.32</v>
      </c>
    </row>
    <row r="1451" spans="1:15">
      <c r="A1451" s="1" t="s">
        <v>6195</v>
      </c>
      <c r="B1451" s="1" t="str">
        <f>VLOOKUP(A1451,'BDD de référence'!$B$5:$D$5006,3,0)</f>
        <v>58</v>
      </c>
      <c r="C1451" s="1" t="str">
        <f>VLOOKUP(A1451,'BDD de référence'!$B$5:$E$5006,4,0)</f>
        <v>Bourgogne-Franche-Comté</v>
      </c>
      <c r="D1451" s="201">
        <v>15827.5</v>
      </c>
      <c r="E1451" s="189" t="str">
        <f t="shared" si="22"/>
        <v>Tranche B</v>
      </c>
      <c r="F1451" s="119">
        <f>IFERROR((VLOOKUP(E1451,'Simulations - Consolidé'!$A$41:$P$45,13,0)*D1451+VLOOKUP(E1451,'Simulations - Consolidé'!$A$41:$P$45,14,0)),"")*$B$6</f>
        <v>32018.129032258068</v>
      </c>
      <c r="G1451" s="119" t="str" cm="1">
        <f t="array" ref="G1451">IF(SUMIF('BDD de référence'!$B$6:$B$4786,A1451,'BDD de référence'!$I$6:$I$4786)&gt;0,IFERROR((VLOOKUP(E1451,'Volet 1 - Domaines 2&amp;3'!$A$39:$L$43,11,0)*D1451+VLOOKUP(E1451,'Volet 1 - Domaines 2&amp;3'!$A$39:$L$43,12,0))*$B$6,error),"")</f>
        <v/>
      </c>
      <c r="H1451" s="119" cm="1">
        <f t="array" ref="H1451">IF(SUMIF('BDD de référence'!$B$6:$B$4786,A1451,'BDD de référence'!$J$6:$J$4786)&gt;0,IFERROR((VLOOKUP(E1451,'Volet 1 - Domaines 2&amp;3'!$A$39:$L$43,11,0)*D1451+VLOOKUP(E1451,'Volet 1 - Domaines 2&amp;3'!$A$39:$L$43,12,0))*$B$6,error),"")</f>
        <v>17343.153225806451</v>
      </c>
      <c r="I1451" s="119">
        <f>IFERROR((VLOOKUP(E1451,'Simulations - Consolidé'!$A$41:$P$45,15,0)*D1451+VLOOKUP(E1451,'Simulations - Consolidé'!$A$41:$P$45,16,0)),"")*$C$6</f>
        <v>13918.928402832415</v>
      </c>
      <c r="J1451" s="167">
        <v>8860.2900000000009</v>
      </c>
      <c r="K1451" s="167">
        <v>10632.35</v>
      </c>
      <c r="L1451" s="167">
        <v>7789.66</v>
      </c>
      <c r="M1451" s="167">
        <v>9347.6</v>
      </c>
      <c r="N1451" s="167">
        <v>6128.5700000000006</v>
      </c>
      <c r="O1451" s="167">
        <v>7354.29</v>
      </c>
    </row>
    <row r="1452" spans="1:15">
      <c r="A1452" s="1" t="s">
        <v>6220</v>
      </c>
      <c r="B1452" s="1" t="str">
        <f>VLOOKUP(A1452,'BDD de référence'!$B$5:$D$5006,3,0)</f>
        <v>58</v>
      </c>
      <c r="C1452" s="1" t="str">
        <f>VLOOKUP(A1452,'BDD de référence'!$B$5:$E$5006,4,0)</f>
        <v>Bourgogne-Franche-Comté</v>
      </c>
      <c r="D1452" s="201">
        <v>5354.5</v>
      </c>
      <c r="E1452" s="189" t="str">
        <f t="shared" si="22"/>
        <v>Tranche A</v>
      </c>
      <c r="F1452" s="119">
        <f>IFERROR((VLOOKUP(E1452,'Simulations - Consolidé'!$A$41:$P$45,13,0)*D1452+VLOOKUP(E1452,'Simulations - Consolidé'!$A$41:$P$45,14,0)),"")*$B$6</f>
        <v>19201.135714285712</v>
      </c>
      <c r="G1452" s="119" t="str" cm="1">
        <f t="array" ref="G1452">IF(SUMIF('BDD de référence'!$B$6:$B$4786,A1452,'BDD de référence'!$I$6:$I$4786)&gt;0,IFERROR((VLOOKUP(E1452,'Volet 1 - Domaines 2&amp;3'!$A$39:$L$43,11,0)*D1452+VLOOKUP(E1452,'Volet 1 - Domaines 2&amp;3'!$A$39:$L$43,12,0))*$B$6,error),"")</f>
        <v/>
      </c>
      <c r="H1452" s="119" t="str" cm="1">
        <f t="array" ref="H1452">IF(SUMIF('BDD de référence'!$B$6:$B$4786,A1452,'BDD de référence'!$J$6:$J$4786)&gt;0,IFERROR((VLOOKUP(E1452,'Volet 1 - Domaines 2&amp;3'!$A$39:$L$43,11,0)*D1452+VLOOKUP(E1452,'Volet 1 - Domaines 2&amp;3'!$A$39:$L$43,12,0))*$B$6,error),"")</f>
        <v/>
      </c>
      <c r="I1452" s="119">
        <f>IFERROR((VLOOKUP(E1452,'Simulations - Consolidé'!$A$41:$P$45,15,0)*D1452+VLOOKUP(E1452,'Simulations - Consolidé'!$A$41:$P$45,16,0)),"")*$C$6</f>
        <v>8347.1221254355405</v>
      </c>
      <c r="J1452" s="167">
        <v>5858.22</v>
      </c>
      <c r="K1452" s="167">
        <v>7029.87</v>
      </c>
      <c r="L1452" s="167">
        <v>5122.84</v>
      </c>
      <c r="M1452" s="167">
        <v>6147.41</v>
      </c>
      <c r="N1452" s="167">
        <v>5220.7800000000007</v>
      </c>
      <c r="O1452" s="167">
        <v>6264.9400000000005</v>
      </c>
    </row>
    <row r="1453" spans="1:15">
      <c r="A1453" s="1" t="s">
        <v>6199</v>
      </c>
      <c r="B1453" s="1" t="str">
        <f>VLOOKUP(A1453,'BDD de référence'!$B$5:$D$5006,3,0)</f>
        <v>58</v>
      </c>
      <c r="C1453" s="1" t="str">
        <f>VLOOKUP(A1453,'BDD de référence'!$B$5:$E$5006,4,0)</f>
        <v>Bourgogne-Franche-Comté</v>
      </c>
      <c r="D1453" s="201">
        <v>14225</v>
      </c>
      <c r="E1453" s="189" t="str">
        <f t="shared" si="22"/>
        <v>Tranche B</v>
      </c>
      <c r="F1453" s="119">
        <f>IFERROR((VLOOKUP(E1453,'Simulations - Consolidé'!$A$41:$P$45,13,0)*D1453+VLOOKUP(E1453,'Simulations - Consolidé'!$A$41:$P$45,14,0)),"")*$B$6</f>
        <v>29909.032258064512</v>
      </c>
      <c r="G1453" s="119" t="str" cm="1">
        <f t="array" ref="G1453">IF(SUMIF('BDD de référence'!$B$6:$B$4786,A1453,'BDD de référence'!$I$6:$I$4786)&gt;0,IFERROR((VLOOKUP(E1453,'Volet 1 - Domaines 2&amp;3'!$A$39:$L$43,11,0)*D1453+VLOOKUP(E1453,'Volet 1 - Domaines 2&amp;3'!$A$39:$L$43,12,0))*$B$6,error),"")</f>
        <v/>
      </c>
      <c r="H1453" s="119" t="str" cm="1">
        <f t="array" ref="H1453">IF(SUMIF('BDD de référence'!$B$6:$B$4786,A1453,'BDD de référence'!$J$6:$J$4786)&gt;0,IFERROR((VLOOKUP(E1453,'Volet 1 - Domaines 2&amp;3'!$A$39:$L$43,11,0)*D1453+VLOOKUP(E1453,'Volet 1 - Domaines 2&amp;3'!$A$39:$L$43,12,0))*$B$6,error),"")</f>
        <v/>
      </c>
      <c r="I1453" s="119">
        <f>IFERROR((VLOOKUP(E1453,'Simulations - Consolidé'!$A$41:$P$45,15,0)*D1453+VLOOKUP(E1453,'Simulations - Consolidé'!$A$41:$P$45,16,0)),"")*$C$6</f>
        <v>13002.061369000787</v>
      </c>
      <c r="J1453" s="167">
        <v>8386.43</v>
      </c>
      <c r="K1453" s="167">
        <v>10063.719999999999</v>
      </c>
      <c r="L1453" s="167">
        <v>7358.88</v>
      </c>
      <c r="M1453" s="167">
        <v>8830.66</v>
      </c>
      <c r="N1453" s="167">
        <v>5999.34</v>
      </c>
      <c r="O1453" s="167">
        <v>7199.21</v>
      </c>
    </row>
    <row r="1454" spans="1:15">
      <c r="A1454" s="1" t="s">
        <v>6182</v>
      </c>
      <c r="B1454" s="1" t="str">
        <f>VLOOKUP(A1454,'BDD de référence'!$B$5:$D$5006,3,0)</f>
        <v>58</v>
      </c>
      <c r="C1454" s="1" t="str">
        <f>VLOOKUP(A1454,'BDD de référence'!$B$5:$E$5006,4,0)</f>
        <v>Bourgogne-Franche-Comté</v>
      </c>
      <c r="D1454" s="201">
        <v>23567</v>
      </c>
      <c r="E1454" s="189" t="str">
        <f t="shared" si="22"/>
        <v>Tranche C</v>
      </c>
      <c r="F1454" s="119">
        <f>IFERROR((VLOOKUP(E1454,'Simulations - Consolidé'!$A$41:$P$45,13,0)*D1454+VLOOKUP(E1454,'Simulations - Consolidé'!$A$41:$P$45,14,0)),"")*$B$6</f>
        <v>41245.826024096379</v>
      </c>
      <c r="G1454" s="119" t="str" cm="1">
        <f t="array" ref="G1454">IF(SUMIF('BDD de référence'!$B$6:$B$4786,A1454,'BDD de référence'!$I$6:$I$4786)&gt;0,IFERROR((VLOOKUP(E1454,'Volet 1 - Domaines 2&amp;3'!$A$39:$L$43,11,0)*D1454+VLOOKUP(E1454,'Volet 1 - Domaines 2&amp;3'!$A$39:$L$43,12,0))*$B$6,error),"")</f>
        <v/>
      </c>
      <c r="H1454" s="119" t="str" cm="1">
        <f t="array" ref="H1454">IF(SUMIF('BDD de référence'!$B$6:$B$4786,A1454,'BDD de référence'!$J$6:$J$4786)&gt;0,IFERROR((VLOOKUP(E1454,'Volet 1 - Domaines 2&amp;3'!$A$39:$L$43,11,0)*D1454+VLOOKUP(E1454,'Volet 1 - Domaines 2&amp;3'!$A$39:$L$43,12,0))*$B$6,error),"")</f>
        <v/>
      </c>
      <c r="I1454" s="119">
        <f>IFERROR((VLOOKUP(E1454,'Simulations - Consolidé'!$A$41:$P$45,15,0)*D1454+VLOOKUP(E1454,'Simulations - Consolidé'!$A$41:$P$45,16,0)),"")*$C$6</f>
        <v>17930.394957390541</v>
      </c>
      <c r="J1454" s="167">
        <v>10949.04</v>
      </c>
      <c r="K1454" s="167">
        <v>13138.85</v>
      </c>
      <c r="L1454" s="167">
        <v>9641.19</v>
      </c>
      <c r="M1454" s="167">
        <v>11569.43</v>
      </c>
      <c r="N1454" s="167">
        <v>6718.1</v>
      </c>
      <c r="O1454" s="167">
        <v>8061.72</v>
      </c>
    </row>
    <row r="1455" spans="1:15">
      <c r="A1455" s="1" t="s">
        <v>6226</v>
      </c>
      <c r="B1455" s="1" t="str">
        <f>VLOOKUP(A1455,'BDD de référence'!$B$5:$D$5006,3,0)</f>
        <v>58</v>
      </c>
      <c r="C1455" s="1" t="str">
        <f>VLOOKUP(A1455,'BDD de référence'!$B$5:$E$5006,4,0)</f>
        <v>Bourgogne-Franche-Comté</v>
      </c>
      <c r="D1455" s="201">
        <v>2479</v>
      </c>
      <c r="E1455" s="189" t="str">
        <f t="shared" si="22"/>
        <v>Tranche A</v>
      </c>
      <c r="F1455" s="119">
        <f>IFERROR((VLOOKUP(E1455,'Simulations - Consolidé'!$A$41:$P$45,13,0)*D1455+VLOOKUP(E1455,'Simulations - Consolidé'!$A$41:$P$45,14,0)),"")*$B$6</f>
        <v>17106.12857142857</v>
      </c>
      <c r="G1455" s="119" t="str" cm="1">
        <f t="array" ref="G1455">IF(SUMIF('BDD de référence'!$B$6:$B$4786,A1455,'BDD de référence'!$I$6:$I$4786)&gt;0,IFERROR((VLOOKUP(E1455,'Volet 1 - Domaines 2&amp;3'!$A$39:$L$43,11,0)*D1455+VLOOKUP(E1455,'Volet 1 - Domaines 2&amp;3'!$A$39:$L$43,12,0))*$B$6,error),"")</f>
        <v/>
      </c>
      <c r="H1455" s="119" t="str" cm="1">
        <f t="array" ref="H1455">IF(SUMIF('BDD de référence'!$B$6:$B$4786,A1455,'BDD de référence'!$J$6:$J$4786)&gt;0,IFERROR((VLOOKUP(E1455,'Volet 1 - Domaines 2&amp;3'!$A$39:$L$43,11,0)*D1455+VLOOKUP(E1455,'Volet 1 - Domaines 2&amp;3'!$A$39:$L$43,12,0))*$B$6,error),"")</f>
        <v/>
      </c>
      <c r="I1455" s="119">
        <f>IFERROR((VLOOKUP(E1455,'Simulations - Consolidé'!$A$41:$P$45,15,0)*D1455+VLOOKUP(E1455,'Simulations - Consolidé'!$A$41:$P$45,16,0)),"")*$C$6</f>
        <v>7436.3801393728227</v>
      </c>
      <c r="J1455" s="167">
        <v>5173.58</v>
      </c>
      <c r="K1455" s="167">
        <v>6208.3</v>
      </c>
      <c r="L1455" s="167">
        <v>4609.3500000000004</v>
      </c>
      <c r="M1455" s="167">
        <v>5531.22</v>
      </c>
      <c r="N1455" s="167">
        <v>4878.46</v>
      </c>
      <c r="O1455" s="167">
        <v>5854.16</v>
      </c>
    </row>
    <row r="1456" spans="1:15">
      <c r="A1456" s="1" t="s">
        <v>6297</v>
      </c>
      <c r="B1456" s="1" t="str">
        <f>VLOOKUP(A1456,'BDD de référence'!$B$5:$D$5006,3,0)</f>
        <v>59</v>
      </c>
      <c r="C1456" s="1" t="str">
        <f>VLOOKUP(A1456,'BDD de référence'!$B$5:$E$5006,4,0)</f>
        <v>Hauts-de-France</v>
      </c>
      <c r="D1456" s="201">
        <v>74110.5</v>
      </c>
      <c r="E1456" s="189" t="str">
        <f t="shared" si="22"/>
        <v>Tranche C</v>
      </c>
      <c r="F1456" s="119">
        <f>IFERROR((VLOOKUP(E1456,'Simulations - Consolidé'!$A$41:$P$45,13,0)*D1456+VLOOKUP(E1456,'Simulations - Consolidé'!$A$41:$P$45,14,0)),"")*$B$6</f>
        <v>62364.483614457837</v>
      </c>
      <c r="G1456" s="119" cm="1">
        <f t="array" ref="G1456">IF(SUMIF('BDD de référence'!$B$6:$B$4786,A1456,'BDD de référence'!$I$6:$I$4786)&gt;0,IFERROR((VLOOKUP(E1456,'Volet 1 - Domaines 2&amp;3'!$A$39:$L$43,11,0)*D1456+VLOOKUP(E1456,'Volet 1 - Domaines 2&amp;3'!$A$39:$L$43,12,0))*$B$6,error),"")</f>
        <v>27596.829156626507</v>
      </c>
      <c r="H1456" s="119" cm="1">
        <f t="array" ref="H1456">IF(SUMIF('BDD de référence'!$B$6:$B$4786,A1456,'BDD de référence'!$J$6:$J$4786)&gt;0,IFERROR((VLOOKUP(E1456,'Volet 1 - Domaines 2&amp;3'!$A$39:$L$43,11,0)*D1456+VLOOKUP(E1456,'Volet 1 - Domaines 2&amp;3'!$A$39:$L$43,12,0))*$B$6,error),"")</f>
        <v>27596.829156626507</v>
      </c>
      <c r="I1456" s="119">
        <f>IFERROR((VLOOKUP(E1456,'Simulations - Consolidé'!$A$41:$P$45,15,0)*D1456+VLOOKUP(E1456,'Simulations - Consolidé'!$A$41:$P$45,16,0)),"")*$C$6</f>
        <v>27111.102632970909</v>
      </c>
      <c r="J1456" s="167">
        <v>16429.66</v>
      </c>
      <c r="K1456" s="167">
        <v>19715.599999999999</v>
      </c>
      <c r="L1456" s="167">
        <v>12381.5</v>
      </c>
      <c r="M1456" s="167">
        <v>14857.8</v>
      </c>
      <c r="N1456" s="167">
        <v>9153.93</v>
      </c>
      <c r="O1456" s="167">
        <v>10984.72</v>
      </c>
    </row>
    <row r="1457" spans="1:15">
      <c r="A1457" s="1" t="s">
        <v>6502</v>
      </c>
      <c r="B1457" s="1" t="str">
        <f>VLOOKUP(A1457,'BDD de référence'!$B$5:$D$5006,3,0)</f>
        <v>59</v>
      </c>
      <c r="C1457" s="1" t="str">
        <f>VLOOKUP(A1457,'BDD de référence'!$B$5:$E$5006,4,0)</f>
        <v>Hauts-de-France</v>
      </c>
      <c r="D1457" s="201">
        <v>11162.5</v>
      </c>
      <c r="E1457" s="189" t="str">
        <f t="shared" si="22"/>
        <v>Tranche B</v>
      </c>
      <c r="F1457" s="119">
        <f>IFERROR((VLOOKUP(E1457,'Simulations - Consolidé'!$A$41:$P$45,13,0)*D1457+VLOOKUP(E1457,'Simulations - Consolidé'!$A$41:$P$45,14,0)),"")*$B$6</f>
        <v>25878.387096774193</v>
      </c>
      <c r="G1457" s="119" t="str" cm="1">
        <f t="array" ref="G1457">IF(SUMIF('BDD de référence'!$B$6:$B$4786,A1457,'BDD de référence'!$I$6:$I$4786)&gt;0,IFERROR((VLOOKUP(E1457,'Volet 1 - Domaines 2&amp;3'!$A$39:$L$43,11,0)*D1457+VLOOKUP(E1457,'Volet 1 - Domaines 2&amp;3'!$A$39:$L$43,12,0))*$B$6,error),"")</f>
        <v/>
      </c>
      <c r="H1457" s="119" t="str" cm="1">
        <f t="array" ref="H1457">IF(SUMIF('BDD de référence'!$B$6:$B$4786,A1457,'BDD de référence'!$J$6:$J$4786)&gt;0,IFERROR((VLOOKUP(E1457,'Volet 1 - Domaines 2&amp;3'!$A$39:$L$43,11,0)*D1457+VLOOKUP(E1457,'Volet 1 - Domaines 2&amp;3'!$A$39:$L$43,12,0))*$B$6,error),"")</f>
        <v/>
      </c>
      <c r="I1457" s="119">
        <f>IFERROR((VLOOKUP(E1457,'Simulations - Consolidé'!$A$41:$P$45,15,0)*D1457+VLOOKUP(E1457,'Simulations - Consolidé'!$A$41:$P$45,16,0)),"")*$C$6</f>
        <v>11249.858379228952</v>
      </c>
      <c r="J1457" s="167">
        <v>7480.85</v>
      </c>
      <c r="K1457" s="167">
        <v>8977.02</v>
      </c>
      <c r="L1457" s="167">
        <v>6535.63</v>
      </c>
      <c r="M1457" s="167">
        <v>7842.76</v>
      </c>
      <c r="N1457" s="167">
        <v>5752.3600000000006</v>
      </c>
      <c r="O1457" s="167">
        <v>6902.84</v>
      </c>
    </row>
    <row r="1458" spans="1:15">
      <c r="A1458" s="1" t="s">
        <v>6355</v>
      </c>
      <c r="B1458" s="1" t="str">
        <f>VLOOKUP(A1458,'BDD de référence'!$B$5:$D$5006,3,0)</f>
        <v>59</v>
      </c>
      <c r="C1458" s="1" t="str">
        <f>VLOOKUP(A1458,'BDD de référence'!$B$5:$E$5006,4,0)</f>
        <v>Hauts-de-France</v>
      </c>
      <c r="D1458" s="201">
        <v>30484.5</v>
      </c>
      <c r="E1458" s="189" t="str">
        <f t="shared" si="22"/>
        <v>Tranche C</v>
      </c>
      <c r="F1458" s="119">
        <f>IFERROR((VLOOKUP(E1458,'Simulations - Consolidé'!$A$41:$P$45,13,0)*D1458+VLOOKUP(E1458,'Simulations - Consolidé'!$A$41:$P$45,14,0)),"")*$B$6</f>
        <v>44136.174216867468</v>
      </c>
      <c r="G1458" s="119" t="str" cm="1">
        <f t="array" ref="G1458">IF(SUMIF('BDD de référence'!$B$6:$B$4786,A1458,'BDD de référence'!$I$6:$I$4786)&gt;0,IFERROR((VLOOKUP(E1458,'Volet 1 - Domaines 2&amp;3'!$A$39:$L$43,11,0)*D1458+VLOOKUP(E1458,'Volet 1 - Domaines 2&amp;3'!$A$39:$L$43,12,0))*$B$6,error),"")</f>
        <v/>
      </c>
      <c r="H1458" s="119" t="str" cm="1">
        <f t="array" ref="H1458">IF(SUMIF('BDD de référence'!$B$6:$B$4786,A1458,'BDD de référence'!$J$6:$J$4786)&gt;0,IFERROR((VLOOKUP(E1458,'Volet 1 - Domaines 2&amp;3'!$A$39:$L$43,11,0)*D1458+VLOOKUP(E1458,'Volet 1 - Domaines 2&amp;3'!$A$39:$L$43,12,0))*$B$6,error),"")</f>
        <v/>
      </c>
      <c r="I1458" s="119">
        <f>IFERROR((VLOOKUP(E1458,'Simulations - Consolidé'!$A$41:$P$45,15,0)*D1458+VLOOKUP(E1458,'Simulations - Consolidé'!$A$41:$P$45,16,0)),"")*$C$6</f>
        <v>19186.887787246549</v>
      </c>
      <c r="J1458" s="167">
        <v>11699.130000000001</v>
      </c>
      <c r="K1458" s="167">
        <v>14038.960000000001</v>
      </c>
      <c r="L1458" s="167">
        <v>10016.24</v>
      </c>
      <c r="M1458" s="167">
        <v>12019.49</v>
      </c>
      <c r="N1458" s="167">
        <v>7051.47</v>
      </c>
      <c r="O1458" s="167">
        <v>8461.77</v>
      </c>
    </row>
    <row r="1459" spans="1:15">
      <c r="A1459" s="1" t="s">
        <v>6442</v>
      </c>
      <c r="B1459" s="1" t="str">
        <f>VLOOKUP(A1459,'BDD de référence'!$B$5:$D$5006,3,0)</f>
        <v>59</v>
      </c>
      <c r="C1459" s="1" t="str">
        <f>VLOOKUP(A1459,'BDD de référence'!$B$5:$E$5006,4,0)</f>
        <v>Hauts-de-France</v>
      </c>
      <c r="D1459" s="201">
        <v>12962</v>
      </c>
      <c r="E1459" s="189" t="str">
        <f t="shared" si="22"/>
        <v>Tranche B</v>
      </c>
      <c r="F1459" s="119">
        <f>IFERROR((VLOOKUP(E1459,'Simulations - Consolidé'!$A$41:$P$45,13,0)*D1459+VLOOKUP(E1459,'Simulations - Consolidé'!$A$41:$P$45,14,0)),"")*$B$6</f>
        <v>28246.761290322582</v>
      </c>
      <c r="G1459" s="119" t="str" cm="1">
        <f t="array" ref="G1459">IF(SUMIF('BDD de référence'!$B$6:$B$4786,A1459,'BDD de référence'!$I$6:$I$4786)&gt;0,IFERROR((VLOOKUP(E1459,'Volet 1 - Domaines 2&amp;3'!$A$39:$L$43,11,0)*D1459+VLOOKUP(E1459,'Volet 1 - Domaines 2&amp;3'!$A$39:$L$43,12,0))*$B$6,error),"")</f>
        <v/>
      </c>
      <c r="H1459" s="119" t="str" cm="1">
        <f t="array" ref="H1459">IF(SUMIF('BDD de référence'!$B$6:$B$4786,A1459,'BDD de référence'!$J$6:$J$4786)&gt;0,IFERROR((VLOOKUP(E1459,'Volet 1 - Domaines 2&amp;3'!$A$39:$L$43,11,0)*D1459+VLOOKUP(E1459,'Volet 1 - Domaines 2&amp;3'!$A$39:$L$43,12,0))*$B$6,error),"")</f>
        <v/>
      </c>
      <c r="I1459" s="119">
        <f>IFERROR((VLOOKUP(E1459,'Simulations - Consolidé'!$A$41:$P$45,15,0)*D1459+VLOOKUP(E1459,'Simulations - Consolidé'!$A$41:$P$45,16,0)),"")*$C$6</f>
        <v>12279.438552321006</v>
      </c>
      <c r="J1459" s="167">
        <v>8012.96</v>
      </c>
      <c r="K1459" s="167">
        <v>9615.56</v>
      </c>
      <c r="L1459" s="167">
        <v>7019.3600000000006</v>
      </c>
      <c r="M1459" s="167">
        <v>8423.24</v>
      </c>
      <c r="N1459" s="167">
        <v>5897.4800000000005</v>
      </c>
      <c r="O1459" s="167">
        <v>7076.9800000000005</v>
      </c>
    </row>
    <row r="1460" spans="1:15">
      <c r="A1460" s="1" t="s">
        <v>6291</v>
      </c>
      <c r="B1460" s="1" t="str">
        <f>VLOOKUP(A1460,'BDD de référence'!$B$5:$D$5006,3,0)</f>
        <v>59</v>
      </c>
      <c r="C1460" s="1" t="str">
        <f>VLOOKUP(A1460,'BDD de référence'!$B$5:$E$5006,4,0)</f>
        <v>Hauts-de-France</v>
      </c>
      <c r="D1460" s="201">
        <v>85026</v>
      </c>
      <c r="E1460" s="189" t="str">
        <f t="shared" si="22"/>
        <v>Tranche C</v>
      </c>
      <c r="F1460" s="119">
        <f>IFERROR((VLOOKUP(E1460,'Simulations - Consolidé'!$A$41:$P$45,13,0)*D1460+VLOOKUP(E1460,'Simulations - Consolidé'!$A$41:$P$45,14,0)),"")*$B$6</f>
        <v>66925.32144578312</v>
      </c>
      <c r="G1460" s="119" t="str" cm="1">
        <f t="array" ref="G1460">IF(SUMIF('BDD de référence'!$B$6:$B$4786,A1460,'BDD de référence'!$I$6:$I$4786)&gt;0,IFERROR((VLOOKUP(E1460,'Volet 1 - Domaines 2&amp;3'!$A$39:$L$43,11,0)*D1460+VLOOKUP(E1460,'Volet 1 - Domaines 2&amp;3'!$A$39:$L$43,12,0))*$B$6,error),"")</f>
        <v/>
      </c>
      <c r="H1460" s="119" t="str" cm="1">
        <f t="array" ref="H1460">IF(SUMIF('BDD de référence'!$B$6:$B$4786,A1460,'BDD de référence'!$J$6:$J$4786)&gt;0,IFERROR((VLOOKUP(E1460,'Volet 1 - Domaines 2&amp;3'!$A$39:$L$43,11,0)*D1460+VLOOKUP(E1460,'Volet 1 - Domaines 2&amp;3'!$A$39:$L$43,12,0))*$B$6,error),"")</f>
        <v/>
      </c>
      <c r="I1460" s="119">
        <f>IFERROR((VLOOKUP(E1460,'Simulations - Consolidé'!$A$41:$P$45,15,0)*D1460+VLOOKUP(E1460,'Simulations - Consolidé'!$A$41:$P$45,16,0)),"")*$C$6</f>
        <v>29093.791101968851</v>
      </c>
      <c r="J1460" s="167">
        <v>17613.269999999997</v>
      </c>
      <c r="K1460" s="167">
        <v>21135.929999999997</v>
      </c>
      <c r="L1460" s="167">
        <v>12973.3</v>
      </c>
      <c r="M1460" s="167">
        <v>15567.96</v>
      </c>
      <c r="N1460" s="167">
        <v>9679.98</v>
      </c>
      <c r="O1460" s="167">
        <v>11615.98</v>
      </c>
    </row>
    <row r="1461" spans="1:15">
      <c r="A1461" s="1" t="s">
        <v>6420</v>
      </c>
      <c r="B1461" s="1" t="str">
        <f>VLOOKUP(A1461,'BDD de référence'!$B$5:$D$5006,3,0)</f>
        <v>59</v>
      </c>
      <c r="C1461" s="1" t="str">
        <f>VLOOKUP(A1461,'BDD de référence'!$B$5:$E$5006,4,0)</f>
        <v>Hauts-de-France</v>
      </c>
      <c r="D1461" s="201">
        <v>15145.25</v>
      </c>
      <c r="E1461" s="189" t="str">
        <f t="shared" si="22"/>
        <v>Tranche B</v>
      </c>
      <c r="F1461" s="119">
        <f>IFERROR((VLOOKUP(E1461,'Simulations - Consolidé'!$A$41:$P$45,13,0)*D1461+VLOOKUP(E1461,'Simulations - Consolidé'!$A$41:$P$45,14,0)),"")*$B$6</f>
        <v>31120.2</v>
      </c>
      <c r="G1461" s="119" t="str" cm="1">
        <f t="array" ref="G1461">IF(SUMIF('BDD de référence'!$B$6:$B$4786,A1461,'BDD de référence'!$I$6:$I$4786)&gt;0,IFERROR((VLOOKUP(E1461,'Volet 1 - Domaines 2&amp;3'!$A$39:$L$43,11,0)*D1461+VLOOKUP(E1461,'Volet 1 - Domaines 2&amp;3'!$A$39:$L$43,12,0))*$B$6,error),"")</f>
        <v/>
      </c>
      <c r="H1461" s="119" t="str" cm="1">
        <f t="array" ref="H1461">IF(SUMIF('BDD de référence'!$B$6:$B$4786,A1461,'BDD de référence'!$J$6:$J$4786)&gt;0,IFERROR((VLOOKUP(E1461,'Volet 1 - Domaines 2&amp;3'!$A$39:$L$43,11,0)*D1461+VLOOKUP(E1461,'Volet 1 - Domaines 2&amp;3'!$A$39:$L$43,12,0))*$B$6,error),"")</f>
        <v/>
      </c>
      <c r="I1461" s="119">
        <f>IFERROR((VLOOKUP(E1461,'Simulations - Consolidé'!$A$41:$P$45,15,0)*D1461+VLOOKUP(E1461,'Simulations - Consolidé'!$A$41:$P$45,16,0)),"")*$C$6</f>
        <v>13528.580487804877</v>
      </c>
      <c r="J1461" s="167">
        <v>8658.5500000000011</v>
      </c>
      <c r="K1461" s="167">
        <v>10390.26</v>
      </c>
      <c r="L1461" s="167">
        <v>7606.25</v>
      </c>
      <c r="M1461" s="167">
        <v>9127.5</v>
      </c>
      <c r="N1461" s="167">
        <v>6073.55</v>
      </c>
      <c r="O1461" s="167">
        <v>7288.26</v>
      </c>
    </row>
    <row r="1462" spans="1:15">
      <c r="A1462" s="1" t="s">
        <v>6520</v>
      </c>
      <c r="B1462" s="1" t="str">
        <f>VLOOKUP(A1462,'BDD de référence'!$B$5:$D$5006,3,0)</f>
        <v>59</v>
      </c>
      <c r="C1462" s="1" t="str">
        <f>VLOOKUP(A1462,'BDD de référence'!$B$5:$E$5006,4,0)</f>
        <v>Hauts-de-France</v>
      </c>
      <c r="D1462" s="201">
        <v>7168.5</v>
      </c>
      <c r="E1462" s="189" t="str">
        <f t="shared" si="22"/>
        <v>Tranche B</v>
      </c>
      <c r="F1462" s="119">
        <f>IFERROR((VLOOKUP(E1462,'Simulations - Consolidé'!$A$41:$P$45,13,0)*D1462+VLOOKUP(E1462,'Simulations - Consolidé'!$A$41:$P$45,14,0)),"")*$B$6</f>
        <v>20621.767741935484</v>
      </c>
      <c r="G1462" s="119" t="str" cm="1">
        <f t="array" ref="G1462">IF(SUMIF('BDD de référence'!$B$6:$B$4786,A1462,'BDD de référence'!$I$6:$I$4786)&gt;0,IFERROR((VLOOKUP(E1462,'Volet 1 - Domaines 2&amp;3'!$A$39:$L$43,11,0)*D1462+VLOOKUP(E1462,'Volet 1 - Domaines 2&amp;3'!$A$39:$L$43,12,0))*$B$6,error),"")</f>
        <v/>
      </c>
      <c r="H1462" s="119" t="str" cm="1">
        <f t="array" ref="H1462">IF(SUMIF('BDD de référence'!$B$6:$B$4786,A1462,'BDD de référence'!$J$6:$J$4786)&gt;0,IFERROR((VLOOKUP(E1462,'Volet 1 - Domaines 2&amp;3'!$A$39:$L$43,11,0)*D1462+VLOOKUP(E1462,'Volet 1 - Domaines 2&amp;3'!$A$39:$L$43,12,0))*$B$6,error),"")</f>
        <v/>
      </c>
      <c r="I1462" s="119">
        <f>IFERROR((VLOOKUP(E1462,'Simulations - Consolidé'!$A$41:$P$45,15,0)*D1462+VLOOKUP(E1462,'Simulations - Consolidé'!$A$41:$P$45,16,0)),"")*$C$6</f>
        <v>8964.6996066089687</v>
      </c>
      <c r="J1462" s="167">
        <v>6299.84</v>
      </c>
      <c r="K1462" s="167">
        <v>7559.81</v>
      </c>
      <c r="L1462" s="167">
        <v>5461.97</v>
      </c>
      <c r="M1462" s="167">
        <v>6554.37</v>
      </c>
      <c r="N1462" s="167">
        <v>5430.26</v>
      </c>
      <c r="O1462" s="167">
        <v>6516.3200000000006</v>
      </c>
    </row>
    <row r="1463" spans="1:15">
      <c r="A1463" s="1" t="s">
        <v>6493</v>
      </c>
      <c r="B1463" s="1" t="str">
        <f>VLOOKUP(A1463,'BDD de référence'!$B$5:$D$5006,3,0)</f>
        <v>59</v>
      </c>
      <c r="C1463" s="1" t="str">
        <f>VLOOKUP(A1463,'BDD de référence'!$B$5:$E$5006,4,0)</f>
        <v>Hauts-de-France</v>
      </c>
      <c r="D1463" s="201">
        <v>9208</v>
      </c>
      <c r="E1463" s="189" t="str">
        <f t="shared" si="22"/>
        <v>Tranche B</v>
      </c>
      <c r="F1463" s="119">
        <f>IFERROR((VLOOKUP(E1463,'Simulations - Consolidé'!$A$41:$P$45,13,0)*D1463+VLOOKUP(E1463,'Simulations - Consolidé'!$A$41:$P$45,14,0)),"")*$B$6</f>
        <v>23306.012903225805</v>
      </c>
      <c r="G1463" s="119" t="str" cm="1">
        <f t="array" ref="G1463">IF(SUMIF('BDD de référence'!$B$6:$B$4786,A1463,'BDD de référence'!$I$6:$I$4786)&gt;0,IFERROR((VLOOKUP(E1463,'Volet 1 - Domaines 2&amp;3'!$A$39:$L$43,11,0)*D1463+VLOOKUP(E1463,'Volet 1 - Domaines 2&amp;3'!$A$39:$L$43,12,0))*$B$6,error),"")</f>
        <v/>
      </c>
      <c r="H1463" s="119" t="str" cm="1">
        <f t="array" ref="H1463">IF(SUMIF('BDD de référence'!$B$6:$B$4786,A1463,'BDD de référence'!$J$6:$J$4786)&gt;0,IFERROR((VLOOKUP(E1463,'Volet 1 - Domaines 2&amp;3'!$A$39:$L$43,11,0)*D1463+VLOOKUP(E1463,'Volet 1 - Domaines 2&amp;3'!$A$39:$L$43,12,0))*$B$6,error),"")</f>
        <v/>
      </c>
      <c r="I1463" s="119">
        <f>IFERROR((VLOOKUP(E1463,'Simulations - Consolidé'!$A$41:$P$45,15,0)*D1463+VLOOKUP(E1463,'Simulations - Consolidé'!$A$41:$P$45,16,0)),"")*$C$6</f>
        <v>10131.59527930763</v>
      </c>
      <c r="J1463" s="167">
        <v>6902.91</v>
      </c>
      <c r="K1463" s="167">
        <v>8283.5</v>
      </c>
      <c r="L1463" s="167">
        <v>6010.22</v>
      </c>
      <c r="M1463" s="167">
        <v>7212.27</v>
      </c>
      <c r="N1463" s="167">
        <v>5594.74</v>
      </c>
      <c r="O1463" s="167">
        <v>6713.6900000000005</v>
      </c>
    </row>
    <row r="1464" spans="1:15">
      <c r="A1464" s="1" t="s">
        <v>6482</v>
      </c>
      <c r="B1464" s="1" t="str">
        <f>VLOOKUP(A1464,'BDD de référence'!$B$5:$D$5006,3,0)</f>
        <v>59</v>
      </c>
      <c r="C1464" s="1" t="str">
        <f>VLOOKUP(A1464,'BDD de référence'!$B$5:$E$5006,4,0)</f>
        <v>Hauts-de-France</v>
      </c>
      <c r="D1464" s="201">
        <v>10326</v>
      </c>
      <c r="E1464" s="189" t="str">
        <f t="shared" si="22"/>
        <v>Tranche B</v>
      </c>
      <c r="F1464" s="119">
        <f>IFERROR((VLOOKUP(E1464,'Simulations - Consolidé'!$A$41:$P$45,13,0)*D1464+VLOOKUP(E1464,'Simulations - Consolidé'!$A$41:$P$45,14,0)),"")*$B$6</f>
        <v>24777.445161290321</v>
      </c>
      <c r="G1464" s="119" t="str" cm="1">
        <f t="array" ref="G1464">IF(SUMIF('BDD de référence'!$B$6:$B$4786,A1464,'BDD de référence'!$I$6:$I$4786)&gt;0,IFERROR((VLOOKUP(E1464,'Volet 1 - Domaines 2&amp;3'!$A$39:$L$43,11,0)*D1464+VLOOKUP(E1464,'Volet 1 - Domaines 2&amp;3'!$A$39:$L$43,12,0))*$B$6,error),"")</f>
        <v/>
      </c>
      <c r="H1464" s="119" t="str" cm="1">
        <f t="array" ref="H1464">IF(SUMIF('BDD de référence'!$B$6:$B$4786,A1464,'BDD de référence'!$J$6:$J$4786)&gt;0,IFERROR((VLOOKUP(E1464,'Volet 1 - Domaines 2&amp;3'!$A$39:$L$43,11,0)*D1464+VLOOKUP(E1464,'Volet 1 - Domaines 2&amp;3'!$A$39:$L$43,12,0))*$B$6,error),"")</f>
        <v/>
      </c>
      <c r="I1464" s="119">
        <f>IFERROR((VLOOKUP(E1464,'Simulations - Consolidé'!$A$41:$P$45,15,0)*D1464+VLOOKUP(E1464,'Simulations - Consolidé'!$A$41:$P$45,16,0)),"")*$C$6</f>
        <v>10771.256648308419</v>
      </c>
      <c r="J1464" s="167">
        <v>7233.5</v>
      </c>
      <c r="K1464" s="167">
        <v>8680.2000000000007</v>
      </c>
      <c r="L1464" s="167">
        <v>6310.76</v>
      </c>
      <c r="M1464" s="167">
        <v>7572.92</v>
      </c>
      <c r="N1464" s="167">
        <v>5684.9</v>
      </c>
      <c r="O1464" s="167">
        <v>6821.88</v>
      </c>
    </row>
    <row r="1465" spans="1:15">
      <c r="A1465" s="1" t="s">
        <v>6465</v>
      </c>
      <c r="B1465" s="1" t="str">
        <f>VLOOKUP(A1465,'BDD de référence'!$B$5:$D$5006,3,0)</f>
        <v>59</v>
      </c>
      <c r="C1465" s="1" t="str">
        <f>VLOOKUP(A1465,'BDD de référence'!$B$5:$E$5006,4,0)</f>
        <v>Hauts-de-France</v>
      </c>
      <c r="D1465" s="201">
        <v>10866</v>
      </c>
      <c r="E1465" s="189" t="str">
        <f t="shared" si="22"/>
        <v>Tranche B</v>
      </c>
      <c r="F1465" s="119">
        <f>IFERROR((VLOOKUP(E1465,'Simulations - Consolidé'!$A$41:$P$45,13,0)*D1465+VLOOKUP(E1465,'Simulations - Consolidé'!$A$41:$P$45,14,0)),"")*$B$6</f>
        <v>25488.154838709674</v>
      </c>
      <c r="G1465" s="119" t="str" cm="1">
        <f t="array" ref="G1465">IF(SUMIF('BDD de référence'!$B$6:$B$4786,A1465,'BDD de référence'!$I$6:$I$4786)&gt;0,IFERROR((VLOOKUP(E1465,'Volet 1 - Domaines 2&amp;3'!$A$39:$L$43,11,0)*D1465+VLOOKUP(E1465,'Volet 1 - Domaines 2&amp;3'!$A$39:$L$43,12,0))*$B$6,error),"")</f>
        <v/>
      </c>
      <c r="H1465" s="119" t="str" cm="1">
        <f t="array" ref="H1465">IF(SUMIF('BDD de référence'!$B$6:$B$4786,A1465,'BDD de référence'!$J$6:$J$4786)&gt;0,IFERROR((VLOOKUP(E1465,'Volet 1 - Domaines 2&amp;3'!$A$39:$L$43,11,0)*D1465+VLOOKUP(E1465,'Volet 1 - Domaines 2&amp;3'!$A$39:$L$43,12,0))*$B$6,error),"")</f>
        <v/>
      </c>
      <c r="I1465" s="119">
        <f>IFERROR((VLOOKUP(E1465,'Simulations - Consolidé'!$A$41:$P$45,15,0)*D1465+VLOOKUP(E1465,'Simulations - Consolidé'!$A$41:$P$45,16,0)),"")*$C$6</f>
        <v>11080.216522423289</v>
      </c>
      <c r="J1465" s="167">
        <v>7393.18</v>
      </c>
      <c r="K1465" s="167">
        <v>8871.82</v>
      </c>
      <c r="L1465" s="167">
        <v>6455.92</v>
      </c>
      <c r="M1465" s="167">
        <v>7747.1100000000006</v>
      </c>
      <c r="N1465" s="167">
        <v>5728.45</v>
      </c>
      <c r="O1465" s="167">
        <v>6874.14</v>
      </c>
    </row>
    <row r="1466" spans="1:15">
      <c r="A1466" s="1" t="s">
        <v>6506</v>
      </c>
      <c r="B1466" s="1" t="str">
        <f>VLOOKUP(A1466,'BDD de référence'!$B$5:$D$5006,3,0)</f>
        <v>59</v>
      </c>
      <c r="C1466" s="1" t="str">
        <f>VLOOKUP(A1466,'BDD de référence'!$B$5:$E$5006,4,0)</f>
        <v>Hauts-de-France</v>
      </c>
      <c r="D1466" s="201">
        <v>8201</v>
      </c>
      <c r="E1466" s="189" t="str">
        <f t="shared" si="22"/>
        <v>Tranche B</v>
      </c>
      <c r="F1466" s="119">
        <f>IFERROR((VLOOKUP(E1466,'Simulations - Consolidé'!$A$41:$P$45,13,0)*D1466+VLOOKUP(E1466,'Simulations - Consolidé'!$A$41:$P$45,14,0)),"")*$B$6</f>
        <v>21980.670967741931</v>
      </c>
      <c r="G1466" s="119" t="str" cm="1">
        <f t="array" ref="G1466">IF(SUMIF('BDD de référence'!$B$6:$B$4786,A1466,'BDD de référence'!$I$6:$I$4786)&gt;0,IFERROR((VLOOKUP(E1466,'Volet 1 - Domaines 2&amp;3'!$A$39:$L$43,11,0)*D1466+VLOOKUP(E1466,'Volet 1 - Domaines 2&amp;3'!$A$39:$L$43,12,0))*$B$6,error),"")</f>
        <v/>
      </c>
      <c r="H1466" s="119" t="str" cm="1">
        <f t="array" ref="H1466">IF(SUMIF('BDD de référence'!$B$6:$B$4786,A1466,'BDD de référence'!$J$6:$J$4786)&gt;0,IFERROR((VLOOKUP(E1466,'Volet 1 - Domaines 2&amp;3'!$A$39:$L$43,11,0)*D1466+VLOOKUP(E1466,'Volet 1 - Domaines 2&amp;3'!$A$39:$L$43,12,0))*$B$6,error),"")</f>
        <v/>
      </c>
      <c r="I1466" s="119">
        <f>IFERROR((VLOOKUP(E1466,'Simulations - Consolidé'!$A$41:$P$45,15,0)*D1466+VLOOKUP(E1466,'Simulations - Consolidé'!$A$41:$P$45,16,0)),"")*$C$6</f>
        <v>9555.4423288749003</v>
      </c>
      <c r="J1466" s="167">
        <v>6605.1500000000005</v>
      </c>
      <c r="K1466" s="167">
        <v>7926.18</v>
      </c>
      <c r="L1466" s="167">
        <v>5739.52</v>
      </c>
      <c r="M1466" s="167">
        <v>6887.43</v>
      </c>
      <c r="N1466" s="167">
        <v>5513.5300000000007</v>
      </c>
      <c r="O1466" s="167">
        <v>6616.24</v>
      </c>
    </row>
    <row r="1467" spans="1:15">
      <c r="A1467" s="1" t="s">
        <v>6416</v>
      </c>
      <c r="B1467" s="1" t="str">
        <f>VLOOKUP(A1467,'BDD de référence'!$B$5:$D$5006,3,0)</f>
        <v>59</v>
      </c>
      <c r="C1467" s="1" t="str">
        <f>VLOOKUP(A1467,'BDD de référence'!$B$5:$E$5006,4,0)</f>
        <v>Hauts-de-France</v>
      </c>
      <c r="D1467" s="201">
        <v>15620.5</v>
      </c>
      <c r="E1467" s="189" t="str">
        <f t="shared" si="22"/>
        <v>Tranche B</v>
      </c>
      <c r="F1467" s="119">
        <f>IFERROR((VLOOKUP(E1467,'Simulations - Consolidé'!$A$41:$P$45,13,0)*D1467+VLOOKUP(E1467,'Simulations - Consolidé'!$A$41:$P$45,14,0)),"")*$B$6</f>
        <v>31745.690322580642</v>
      </c>
      <c r="G1467" s="119" t="str" cm="1">
        <f t="array" ref="G1467">IF(SUMIF('BDD de référence'!$B$6:$B$4786,A1467,'BDD de référence'!$I$6:$I$4786)&gt;0,IFERROR((VLOOKUP(E1467,'Volet 1 - Domaines 2&amp;3'!$A$39:$L$43,11,0)*D1467+VLOOKUP(E1467,'Volet 1 - Domaines 2&amp;3'!$A$39:$L$43,12,0))*$B$6,error),"")</f>
        <v/>
      </c>
      <c r="H1467" s="119" t="str" cm="1">
        <f t="array" ref="H1467">IF(SUMIF('BDD de référence'!$B$6:$B$4786,A1467,'BDD de référence'!$J$6:$J$4786)&gt;0,IFERROR((VLOOKUP(E1467,'Volet 1 - Domaines 2&amp;3'!$A$39:$L$43,11,0)*D1467+VLOOKUP(E1467,'Volet 1 - Domaines 2&amp;3'!$A$39:$L$43,12,0))*$B$6,error),"")</f>
        <v/>
      </c>
      <c r="I1467" s="119">
        <f>IFERROR((VLOOKUP(E1467,'Simulations - Consolidé'!$A$41:$P$45,15,0)*D1467+VLOOKUP(E1467,'Simulations - Consolidé'!$A$41:$P$45,16,0)),"")*$C$6</f>
        <v>13800.493784421715</v>
      </c>
      <c r="J1467" s="167">
        <v>8799.08</v>
      </c>
      <c r="K1467" s="167">
        <v>10558.9</v>
      </c>
      <c r="L1467" s="167">
        <v>7734.01</v>
      </c>
      <c r="M1467" s="167">
        <v>9280.82</v>
      </c>
      <c r="N1467" s="167">
        <v>6111.88</v>
      </c>
      <c r="O1467" s="167">
        <v>7334.26</v>
      </c>
    </row>
    <row r="1468" spans="1:15">
      <c r="A1468" s="1" t="s">
        <v>6365</v>
      </c>
      <c r="B1468" s="1" t="str">
        <f>VLOOKUP(A1468,'BDD de référence'!$B$5:$D$5006,3,0)</f>
        <v>59</v>
      </c>
      <c r="C1468" s="1" t="str">
        <f>VLOOKUP(A1468,'BDD de référence'!$B$5:$E$5006,4,0)</f>
        <v>Hauts-de-France</v>
      </c>
      <c r="D1468" s="201">
        <v>56948.5</v>
      </c>
      <c r="E1468" s="189" t="str">
        <f t="shared" si="22"/>
        <v>Tranche C</v>
      </c>
      <c r="F1468" s="119">
        <f>IFERROR((VLOOKUP(E1468,'Simulations - Consolidé'!$A$41:$P$45,13,0)*D1468+VLOOKUP(E1468,'Simulations - Consolidé'!$A$41:$P$45,14,0)),"")*$B$6</f>
        <v>55193.662409638549</v>
      </c>
      <c r="G1468" s="119" t="str" cm="1">
        <f t="array" ref="G1468">IF(SUMIF('BDD de référence'!$B$6:$B$4786,A1468,'BDD de référence'!$I$6:$I$4786)&gt;0,IFERROR((VLOOKUP(E1468,'Volet 1 - Domaines 2&amp;3'!$A$39:$L$43,11,0)*D1468+VLOOKUP(E1468,'Volet 1 - Domaines 2&amp;3'!$A$39:$L$43,12,0))*$B$6,error),"")</f>
        <v/>
      </c>
      <c r="H1468" s="119" t="str" cm="1">
        <f t="array" ref="H1468">IF(SUMIF('BDD de référence'!$B$6:$B$4786,A1468,'BDD de référence'!$J$6:$J$4786)&gt;0,IFERROR((VLOOKUP(E1468,'Volet 1 - Domaines 2&amp;3'!$A$39:$L$43,11,0)*D1468+VLOOKUP(E1468,'Volet 1 - Domaines 2&amp;3'!$A$39:$L$43,12,0))*$B$6,error),"")</f>
        <v/>
      </c>
      <c r="I1468" s="119">
        <f>IFERROR((VLOOKUP(E1468,'Simulations - Consolidé'!$A$41:$P$45,15,0)*D1468+VLOOKUP(E1468,'Simulations - Consolidé'!$A$41:$P$45,16,0)),"")*$C$6</f>
        <v>23993.801592712312</v>
      </c>
      <c r="J1468" s="167">
        <v>14568.72</v>
      </c>
      <c r="K1468" s="167">
        <v>17482.469999999998</v>
      </c>
      <c r="L1468" s="167">
        <v>11451.03</v>
      </c>
      <c r="M1468" s="167">
        <v>13741.24</v>
      </c>
      <c r="N1468" s="167">
        <v>8326.85</v>
      </c>
      <c r="O1468" s="167">
        <v>9992.2199999999993</v>
      </c>
    </row>
    <row r="1469" spans="1:15">
      <c r="A1469" s="1" t="s">
        <v>6527</v>
      </c>
      <c r="B1469" s="1" t="str">
        <f>VLOOKUP(A1469,'BDD de référence'!$B$5:$D$5006,3,0)</f>
        <v>59</v>
      </c>
      <c r="C1469" s="1" t="str">
        <f>VLOOKUP(A1469,'BDD de référence'!$B$5:$E$5006,4,0)</f>
        <v>Hauts-de-France</v>
      </c>
      <c r="D1469" s="201">
        <v>5943.5</v>
      </c>
      <c r="E1469" s="189" t="str">
        <f t="shared" si="22"/>
        <v>Tranche A</v>
      </c>
      <c r="F1469" s="119">
        <f>IFERROR((VLOOKUP(E1469,'Simulations - Consolidé'!$A$41:$P$45,13,0)*D1469+VLOOKUP(E1469,'Simulations - Consolidé'!$A$41:$P$45,14,0)),"")*$B$6</f>
        <v>19630.264285714286</v>
      </c>
      <c r="G1469" s="119" t="str" cm="1">
        <f t="array" ref="G1469">IF(SUMIF('BDD de référence'!$B$6:$B$4786,A1469,'BDD de référence'!$I$6:$I$4786)&gt;0,IFERROR((VLOOKUP(E1469,'Volet 1 - Domaines 2&amp;3'!$A$39:$L$43,11,0)*D1469+VLOOKUP(E1469,'Volet 1 - Domaines 2&amp;3'!$A$39:$L$43,12,0))*$B$6,error),"")</f>
        <v/>
      </c>
      <c r="H1469" s="119" t="str" cm="1">
        <f t="array" ref="H1469">IF(SUMIF('BDD de référence'!$B$6:$B$4786,A1469,'BDD de référence'!$J$6:$J$4786)&gt;0,IFERROR((VLOOKUP(E1469,'Volet 1 - Domaines 2&amp;3'!$A$39:$L$43,11,0)*D1469+VLOOKUP(E1469,'Volet 1 - Domaines 2&amp;3'!$A$39:$L$43,12,0))*$B$6,error),"")</f>
        <v/>
      </c>
      <c r="I1469" s="119">
        <f>IFERROR((VLOOKUP(E1469,'Simulations - Consolidé'!$A$41:$P$45,15,0)*D1469+VLOOKUP(E1469,'Simulations - Consolidé'!$A$41:$P$45,16,0)),"")*$C$6</f>
        <v>8533.6729965156792</v>
      </c>
      <c r="J1469" s="167">
        <v>5998.46</v>
      </c>
      <c r="K1469" s="167">
        <v>7198.16</v>
      </c>
      <c r="L1469" s="167">
        <v>5228.01</v>
      </c>
      <c r="M1469" s="167">
        <v>6273.62</v>
      </c>
      <c r="N1469" s="167">
        <v>5290.9</v>
      </c>
      <c r="O1469" s="167">
        <v>6349.08</v>
      </c>
    </row>
    <row r="1470" spans="1:15">
      <c r="A1470" s="1" t="s">
        <v>6430</v>
      </c>
      <c r="B1470" s="1" t="str">
        <f>VLOOKUP(A1470,'BDD de référence'!$B$5:$D$5006,3,0)</f>
        <v>59</v>
      </c>
      <c r="C1470" s="1" t="str">
        <f>VLOOKUP(A1470,'BDD de référence'!$B$5:$E$5006,4,0)</f>
        <v>Hauts-de-France</v>
      </c>
      <c r="D1470" s="201">
        <v>14036.5</v>
      </c>
      <c r="E1470" s="189" t="str">
        <f t="shared" si="22"/>
        <v>Tranche B</v>
      </c>
      <c r="F1470" s="119">
        <f>IFERROR((VLOOKUP(E1470,'Simulations - Consolidé'!$A$41:$P$45,13,0)*D1470+VLOOKUP(E1470,'Simulations - Consolidé'!$A$41:$P$45,14,0)),"")*$B$6</f>
        <v>29660.941935483865</v>
      </c>
      <c r="G1470" s="119" t="str" cm="1">
        <f t="array" ref="G1470">IF(SUMIF('BDD de référence'!$B$6:$B$4786,A1470,'BDD de référence'!$I$6:$I$4786)&gt;0,IFERROR((VLOOKUP(E1470,'Volet 1 - Domaines 2&amp;3'!$A$39:$L$43,11,0)*D1470+VLOOKUP(E1470,'Volet 1 - Domaines 2&amp;3'!$A$39:$L$43,12,0))*$B$6,error),"")</f>
        <v/>
      </c>
      <c r="H1470" s="119" t="str" cm="1">
        <f t="array" ref="H1470">IF(SUMIF('BDD de référence'!$B$6:$B$4786,A1470,'BDD de référence'!$J$6:$J$4786)&gt;0,IFERROR((VLOOKUP(E1470,'Volet 1 - Domaines 2&amp;3'!$A$39:$L$43,11,0)*D1470+VLOOKUP(E1470,'Volet 1 - Domaines 2&amp;3'!$A$39:$L$43,12,0))*$B$6,error),"")</f>
        <v/>
      </c>
      <c r="I1470" s="119">
        <f>IFERROR((VLOOKUP(E1470,'Simulations - Consolidé'!$A$41:$P$45,15,0)*D1470+VLOOKUP(E1470,'Simulations - Consolidé'!$A$41:$P$45,16,0)),"")*$C$6</f>
        <v>12894.211487018096</v>
      </c>
      <c r="J1470" s="167">
        <v>8330.7000000000007</v>
      </c>
      <c r="K1470" s="167">
        <v>9996.84</v>
      </c>
      <c r="L1470" s="167">
        <v>7308.2</v>
      </c>
      <c r="M1470" s="167">
        <v>8769.84</v>
      </c>
      <c r="N1470" s="167">
        <v>5984.14</v>
      </c>
      <c r="O1470" s="167">
        <v>7180.97</v>
      </c>
    </row>
    <row r="1471" spans="1:15">
      <c r="A1471" s="1" t="s">
        <v>6529</v>
      </c>
      <c r="B1471" s="1" t="str">
        <f>VLOOKUP(A1471,'BDD de référence'!$B$5:$D$5006,3,0)</f>
        <v>59</v>
      </c>
      <c r="C1471" s="1" t="str">
        <f>VLOOKUP(A1471,'BDD de référence'!$B$5:$E$5006,4,0)</f>
        <v>Hauts-de-France</v>
      </c>
      <c r="D1471" s="201">
        <v>5719</v>
      </c>
      <c r="E1471" s="189" t="str">
        <f t="shared" si="22"/>
        <v>Tranche A</v>
      </c>
      <c r="F1471" s="119">
        <f>IFERROR((VLOOKUP(E1471,'Simulations - Consolidé'!$A$41:$P$45,13,0)*D1471+VLOOKUP(E1471,'Simulations - Consolidé'!$A$41:$P$45,14,0)),"")*$B$6</f>
        <v>19466.7</v>
      </c>
      <c r="G1471" s="119" t="str" cm="1">
        <f t="array" ref="G1471">IF(SUMIF('BDD de référence'!$B$6:$B$4786,A1471,'BDD de référence'!$I$6:$I$4786)&gt;0,IFERROR((VLOOKUP(E1471,'Volet 1 - Domaines 2&amp;3'!$A$39:$L$43,11,0)*D1471+VLOOKUP(E1471,'Volet 1 - Domaines 2&amp;3'!$A$39:$L$43,12,0))*$B$6,error),"")</f>
        <v/>
      </c>
      <c r="H1471" s="119" t="str" cm="1">
        <f t="array" ref="H1471">IF(SUMIF('BDD de référence'!$B$6:$B$4786,A1471,'BDD de référence'!$J$6:$J$4786)&gt;0,IFERROR((VLOOKUP(E1471,'Volet 1 - Domaines 2&amp;3'!$A$39:$L$43,11,0)*D1471+VLOOKUP(E1471,'Volet 1 - Domaines 2&amp;3'!$A$39:$L$43,12,0))*$B$6,error),"")</f>
        <v/>
      </c>
      <c r="I1471" s="119">
        <f>IFERROR((VLOOKUP(E1471,'Simulations - Consolidé'!$A$41:$P$45,15,0)*D1471+VLOOKUP(E1471,'Simulations - Consolidé'!$A$41:$P$45,16,0)),"")*$C$6</f>
        <v>8462.5682926829268</v>
      </c>
      <c r="J1471" s="167">
        <v>5945</v>
      </c>
      <c r="K1471" s="167">
        <v>7134</v>
      </c>
      <c r="L1471" s="167">
        <v>5187.92</v>
      </c>
      <c r="M1471" s="167">
        <v>6225.51</v>
      </c>
      <c r="N1471" s="167">
        <v>5264.17</v>
      </c>
      <c r="O1471" s="167">
        <v>6317.01</v>
      </c>
    </row>
    <row r="1472" spans="1:15">
      <c r="A1472" s="1" t="s">
        <v>6486</v>
      </c>
      <c r="B1472" s="1" t="str">
        <f>VLOOKUP(A1472,'BDD de référence'!$B$5:$D$5006,3,0)</f>
        <v>59</v>
      </c>
      <c r="C1472" s="1" t="str">
        <f>VLOOKUP(A1472,'BDD de référence'!$B$5:$E$5006,4,0)</f>
        <v>Hauts-de-France</v>
      </c>
      <c r="D1472" s="201">
        <v>10066.5</v>
      </c>
      <c r="E1472" s="189" t="str">
        <f t="shared" si="22"/>
        <v>Tranche B</v>
      </c>
      <c r="F1472" s="119">
        <f>IFERROR((VLOOKUP(E1472,'Simulations - Consolidé'!$A$41:$P$45,13,0)*D1472+VLOOKUP(E1472,'Simulations - Consolidé'!$A$41:$P$45,14,0)),"")*$B$6</f>
        <v>24435.909677419349</v>
      </c>
      <c r="G1472" s="119" t="str" cm="1">
        <f t="array" ref="G1472">IF(SUMIF('BDD de référence'!$B$6:$B$4786,A1472,'BDD de référence'!$I$6:$I$4786)&gt;0,IFERROR((VLOOKUP(E1472,'Volet 1 - Domaines 2&amp;3'!$A$39:$L$43,11,0)*D1472+VLOOKUP(E1472,'Volet 1 - Domaines 2&amp;3'!$A$39:$L$43,12,0))*$B$6,error),"")</f>
        <v/>
      </c>
      <c r="H1472" s="119" t="str" cm="1">
        <f t="array" ref="H1472">IF(SUMIF('BDD de référence'!$B$6:$B$4786,A1472,'BDD de référence'!$J$6:$J$4786)&gt;0,IFERROR((VLOOKUP(E1472,'Volet 1 - Domaines 2&amp;3'!$A$39:$L$43,11,0)*D1472+VLOOKUP(E1472,'Volet 1 - Domaines 2&amp;3'!$A$39:$L$43,12,0))*$B$6,error),"")</f>
        <v/>
      </c>
      <c r="I1472" s="119">
        <f>IFERROR((VLOOKUP(E1472,'Simulations - Consolidé'!$A$41:$P$45,15,0)*D1472+VLOOKUP(E1472,'Simulations - Consolidé'!$A$41:$P$45,16,0)),"")*$C$6</f>
        <v>10622.784264358772</v>
      </c>
      <c r="J1472" s="167">
        <v>7156.77</v>
      </c>
      <c r="K1472" s="167">
        <v>8588.130000000001</v>
      </c>
      <c r="L1472" s="167">
        <v>6241</v>
      </c>
      <c r="M1472" s="167">
        <v>7489.2</v>
      </c>
      <c r="N1472" s="167">
        <v>5663.97</v>
      </c>
      <c r="O1472" s="167">
        <v>6796.77</v>
      </c>
    </row>
    <row r="1473" spans="1:15">
      <c r="A1473" s="1" t="s">
        <v>6644</v>
      </c>
      <c r="B1473" s="1" t="str">
        <f>VLOOKUP(A1473,'BDD de référence'!$B$5:$D$5006,3,0)</f>
        <v>59</v>
      </c>
      <c r="C1473" s="1" t="str">
        <f>VLOOKUP(A1473,'BDD de référence'!$B$5:$E$5006,4,0)</f>
        <v>Hauts-de-France</v>
      </c>
      <c r="D1473" s="201">
        <v>1169</v>
      </c>
      <c r="E1473" s="189" t="str">
        <f t="shared" si="22"/>
        <v>Tranche A</v>
      </c>
      <c r="F1473" s="119">
        <f>IFERROR((VLOOKUP(E1473,'Simulations - Consolidé'!$A$41:$P$45,13,0)*D1473+VLOOKUP(E1473,'Simulations - Consolidé'!$A$41:$P$45,14,0)),"")*$B$6</f>
        <v>16151.699999999999</v>
      </c>
      <c r="G1473" s="119" t="str" cm="1">
        <f t="array" ref="G1473">IF(SUMIF('BDD de référence'!$B$6:$B$4786,A1473,'BDD de référence'!$I$6:$I$4786)&gt;0,IFERROR((VLOOKUP(E1473,'Volet 1 - Domaines 2&amp;3'!$A$39:$L$43,11,0)*D1473+VLOOKUP(E1473,'Volet 1 - Domaines 2&amp;3'!$A$39:$L$43,12,0))*$B$6,error),"")</f>
        <v/>
      </c>
      <c r="H1473" s="119" t="str" cm="1">
        <f t="array" ref="H1473">IF(SUMIF('BDD de référence'!$B$6:$B$4786,A1473,'BDD de référence'!$J$6:$J$4786)&gt;0,IFERROR((VLOOKUP(E1473,'Volet 1 - Domaines 2&amp;3'!$A$39:$L$43,11,0)*D1473+VLOOKUP(E1473,'Volet 1 - Domaines 2&amp;3'!$A$39:$L$43,12,0))*$B$6,error),"")</f>
        <v/>
      </c>
      <c r="I1473" s="119">
        <f>IFERROR((VLOOKUP(E1473,'Simulations - Consolidé'!$A$41:$P$45,15,0)*D1473+VLOOKUP(E1473,'Simulations - Consolidé'!$A$41:$P$45,16,0)),"")*$C$6</f>
        <v>7021.4707317073171</v>
      </c>
      <c r="J1473" s="167">
        <v>4861.67</v>
      </c>
      <c r="K1473" s="167">
        <v>5834.01</v>
      </c>
      <c r="L1473" s="167">
        <v>4375.42</v>
      </c>
      <c r="M1473" s="167">
        <v>5250.51</v>
      </c>
      <c r="N1473" s="167">
        <v>4722.5</v>
      </c>
      <c r="O1473" s="167">
        <v>5667</v>
      </c>
    </row>
    <row r="1474" spans="1:15">
      <c r="A1474" s="1" t="s">
        <v>6472</v>
      </c>
      <c r="B1474" s="1" t="str">
        <f>VLOOKUP(A1474,'BDD de référence'!$B$5:$D$5006,3,0)</f>
        <v>59</v>
      </c>
      <c r="C1474" s="1" t="str">
        <f>VLOOKUP(A1474,'BDD de référence'!$B$5:$E$5006,4,0)</f>
        <v>Hauts-de-France</v>
      </c>
      <c r="D1474" s="201">
        <v>10552</v>
      </c>
      <c r="E1474" s="189" t="str">
        <f t="shared" si="22"/>
        <v>Tranche B</v>
      </c>
      <c r="F1474" s="119">
        <f>IFERROR((VLOOKUP(E1474,'Simulations - Consolidé'!$A$41:$P$45,13,0)*D1474+VLOOKUP(E1474,'Simulations - Consolidé'!$A$41:$P$45,14,0)),"")*$B$6</f>
        <v>25074.890322580643</v>
      </c>
      <c r="G1474" s="119" t="str" cm="1">
        <f t="array" ref="G1474">IF(SUMIF('BDD de référence'!$B$6:$B$4786,A1474,'BDD de référence'!$I$6:$I$4786)&gt;0,IFERROR((VLOOKUP(E1474,'Volet 1 - Domaines 2&amp;3'!$A$39:$L$43,11,0)*D1474+VLOOKUP(E1474,'Volet 1 - Domaines 2&amp;3'!$A$39:$L$43,12,0))*$B$6,error),"")</f>
        <v/>
      </c>
      <c r="H1474" s="119" t="str" cm="1">
        <f t="array" ref="H1474">IF(SUMIF('BDD de référence'!$B$6:$B$4786,A1474,'BDD de référence'!$J$6:$J$4786)&gt;0,IFERROR((VLOOKUP(E1474,'Volet 1 - Domaines 2&amp;3'!$A$39:$L$43,11,0)*D1474+VLOOKUP(E1474,'Volet 1 - Domaines 2&amp;3'!$A$39:$L$43,12,0))*$B$6,error),"")</f>
        <v/>
      </c>
      <c r="I1474" s="119">
        <f>IFERROR((VLOOKUP(E1474,'Simulations - Consolidé'!$A$41:$P$45,15,0)*D1474+VLOOKUP(E1474,'Simulations - Consolidé'!$A$41:$P$45,16,0)),"")*$C$6</f>
        <v>10900.562077104642</v>
      </c>
      <c r="J1474" s="167">
        <v>7300.33</v>
      </c>
      <c r="K1474" s="167">
        <v>8760.4</v>
      </c>
      <c r="L1474" s="167">
        <v>6371.51</v>
      </c>
      <c r="M1474" s="167">
        <v>7645.8200000000006</v>
      </c>
      <c r="N1474" s="167">
        <v>5703.13</v>
      </c>
      <c r="O1474" s="167">
        <v>6843.76</v>
      </c>
    </row>
    <row r="1475" spans="1:15">
      <c r="A1475" s="1" t="s">
        <v>6515</v>
      </c>
      <c r="B1475" s="1" t="str">
        <f>VLOOKUP(A1475,'BDD de référence'!$B$5:$D$5006,3,0)</f>
        <v>59</v>
      </c>
      <c r="C1475" s="1" t="str">
        <f>VLOOKUP(A1475,'BDD de référence'!$B$5:$E$5006,4,0)</f>
        <v>Hauts-de-France</v>
      </c>
      <c r="D1475" s="201">
        <v>7593.5</v>
      </c>
      <c r="E1475" s="189" t="str">
        <f t="shared" si="22"/>
        <v>Tranche B</v>
      </c>
      <c r="F1475" s="119">
        <f>IFERROR((VLOOKUP(E1475,'Simulations - Consolidé'!$A$41:$P$45,13,0)*D1475+VLOOKUP(E1475,'Simulations - Consolidé'!$A$41:$P$45,14,0)),"")*$B$6</f>
        <v>21181.122580645162</v>
      </c>
      <c r="G1475" s="119" t="str" cm="1">
        <f t="array" ref="G1475">IF(SUMIF('BDD de référence'!$B$6:$B$4786,A1475,'BDD de référence'!$I$6:$I$4786)&gt;0,IFERROR((VLOOKUP(E1475,'Volet 1 - Domaines 2&amp;3'!$A$39:$L$43,11,0)*D1475+VLOOKUP(E1475,'Volet 1 - Domaines 2&amp;3'!$A$39:$L$43,12,0))*$B$6,error),"")</f>
        <v/>
      </c>
      <c r="H1475" s="119" t="str" cm="1">
        <f t="array" ref="H1475">IF(SUMIF('BDD de référence'!$B$6:$B$4786,A1475,'BDD de référence'!$J$6:$J$4786)&gt;0,IFERROR((VLOOKUP(E1475,'Volet 1 - Domaines 2&amp;3'!$A$39:$L$43,11,0)*D1475+VLOOKUP(E1475,'Volet 1 - Domaines 2&amp;3'!$A$39:$L$43,12,0))*$B$6,error),"")</f>
        <v/>
      </c>
      <c r="I1475" s="119">
        <f>IFERROR((VLOOKUP(E1475,'Simulations - Consolidé'!$A$41:$P$45,15,0)*D1475+VLOOKUP(E1475,'Simulations - Consolidé'!$A$41:$P$45,16,0)),"")*$C$6</f>
        <v>9207.8624704956728</v>
      </c>
      <c r="J1475" s="167">
        <v>6425.5</v>
      </c>
      <c r="K1475" s="167">
        <v>7710.6</v>
      </c>
      <c r="L1475" s="167">
        <v>5576.22</v>
      </c>
      <c r="M1475" s="167">
        <v>6691.47</v>
      </c>
      <c r="N1475" s="167">
        <v>5464.54</v>
      </c>
      <c r="O1475" s="167">
        <v>6557.45</v>
      </c>
    </row>
    <row r="1476" spans="1:15">
      <c r="A1476" s="1" t="s">
        <v>6450</v>
      </c>
      <c r="B1476" s="1" t="str">
        <f>VLOOKUP(A1476,'BDD de référence'!$B$5:$D$5006,3,0)</f>
        <v>59</v>
      </c>
      <c r="C1476" s="1" t="str">
        <f>VLOOKUP(A1476,'BDD de référence'!$B$5:$E$5006,4,0)</f>
        <v>Hauts-de-France</v>
      </c>
      <c r="D1476" s="201">
        <v>12065</v>
      </c>
      <c r="E1476" s="189" t="str">
        <f t="shared" si="22"/>
        <v>Tranche B</v>
      </c>
      <c r="F1476" s="119">
        <f>IFERROR((VLOOKUP(E1476,'Simulations - Consolidé'!$A$41:$P$45,13,0)*D1476+VLOOKUP(E1476,'Simulations - Consolidé'!$A$41:$P$45,14,0)),"")*$B$6</f>
        <v>27066.193548387095</v>
      </c>
      <c r="G1476" s="119" t="str" cm="1">
        <f t="array" ref="G1476">IF(SUMIF('BDD de référence'!$B$6:$B$4786,A1476,'BDD de référence'!$I$6:$I$4786)&gt;0,IFERROR((VLOOKUP(E1476,'Volet 1 - Domaines 2&amp;3'!$A$39:$L$43,11,0)*D1476+VLOOKUP(E1476,'Volet 1 - Domaines 2&amp;3'!$A$39:$L$43,12,0))*$B$6,error),"")</f>
        <v/>
      </c>
      <c r="H1476" s="119" t="str" cm="1">
        <f t="array" ref="H1476">IF(SUMIF('BDD de référence'!$B$6:$B$4786,A1476,'BDD de référence'!$J$6:$J$4786)&gt;0,IFERROR((VLOOKUP(E1476,'Volet 1 - Domaines 2&amp;3'!$A$39:$L$43,11,0)*D1476+VLOOKUP(E1476,'Volet 1 - Domaines 2&amp;3'!$A$39:$L$43,12,0))*$B$6,error),"")</f>
        <v/>
      </c>
      <c r="I1476" s="119">
        <f>IFERROR((VLOOKUP(E1476,'Simulations - Consolidé'!$A$41:$P$45,15,0)*D1476+VLOOKUP(E1476,'Simulations - Consolidé'!$A$41:$P$45,16,0)),"")*$C$6</f>
        <v>11766.221872541306</v>
      </c>
      <c r="J1476" s="167">
        <v>7747.72</v>
      </c>
      <c r="K1476" s="167">
        <v>9297.27</v>
      </c>
      <c r="L1476" s="167">
        <v>6778.24</v>
      </c>
      <c r="M1476" s="167">
        <v>8133.89</v>
      </c>
      <c r="N1476" s="167">
        <v>5825.1500000000005</v>
      </c>
      <c r="O1476" s="167">
        <v>6990.18</v>
      </c>
    </row>
    <row r="1477" spans="1:15">
      <c r="A1477" s="1" t="s">
        <v>6339</v>
      </c>
      <c r="B1477" s="1" t="str">
        <f>VLOOKUP(A1477,'BDD de référence'!$B$5:$D$5006,3,0)</f>
        <v>59</v>
      </c>
      <c r="C1477" s="1" t="str">
        <f>VLOOKUP(A1477,'BDD de référence'!$B$5:$E$5006,4,0)</f>
        <v>Hauts-de-France</v>
      </c>
      <c r="D1477" s="201">
        <v>32978</v>
      </c>
      <c r="E1477" s="189" t="str">
        <f t="shared" si="22"/>
        <v>Tranche C</v>
      </c>
      <c r="F1477" s="119">
        <f>IFERROR((VLOOKUP(E1477,'Simulations - Consolidé'!$A$41:$P$45,13,0)*D1477+VLOOKUP(E1477,'Simulations - Consolidé'!$A$41:$P$45,14,0)),"")*$B$6</f>
        <v>45178.036626506022</v>
      </c>
      <c r="G1477" s="119" t="str" cm="1">
        <f t="array" ref="G1477">IF(SUMIF('BDD de référence'!$B$6:$B$4786,A1477,'BDD de référence'!$I$6:$I$4786)&gt;0,IFERROR((VLOOKUP(E1477,'Volet 1 - Domaines 2&amp;3'!$A$39:$L$43,11,0)*D1477+VLOOKUP(E1477,'Volet 1 - Domaines 2&amp;3'!$A$39:$L$43,12,0))*$B$6,error),"")</f>
        <v/>
      </c>
      <c r="H1477" s="119" t="str" cm="1">
        <f t="array" ref="H1477">IF(SUMIF('BDD de référence'!$B$6:$B$4786,A1477,'BDD de référence'!$J$6:$J$4786)&gt;0,IFERROR((VLOOKUP(E1477,'Volet 1 - Domaines 2&amp;3'!$A$39:$L$43,11,0)*D1477+VLOOKUP(E1477,'Volet 1 - Domaines 2&amp;3'!$A$39:$L$43,12,0))*$B$6,error),"")</f>
        <v/>
      </c>
      <c r="I1477" s="119">
        <f>IFERROR((VLOOKUP(E1477,'Simulations - Consolidé'!$A$41:$P$45,15,0)*D1477+VLOOKUP(E1477,'Simulations - Consolidé'!$A$41:$P$45,16,0)),"")*$C$6</f>
        <v>19639.806453129593</v>
      </c>
      <c r="J1477" s="167">
        <v>11969.51</v>
      </c>
      <c r="K1477" s="167">
        <v>14363.42</v>
      </c>
      <c r="L1477" s="167">
        <v>10151.43</v>
      </c>
      <c r="M1477" s="167">
        <v>12181.72</v>
      </c>
      <c r="N1477" s="167">
        <v>7171.64</v>
      </c>
      <c r="O1477" s="167">
        <v>8605.9699999999993</v>
      </c>
    </row>
    <row r="1478" spans="1:15">
      <c r="A1478" s="1" t="s">
        <v>6425</v>
      </c>
      <c r="B1478" s="1" t="str">
        <f>VLOOKUP(A1478,'BDD de référence'!$B$5:$D$5006,3,0)</f>
        <v>59</v>
      </c>
      <c r="C1478" s="1" t="str">
        <f>VLOOKUP(A1478,'BDD de référence'!$B$5:$E$5006,4,0)</f>
        <v>Hauts-de-France</v>
      </c>
      <c r="D1478" s="201">
        <v>14517</v>
      </c>
      <c r="E1478" s="189" t="str">
        <f t="shared" si="22"/>
        <v>Tranche B</v>
      </c>
      <c r="F1478" s="119">
        <f>IFERROR((VLOOKUP(E1478,'Simulations - Consolidé'!$A$41:$P$45,13,0)*D1478+VLOOKUP(E1478,'Simulations - Consolidé'!$A$41:$P$45,14,0)),"")*$B$6</f>
        <v>30293.341935483866</v>
      </c>
      <c r="G1478" s="119" cm="1">
        <f t="array" ref="G1478">IF(SUMIF('BDD de référence'!$B$6:$B$4786,A1478,'BDD de référence'!$I$6:$I$4786)&gt;0,IFERROR((VLOOKUP(E1478,'Volet 1 - Domaines 2&amp;3'!$A$39:$L$43,11,0)*D1478+VLOOKUP(E1478,'Volet 1 - Domaines 2&amp;3'!$A$39:$L$43,12,0))*$B$6,error),"")</f>
        <v>16408.893548387096</v>
      </c>
      <c r="H1478" s="119" t="str" cm="1">
        <f t="array" ref="H1478">IF(SUMIF('BDD de référence'!$B$6:$B$4786,A1478,'BDD de référence'!$J$6:$J$4786)&gt;0,IFERROR((VLOOKUP(E1478,'Volet 1 - Domaines 2&amp;3'!$A$39:$L$43,11,0)*D1478+VLOOKUP(E1478,'Volet 1 - Domaines 2&amp;3'!$A$39:$L$43,12,0))*$B$6,error),"")</f>
        <v/>
      </c>
      <c r="I1478" s="119">
        <f>IFERROR((VLOOKUP(E1478,'Simulations - Consolidé'!$A$41:$P$45,15,0)*D1478+VLOOKUP(E1478,'Simulations - Consolidé'!$A$41:$P$45,16,0)),"")*$C$6</f>
        <v>13169.128560188828</v>
      </c>
      <c r="J1478" s="167">
        <v>8472.7800000000007</v>
      </c>
      <c r="K1478" s="167">
        <v>10167.34</v>
      </c>
      <c r="L1478" s="167">
        <v>7437.37</v>
      </c>
      <c r="M1478" s="167">
        <v>8924.85</v>
      </c>
      <c r="N1478" s="167">
        <v>6022.89</v>
      </c>
      <c r="O1478" s="167">
        <v>7227.47</v>
      </c>
    </row>
    <row r="1479" spans="1:15">
      <c r="A1479" s="1" t="s">
        <v>6546</v>
      </c>
      <c r="B1479" s="1" t="str">
        <f>VLOOKUP(A1479,'BDD de référence'!$B$5:$D$5006,3,0)</f>
        <v>59</v>
      </c>
      <c r="C1479" s="1" t="str">
        <f>VLOOKUP(A1479,'BDD de référence'!$B$5:$E$5006,4,0)</f>
        <v>Hauts-de-France</v>
      </c>
      <c r="D1479" s="201">
        <v>4063.5</v>
      </c>
      <c r="E1479" s="189" t="str">
        <f t="shared" si="22"/>
        <v>Tranche A</v>
      </c>
      <c r="F1479" s="119">
        <f>IFERROR((VLOOKUP(E1479,'Simulations - Consolidé'!$A$41:$P$45,13,0)*D1479+VLOOKUP(E1479,'Simulations - Consolidé'!$A$41:$P$45,14,0)),"")*$B$6</f>
        <v>18260.55</v>
      </c>
      <c r="G1479" s="119" t="str" cm="1">
        <f t="array" ref="G1479">IF(SUMIF('BDD de référence'!$B$6:$B$4786,A1479,'BDD de référence'!$I$6:$I$4786)&gt;0,IFERROR((VLOOKUP(E1479,'Volet 1 - Domaines 2&amp;3'!$A$39:$L$43,11,0)*D1479+VLOOKUP(E1479,'Volet 1 - Domaines 2&amp;3'!$A$39:$L$43,12,0))*$B$6,error),"")</f>
        <v/>
      </c>
      <c r="H1479" s="119" t="str" cm="1">
        <f t="array" ref="H1479">IF(SUMIF('BDD de référence'!$B$6:$B$4786,A1479,'BDD de référence'!$J$6:$J$4786)&gt;0,IFERROR((VLOOKUP(E1479,'Volet 1 - Domaines 2&amp;3'!$A$39:$L$43,11,0)*D1479+VLOOKUP(E1479,'Volet 1 - Domaines 2&amp;3'!$A$39:$L$43,12,0))*$B$6,error),"")</f>
        <v/>
      </c>
      <c r="I1479" s="119">
        <f>IFERROR((VLOOKUP(E1479,'Simulations - Consolidé'!$A$41:$P$45,15,0)*D1479+VLOOKUP(E1479,'Simulations - Consolidé'!$A$41:$P$45,16,0)),"")*$C$6</f>
        <v>7938.2304878048781</v>
      </c>
      <c r="J1479" s="167">
        <v>5550.84</v>
      </c>
      <c r="K1479" s="167">
        <v>6661.01</v>
      </c>
      <c r="L1479" s="167">
        <v>4892.3</v>
      </c>
      <c r="M1479" s="167">
        <v>5870.76</v>
      </c>
      <c r="N1479" s="167">
        <v>5067.09</v>
      </c>
      <c r="O1479" s="167">
        <v>6080.51</v>
      </c>
    </row>
    <row r="1480" spans="1:15">
      <c r="A1480" s="1" t="s">
        <v>78</v>
      </c>
      <c r="B1480" s="1" t="str">
        <f>VLOOKUP(A1480,'BDD de référence'!$B$5:$D$5006,3,0)</f>
        <v>59</v>
      </c>
      <c r="C1480" s="1" t="str">
        <f>VLOOKUP(A1480,'BDD de référence'!$B$5:$E$5006,4,0)</f>
        <v>Hauts-de-France</v>
      </c>
      <c r="D1480" s="201">
        <v>1</v>
      </c>
      <c r="E1480" s="189" t="str">
        <f t="shared" si="22"/>
        <v>Tranche A</v>
      </c>
      <c r="F1480" s="119">
        <f>IFERROR((VLOOKUP(E1480,'Simulations - Consolidé'!$A$41:$P$45,13,0)*D1480+VLOOKUP(E1480,'Simulations - Consolidé'!$A$41:$P$45,14,0)),"")*$B$6</f>
        <v>15300.72857142857</v>
      </c>
      <c r="G1480" s="119" t="str" cm="1">
        <f t="array" ref="G1480">IF(SUMIF('BDD de référence'!$B$6:$B$4786,A1480,'BDD de référence'!$I$6:$I$4786)&gt;0,IFERROR((VLOOKUP(E1480,'Volet 1 - Domaines 2&amp;3'!$A$39:$L$43,11,0)*D1480+VLOOKUP(E1480,'Volet 1 - Domaines 2&amp;3'!$A$39:$L$43,12,0))*$B$6,error),"")</f>
        <v/>
      </c>
      <c r="H1480" s="119" t="str" cm="1">
        <f t="array" ref="H1480">IF(SUMIF('BDD de référence'!$B$6:$B$4786,A1480,'BDD de référence'!$J$6:$J$4786)&gt;0,IFERROR((VLOOKUP(E1480,'Volet 1 - Domaines 2&amp;3'!$A$39:$L$43,11,0)*D1480+VLOOKUP(E1480,'Volet 1 - Domaines 2&amp;3'!$A$39:$L$43,12,0))*$B$6,error),"")</f>
        <v/>
      </c>
      <c r="I1480" s="119">
        <f>IFERROR((VLOOKUP(E1480,'Simulations - Consolidé'!$A$41:$P$45,15,0)*D1480+VLOOKUP(E1480,'Simulations - Consolidé'!$A$41:$P$45,16,0)),"")*$C$6</f>
        <v>6651.5362369337981</v>
      </c>
      <c r="J1480" s="167">
        <v>4583.58</v>
      </c>
      <c r="K1480" s="167">
        <v>5500.3</v>
      </c>
      <c r="L1480" s="167">
        <v>4166.8500000000004</v>
      </c>
      <c r="M1480" s="167">
        <v>5000.22</v>
      </c>
      <c r="N1480" s="167">
        <v>4583.46</v>
      </c>
      <c r="O1480" s="167">
        <v>5500.16</v>
      </c>
    </row>
    <row r="1481" spans="1:15">
      <c r="A1481" s="1" t="s">
        <v>6353</v>
      </c>
      <c r="B1481" s="1" t="str">
        <f>VLOOKUP(A1481,'BDD de référence'!$B$5:$D$5006,3,0)</f>
        <v>59</v>
      </c>
      <c r="C1481" s="1" t="str">
        <f>VLOOKUP(A1481,'BDD de référence'!$B$5:$E$5006,4,0)</f>
        <v>Hauts-de-France</v>
      </c>
      <c r="D1481" s="201">
        <v>32531.5</v>
      </c>
      <c r="E1481" s="189" t="str">
        <f t="shared" si="22"/>
        <v>Tranche C</v>
      </c>
      <c r="F1481" s="119">
        <f>IFERROR((VLOOKUP(E1481,'Simulations - Consolidé'!$A$41:$P$45,13,0)*D1481+VLOOKUP(E1481,'Simulations - Consolidé'!$A$41:$P$45,14,0)),"")*$B$6</f>
        <v>44991.474939759035</v>
      </c>
      <c r="G1481" s="119" t="str" cm="1">
        <f t="array" ref="G1481">IF(SUMIF('BDD de référence'!$B$6:$B$4786,A1481,'BDD de référence'!$I$6:$I$4786)&gt;0,IFERROR((VLOOKUP(E1481,'Volet 1 - Domaines 2&amp;3'!$A$39:$L$43,11,0)*D1481+VLOOKUP(E1481,'Volet 1 - Domaines 2&amp;3'!$A$39:$L$43,12,0))*$B$6,error),"")</f>
        <v/>
      </c>
      <c r="H1481" s="119" cm="1">
        <f t="array" ref="H1481">IF(SUMIF('BDD de référence'!$B$6:$B$4786,A1481,'BDD de référence'!$J$6:$J$4786)&gt;0,IFERROR((VLOOKUP(E1481,'Volet 1 - Domaines 2&amp;3'!$A$39:$L$43,11,0)*D1481+VLOOKUP(E1481,'Volet 1 - Domaines 2&amp;3'!$A$39:$L$43,12,0))*$B$6,error),"")</f>
        <v>23168.415180722888</v>
      </c>
      <c r="I1481" s="119">
        <f>IFERROR((VLOOKUP(E1481,'Simulations - Consolidé'!$A$41:$P$45,15,0)*D1481+VLOOKUP(E1481,'Simulations - Consolidé'!$A$41:$P$45,16,0)),"")*$C$6</f>
        <v>19558.704313840732</v>
      </c>
      <c r="J1481" s="167">
        <v>11921.1</v>
      </c>
      <c r="K1481" s="167">
        <v>14305.32</v>
      </c>
      <c r="L1481" s="167">
        <v>10127.219999999999</v>
      </c>
      <c r="M1481" s="167">
        <v>12152.67</v>
      </c>
      <c r="N1481" s="167">
        <v>7150.12</v>
      </c>
      <c r="O1481" s="167">
        <v>8580.15</v>
      </c>
    </row>
    <row r="1482" spans="1:15">
      <c r="A1482" s="1" t="s">
        <v>6427</v>
      </c>
      <c r="B1482" s="1" t="str">
        <f>VLOOKUP(A1482,'BDD de référence'!$B$5:$D$5006,3,0)</f>
        <v>59</v>
      </c>
      <c r="C1482" s="1" t="str">
        <f>VLOOKUP(A1482,'BDD de référence'!$B$5:$E$5006,4,0)</f>
        <v>Hauts-de-France</v>
      </c>
      <c r="D1482" s="201">
        <v>14491.5</v>
      </c>
      <c r="E1482" s="189" t="str">
        <f t="shared" si="22"/>
        <v>Tranche B</v>
      </c>
      <c r="F1482" s="119">
        <f>IFERROR((VLOOKUP(E1482,'Simulations - Consolidé'!$A$41:$P$45,13,0)*D1482+VLOOKUP(E1482,'Simulations - Consolidé'!$A$41:$P$45,14,0)),"")*$B$6</f>
        <v>30259.780645161285</v>
      </c>
      <c r="G1482" s="119" t="str" cm="1">
        <f t="array" ref="G1482">IF(SUMIF('BDD de référence'!$B$6:$B$4786,A1482,'BDD de référence'!$I$6:$I$4786)&gt;0,IFERROR((VLOOKUP(E1482,'Volet 1 - Domaines 2&amp;3'!$A$39:$L$43,11,0)*D1482+VLOOKUP(E1482,'Volet 1 - Domaines 2&amp;3'!$A$39:$L$43,12,0))*$B$6,error),"")</f>
        <v/>
      </c>
      <c r="H1482" s="119" t="str" cm="1">
        <f t="array" ref="H1482">IF(SUMIF('BDD de référence'!$B$6:$B$4786,A1482,'BDD de référence'!$J$6:$J$4786)&gt;0,IFERROR((VLOOKUP(E1482,'Volet 1 - Domaines 2&amp;3'!$A$39:$L$43,11,0)*D1482+VLOOKUP(E1482,'Volet 1 - Domaines 2&amp;3'!$A$39:$L$43,12,0))*$B$6,error),"")</f>
        <v/>
      </c>
      <c r="I1482" s="119">
        <f>IFERROR((VLOOKUP(E1482,'Simulations - Consolidé'!$A$41:$P$45,15,0)*D1482+VLOOKUP(E1482,'Simulations - Consolidé'!$A$41:$P$45,16,0)),"")*$C$6</f>
        <v>13154.538788355623</v>
      </c>
      <c r="J1482" s="167">
        <v>8465.24</v>
      </c>
      <c r="K1482" s="167">
        <v>10158.290000000001</v>
      </c>
      <c r="L1482" s="167">
        <v>7430.52</v>
      </c>
      <c r="M1482" s="167">
        <v>8916.630000000001</v>
      </c>
      <c r="N1482" s="167">
        <v>6020.83</v>
      </c>
      <c r="O1482" s="167">
        <v>7225</v>
      </c>
    </row>
    <row r="1483" spans="1:15">
      <c r="A1483" s="1" t="s">
        <v>6510</v>
      </c>
      <c r="B1483" s="1" t="str">
        <f>VLOOKUP(A1483,'BDD de référence'!$B$5:$D$5006,3,0)</f>
        <v>59</v>
      </c>
      <c r="C1483" s="1" t="str">
        <f>VLOOKUP(A1483,'BDD de référence'!$B$5:$E$5006,4,0)</f>
        <v>Hauts-de-France</v>
      </c>
      <c r="D1483" s="201">
        <v>7762</v>
      </c>
      <c r="E1483" s="189" t="str">
        <f t="shared" ref="E1483:E1546" si="23">IF(D1483&gt;230000,"Tranche D",IF(D1483&lt;7000,"Tranche A",IF(D1483&lt;22500,"Tranche B","Tranche C")))</f>
        <v>Tranche B</v>
      </c>
      <c r="F1483" s="119">
        <f>IFERROR((VLOOKUP(E1483,'Simulations - Consolidé'!$A$41:$P$45,13,0)*D1483+VLOOKUP(E1483,'Simulations - Consolidé'!$A$41:$P$45,14,0)),"")*$B$6</f>
        <v>21402.890322580643</v>
      </c>
      <c r="G1483" s="119" t="str" cm="1">
        <f t="array" ref="G1483">IF(SUMIF('BDD de référence'!$B$6:$B$4786,A1483,'BDD de référence'!$I$6:$I$4786)&gt;0,IFERROR((VLOOKUP(E1483,'Volet 1 - Domaines 2&amp;3'!$A$39:$L$43,11,0)*D1483+VLOOKUP(E1483,'Volet 1 - Domaines 2&amp;3'!$A$39:$L$43,12,0))*$B$6,error),"")</f>
        <v/>
      </c>
      <c r="H1483" s="119" t="str" cm="1">
        <f t="array" ref="H1483">IF(SUMIF('BDD de référence'!$B$6:$B$4786,A1483,'BDD de référence'!$J$6:$J$4786)&gt;0,IFERROR((VLOOKUP(E1483,'Volet 1 - Domaines 2&amp;3'!$A$39:$L$43,11,0)*D1483+VLOOKUP(E1483,'Volet 1 - Domaines 2&amp;3'!$A$39:$L$43,12,0))*$B$6,error),"")</f>
        <v/>
      </c>
      <c r="I1483" s="119">
        <f>IFERROR((VLOOKUP(E1483,'Simulations - Consolidé'!$A$41:$P$45,15,0)*D1483+VLOOKUP(E1483,'Simulations - Consolidé'!$A$41:$P$45,16,0)),"")*$C$6</f>
        <v>9304.2693941778107</v>
      </c>
      <c r="J1483" s="167">
        <v>6475.33</v>
      </c>
      <c r="K1483" s="167">
        <v>7770.4000000000005</v>
      </c>
      <c r="L1483" s="167">
        <v>5621.51</v>
      </c>
      <c r="M1483" s="167">
        <v>6745.8200000000006</v>
      </c>
      <c r="N1483" s="167">
        <v>5478.13</v>
      </c>
      <c r="O1483" s="167">
        <v>6573.76</v>
      </c>
    </row>
    <row r="1484" spans="1:15">
      <c r="A1484" s="1" t="s">
        <v>6478</v>
      </c>
      <c r="B1484" s="1" t="str">
        <f>VLOOKUP(A1484,'BDD de référence'!$B$5:$D$5006,3,0)</f>
        <v>59</v>
      </c>
      <c r="C1484" s="1" t="str">
        <f>VLOOKUP(A1484,'BDD de référence'!$B$5:$E$5006,4,0)</f>
        <v>Hauts-de-France</v>
      </c>
      <c r="D1484" s="201">
        <v>10349</v>
      </c>
      <c r="E1484" s="189" t="str">
        <f t="shared" si="23"/>
        <v>Tranche B</v>
      </c>
      <c r="F1484" s="119">
        <f>IFERROR((VLOOKUP(E1484,'Simulations - Consolidé'!$A$41:$P$45,13,0)*D1484+VLOOKUP(E1484,'Simulations - Consolidé'!$A$41:$P$45,14,0)),"")*$B$6</f>
        <v>24807.716129032255</v>
      </c>
      <c r="G1484" s="119" t="str" cm="1">
        <f t="array" ref="G1484">IF(SUMIF('BDD de référence'!$B$6:$B$4786,A1484,'BDD de référence'!$I$6:$I$4786)&gt;0,IFERROR((VLOOKUP(E1484,'Volet 1 - Domaines 2&amp;3'!$A$39:$L$43,11,0)*D1484+VLOOKUP(E1484,'Volet 1 - Domaines 2&amp;3'!$A$39:$L$43,12,0))*$B$6,error),"")</f>
        <v/>
      </c>
      <c r="H1484" s="119" t="str" cm="1">
        <f t="array" ref="H1484">IF(SUMIF('BDD de référence'!$B$6:$B$4786,A1484,'BDD de référence'!$J$6:$J$4786)&gt;0,IFERROR((VLOOKUP(E1484,'Volet 1 - Domaines 2&amp;3'!$A$39:$L$43,11,0)*D1484+VLOOKUP(E1484,'Volet 1 - Domaines 2&amp;3'!$A$39:$L$43,12,0))*$B$6,error),"")</f>
        <v/>
      </c>
      <c r="I1484" s="119">
        <f>IFERROR((VLOOKUP(E1484,'Simulations - Consolidé'!$A$41:$P$45,15,0)*D1484+VLOOKUP(E1484,'Simulations - Consolidé'!$A$41:$P$45,16,0)),"")*$C$6</f>
        <v>10784.41605035405</v>
      </c>
      <c r="J1484" s="167">
        <v>7240.3</v>
      </c>
      <c r="K1484" s="167">
        <v>8688.36</v>
      </c>
      <c r="L1484" s="167">
        <v>6316.95</v>
      </c>
      <c r="M1484" s="167">
        <v>7580.34</v>
      </c>
      <c r="N1484" s="167">
        <v>5686.75</v>
      </c>
      <c r="O1484" s="167">
        <v>6824.1</v>
      </c>
    </row>
    <row r="1485" spans="1:15">
      <c r="A1485" s="1" t="s">
        <v>6436</v>
      </c>
      <c r="B1485" s="1" t="str">
        <f>VLOOKUP(A1485,'BDD de référence'!$B$5:$D$5006,3,0)</f>
        <v>59</v>
      </c>
      <c r="C1485" s="1" t="str">
        <f>VLOOKUP(A1485,'BDD de référence'!$B$5:$E$5006,4,0)</f>
        <v>Hauts-de-France</v>
      </c>
      <c r="D1485" s="201">
        <v>13844.5</v>
      </c>
      <c r="E1485" s="189" t="str">
        <f t="shared" si="23"/>
        <v>Tranche B</v>
      </c>
      <c r="F1485" s="119">
        <f>IFERROR((VLOOKUP(E1485,'Simulations - Consolidé'!$A$41:$P$45,13,0)*D1485+VLOOKUP(E1485,'Simulations - Consolidé'!$A$41:$P$45,14,0)),"")*$B$6</f>
        <v>29408.245161290324</v>
      </c>
      <c r="G1485" s="119" t="str" cm="1">
        <f t="array" ref="G1485">IF(SUMIF('BDD de référence'!$B$6:$B$4786,A1485,'BDD de référence'!$I$6:$I$4786)&gt;0,IFERROR((VLOOKUP(E1485,'Volet 1 - Domaines 2&amp;3'!$A$39:$L$43,11,0)*D1485+VLOOKUP(E1485,'Volet 1 - Domaines 2&amp;3'!$A$39:$L$43,12,0))*$B$6,error),"")</f>
        <v/>
      </c>
      <c r="H1485" s="119" t="str" cm="1">
        <f t="array" ref="H1485">IF(SUMIF('BDD de référence'!$B$6:$B$4786,A1485,'BDD de référence'!$J$6:$J$4786)&gt;0,IFERROR((VLOOKUP(E1485,'Volet 1 - Domaines 2&amp;3'!$A$39:$L$43,11,0)*D1485+VLOOKUP(E1485,'Volet 1 - Domaines 2&amp;3'!$A$39:$L$43,12,0))*$B$6,error),"")</f>
        <v/>
      </c>
      <c r="I1485" s="119">
        <f>IFERROR((VLOOKUP(E1485,'Simulations - Consolidé'!$A$41:$P$45,15,0)*D1485+VLOOKUP(E1485,'Simulations - Consolidé'!$A$41:$P$45,16,0)),"")*$C$6</f>
        <v>12784.359087332808</v>
      </c>
      <c r="J1485" s="167">
        <v>8273.92</v>
      </c>
      <c r="K1485" s="167">
        <v>9928.7100000000009</v>
      </c>
      <c r="L1485" s="167">
        <v>7256.6</v>
      </c>
      <c r="M1485" s="167">
        <v>8707.92</v>
      </c>
      <c r="N1485" s="167">
        <v>5968.65</v>
      </c>
      <c r="O1485" s="167">
        <v>7162.38</v>
      </c>
    </row>
    <row r="1486" spans="1:15">
      <c r="A1486" s="1" t="s">
        <v>6248</v>
      </c>
      <c r="B1486" s="1" t="str">
        <f>VLOOKUP(A1486,'BDD de référence'!$B$5:$D$5006,3,0)</f>
        <v>59</v>
      </c>
      <c r="C1486" s="1" t="str">
        <f>VLOOKUP(A1486,'BDD de référence'!$B$5:$E$5006,4,0)</f>
        <v>Hauts-de-France</v>
      </c>
      <c r="D1486" s="201">
        <v>864210.25</v>
      </c>
      <c r="E1486" s="189" t="str">
        <f t="shared" si="23"/>
        <v>Tranche D</v>
      </c>
      <c r="F1486" s="119">
        <f>IFERROR((VLOOKUP(E1486,'Simulations - Consolidé'!$A$41:$P$45,13,0)*D1486+VLOOKUP(E1486,'Simulations - Consolidé'!$A$41:$P$45,14,0)),"")*$B$6</f>
        <v>194392.97892335767</v>
      </c>
      <c r="G1486" s="119" cm="1">
        <f t="array" ref="G1486">IF(SUMIF('BDD de référence'!$B$6:$B$4786,A1486,'BDD de référence'!$I$6:$I$4786)&gt;0,IFERROR((VLOOKUP(E1486,'Volet 1 - Domaines 2&amp;3'!$A$39:$L$43,11,0)*D1486+VLOOKUP(E1486,'Volet 1 - Domaines 2&amp;3'!$A$39:$L$43,12,0))*$B$6,error),"")</f>
        <v>55217.667116788318</v>
      </c>
      <c r="H1486" s="119" cm="1">
        <f t="array" ref="H1486">IF(SUMIF('BDD de référence'!$B$6:$B$4786,A1486,'BDD de référence'!$J$6:$J$4786)&gt;0,IFERROR((VLOOKUP(E1486,'Volet 1 - Domaines 2&amp;3'!$A$39:$L$43,11,0)*D1486+VLOOKUP(E1486,'Volet 1 - Domaines 2&amp;3'!$A$39:$L$43,12,0))*$B$6,error),"")</f>
        <v>55217.667116788318</v>
      </c>
      <c r="I1486" s="119">
        <f>IFERROR((VLOOKUP(E1486,'Simulations - Consolidé'!$A$41:$P$45,15,0)*D1486+VLOOKUP(E1486,'Simulations - Consolidé'!$A$41:$P$45,16,0)),"")*$C$6</f>
        <v>84506.560421488335</v>
      </c>
      <c r="J1486" s="167">
        <v>50693.11</v>
      </c>
      <c r="K1486" s="167">
        <v>60831.740000000005</v>
      </c>
      <c r="L1486" s="167">
        <v>27777.25</v>
      </c>
      <c r="M1486" s="167">
        <v>33332.699999999997</v>
      </c>
      <c r="N1486" s="167">
        <v>23610.579999999998</v>
      </c>
      <c r="O1486" s="167">
        <v>28332.699999999997</v>
      </c>
    </row>
    <row r="1487" spans="1:15">
      <c r="A1487" s="1" t="s">
        <v>6276</v>
      </c>
      <c r="B1487" s="1" t="str">
        <f>VLOOKUP(A1487,'BDD de référence'!$B$5:$D$5006,3,0)</f>
        <v>59</v>
      </c>
      <c r="C1487" s="1" t="str">
        <f>VLOOKUP(A1487,'BDD de référence'!$B$5:$E$5006,4,0)</f>
        <v>Hauts-de-France</v>
      </c>
      <c r="D1487" s="201">
        <v>134298.5</v>
      </c>
      <c r="E1487" s="189" t="str">
        <f t="shared" si="23"/>
        <v>Tranche C</v>
      </c>
      <c r="F1487" s="119">
        <f>IFERROR((VLOOKUP(E1487,'Simulations - Consolidé'!$A$41:$P$45,13,0)*D1487+VLOOKUP(E1487,'Simulations - Consolidé'!$A$41:$P$45,14,0)),"")*$B$6</f>
        <v>87512.915421686746</v>
      </c>
      <c r="G1487" s="119" cm="1">
        <f t="array" ref="G1487">IF(SUMIF('BDD de référence'!$B$6:$B$4786,A1487,'BDD de référence'!$I$6:$I$4786)&gt;0,IFERROR((VLOOKUP(E1487,'Volet 1 - Domaines 2&amp;3'!$A$39:$L$43,11,0)*D1487+VLOOKUP(E1487,'Volet 1 - Domaines 2&amp;3'!$A$39:$L$43,12,0))*$B$6,error),"")</f>
        <v>34007.21373493976</v>
      </c>
      <c r="H1487" s="119" cm="1">
        <f t="array" ref="H1487">IF(SUMIF('BDD de référence'!$B$6:$B$4786,A1487,'BDD de référence'!$J$6:$J$4786)&gt;0,IFERROR((VLOOKUP(E1487,'Volet 1 - Domaines 2&amp;3'!$A$39:$L$43,11,0)*D1487+VLOOKUP(E1487,'Volet 1 - Domaines 2&amp;3'!$A$39:$L$43,12,0))*$B$6,error),"")</f>
        <v>34007.21373493976</v>
      </c>
      <c r="I1487" s="119">
        <f>IFERROR((VLOOKUP(E1487,'Simulations - Consolidé'!$A$41:$P$45,15,0)*D1487+VLOOKUP(E1487,'Simulations - Consolidé'!$A$41:$P$45,16,0)),"")*$C$6</f>
        <v>38043.634681163683</v>
      </c>
      <c r="J1487" s="167">
        <v>22956.07</v>
      </c>
      <c r="K1487" s="167">
        <v>27547.289999999997</v>
      </c>
      <c r="L1487" s="167">
        <v>15644.7</v>
      </c>
      <c r="M1487" s="167">
        <v>18773.64</v>
      </c>
      <c r="N1487" s="167">
        <v>12054.55</v>
      </c>
      <c r="O1487" s="167">
        <v>14465.46</v>
      </c>
    </row>
    <row r="1488" spans="1:15">
      <c r="A1488" s="1" t="s">
        <v>6412</v>
      </c>
      <c r="B1488" s="1" t="str">
        <f>VLOOKUP(A1488,'BDD de référence'!$B$5:$D$5006,3,0)</f>
        <v>59</v>
      </c>
      <c r="C1488" s="1" t="str">
        <f>VLOOKUP(A1488,'BDD de référence'!$B$5:$E$5006,4,0)</f>
        <v>Hauts-de-France</v>
      </c>
      <c r="D1488" s="201">
        <v>16217.25</v>
      </c>
      <c r="E1488" s="189" t="str">
        <f t="shared" si="23"/>
        <v>Tranche B</v>
      </c>
      <c r="F1488" s="119">
        <f>IFERROR((VLOOKUP(E1488,'Simulations - Consolidé'!$A$41:$P$45,13,0)*D1488+VLOOKUP(E1488,'Simulations - Consolidé'!$A$41:$P$45,14,0)),"")*$B$6</f>
        <v>32531.09032258064</v>
      </c>
      <c r="G1488" s="119" t="str" cm="1">
        <f t="array" ref="G1488">IF(SUMIF('BDD de référence'!$B$6:$B$4786,A1488,'BDD de référence'!$I$6:$I$4786)&gt;0,IFERROR((VLOOKUP(E1488,'Volet 1 - Domaines 2&amp;3'!$A$39:$L$43,11,0)*D1488+VLOOKUP(E1488,'Volet 1 - Domaines 2&amp;3'!$A$39:$L$43,12,0))*$B$6,error),"")</f>
        <v/>
      </c>
      <c r="H1488" s="119" t="str" cm="1">
        <f t="array" ref="H1488">IF(SUMIF('BDD de référence'!$B$6:$B$4786,A1488,'BDD de référence'!$J$6:$J$4786)&gt;0,IFERROR((VLOOKUP(E1488,'Volet 1 - Domaines 2&amp;3'!$A$39:$L$43,11,0)*D1488+VLOOKUP(E1488,'Volet 1 - Domaines 2&amp;3'!$A$39:$L$43,12,0))*$B$6,error),"")</f>
        <v/>
      </c>
      <c r="I1488" s="119">
        <f>IFERROR((VLOOKUP(E1488,'Simulations - Consolidé'!$A$41:$P$45,15,0)*D1488+VLOOKUP(E1488,'Simulations - Consolidé'!$A$41:$P$45,16,0)),"")*$C$6</f>
        <v>14141.923052714397</v>
      </c>
      <c r="J1488" s="167">
        <v>8975.5400000000009</v>
      </c>
      <c r="K1488" s="167">
        <v>10770.65</v>
      </c>
      <c r="L1488" s="167">
        <v>7894.43</v>
      </c>
      <c r="M1488" s="167">
        <v>9473.32</v>
      </c>
      <c r="N1488" s="167">
        <v>6160</v>
      </c>
      <c r="O1488" s="167">
        <v>7392</v>
      </c>
    </row>
    <row r="1489" spans="1:15">
      <c r="A1489" s="1" t="s">
        <v>6325</v>
      </c>
      <c r="B1489" s="1" t="str">
        <f>VLOOKUP(A1489,'BDD de référence'!$B$5:$D$5006,3,0)</f>
        <v>59</v>
      </c>
      <c r="C1489" s="1" t="str">
        <f>VLOOKUP(A1489,'BDD de référence'!$B$5:$E$5006,4,0)</f>
        <v>Hauts-de-France</v>
      </c>
      <c r="D1489" s="201">
        <v>38234</v>
      </c>
      <c r="E1489" s="189" t="str">
        <f t="shared" si="23"/>
        <v>Tranche C</v>
      </c>
      <c r="F1489" s="119">
        <f>IFERROR((VLOOKUP(E1489,'Simulations - Consolidé'!$A$41:$P$45,13,0)*D1489+VLOOKUP(E1489,'Simulations - Consolidé'!$A$41:$P$45,14,0)),"")*$B$6</f>
        <v>47374.158072289152</v>
      </c>
      <c r="G1489" s="119" t="str" cm="1">
        <f t="array" ref="G1489">IF(SUMIF('BDD de référence'!$B$6:$B$4786,A1489,'BDD de référence'!$I$6:$I$4786)&gt;0,IFERROR((VLOOKUP(E1489,'Volet 1 - Domaines 2&amp;3'!$A$39:$L$43,11,0)*D1489+VLOOKUP(E1489,'Volet 1 - Domaines 2&amp;3'!$A$39:$L$43,12,0))*$B$6,error),"")</f>
        <v/>
      </c>
      <c r="H1489" s="119" t="str" cm="1">
        <f t="array" ref="H1489">IF(SUMIF('BDD de référence'!$B$6:$B$4786,A1489,'BDD de référence'!$J$6:$J$4786)&gt;0,IFERROR((VLOOKUP(E1489,'Volet 1 - Domaines 2&amp;3'!$A$39:$L$43,11,0)*D1489+VLOOKUP(E1489,'Volet 1 - Domaines 2&amp;3'!$A$39:$L$43,12,0))*$B$6,error),"")</f>
        <v/>
      </c>
      <c r="I1489" s="119">
        <f>IFERROR((VLOOKUP(E1489,'Simulations - Consolidé'!$A$41:$P$45,15,0)*D1489+VLOOKUP(E1489,'Simulations - Consolidé'!$A$41:$P$45,16,0)),"")*$C$6</f>
        <v>20594.504872171616</v>
      </c>
      <c r="J1489" s="167">
        <v>12539.44</v>
      </c>
      <c r="K1489" s="167">
        <v>15047.33</v>
      </c>
      <c r="L1489" s="167">
        <v>10436.39</v>
      </c>
      <c r="M1489" s="167">
        <v>12523.67</v>
      </c>
      <c r="N1489" s="167">
        <v>7424.9400000000005</v>
      </c>
      <c r="O1489" s="167">
        <v>8909.93</v>
      </c>
    </row>
    <row r="1490" spans="1:15">
      <c r="A1490" s="1" t="s">
        <v>6272</v>
      </c>
      <c r="B1490" s="1" t="str">
        <f>VLOOKUP(A1490,'BDD de référence'!$B$5:$D$5006,3,0)</f>
        <v>59</v>
      </c>
      <c r="C1490" s="1" t="str">
        <f>VLOOKUP(A1490,'BDD de référence'!$B$5:$E$5006,4,0)</f>
        <v>Hauts-de-France</v>
      </c>
      <c r="D1490" s="201">
        <v>135477.5</v>
      </c>
      <c r="E1490" s="189" t="str">
        <f t="shared" si="23"/>
        <v>Tranche C</v>
      </c>
      <c r="F1490" s="119">
        <f>IFERROR((VLOOKUP(E1490,'Simulations - Consolidé'!$A$41:$P$45,13,0)*D1490+VLOOKUP(E1490,'Simulations - Consolidé'!$A$41:$P$45,14,0)),"")*$B$6</f>
        <v>88005.538554216866</v>
      </c>
      <c r="G1490" s="119" t="str" cm="1">
        <f t="array" ref="G1490">IF(SUMIF('BDD de référence'!$B$6:$B$4786,A1490,'BDD de référence'!$I$6:$I$4786)&gt;0,IFERROR((VLOOKUP(E1490,'Volet 1 - Domaines 2&amp;3'!$A$39:$L$43,11,0)*D1490+VLOOKUP(E1490,'Volet 1 - Domaines 2&amp;3'!$A$39:$L$43,12,0))*$B$6,error),"")</f>
        <v/>
      </c>
      <c r="H1490" s="119" t="str" cm="1">
        <f t="array" ref="H1490">IF(SUMIF('BDD de référence'!$B$6:$B$4786,A1490,'BDD de référence'!$J$6:$J$4786)&gt;0,IFERROR((VLOOKUP(E1490,'Volet 1 - Domaines 2&amp;3'!$A$39:$L$43,11,0)*D1490+VLOOKUP(E1490,'Volet 1 - Domaines 2&amp;3'!$A$39:$L$43,12,0))*$B$6,error),"")</f>
        <v/>
      </c>
      <c r="I1490" s="119">
        <f>IFERROR((VLOOKUP(E1490,'Simulations - Consolidé'!$A$41:$P$45,15,0)*D1490+VLOOKUP(E1490,'Simulations - Consolidé'!$A$41:$P$45,16,0)),"")*$C$6</f>
        <v>38257.78792242139</v>
      </c>
      <c r="J1490" s="167">
        <v>23083.91</v>
      </c>
      <c r="K1490" s="167">
        <v>27700.699999999997</v>
      </c>
      <c r="L1490" s="167">
        <v>15708.630000000001</v>
      </c>
      <c r="M1490" s="167">
        <v>18850.359999999997</v>
      </c>
      <c r="N1490" s="167">
        <v>12111.37</v>
      </c>
      <c r="O1490" s="167">
        <v>14533.65</v>
      </c>
    </row>
    <row r="1491" spans="1:15">
      <c r="A1491" s="1" t="s">
        <v>6281</v>
      </c>
      <c r="B1491" s="1" t="str">
        <f>VLOOKUP(A1491,'BDD de référence'!$B$5:$D$5006,3,0)</f>
        <v>59</v>
      </c>
      <c r="C1491" s="1" t="str">
        <f>VLOOKUP(A1491,'BDD de référence'!$B$5:$E$5006,4,0)</f>
        <v>Hauts-de-France</v>
      </c>
      <c r="D1491" s="201">
        <v>115492.5</v>
      </c>
      <c r="E1491" s="189" t="str">
        <f t="shared" si="23"/>
        <v>Tranche C</v>
      </c>
      <c r="F1491" s="119">
        <f>IFERROR((VLOOKUP(E1491,'Simulations - Consolidé'!$A$41:$P$45,13,0)*D1491+VLOOKUP(E1491,'Simulations - Consolidé'!$A$41:$P$45,14,0)),"")*$B$6</f>
        <v>79655.179518072284</v>
      </c>
      <c r="G1491" s="119" cm="1">
        <f t="array" ref="G1491">IF(SUMIF('BDD de référence'!$B$6:$B$4786,A1491,'BDD de référence'!$I$6:$I$4786)&gt;0,IFERROR((VLOOKUP(E1491,'Volet 1 - Domaines 2&amp;3'!$A$39:$L$43,11,0)*D1491+VLOOKUP(E1491,'Volet 1 - Domaines 2&amp;3'!$A$39:$L$43,12,0))*$B$6,error),"")</f>
        <v>32004.26144578313</v>
      </c>
      <c r="H1491" s="119" cm="1">
        <f t="array" ref="H1491">IF(SUMIF('BDD de référence'!$B$6:$B$4786,A1491,'BDD de référence'!$J$6:$J$4786)&gt;0,IFERROR((VLOOKUP(E1491,'Volet 1 - Domaines 2&amp;3'!$A$39:$L$43,11,0)*D1491+VLOOKUP(E1491,'Volet 1 - Domaines 2&amp;3'!$A$39:$L$43,12,0))*$B$6,error),"")</f>
        <v>32004.26144578313</v>
      </c>
      <c r="I1491" s="119">
        <f>IFERROR((VLOOKUP(E1491,'Simulations - Consolidé'!$A$41:$P$45,15,0)*D1491+VLOOKUP(E1491,'Simulations - Consolidé'!$A$41:$P$45,16,0)),"")*$C$6</f>
        <v>34627.717925359982</v>
      </c>
      <c r="J1491" s="167">
        <v>20916.859999999997</v>
      </c>
      <c r="K1491" s="167">
        <v>25100.239999999998</v>
      </c>
      <c r="L1491" s="167">
        <v>14625.1</v>
      </c>
      <c r="M1491" s="167">
        <v>17550.12</v>
      </c>
      <c r="N1491" s="167">
        <v>11148.24</v>
      </c>
      <c r="O1491" s="167">
        <v>13377.89</v>
      </c>
    </row>
    <row r="1492" spans="1:15">
      <c r="A1492" s="1" t="s">
        <v>6481</v>
      </c>
      <c r="B1492" s="1" t="str">
        <f>VLOOKUP(A1492,'BDD de référence'!$B$5:$D$5006,3,0)</f>
        <v>59</v>
      </c>
      <c r="C1492" s="1" t="str">
        <f>VLOOKUP(A1492,'BDD de référence'!$B$5:$E$5006,4,0)</f>
        <v>Hauts-de-France</v>
      </c>
      <c r="D1492" s="201">
        <v>10336</v>
      </c>
      <c r="E1492" s="189" t="str">
        <f t="shared" si="23"/>
        <v>Tranche B</v>
      </c>
      <c r="F1492" s="119">
        <f>IFERROR((VLOOKUP(E1492,'Simulations - Consolidé'!$A$41:$P$45,13,0)*D1492+VLOOKUP(E1492,'Simulations - Consolidé'!$A$41:$P$45,14,0)),"")*$B$6</f>
        <v>24790.606451612901</v>
      </c>
      <c r="G1492" s="119" t="str" cm="1">
        <f t="array" ref="G1492">IF(SUMIF('BDD de référence'!$B$6:$B$4786,A1492,'BDD de référence'!$I$6:$I$4786)&gt;0,IFERROR((VLOOKUP(E1492,'Volet 1 - Domaines 2&amp;3'!$A$39:$L$43,11,0)*D1492+VLOOKUP(E1492,'Volet 1 - Domaines 2&amp;3'!$A$39:$L$43,12,0))*$B$6,error),"")</f>
        <v/>
      </c>
      <c r="H1492" s="119" t="str" cm="1">
        <f t="array" ref="H1492">IF(SUMIF('BDD de référence'!$B$6:$B$4786,A1492,'BDD de référence'!$J$6:$J$4786)&gt;0,IFERROR((VLOOKUP(E1492,'Volet 1 - Domaines 2&amp;3'!$A$39:$L$43,11,0)*D1492+VLOOKUP(E1492,'Volet 1 - Domaines 2&amp;3'!$A$39:$L$43,12,0))*$B$6,error),"")</f>
        <v/>
      </c>
      <c r="I1492" s="119">
        <f>IFERROR((VLOOKUP(E1492,'Simulations - Consolidé'!$A$41:$P$45,15,0)*D1492+VLOOKUP(E1492,'Simulations - Consolidé'!$A$41:$P$45,16,0)),"")*$C$6</f>
        <v>10776.978127458693</v>
      </c>
      <c r="J1492" s="167">
        <v>7236.46</v>
      </c>
      <c r="K1492" s="167">
        <v>8683.76</v>
      </c>
      <c r="L1492" s="167">
        <v>6313.45</v>
      </c>
      <c r="M1492" s="167">
        <v>7576.14</v>
      </c>
      <c r="N1492" s="167">
        <v>5685.7</v>
      </c>
      <c r="O1492" s="167">
        <v>6822.84</v>
      </c>
    </row>
    <row r="1493" spans="1:15">
      <c r="A1493" s="1" t="s">
        <v>6283</v>
      </c>
      <c r="B1493" s="1" t="str">
        <f>VLOOKUP(A1493,'BDD de référence'!$B$5:$D$5006,3,0)</f>
        <v>59</v>
      </c>
      <c r="C1493" s="1" t="str">
        <f>VLOOKUP(A1493,'BDD de référence'!$B$5:$E$5006,4,0)</f>
        <v>Hauts-de-France</v>
      </c>
      <c r="D1493" s="201">
        <v>101234</v>
      </c>
      <c r="E1493" s="189" t="str">
        <f t="shared" si="23"/>
        <v>Tranche C</v>
      </c>
      <c r="F1493" s="119">
        <f>IFERROR((VLOOKUP(E1493,'Simulations - Consolidé'!$A$41:$P$45,13,0)*D1493+VLOOKUP(E1493,'Simulations - Consolidé'!$A$41:$P$45,14,0)),"")*$B$6</f>
        <v>73697.531566265054</v>
      </c>
      <c r="G1493" s="119" t="str" cm="1">
        <f t="array" ref="G1493">IF(SUMIF('BDD de référence'!$B$6:$B$4786,A1493,'BDD de référence'!$I$6:$I$4786)&gt;0,IFERROR((VLOOKUP(E1493,'Volet 1 - Domaines 2&amp;3'!$A$39:$L$43,11,0)*D1493+VLOOKUP(E1493,'Volet 1 - Domaines 2&amp;3'!$A$39:$L$43,12,0))*$B$6,error),"")</f>
        <v/>
      </c>
      <c r="H1493" s="119" t="str" cm="1">
        <f t="array" ref="H1493">IF(SUMIF('BDD de référence'!$B$6:$B$4786,A1493,'BDD de référence'!$J$6:$J$4786)&gt;0,IFERROR((VLOOKUP(E1493,'Volet 1 - Domaines 2&amp;3'!$A$39:$L$43,11,0)*D1493+VLOOKUP(E1493,'Volet 1 - Domaines 2&amp;3'!$A$39:$L$43,12,0))*$B$6,error),"")</f>
        <v/>
      </c>
      <c r="I1493" s="119">
        <f>IFERROR((VLOOKUP(E1493,'Simulations - Consolidé'!$A$41:$P$45,15,0)*D1493+VLOOKUP(E1493,'Simulations - Consolidé'!$A$41:$P$45,16,0)),"")*$C$6</f>
        <v>32037.807840141053</v>
      </c>
      <c r="J1493" s="167">
        <v>19370.759999999998</v>
      </c>
      <c r="K1493" s="167">
        <v>23244.92</v>
      </c>
      <c r="L1493" s="167">
        <v>13852.05</v>
      </c>
      <c r="M1493" s="167">
        <v>16622.46</v>
      </c>
      <c r="N1493" s="167">
        <v>10461.09</v>
      </c>
      <c r="O1493" s="167">
        <v>12553.31</v>
      </c>
    </row>
    <row r="1494" spans="1:15">
      <c r="A1494" s="1" t="s">
        <v>6259</v>
      </c>
      <c r="B1494" s="1" t="str">
        <f>VLOOKUP(A1494,'BDD de référence'!$B$5:$D$5006,3,0)</f>
        <v>59</v>
      </c>
      <c r="C1494" s="1" t="str">
        <f>VLOOKUP(A1494,'BDD de référence'!$B$5:$E$5006,4,0)</f>
        <v>Hauts-de-France</v>
      </c>
      <c r="D1494" s="201">
        <v>179770.5</v>
      </c>
      <c r="E1494" s="189" t="str">
        <f t="shared" si="23"/>
        <v>Tranche C</v>
      </c>
      <c r="F1494" s="119">
        <f>IFERROR((VLOOKUP(E1494,'Simulations - Consolidé'!$A$41:$P$45,13,0)*D1494+VLOOKUP(E1494,'Simulations - Consolidé'!$A$41:$P$45,14,0)),"")*$B$6</f>
        <v>106512.54144578314</v>
      </c>
      <c r="G1494" s="119" cm="1">
        <f t="array" ref="G1494">IF(SUMIF('BDD de référence'!$B$6:$B$4786,A1494,'BDD de référence'!$I$6:$I$4786)&gt;0,IFERROR((VLOOKUP(E1494,'Volet 1 - Domaines 2&amp;3'!$A$39:$L$43,11,0)*D1494+VLOOKUP(E1494,'Volet 1 - Domaines 2&amp;3'!$A$39:$L$43,12,0))*$B$6,error),"")</f>
        <v>38850.255662650598</v>
      </c>
      <c r="H1494" s="119" cm="1">
        <f t="array" ref="H1494">IF(SUMIF('BDD de référence'!$B$6:$B$4786,A1494,'BDD de référence'!$J$6:$J$4786)&gt;0,IFERROR((VLOOKUP(E1494,'Volet 1 - Domaines 2&amp;3'!$A$39:$L$43,11,0)*D1494+VLOOKUP(E1494,'Volet 1 - Domaines 2&amp;3'!$A$39:$L$43,12,0))*$B$6,error),"")</f>
        <v>38850.255662650598</v>
      </c>
      <c r="I1494" s="119">
        <f>IFERROR((VLOOKUP(E1494,'Simulations - Consolidé'!$A$41:$P$45,15,0)*D1494+VLOOKUP(E1494,'Simulations - Consolidé'!$A$41:$P$45,16,0)),"")*$C$6</f>
        <v>46303.156467822511</v>
      </c>
      <c r="J1494" s="167">
        <v>27886.769999999997</v>
      </c>
      <c r="K1494" s="167">
        <v>33464.130000000005</v>
      </c>
      <c r="L1494" s="167">
        <v>18110.05</v>
      </c>
      <c r="M1494" s="167">
        <v>21732.06</v>
      </c>
      <c r="N1494" s="167">
        <v>14245.98</v>
      </c>
      <c r="O1494" s="167">
        <v>17095.179999999997</v>
      </c>
    </row>
    <row r="1495" spans="1:15">
      <c r="A1495" s="1" t="s">
        <v>6469</v>
      </c>
      <c r="B1495" s="1" t="str">
        <f>VLOOKUP(A1495,'BDD de référence'!$B$5:$D$5006,3,0)</f>
        <v>59</v>
      </c>
      <c r="C1495" s="1" t="str">
        <f>VLOOKUP(A1495,'BDD de référence'!$B$5:$E$5006,4,0)</f>
        <v>Hauts-de-France</v>
      </c>
      <c r="D1495" s="201">
        <v>10653</v>
      </c>
      <c r="E1495" s="189" t="str">
        <f t="shared" si="23"/>
        <v>Tranche B</v>
      </c>
      <c r="F1495" s="119">
        <f>IFERROR((VLOOKUP(E1495,'Simulations - Consolidé'!$A$41:$P$45,13,0)*D1495+VLOOKUP(E1495,'Simulations - Consolidé'!$A$41:$P$45,14,0)),"")*$B$6</f>
        <v>25207.81935483871</v>
      </c>
      <c r="G1495" s="119" t="str" cm="1">
        <f t="array" ref="G1495">IF(SUMIF('BDD de référence'!$B$6:$B$4786,A1495,'BDD de référence'!$I$6:$I$4786)&gt;0,IFERROR((VLOOKUP(E1495,'Volet 1 - Domaines 2&amp;3'!$A$39:$L$43,11,0)*D1495+VLOOKUP(E1495,'Volet 1 - Domaines 2&amp;3'!$A$39:$L$43,12,0))*$B$6,error),"")</f>
        <v/>
      </c>
      <c r="H1495" s="119" t="str" cm="1">
        <f t="array" ref="H1495">IF(SUMIF('BDD de référence'!$B$6:$B$4786,A1495,'BDD de référence'!$J$6:$J$4786)&gt;0,IFERROR((VLOOKUP(E1495,'Volet 1 - Domaines 2&amp;3'!$A$39:$L$43,11,0)*D1495+VLOOKUP(E1495,'Volet 1 - Domaines 2&amp;3'!$A$39:$L$43,12,0))*$B$6,error),"")</f>
        <v/>
      </c>
      <c r="I1495" s="119">
        <f>IFERROR((VLOOKUP(E1495,'Simulations - Consolidé'!$A$41:$P$45,15,0)*D1495+VLOOKUP(E1495,'Simulations - Consolidé'!$A$41:$P$45,16,0)),"")*$C$6</f>
        <v>10958.349016522423</v>
      </c>
      <c r="J1495" s="167">
        <v>7330.2</v>
      </c>
      <c r="K1495" s="167">
        <v>8796.24</v>
      </c>
      <c r="L1495" s="167">
        <v>6398.66</v>
      </c>
      <c r="M1495" s="167">
        <v>7678.4000000000005</v>
      </c>
      <c r="N1495" s="167">
        <v>5711.27</v>
      </c>
      <c r="O1495" s="167">
        <v>6853.5300000000007</v>
      </c>
    </row>
    <row r="1496" spans="1:15">
      <c r="A1496" s="1" t="s">
        <v>6262</v>
      </c>
      <c r="B1496" s="1" t="str">
        <f>VLOOKUP(A1496,'BDD de référence'!$B$5:$D$5006,3,0)</f>
        <v>59</v>
      </c>
      <c r="C1496" s="1" t="str">
        <f>VLOOKUP(A1496,'BDD de référence'!$B$5:$E$5006,4,0)</f>
        <v>Hauts-de-France</v>
      </c>
      <c r="D1496" s="201">
        <v>152430.75</v>
      </c>
      <c r="E1496" s="189" t="str">
        <f t="shared" si="23"/>
        <v>Tranche C</v>
      </c>
      <c r="F1496" s="119">
        <f>IFERROR((VLOOKUP(E1496,'Simulations - Consolidé'!$A$41:$P$45,13,0)*D1496+VLOOKUP(E1496,'Simulations - Consolidé'!$A$41:$P$45,14,0)),"")*$B$6</f>
        <v>95089.137469879512</v>
      </c>
      <c r="G1496" s="119" cm="1">
        <f t="array" ref="G1496">IF(SUMIF('BDD de référence'!$B$6:$B$4786,A1496,'BDD de référence'!$I$6:$I$4786)&gt;0,IFERROR((VLOOKUP(E1496,'Volet 1 - Domaines 2&amp;3'!$A$39:$L$43,11,0)*D1496+VLOOKUP(E1496,'Volet 1 - Domaines 2&amp;3'!$A$39:$L$43,12,0))*$B$6,error),"")</f>
        <v>35938.407590361443</v>
      </c>
      <c r="H1496" s="119" cm="1">
        <f t="array" ref="H1496">IF(SUMIF('BDD de référence'!$B$6:$B$4786,A1496,'BDD de référence'!$J$6:$J$4786)&gt;0,IFERROR((VLOOKUP(E1496,'Volet 1 - Domaines 2&amp;3'!$A$39:$L$43,11,0)*D1496+VLOOKUP(E1496,'Volet 1 - Domaines 2&amp;3'!$A$39:$L$43,12,0))*$B$6,error),"")</f>
        <v>35938.407590361443</v>
      </c>
      <c r="I1496" s="119">
        <f>IFERROR((VLOOKUP(E1496,'Simulations - Consolidé'!$A$41:$P$45,15,0)*D1496+VLOOKUP(E1496,'Simulations - Consolidé'!$A$41:$P$45,16,0)),"")*$C$6</f>
        <v>41337.17166911548</v>
      </c>
      <c r="J1496" s="167">
        <v>24922.219999999998</v>
      </c>
      <c r="K1496" s="167">
        <v>29906.67</v>
      </c>
      <c r="L1496" s="167">
        <v>16627.78</v>
      </c>
      <c r="M1496" s="167">
        <v>19953.34</v>
      </c>
      <c r="N1496" s="167">
        <v>12928.4</v>
      </c>
      <c r="O1496" s="167">
        <v>15514.08</v>
      </c>
    </row>
    <row r="1497" spans="1:15">
      <c r="A1497" s="1" t="s">
        <v>6359</v>
      </c>
      <c r="B1497" s="1" t="str">
        <f>VLOOKUP(A1497,'BDD de référence'!$B$5:$D$5006,3,0)</f>
        <v>59</v>
      </c>
      <c r="C1497" s="1" t="str">
        <f>VLOOKUP(A1497,'BDD de référence'!$B$5:$E$5006,4,0)</f>
        <v>Hauts-de-France</v>
      </c>
      <c r="D1497" s="201">
        <v>30466.5</v>
      </c>
      <c r="E1497" s="189" t="str">
        <f t="shared" si="23"/>
        <v>Tranche C</v>
      </c>
      <c r="F1497" s="119">
        <f>IFERROR((VLOOKUP(E1497,'Simulations - Consolidé'!$A$41:$P$45,13,0)*D1497+VLOOKUP(E1497,'Simulations - Consolidé'!$A$41:$P$45,14,0)),"")*$B$6</f>
        <v>44128.653253012053</v>
      </c>
      <c r="G1497" s="119" t="str" cm="1">
        <f t="array" ref="G1497">IF(SUMIF('BDD de référence'!$B$6:$B$4786,A1497,'BDD de référence'!$I$6:$I$4786)&gt;0,IFERROR((VLOOKUP(E1497,'Volet 1 - Domaines 2&amp;3'!$A$39:$L$43,11,0)*D1497+VLOOKUP(E1497,'Volet 1 - Domaines 2&amp;3'!$A$39:$L$43,12,0))*$B$6,error),"")</f>
        <v/>
      </c>
      <c r="H1497" s="119" t="str" cm="1">
        <f t="array" ref="H1497">IF(SUMIF('BDD de référence'!$B$6:$B$4786,A1497,'BDD de référence'!$J$6:$J$4786)&gt;0,IFERROR((VLOOKUP(E1497,'Volet 1 - Domaines 2&amp;3'!$A$39:$L$43,11,0)*D1497+VLOOKUP(E1497,'Volet 1 - Domaines 2&amp;3'!$A$39:$L$43,12,0))*$B$6,error),"")</f>
        <v/>
      </c>
      <c r="I1497" s="119">
        <f>IFERROR((VLOOKUP(E1497,'Simulations - Consolidé'!$A$41:$P$45,15,0)*D1497+VLOOKUP(E1497,'Simulations - Consolidé'!$A$41:$P$45,16,0)),"")*$C$6</f>
        <v>19183.618272112846</v>
      </c>
      <c r="J1497" s="167">
        <v>11697.18</v>
      </c>
      <c r="K1497" s="167">
        <v>14036.62</v>
      </c>
      <c r="L1497" s="167">
        <v>10015.26</v>
      </c>
      <c r="M1497" s="167">
        <v>12018.32</v>
      </c>
      <c r="N1497" s="167">
        <v>7050.6</v>
      </c>
      <c r="O1497" s="167">
        <v>8460.7199999999993</v>
      </c>
    </row>
    <row r="1498" spans="1:15">
      <c r="A1498" s="1" t="s">
        <v>6552</v>
      </c>
      <c r="B1498" s="1" t="str">
        <f>VLOOKUP(A1498,'BDD de référence'!$B$5:$D$5006,3,0)</f>
        <v>59</v>
      </c>
      <c r="C1498" s="1" t="str">
        <f>VLOOKUP(A1498,'BDD de référence'!$B$5:$E$5006,4,0)</f>
        <v>Hauts-de-France</v>
      </c>
      <c r="D1498" s="201">
        <v>4004.5</v>
      </c>
      <c r="E1498" s="189" t="str">
        <f t="shared" si="23"/>
        <v>Tranche A</v>
      </c>
      <c r="F1498" s="119">
        <f>IFERROR((VLOOKUP(E1498,'Simulations - Consolidé'!$A$41:$P$45,13,0)*D1498+VLOOKUP(E1498,'Simulations - Consolidé'!$A$41:$P$45,14,0)),"")*$B$6</f>
        <v>18217.564285714285</v>
      </c>
      <c r="G1498" s="119" t="str" cm="1">
        <f t="array" ref="G1498">IF(SUMIF('BDD de référence'!$B$6:$B$4786,A1498,'BDD de référence'!$I$6:$I$4786)&gt;0,IFERROR((VLOOKUP(E1498,'Volet 1 - Domaines 2&amp;3'!$A$39:$L$43,11,0)*D1498+VLOOKUP(E1498,'Volet 1 - Domaines 2&amp;3'!$A$39:$L$43,12,0))*$B$6,error),"")</f>
        <v/>
      </c>
      <c r="H1498" s="119" t="str" cm="1">
        <f t="array" ref="H1498">IF(SUMIF('BDD de référence'!$B$6:$B$4786,A1498,'BDD de référence'!$J$6:$J$4786)&gt;0,IFERROR((VLOOKUP(E1498,'Volet 1 - Domaines 2&amp;3'!$A$39:$L$43,11,0)*D1498+VLOOKUP(E1498,'Volet 1 - Domaines 2&amp;3'!$A$39:$L$43,12,0))*$B$6,error),"")</f>
        <v/>
      </c>
      <c r="I1498" s="119">
        <f>IFERROR((VLOOKUP(E1498,'Simulations - Consolidé'!$A$41:$P$45,15,0)*D1498+VLOOKUP(E1498,'Simulations - Consolidé'!$A$41:$P$45,16,0)),"")*$C$6</f>
        <v>7919.5437282229968</v>
      </c>
      <c r="J1498" s="167">
        <v>5536.8</v>
      </c>
      <c r="K1498" s="167">
        <v>6644.16</v>
      </c>
      <c r="L1498" s="167">
        <v>4881.76</v>
      </c>
      <c r="M1498" s="167">
        <v>5858.12</v>
      </c>
      <c r="N1498" s="167">
        <v>5060.0700000000006</v>
      </c>
      <c r="O1498" s="167">
        <v>6072.09</v>
      </c>
    </row>
    <row r="1499" spans="1:15">
      <c r="A1499" s="1" t="s">
        <v>6381</v>
      </c>
      <c r="B1499" s="1" t="str">
        <f>VLOOKUP(A1499,'BDD de référence'!$B$5:$D$5006,3,0)</f>
        <v>59</v>
      </c>
      <c r="C1499" s="1" t="str">
        <f>VLOOKUP(A1499,'BDD de référence'!$B$5:$E$5006,4,0)</f>
        <v>Hauts-de-France</v>
      </c>
      <c r="D1499" s="201">
        <v>22030</v>
      </c>
      <c r="E1499" s="189" t="str">
        <f t="shared" si="23"/>
        <v>Tranche B</v>
      </c>
      <c r="F1499" s="119">
        <f>IFERROR((VLOOKUP(E1499,'Simulations - Consolidé'!$A$41:$P$45,13,0)*D1499+VLOOKUP(E1499,'Simulations - Consolidé'!$A$41:$P$45,14,0)),"")*$B$6</f>
        <v>40181.419354838712</v>
      </c>
      <c r="G1499" s="119" t="str" cm="1">
        <f t="array" ref="G1499">IF(SUMIF('BDD de référence'!$B$6:$B$4786,A1499,'BDD de référence'!$I$6:$I$4786)&gt;0,IFERROR((VLOOKUP(E1499,'Volet 1 - Domaines 2&amp;3'!$A$39:$L$43,11,0)*D1499+VLOOKUP(E1499,'Volet 1 - Domaines 2&amp;3'!$A$39:$L$43,12,0))*$B$6,error),"")</f>
        <v/>
      </c>
      <c r="H1499" s="119" t="str" cm="1">
        <f t="array" ref="H1499">IF(SUMIF('BDD de référence'!$B$6:$B$4786,A1499,'BDD de référence'!$J$6:$J$4786)&gt;0,IFERROR((VLOOKUP(E1499,'Volet 1 - Domaines 2&amp;3'!$A$39:$L$43,11,0)*D1499+VLOOKUP(E1499,'Volet 1 - Domaines 2&amp;3'!$A$39:$L$43,12,0))*$B$6,error),"")</f>
        <v/>
      </c>
      <c r="I1499" s="119">
        <f>IFERROR((VLOOKUP(E1499,'Simulations - Consolidé'!$A$41:$P$45,15,0)*D1499+VLOOKUP(E1499,'Simulations - Consolidé'!$A$41:$P$45,16,0)),"")*$C$6</f>
        <v>17467.675845790716</v>
      </c>
      <c r="J1499" s="167">
        <v>10694.36</v>
      </c>
      <c r="K1499" s="167">
        <v>12833.24</v>
      </c>
      <c r="L1499" s="167">
        <v>9457</v>
      </c>
      <c r="M1499" s="167">
        <v>11348.4</v>
      </c>
      <c r="N1499" s="167">
        <v>6628.77</v>
      </c>
      <c r="O1499" s="167">
        <v>7954.5300000000007</v>
      </c>
    </row>
    <row r="1500" spans="1:15">
      <c r="A1500" s="1" t="s">
        <v>6306</v>
      </c>
      <c r="B1500" s="1" t="str">
        <f>VLOOKUP(A1500,'BDD de référence'!$B$5:$D$5006,3,0)</f>
        <v>59</v>
      </c>
      <c r="C1500" s="1" t="str">
        <f>VLOOKUP(A1500,'BDD de référence'!$B$5:$E$5006,4,0)</f>
        <v>Hauts-de-France</v>
      </c>
      <c r="D1500" s="201">
        <v>50552.5</v>
      </c>
      <c r="E1500" s="189" t="str">
        <f t="shared" si="23"/>
        <v>Tranche C</v>
      </c>
      <c r="F1500" s="119">
        <f>IFERROR((VLOOKUP(E1500,'Simulations - Consolidé'!$A$41:$P$45,13,0)*D1500+VLOOKUP(E1500,'Simulations - Consolidé'!$A$41:$P$45,14,0)),"")*$B$6</f>
        <v>52521.213253012043</v>
      </c>
      <c r="G1500" s="119" t="str" cm="1">
        <f t="array" ref="G1500">IF(SUMIF('BDD de référence'!$B$6:$B$4786,A1500,'BDD de référence'!$I$6:$I$4786)&gt;0,IFERROR((VLOOKUP(E1500,'Volet 1 - Domaines 2&amp;3'!$A$39:$L$43,11,0)*D1500+VLOOKUP(E1500,'Volet 1 - Domaines 2&amp;3'!$A$39:$L$43,12,0))*$B$6,error),"")</f>
        <v/>
      </c>
      <c r="H1500" s="119" cm="1">
        <f t="array" ref="H1500">IF(SUMIF('BDD de référence'!$B$6:$B$4786,A1500,'BDD de référence'!$J$6:$J$4786)&gt;0,IFERROR((VLOOKUP(E1500,'Volet 1 - Domaines 2&amp;3'!$A$39:$L$43,11,0)*D1500+VLOOKUP(E1500,'Volet 1 - Domaines 2&amp;3'!$A$39:$L$43,12,0))*$B$6,error),"")</f>
        <v>25087.760240963853</v>
      </c>
      <c r="I1500" s="119">
        <f>IFERROR((VLOOKUP(E1500,'Simulations - Consolidé'!$A$41:$P$45,15,0)*D1500+VLOOKUP(E1500,'Simulations - Consolidé'!$A$41:$P$45,16,0)),"")*$C$6</f>
        <v>22832.033881868942</v>
      </c>
      <c r="J1500" s="167">
        <v>13875.18</v>
      </c>
      <c r="K1500" s="167">
        <v>16650.219999999998</v>
      </c>
      <c r="L1500" s="167">
        <v>11104.26</v>
      </c>
      <c r="M1500" s="167">
        <v>13325.12</v>
      </c>
      <c r="N1500" s="167">
        <v>8018.6</v>
      </c>
      <c r="O1500" s="167">
        <v>9622.32</v>
      </c>
    </row>
    <row r="1501" spans="1:15">
      <c r="A1501" s="1" t="s">
        <v>6320</v>
      </c>
      <c r="B1501" s="1" t="str">
        <f>VLOOKUP(A1501,'BDD de référence'!$B$5:$D$5006,3,0)</f>
        <v>59</v>
      </c>
      <c r="C1501" s="1" t="str">
        <f>VLOOKUP(A1501,'BDD de référence'!$B$5:$E$5006,4,0)</f>
        <v>Hauts-de-France</v>
      </c>
      <c r="D1501" s="201">
        <v>42471.5</v>
      </c>
      <c r="E1501" s="189" t="str">
        <f t="shared" si="23"/>
        <v>Tranche C</v>
      </c>
      <c r="F1501" s="119">
        <f>IFERROR((VLOOKUP(E1501,'Simulations - Consolidé'!$A$41:$P$45,13,0)*D1501+VLOOKUP(E1501,'Simulations - Consolidé'!$A$41:$P$45,14,0)),"")*$B$6</f>
        <v>49144.718313253012</v>
      </c>
      <c r="G1501" s="119" t="str" cm="1">
        <f t="array" ref="G1501">IF(SUMIF('BDD de référence'!$B$6:$B$4786,A1501,'BDD de référence'!$I$6:$I$4786)&gt;0,IFERROR((VLOOKUP(E1501,'Volet 1 - Domaines 2&amp;3'!$A$39:$L$43,11,0)*D1501+VLOOKUP(E1501,'Volet 1 - Domaines 2&amp;3'!$A$39:$L$43,12,0))*$B$6,error),"")</f>
        <v/>
      </c>
      <c r="H1501" s="119" cm="1">
        <f t="array" ref="H1501">IF(SUMIF('BDD de référence'!$B$6:$B$4786,A1501,'BDD de référence'!$J$6:$J$4786)&gt;0,IFERROR((VLOOKUP(E1501,'Volet 1 - Domaines 2&amp;3'!$A$39:$L$43,11,0)*D1501+VLOOKUP(E1501,'Volet 1 - Domaines 2&amp;3'!$A$39:$L$43,12,0))*$B$6,error),"")</f>
        <v>24227.085060240963</v>
      </c>
      <c r="I1501" s="119">
        <f>IFERROR((VLOOKUP(E1501,'Simulations - Consolidé'!$A$41:$P$45,15,0)*D1501+VLOOKUP(E1501,'Simulations - Consolidé'!$A$41:$P$45,16,0)),"")*$C$6</f>
        <v>21364.203226564794</v>
      </c>
      <c r="J1501" s="167">
        <v>12998.93</v>
      </c>
      <c r="K1501" s="167">
        <v>15598.72</v>
      </c>
      <c r="L1501" s="167">
        <v>10666.14</v>
      </c>
      <c r="M1501" s="167">
        <v>12799.37</v>
      </c>
      <c r="N1501" s="167">
        <v>7629.15</v>
      </c>
      <c r="O1501" s="167">
        <v>9154.98</v>
      </c>
    </row>
    <row r="1502" spans="1:15">
      <c r="A1502" s="1" t="s">
        <v>6350</v>
      </c>
      <c r="B1502" s="1" t="str">
        <f>VLOOKUP(A1502,'BDD de référence'!$B$5:$D$5006,3,0)</f>
        <v>59</v>
      </c>
      <c r="C1502" s="1" t="str">
        <f>VLOOKUP(A1502,'BDD de référence'!$B$5:$E$5006,4,0)</f>
        <v>Hauts-de-France</v>
      </c>
      <c r="D1502" s="201">
        <v>31250.5</v>
      </c>
      <c r="E1502" s="189" t="str">
        <f t="shared" si="23"/>
        <v>Tranche C</v>
      </c>
      <c r="F1502" s="119">
        <f>IFERROR((VLOOKUP(E1502,'Simulations - Consolidé'!$A$41:$P$45,13,0)*D1502+VLOOKUP(E1502,'Simulations - Consolidé'!$A$41:$P$45,14,0)),"")*$B$6</f>
        <v>44456.233012048186</v>
      </c>
      <c r="G1502" s="119" t="str" cm="1">
        <f t="array" ref="G1502">IF(SUMIF('BDD de référence'!$B$6:$B$4786,A1502,'BDD de référence'!$I$6:$I$4786)&gt;0,IFERROR((VLOOKUP(E1502,'Volet 1 - Domaines 2&amp;3'!$A$39:$L$43,11,0)*D1502+VLOOKUP(E1502,'Volet 1 - Domaines 2&amp;3'!$A$39:$L$43,12,0))*$B$6,error),"")</f>
        <v/>
      </c>
      <c r="H1502" s="119" cm="1">
        <f t="array" ref="H1502">IF(SUMIF('BDD de référence'!$B$6:$B$4786,A1502,'BDD de référence'!$J$6:$J$4786)&gt;0,IFERROR((VLOOKUP(E1502,'Volet 1 - Domaines 2&amp;3'!$A$39:$L$43,11,0)*D1502+VLOOKUP(E1502,'Volet 1 - Domaines 2&amp;3'!$A$39:$L$43,12,0))*$B$6,error),"")</f>
        <v>23031.980963855422</v>
      </c>
      <c r="I1502" s="119">
        <f>IFERROR((VLOOKUP(E1502,'Simulations - Consolidé'!$A$41:$P$45,15,0)*D1502+VLOOKUP(E1502,'Simulations - Consolidé'!$A$41:$P$45,16,0)),"")*$C$6</f>
        <v>19326.023820158687</v>
      </c>
      <c r="J1502" s="167">
        <v>11782.19</v>
      </c>
      <c r="K1502" s="167">
        <v>14138.630000000001</v>
      </c>
      <c r="L1502" s="167">
        <v>10057.76</v>
      </c>
      <c r="M1502" s="167">
        <v>12069.32</v>
      </c>
      <c r="N1502" s="167">
        <v>7088.39</v>
      </c>
      <c r="O1502" s="167">
        <v>8506.07</v>
      </c>
    </row>
    <row r="1503" spans="1:15">
      <c r="A1503" s="1" t="s">
        <v>6279</v>
      </c>
      <c r="B1503" s="1" t="str">
        <f>VLOOKUP(A1503,'BDD de référence'!$B$5:$D$5006,3,0)</f>
        <v>59</v>
      </c>
      <c r="C1503" s="1" t="str">
        <f>VLOOKUP(A1503,'BDD de référence'!$B$5:$E$5006,4,0)</f>
        <v>Hauts-de-France</v>
      </c>
      <c r="D1503" s="201">
        <v>123788.75</v>
      </c>
      <c r="E1503" s="189" t="str">
        <f t="shared" si="23"/>
        <v>Tranche C</v>
      </c>
      <c r="F1503" s="119">
        <f>IFERROR((VLOOKUP(E1503,'Simulations - Consolidé'!$A$41:$P$45,13,0)*D1503+VLOOKUP(E1503,'Simulations - Consolidé'!$A$41:$P$45,14,0)),"")*$B$6</f>
        <v>83121.612650602416</v>
      </c>
      <c r="G1503" s="119" cm="1">
        <f t="array" ref="G1503">IF(SUMIF('BDD de référence'!$B$6:$B$4786,A1503,'BDD de référence'!$I$6:$I$4786)&gt;0,IFERROR((VLOOKUP(E1503,'Volet 1 - Domaines 2&amp;3'!$A$39:$L$43,11,0)*D1503+VLOOKUP(E1503,'Volet 1 - Domaines 2&amp;3'!$A$39:$L$43,12,0))*$B$6,error),"")</f>
        <v>32887.862048192765</v>
      </c>
      <c r="H1503" s="119" cm="1">
        <f t="array" ref="H1503">IF(SUMIF('BDD de référence'!$B$6:$B$4786,A1503,'BDD de référence'!$J$6:$J$4786)&gt;0,IFERROR((VLOOKUP(E1503,'Volet 1 - Domaines 2&amp;3'!$A$39:$L$43,11,0)*D1503+VLOOKUP(E1503,'Volet 1 - Domaines 2&amp;3'!$A$39:$L$43,12,0))*$B$6,error),"")</f>
        <v>32887.862048192765</v>
      </c>
      <c r="I1503" s="119">
        <f>IFERROR((VLOOKUP(E1503,'Simulations - Consolidé'!$A$41:$P$45,15,0)*D1503+VLOOKUP(E1503,'Simulations - Consolidé'!$A$41:$P$45,16,0)),"")*$C$6</f>
        <v>36134.646532471343</v>
      </c>
      <c r="J1503" s="167">
        <v>21816.46</v>
      </c>
      <c r="K1503" s="167">
        <v>26179.759999999998</v>
      </c>
      <c r="L1503" s="167">
        <v>15074.9</v>
      </c>
      <c r="M1503" s="167">
        <v>18089.88</v>
      </c>
      <c r="N1503" s="167">
        <v>11548.06</v>
      </c>
      <c r="O1503" s="167">
        <v>13857.68</v>
      </c>
    </row>
    <row r="1504" spans="1:15">
      <c r="A1504" s="1" t="s">
        <v>6337</v>
      </c>
      <c r="B1504" s="1" t="str">
        <f>VLOOKUP(A1504,'BDD de référence'!$B$5:$D$5006,3,0)</f>
        <v>59</v>
      </c>
      <c r="C1504" s="1" t="str">
        <f>VLOOKUP(A1504,'BDD de référence'!$B$5:$E$5006,4,0)</f>
        <v>Hauts-de-France</v>
      </c>
      <c r="D1504" s="201">
        <v>33870</v>
      </c>
      <c r="E1504" s="189" t="str">
        <f t="shared" si="23"/>
        <v>Tranche C</v>
      </c>
      <c r="F1504" s="119">
        <f>IFERROR((VLOOKUP(E1504,'Simulations - Consolidé'!$A$41:$P$45,13,0)*D1504+VLOOKUP(E1504,'Simulations - Consolidé'!$A$41:$P$45,14,0)),"")*$B$6</f>
        <v>45550.742168674697</v>
      </c>
      <c r="G1504" s="119" t="str" cm="1">
        <f t="array" ref="G1504">IF(SUMIF('BDD de référence'!$B$6:$B$4786,A1504,'BDD de référence'!$I$6:$I$4786)&gt;0,IFERROR((VLOOKUP(E1504,'Volet 1 - Domaines 2&amp;3'!$A$39:$L$43,11,0)*D1504+VLOOKUP(E1504,'Volet 1 - Domaines 2&amp;3'!$A$39:$L$43,12,0))*$B$6,error),"")</f>
        <v/>
      </c>
      <c r="H1504" s="119" t="str" cm="1">
        <f t="array" ref="H1504">IF(SUMIF('BDD de référence'!$B$6:$B$4786,A1504,'BDD de référence'!$J$6:$J$4786)&gt;0,IFERROR((VLOOKUP(E1504,'Volet 1 - Domaines 2&amp;3'!$A$39:$L$43,11,0)*D1504+VLOOKUP(E1504,'Volet 1 - Domaines 2&amp;3'!$A$39:$L$43,12,0))*$B$6,error),"")</f>
        <v/>
      </c>
      <c r="I1504" s="119">
        <f>IFERROR((VLOOKUP(E1504,'Simulations - Consolidé'!$A$41:$P$45,15,0)*D1504+VLOOKUP(E1504,'Simulations - Consolidé'!$A$41:$P$45,16,0)),"")*$C$6</f>
        <v>19801.82909197767</v>
      </c>
      <c r="J1504" s="167">
        <v>12066.23</v>
      </c>
      <c r="K1504" s="167">
        <v>14479.48</v>
      </c>
      <c r="L1504" s="167">
        <v>10199.790000000001</v>
      </c>
      <c r="M1504" s="167">
        <v>12239.75</v>
      </c>
      <c r="N1504" s="167">
        <v>7214.63</v>
      </c>
      <c r="O1504" s="167">
        <v>8657.56</v>
      </c>
    </row>
    <row r="1505" spans="1:15">
      <c r="A1505" s="1" t="s">
        <v>6265</v>
      </c>
      <c r="B1505" s="1" t="str">
        <f>VLOOKUP(A1505,'BDD de référence'!$B$5:$D$5006,3,0)</f>
        <v>59</v>
      </c>
      <c r="C1505" s="1" t="str">
        <f>VLOOKUP(A1505,'BDD de référence'!$B$5:$E$5006,4,0)</f>
        <v>Hauts-de-France</v>
      </c>
      <c r="D1505" s="201">
        <v>160811.5</v>
      </c>
      <c r="E1505" s="189" t="str">
        <f t="shared" si="23"/>
        <v>Tranche C</v>
      </c>
      <c r="F1505" s="119">
        <f>IFERROR((VLOOKUP(E1505,'Simulations - Consolidé'!$A$41:$P$45,13,0)*D1505+VLOOKUP(E1505,'Simulations - Consolidé'!$A$41:$P$45,14,0)),"")*$B$6</f>
        <v>98590.87734939759</v>
      </c>
      <c r="G1505" s="119" cm="1">
        <f t="array" ref="G1505">IF(SUMIF('BDD de référence'!$B$6:$B$4786,A1505,'BDD de référence'!$I$6:$I$4786)&gt;0,IFERROR((VLOOKUP(E1505,'Volet 1 - Domaines 2&amp;3'!$A$39:$L$43,11,0)*D1505+VLOOKUP(E1505,'Volet 1 - Domaines 2&amp;3'!$A$39:$L$43,12,0))*$B$6,error),"")</f>
        <v>36831.007951807231</v>
      </c>
      <c r="H1505" s="119" cm="1">
        <f t="array" ref="H1505">IF(SUMIF('BDD de référence'!$B$6:$B$4786,A1505,'BDD de référence'!$J$6:$J$4786)&gt;0,IFERROR((VLOOKUP(E1505,'Volet 1 - Domaines 2&amp;3'!$A$39:$L$43,11,0)*D1505+VLOOKUP(E1505,'Volet 1 - Domaines 2&amp;3'!$A$39:$L$43,12,0))*$B$6,error),"")</f>
        <v>36831.007951807231</v>
      </c>
      <c r="I1505" s="119">
        <f>IFERROR((VLOOKUP(E1505,'Simulations - Consolidé'!$A$41:$P$45,15,0)*D1505+VLOOKUP(E1505,'Simulations - Consolidé'!$A$41:$P$45,16,0)),"")*$C$6</f>
        <v>42859.448833382303</v>
      </c>
      <c r="J1505" s="167">
        <v>25830.969999999998</v>
      </c>
      <c r="K1505" s="167">
        <v>30997.17</v>
      </c>
      <c r="L1505" s="167">
        <v>17082.150000000001</v>
      </c>
      <c r="M1505" s="167">
        <v>20498.580000000002</v>
      </c>
      <c r="N1505" s="167">
        <v>13332.29</v>
      </c>
      <c r="O1505" s="167">
        <v>15998.75</v>
      </c>
    </row>
    <row r="1506" spans="1:15">
      <c r="A1506" s="1" t="s">
        <v>6347</v>
      </c>
      <c r="B1506" s="1" t="str">
        <f>VLOOKUP(A1506,'BDD de référence'!$B$5:$D$5006,3,0)</f>
        <v>59</v>
      </c>
      <c r="C1506" s="1" t="str">
        <f>VLOOKUP(A1506,'BDD de référence'!$B$5:$E$5006,4,0)</f>
        <v>Hauts-de-France</v>
      </c>
      <c r="D1506" s="201">
        <v>31846</v>
      </c>
      <c r="E1506" s="189" t="str">
        <f t="shared" si="23"/>
        <v>Tranche C</v>
      </c>
      <c r="F1506" s="119">
        <f>IFERROR((VLOOKUP(E1506,'Simulations - Consolidé'!$A$41:$P$45,13,0)*D1506+VLOOKUP(E1506,'Simulations - Consolidé'!$A$41:$P$45,14,0)),"")*$B$6</f>
        <v>44705.051566265058</v>
      </c>
      <c r="G1506" s="119" t="str" cm="1">
        <f t="array" ref="G1506">IF(SUMIF('BDD de référence'!$B$6:$B$4786,A1506,'BDD de référence'!$I$6:$I$4786)&gt;0,IFERROR((VLOOKUP(E1506,'Volet 1 - Domaines 2&amp;3'!$A$39:$L$43,11,0)*D1506+VLOOKUP(E1506,'Volet 1 - Domaines 2&amp;3'!$A$39:$L$43,12,0))*$B$6,error),"")</f>
        <v/>
      </c>
      <c r="H1506" s="119" t="str" cm="1">
        <f t="array" ref="H1506">IF(SUMIF('BDD de référence'!$B$6:$B$4786,A1506,'BDD de référence'!$J$6:$J$4786)&gt;0,IFERROR((VLOOKUP(E1506,'Volet 1 - Domaines 2&amp;3'!$A$39:$L$43,11,0)*D1506+VLOOKUP(E1506,'Volet 1 - Domaines 2&amp;3'!$A$39:$L$43,12,0))*$B$6,error),"")</f>
        <v/>
      </c>
      <c r="I1506" s="119">
        <f>IFERROR((VLOOKUP(E1506,'Simulations - Consolidé'!$A$41:$P$45,15,0)*D1506+VLOOKUP(E1506,'Simulations - Consolidé'!$A$41:$P$45,16,0)),"")*$C$6</f>
        <v>19434.190279165443</v>
      </c>
      <c r="J1506" s="167">
        <v>11846.76</v>
      </c>
      <c r="K1506" s="167">
        <v>14216.12</v>
      </c>
      <c r="L1506" s="167">
        <v>10090.049999999999</v>
      </c>
      <c r="M1506" s="167">
        <v>12108.06</v>
      </c>
      <c r="N1506" s="167">
        <v>7117.09</v>
      </c>
      <c r="O1506" s="167">
        <v>8540.51</v>
      </c>
    </row>
    <row r="1507" spans="1:15">
      <c r="A1507" s="1" t="s">
        <v>6287</v>
      </c>
      <c r="B1507" s="1" t="str">
        <f>VLOOKUP(A1507,'BDD de référence'!$B$5:$D$5006,3,0)</f>
        <v>59</v>
      </c>
      <c r="C1507" s="1" t="str">
        <f>VLOOKUP(A1507,'BDD de référence'!$B$5:$E$5006,4,0)</f>
        <v>Hauts-de-France</v>
      </c>
      <c r="D1507" s="201">
        <v>102265</v>
      </c>
      <c r="E1507" s="189" t="str">
        <f t="shared" si="23"/>
        <v>Tranche C</v>
      </c>
      <c r="F1507" s="119">
        <f>IFERROR((VLOOKUP(E1507,'Simulations - Consolidé'!$A$41:$P$45,13,0)*D1507+VLOOKUP(E1507,'Simulations - Consolidé'!$A$41:$P$45,14,0)),"")*$B$6</f>
        <v>74128.31566265061</v>
      </c>
      <c r="G1507" s="119" t="str" cm="1">
        <f t="array" ref="G1507">IF(SUMIF('BDD de référence'!$B$6:$B$4786,A1507,'BDD de référence'!$I$6:$I$4786)&gt;0,IFERROR((VLOOKUP(E1507,'Volet 1 - Domaines 2&amp;3'!$A$39:$L$43,11,0)*D1507+VLOOKUP(E1507,'Volet 1 - Domaines 2&amp;3'!$A$39:$L$43,12,0))*$B$6,error),"")</f>
        <v/>
      </c>
      <c r="H1507" s="119" cm="1">
        <f t="array" ref="H1507">IF(SUMIF('BDD de référence'!$B$6:$B$4786,A1507,'BDD de référence'!$J$6:$J$4786)&gt;0,IFERROR((VLOOKUP(E1507,'Volet 1 - Domaines 2&amp;3'!$A$39:$L$43,11,0)*D1507+VLOOKUP(E1507,'Volet 1 - Domaines 2&amp;3'!$A$39:$L$43,12,0))*$B$6,error),"")</f>
        <v>30595.45301204819</v>
      </c>
      <c r="I1507" s="119">
        <f>IFERROR((VLOOKUP(E1507,'Simulations - Consolidé'!$A$41:$P$45,15,0)*D1507+VLOOKUP(E1507,'Simulations - Consolidé'!$A$41:$P$45,16,0)),"")*$C$6</f>
        <v>32225.078401410519</v>
      </c>
      <c r="J1507" s="167">
        <v>19482.559999999998</v>
      </c>
      <c r="K1507" s="167">
        <v>23379.079999999998</v>
      </c>
      <c r="L1507" s="167">
        <v>13907.95</v>
      </c>
      <c r="M1507" s="167">
        <v>16689.54</v>
      </c>
      <c r="N1507" s="167">
        <v>10510.77</v>
      </c>
      <c r="O1507" s="167">
        <v>12612.93</v>
      </c>
    </row>
    <row r="1508" spans="1:15">
      <c r="A1508" s="1" t="s">
        <v>6556</v>
      </c>
      <c r="B1508" s="1" t="str">
        <f>VLOOKUP(A1508,'BDD de référence'!$B$5:$D$5006,3,0)</f>
        <v>59</v>
      </c>
      <c r="C1508" s="1" t="str">
        <f>VLOOKUP(A1508,'BDD de référence'!$B$5:$E$5006,4,0)</f>
        <v>Hauts-de-France</v>
      </c>
      <c r="D1508" s="201">
        <v>3890</v>
      </c>
      <c r="E1508" s="189" t="str">
        <f t="shared" si="23"/>
        <v>Tranche A</v>
      </c>
      <c r="F1508" s="119">
        <f>IFERROR((VLOOKUP(E1508,'Simulations - Consolidé'!$A$41:$P$45,13,0)*D1508+VLOOKUP(E1508,'Simulations - Consolidé'!$A$41:$P$45,14,0)),"")*$B$6</f>
        <v>18134.142857142855</v>
      </c>
      <c r="G1508" s="119" t="str" cm="1">
        <f t="array" ref="G1508">IF(SUMIF('BDD de référence'!$B$6:$B$4786,A1508,'BDD de référence'!$I$6:$I$4786)&gt;0,IFERROR((VLOOKUP(E1508,'Volet 1 - Domaines 2&amp;3'!$A$39:$L$43,11,0)*D1508+VLOOKUP(E1508,'Volet 1 - Domaines 2&amp;3'!$A$39:$L$43,12,0))*$B$6,error),"")</f>
        <v/>
      </c>
      <c r="H1508" s="119" t="str" cm="1">
        <f t="array" ref="H1508">IF(SUMIF('BDD de référence'!$B$6:$B$4786,A1508,'BDD de référence'!$J$6:$J$4786)&gt;0,IFERROR((VLOOKUP(E1508,'Volet 1 - Domaines 2&amp;3'!$A$39:$L$43,11,0)*D1508+VLOOKUP(E1508,'Volet 1 - Domaines 2&amp;3'!$A$39:$L$43,12,0))*$B$6,error),"")</f>
        <v/>
      </c>
      <c r="I1508" s="119">
        <f>IFERROR((VLOOKUP(E1508,'Simulations - Consolidé'!$A$41:$P$45,15,0)*D1508+VLOOKUP(E1508,'Simulations - Consolidé'!$A$41:$P$45,16,0)),"")*$C$6</f>
        <v>7883.2787456445994</v>
      </c>
      <c r="J1508" s="167">
        <v>5509.5300000000007</v>
      </c>
      <c r="K1508" s="167">
        <v>6611.4400000000005</v>
      </c>
      <c r="L1508" s="167">
        <v>4861.3200000000006</v>
      </c>
      <c r="M1508" s="167">
        <v>5833.59</v>
      </c>
      <c r="N1508" s="167">
        <v>5046.4400000000005</v>
      </c>
      <c r="O1508" s="167">
        <v>6055.7300000000005</v>
      </c>
    </row>
    <row r="1509" spans="1:15">
      <c r="A1509" s="1" t="s">
        <v>6331</v>
      </c>
      <c r="B1509" s="1" t="str">
        <f>VLOOKUP(A1509,'BDD de référence'!$B$5:$D$5006,3,0)</f>
        <v>59</v>
      </c>
      <c r="C1509" s="1" t="str">
        <f>VLOOKUP(A1509,'BDD de référence'!$B$5:$E$5006,4,0)</f>
        <v>Hauts-de-France</v>
      </c>
      <c r="D1509" s="201">
        <v>40378.5</v>
      </c>
      <c r="E1509" s="189" t="str">
        <f t="shared" si="23"/>
        <v>Tranche C</v>
      </c>
      <c r="F1509" s="119">
        <f>IFERROR((VLOOKUP(E1509,'Simulations - Consolidé'!$A$41:$P$45,13,0)*D1509+VLOOKUP(E1509,'Simulations - Consolidé'!$A$41:$P$45,14,0)),"")*$B$6</f>
        <v>48270.197349397582</v>
      </c>
      <c r="G1509" s="119" t="str" cm="1">
        <f t="array" ref="G1509">IF(SUMIF('BDD de référence'!$B$6:$B$4786,A1509,'BDD de référence'!$I$6:$I$4786)&gt;0,IFERROR((VLOOKUP(E1509,'Volet 1 - Domaines 2&amp;3'!$A$39:$L$43,11,0)*D1509+VLOOKUP(E1509,'Volet 1 - Domaines 2&amp;3'!$A$39:$L$43,12,0))*$B$6,error),"")</f>
        <v/>
      </c>
      <c r="H1509" s="119" cm="1">
        <f t="array" ref="H1509">IF(SUMIF('BDD de référence'!$B$6:$B$4786,A1509,'BDD de référence'!$J$6:$J$4786)&gt;0,IFERROR((VLOOKUP(E1509,'Volet 1 - Domaines 2&amp;3'!$A$39:$L$43,11,0)*D1509+VLOOKUP(E1509,'Volet 1 - Domaines 2&amp;3'!$A$39:$L$43,12,0))*$B$6,error),"")</f>
        <v>24004.167951807227</v>
      </c>
      <c r="I1509" s="119">
        <f>IFERROR((VLOOKUP(E1509,'Simulations - Consolidé'!$A$41:$P$45,15,0)*D1509+VLOOKUP(E1509,'Simulations - Consolidé'!$A$41:$P$45,16,0)),"")*$C$6</f>
        <v>20984.031272406704</v>
      </c>
      <c r="J1509" s="167">
        <v>12771.97</v>
      </c>
      <c r="K1509" s="167">
        <v>15326.37</v>
      </c>
      <c r="L1509" s="167">
        <v>10552.65</v>
      </c>
      <c r="M1509" s="167">
        <v>12663.18</v>
      </c>
      <c r="N1509" s="167">
        <v>7528.29</v>
      </c>
      <c r="O1509" s="167">
        <v>9033.9500000000007</v>
      </c>
    </row>
    <row r="1510" spans="1:15">
      <c r="A1510" s="1" t="s">
        <v>6245</v>
      </c>
      <c r="B1510" s="1" t="str">
        <f>VLOOKUP(A1510,'BDD de référence'!$B$5:$D$5006,3,0)</f>
        <v>59</v>
      </c>
      <c r="C1510" s="1" t="str">
        <f>VLOOKUP(A1510,'BDD de référence'!$B$5:$E$5006,4,0)</f>
        <v>Hauts-de-France</v>
      </c>
      <c r="D1510" s="201">
        <v>415279.5</v>
      </c>
      <c r="E1510" s="189" t="str">
        <f t="shared" si="23"/>
        <v>Tranche D</v>
      </c>
      <c r="F1510" s="119">
        <f>IFERROR((VLOOKUP(E1510,'Simulations - Consolidé'!$A$41:$P$45,13,0)*D1510+VLOOKUP(E1510,'Simulations - Consolidé'!$A$41:$P$45,14,0)),"")*$B$6</f>
        <v>147042.25383211681</v>
      </c>
      <c r="G1510" s="119" cm="1">
        <f t="array" ref="G1510">IF(SUMIF('BDD de référence'!$B$6:$B$4786,A1510,'BDD de référence'!$I$6:$I$4786)&gt;0,IFERROR((VLOOKUP(E1510,'Volet 1 - Domaines 2&amp;3'!$A$39:$L$43,11,0)*D1510+VLOOKUP(E1510,'Volet 1 - Domaines 2&amp;3'!$A$39:$L$43,12,0))*$B$6,error),"")</f>
        <v>47418.724160583937</v>
      </c>
      <c r="H1510" s="119" cm="1">
        <f t="array" ref="H1510">IF(SUMIF('BDD de référence'!$B$6:$B$4786,A1510,'BDD de référence'!$J$6:$J$4786)&gt;0,IFERROR((VLOOKUP(E1510,'Volet 1 - Domaines 2&amp;3'!$A$39:$L$43,11,0)*D1510+VLOOKUP(E1510,'Volet 1 - Domaines 2&amp;3'!$A$39:$L$43,12,0))*$B$6,error),"")</f>
        <v>47418.724160583937</v>
      </c>
      <c r="I1510" s="119">
        <f>IFERROR((VLOOKUP(E1510,'Simulations - Consolidé'!$A$41:$P$45,15,0)*D1510+VLOOKUP(E1510,'Simulations - Consolidé'!$A$41:$P$45,16,0)),"")*$C$6</f>
        <v>63922.242340217192</v>
      </c>
      <c r="J1510" s="167">
        <v>38404.86</v>
      </c>
      <c r="K1510" s="167">
        <v>46085.840000000004</v>
      </c>
      <c r="L1510" s="167">
        <v>22861.949999999997</v>
      </c>
      <c r="M1510" s="167">
        <v>27434.34</v>
      </c>
      <c r="N1510" s="167">
        <v>18695.28</v>
      </c>
      <c r="O1510" s="167">
        <v>22434.34</v>
      </c>
    </row>
    <row r="1511" spans="1:15">
      <c r="A1511" s="1" t="s">
        <v>6537</v>
      </c>
      <c r="B1511" s="1" t="str">
        <f>VLOOKUP(A1511,'BDD de référence'!$B$5:$D$5006,3,0)</f>
        <v>59</v>
      </c>
      <c r="C1511" s="1" t="str">
        <f>VLOOKUP(A1511,'BDD de référence'!$B$5:$E$5006,4,0)</f>
        <v>Hauts-de-France</v>
      </c>
      <c r="D1511" s="201">
        <v>4583.5</v>
      </c>
      <c r="E1511" s="189" t="str">
        <f t="shared" si="23"/>
        <v>Tranche A</v>
      </c>
      <c r="F1511" s="119">
        <f>IFERROR((VLOOKUP(E1511,'Simulations - Consolidé'!$A$41:$P$45,13,0)*D1511+VLOOKUP(E1511,'Simulations - Consolidé'!$A$41:$P$45,14,0)),"")*$B$6</f>
        <v>18639.407142857144</v>
      </c>
      <c r="G1511" s="119" t="str" cm="1">
        <f t="array" ref="G1511">IF(SUMIF('BDD de référence'!$B$6:$B$4786,A1511,'BDD de référence'!$I$6:$I$4786)&gt;0,IFERROR((VLOOKUP(E1511,'Volet 1 - Domaines 2&amp;3'!$A$39:$L$43,11,0)*D1511+VLOOKUP(E1511,'Volet 1 - Domaines 2&amp;3'!$A$39:$L$43,12,0))*$B$6,error),"")</f>
        <v/>
      </c>
      <c r="H1511" s="119" t="str" cm="1">
        <f t="array" ref="H1511">IF(SUMIF('BDD de référence'!$B$6:$B$4786,A1511,'BDD de référence'!$J$6:$J$4786)&gt;0,IFERROR((VLOOKUP(E1511,'Volet 1 - Domaines 2&amp;3'!$A$39:$L$43,11,0)*D1511+VLOOKUP(E1511,'Volet 1 - Domaines 2&amp;3'!$A$39:$L$43,12,0))*$B$6,error),"")</f>
        <v/>
      </c>
      <c r="I1511" s="119">
        <f>IFERROR((VLOOKUP(E1511,'Simulations - Consolidé'!$A$41:$P$45,15,0)*D1511+VLOOKUP(E1511,'Simulations - Consolidé'!$A$41:$P$45,16,0)),"")*$C$6</f>
        <v>8102.9273519163762</v>
      </c>
      <c r="J1511" s="167">
        <v>5674.65</v>
      </c>
      <c r="K1511" s="167">
        <v>6809.58</v>
      </c>
      <c r="L1511" s="167">
        <v>4985.1499999999996</v>
      </c>
      <c r="M1511" s="167">
        <v>5982.18</v>
      </c>
      <c r="N1511" s="167">
        <v>5129</v>
      </c>
      <c r="O1511" s="167">
        <v>6154.8</v>
      </c>
    </row>
    <row r="1512" spans="1:15">
      <c r="A1512" s="1" t="s">
        <v>6467</v>
      </c>
      <c r="B1512" s="1" t="str">
        <f>VLOOKUP(A1512,'BDD de référence'!$B$5:$D$5006,3,0)</f>
        <v>59</v>
      </c>
      <c r="C1512" s="1" t="str">
        <f>VLOOKUP(A1512,'BDD de référence'!$B$5:$E$5006,4,0)</f>
        <v>Hauts-de-France</v>
      </c>
      <c r="D1512" s="201">
        <v>10790</v>
      </c>
      <c r="E1512" s="189" t="str">
        <f t="shared" si="23"/>
        <v>Tranche B</v>
      </c>
      <c r="F1512" s="119">
        <f>IFERROR((VLOOKUP(E1512,'Simulations - Consolidé'!$A$41:$P$45,13,0)*D1512+VLOOKUP(E1512,'Simulations - Consolidé'!$A$41:$P$45,14,0)),"")*$B$6</f>
        <v>25388.129032258064</v>
      </c>
      <c r="G1512" s="119" t="str" cm="1">
        <f t="array" ref="G1512">IF(SUMIF('BDD de référence'!$B$6:$B$4786,A1512,'BDD de référence'!$I$6:$I$4786)&gt;0,IFERROR((VLOOKUP(E1512,'Volet 1 - Domaines 2&amp;3'!$A$39:$L$43,11,0)*D1512+VLOOKUP(E1512,'Volet 1 - Domaines 2&amp;3'!$A$39:$L$43,12,0))*$B$6,error),"")</f>
        <v/>
      </c>
      <c r="H1512" s="119" t="str" cm="1">
        <f t="array" ref="H1512">IF(SUMIF('BDD de référence'!$B$6:$B$4786,A1512,'BDD de référence'!$J$6:$J$4786)&gt;0,IFERROR((VLOOKUP(E1512,'Volet 1 - Domaines 2&amp;3'!$A$39:$L$43,11,0)*D1512+VLOOKUP(E1512,'Volet 1 - Domaines 2&amp;3'!$A$39:$L$43,12,0))*$B$6,error),"")</f>
        <v/>
      </c>
      <c r="I1512" s="119">
        <f>IFERROR((VLOOKUP(E1512,'Simulations - Consolidé'!$A$41:$P$45,15,0)*D1512+VLOOKUP(E1512,'Simulations - Consolidé'!$A$41:$P$45,16,0)),"")*$C$6</f>
        <v>11036.733280881195</v>
      </c>
      <c r="J1512" s="167">
        <v>7370.7</v>
      </c>
      <c r="K1512" s="167">
        <v>8844.84</v>
      </c>
      <c r="L1512" s="167">
        <v>6435.5</v>
      </c>
      <c r="M1512" s="167">
        <v>7722.6</v>
      </c>
      <c r="N1512" s="167">
        <v>5722.3200000000006</v>
      </c>
      <c r="O1512" s="167">
        <v>6866.79</v>
      </c>
    </row>
    <row r="1513" spans="1:15">
      <c r="A1513" s="1" t="s">
        <v>6303</v>
      </c>
      <c r="B1513" s="1" t="str">
        <f>VLOOKUP(A1513,'BDD de référence'!$B$5:$D$5006,3,0)</f>
        <v>59</v>
      </c>
      <c r="C1513" s="1" t="str">
        <f>VLOOKUP(A1513,'BDD de référence'!$B$5:$E$5006,4,0)</f>
        <v>Hauts-de-France</v>
      </c>
      <c r="D1513" s="201">
        <v>53947</v>
      </c>
      <c r="E1513" s="189" t="str">
        <f t="shared" si="23"/>
        <v>Tranche C</v>
      </c>
      <c r="F1513" s="119">
        <f>IFERROR((VLOOKUP(E1513,'Simulations - Consolidé'!$A$41:$P$45,13,0)*D1513+VLOOKUP(E1513,'Simulations - Consolidé'!$A$41:$P$45,14,0)),"")*$B$6</f>
        <v>53939.541686746983</v>
      </c>
      <c r="G1513" s="119" t="str" cm="1">
        <f t="array" ref="G1513">IF(SUMIF('BDD de référence'!$B$6:$B$4786,A1513,'BDD de référence'!$I$6:$I$4786)&gt;0,IFERROR((VLOOKUP(E1513,'Volet 1 - Domaines 2&amp;3'!$A$39:$L$43,11,0)*D1513+VLOOKUP(E1513,'Volet 1 - Domaines 2&amp;3'!$A$39:$L$43,12,0))*$B$6,error),"")</f>
        <v/>
      </c>
      <c r="H1513" s="119" t="str" cm="1">
        <f t="array" ref="H1513">IF(SUMIF('BDD de référence'!$B$6:$B$4786,A1513,'BDD de référence'!$J$6:$J$4786)&gt;0,IFERROR((VLOOKUP(E1513,'Volet 1 - Domaines 2&amp;3'!$A$39:$L$43,11,0)*D1513+VLOOKUP(E1513,'Volet 1 - Domaines 2&amp;3'!$A$39:$L$43,12,0))*$B$6,error),"")</f>
        <v/>
      </c>
      <c r="I1513" s="119">
        <f>IFERROR((VLOOKUP(E1513,'Simulations - Consolidé'!$A$41:$P$45,15,0)*D1513+VLOOKUP(E1513,'Simulations - Consolidé'!$A$41:$P$45,16,0)),"")*$C$6</f>
        <v>23448.609944166914</v>
      </c>
      <c r="J1513" s="167">
        <v>14243.25</v>
      </c>
      <c r="K1513" s="167">
        <v>17091.900000000001</v>
      </c>
      <c r="L1513" s="167">
        <v>11288.300000000001</v>
      </c>
      <c r="M1513" s="167">
        <v>13545.96</v>
      </c>
      <c r="N1513" s="167">
        <v>8182.2</v>
      </c>
      <c r="O1513" s="167">
        <v>9818.64</v>
      </c>
    </row>
    <row r="1514" spans="1:15">
      <c r="A1514" s="1" t="s">
        <v>6251</v>
      </c>
      <c r="B1514" s="1" t="str">
        <f>VLOOKUP(A1514,'BDD de référence'!$B$5:$D$5006,3,0)</f>
        <v>59</v>
      </c>
      <c r="C1514" s="1" t="str">
        <f>VLOOKUP(A1514,'BDD de référence'!$B$5:$E$5006,4,0)</f>
        <v>Hauts-de-France</v>
      </c>
      <c r="D1514" s="201">
        <v>278552.5</v>
      </c>
      <c r="E1514" s="189" t="str">
        <f t="shared" si="23"/>
        <v>Tranche D</v>
      </c>
      <c r="F1514" s="119">
        <f>IFERROR((VLOOKUP(E1514,'Simulations - Consolidé'!$A$41:$P$45,13,0)*D1514+VLOOKUP(E1514,'Simulations - Consolidé'!$A$41:$P$45,14,0)),"")*$B$6</f>
        <v>132621.04835766423</v>
      </c>
      <c r="G1514" s="119" cm="1">
        <f t="array" ref="G1514">IF(SUMIF('BDD de référence'!$B$6:$B$4786,A1514,'BDD de référence'!$I$6:$I$4786)&gt;0,IFERROR((VLOOKUP(E1514,'Volet 1 - Domaines 2&amp;3'!$A$39:$L$43,11,0)*D1514+VLOOKUP(E1514,'Volet 1 - Domaines 2&amp;3'!$A$39:$L$43,12,0))*$B$6,error),"")</f>
        <v>45043.466788321173</v>
      </c>
      <c r="H1514" s="119" cm="1">
        <f t="array" ref="H1514">IF(SUMIF('BDD de référence'!$B$6:$B$4786,A1514,'BDD de référence'!$J$6:$J$4786)&gt;0,IFERROR((VLOOKUP(E1514,'Volet 1 - Domaines 2&amp;3'!$A$39:$L$43,11,0)*D1514+VLOOKUP(E1514,'Volet 1 - Domaines 2&amp;3'!$A$39:$L$43,12,0))*$B$6,error),"")</f>
        <v>45043.466788321173</v>
      </c>
      <c r="I1514" s="119">
        <f>IFERROR((VLOOKUP(E1514,'Simulations - Consolidé'!$A$41:$P$45,15,0)*D1514+VLOOKUP(E1514,'Simulations - Consolidé'!$A$41:$P$45,16,0)),"")*$C$6</f>
        <v>57653.052585899939</v>
      </c>
      <c r="J1514" s="167">
        <v>34662.340000000004</v>
      </c>
      <c r="K1514" s="167">
        <v>41594.810000000005</v>
      </c>
      <c r="L1514" s="167">
        <v>21364.94</v>
      </c>
      <c r="M1514" s="167">
        <v>25637.929999999997</v>
      </c>
      <c r="N1514" s="167">
        <v>17198.269999999997</v>
      </c>
      <c r="O1514" s="167">
        <v>20637.929999999997</v>
      </c>
    </row>
    <row r="1515" spans="1:15">
      <c r="A1515" s="1" t="s">
        <v>6394</v>
      </c>
      <c r="B1515" s="1" t="str">
        <f>VLOOKUP(A1515,'BDD de référence'!$B$5:$D$5006,3,0)</f>
        <v>59</v>
      </c>
      <c r="C1515" s="1" t="str">
        <f>VLOOKUP(A1515,'BDD de référence'!$B$5:$E$5006,4,0)</f>
        <v>Hauts-de-France</v>
      </c>
      <c r="D1515" s="201">
        <v>17517</v>
      </c>
      <c r="E1515" s="189" t="str">
        <f t="shared" si="23"/>
        <v>Tranche B</v>
      </c>
      <c r="F1515" s="119">
        <f>IFERROR((VLOOKUP(E1515,'Simulations - Consolidé'!$A$41:$P$45,13,0)*D1515+VLOOKUP(E1515,'Simulations - Consolidé'!$A$41:$P$45,14,0)),"")*$B$6</f>
        <v>34241.729032258067</v>
      </c>
      <c r="G1515" s="119" t="str" cm="1">
        <f t="array" ref="G1515">IF(SUMIF('BDD de référence'!$B$6:$B$4786,A1515,'BDD de référence'!$I$6:$I$4786)&gt;0,IFERROR((VLOOKUP(E1515,'Volet 1 - Domaines 2&amp;3'!$A$39:$L$43,11,0)*D1515+VLOOKUP(E1515,'Volet 1 - Domaines 2&amp;3'!$A$39:$L$43,12,0))*$B$6,error),"")</f>
        <v/>
      </c>
      <c r="H1515" s="119" cm="1">
        <f t="array" ref="H1515">IF(SUMIF('BDD de référence'!$B$6:$B$4786,A1515,'BDD de référence'!$J$6:$J$4786)&gt;0,IFERROR((VLOOKUP(E1515,'Volet 1 - Domaines 2&amp;3'!$A$39:$L$43,11,0)*D1515+VLOOKUP(E1515,'Volet 1 - Domaines 2&amp;3'!$A$39:$L$43,12,0))*$B$6,error),"")</f>
        <v>18547.603225806452</v>
      </c>
      <c r="I1515" s="119">
        <f>IFERROR((VLOOKUP(E1515,'Simulations - Consolidé'!$A$41:$P$45,15,0)*D1515+VLOOKUP(E1515,'Simulations - Consolidé'!$A$41:$P$45,16,0)),"")*$C$6</f>
        <v>14885.572305271437</v>
      </c>
      <c r="J1515" s="167">
        <v>9359.8700000000008</v>
      </c>
      <c r="K1515" s="167">
        <v>11231.85</v>
      </c>
      <c r="L1515" s="167">
        <v>8243.83</v>
      </c>
      <c r="M1515" s="167">
        <v>9892.6</v>
      </c>
      <c r="N1515" s="167">
        <v>6264.8200000000006</v>
      </c>
      <c r="O1515" s="167">
        <v>7517.79</v>
      </c>
    </row>
    <row r="1516" spans="1:15">
      <c r="A1516" s="1" t="s">
        <v>6316</v>
      </c>
      <c r="B1516" s="1" t="str">
        <f>VLOOKUP(A1516,'BDD de référence'!$B$5:$D$5006,3,0)</f>
        <v>59</v>
      </c>
      <c r="C1516" s="1" t="str">
        <f>VLOOKUP(A1516,'BDD de référence'!$B$5:$E$5006,4,0)</f>
        <v>Hauts-de-France</v>
      </c>
      <c r="D1516" s="201">
        <v>44323</v>
      </c>
      <c r="E1516" s="189" t="str">
        <f t="shared" si="23"/>
        <v>Tranche C</v>
      </c>
      <c r="F1516" s="119">
        <f>IFERROR((VLOOKUP(E1516,'Simulations - Consolidé'!$A$41:$P$45,13,0)*D1516+VLOOKUP(E1516,'Simulations - Consolidé'!$A$41:$P$45,14,0)),"")*$B$6</f>
        <v>49918.333012048184</v>
      </c>
      <c r="G1516" s="119" t="str" cm="1">
        <f t="array" ref="G1516">IF(SUMIF('BDD de référence'!$B$6:$B$4786,A1516,'BDD de référence'!$I$6:$I$4786)&gt;0,IFERROR((VLOOKUP(E1516,'Volet 1 - Domaines 2&amp;3'!$A$39:$L$43,11,0)*D1516+VLOOKUP(E1516,'Volet 1 - Domaines 2&amp;3'!$A$39:$L$43,12,0))*$B$6,error),"")</f>
        <v/>
      </c>
      <c r="H1516" s="119" t="str" cm="1">
        <f t="array" ref="H1516">IF(SUMIF('BDD de référence'!$B$6:$B$4786,A1516,'BDD de référence'!$J$6:$J$4786)&gt;0,IFERROR((VLOOKUP(E1516,'Volet 1 - Domaines 2&amp;3'!$A$39:$L$43,11,0)*D1516+VLOOKUP(E1516,'Volet 1 - Domaines 2&amp;3'!$A$39:$L$43,12,0))*$B$6,error),"")</f>
        <v/>
      </c>
      <c r="I1516" s="119">
        <f>IFERROR((VLOOKUP(E1516,'Simulations - Consolidé'!$A$41:$P$45,15,0)*D1516+VLOOKUP(E1516,'Simulations - Consolidé'!$A$41:$P$45,16,0)),"")*$C$6</f>
        <v>21700.509186012343</v>
      </c>
      <c r="J1516" s="167">
        <v>13199.69</v>
      </c>
      <c r="K1516" s="167">
        <v>15839.630000000001</v>
      </c>
      <c r="L1516" s="167">
        <v>10766.51</v>
      </c>
      <c r="M1516" s="167">
        <v>12919.82</v>
      </c>
      <c r="N1516" s="167">
        <v>7718.39</v>
      </c>
      <c r="O1516" s="167">
        <v>9262.07</v>
      </c>
    </row>
    <row r="1517" spans="1:15">
      <c r="A1517" s="1" t="s">
        <v>6300</v>
      </c>
      <c r="B1517" s="1" t="str">
        <f>VLOOKUP(A1517,'BDD de référence'!$B$5:$D$5006,3,0)</f>
        <v>59</v>
      </c>
      <c r="C1517" s="1" t="str">
        <f>VLOOKUP(A1517,'BDD de référence'!$B$5:$E$5006,4,0)</f>
        <v>Hauts-de-France</v>
      </c>
      <c r="D1517" s="201">
        <v>71456</v>
      </c>
      <c r="E1517" s="189" t="str">
        <f t="shared" si="23"/>
        <v>Tranche C</v>
      </c>
      <c r="F1517" s="119">
        <f>IFERROR((VLOOKUP(E1517,'Simulations - Consolidé'!$A$41:$P$45,13,0)*D1517+VLOOKUP(E1517,'Simulations - Consolidé'!$A$41:$P$45,14,0)),"")*$B$6</f>
        <v>61255.35036144578</v>
      </c>
      <c r="G1517" s="119" t="str" cm="1">
        <f t="array" ref="G1517">IF(SUMIF('BDD de référence'!$B$6:$B$4786,A1517,'BDD de référence'!$I$6:$I$4786)&gt;0,IFERROR((VLOOKUP(E1517,'Volet 1 - Domaines 2&amp;3'!$A$39:$L$43,11,0)*D1517+VLOOKUP(E1517,'Volet 1 - Domaines 2&amp;3'!$A$39:$L$43,12,0))*$B$6,error),"")</f>
        <v/>
      </c>
      <c r="H1517" s="119" t="str" cm="1">
        <f t="array" ref="H1517">IF(SUMIF('BDD de référence'!$B$6:$B$4786,A1517,'BDD de référence'!$J$6:$J$4786)&gt;0,IFERROR((VLOOKUP(E1517,'Volet 1 - Domaines 2&amp;3'!$A$39:$L$43,11,0)*D1517+VLOOKUP(E1517,'Volet 1 - Domaines 2&amp;3'!$A$39:$L$43,12,0))*$B$6,error),"")</f>
        <v/>
      </c>
      <c r="I1517" s="119">
        <f>IFERROR((VLOOKUP(E1517,'Simulations - Consolidé'!$A$41:$P$45,15,0)*D1517+VLOOKUP(E1517,'Simulations - Consolidé'!$A$41:$P$45,16,0)),"")*$C$6</f>
        <v>26628.939970614167</v>
      </c>
      <c r="J1517" s="167">
        <v>16141.82</v>
      </c>
      <c r="K1517" s="167">
        <v>19370.189999999999</v>
      </c>
      <c r="L1517" s="167">
        <v>12237.58</v>
      </c>
      <c r="M1517" s="167">
        <v>14685.1</v>
      </c>
      <c r="N1517" s="167">
        <v>9026</v>
      </c>
      <c r="O1517" s="167">
        <v>10831.2</v>
      </c>
    </row>
    <row r="1518" spans="1:15">
      <c r="A1518" s="1" t="s">
        <v>6463</v>
      </c>
      <c r="B1518" s="1" t="str">
        <f>VLOOKUP(A1518,'BDD de référence'!$B$5:$D$5006,3,0)</f>
        <v>59</v>
      </c>
      <c r="C1518" s="1" t="str">
        <f>VLOOKUP(A1518,'BDD de référence'!$B$5:$E$5006,4,0)</f>
        <v>Hauts-de-France</v>
      </c>
      <c r="D1518" s="201">
        <v>10944</v>
      </c>
      <c r="E1518" s="189" t="str">
        <f t="shared" si="23"/>
        <v>Tranche B</v>
      </c>
      <c r="F1518" s="119">
        <f>IFERROR((VLOOKUP(E1518,'Simulations - Consolidé'!$A$41:$P$45,13,0)*D1518+VLOOKUP(E1518,'Simulations - Consolidé'!$A$41:$P$45,14,0)),"")*$B$6</f>
        <v>25590.812903225804</v>
      </c>
      <c r="G1518" s="119" t="str" cm="1">
        <f t="array" ref="G1518">IF(SUMIF('BDD de référence'!$B$6:$B$4786,A1518,'BDD de référence'!$I$6:$I$4786)&gt;0,IFERROR((VLOOKUP(E1518,'Volet 1 - Domaines 2&amp;3'!$A$39:$L$43,11,0)*D1518+VLOOKUP(E1518,'Volet 1 - Domaines 2&amp;3'!$A$39:$L$43,12,0))*$B$6,error),"")</f>
        <v/>
      </c>
      <c r="H1518" s="119" t="str" cm="1">
        <f t="array" ref="H1518">IF(SUMIF('BDD de référence'!$B$6:$B$4786,A1518,'BDD de référence'!$J$6:$J$4786)&gt;0,IFERROR((VLOOKUP(E1518,'Volet 1 - Domaines 2&amp;3'!$A$39:$L$43,11,0)*D1518+VLOOKUP(E1518,'Volet 1 - Domaines 2&amp;3'!$A$39:$L$43,12,0))*$B$6,error),"")</f>
        <v/>
      </c>
      <c r="I1518" s="119">
        <f>IFERROR((VLOOKUP(E1518,'Simulations - Consolidé'!$A$41:$P$45,15,0)*D1518+VLOOKUP(E1518,'Simulations - Consolidé'!$A$41:$P$45,16,0)),"")*$C$6</f>
        <v>11124.844059795436</v>
      </c>
      <c r="J1518" s="167">
        <v>7416.25</v>
      </c>
      <c r="K1518" s="167">
        <v>8899.5</v>
      </c>
      <c r="L1518" s="167">
        <v>6476.89</v>
      </c>
      <c r="M1518" s="167">
        <v>7772.27</v>
      </c>
      <c r="N1518" s="167">
        <v>5734.74</v>
      </c>
      <c r="O1518" s="167">
        <v>6881.6900000000005</v>
      </c>
    </row>
    <row r="1519" spans="1:15">
      <c r="A1519" s="1" t="s">
        <v>6295</v>
      </c>
      <c r="B1519" s="1" t="str">
        <f>VLOOKUP(A1519,'BDD de référence'!$B$5:$D$5006,3,0)</f>
        <v>59</v>
      </c>
      <c r="C1519" s="1" t="str">
        <f>VLOOKUP(A1519,'BDD de référence'!$B$5:$E$5006,4,0)</f>
        <v>Hauts-de-France</v>
      </c>
      <c r="D1519" s="201">
        <v>98306</v>
      </c>
      <c r="E1519" s="189" t="str">
        <f t="shared" si="23"/>
        <v>Tranche C</v>
      </c>
      <c r="F1519" s="119">
        <f>IFERROR((VLOOKUP(E1519,'Simulations - Consolidé'!$A$41:$P$45,13,0)*D1519+VLOOKUP(E1519,'Simulations - Consolidé'!$A$41:$P$45,14,0)),"")*$B$6</f>
        <v>72474.121445783123</v>
      </c>
      <c r="G1519" s="119" cm="1">
        <f t="array" ref="G1519">IF(SUMIF('BDD de référence'!$B$6:$B$4786,A1519,'BDD de référence'!$I$6:$I$4786)&gt;0,IFERROR((VLOOKUP(E1519,'Volet 1 - Domaines 2&amp;3'!$A$39:$L$43,11,0)*D1519+VLOOKUP(E1519,'Volet 1 - Domaines 2&amp;3'!$A$39:$L$43,12,0))*$B$6,error),"")</f>
        <v>30173.795662650598</v>
      </c>
      <c r="H1519" s="119" cm="1">
        <f t="array" ref="H1519">IF(SUMIF('BDD de référence'!$B$6:$B$4786,A1519,'BDD de référence'!$J$6:$J$4786)&gt;0,IFERROR((VLOOKUP(E1519,'Volet 1 - Domaines 2&amp;3'!$A$39:$L$43,11,0)*D1519+VLOOKUP(E1519,'Volet 1 - Domaines 2&amp;3'!$A$39:$L$43,12,0))*$B$6,error),"")</f>
        <v>30173.795662650598</v>
      </c>
      <c r="I1519" s="119">
        <f>IFERROR((VLOOKUP(E1519,'Simulations - Consolidé'!$A$41:$P$45,15,0)*D1519+VLOOKUP(E1519,'Simulations - Consolidé'!$A$41:$P$45,16,0)),"")*$C$6</f>
        <v>31505.966711724948</v>
      </c>
      <c r="J1519" s="167">
        <v>19053.269999999997</v>
      </c>
      <c r="K1519" s="167">
        <v>22863.929999999997</v>
      </c>
      <c r="L1519" s="167">
        <v>13693.3</v>
      </c>
      <c r="M1519" s="167">
        <v>16431.96</v>
      </c>
      <c r="N1519" s="167">
        <v>10319.98</v>
      </c>
      <c r="O1519" s="167">
        <v>12383.98</v>
      </c>
    </row>
    <row r="1520" spans="1:15">
      <c r="A1520" s="1" t="s">
        <v>6446</v>
      </c>
      <c r="B1520" s="1" t="str">
        <f>VLOOKUP(A1520,'BDD de référence'!$B$5:$D$5006,3,0)</f>
        <v>59</v>
      </c>
      <c r="C1520" s="1" t="str">
        <f>VLOOKUP(A1520,'BDD de référence'!$B$5:$E$5006,4,0)</f>
        <v>Hauts-de-France</v>
      </c>
      <c r="D1520" s="201">
        <v>12634.5</v>
      </c>
      <c r="E1520" s="189" t="str">
        <f t="shared" si="23"/>
        <v>Tranche B</v>
      </c>
      <c r="F1520" s="119">
        <f>IFERROR((VLOOKUP(E1520,'Simulations - Consolidé'!$A$41:$P$45,13,0)*D1520+VLOOKUP(E1520,'Simulations - Consolidé'!$A$41:$P$45,14,0)),"")*$B$6</f>
        <v>27815.729032258063</v>
      </c>
      <c r="G1520" s="119" cm="1">
        <f t="array" ref="G1520">IF(SUMIF('BDD de référence'!$B$6:$B$4786,A1520,'BDD de référence'!$I$6:$I$4786)&gt;0,IFERROR((VLOOKUP(E1520,'Volet 1 - Domaines 2&amp;3'!$A$39:$L$43,11,0)*D1520+VLOOKUP(E1520,'Volet 1 - Domaines 2&amp;3'!$A$39:$L$43,12,0))*$B$6,error),"")</f>
        <v>15066.853225806452</v>
      </c>
      <c r="H1520" s="119" cm="1">
        <f t="array" ref="H1520">IF(SUMIF('BDD de référence'!$B$6:$B$4786,A1520,'BDD de référence'!$J$6:$J$4786)&gt;0,IFERROR((VLOOKUP(E1520,'Volet 1 - Domaines 2&amp;3'!$A$39:$L$43,11,0)*D1520+VLOOKUP(E1520,'Volet 1 - Domaines 2&amp;3'!$A$39:$L$43,12,0))*$B$6,error),"")</f>
        <v>15066.853225806452</v>
      </c>
      <c r="I1520" s="119">
        <f>IFERROR((VLOOKUP(E1520,'Simulations - Consolidé'!$A$41:$P$45,15,0)*D1520+VLOOKUP(E1520,'Simulations - Consolidé'!$A$41:$P$45,16,0)),"")*$C$6</f>
        <v>12092.060110149487</v>
      </c>
      <c r="J1520" s="167">
        <v>7916.12</v>
      </c>
      <c r="K1520" s="167">
        <v>9499.35</v>
      </c>
      <c r="L1520" s="167">
        <v>6931.33</v>
      </c>
      <c r="M1520" s="167">
        <v>8317.6</v>
      </c>
      <c r="N1520" s="167">
        <v>5871.0700000000006</v>
      </c>
      <c r="O1520" s="167">
        <v>7045.29</v>
      </c>
    </row>
    <row r="1521" spans="1:15">
      <c r="A1521" s="1" t="s">
        <v>6314</v>
      </c>
      <c r="B1521" s="1" t="str">
        <f>VLOOKUP(A1521,'BDD de référence'!$B$5:$D$5006,3,0)</f>
        <v>59</v>
      </c>
      <c r="C1521" s="1" t="str">
        <f>VLOOKUP(A1521,'BDD de référence'!$B$5:$E$5006,4,0)</f>
        <v>Hauts-de-France</v>
      </c>
      <c r="D1521" s="201">
        <v>53683.5</v>
      </c>
      <c r="E1521" s="189" t="str">
        <f t="shared" si="23"/>
        <v>Tranche C</v>
      </c>
      <c r="F1521" s="119">
        <f>IFERROR((VLOOKUP(E1521,'Simulations - Consolidé'!$A$41:$P$45,13,0)*D1521+VLOOKUP(E1521,'Simulations - Consolidé'!$A$41:$P$45,14,0)),"")*$B$6</f>
        <v>53829.443132530119</v>
      </c>
      <c r="G1521" s="119" cm="1">
        <f t="array" ref="G1521">IF(SUMIF('BDD de référence'!$B$6:$B$4786,A1521,'BDD de référence'!$I$6:$I$4786)&gt;0,IFERROR((VLOOKUP(E1521,'Volet 1 - Domaines 2&amp;3'!$A$39:$L$43,11,0)*D1521+VLOOKUP(E1521,'Volet 1 - Domaines 2&amp;3'!$A$39:$L$43,12,0))*$B$6,error),"")</f>
        <v>25421.230602409636</v>
      </c>
      <c r="H1521" s="119" cm="1">
        <f t="array" ref="H1521">IF(SUMIF('BDD de référence'!$B$6:$B$4786,A1521,'BDD de référence'!$J$6:$J$4786)&gt;0,IFERROR((VLOOKUP(E1521,'Volet 1 - Domaines 2&amp;3'!$A$39:$L$43,11,0)*D1521+VLOOKUP(E1521,'Volet 1 - Domaines 2&amp;3'!$A$39:$L$43,12,0))*$B$6,error),"")</f>
        <v>25421.230602409636</v>
      </c>
      <c r="I1521" s="119">
        <f>IFERROR((VLOOKUP(E1521,'Simulations - Consolidé'!$A$41:$P$45,15,0)*D1521+VLOOKUP(E1521,'Simulations - Consolidé'!$A$41:$P$45,16,0)),"")*$C$6</f>
        <v>23400.747875404057</v>
      </c>
      <c r="J1521" s="167">
        <v>14214.69</v>
      </c>
      <c r="K1521" s="167">
        <v>17057.629999999997</v>
      </c>
      <c r="L1521" s="167">
        <v>11274.01</v>
      </c>
      <c r="M1521" s="167">
        <v>13528.82</v>
      </c>
      <c r="N1521" s="167">
        <v>8169.5</v>
      </c>
      <c r="O1521" s="167">
        <v>9803.4</v>
      </c>
    </row>
    <row r="1522" spans="1:15">
      <c r="A1522" s="1" t="s">
        <v>6403</v>
      </c>
      <c r="B1522" s="1" t="str">
        <f>VLOOKUP(A1522,'BDD de référence'!$B$5:$D$5006,3,0)</f>
        <v>59</v>
      </c>
      <c r="C1522" s="1" t="str">
        <f>VLOOKUP(A1522,'BDD de référence'!$B$5:$E$5006,4,0)</f>
        <v>Hauts-de-France</v>
      </c>
      <c r="D1522" s="201">
        <v>46914.25</v>
      </c>
      <c r="E1522" s="189" t="str">
        <f t="shared" si="23"/>
        <v>Tranche C</v>
      </c>
      <c r="F1522" s="119">
        <f>IFERROR((VLOOKUP(E1522,'Simulations - Consolidé'!$A$41:$P$45,13,0)*D1522+VLOOKUP(E1522,'Simulations - Consolidé'!$A$41:$P$45,14,0)),"")*$B$6</f>
        <v>51001.038433734931</v>
      </c>
      <c r="G1522" s="119" t="str" cm="1">
        <f t="array" ref="G1522">IF(SUMIF('BDD de référence'!$B$6:$B$4786,A1522,'BDD de référence'!$I$6:$I$4786)&gt;0,IFERROR((VLOOKUP(E1522,'Volet 1 - Domaines 2&amp;3'!$A$39:$L$43,11,0)*D1522+VLOOKUP(E1522,'Volet 1 - Domaines 2&amp;3'!$A$39:$L$43,12,0))*$B$6,error),"")</f>
        <v/>
      </c>
      <c r="H1522" s="119" t="str" cm="1">
        <f t="array" ref="H1522">IF(SUMIF('BDD de référence'!$B$6:$B$4786,A1522,'BDD de référence'!$J$6:$J$4786)&gt;0,IFERROR((VLOOKUP(E1522,'Volet 1 - Domaines 2&amp;3'!$A$39:$L$43,11,0)*D1522+VLOOKUP(E1522,'Volet 1 - Domaines 2&amp;3'!$A$39:$L$43,12,0))*$B$6,error),"")</f>
        <v/>
      </c>
      <c r="I1522" s="119">
        <f>IFERROR((VLOOKUP(E1522,'Simulations - Consolidé'!$A$41:$P$45,15,0)*D1522+VLOOKUP(E1522,'Simulations - Consolidé'!$A$41:$P$45,16,0)),"")*$C$6</f>
        <v>22171.183135468706</v>
      </c>
      <c r="J1522" s="167">
        <v>13480.67</v>
      </c>
      <c r="K1522" s="167">
        <v>16176.81</v>
      </c>
      <c r="L1522" s="167">
        <v>10907</v>
      </c>
      <c r="M1522" s="167">
        <v>13088.4</v>
      </c>
      <c r="N1522" s="167">
        <v>7843.26</v>
      </c>
      <c r="O1522" s="167">
        <v>9411.92</v>
      </c>
    </row>
    <row r="1523" spans="1:15">
      <c r="A1523" s="1" t="s">
        <v>6456</v>
      </c>
      <c r="B1523" s="1" t="str">
        <f>VLOOKUP(A1523,'BDD de référence'!$B$5:$D$5006,3,0)</f>
        <v>59</v>
      </c>
      <c r="C1523" s="1" t="str">
        <f>VLOOKUP(A1523,'BDD de référence'!$B$5:$E$5006,4,0)</f>
        <v>Hauts-de-France</v>
      </c>
      <c r="D1523" s="201">
        <v>40611.25</v>
      </c>
      <c r="E1523" s="189" t="str">
        <f t="shared" si="23"/>
        <v>Tranche C</v>
      </c>
      <c r="F1523" s="119">
        <f>IFERROR((VLOOKUP(E1523,'Simulations - Consolidé'!$A$41:$P$45,13,0)*D1523+VLOOKUP(E1523,'Simulations - Consolidé'!$A$41:$P$45,14,0)),"")*$B$6</f>
        <v>48367.447590361444</v>
      </c>
      <c r="G1523" s="119" t="str" cm="1">
        <f t="array" ref="G1523">IF(SUMIF('BDD de référence'!$B$6:$B$4786,A1523,'BDD de référence'!$I$6:$I$4786)&gt;0,IFERROR((VLOOKUP(E1523,'Volet 1 - Domaines 2&amp;3'!$A$39:$L$43,11,0)*D1523+VLOOKUP(E1523,'Volet 1 - Domaines 2&amp;3'!$A$39:$L$43,12,0))*$B$6,error),"")</f>
        <v/>
      </c>
      <c r="H1523" s="119" t="str" cm="1">
        <f t="array" ref="H1523">IF(SUMIF('BDD de référence'!$B$6:$B$4786,A1523,'BDD de référence'!$J$6:$J$4786)&gt;0,IFERROR((VLOOKUP(E1523,'Volet 1 - Domaines 2&amp;3'!$A$39:$L$43,11,0)*D1523+VLOOKUP(E1523,'Volet 1 - Domaines 2&amp;3'!$A$39:$L$43,12,0))*$B$6,error),"")</f>
        <v/>
      </c>
      <c r="I1523" s="119">
        <f>IFERROR((VLOOKUP(E1523,'Simulations - Consolidé'!$A$41:$P$45,15,0)*D1523+VLOOKUP(E1523,'Simulations - Consolidé'!$A$41:$P$45,16,0)),"")*$C$6</f>
        <v>21026.307919482813</v>
      </c>
      <c r="J1523" s="167">
        <v>12797.210000000001</v>
      </c>
      <c r="K1523" s="167">
        <v>15356.66</v>
      </c>
      <c r="L1523" s="167">
        <v>10565.28</v>
      </c>
      <c r="M1523" s="167">
        <v>12678.34</v>
      </c>
      <c r="N1523" s="167">
        <v>7539.5</v>
      </c>
      <c r="O1523" s="167">
        <v>9047.4</v>
      </c>
    </row>
    <row r="1524" spans="1:15">
      <c r="A1524" s="1" t="s">
        <v>6565</v>
      </c>
      <c r="B1524" s="1" t="str">
        <f>VLOOKUP(A1524,'BDD de référence'!$B$5:$D$5006,3,0)</f>
        <v>59</v>
      </c>
      <c r="C1524" s="1" t="str">
        <f>VLOOKUP(A1524,'BDD de référence'!$B$5:$E$5006,4,0)</f>
        <v>Hauts-de-France</v>
      </c>
      <c r="D1524" s="201">
        <v>3342.5</v>
      </c>
      <c r="E1524" s="189" t="str">
        <f t="shared" si="23"/>
        <v>Tranche A</v>
      </c>
      <c r="F1524" s="119">
        <f>IFERROR((VLOOKUP(E1524,'Simulations - Consolidé'!$A$41:$P$45,13,0)*D1524+VLOOKUP(E1524,'Simulations - Consolidé'!$A$41:$P$45,14,0)),"")*$B$6</f>
        <v>17735.25</v>
      </c>
      <c r="G1524" s="119" t="str" cm="1">
        <f t="array" ref="G1524">IF(SUMIF('BDD de référence'!$B$6:$B$4786,A1524,'BDD de référence'!$I$6:$I$4786)&gt;0,IFERROR((VLOOKUP(E1524,'Volet 1 - Domaines 2&amp;3'!$A$39:$L$43,11,0)*D1524+VLOOKUP(E1524,'Volet 1 - Domaines 2&amp;3'!$A$39:$L$43,12,0))*$B$6,error),"")</f>
        <v/>
      </c>
      <c r="H1524" s="119" t="str" cm="1">
        <f t="array" ref="H1524">IF(SUMIF('BDD de référence'!$B$6:$B$4786,A1524,'BDD de référence'!$J$6:$J$4786)&gt;0,IFERROR((VLOOKUP(E1524,'Volet 1 - Domaines 2&amp;3'!$A$39:$L$43,11,0)*D1524+VLOOKUP(E1524,'Volet 1 - Domaines 2&amp;3'!$A$39:$L$43,12,0))*$B$6,error),"")</f>
        <v/>
      </c>
      <c r="I1524" s="119">
        <f>IFERROR((VLOOKUP(E1524,'Simulations - Consolidé'!$A$41:$P$45,15,0)*D1524+VLOOKUP(E1524,'Simulations - Consolidé'!$A$41:$P$45,16,0)),"")*$C$6</f>
        <v>7709.8719512195112</v>
      </c>
      <c r="J1524" s="167">
        <v>5379.17</v>
      </c>
      <c r="K1524" s="167">
        <v>6455.01</v>
      </c>
      <c r="L1524" s="167">
        <v>4763.55</v>
      </c>
      <c r="M1524" s="167">
        <v>5716.26</v>
      </c>
      <c r="N1524" s="167">
        <v>4981.25</v>
      </c>
      <c r="O1524" s="167">
        <v>5977.5</v>
      </c>
    </row>
    <row r="1525" spans="1:15">
      <c r="A1525" s="1" t="s">
        <v>6452</v>
      </c>
      <c r="B1525" s="1" t="str">
        <f>VLOOKUP(A1525,'BDD de référence'!$B$5:$D$5006,3,0)</f>
        <v>59</v>
      </c>
      <c r="C1525" s="1" t="str">
        <f>VLOOKUP(A1525,'BDD de référence'!$B$5:$E$5006,4,0)</f>
        <v>Hauts-de-France</v>
      </c>
      <c r="D1525" s="201">
        <v>11831.5</v>
      </c>
      <c r="E1525" s="189" t="str">
        <f t="shared" si="23"/>
        <v>Tranche B</v>
      </c>
      <c r="F1525" s="119">
        <f>IFERROR((VLOOKUP(E1525,'Simulations - Consolidé'!$A$41:$P$45,13,0)*D1525+VLOOKUP(E1525,'Simulations - Consolidé'!$A$41:$P$45,14,0)),"")*$B$6</f>
        <v>26758.877419354838</v>
      </c>
      <c r="G1525" s="119" t="str" cm="1">
        <f t="array" ref="G1525">IF(SUMIF('BDD de référence'!$B$6:$B$4786,A1525,'BDD de référence'!$I$6:$I$4786)&gt;0,IFERROR((VLOOKUP(E1525,'Volet 1 - Domaines 2&amp;3'!$A$39:$L$43,11,0)*D1525+VLOOKUP(E1525,'Volet 1 - Domaines 2&amp;3'!$A$39:$L$43,12,0))*$B$6,error),"")</f>
        <v/>
      </c>
      <c r="H1525" s="119" t="str" cm="1">
        <f t="array" ref="H1525">IF(SUMIF('BDD de référence'!$B$6:$B$4786,A1525,'BDD de référence'!$J$6:$J$4786)&gt;0,IFERROR((VLOOKUP(E1525,'Volet 1 - Domaines 2&amp;3'!$A$39:$L$43,11,0)*D1525+VLOOKUP(E1525,'Volet 1 - Domaines 2&amp;3'!$A$39:$L$43,12,0))*$B$6,error),"")</f>
        <v/>
      </c>
      <c r="I1525" s="119">
        <f>IFERROR((VLOOKUP(E1525,'Simulations - Consolidé'!$A$41:$P$45,15,0)*D1525+VLOOKUP(E1525,'Simulations - Consolidé'!$A$41:$P$45,16,0)),"")*$C$6</f>
        <v>11632.625334382376</v>
      </c>
      <c r="J1525" s="167">
        <v>7678.68</v>
      </c>
      <c r="K1525" s="167">
        <v>9214.42</v>
      </c>
      <c r="L1525" s="167">
        <v>6715.46</v>
      </c>
      <c r="M1525" s="167">
        <v>8058.56</v>
      </c>
      <c r="N1525" s="167">
        <v>5806.31</v>
      </c>
      <c r="O1525" s="167">
        <v>6967.58</v>
      </c>
    </row>
    <row r="1526" spans="1:15">
      <c r="A1526" s="1" t="s">
        <v>6474</v>
      </c>
      <c r="B1526" s="1" t="str">
        <f>VLOOKUP(A1526,'BDD de référence'!$B$5:$D$5006,3,0)</f>
        <v>59</v>
      </c>
      <c r="C1526" s="1" t="str">
        <f>VLOOKUP(A1526,'BDD de référence'!$B$5:$E$5006,4,0)</f>
        <v>Hauts-de-France</v>
      </c>
      <c r="D1526" s="201">
        <v>10539.5</v>
      </c>
      <c r="E1526" s="189" t="str">
        <f t="shared" si="23"/>
        <v>Tranche B</v>
      </c>
      <c r="F1526" s="119">
        <f>IFERROR((VLOOKUP(E1526,'Simulations - Consolidé'!$A$41:$P$45,13,0)*D1526+VLOOKUP(E1526,'Simulations - Consolidé'!$A$41:$P$45,14,0)),"")*$B$6</f>
        <v>25058.438709677419</v>
      </c>
      <c r="G1526" s="119" t="str" cm="1">
        <f t="array" ref="G1526">IF(SUMIF('BDD de référence'!$B$6:$B$4786,A1526,'BDD de référence'!$I$6:$I$4786)&gt;0,IFERROR((VLOOKUP(E1526,'Volet 1 - Domaines 2&amp;3'!$A$39:$L$43,11,0)*D1526+VLOOKUP(E1526,'Volet 1 - Domaines 2&amp;3'!$A$39:$L$43,12,0))*$B$6,error),"")</f>
        <v/>
      </c>
      <c r="H1526" s="119" t="str" cm="1">
        <f t="array" ref="H1526">IF(SUMIF('BDD de référence'!$B$6:$B$4786,A1526,'BDD de référence'!$J$6:$J$4786)&gt;0,IFERROR((VLOOKUP(E1526,'Volet 1 - Domaines 2&amp;3'!$A$39:$L$43,11,0)*D1526+VLOOKUP(E1526,'Volet 1 - Domaines 2&amp;3'!$A$39:$L$43,12,0))*$B$6,error),"")</f>
        <v/>
      </c>
      <c r="I1526" s="119">
        <f>IFERROR((VLOOKUP(E1526,'Simulations - Consolidé'!$A$41:$P$45,15,0)*D1526+VLOOKUP(E1526,'Simulations - Consolidé'!$A$41:$P$45,16,0)),"")*$C$6</f>
        <v>10893.410228166797</v>
      </c>
      <c r="J1526" s="167">
        <v>7296.64</v>
      </c>
      <c r="K1526" s="167">
        <v>8755.9699999999993</v>
      </c>
      <c r="L1526" s="167">
        <v>6368.15</v>
      </c>
      <c r="M1526" s="167">
        <v>7641.78</v>
      </c>
      <c r="N1526" s="167">
        <v>5702.12</v>
      </c>
      <c r="O1526" s="167">
        <v>6842.55</v>
      </c>
    </row>
    <row r="1527" spans="1:15">
      <c r="A1527" s="1" t="s">
        <v>6256</v>
      </c>
      <c r="B1527" s="1" t="str">
        <f>VLOOKUP(A1527,'BDD de référence'!$B$5:$D$5006,3,0)</f>
        <v>59</v>
      </c>
      <c r="C1527" s="1" t="str">
        <f>VLOOKUP(A1527,'BDD de référence'!$B$5:$E$5006,4,0)</f>
        <v>Hauts-de-France</v>
      </c>
      <c r="D1527" s="201">
        <v>181134</v>
      </c>
      <c r="E1527" s="189" t="str">
        <f t="shared" si="23"/>
        <v>Tranche C</v>
      </c>
      <c r="F1527" s="119">
        <f>IFERROR((VLOOKUP(E1527,'Simulations - Consolidé'!$A$41:$P$45,13,0)*D1527+VLOOKUP(E1527,'Simulations - Consolidé'!$A$41:$P$45,14,0)),"")*$B$6</f>
        <v>107082.25445783132</v>
      </c>
      <c r="G1527" s="119" cm="1">
        <f t="array" ref="G1527">IF(SUMIF('BDD de référence'!$B$6:$B$4786,A1527,'BDD de référence'!$I$6:$I$4786)&gt;0,IFERROR((VLOOKUP(E1527,'Volet 1 - Domaines 2&amp;3'!$A$39:$L$43,11,0)*D1527+VLOOKUP(E1527,'Volet 1 - Domaines 2&amp;3'!$A$39:$L$43,12,0))*$B$6,error),"")</f>
        <v>38995.476626506024</v>
      </c>
      <c r="H1527" s="119" cm="1">
        <f t="array" ref="H1527">IF(SUMIF('BDD de référence'!$B$6:$B$4786,A1527,'BDD de référence'!$J$6:$J$4786)&gt;0,IFERROR((VLOOKUP(E1527,'Volet 1 - Domaines 2&amp;3'!$A$39:$L$43,11,0)*D1527+VLOOKUP(E1527,'Volet 1 - Domaines 2&amp;3'!$A$39:$L$43,12,0))*$B$6,error),"")</f>
        <v>38995.476626506024</v>
      </c>
      <c r="I1527" s="119">
        <f>IFERROR((VLOOKUP(E1527,'Simulations - Consolidé'!$A$41:$P$45,15,0)*D1527+VLOOKUP(E1527,'Simulations - Consolidé'!$A$41:$P$45,16,0)),"")*$C$6</f>
        <v>46550.822239200708</v>
      </c>
      <c r="J1527" s="167">
        <v>28034.62</v>
      </c>
      <c r="K1527" s="167">
        <v>33641.550000000003</v>
      </c>
      <c r="L1527" s="167">
        <v>18183.98</v>
      </c>
      <c r="M1527" s="167">
        <v>21820.78</v>
      </c>
      <c r="N1527" s="167">
        <v>14311.69</v>
      </c>
      <c r="O1527" s="167">
        <v>17174.03</v>
      </c>
    </row>
    <row r="1528" spans="1:15">
      <c r="A1528" s="1" t="s">
        <v>6334</v>
      </c>
      <c r="B1528" s="1" t="str">
        <f>VLOOKUP(A1528,'BDD de référence'!$B$5:$D$5006,3,0)</f>
        <v>59</v>
      </c>
      <c r="C1528" s="1" t="str">
        <f>VLOOKUP(A1528,'BDD de référence'!$B$5:$E$5006,4,0)</f>
        <v>Hauts-de-France</v>
      </c>
      <c r="D1528" s="201">
        <v>36677</v>
      </c>
      <c r="E1528" s="189" t="str">
        <f t="shared" si="23"/>
        <v>Tranche C</v>
      </c>
      <c r="F1528" s="119">
        <f>IFERROR((VLOOKUP(E1528,'Simulations - Consolidé'!$A$41:$P$45,13,0)*D1528+VLOOKUP(E1528,'Simulations - Consolidé'!$A$41:$P$45,14,0)),"")*$B$6</f>
        <v>46723.594698795176</v>
      </c>
      <c r="G1528" s="119" t="str" cm="1">
        <f t="array" ref="G1528">IF(SUMIF('BDD de référence'!$B$6:$B$4786,A1528,'BDD de référence'!$I$6:$I$4786)&gt;0,IFERROR((VLOOKUP(E1528,'Volet 1 - Domaines 2&amp;3'!$A$39:$L$43,11,0)*D1528+VLOOKUP(E1528,'Volet 1 - Domaines 2&amp;3'!$A$39:$L$43,12,0))*$B$6,error),"")</f>
        <v/>
      </c>
      <c r="H1528" s="119" cm="1">
        <f t="array" ref="H1528">IF(SUMIF('BDD de référence'!$B$6:$B$4786,A1528,'BDD de référence'!$J$6:$J$4786)&gt;0,IFERROR((VLOOKUP(E1528,'Volet 1 - Domaines 2&amp;3'!$A$39:$L$43,11,0)*D1528+VLOOKUP(E1528,'Volet 1 - Domaines 2&amp;3'!$A$39:$L$43,12,0))*$B$6,error),"")</f>
        <v>23609.935903614456</v>
      </c>
      <c r="I1528" s="119">
        <f>IFERROR((VLOOKUP(E1528,'Simulations - Consolidé'!$A$41:$P$45,15,0)*D1528+VLOOKUP(E1528,'Simulations - Consolidé'!$A$41:$P$45,16,0)),"")*$C$6</f>
        <v>20311.691813106085</v>
      </c>
      <c r="J1528" s="167">
        <v>12370.6</v>
      </c>
      <c r="K1528" s="167">
        <v>14844.72</v>
      </c>
      <c r="L1528" s="167">
        <v>10351.969999999999</v>
      </c>
      <c r="M1528" s="167">
        <v>12422.37</v>
      </c>
      <c r="N1528" s="167">
        <v>7349.9</v>
      </c>
      <c r="O1528" s="167">
        <v>8819.8799999999992</v>
      </c>
    </row>
    <row r="1529" spans="1:15">
      <c r="A1529" s="1" t="s">
        <v>6542</v>
      </c>
      <c r="B1529" s="1" t="str">
        <f>VLOOKUP(A1529,'BDD de référence'!$B$5:$D$5006,3,0)</f>
        <v>59</v>
      </c>
      <c r="C1529" s="1" t="str">
        <f>VLOOKUP(A1529,'BDD de référence'!$B$5:$E$5006,4,0)</f>
        <v>Hauts-de-France</v>
      </c>
      <c r="D1529" s="201">
        <v>4161.25</v>
      </c>
      <c r="E1529" s="189" t="str">
        <f t="shared" si="23"/>
        <v>Tranche A</v>
      </c>
      <c r="F1529" s="119">
        <f>IFERROR((VLOOKUP(E1529,'Simulations - Consolidé'!$A$41:$P$45,13,0)*D1529+VLOOKUP(E1529,'Simulations - Consolidé'!$A$41:$P$45,14,0)),"")*$B$6</f>
        <v>18331.767857142855</v>
      </c>
      <c r="G1529" s="119" t="str" cm="1">
        <f t="array" ref="G1529">IF(SUMIF('BDD de référence'!$B$6:$B$4786,A1529,'BDD de référence'!$I$6:$I$4786)&gt;0,IFERROR((VLOOKUP(E1529,'Volet 1 - Domaines 2&amp;3'!$A$39:$L$43,11,0)*D1529+VLOOKUP(E1529,'Volet 1 - Domaines 2&amp;3'!$A$39:$L$43,12,0))*$B$6,error),"")</f>
        <v/>
      </c>
      <c r="H1529" s="119" t="str" cm="1">
        <f t="array" ref="H1529">IF(SUMIF('BDD de référence'!$B$6:$B$4786,A1529,'BDD de référence'!$J$6:$J$4786)&gt;0,IFERROR((VLOOKUP(E1529,'Volet 1 - Domaines 2&amp;3'!$A$39:$L$43,11,0)*D1529+VLOOKUP(E1529,'Volet 1 - Domaines 2&amp;3'!$A$39:$L$43,12,0))*$B$6,error),"")</f>
        <v/>
      </c>
      <c r="I1529" s="119">
        <f>IFERROR((VLOOKUP(E1529,'Simulations - Consolidé'!$A$41:$P$45,15,0)*D1529+VLOOKUP(E1529,'Simulations - Consolidé'!$A$41:$P$45,16,0)),"")*$C$6</f>
        <v>7969.1903310104535</v>
      </c>
      <c r="J1529" s="167">
        <v>5574.1100000000006</v>
      </c>
      <c r="K1529" s="167">
        <v>6688.9400000000005</v>
      </c>
      <c r="L1529" s="167">
        <v>4909.75</v>
      </c>
      <c r="M1529" s="167">
        <v>5891.7</v>
      </c>
      <c r="N1529" s="167">
        <v>5078.7300000000005</v>
      </c>
      <c r="O1529" s="167">
        <v>6094.4800000000005</v>
      </c>
    </row>
    <row r="1530" spans="1:15">
      <c r="A1530" s="1" t="s">
        <v>6371</v>
      </c>
      <c r="B1530" s="1" t="str">
        <f>VLOOKUP(A1530,'BDD de référence'!$B$5:$D$5006,3,0)</f>
        <v>59</v>
      </c>
      <c r="C1530" s="1" t="str">
        <f>VLOOKUP(A1530,'BDD de référence'!$B$5:$E$5006,4,0)</f>
        <v>Hauts-de-France</v>
      </c>
      <c r="D1530" s="201">
        <v>24374.5</v>
      </c>
      <c r="E1530" s="189" t="str">
        <f t="shared" si="23"/>
        <v>Tranche C</v>
      </c>
      <c r="F1530" s="119">
        <f>IFERROR((VLOOKUP(E1530,'Simulations - Consolidé'!$A$41:$P$45,13,0)*D1530+VLOOKUP(E1530,'Simulations - Consolidé'!$A$41:$P$45,14,0)),"")*$B$6</f>
        <v>41583.224819277108</v>
      </c>
      <c r="G1530" s="119" t="str" cm="1">
        <f t="array" ref="G1530">IF(SUMIF('BDD de référence'!$B$6:$B$4786,A1530,'BDD de référence'!$I$6:$I$4786)&gt;0,IFERROR((VLOOKUP(E1530,'Volet 1 - Domaines 2&amp;3'!$A$39:$L$43,11,0)*D1530+VLOOKUP(E1530,'Volet 1 - Domaines 2&amp;3'!$A$39:$L$43,12,0))*$B$6,error),"")</f>
        <v/>
      </c>
      <c r="H1530" s="119" t="str" cm="1">
        <f t="array" ref="H1530">IF(SUMIF('BDD de référence'!$B$6:$B$4786,A1530,'BDD de référence'!$J$6:$J$4786)&gt;0,IFERROR((VLOOKUP(E1530,'Volet 1 - Domaines 2&amp;3'!$A$39:$L$43,11,0)*D1530+VLOOKUP(E1530,'Volet 1 - Domaines 2&amp;3'!$A$39:$L$43,12,0))*$B$6,error),"")</f>
        <v/>
      </c>
      <c r="I1530" s="119">
        <f>IFERROR((VLOOKUP(E1530,'Simulations - Consolidé'!$A$41:$P$45,15,0)*D1530+VLOOKUP(E1530,'Simulations - Consolidé'!$A$41:$P$45,16,0)),"")*$C$6</f>
        <v>18077.069039083166</v>
      </c>
      <c r="J1530" s="167">
        <v>11036.6</v>
      </c>
      <c r="K1530" s="167">
        <v>13243.92</v>
      </c>
      <c r="L1530" s="167">
        <v>9684.9699999999993</v>
      </c>
      <c r="M1530" s="167">
        <v>11621.97</v>
      </c>
      <c r="N1530" s="167">
        <v>6757.01</v>
      </c>
      <c r="O1530" s="167">
        <v>8108.42</v>
      </c>
    </row>
    <row r="1531" spans="1:15">
      <c r="A1531" s="1" t="s">
        <v>6531</v>
      </c>
      <c r="B1531" s="1" t="str">
        <f>VLOOKUP(A1531,'BDD de référence'!$B$5:$D$5006,3,0)</f>
        <v>59</v>
      </c>
      <c r="C1531" s="1" t="str">
        <f>VLOOKUP(A1531,'BDD de référence'!$B$5:$E$5006,4,0)</f>
        <v>Hauts-de-France</v>
      </c>
      <c r="D1531" s="201">
        <v>5658</v>
      </c>
      <c r="E1531" s="189" t="str">
        <f t="shared" si="23"/>
        <v>Tranche A</v>
      </c>
      <c r="F1531" s="119">
        <f>IFERROR((VLOOKUP(E1531,'Simulations - Consolidé'!$A$41:$P$45,13,0)*D1531+VLOOKUP(E1531,'Simulations - Consolidé'!$A$41:$P$45,14,0)),"")*$B$6</f>
        <v>19422.257142857143</v>
      </c>
      <c r="G1531" s="119" t="str" cm="1">
        <f t="array" ref="G1531">IF(SUMIF('BDD de référence'!$B$6:$B$4786,A1531,'BDD de référence'!$I$6:$I$4786)&gt;0,IFERROR((VLOOKUP(E1531,'Volet 1 - Domaines 2&amp;3'!$A$39:$L$43,11,0)*D1531+VLOOKUP(E1531,'Volet 1 - Domaines 2&amp;3'!$A$39:$L$43,12,0))*$B$6,error),"")</f>
        <v/>
      </c>
      <c r="H1531" s="119" t="str" cm="1">
        <f t="array" ref="H1531">IF(SUMIF('BDD de référence'!$B$6:$B$4786,A1531,'BDD de référence'!$J$6:$J$4786)&gt;0,IFERROR((VLOOKUP(E1531,'Volet 1 - Domaines 2&amp;3'!$A$39:$L$43,11,0)*D1531+VLOOKUP(E1531,'Volet 1 - Domaines 2&amp;3'!$A$39:$L$43,12,0))*$B$6,error),"")</f>
        <v/>
      </c>
      <c r="I1531" s="119">
        <f>IFERROR((VLOOKUP(E1531,'Simulations - Consolidé'!$A$41:$P$45,15,0)*D1531+VLOOKUP(E1531,'Simulations - Consolidé'!$A$41:$P$45,16,0)),"")*$C$6</f>
        <v>8443.2480836236937</v>
      </c>
      <c r="J1531" s="167">
        <v>5930.49</v>
      </c>
      <c r="K1531" s="167">
        <v>7116.59</v>
      </c>
      <c r="L1531" s="167">
        <v>5177.0300000000007</v>
      </c>
      <c r="M1531" s="167">
        <v>6212.4400000000005</v>
      </c>
      <c r="N1531" s="167">
        <v>5256.91</v>
      </c>
      <c r="O1531" s="167">
        <v>6308.3</v>
      </c>
    </row>
    <row r="1532" spans="1:15">
      <c r="A1532" s="1" t="s">
        <v>6397</v>
      </c>
      <c r="B1532" s="1" t="str">
        <f>VLOOKUP(A1532,'BDD de référence'!$B$5:$D$5006,3,0)</f>
        <v>59</v>
      </c>
      <c r="C1532" s="1" t="str">
        <f>VLOOKUP(A1532,'BDD de référence'!$B$5:$E$5006,4,0)</f>
        <v>Hauts-de-France</v>
      </c>
      <c r="D1532" s="201">
        <v>17428</v>
      </c>
      <c r="E1532" s="189" t="str">
        <f t="shared" si="23"/>
        <v>Tranche B</v>
      </c>
      <c r="F1532" s="119">
        <f>IFERROR((VLOOKUP(E1532,'Simulations - Consolidé'!$A$41:$P$45,13,0)*D1532+VLOOKUP(E1532,'Simulations - Consolidé'!$A$41:$P$45,14,0)),"")*$B$6</f>
        <v>34124.593548387093</v>
      </c>
      <c r="G1532" s="119" t="str" cm="1">
        <f t="array" ref="G1532">IF(SUMIF('BDD de référence'!$B$6:$B$4786,A1532,'BDD de référence'!$I$6:$I$4786)&gt;0,IFERROR((VLOOKUP(E1532,'Volet 1 - Domaines 2&amp;3'!$A$39:$L$43,11,0)*D1532+VLOOKUP(E1532,'Volet 1 - Domaines 2&amp;3'!$A$39:$L$43,12,0))*$B$6,error),"")</f>
        <v/>
      </c>
      <c r="H1532" s="119" cm="1">
        <f t="array" ref="H1532">IF(SUMIF('BDD de référence'!$B$6:$B$4786,A1532,'BDD de référence'!$J$6:$J$4786)&gt;0,IFERROR((VLOOKUP(E1532,'Volet 1 - Domaines 2&amp;3'!$A$39:$L$43,11,0)*D1532+VLOOKUP(E1532,'Volet 1 - Domaines 2&amp;3'!$A$39:$L$43,12,0))*$B$6,error),"")</f>
        <v>18484.154838709674</v>
      </c>
      <c r="I1532" s="119">
        <f>IFERROR((VLOOKUP(E1532,'Simulations - Consolidé'!$A$41:$P$45,15,0)*D1532+VLOOKUP(E1532,'Simulations - Consolidé'!$A$41:$P$45,16,0)),"")*$C$6</f>
        <v>14834.651140833987</v>
      </c>
      <c r="J1532" s="167">
        <v>9333.5499999999993</v>
      </c>
      <c r="K1532" s="167">
        <v>11200.26</v>
      </c>
      <c r="L1532" s="167">
        <v>8219.9</v>
      </c>
      <c r="M1532" s="167">
        <v>9863.8799999999992</v>
      </c>
      <c r="N1532" s="167">
        <v>6257.6500000000005</v>
      </c>
      <c r="O1532" s="167">
        <v>7509.18</v>
      </c>
    </row>
    <row r="1533" spans="1:15">
      <c r="A1533" s="1" t="s">
        <v>6491</v>
      </c>
      <c r="B1533" s="1" t="str">
        <f>VLOOKUP(A1533,'BDD de référence'!$B$5:$D$5006,3,0)</f>
        <v>59</v>
      </c>
      <c r="C1533" s="1" t="str">
        <f>VLOOKUP(A1533,'BDD de référence'!$B$5:$E$5006,4,0)</f>
        <v>Hauts-de-France</v>
      </c>
      <c r="D1533" s="201">
        <v>9522.5</v>
      </c>
      <c r="E1533" s="189" t="str">
        <f t="shared" si="23"/>
        <v>Tranche B</v>
      </c>
      <c r="F1533" s="119">
        <f>IFERROR((VLOOKUP(E1533,'Simulations - Consolidé'!$A$41:$P$45,13,0)*D1533+VLOOKUP(E1533,'Simulations - Consolidé'!$A$41:$P$45,14,0)),"")*$B$6</f>
        <v>23719.935483870966</v>
      </c>
      <c r="G1533" s="119" t="str" cm="1">
        <f t="array" ref="G1533">IF(SUMIF('BDD de référence'!$B$6:$B$4786,A1533,'BDD de référence'!$I$6:$I$4786)&gt;0,IFERROR((VLOOKUP(E1533,'Volet 1 - Domaines 2&amp;3'!$A$39:$L$43,11,0)*D1533+VLOOKUP(E1533,'Volet 1 - Domaines 2&amp;3'!$A$39:$L$43,12,0))*$B$6,error),"")</f>
        <v/>
      </c>
      <c r="H1533" s="119" t="str" cm="1">
        <f t="array" ref="H1533">IF(SUMIF('BDD de référence'!$B$6:$B$4786,A1533,'BDD de référence'!$J$6:$J$4786)&gt;0,IFERROR((VLOOKUP(E1533,'Volet 1 - Domaines 2&amp;3'!$A$39:$L$43,11,0)*D1533+VLOOKUP(E1533,'Volet 1 - Domaines 2&amp;3'!$A$39:$L$43,12,0))*$B$6,error),"")</f>
        <v/>
      </c>
      <c r="I1533" s="119">
        <f>IFERROR((VLOOKUP(E1533,'Simulations - Consolidé'!$A$41:$P$45,15,0)*D1533+VLOOKUP(E1533,'Simulations - Consolidé'!$A$41:$P$45,16,0)),"")*$C$6</f>
        <v>10311.535798583791</v>
      </c>
      <c r="J1533" s="167">
        <v>6995.91</v>
      </c>
      <c r="K1533" s="167">
        <v>8395.1</v>
      </c>
      <c r="L1533" s="167">
        <v>6094.76</v>
      </c>
      <c r="M1533" s="167">
        <v>7313.72</v>
      </c>
      <c r="N1533" s="167">
        <v>5620.1</v>
      </c>
      <c r="O1533" s="167">
        <v>6744.12</v>
      </c>
    </row>
    <row r="1534" spans="1:15">
      <c r="A1534" s="1" t="s">
        <v>6414</v>
      </c>
      <c r="B1534" s="1" t="str">
        <f>VLOOKUP(A1534,'BDD de référence'!$B$5:$D$5006,3,0)</f>
        <v>59</v>
      </c>
      <c r="C1534" s="1" t="str">
        <f>VLOOKUP(A1534,'BDD de référence'!$B$5:$E$5006,4,0)</f>
        <v>Hauts-de-France</v>
      </c>
      <c r="D1534" s="201">
        <v>15970</v>
      </c>
      <c r="E1534" s="189" t="str">
        <f t="shared" si="23"/>
        <v>Tranche B</v>
      </c>
      <c r="F1534" s="119">
        <f>IFERROR((VLOOKUP(E1534,'Simulations - Consolidé'!$A$41:$P$45,13,0)*D1534+VLOOKUP(E1534,'Simulations - Consolidé'!$A$41:$P$45,14,0)),"")*$B$6</f>
        <v>32205.677419354837</v>
      </c>
      <c r="G1534" s="119" t="str" cm="1">
        <f t="array" ref="G1534">IF(SUMIF('BDD de référence'!$B$6:$B$4786,A1534,'BDD de référence'!$I$6:$I$4786)&gt;0,IFERROR((VLOOKUP(E1534,'Volet 1 - Domaines 2&amp;3'!$A$39:$L$43,11,0)*D1534+VLOOKUP(E1534,'Volet 1 - Domaines 2&amp;3'!$A$39:$L$43,12,0))*$B$6,error),"")</f>
        <v/>
      </c>
      <c r="H1534" s="119" t="str" cm="1">
        <f t="array" ref="H1534">IF(SUMIF('BDD de référence'!$B$6:$B$4786,A1534,'BDD de référence'!$J$6:$J$4786)&gt;0,IFERROR((VLOOKUP(E1534,'Volet 1 - Domaines 2&amp;3'!$A$39:$L$43,11,0)*D1534+VLOOKUP(E1534,'Volet 1 - Domaines 2&amp;3'!$A$39:$L$43,12,0))*$B$6,error),"")</f>
        <v/>
      </c>
      <c r="I1534" s="119">
        <f>IFERROR((VLOOKUP(E1534,'Simulations - Consolidé'!$A$41:$P$45,15,0)*D1534+VLOOKUP(E1534,'Simulations - Consolidé'!$A$41:$P$45,16,0)),"")*$C$6</f>
        <v>14000.459480723837</v>
      </c>
      <c r="J1534" s="167">
        <v>8902.43</v>
      </c>
      <c r="K1534" s="167">
        <v>10682.92</v>
      </c>
      <c r="L1534" s="167">
        <v>7827.96</v>
      </c>
      <c r="M1534" s="167">
        <v>9393.56</v>
      </c>
      <c r="N1534" s="167">
        <v>6140.06</v>
      </c>
      <c r="O1534" s="167">
        <v>7368.08</v>
      </c>
    </row>
    <row r="1535" spans="1:15">
      <c r="A1535" s="1" t="s">
        <v>6476</v>
      </c>
      <c r="B1535" s="1" t="str">
        <f>VLOOKUP(A1535,'BDD de référence'!$B$5:$D$5006,3,0)</f>
        <v>59</v>
      </c>
      <c r="C1535" s="1" t="str">
        <f>VLOOKUP(A1535,'BDD de référence'!$B$5:$E$5006,4,0)</f>
        <v>Hauts-de-France</v>
      </c>
      <c r="D1535" s="201">
        <v>10372</v>
      </c>
      <c r="E1535" s="189" t="str">
        <f t="shared" si="23"/>
        <v>Tranche B</v>
      </c>
      <c r="F1535" s="119">
        <f>IFERROR((VLOOKUP(E1535,'Simulations - Consolidé'!$A$41:$P$45,13,0)*D1535+VLOOKUP(E1535,'Simulations - Consolidé'!$A$41:$P$45,14,0)),"")*$B$6</f>
        <v>24837.987096774192</v>
      </c>
      <c r="G1535" s="119" t="str" cm="1">
        <f t="array" ref="G1535">IF(SUMIF('BDD de référence'!$B$6:$B$4786,A1535,'BDD de référence'!$I$6:$I$4786)&gt;0,IFERROR((VLOOKUP(E1535,'Volet 1 - Domaines 2&amp;3'!$A$39:$L$43,11,0)*D1535+VLOOKUP(E1535,'Volet 1 - Domaines 2&amp;3'!$A$39:$L$43,12,0))*$B$6,error),"")</f>
        <v/>
      </c>
      <c r="H1535" s="119" t="str" cm="1">
        <f t="array" ref="H1535">IF(SUMIF('BDD de référence'!$B$6:$B$4786,A1535,'BDD de référence'!$J$6:$J$4786)&gt;0,IFERROR((VLOOKUP(E1535,'Volet 1 - Domaines 2&amp;3'!$A$39:$L$43,11,0)*D1535+VLOOKUP(E1535,'Volet 1 - Domaines 2&amp;3'!$A$39:$L$43,12,0))*$B$6,error),"")</f>
        <v/>
      </c>
      <c r="I1535" s="119">
        <f>IFERROR((VLOOKUP(E1535,'Simulations - Consolidé'!$A$41:$P$45,15,0)*D1535+VLOOKUP(E1535,'Simulations - Consolidé'!$A$41:$P$45,16,0)),"")*$C$6</f>
        <v>10797.575452399684</v>
      </c>
      <c r="J1535" s="167">
        <v>7247.1</v>
      </c>
      <c r="K1535" s="167">
        <v>8696.52</v>
      </c>
      <c r="L1535" s="167">
        <v>6323.13</v>
      </c>
      <c r="M1535" s="167">
        <v>7587.76</v>
      </c>
      <c r="N1535" s="167">
        <v>5688.6100000000006</v>
      </c>
      <c r="O1535" s="167">
        <v>6826.34</v>
      </c>
    </row>
    <row r="1536" spans="1:15">
      <c r="A1536" s="1" t="s">
        <v>6517</v>
      </c>
      <c r="B1536" s="1" t="str">
        <f>VLOOKUP(A1536,'BDD de référence'!$B$5:$D$5006,3,0)</f>
        <v>59</v>
      </c>
      <c r="C1536" s="1" t="str">
        <f>VLOOKUP(A1536,'BDD de référence'!$B$5:$E$5006,4,0)</f>
        <v>Hauts-de-France</v>
      </c>
      <c r="D1536" s="201">
        <v>7461.5</v>
      </c>
      <c r="E1536" s="189" t="str">
        <f t="shared" si="23"/>
        <v>Tranche B</v>
      </c>
      <c r="F1536" s="119">
        <f>IFERROR((VLOOKUP(E1536,'Simulations - Consolidé'!$A$41:$P$45,13,0)*D1536+VLOOKUP(E1536,'Simulations - Consolidé'!$A$41:$P$45,14,0)),"")*$B$6</f>
        <v>21007.393548387096</v>
      </c>
      <c r="G1536" s="119" t="str" cm="1">
        <f t="array" ref="G1536">IF(SUMIF('BDD de référence'!$B$6:$B$4786,A1536,'BDD de référence'!$I$6:$I$4786)&gt;0,IFERROR((VLOOKUP(E1536,'Volet 1 - Domaines 2&amp;3'!$A$39:$L$43,11,0)*D1536+VLOOKUP(E1536,'Volet 1 - Domaines 2&amp;3'!$A$39:$L$43,12,0))*$B$6,error),"")</f>
        <v/>
      </c>
      <c r="H1536" s="119" t="str" cm="1">
        <f t="array" ref="H1536">IF(SUMIF('BDD de référence'!$B$6:$B$4786,A1536,'BDD de référence'!$J$6:$J$4786)&gt;0,IFERROR((VLOOKUP(E1536,'Volet 1 - Domaines 2&amp;3'!$A$39:$L$43,11,0)*D1536+VLOOKUP(E1536,'Volet 1 - Domaines 2&amp;3'!$A$39:$L$43,12,0))*$B$6,error),"")</f>
        <v/>
      </c>
      <c r="I1536" s="119">
        <f>IFERROR((VLOOKUP(E1536,'Simulations - Consolidé'!$A$41:$P$45,15,0)*D1536+VLOOKUP(E1536,'Simulations - Consolidé'!$A$41:$P$45,16,0)),"")*$C$6</f>
        <v>9132.3389457120375</v>
      </c>
      <c r="J1536" s="167">
        <v>6386.47</v>
      </c>
      <c r="K1536" s="167">
        <v>7663.77</v>
      </c>
      <c r="L1536" s="167">
        <v>5540.74</v>
      </c>
      <c r="M1536" s="167">
        <v>6648.89</v>
      </c>
      <c r="N1536" s="167">
        <v>5453.9000000000005</v>
      </c>
      <c r="O1536" s="167">
        <v>6544.68</v>
      </c>
    </row>
    <row r="1537" spans="1:15">
      <c r="A1537" s="1" t="s">
        <v>6496</v>
      </c>
      <c r="B1537" s="1" t="str">
        <f>VLOOKUP(A1537,'BDD de référence'!$B$5:$D$5006,3,0)</f>
        <v>59</v>
      </c>
      <c r="C1537" s="1" t="str">
        <f>VLOOKUP(A1537,'BDD de référence'!$B$5:$E$5006,4,0)</f>
        <v>Hauts-de-France</v>
      </c>
      <c r="D1537" s="201">
        <v>9035.5</v>
      </c>
      <c r="E1537" s="189" t="str">
        <f t="shared" si="23"/>
        <v>Tranche B</v>
      </c>
      <c r="F1537" s="119">
        <f>IFERROR((VLOOKUP(E1537,'Simulations - Consolidé'!$A$41:$P$45,13,0)*D1537+VLOOKUP(E1537,'Simulations - Consolidé'!$A$41:$P$45,14,0)),"")*$B$6</f>
        <v>23078.980645161289</v>
      </c>
      <c r="G1537" s="119" t="str" cm="1">
        <f t="array" ref="G1537">IF(SUMIF('BDD de référence'!$B$6:$B$4786,A1537,'BDD de référence'!$I$6:$I$4786)&gt;0,IFERROR((VLOOKUP(E1537,'Volet 1 - Domaines 2&amp;3'!$A$39:$L$43,11,0)*D1537+VLOOKUP(E1537,'Volet 1 - Domaines 2&amp;3'!$A$39:$L$43,12,0))*$B$6,error),"")</f>
        <v/>
      </c>
      <c r="H1537" s="119" t="str" cm="1">
        <f t="array" ref="H1537">IF(SUMIF('BDD de référence'!$B$6:$B$4786,A1537,'BDD de référence'!$J$6:$J$4786)&gt;0,IFERROR((VLOOKUP(E1537,'Volet 1 - Domaines 2&amp;3'!$A$39:$L$43,11,0)*D1537+VLOOKUP(E1537,'Volet 1 - Domaines 2&amp;3'!$A$39:$L$43,12,0))*$B$6,error),"")</f>
        <v/>
      </c>
      <c r="I1537" s="119">
        <f>IFERROR((VLOOKUP(E1537,'Simulations - Consolidé'!$A$41:$P$45,15,0)*D1537+VLOOKUP(E1537,'Simulations - Consolidé'!$A$41:$P$45,16,0)),"")*$C$6</f>
        <v>10032.899763965381</v>
      </c>
      <c r="J1537" s="167">
        <v>6851.9</v>
      </c>
      <c r="K1537" s="167">
        <v>8222.2800000000007</v>
      </c>
      <c r="L1537" s="167">
        <v>5963.85</v>
      </c>
      <c r="M1537" s="167">
        <v>7156.62</v>
      </c>
      <c r="N1537" s="167">
        <v>5580.83</v>
      </c>
      <c r="O1537" s="167">
        <v>6697</v>
      </c>
    </row>
    <row r="1538" spans="1:15">
      <c r="A1538" s="1" t="s">
        <v>6533</v>
      </c>
      <c r="B1538" s="1" t="str">
        <f>VLOOKUP(A1538,'BDD de référence'!$B$5:$D$5006,3,0)</f>
        <v>59</v>
      </c>
      <c r="C1538" s="1" t="str">
        <f>VLOOKUP(A1538,'BDD de référence'!$B$5:$E$5006,4,0)</f>
        <v>Hauts-de-France</v>
      </c>
      <c r="D1538" s="201">
        <v>5388</v>
      </c>
      <c r="E1538" s="189" t="str">
        <f t="shared" si="23"/>
        <v>Tranche A</v>
      </c>
      <c r="F1538" s="119">
        <f>IFERROR((VLOOKUP(E1538,'Simulations - Consolidé'!$A$41:$P$45,13,0)*D1538+VLOOKUP(E1538,'Simulations - Consolidé'!$A$41:$P$45,14,0)),"")*$B$6</f>
        <v>19225.542857142857</v>
      </c>
      <c r="G1538" s="119" t="str" cm="1">
        <f t="array" ref="G1538">IF(SUMIF('BDD de référence'!$B$6:$B$4786,A1538,'BDD de référence'!$I$6:$I$4786)&gt;0,IFERROR((VLOOKUP(E1538,'Volet 1 - Domaines 2&amp;3'!$A$39:$L$43,11,0)*D1538+VLOOKUP(E1538,'Volet 1 - Domaines 2&amp;3'!$A$39:$L$43,12,0))*$B$6,error),"")</f>
        <v/>
      </c>
      <c r="H1538" s="119" t="str" cm="1">
        <f t="array" ref="H1538">IF(SUMIF('BDD de référence'!$B$6:$B$4786,A1538,'BDD de référence'!$J$6:$J$4786)&gt;0,IFERROR((VLOOKUP(E1538,'Volet 1 - Domaines 2&amp;3'!$A$39:$L$43,11,0)*D1538+VLOOKUP(E1538,'Volet 1 - Domaines 2&amp;3'!$A$39:$L$43,12,0))*$B$6,error),"")</f>
        <v/>
      </c>
      <c r="I1538" s="119">
        <f>IFERROR((VLOOKUP(E1538,'Simulations - Consolidé'!$A$41:$P$45,15,0)*D1538+VLOOKUP(E1538,'Simulations - Consolidé'!$A$41:$P$45,16,0)),"")*$C$6</f>
        <v>8357.7324041811844</v>
      </c>
      <c r="J1538" s="167">
        <v>5866.2</v>
      </c>
      <c r="K1538" s="167">
        <v>7039.44</v>
      </c>
      <c r="L1538" s="167">
        <v>5128.8200000000006</v>
      </c>
      <c r="M1538" s="167">
        <v>6154.59</v>
      </c>
      <c r="N1538" s="167">
        <v>5224.7700000000004</v>
      </c>
      <c r="O1538" s="167">
        <v>6269.7300000000005</v>
      </c>
    </row>
    <row r="1539" spans="1:15">
      <c r="A1539" s="1" t="s">
        <v>6267</v>
      </c>
      <c r="B1539" s="1" t="str">
        <f>VLOOKUP(A1539,'BDD de référence'!$B$5:$D$5006,3,0)</f>
        <v>59</v>
      </c>
      <c r="C1539" s="1" t="str">
        <f>VLOOKUP(A1539,'BDD de référence'!$B$5:$E$5006,4,0)</f>
        <v>Hauts-de-France</v>
      </c>
      <c r="D1539" s="201">
        <v>144287.75</v>
      </c>
      <c r="E1539" s="189" t="str">
        <f t="shared" si="23"/>
        <v>Tranche C</v>
      </c>
      <c r="F1539" s="119">
        <f>IFERROR((VLOOKUP(E1539,'Simulations - Consolidé'!$A$41:$P$45,13,0)*D1539+VLOOKUP(E1539,'Simulations - Consolidé'!$A$41:$P$45,14,0)),"")*$B$6</f>
        <v>91686.736987951808</v>
      </c>
      <c r="G1539" s="119" cm="1">
        <f t="array" ref="G1539">IF(SUMIF('BDD de référence'!$B$6:$B$4786,A1539,'BDD de référence'!$I$6:$I$4786)&gt;0,IFERROR((VLOOKUP(E1539,'Volet 1 - Domaines 2&amp;3'!$A$39:$L$43,11,0)*D1539+VLOOKUP(E1539,'Volet 1 - Domaines 2&amp;3'!$A$39:$L$43,12,0))*$B$6,error),"")</f>
        <v>35071.129036144579</v>
      </c>
      <c r="H1539" s="119" cm="1">
        <f t="array" ref="H1539">IF(SUMIF('BDD de référence'!$B$6:$B$4786,A1539,'BDD de référence'!$J$6:$J$4786)&gt;0,IFERROR((VLOOKUP(E1539,'Volet 1 - Domaines 2&amp;3'!$A$39:$L$43,11,0)*D1539+VLOOKUP(E1539,'Volet 1 - Domaines 2&amp;3'!$A$39:$L$43,12,0))*$B$6,error),"")</f>
        <v>35071.129036144579</v>
      </c>
      <c r="I1539" s="119">
        <f>IFERROR((VLOOKUP(E1539,'Simulations - Consolidé'!$A$41:$P$45,15,0)*D1539+VLOOKUP(E1539,'Simulations - Consolidé'!$A$41:$P$45,16,0)),"")*$C$6</f>
        <v>39858.079350573018</v>
      </c>
      <c r="J1539" s="167">
        <v>24039.25</v>
      </c>
      <c r="K1539" s="167">
        <v>28847.1</v>
      </c>
      <c r="L1539" s="167">
        <v>16186.300000000001</v>
      </c>
      <c r="M1539" s="167">
        <v>19423.560000000001</v>
      </c>
      <c r="N1539" s="167">
        <v>12535.960000000001</v>
      </c>
      <c r="O1539" s="167">
        <v>15043.16</v>
      </c>
    </row>
    <row r="1540" spans="1:15">
      <c r="A1540" s="1" t="s">
        <v>6322</v>
      </c>
      <c r="B1540" s="1" t="str">
        <f>VLOOKUP(A1540,'BDD de référence'!$B$5:$D$5006,3,0)</f>
        <v>59</v>
      </c>
      <c r="C1540" s="1" t="str">
        <f>VLOOKUP(A1540,'BDD de référence'!$B$5:$E$5006,4,0)</f>
        <v>Hauts-de-France</v>
      </c>
      <c r="D1540" s="201">
        <v>38862.5</v>
      </c>
      <c r="E1540" s="189" t="str">
        <f t="shared" si="23"/>
        <v>Tranche C</v>
      </c>
      <c r="F1540" s="119">
        <f>IFERROR((VLOOKUP(E1540,'Simulations - Consolidé'!$A$41:$P$45,13,0)*D1540+VLOOKUP(E1540,'Simulations - Consolidé'!$A$41:$P$45,14,0)),"")*$B$6</f>
        <v>47636.765060240963</v>
      </c>
      <c r="G1540" s="119" t="str" cm="1">
        <f t="array" ref="G1540">IF(SUMIF('BDD de référence'!$B$6:$B$4786,A1540,'BDD de référence'!$I$6:$I$4786)&gt;0,IFERROR((VLOOKUP(E1540,'Volet 1 - Domaines 2&amp;3'!$A$39:$L$43,11,0)*D1540+VLOOKUP(E1540,'Volet 1 - Domaines 2&amp;3'!$A$39:$L$43,12,0))*$B$6,error),"")</f>
        <v/>
      </c>
      <c r="H1540" s="119" t="str" cm="1">
        <f t="array" ref="H1540">IF(SUMIF('BDD de référence'!$B$6:$B$4786,A1540,'BDD de référence'!$J$6:$J$4786)&gt;0,IFERROR((VLOOKUP(E1540,'Volet 1 - Domaines 2&amp;3'!$A$39:$L$43,11,0)*D1540+VLOOKUP(E1540,'Volet 1 - Domaines 2&amp;3'!$A$39:$L$43,12,0))*$B$6,error),"")</f>
        <v/>
      </c>
      <c r="I1540" s="119">
        <f>IFERROR((VLOOKUP(E1540,'Simulations - Consolidé'!$A$41:$P$45,15,0)*D1540+VLOOKUP(E1540,'Simulations - Consolidé'!$A$41:$P$45,16,0)),"")*$C$6</f>
        <v>20708.665442256835</v>
      </c>
      <c r="J1540" s="167">
        <v>12607.59</v>
      </c>
      <c r="K1540" s="167">
        <v>15129.11</v>
      </c>
      <c r="L1540" s="167">
        <v>10470.460000000001</v>
      </c>
      <c r="M1540" s="167">
        <v>12564.56</v>
      </c>
      <c r="N1540" s="167">
        <v>7455.2300000000005</v>
      </c>
      <c r="O1540" s="167">
        <v>8946.2800000000007</v>
      </c>
    </row>
    <row r="1541" spans="1:15">
      <c r="A1541" s="1" t="s">
        <v>293</v>
      </c>
      <c r="B1541" s="1" t="str">
        <f>VLOOKUP(A1541,'BDD de référence'!$B$5:$D$5006,3,0)</f>
        <v>59</v>
      </c>
      <c r="C1541" s="1" t="str">
        <f>VLOOKUP(A1541,'BDD de référence'!$B$5:$E$5006,4,0)</f>
        <v>Hauts-de-France</v>
      </c>
      <c r="D1541" s="201">
        <v>78196</v>
      </c>
      <c r="E1541" s="189" t="str">
        <f t="shared" si="23"/>
        <v>Tranche C</v>
      </c>
      <c r="F1541" s="119">
        <f>IFERROR((VLOOKUP(E1541,'Simulations - Consolidé'!$A$41:$P$45,13,0)*D1541+VLOOKUP(E1541,'Simulations - Consolidé'!$A$41:$P$45,14,0)),"")*$B$6</f>
        <v>64071.533493975905</v>
      </c>
      <c r="G1541" s="119" t="str" cm="1">
        <f t="array" ref="G1541">IF(SUMIF('BDD de référence'!$B$6:$B$4786,A1541,'BDD de référence'!$I$6:$I$4786)&gt;0,IFERROR((VLOOKUP(E1541,'Volet 1 - Domaines 2&amp;3'!$A$39:$L$43,11,0)*D1541+VLOOKUP(E1541,'Volet 1 - Domaines 2&amp;3'!$A$39:$L$43,12,0))*$B$6,error),"")</f>
        <v/>
      </c>
      <c r="H1541" s="119" t="str" cm="1">
        <f t="array" ref="H1541">IF(SUMIF('BDD de référence'!$B$6:$B$4786,A1541,'BDD de référence'!$J$6:$J$4786)&gt;0,IFERROR((VLOOKUP(E1541,'Volet 1 - Domaines 2&amp;3'!$A$39:$L$43,11,0)*D1541+VLOOKUP(E1541,'Volet 1 - Domaines 2&amp;3'!$A$39:$L$43,12,0))*$B$6,error),"")</f>
        <v/>
      </c>
      <c r="I1541" s="119">
        <f>IFERROR((VLOOKUP(E1541,'Simulations - Consolidé'!$A$41:$P$45,15,0)*D1541+VLOOKUP(E1541,'Simulations - Consolidé'!$A$41:$P$45,16,0)),"")*$C$6</f>
        <v>27853.191748457244</v>
      </c>
      <c r="J1541" s="167">
        <v>16872.669999999998</v>
      </c>
      <c r="K1541" s="167">
        <v>20247.21</v>
      </c>
      <c r="L1541" s="167">
        <v>12603</v>
      </c>
      <c r="M1541" s="167">
        <v>15123.6</v>
      </c>
      <c r="N1541" s="167">
        <v>9350.82</v>
      </c>
      <c r="O1541" s="167">
        <v>11220.99</v>
      </c>
    </row>
    <row r="1542" spans="1:15">
      <c r="A1542" s="1" t="s">
        <v>6438</v>
      </c>
      <c r="B1542" s="1" t="str">
        <f>VLOOKUP(A1542,'BDD de référence'!$B$5:$D$5006,3,0)</f>
        <v>59</v>
      </c>
      <c r="C1542" s="1" t="str">
        <f>VLOOKUP(A1542,'BDD de référence'!$B$5:$E$5006,4,0)</f>
        <v>Hauts-de-France</v>
      </c>
      <c r="D1542" s="201">
        <v>13828.5</v>
      </c>
      <c r="E1542" s="189" t="str">
        <f t="shared" si="23"/>
        <v>Tranche B</v>
      </c>
      <c r="F1542" s="119">
        <f>IFERROR((VLOOKUP(E1542,'Simulations - Consolidé'!$A$41:$P$45,13,0)*D1542+VLOOKUP(E1542,'Simulations - Consolidé'!$A$41:$P$45,14,0)),"")*$B$6</f>
        <v>29387.187096774189</v>
      </c>
      <c r="G1542" s="119" t="str" cm="1">
        <f t="array" ref="G1542">IF(SUMIF('BDD de référence'!$B$6:$B$4786,A1542,'BDD de référence'!$I$6:$I$4786)&gt;0,IFERROR((VLOOKUP(E1542,'Volet 1 - Domaines 2&amp;3'!$A$39:$L$43,11,0)*D1542+VLOOKUP(E1542,'Volet 1 - Domaines 2&amp;3'!$A$39:$L$43,12,0))*$B$6,error),"")</f>
        <v/>
      </c>
      <c r="H1542" s="119" t="str" cm="1">
        <f t="array" ref="H1542">IF(SUMIF('BDD de référence'!$B$6:$B$4786,A1542,'BDD de référence'!$J$6:$J$4786)&gt;0,IFERROR((VLOOKUP(E1542,'Volet 1 - Domaines 2&amp;3'!$A$39:$L$43,11,0)*D1542+VLOOKUP(E1542,'Volet 1 - Domaines 2&amp;3'!$A$39:$L$43,12,0))*$B$6,error),"")</f>
        <v/>
      </c>
      <c r="I1542" s="119">
        <f>IFERROR((VLOOKUP(E1542,'Simulations - Consolidé'!$A$41:$P$45,15,0)*D1542+VLOOKUP(E1542,'Simulations - Consolidé'!$A$41:$P$45,16,0)),"")*$C$6</f>
        <v>12775.204720692367</v>
      </c>
      <c r="J1542" s="167">
        <v>8269.19</v>
      </c>
      <c r="K1542" s="167">
        <v>9923.0300000000007</v>
      </c>
      <c r="L1542" s="167">
        <v>7252.3</v>
      </c>
      <c r="M1542" s="167">
        <v>8702.76</v>
      </c>
      <c r="N1542" s="167">
        <v>5967.3600000000006</v>
      </c>
      <c r="O1542" s="167">
        <v>7160.84</v>
      </c>
    </row>
    <row r="1543" spans="1:15">
      <c r="A1543" s="1" t="s">
        <v>6308</v>
      </c>
      <c r="B1543" s="1" t="str">
        <f>VLOOKUP(A1543,'BDD de référence'!$B$5:$D$5006,3,0)</f>
        <v>59</v>
      </c>
      <c r="C1543" s="1" t="str">
        <f>VLOOKUP(A1543,'BDD de référence'!$B$5:$E$5006,4,0)</f>
        <v>Hauts-de-France</v>
      </c>
      <c r="D1543" s="201">
        <v>48758.5</v>
      </c>
      <c r="E1543" s="189" t="str">
        <f t="shared" si="23"/>
        <v>Tranche C</v>
      </c>
      <c r="F1543" s="119">
        <f>IFERROR((VLOOKUP(E1543,'Simulations - Consolidé'!$A$41:$P$45,13,0)*D1543+VLOOKUP(E1543,'Simulations - Consolidé'!$A$41:$P$45,14,0)),"")*$B$6</f>
        <v>51771.623855421683</v>
      </c>
      <c r="G1543" s="119" t="str" cm="1">
        <f t="array" ref="G1543">IF(SUMIF('BDD de référence'!$B$6:$B$4786,A1543,'BDD de référence'!$I$6:$I$4786)&gt;0,IFERROR((VLOOKUP(E1543,'Volet 1 - Domaines 2&amp;3'!$A$39:$L$43,11,0)*D1543+VLOOKUP(E1543,'Volet 1 - Domaines 2&amp;3'!$A$39:$L$43,12,0))*$B$6,error),"")</f>
        <v/>
      </c>
      <c r="H1543" s="119" t="str" cm="1">
        <f t="array" ref="H1543">IF(SUMIF('BDD de référence'!$B$6:$B$4786,A1543,'BDD de référence'!$J$6:$J$4786)&gt;0,IFERROR((VLOOKUP(E1543,'Volet 1 - Domaines 2&amp;3'!$A$39:$L$43,11,0)*D1543+VLOOKUP(E1543,'Volet 1 - Domaines 2&amp;3'!$A$39:$L$43,12,0))*$B$6,error),"")</f>
        <v/>
      </c>
      <c r="I1543" s="119">
        <f>IFERROR((VLOOKUP(E1543,'Simulations - Consolidé'!$A$41:$P$45,15,0)*D1543+VLOOKUP(E1543,'Simulations - Consolidé'!$A$41:$P$45,16,0)),"")*$C$6</f>
        <v>22506.172206876287</v>
      </c>
      <c r="J1543" s="167">
        <v>13680.65</v>
      </c>
      <c r="K1543" s="167">
        <v>16416.78</v>
      </c>
      <c r="L1543" s="167">
        <v>11007</v>
      </c>
      <c r="M1543" s="167">
        <v>13208.4</v>
      </c>
      <c r="N1543" s="167">
        <v>7932.1500000000005</v>
      </c>
      <c r="O1543" s="167">
        <v>9518.58</v>
      </c>
    </row>
    <row r="1544" spans="1:15">
      <c r="A1544" s="1" t="s">
        <v>6361</v>
      </c>
      <c r="B1544" s="1" t="str">
        <f>VLOOKUP(A1544,'BDD de référence'!$B$5:$D$5006,3,0)</f>
        <v>59</v>
      </c>
      <c r="C1544" s="1" t="str">
        <f>VLOOKUP(A1544,'BDD de référence'!$B$5:$E$5006,4,0)</f>
        <v>Hauts-de-France</v>
      </c>
      <c r="D1544" s="201">
        <v>28923</v>
      </c>
      <c r="E1544" s="189" t="str">
        <f t="shared" si="23"/>
        <v>Tranche C</v>
      </c>
      <c r="F1544" s="119">
        <f>IFERROR((VLOOKUP(E1544,'Simulations - Consolidé'!$A$41:$P$45,13,0)*D1544+VLOOKUP(E1544,'Simulations - Consolidé'!$A$41:$P$45,14,0)),"")*$B$6</f>
        <v>43483.73060240964</v>
      </c>
      <c r="G1544" s="119" t="str" cm="1">
        <f t="array" ref="G1544">IF(SUMIF('BDD de référence'!$B$6:$B$4786,A1544,'BDD de référence'!$I$6:$I$4786)&gt;0,IFERROR((VLOOKUP(E1544,'Volet 1 - Domaines 2&amp;3'!$A$39:$L$43,11,0)*D1544+VLOOKUP(E1544,'Volet 1 - Domaines 2&amp;3'!$A$39:$L$43,12,0))*$B$6,error),"")</f>
        <v/>
      </c>
      <c r="H1544" s="119" t="str" cm="1">
        <f t="array" ref="H1544">IF(SUMIF('BDD de référence'!$B$6:$B$4786,A1544,'BDD de référence'!$J$6:$J$4786)&gt;0,IFERROR((VLOOKUP(E1544,'Volet 1 - Domaines 2&amp;3'!$A$39:$L$43,11,0)*D1544+VLOOKUP(E1544,'Volet 1 - Domaines 2&amp;3'!$A$39:$L$43,12,0))*$B$6,error),"")</f>
        <v/>
      </c>
      <c r="I1544" s="119">
        <f>IFERROR((VLOOKUP(E1544,'Simulations - Consolidé'!$A$41:$P$45,15,0)*D1544+VLOOKUP(E1544,'Simulations - Consolidé'!$A$41:$P$45,16,0)),"")*$C$6</f>
        <v>18903.257349397591</v>
      </c>
      <c r="J1544" s="167">
        <v>11529.81</v>
      </c>
      <c r="K1544" s="167">
        <v>13835.78</v>
      </c>
      <c r="L1544" s="167">
        <v>9931.58</v>
      </c>
      <c r="M1544" s="167">
        <v>11917.9</v>
      </c>
      <c r="N1544" s="167">
        <v>6976.22</v>
      </c>
      <c r="O1544" s="167">
        <v>8371.4699999999993</v>
      </c>
    </row>
    <row r="1545" spans="1:15">
      <c r="A1545" s="1" t="s">
        <v>6374</v>
      </c>
      <c r="B1545" s="1" t="str">
        <f>VLOOKUP(A1545,'BDD de référence'!$B$5:$D$5006,3,0)</f>
        <v>59</v>
      </c>
      <c r="C1545" s="1" t="str">
        <f>VLOOKUP(A1545,'BDD de référence'!$B$5:$E$5006,4,0)</f>
        <v>Hauts-de-France</v>
      </c>
      <c r="D1545" s="201">
        <v>24348</v>
      </c>
      <c r="E1545" s="189" t="str">
        <f t="shared" si="23"/>
        <v>Tranche C</v>
      </c>
      <c r="F1545" s="119">
        <f>IFERROR((VLOOKUP(E1545,'Simulations - Consolidé'!$A$41:$P$45,13,0)*D1545+VLOOKUP(E1545,'Simulations - Consolidé'!$A$41:$P$45,14,0)),"")*$B$6</f>
        <v>41572.152289156627</v>
      </c>
      <c r="G1545" s="119" t="str" cm="1">
        <f t="array" ref="G1545">IF(SUMIF('BDD de référence'!$B$6:$B$4786,A1545,'BDD de référence'!$I$6:$I$4786)&gt;0,IFERROR((VLOOKUP(E1545,'Volet 1 - Domaines 2&amp;3'!$A$39:$L$43,11,0)*D1545+VLOOKUP(E1545,'Volet 1 - Domaines 2&amp;3'!$A$39:$L$43,12,0))*$B$6,error),"")</f>
        <v/>
      </c>
      <c r="H1545" s="119" t="str" cm="1">
        <f t="array" ref="H1545">IF(SUMIF('BDD de référence'!$B$6:$B$4786,A1545,'BDD de référence'!$J$6:$J$4786)&gt;0,IFERROR((VLOOKUP(E1545,'Volet 1 - Domaines 2&amp;3'!$A$39:$L$43,11,0)*D1545+VLOOKUP(E1545,'Volet 1 - Domaines 2&amp;3'!$A$39:$L$43,12,0))*$B$6,error),"")</f>
        <v/>
      </c>
      <c r="I1545" s="119">
        <f>IFERROR((VLOOKUP(E1545,'Simulations - Consolidé'!$A$41:$P$45,15,0)*D1545+VLOOKUP(E1545,'Simulations - Consolidé'!$A$41:$P$45,16,0)),"")*$C$6</f>
        <v>18072.255586247433</v>
      </c>
      <c r="J1545" s="167">
        <v>11033.73</v>
      </c>
      <c r="K1545" s="167">
        <v>13240.48</v>
      </c>
      <c r="L1545" s="167">
        <v>9683.5400000000009</v>
      </c>
      <c r="M1545" s="167">
        <v>11620.25</v>
      </c>
      <c r="N1545" s="167">
        <v>6755.74</v>
      </c>
      <c r="O1545" s="167">
        <v>8106.89</v>
      </c>
    </row>
    <row r="1546" spans="1:15">
      <c r="A1546" s="1" t="s">
        <v>6389</v>
      </c>
      <c r="B1546" s="1" t="str">
        <f>VLOOKUP(A1546,'BDD de référence'!$B$5:$D$5006,3,0)</f>
        <v>59</v>
      </c>
      <c r="C1546" s="1" t="str">
        <f>VLOOKUP(A1546,'BDD de référence'!$B$5:$E$5006,4,0)</f>
        <v>Hauts-de-France</v>
      </c>
      <c r="D1546" s="201">
        <v>19020.5</v>
      </c>
      <c r="E1546" s="189" t="str">
        <f t="shared" si="23"/>
        <v>Tranche B</v>
      </c>
      <c r="F1546" s="119">
        <f>IFERROR((VLOOKUP(E1546,'Simulations - Consolidé'!$A$41:$P$45,13,0)*D1546+VLOOKUP(E1546,'Simulations - Consolidé'!$A$41:$P$45,14,0)),"")*$B$6</f>
        <v>36220.529032258069</v>
      </c>
      <c r="G1546" s="119" t="str" cm="1">
        <f t="array" ref="G1546">IF(SUMIF('BDD de référence'!$B$6:$B$4786,A1546,'BDD de référence'!$I$6:$I$4786)&gt;0,IFERROR((VLOOKUP(E1546,'Volet 1 - Domaines 2&amp;3'!$A$39:$L$43,11,0)*D1546+VLOOKUP(E1546,'Volet 1 - Domaines 2&amp;3'!$A$39:$L$43,12,0))*$B$6,error),"")</f>
        <v/>
      </c>
      <c r="H1546" s="119" t="str" cm="1">
        <f t="array" ref="H1546">IF(SUMIF('BDD de référence'!$B$6:$B$4786,A1546,'BDD de référence'!$J$6:$J$4786)&gt;0,IFERROR((VLOOKUP(E1546,'Volet 1 - Domaines 2&amp;3'!$A$39:$L$43,11,0)*D1546+VLOOKUP(E1546,'Volet 1 - Domaines 2&amp;3'!$A$39:$L$43,12,0))*$B$6,error),"")</f>
        <v/>
      </c>
      <c r="I1546" s="119">
        <f>IFERROR((VLOOKUP(E1546,'Simulations - Consolidé'!$A$41:$P$45,15,0)*D1546+VLOOKUP(E1546,'Simulations - Consolidé'!$A$41:$P$45,16,0)),"")*$C$6</f>
        <v>15745.796695515341</v>
      </c>
      <c r="J1546" s="167">
        <v>9804.4500000000007</v>
      </c>
      <c r="K1546" s="167">
        <v>11765.34</v>
      </c>
      <c r="L1546" s="167">
        <v>8648</v>
      </c>
      <c r="M1546" s="167">
        <v>10377.6</v>
      </c>
      <c r="N1546" s="167">
        <v>6386.0700000000006</v>
      </c>
      <c r="O1546" s="167">
        <v>7663.29</v>
      </c>
    </row>
    <row r="1547" spans="1:15">
      <c r="A1547" s="1" t="s">
        <v>6399</v>
      </c>
      <c r="B1547" s="1" t="str">
        <f>VLOOKUP(A1547,'BDD de référence'!$B$5:$D$5006,3,0)</f>
        <v>59</v>
      </c>
      <c r="C1547" s="1" t="str">
        <f>VLOOKUP(A1547,'BDD de référence'!$B$5:$E$5006,4,0)</f>
        <v>Hauts-de-France</v>
      </c>
      <c r="D1547" s="201">
        <v>17299.5</v>
      </c>
      <c r="E1547" s="189" t="str">
        <f t="shared" ref="E1547:E1610" si="24">IF(D1547&gt;230000,"Tranche D",IF(D1547&lt;7000,"Tranche A",IF(D1547&lt;22500,"Tranche B","Tranche C")))</f>
        <v>Tranche B</v>
      </c>
      <c r="F1547" s="119">
        <f>IFERROR((VLOOKUP(E1547,'Simulations - Consolidé'!$A$41:$P$45,13,0)*D1547+VLOOKUP(E1547,'Simulations - Consolidé'!$A$41:$P$45,14,0)),"")*$B$6</f>
        <v>33955.470967741931</v>
      </c>
      <c r="G1547" s="119" t="str" cm="1">
        <f t="array" ref="G1547">IF(SUMIF('BDD de référence'!$B$6:$B$4786,A1547,'BDD de référence'!$I$6:$I$4786)&gt;0,IFERROR((VLOOKUP(E1547,'Volet 1 - Domaines 2&amp;3'!$A$39:$L$43,11,0)*D1547+VLOOKUP(E1547,'Volet 1 - Domaines 2&amp;3'!$A$39:$L$43,12,0))*$B$6,error),"")</f>
        <v/>
      </c>
      <c r="H1547" s="119" t="str" cm="1">
        <f t="array" ref="H1547">IF(SUMIF('BDD de référence'!$B$6:$B$4786,A1547,'BDD de référence'!$J$6:$J$4786)&gt;0,IFERROR((VLOOKUP(E1547,'Volet 1 - Domaines 2&amp;3'!$A$39:$L$43,11,0)*D1547+VLOOKUP(E1547,'Volet 1 - Domaines 2&amp;3'!$A$39:$L$43,12,0))*$B$6,error),"")</f>
        <v/>
      </c>
      <c r="I1547" s="119">
        <f>IFERROR((VLOOKUP(E1547,'Simulations - Consolidé'!$A$41:$P$45,15,0)*D1547+VLOOKUP(E1547,'Simulations - Consolidé'!$A$41:$P$45,16,0)),"")*$C$6</f>
        <v>14761.130133752949</v>
      </c>
      <c r="J1547" s="167">
        <v>9295.56</v>
      </c>
      <c r="K1547" s="167">
        <v>11154.68</v>
      </c>
      <c r="L1547" s="167">
        <v>8185.35</v>
      </c>
      <c r="M1547" s="167">
        <v>9822.42</v>
      </c>
      <c r="N1547" s="167">
        <v>6247.2800000000007</v>
      </c>
      <c r="O1547" s="167">
        <v>7496.74</v>
      </c>
    </row>
    <row r="1548" spans="1:15">
      <c r="A1548" s="1" t="s">
        <v>6458</v>
      </c>
      <c r="B1548" s="1" t="str">
        <f>VLOOKUP(A1548,'BDD de référence'!$B$5:$D$5006,3,0)</f>
        <v>59</v>
      </c>
      <c r="C1548" s="1" t="str">
        <f>VLOOKUP(A1548,'BDD de référence'!$B$5:$E$5006,4,0)</f>
        <v>Hauts-de-France</v>
      </c>
      <c r="D1548" s="201">
        <v>11287</v>
      </c>
      <c r="E1548" s="189" t="str">
        <f t="shared" si="24"/>
        <v>Tranche B</v>
      </c>
      <c r="F1548" s="119">
        <f>IFERROR((VLOOKUP(E1548,'Simulations - Consolidé'!$A$41:$P$45,13,0)*D1548+VLOOKUP(E1548,'Simulations - Consolidé'!$A$41:$P$45,14,0)),"")*$B$6</f>
        <v>26042.245161290321</v>
      </c>
      <c r="G1548" s="119" t="str" cm="1">
        <f t="array" ref="G1548">IF(SUMIF('BDD de référence'!$B$6:$B$4786,A1548,'BDD de référence'!$I$6:$I$4786)&gt;0,IFERROR((VLOOKUP(E1548,'Volet 1 - Domaines 2&amp;3'!$A$39:$L$43,11,0)*D1548+VLOOKUP(E1548,'Volet 1 - Domaines 2&amp;3'!$A$39:$L$43,12,0))*$B$6,error),"")</f>
        <v/>
      </c>
      <c r="H1548" s="119" t="str" cm="1">
        <f t="array" ref="H1548">IF(SUMIF('BDD de référence'!$B$6:$B$4786,A1548,'BDD de référence'!$J$6:$J$4786)&gt;0,IFERROR((VLOOKUP(E1548,'Volet 1 - Domaines 2&amp;3'!$A$39:$L$43,11,0)*D1548+VLOOKUP(E1548,'Volet 1 - Domaines 2&amp;3'!$A$39:$L$43,12,0))*$B$6,error),"")</f>
        <v/>
      </c>
      <c r="I1548" s="119">
        <f>IFERROR((VLOOKUP(E1548,'Simulations - Consolidé'!$A$41:$P$45,15,0)*D1548+VLOOKUP(E1548,'Simulations - Consolidé'!$A$41:$P$45,16,0)),"")*$C$6</f>
        <v>11321.090794649881</v>
      </c>
      <c r="J1548" s="167">
        <v>7517.67</v>
      </c>
      <c r="K1548" s="167">
        <v>9021.2100000000009</v>
      </c>
      <c r="L1548" s="167">
        <v>6569.1</v>
      </c>
      <c r="M1548" s="167">
        <v>7882.92</v>
      </c>
      <c r="N1548" s="167">
        <v>5762.4</v>
      </c>
      <c r="O1548" s="167">
        <v>6914.88</v>
      </c>
    </row>
    <row r="1549" spans="1:15">
      <c r="A1549" s="1" t="s">
        <v>6377</v>
      </c>
      <c r="B1549" s="1" t="str">
        <f>VLOOKUP(A1549,'BDD de référence'!$B$5:$D$5006,3,0)</f>
        <v>59</v>
      </c>
      <c r="C1549" s="1" t="str">
        <f>VLOOKUP(A1549,'BDD de référence'!$B$5:$E$5006,4,0)</f>
        <v>Hauts-de-France</v>
      </c>
      <c r="D1549" s="201">
        <v>24127</v>
      </c>
      <c r="E1549" s="189" t="str">
        <f t="shared" si="24"/>
        <v>Tranche C</v>
      </c>
      <c r="F1549" s="119">
        <f>IFERROR((VLOOKUP(E1549,'Simulations - Consolidé'!$A$41:$P$45,13,0)*D1549+VLOOKUP(E1549,'Simulations - Consolidé'!$A$41:$P$45,14,0)),"")*$B$6</f>
        <v>41479.81156626506</v>
      </c>
      <c r="G1549" s="119" t="str" cm="1">
        <f t="array" ref="G1549">IF(SUMIF('BDD de référence'!$B$6:$B$4786,A1549,'BDD de référence'!$I$6:$I$4786)&gt;0,IFERROR((VLOOKUP(E1549,'Volet 1 - Domaines 2&amp;3'!$A$39:$L$43,11,0)*D1549+VLOOKUP(E1549,'Volet 1 - Domaines 2&amp;3'!$A$39:$L$43,12,0))*$B$6,error),"")</f>
        <v/>
      </c>
      <c r="H1549" s="119" t="str" cm="1">
        <f t="array" ref="H1549">IF(SUMIF('BDD de référence'!$B$6:$B$4786,A1549,'BDD de référence'!$J$6:$J$4786)&gt;0,IFERROR((VLOOKUP(E1549,'Volet 1 - Domaines 2&amp;3'!$A$39:$L$43,11,0)*D1549+VLOOKUP(E1549,'Volet 1 - Domaines 2&amp;3'!$A$39:$L$43,12,0))*$B$6,error),"")</f>
        <v/>
      </c>
      <c r="I1549" s="119">
        <f>IFERROR((VLOOKUP(E1549,'Simulations - Consolidé'!$A$41:$P$45,15,0)*D1549+VLOOKUP(E1549,'Simulations - Consolidé'!$A$41:$P$45,16,0)),"")*$C$6</f>
        <v>18032.113205994712</v>
      </c>
      <c r="J1549" s="167">
        <v>11009.76</v>
      </c>
      <c r="K1549" s="167">
        <v>13211.72</v>
      </c>
      <c r="L1549" s="167">
        <v>9671.5499999999993</v>
      </c>
      <c r="M1549" s="167">
        <v>11605.86</v>
      </c>
      <c r="N1549" s="167">
        <v>6745.09</v>
      </c>
      <c r="O1549" s="167">
        <v>8094.1100000000006</v>
      </c>
    </row>
    <row r="1550" spans="1:15">
      <c r="A1550" s="1" t="s">
        <v>6344</v>
      </c>
      <c r="B1550" s="1" t="str">
        <f>VLOOKUP(A1550,'BDD de référence'!$B$5:$D$5006,3,0)</f>
        <v>59</v>
      </c>
      <c r="C1550" s="1" t="str">
        <f>VLOOKUP(A1550,'BDD de référence'!$B$5:$E$5006,4,0)</f>
        <v>Hauts-de-France</v>
      </c>
      <c r="D1550" s="201">
        <v>32176</v>
      </c>
      <c r="E1550" s="189" t="str">
        <f t="shared" si="24"/>
        <v>Tranche C</v>
      </c>
      <c r="F1550" s="119">
        <f>IFERROR((VLOOKUP(E1550,'Simulations - Consolidé'!$A$41:$P$45,13,0)*D1550+VLOOKUP(E1550,'Simulations - Consolidé'!$A$41:$P$45,14,0)),"")*$B$6</f>
        <v>44842.935903614452</v>
      </c>
      <c r="G1550" s="119" t="str" cm="1">
        <f t="array" ref="G1550">IF(SUMIF('BDD de référence'!$B$6:$B$4786,A1550,'BDD de référence'!$I$6:$I$4786)&gt;0,IFERROR((VLOOKUP(E1550,'Volet 1 - Domaines 2&amp;3'!$A$39:$L$43,11,0)*D1550+VLOOKUP(E1550,'Volet 1 - Domaines 2&amp;3'!$A$39:$L$43,12,0))*$B$6,error),"")</f>
        <v/>
      </c>
      <c r="H1550" s="119" t="str" cm="1">
        <f t="array" ref="H1550">IF(SUMIF('BDD de référence'!$B$6:$B$4786,A1550,'BDD de référence'!$J$6:$J$4786)&gt;0,IFERROR((VLOOKUP(E1550,'Volet 1 - Domaines 2&amp;3'!$A$39:$L$43,11,0)*D1550+VLOOKUP(E1550,'Volet 1 - Domaines 2&amp;3'!$A$39:$L$43,12,0))*$B$6,error),"")</f>
        <v/>
      </c>
      <c r="I1550" s="119">
        <f>IFERROR((VLOOKUP(E1550,'Simulations - Consolidé'!$A$41:$P$45,15,0)*D1550+VLOOKUP(E1550,'Simulations - Consolidé'!$A$41:$P$45,16,0)),"")*$C$6</f>
        <v>19494.131389950046</v>
      </c>
      <c r="J1550" s="167">
        <v>11882.550000000001</v>
      </c>
      <c r="K1550" s="167">
        <v>14259.06</v>
      </c>
      <c r="L1550" s="167">
        <v>10107.950000000001</v>
      </c>
      <c r="M1550" s="167">
        <v>12129.54</v>
      </c>
      <c r="N1550" s="167">
        <v>7132.99</v>
      </c>
      <c r="O1550" s="167">
        <v>8559.59</v>
      </c>
    </row>
    <row r="1551" spans="1:15">
      <c r="A1551" s="1" t="s">
        <v>6341</v>
      </c>
      <c r="B1551" s="1" t="str">
        <f>VLOOKUP(A1551,'BDD de référence'!$B$5:$D$5006,3,0)</f>
        <v>59</v>
      </c>
      <c r="C1551" s="1" t="str">
        <f>VLOOKUP(A1551,'BDD de référence'!$B$5:$E$5006,4,0)</f>
        <v>Hauts-de-France</v>
      </c>
      <c r="D1551" s="201">
        <v>32856</v>
      </c>
      <c r="E1551" s="189" t="str">
        <f t="shared" si="24"/>
        <v>Tranche C</v>
      </c>
      <c r="F1551" s="119">
        <f>IFERROR((VLOOKUP(E1551,'Simulations - Consolidé'!$A$41:$P$45,13,0)*D1551+VLOOKUP(E1551,'Simulations - Consolidé'!$A$41:$P$45,14,0)),"")*$B$6</f>
        <v>45127.061204819278</v>
      </c>
      <c r="G1551" s="119" t="str" cm="1">
        <f t="array" ref="G1551">IF(SUMIF('BDD de référence'!$B$6:$B$4786,A1551,'BDD de référence'!$I$6:$I$4786)&gt;0,IFERROR((VLOOKUP(E1551,'Volet 1 - Domaines 2&amp;3'!$A$39:$L$43,11,0)*D1551+VLOOKUP(E1551,'Volet 1 - Domaines 2&amp;3'!$A$39:$L$43,12,0))*$B$6,error),"")</f>
        <v/>
      </c>
      <c r="H1551" s="119" t="str" cm="1">
        <f t="array" ref="H1551">IF(SUMIF('BDD de référence'!$B$6:$B$4786,A1551,'BDD de référence'!$J$6:$J$4786)&gt;0,IFERROR((VLOOKUP(E1551,'Volet 1 - Domaines 2&amp;3'!$A$39:$L$43,11,0)*D1551+VLOOKUP(E1551,'Volet 1 - Domaines 2&amp;3'!$A$39:$L$43,12,0))*$B$6,error),"")</f>
        <v/>
      </c>
      <c r="I1551" s="119">
        <f>IFERROR((VLOOKUP(E1551,'Simulations - Consolidé'!$A$41:$P$45,15,0)*D1551+VLOOKUP(E1551,'Simulations - Consolidé'!$A$41:$P$45,16,0)),"")*$C$6</f>
        <v>19617.646406112257</v>
      </c>
      <c r="J1551" s="167">
        <v>11956.28</v>
      </c>
      <c r="K1551" s="167">
        <v>14347.54</v>
      </c>
      <c r="L1551" s="167">
        <v>10144.81</v>
      </c>
      <c r="M1551" s="167">
        <v>12173.78</v>
      </c>
      <c r="N1551" s="167">
        <v>7165.76</v>
      </c>
      <c r="O1551" s="167">
        <v>8598.92</v>
      </c>
    </row>
    <row r="1552" spans="1:15">
      <c r="A1552" s="1" t="s">
        <v>6327</v>
      </c>
      <c r="B1552" s="1" t="str">
        <f>VLOOKUP(A1552,'BDD de référence'!$B$5:$D$5006,3,0)</f>
        <v>59</v>
      </c>
      <c r="C1552" s="1" t="str">
        <f>VLOOKUP(A1552,'BDD de référence'!$B$5:$E$5006,4,0)</f>
        <v>Hauts-de-France</v>
      </c>
      <c r="D1552" s="201">
        <v>37546</v>
      </c>
      <c r="E1552" s="189" t="str">
        <f t="shared" si="24"/>
        <v>Tranche C</v>
      </c>
      <c r="F1552" s="119">
        <f>IFERROR((VLOOKUP(E1552,'Simulations - Consolidé'!$A$41:$P$45,13,0)*D1552+VLOOKUP(E1552,'Simulations - Consolidé'!$A$41:$P$45,14,0)),"")*$B$6</f>
        <v>47086.69012048193</v>
      </c>
      <c r="G1552" s="119" t="str" cm="1">
        <f t="array" ref="G1552">IF(SUMIF('BDD de référence'!$B$6:$B$4786,A1552,'BDD de référence'!$I$6:$I$4786)&gt;0,IFERROR((VLOOKUP(E1552,'Volet 1 - Domaines 2&amp;3'!$A$39:$L$43,11,0)*D1552+VLOOKUP(E1552,'Volet 1 - Domaines 2&amp;3'!$A$39:$L$43,12,0))*$B$6,error),"")</f>
        <v/>
      </c>
      <c r="H1552" s="119" t="str" cm="1">
        <f t="array" ref="H1552">IF(SUMIF('BDD de référence'!$B$6:$B$4786,A1552,'BDD de référence'!$J$6:$J$4786)&gt;0,IFERROR((VLOOKUP(E1552,'Volet 1 - Domaines 2&amp;3'!$A$39:$L$43,11,0)*D1552+VLOOKUP(E1552,'Volet 1 - Domaines 2&amp;3'!$A$39:$L$43,12,0))*$B$6,error),"")</f>
        <v/>
      </c>
      <c r="I1552" s="119">
        <f>IFERROR((VLOOKUP(E1552,'Simulations - Consolidé'!$A$41:$P$45,15,0)*D1552+VLOOKUP(E1552,'Simulations - Consolidé'!$A$41:$P$45,16,0)),"")*$C$6</f>
        <v>20469.536738172203</v>
      </c>
      <c r="J1552" s="167">
        <v>12464.84</v>
      </c>
      <c r="K1552" s="167">
        <v>14957.81</v>
      </c>
      <c r="L1552" s="167">
        <v>10399.09</v>
      </c>
      <c r="M1552" s="167">
        <v>12478.91</v>
      </c>
      <c r="N1552" s="167">
        <v>7391.79</v>
      </c>
      <c r="O1552" s="167">
        <v>8870.15</v>
      </c>
    </row>
    <row r="1553" spans="1:15">
      <c r="A1553" s="1" t="s">
        <v>6405</v>
      </c>
      <c r="B1553" s="1" t="str">
        <f>VLOOKUP(A1553,'BDD de référence'!$B$5:$D$5006,3,0)</f>
        <v>59</v>
      </c>
      <c r="C1553" s="1" t="str">
        <f>VLOOKUP(A1553,'BDD de référence'!$B$5:$E$5006,4,0)</f>
        <v>Hauts-de-France</v>
      </c>
      <c r="D1553" s="201">
        <v>16850.25</v>
      </c>
      <c r="E1553" s="189" t="str">
        <f t="shared" si="24"/>
        <v>Tranche B</v>
      </c>
      <c r="F1553" s="119">
        <f>IFERROR((VLOOKUP(E1553,'Simulations - Consolidé'!$A$41:$P$45,13,0)*D1553+VLOOKUP(E1553,'Simulations - Consolidé'!$A$41:$P$45,14,0)),"")*$B$6</f>
        <v>33364.199999999997</v>
      </c>
      <c r="G1553" s="119" t="str" cm="1">
        <f t="array" ref="G1553">IF(SUMIF('BDD de référence'!$B$6:$B$4786,A1553,'BDD de référence'!$I$6:$I$4786)&gt;0,IFERROR((VLOOKUP(E1553,'Volet 1 - Domaines 2&amp;3'!$A$39:$L$43,11,0)*D1553+VLOOKUP(E1553,'Volet 1 - Domaines 2&amp;3'!$A$39:$L$43,12,0))*$B$6,error),"")</f>
        <v/>
      </c>
      <c r="H1553" s="119" t="str" cm="1">
        <f t="array" ref="H1553">IF(SUMIF('BDD de référence'!$B$6:$B$4786,A1553,'BDD de référence'!$J$6:$J$4786)&gt;0,IFERROR((VLOOKUP(E1553,'Volet 1 - Domaines 2&amp;3'!$A$39:$L$43,11,0)*D1553+VLOOKUP(E1553,'Volet 1 - Domaines 2&amp;3'!$A$39:$L$43,12,0))*$B$6,error),"")</f>
        <v/>
      </c>
      <c r="I1553" s="119">
        <f>IFERROR((VLOOKUP(E1553,'Simulations - Consolidé'!$A$41:$P$45,15,0)*D1553+VLOOKUP(E1553,'Simulations - Consolidé'!$A$41:$P$45,16,0)),"")*$C$6</f>
        <v>14504.092682926828</v>
      </c>
      <c r="J1553" s="167">
        <v>9162.7100000000009</v>
      </c>
      <c r="K1553" s="167">
        <v>10995.26</v>
      </c>
      <c r="L1553" s="167">
        <v>8064.59</v>
      </c>
      <c r="M1553" s="167">
        <v>9677.51</v>
      </c>
      <c r="N1553" s="167">
        <v>6211.05</v>
      </c>
      <c r="O1553" s="167">
        <v>7453.26</v>
      </c>
    </row>
    <row r="1554" spans="1:15">
      <c r="A1554" s="1" t="s">
        <v>6488</v>
      </c>
      <c r="B1554" s="1" t="str">
        <f>VLOOKUP(A1554,'BDD de référence'!$B$5:$D$5006,3,0)</f>
        <v>59</v>
      </c>
      <c r="C1554" s="1" t="str">
        <f>VLOOKUP(A1554,'BDD de référence'!$B$5:$E$5006,4,0)</f>
        <v>Hauts-de-France</v>
      </c>
      <c r="D1554" s="201">
        <v>9696.5</v>
      </c>
      <c r="E1554" s="189" t="str">
        <f t="shared" si="24"/>
        <v>Tranche B</v>
      </c>
      <c r="F1554" s="119">
        <f>IFERROR((VLOOKUP(E1554,'Simulations - Consolidé'!$A$41:$P$45,13,0)*D1554+VLOOKUP(E1554,'Simulations - Consolidé'!$A$41:$P$45,14,0)),"")*$B$6</f>
        <v>23948.941935483872</v>
      </c>
      <c r="G1554" s="119" t="str" cm="1">
        <f t="array" ref="G1554">IF(SUMIF('BDD de référence'!$B$6:$B$4786,A1554,'BDD de référence'!$I$6:$I$4786)&gt;0,IFERROR((VLOOKUP(E1554,'Volet 1 - Domaines 2&amp;3'!$A$39:$L$43,11,0)*D1554+VLOOKUP(E1554,'Volet 1 - Domaines 2&amp;3'!$A$39:$L$43,12,0))*$B$6,error),"")</f>
        <v/>
      </c>
      <c r="H1554" s="119" t="str" cm="1">
        <f t="array" ref="H1554">IF(SUMIF('BDD de référence'!$B$6:$B$4786,A1554,'BDD de référence'!$J$6:$J$4786)&gt;0,IFERROR((VLOOKUP(E1554,'Volet 1 - Domaines 2&amp;3'!$A$39:$L$43,11,0)*D1554+VLOOKUP(E1554,'Volet 1 - Domaines 2&amp;3'!$A$39:$L$43,12,0))*$B$6,error),"")</f>
        <v/>
      </c>
      <c r="I1554" s="119">
        <f>IFERROR((VLOOKUP(E1554,'Simulations - Consolidé'!$A$41:$P$45,15,0)*D1554+VLOOKUP(E1554,'Simulations - Consolidé'!$A$41:$P$45,16,0)),"")*$C$6</f>
        <v>10411.089535798583</v>
      </c>
      <c r="J1554" s="167">
        <v>7047.3600000000006</v>
      </c>
      <c r="K1554" s="167">
        <v>8456.84</v>
      </c>
      <c r="L1554" s="167">
        <v>6141.54</v>
      </c>
      <c r="M1554" s="167">
        <v>7369.85</v>
      </c>
      <c r="N1554" s="167">
        <v>5634.14</v>
      </c>
      <c r="O1554" s="167">
        <v>6760.97</v>
      </c>
    </row>
    <row r="1555" spans="1:15">
      <c r="A1555" s="1" t="s">
        <v>6369</v>
      </c>
      <c r="B1555" s="1" t="str">
        <f>VLOOKUP(A1555,'BDD de référence'!$B$5:$D$5006,3,0)</f>
        <v>59</v>
      </c>
      <c r="C1555" s="1" t="str">
        <f>VLOOKUP(A1555,'BDD de référence'!$B$5:$E$5006,4,0)</f>
        <v>Hauts-de-France</v>
      </c>
      <c r="D1555" s="201">
        <v>25257</v>
      </c>
      <c r="E1555" s="189" t="str">
        <f t="shared" si="24"/>
        <v>Tranche C</v>
      </c>
      <c r="F1555" s="119">
        <f>IFERROR((VLOOKUP(E1555,'Simulations - Consolidé'!$A$41:$P$45,13,0)*D1555+VLOOKUP(E1555,'Simulations - Consolidé'!$A$41:$P$45,14,0)),"")*$B$6</f>
        <v>41951.960963855418</v>
      </c>
      <c r="G1555" s="119" t="str" cm="1">
        <f t="array" ref="G1555">IF(SUMIF('BDD de référence'!$B$6:$B$4786,A1555,'BDD de référence'!$I$6:$I$4786)&gt;0,IFERROR((VLOOKUP(E1555,'Volet 1 - Domaines 2&amp;3'!$A$39:$L$43,11,0)*D1555+VLOOKUP(E1555,'Volet 1 - Domaines 2&amp;3'!$A$39:$L$43,12,0))*$B$6,error),"")</f>
        <v/>
      </c>
      <c r="H1555" s="119" t="str" cm="1">
        <f t="array" ref="H1555">IF(SUMIF('BDD de référence'!$B$6:$B$4786,A1555,'BDD de référence'!$J$6:$J$4786)&gt;0,IFERROR((VLOOKUP(E1555,'Volet 1 - Domaines 2&amp;3'!$A$39:$L$43,11,0)*D1555+VLOOKUP(E1555,'Volet 1 - Domaines 2&amp;3'!$A$39:$L$43,12,0))*$B$6,error),"")</f>
        <v/>
      </c>
      <c r="I1555" s="119">
        <f>IFERROR((VLOOKUP(E1555,'Simulations - Consolidé'!$A$41:$P$45,15,0)*D1555+VLOOKUP(E1555,'Simulations - Consolidé'!$A$41:$P$45,16,0)),"")*$C$6</f>
        <v>18237.366100499563</v>
      </c>
      <c r="J1555" s="167">
        <v>11132.300000000001</v>
      </c>
      <c r="K1555" s="167">
        <v>13358.76</v>
      </c>
      <c r="L1555" s="167">
        <v>9732.82</v>
      </c>
      <c r="M1555" s="167">
        <v>11679.39</v>
      </c>
      <c r="N1555" s="167">
        <v>6799.55</v>
      </c>
      <c r="O1555" s="167">
        <v>8159.46</v>
      </c>
    </row>
    <row r="1556" spans="1:15">
      <c r="A1556" s="1" t="s">
        <v>6410</v>
      </c>
      <c r="B1556" s="1" t="str">
        <f>VLOOKUP(A1556,'BDD de référence'!$B$5:$D$5006,3,0)</f>
        <v>59</v>
      </c>
      <c r="C1556" s="1" t="str">
        <f>VLOOKUP(A1556,'BDD de référence'!$B$5:$E$5006,4,0)</f>
        <v>Hauts-de-France</v>
      </c>
      <c r="D1556" s="201">
        <v>16446.5</v>
      </c>
      <c r="E1556" s="189" t="str">
        <f t="shared" si="24"/>
        <v>Tranche B</v>
      </c>
      <c r="F1556" s="119">
        <f>IFERROR((VLOOKUP(E1556,'Simulations - Consolidé'!$A$41:$P$45,13,0)*D1556+VLOOKUP(E1556,'Simulations - Consolidé'!$A$41:$P$45,14,0)),"")*$B$6</f>
        <v>32832.8129032258</v>
      </c>
      <c r="G1556" s="119" t="str" cm="1">
        <f t="array" ref="G1556">IF(SUMIF('BDD de référence'!$B$6:$B$4786,A1556,'BDD de référence'!$I$6:$I$4786)&gt;0,IFERROR((VLOOKUP(E1556,'Volet 1 - Domaines 2&amp;3'!$A$39:$L$43,11,0)*D1556+VLOOKUP(E1556,'Volet 1 - Domaines 2&amp;3'!$A$39:$L$43,12,0))*$B$6,error),"")</f>
        <v/>
      </c>
      <c r="H1556" s="119" t="str" cm="1">
        <f t="array" ref="H1556">IF(SUMIF('BDD de référence'!$B$6:$B$4786,A1556,'BDD de référence'!$J$6:$J$4786)&gt;0,IFERROR((VLOOKUP(E1556,'Volet 1 - Domaines 2&amp;3'!$A$39:$L$43,11,0)*D1556+VLOOKUP(E1556,'Volet 1 - Domaines 2&amp;3'!$A$39:$L$43,12,0))*$B$6,error),"")</f>
        <v/>
      </c>
      <c r="I1556" s="119">
        <f>IFERROR((VLOOKUP(E1556,'Simulations - Consolidé'!$A$41:$P$45,15,0)*D1556+VLOOKUP(E1556,'Simulations - Consolidé'!$A$41:$P$45,16,0)),"")*$C$6</f>
        <v>14273.08796223446</v>
      </c>
      <c r="J1556" s="167">
        <v>9043.33</v>
      </c>
      <c r="K1556" s="167">
        <v>10852</v>
      </c>
      <c r="L1556" s="167">
        <v>7956.05</v>
      </c>
      <c r="M1556" s="167">
        <v>9547.26</v>
      </c>
      <c r="N1556" s="167">
        <v>6178.49</v>
      </c>
      <c r="O1556" s="167">
        <v>7414.1900000000005</v>
      </c>
    </row>
    <row r="1557" spans="1:15">
      <c r="A1557" s="1" t="s">
        <v>6778</v>
      </c>
      <c r="B1557" s="1" t="str">
        <f>VLOOKUP(A1557,'BDD de référence'!$B$5:$D$5006,3,0)</f>
        <v>60</v>
      </c>
      <c r="C1557" s="1" t="str">
        <f>VLOOKUP(A1557,'BDD de référence'!$B$5:$E$5006,4,0)</f>
        <v>Hauts-de-France</v>
      </c>
      <c r="D1557" s="201">
        <v>13282.5</v>
      </c>
      <c r="E1557" s="189" t="str">
        <f t="shared" si="24"/>
        <v>Tranche B</v>
      </c>
      <c r="F1557" s="119">
        <f>IFERROR((VLOOKUP(E1557,'Simulations - Consolidé'!$A$41:$P$45,13,0)*D1557+VLOOKUP(E1557,'Simulations - Consolidé'!$A$41:$P$45,14,0)),"")*$B$6</f>
        <v>28668.580645161284</v>
      </c>
      <c r="G1557" s="119" t="str" cm="1">
        <f t="array" ref="G1557">IF(SUMIF('BDD de référence'!$B$6:$B$4786,A1557,'BDD de référence'!$I$6:$I$4786)&gt;0,IFERROR((VLOOKUP(E1557,'Volet 1 - Domaines 2&amp;3'!$A$39:$L$43,11,0)*D1557+VLOOKUP(E1557,'Volet 1 - Domaines 2&amp;3'!$A$39:$L$43,12,0))*$B$6,error),"")</f>
        <v/>
      </c>
      <c r="H1557" s="119" t="str" cm="1">
        <f t="array" ref="H1557">IF(SUMIF('BDD de référence'!$B$6:$B$4786,A1557,'BDD de référence'!$J$6:$J$4786)&gt;0,IFERROR((VLOOKUP(E1557,'Volet 1 - Domaines 2&amp;3'!$A$39:$L$43,11,0)*D1557+VLOOKUP(E1557,'Volet 1 - Domaines 2&amp;3'!$A$39:$L$43,12,0))*$B$6,error),"")</f>
        <v/>
      </c>
      <c r="I1557" s="119">
        <f>IFERROR((VLOOKUP(E1557,'Simulations - Consolidé'!$A$41:$P$45,15,0)*D1557+VLOOKUP(E1557,'Simulations - Consolidé'!$A$41:$P$45,16,0)),"")*$C$6</f>
        <v>12462.811959087332</v>
      </c>
      <c r="J1557" s="167">
        <v>8107.74</v>
      </c>
      <c r="K1557" s="167">
        <v>9729.2900000000009</v>
      </c>
      <c r="L1557" s="167">
        <v>7105.52</v>
      </c>
      <c r="M1557" s="167">
        <v>8526.630000000001</v>
      </c>
      <c r="N1557" s="167">
        <v>5923.33</v>
      </c>
      <c r="O1557" s="167">
        <v>7108</v>
      </c>
    </row>
    <row r="1558" spans="1:15">
      <c r="A1558" s="1" t="s">
        <v>6797</v>
      </c>
      <c r="B1558" s="1" t="str">
        <f>VLOOKUP(A1558,'BDD de référence'!$B$5:$D$5006,3,0)</f>
        <v>60</v>
      </c>
      <c r="C1558" s="1" t="str">
        <f>VLOOKUP(A1558,'BDD de référence'!$B$5:$E$5006,4,0)</f>
        <v>Hauts-de-France</v>
      </c>
      <c r="D1558" s="201">
        <v>8900.5</v>
      </c>
      <c r="E1558" s="189" t="str">
        <f t="shared" si="24"/>
        <v>Tranche B</v>
      </c>
      <c r="F1558" s="119">
        <f>IFERROR((VLOOKUP(E1558,'Simulations - Consolidé'!$A$41:$P$45,13,0)*D1558+VLOOKUP(E1558,'Simulations - Consolidé'!$A$41:$P$45,14,0)),"")*$B$6</f>
        <v>22901.303225806449</v>
      </c>
      <c r="G1558" s="119" t="str" cm="1">
        <f t="array" ref="G1558">IF(SUMIF('BDD de référence'!$B$6:$B$4786,A1558,'BDD de référence'!$I$6:$I$4786)&gt;0,IFERROR((VLOOKUP(E1558,'Volet 1 - Domaines 2&amp;3'!$A$39:$L$43,11,0)*D1558+VLOOKUP(E1558,'Volet 1 - Domaines 2&amp;3'!$A$39:$L$43,12,0))*$B$6,error),"")</f>
        <v/>
      </c>
      <c r="H1558" s="119" t="str" cm="1">
        <f t="array" ref="H1558">IF(SUMIF('BDD de référence'!$B$6:$B$4786,A1558,'BDD de référence'!$J$6:$J$4786)&gt;0,IFERROR((VLOOKUP(E1558,'Volet 1 - Domaines 2&amp;3'!$A$39:$L$43,11,0)*D1558+VLOOKUP(E1558,'Volet 1 - Domaines 2&amp;3'!$A$39:$L$43,12,0))*$B$6,error),"")</f>
        <v/>
      </c>
      <c r="I1558" s="119">
        <f>IFERROR((VLOOKUP(E1558,'Simulations - Consolidé'!$A$41:$P$45,15,0)*D1558+VLOOKUP(E1558,'Simulations - Consolidé'!$A$41:$P$45,16,0)),"")*$C$6</f>
        <v>9955.6597954366625</v>
      </c>
      <c r="J1558" s="167">
        <v>6811.99</v>
      </c>
      <c r="K1558" s="167">
        <v>8174.39</v>
      </c>
      <c r="L1558" s="167">
        <v>5927.56</v>
      </c>
      <c r="M1558" s="167">
        <v>7113.08</v>
      </c>
      <c r="N1558" s="167">
        <v>5569.9400000000005</v>
      </c>
      <c r="O1558" s="167">
        <v>6683.93</v>
      </c>
    </row>
    <row r="1559" spans="1:15">
      <c r="A1559" s="1" t="s">
        <v>6839</v>
      </c>
      <c r="B1559" s="1" t="str">
        <f>VLOOKUP(A1559,'BDD de référence'!$B$5:$D$5006,3,0)</f>
        <v>60</v>
      </c>
      <c r="C1559" s="1" t="str">
        <f>VLOOKUP(A1559,'BDD de référence'!$B$5:$E$5006,4,0)</f>
        <v>Hauts-de-France</v>
      </c>
      <c r="D1559" s="201">
        <v>1590</v>
      </c>
      <c r="E1559" s="189" t="str">
        <f t="shared" si="24"/>
        <v>Tranche A</v>
      </c>
      <c r="F1559" s="119">
        <f>IFERROR((VLOOKUP(E1559,'Simulations - Consolidé'!$A$41:$P$45,13,0)*D1559+VLOOKUP(E1559,'Simulations - Consolidé'!$A$41:$P$45,14,0)),"")*$B$6</f>
        <v>16458.428571428569</v>
      </c>
      <c r="G1559" s="119" t="str" cm="1">
        <f t="array" ref="G1559">IF(SUMIF('BDD de référence'!$B$6:$B$4786,A1559,'BDD de référence'!$I$6:$I$4786)&gt;0,IFERROR((VLOOKUP(E1559,'Volet 1 - Domaines 2&amp;3'!$A$39:$L$43,11,0)*D1559+VLOOKUP(E1559,'Volet 1 - Domaines 2&amp;3'!$A$39:$L$43,12,0))*$B$6,error),"")</f>
        <v/>
      </c>
      <c r="H1559" s="119" t="str" cm="1">
        <f t="array" ref="H1559">IF(SUMIF('BDD de référence'!$B$6:$B$4786,A1559,'BDD de référence'!$J$6:$J$4786)&gt;0,IFERROR((VLOOKUP(E1559,'Volet 1 - Domaines 2&amp;3'!$A$39:$L$43,11,0)*D1559+VLOOKUP(E1559,'Volet 1 - Domaines 2&amp;3'!$A$39:$L$43,12,0))*$B$6,error),"")</f>
        <v/>
      </c>
      <c r="I1559" s="119">
        <f>IFERROR((VLOOKUP(E1559,'Simulations - Consolidé'!$A$41:$P$45,15,0)*D1559+VLOOKUP(E1559,'Simulations - Consolidé'!$A$41:$P$45,16,0)),"")*$C$6</f>
        <v>7154.811846689895</v>
      </c>
      <c r="J1559" s="167">
        <v>4961.91</v>
      </c>
      <c r="K1559" s="167">
        <v>5954.3</v>
      </c>
      <c r="L1559" s="167">
        <v>4450.6000000000004</v>
      </c>
      <c r="M1559" s="167">
        <v>5340.72</v>
      </c>
      <c r="N1559" s="167">
        <v>4772.63</v>
      </c>
      <c r="O1559" s="167">
        <v>5727.16</v>
      </c>
    </row>
    <row r="1560" spans="1:15">
      <c r="A1560" s="1" t="s">
        <v>6786</v>
      </c>
      <c r="B1560" s="1" t="str">
        <f>VLOOKUP(A1560,'BDD de référence'!$B$5:$D$5006,3,0)</f>
        <v>60</v>
      </c>
      <c r="C1560" s="1" t="str">
        <f>VLOOKUP(A1560,'BDD de référence'!$B$5:$E$5006,4,0)</f>
        <v>Hauts-de-France</v>
      </c>
      <c r="D1560" s="201">
        <v>11359.5</v>
      </c>
      <c r="E1560" s="189" t="str">
        <f t="shared" si="24"/>
        <v>Tranche B</v>
      </c>
      <c r="F1560" s="119">
        <f>IFERROR((VLOOKUP(E1560,'Simulations - Consolidé'!$A$41:$P$45,13,0)*D1560+VLOOKUP(E1560,'Simulations - Consolidé'!$A$41:$P$45,14,0)),"")*$B$6</f>
        <v>26137.664516129029</v>
      </c>
      <c r="G1560" s="119" t="str" cm="1">
        <f t="array" ref="G1560">IF(SUMIF('BDD de référence'!$B$6:$B$4786,A1560,'BDD de référence'!$I$6:$I$4786)&gt;0,IFERROR((VLOOKUP(E1560,'Volet 1 - Domaines 2&amp;3'!$A$39:$L$43,11,0)*D1560+VLOOKUP(E1560,'Volet 1 - Domaines 2&amp;3'!$A$39:$L$43,12,0))*$B$6,error),"")</f>
        <v/>
      </c>
      <c r="H1560" s="119" t="str" cm="1">
        <f t="array" ref="H1560">IF(SUMIF('BDD de référence'!$B$6:$B$4786,A1560,'BDD de référence'!$J$6:$J$4786)&gt;0,IFERROR((VLOOKUP(E1560,'Volet 1 - Domaines 2&amp;3'!$A$39:$L$43,11,0)*D1560+VLOOKUP(E1560,'Volet 1 - Domaines 2&amp;3'!$A$39:$L$43,12,0))*$B$6,error),"")</f>
        <v/>
      </c>
      <c r="I1560" s="119">
        <f>IFERROR((VLOOKUP(E1560,'Simulations - Consolidé'!$A$41:$P$45,15,0)*D1560+VLOOKUP(E1560,'Simulations - Consolidé'!$A$41:$P$45,16,0)),"")*$C$6</f>
        <v>11362.571518489378</v>
      </c>
      <c r="J1560" s="167">
        <v>7539.1</v>
      </c>
      <c r="K1560" s="167">
        <v>9046.92</v>
      </c>
      <c r="L1560" s="167">
        <v>6588.59</v>
      </c>
      <c r="M1560" s="167">
        <v>7906.31</v>
      </c>
      <c r="N1560" s="167">
        <v>5768.25</v>
      </c>
      <c r="O1560" s="167">
        <v>6921.9</v>
      </c>
    </row>
    <row r="1561" spans="1:15">
      <c r="A1561" s="1" t="s">
        <v>6823</v>
      </c>
      <c r="B1561" s="1" t="str">
        <f>VLOOKUP(A1561,'BDD de référence'!$B$5:$D$5006,3,0)</f>
        <v>60</v>
      </c>
      <c r="C1561" s="1" t="str">
        <f>VLOOKUP(A1561,'BDD de référence'!$B$5:$E$5006,4,0)</f>
        <v>Hauts-de-France</v>
      </c>
      <c r="D1561" s="201">
        <v>2797.5</v>
      </c>
      <c r="E1561" s="189" t="str">
        <f t="shared" si="24"/>
        <v>Tranche A</v>
      </c>
      <c r="F1561" s="119">
        <f>IFERROR((VLOOKUP(E1561,'Simulations - Consolidé'!$A$41:$P$45,13,0)*D1561+VLOOKUP(E1561,'Simulations - Consolidé'!$A$41:$P$45,14,0)),"")*$B$6</f>
        <v>17338.178571428569</v>
      </c>
      <c r="G1561" s="119" t="str" cm="1">
        <f t="array" ref="G1561">IF(SUMIF('BDD de référence'!$B$6:$B$4786,A1561,'BDD de référence'!$I$6:$I$4786)&gt;0,IFERROR((VLOOKUP(E1561,'Volet 1 - Domaines 2&amp;3'!$A$39:$L$43,11,0)*D1561+VLOOKUP(E1561,'Volet 1 - Domaines 2&amp;3'!$A$39:$L$43,12,0))*$B$6,error),"")</f>
        <v/>
      </c>
      <c r="H1561" s="119" t="str" cm="1">
        <f t="array" ref="H1561">IF(SUMIF('BDD de référence'!$B$6:$B$4786,A1561,'BDD de référence'!$J$6:$J$4786)&gt;0,IFERROR((VLOOKUP(E1561,'Volet 1 - Domaines 2&amp;3'!$A$39:$L$43,11,0)*D1561+VLOOKUP(E1561,'Volet 1 - Domaines 2&amp;3'!$A$39:$L$43,12,0))*$B$6,error),"")</f>
        <v/>
      </c>
      <c r="I1561" s="119">
        <f>IFERROR((VLOOKUP(E1561,'Simulations - Consolidé'!$A$41:$P$45,15,0)*D1561+VLOOKUP(E1561,'Simulations - Consolidé'!$A$41:$P$45,16,0)),"")*$C$6</f>
        <v>7537.2569686411143</v>
      </c>
      <c r="J1561" s="167">
        <v>5249.41</v>
      </c>
      <c r="K1561" s="167">
        <v>6299.3</v>
      </c>
      <c r="L1561" s="167">
        <v>4666.2300000000005</v>
      </c>
      <c r="M1561" s="167">
        <v>5599.4800000000005</v>
      </c>
      <c r="N1561" s="167">
        <v>4916.38</v>
      </c>
      <c r="O1561" s="167">
        <v>5899.66</v>
      </c>
    </row>
    <row r="1562" spans="1:15">
      <c r="A1562" s="1" t="s">
        <v>6740</v>
      </c>
      <c r="B1562" s="1" t="str">
        <f>VLOOKUP(A1562,'BDD de référence'!$B$5:$D$5006,3,0)</f>
        <v>60</v>
      </c>
      <c r="C1562" s="1" t="str">
        <f>VLOOKUP(A1562,'BDD de référence'!$B$5:$E$5006,4,0)</f>
        <v>Hauts-de-France</v>
      </c>
      <c r="D1562" s="201">
        <v>117646.5</v>
      </c>
      <c r="E1562" s="189" t="str">
        <f t="shared" si="24"/>
        <v>Tranche C</v>
      </c>
      <c r="F1562" s="119">
        <f>IFERROR((VLOOKUP(E1562,'Simulations - Consolidé'!$A$41:$P$45,13,0)*D1562+VLOOKUP(E1562,'Simulations - Consolidé'!$A$41:$P$45,14,0)),"")*$B$6</f>
        <v>80555.188192771078</v>
      </c>
      <c r="G1562" s="119" t="str" cm="1">
        <f t="array" ref="G1562">IF(SUMIF('BDD de référence'!$B$6:$B$4786,A1562,'BDD de référence'!$I$6:$I$4786)&gt;0,IFERROR((VLOOKUP(E1562,'Volet 1 - Domaines 2&amp;3'!$A$39:$L$43,11,0)*D1562+VLOOKUP(E1562,'Volet 1 - Domaines 2&amp;3'!$A$39:$L$43,12,0))*$B$6,error),"")</f>
        <v/>
      </c>
      <c r="H1562" s="119" t="str" cm="1">
        <f t="array" ref="H1562">IF(SUMIF('BDD de référence'!$B$6:$B$4786,A1562,'BDD de référence'!$J$6:$J$4786)&gt;0,IFERROR((VLOOKUP(E1562,'Volet 1 - Domaines 2&amp;3'!$A$39:$L$43,11,0)*D1562+VLOOKUP(E1562,'Volet 1 - Domaines 2&amp;3'!$A$39:$L$43,12,0))*$B$6,error),"")</f>
        <v/>
      </c>
      <c r="I1562" s="119">
        <f>IFERROR((VLOOKUP(E1562,'Simulations - Consolidé'!$A$41:$P$45,15,0)*D1562+VLOOKUP(E1562,'Simulations - Consolidé'!$A$41:$P$45,16,0)),"")*$C$6</f>
        <v>35018.969903026737</v>
      </c>
      <c r="J1562" s="167">
        <v>21150.429999999997</v>
      </c>
      <c r="K1562" s="167">
        <v>25380.519999999997</v>
      </c>
      <c r="L1562" s="167">
        <v>14741.89</v>
      </c>
      <c r="M1562" s="167">
        <v>17690.269999999997</v>
      </c>
      <c r="N1562" s="167">
        <v>11252.050000000001</v>
      </c>
      <c r="O1562" s="167">
        <v>13502.46</v>
      </c>
    </row>
    <row r="1563" spans="1:15">
      <c r="A1563" s="1" t="s">
        <v>6790</v>
      </c>
      <c r="B1563" s="1" t="str">
        <f>VLOOKUP(A1563,'BDD de référence'!$B$5:$D$5006,3,0)</f>
        <v>60</v>
      </c>
      <c r="C1563" s="1" t="str">
        <f>VLOOKUP(A1563,'BDD de référence'!$B$5:$E$5006,4,0)</f>
        <v>Hauts-de-France</v>
      </c>
      <c r="D1563" s="201">
        <v>9817.5</v>
      </c>
      <c r="E1563" s="189" t="str">
        <f t="shared" si="24"/>
        <v>Tranche B</v>
      </c>
      <c r="F1563" s="119">
        <f>IFERROR((VLOOKUP(E1563,'Simulations - Consolidé'!$A$41:$P$45,13,0)*D1563+VLOOKUP(E1563,'Simulations - Consolidé'!$A$41:$P$45,14,0)),"")*$B$6</f>
        <v>24108.193548387095</v>
      </c>
      <c r="G1563" s="119" t="str" cm="1">
        <f t="array" ref="G1563">IF(SUMIF('BDD de référence'!$B$6:$B$4786,A1563,'BDD de référence'!$I$6:$I$4786)&gt;0,IFERROR((VLOOKUP(E1563,'Volet 1 - Domaines 2&amp;3'!$A$39:$L$43,11,0)*D1563+VLOOKUP(E1563,'Volet 1 - Domaines 2&amp;3'!$A$39:$L$43,12,0))*$B$6,error),"")</f>
        <v/>
      </c>
      <c r="H1563" s="119" t="str" cm="1">
        <f t="array" ref="H1563">IF(SUMIF('BDD de référence'!$B$6:$B$4786,A1563,'BDD de référence'!$J$6:$J$4786)&gt;0,IFERROR((VLOOKUP(E1563,'Volet 1 - Domaines 2&amp;3'!$A$39:$L$43,11,0)*D1563+VLOOKUP(E1563,'Volet 1 - Domaines 2&amp;3'!$A$39:$L$43,12,0))*$B$6,error),"")</f>
        <v/>
      </c>
      <c r="I1563" s="119">
        <f>IFERROR((VLOOKUP(E1563,'Simulations - Consolidé'!$A$41:$P$45,15,0)*D1563+VLOOKUP(E1563,'Simulations - Consolidé'!$A$41:$P$45,16,0)),"")*$C$6</f>
        <v>10480.319433516916</v>
      </c>
      <c r="J1563" s="167">
        <v>7083.14</v>
      </c>
      <c r="K1563" s="167">
        <v>8499.77</v>
      </c>
      <c r="L1563" s="167">
        <v>6174.0700000000006</v>
      </c>
      <c r="M1563" s="167">
        <v>7408.89</v>
      </c>
      <c r="N1563" s="167">
        <v>5643.9000000000005</v>
      </c>
      <c r="O1563" s="167">
        <v>6772.68</v>
      </c>
    </row>
    <row r="1564" spans="1:15">
      <c r="A1564" s="1" t="s">
        <v>6745</v>
      </c>
      <c r="B1564" s="1" t="str">
        <f>VLOOKUP(A1564,'BDD de référence'!$B$5:$D$5006,3,0)</f>
        <v>60</v>
      </c>
      <c r="C1564" s="1" t="str">
        <f>VLOOKUP(A1564,'BDD de référence'!$B$5:$E$5006,4,0)</f>
        <v>Hauts-de-France</v>
      </c>
      <c r="D1564" s="201">
        <v>37515</v>
      </c>
      <c r="E1564" s="189" t="str">
        <f t="shared" si="24"/>
        <v>Tranche C</v>
      </c>
      <c r="F1564" s="119">
        <f>IFERROR((VLOOKUP(E1564,'Simulations - Consolidé'!$A$41:$P$45,13,0)*D1564+VLOOKUP(E1564,'Simulations - Consolidé'!$A$41:$P$45,14,0)),"")*$B$6</f>
        <v>47073.73734939759</v>
      </c>
      <c r="G1564" s="119" cm="1">
        <f t="array" ref="G1564">IF(SUMIF('BDD de référence'!$B$6:$B$4786,A1564,'BDD de référence'!$I$6:$I$4786)&gt;0,IFERROR((VLOOKUP(E1564,'Volet 1 - Domaines 2&amp;3'!$A$39:$L$43,11,0)*D1564+VLOOKUP(E1564,'Volet 1 - Domaines 2&amp;3'!$A$39:$L$43,12,0))*$B$6,error),"")</f>
        <v>23699.187951807227</v>
      </c>
      <c r="H1564" s="119" cm="1">
        <f t="array" ref="H1564">IF(SUMIF('BDD de référence'!$B$6:$B$4786,A1564,'BDD de référence'!$J$6:$J$4786)&gt;0,IFERROR((VLOOKUP(E1564,'Volet 1 - Domaines 2&amp;3'!$A$39:$L$43,11,0)*D1564+VLOOKUP(E1564,'Volet 1 - Domaines 2&amp;3'!$A$39:$L$43,12,0))*$B$6,error),"")</f>
        <v>23699.187951807227</v>
      </c>
      <c r="I1564" s="119">
        <f>IFERROR((VLOOKUP(E1564,'Simulations - Consolidé'!$A$41:$P$45,15,0)*D1564+VLOOKUP(E1564,'Simulations - Consolidé'!$A$41:$P$45,16,0)),"")*$C$6</f>
        <v>20463.905906553042</v>
      </c>
      <c r="J1564" s="167">
        <v>12461.47</v>
      </c>
      <c r="K1564" s="167">
        <v>14953.77</v>
      </c>
      <c r="L1564" s="167">
        <v>10397.4</v>
      </c>
      <c r="M1564" s="167">
        <v>12476.88</v>
      </c>
      <c r="N1564" s="167">
        <v>7390.29</v>
      </c>
      <c r="O1564" s="167">
        <v>8868.35</v>
      </c>
    </row>
    <row r="1565" spans="1:15">
      <c r="A1565" s="1" t="s">
        <v>6801</v>
      </c>
      <c r="B1565" s="1" t="str">
        <f>VLOOKUP(A1565,'BDD de référence'!$B$5:$D$5006,3,0)</f>
        <v>60</v>
      </c>
      <c r="C1565" s="1" t="str">
        <f>VLOOKUP(A1565,'BDD de référence'!$B$5:$E$5006,4,0)</f>
        <v>Hauts-de-France</v>
      </c>
      <c r="D1565" s="201">
        <v>8810</v>
      </c>
      <c r="E1565" s="189" t="str">
        <f t="shared" si="24"/>
        <v>Tranche B</v>
      </c>
      <c r="F1565" s="119">
        <f>IFERROR((VLOOKUP(E1565,'Simulations - Consolidé'!$A$41:$P$45,13,0)*D1565+VLOOKUP(E1565,'Simulations - Consolidé'!$A$41:$P$45,14,0)),"")*$B$6</f>
        <v>22782.193548387095</v>
      </c>
      <c r="G1565" s="119" t="str" cm="1">
        <f t="array" ref="G1565">IF(SUMIF('BDD de référence'!$B$6:$B$4786,A1565,'BDD de référence'!$I$6:$I$4786)&gt;0,IFERROR((VLOOKUP(E1565,'Volet 1 - Domaines 2&amp;3'!$A$39:$L$43,11,0)*D1565+VLOOKUP(E1565,'Volet 1 - Domaines 2&amp;3'!$A$39:$L$43,12,0))*$B$6,error),"")</f>
        <v/>
      </c>
      <c r="H1565" s="119" t="str" cm="1">
        <f t="array" ref="H1565">IF(SUMIF('BDD de référence'!$B$6:$B$4786,A1565,'BDD de référence'!$J$6:$J$4786)&gt;0,IFERROR((VLOOKUP(E1565,'Volet 1 - Domaines 2&amp;3'!$A$39:$L$43,11,0)*D1565+VLOOKUP(E1565,'Volet 1 - Domaines 2&amp;3'!$A$39:$L$43,12,0))*$B$6,error),"")</f>
        <v/>
      </c>
      <c r="I1565" s="119">
        <f>IFERROR((VLOOKUP(E1565,'Simulations - Consolidé'!$A$41:$P$45,15,0)*D1565+VLOOKUP(E1565,'Simulations - Consolidé'!$A$41:$P$45,16,0)),"")*$C$6</f>
        <v>9903.880409126672</v>
      </c>
      <c r="J1565" s="167">
        <v>6785.22</v>
      </c>
      <c r="K1565" s="167">
        <v>8142.27</v>
      </c>
      <c r="L1565" s="167">
        <v>5903.24</v>
      </c>
      <c r="M1565" s="167">
        <v>7083.89</v>
      </c>
      <c r="N1565" s="167">
        <v>5562.6500000000005</v>
      </c>
      <c r="O1565" s="167">
        <v>6675.18</v>
      </c>
    </row>
    <row r="1566" spans="1:15">
      <c r="A1566" s="1" t="s">
        <v>6764</v>
      </c>
      <c r="B1566" s="1" t="str">
        <f>VLOOKUP(A1566,'BDD de référence'!$B$5:$D$5006,3,0)</f>
        <v>60</v>
      </c>
      <c r="C1566" s="1" t="str">
        <f>VLOOKUP(A1566,'BDD de référence'!$B$5:$E$5006,4,0)</f>
        <v>Hauts-de-France</v>
      </c>
      <c r="D1566" s="201">
        <v>19430.5</v>
      </c>
      <c r="E1566" s="189" t="str">
        <f t="shared" si="24"/>
        <v>Tranche B</v>
      </c>
      <c r="F1566" s="119">
        <f>IFERROR((VLOOKUP(E1566,'Simulations - Consolidé'!$A$41:$P$45,13,0)*D1566+VLOOKUP(E1566,'Simulations - Consolidé'!$A$41:$P$45,14,0)),"")*$B$6</f>
        <v>36760.141935483865</v>
      </c>
      <c r="G1566" s="119" t="str" cm="1">
        <f t="array" ref="G1566">IF(SUMIF('BDD de référence'!$B$6:$B$4786,A1566,'BDD de référence'!$I$6:$I$4786)&gt;0,IFERROR((VLOOKUP(E1566,'Volet 1 - Domaines 2&amp;3'!$A$39:$L$43,11,0)*D1566+VLOOKUP(E1566,'Volet 1 - Domaines 2&amp;3'!$A$39:$L$43,12,0))*$B$6,error),"")</f>
        <v/>
      </c>
      <c r="H1566" s="119" t="str" cm="1">
        <f t="array" ref="H1566">IF(SUMIF('BDD de référence'!$B$6:$B$4786,A1566,'BDD de référence'!$J$6:$J$4786)&gt;0,IFERROR((VLOOKUP(E1566,'Volet 1 - Domaines 2&amp;3'!$A$39:$L$43,11,0)*D1566+VLOOKUP(E1566,'Volet 1 - Domaines 2&amp;3'!$A$39:$L$43,12,0))*$B$6,error),"")</f>
        <v/>
      </c>
      <c r="I1566" s="119">
        <f>IFERROR((VLOOKUP(E1566,'Simulations - Consolidé'!$A$41:$P$45,15,0)*D1566+VLOOKUP(E1566,'Simulations - Consolidé'!$A$41:$P$45,16,0)),"")*$C$6</f>
        <v>15980.377340676632</v>
      </c>
      <c r="J1566" s="167">
        <v>9925.7000000000007</v>
      </c>
      <c r="K1566" s="167">
        <v>11910.84</v>
      </c>
      <c r="L1566" s="167">
        <v>8758.2000000000007</v>
      </c>
      <c r="M1566" s="167">
        <v>10509.84</v>
      </c>
      <c r="N1566" s="167">
        <v>6419.14</v>
      </c>
      <c r="O1566" s="167">
        <v>7702.97</v>
      </c>
    </row>
    <row r="1567" spans="1:15">
      <c r="A1567" s="1" t="s">
        <v>6775</v>
      </c>
      <c r="B1567" s="1" t="str">
        <f>VLOOKUP(A1567,'BDD de référence'!$B$5:$D$5006,3,0)</f>
        <v>60</v>
      </c>
      <c r="C1567" s="1" t="str">
        <f>VLOOKUP(A1567,'BDD de référence'!$B$5:$E$5006,4,0)</f>
        <v>Hauts-de-France</v>
      </c>
      <c r="D1567" s="201">
        <v>17395.5</v>
      </c>
      <c r="E1567" s="189" t="str">
        <f t="shared" si="24"/>
        <v>Tranche B</v>
      </c>
      <c r="F1567" s="119">
        <f>IFERROR((VLOOKUP(E1567,'Simulations - Consolidé'!$A$41:$P$45,13,0)*D1567+VLOOKUP(E1567,'Simulations - Consolidé'!$A$41:$P$45,14,0)),"")*$B$6</f>
        <v>34081.819354838706</v>
      </c>
      <c r="G1567" s="119" t="str" cm="1">
        <f t="array" ref="G1567">IF(SUMIF('BDD de référence'!$B$6:$B$4786,A1567,'BDD de référence'!$I$6:$I$4786)&gt;0,IFERROR((VLOOKUP(E1567,'Volet 1 - Domaines 2&amp;3'!$A$39:$L$43,11,0)*D1567+VLOOKUP(E1567,'Volet 1 - Domaines 2&amp;3'!$A$39:$L$43,12,0))*$B$6,error),"")</f>
        <v/>
      </c>
      <c r="H1567" s="119" t="str" cm="1">
        <f t="array" ref="H1567">IF(SUMIF('BDD de référence'!$B$6:$B$4786,A1567,'BDD de référence'!$J$6:$J$4786)&gt;0,IFERROR((VLOOKUP(E1567,'Volet 1 - Domaines 2&amp;3'!$A$39:$L$43,11,0)*D1567+VLOOKUP(E1567,'Volet 1 - Domaines 2&amp;3'!$A$39:$L$43,12,0))*$B$6,error),"")</f>
        <v/>
      </c>
      <c r="I1567" s="119">
        <f>IFERROR((VLOOKUP(E1567,'Simulations - Consolidé'!$A$41:$P$45,15,0)*D1567+VLOOKUP(E1567,'Simulations - Consolidé'!$A$41:$P$45,16,0)),"")*$C$6</f>
        <v>14816.056333595592</v>
      </c>
      <c r="J1567" s="167">
        <v>9323.9500000000007</v>
      </c>
      <c r="K1567" s="167">
        <v>11188.74</v>
      </c>
      <c r="L1567" s="167">
        <v>8211.16</v>
      </c>
      <c r="M1567" s="167">
        <v>9853.4</v>
      </c>
      <c r="N1567" s="167">
        <v>6255.02</v>
      </c>
      <c r="O1567" s="167">
        <v>7506.0300000000007</v>
      </c>
    </row>
    <row r="1568" spans="1:15">
      <c r="A1568" s="1" t="s">
        <v>6773</v>
      </c>
      <c r="B1568" s="1" t="str">
        <f>VLOOKUP(A1568,'BDD de référence'!$B$5:$D$5006,3,0)</f>
        <v>60</v>
      </c>
      <c r="C1568" s="1" t="str">
        <f>VLOOKUP(A1568,'BDD de référence'!$B$5:$E$5006,4,0)</f>
        <v>Hauts-de-France</v>
      </c>
      <c r="D1568" s="201">
        <v>17651</v>
      </c>
      <c r="E1568" s="189" t="str">
        <f t="shared" si="24"/>
        <v>Tranche B</v>
      </c>
      <c r="F1568" s="119">
        <f>IFERROR((VLOOKUP(E1568,'Simulations - Consolidé'!$A$41:$P$45,13,0)*D1568+VLOOKUP(E1568,'Simulations - Consolidé'!$A$41:$P$45,14,0)),"")*$B$6</f>
        <v>34418.09032258064</v>
      </c>
      <c r="G1568" s="119" t="str" cm="1">
        <f t="array" ref="G1568">IF(SUMIF('BDD de référence'!$B$6:$B$4786,A1568,'BDD de référence'!$I$6:$I$4786)&gt;0,IFERROR((VLOOKUP(E1568,'Volet 1 - Domaines 2&amp;3'!$A$39:$L$43,11,0)*D1568+VLOOKUP(E1568,'Volet 1 - Domaines 2&amp;3'!$A$39:$L$43,12,0))*$B$6,error),"")</f>
        <v/>
      </c>
      <c r="H1568" s="119" t="str" cm="1">
        <f t="array" ref="H1568">IF(SUMIF('BDD de référence'!$B$6:$B$4786,A1568,'BDD de référence'!$J$6:$J$4786)&gt;0,IFERROR((VLOOKUP(E1568,'Volet 1 - Domaines 2&amp;3'!$A$39:$L$43,11,0)*D1568+VLOOKUP(E1568,'Volet 1 - Domaines 2&amp;3'!$A$39:$L$43,12,0))*$B$6,error),"")</f>
        <v/>
      </c>
      <c r="I1568" s="119">
        <f>IFERROR((VLOOKUP(E1568,'Simulations - Consolidé'!$A$41:$P$45,15,0)*D1568+VLOOKUP(E1568,'Simulations - Consolidé'!$A$41:$P$45,16,0)),"")*$C$6</f>
        <v>14962.24012588513</v>
      </c>
      <c r="J1568" s="167">
        <v>9399.5</v>
      </c>
      <c r="K1568" s="167">
        <v>11279.4</v>
      </c>
      <c r="L1568" s="167">
        <v>8279.85</v>
      </c>
      <c r="M1568" s="167">
        <v>9935.82</v>
      </c>
      <c r="N1568" s="167">
        <v>6275.63</v>
      </c>
      <c r="O1568" s="167">
        <v>7530.76</v>
      </c>
    </row>
    <row r="1569" spans="1:15">
      <c r="A1569" s="1" t="s">
        <v>6766</v>
      </c>
      <c r="B1569" s="1" t="str">
        <f>VLOOKUP(A1569,'BDD de référence'!$B$5:$D$5006,3,0)</f>
        <v>60</v>
      </c>
      <c r="C1569" s="1" t="str">
        <f>VLOOKUP(A1569,'BDD de référence'!$B$5:$E$5006,4,0)</f>
        <v>Hauts-de-France</v>
      </c>
      <c r="D1569" s="201">
        <v>19158</v>
      </c>
      <c r="E1569" s="189" t="str">
        <f t="shared" si="24"/>
        <v>Tranche B</v>
      </c>
      <c r="F1569" s="119">
        <f>IFERROR((VLOOKUP(E1569,'Simulations - Consolidé'!$A$41:$P$45,13,0)*D1569+VLOOKUP(E1569,'Simulations - Consolidé'!$A$41:$P$45,14,0)),"")*$B$6</f>
        <v>36401.496774193547</v>
      </c>
      <c r="G1569" s="119" t="str" cm="1">
        <f t="array" ref="G1569">IF(SUMIF('BDD de référence'!$B$6:$B$4786,A1569,'BDD de référence'!$I$6:$I$4786)&gt;0,IFERROR((VLOOKUP(E1569,'Volet 1 - Domaines 2&amp;3'!$A$39:$L$43,11,0)*D1569+VLOOKUP(E1569,'Volet 1 - Domaines 2&amp;3'!$A$39:$L$43,12,0))*$B$6,error),"")</f>
        <v/>
      </c>
      <c r="H1569" s="119" t="str" cm="1">
        <f t="array" ref="H1569">IF(SUMIF('BDD de référence'!$B$6:$B$4786,A1569,'BDD de référence'!$J$6:$J$4786)&gt;0,IFERROR((VLOOKUP(E1569,'Volet 1 - Domaines 2&amp;3'!$A$39:$L$43,11,0)*D1569+VLOOKUP(E1569,'Volet 1 - Domaines 2&amp;3'!$A$39:$L$43,12,0))*$B$6,error),"")</f>
        <v/>
      </c>
      <c r="I1569" s="119">
        <f>IFERROR((VLOOKUP(E1569,'Simulations - Consolidé'!$A$41:$P$45,15,0)*D1569+VLOOKUP(E1569,'Simulations - Consolidé'!$A$41:$P$45,16,0)),"")*$C$6</f>
        <v>15824.46703383163</v>
      </c>
      <c r="J1569" s="167">
        <v>9845.11</v>
      </c>
      <c r="K1569" s="167">
        <v>11814.14</v>
      </c>
      <c r="L1569" s="167">
        <v>8684.9500000000007</v>
      </c>
      <c r="M1569" s="167">
        <v>10421.94</v>
      </c>
      <c r="N1569" s="167">
        <v>6397.16</v>
      </c>
      <c r="O1569" s="167">
        <v>7676.6</v>
      </c>
    </row>
    <row r="1570" spans="1:15">
      <c r="A1570" s="1" t="s">
        <v>6803</v>
      </c>
      <c r="B1570" s="1" t="str">
        <f>VLOOKUP(A1570,'BDD de référence'!$B$5:$D$5006,3,0)</f>
        <v>60</v>
      </c>
      <c r="C1570" s="1" t="str">
        <f>VLOOKUP(A1570,'BDD de référence'!$B$5:$E$5006,4,0)</f>
        <v>Hauts-de-France</v>
      </c>
      <c r="D1570" s="201">
        <v>6842.5</v>
      </c>
      <c r="E1570" s="189" t="str">
        <f t="shared" si="24"/>
        <v>Tranche A</v>
      </c>
      <c r="F1570" s="119">
        <f>IFERROR((VLOOKUP(E1570,'Simulations - Consolidé'!$A$41:$P$45,13,0)*D1570+VLOOKUP(E1570,'Simulations - Consolidé'!$A$41:$P$45,14,0)),"")*$B$6</f>
        <v>20285.25</v>
      </c>
      <c r="G1570" s="119" t="str" cm="1">
        <f t="array" ref="G1570">IF(SUMIF('BDD de référence'!$B$6:$B$4786,A1570,'BDD de référence'!$I$6:$I$4786)&gt;0,IFERROR((VLOOKUP(E1570,'Volet 1 - Domaines 2&amp;3'!$A$39:$L$43,11,0)*D1570+VLOOKUP(E1570,'Volet 1 - Domaines 2&amp;3'!$A$39:$L$43,12,0))*$B$6,error),"")</f>
        <v/>
      </c>
      <c r="H1570" s="119" t="str" cm="1">
        <f t="array" ref="H1570">IF(SUMIF('BDD de référence'!$B$6:$B$4786,A1570,'BDD de référence'!$J$6:$J$4786)&gt;0,IFERROR((VLOOKUP(E1570,'Volet 1 - Domaines 2&amp;3'!$A$39:$L$43,11,0)*D1570+VLOOKUP(E1570,'Volet 1 - Domaines 2&amp;3'!$A$39:$L$43,12,0))*$B$6,error),"")</f>
        <v/>
      </c>
      <c r="I1570" s="119">
        <f>IFERROR((VLOOKUP(E1570,'Simulations - Consolidé'!$A$41:$P$45,15,0)*D1570+VLOOKUP(E1570,'Simulations - Consolidé'!$A$41:$P$45,16,0)),"")*$C$6</f>
        <v>8818.4085365853662</v>
      </c>
      <c r="J1570" s="167">
        <v>6212.5</v>
      </c>
      <c r="K1570" s="167">
        <v>7455</v>
      </c>
      <c r="L1570" s="167">
        <v>5388.55</v>
      </c>
      <c r="M1570" s="167">
        <v>6466.26</v>
      </c>
      <c r="N1570" s="167">
        <v>5397.92</v>
      </c>
      <c r="O1570" s="167">
        <v>6477.51</v>
      </c>
    </row>
    <row r="1571" spans="1:15">
      <c r="A1571" s="1" t="s">
        <v>6758</v>
      </c>
      <c r="B1571" s="1" t="str">
        <f>VLOOKUP(A1571,'BDD de référence'!$B$5:$D$5006,3,0)</f>
        <v>60</v>
      </c>
      <c r="C1571" s="1" t="str">
        <f>VLOOKUP(A1571,'BDD de référence'!$B$5:$E$5006,4,0)</f>
        <v>Hauts-de-France</v>
      </c>
      <c r="D1571" s="201">
        <v>24503</v>
      </c>
      <c r="E1571" s="189" t="str">
        <f t="shared" si="24"/>
        <v>Tranche C</v>
      </c>
      <c r="F1571" s="119">
        <f>IFERROR((VLOOKUP(E1571,'Simulations - Consolidé'!$A$41:$P$45,13,0)*D1571+VLOOKUP(E1571,'Simulations - Consolidé'!$A$41:$P$45,14,0)),"")*$B$6</f>
        <v>41636.91614457831</v>
      </c>
      <c r="G1571" s="119" t="str" cm="1">
        <f t="array" ref="G1571">IF(SUMIF('BDD de référence'!$B$6:$B$4786,A1571,'BDD de référence'!$I$6:$I$4786)&gt;0,IFERROR((VLOOKUP(E1571,'Volet 1 - Domaines 2&amp;3'!$A$39:$L$43,11,0)*D1571+VLOOKUP(E1571,'Volet 1 - Domaines 2&amp;3'!$A$39:$L$43,12,0))*$B$6,error),"")</f>
        <v/>
      </c>
      <c r="H1571" s="119" cm="1">
        <f t="array" ref="H1571">IF(SUMIF('BDD de référence'!$B$6:$B$4786,A1571,'BDD de référence'!$J$6:$J$4786)&gt;0,IFERROR((VLOOKUP(E1571,'Volet 1 - Domaines 2&amp;3'!$A$39:$L$43,11,0)*D1571+VLOOKUP(E1571,'Volet 1 - Domaines 2&amp;3'!$A$39:$L$43,12,0))*$B$6,error),"")</f>
        <v>22313.331566265057</v>
      </c>
      <c r="I1571" s="119">
        <f>IFERROR((VLOOKUP(E1571,'Simulations - Consolidé'!$A$41:$P$45,15,0)*D1571+VLOOKUP(E1571,'Simulations - Consolidé'!$A$41:$P$45,16,0)),"")*$C$6</f>
        <v>18100.409744343229</v>
      </c>
      <c r="J1571" s="167">
        <v>11050.54</v>
      </c>
      <c r="K1571" s="167">
        <v>13260.65</v>
      </c>
      <c r="L1571" s="167">
        <v>9691.94</v>
      </c>
      <c r="M1571" s="167">
        <v>11630.33</v>
      </c>
      <c r="N1571" s="167">
        <v>6763.2</v>
      </c>
      <c r="O1571" s="167">
        <v>8115.84</v>
      </c>
    </row>
    <row r="1572" spans="1:15">
      <c r="A1572" s="1" t="s">
        <v>6816</v>
      </c>
      <c r="B1572" s="1" t="str">
        <f>VLOOKUP(A1572,'BDD de référence'!$B$5:$D$5006,3,0)</f>
        <v>60</v>
      </c>
      <c r="C1572" s="1" t="str">
        <f>VLOOKUP(A1572,'BDD de référence'!$B$5:$E$5006,4,0)</f>
        <v>Hauts-de-France</v>
      </c>
      <c r="D1572" s="201">
        <v>3543</v>
      </c>
      <c r="E1572" s="189" t="str">
        <f t="shared" si="24"/>
        <v>Tranche A</v>
      </c>
      <c r="F1572" s="119">
        <f>IFERROR((VLOOKUP(E1572,'Simulations - Consolidé'!$A$41:$P$45,13,0)*D1572+VLOOKUP(E1572,'Simulations - Consolidé'!$A$41:$P$45,14,0)),"")*$B$6</f>
        <v>17881.32857142857</v>
      </c>
      <c r="G1572" s="119" t="str" cm="1">
        <f t="array" ref="G1572">IF(SUMIF('BDD de référence'!$B$6:$B$4786,A1572,'BDD de référence'!$I$6:$I$4786)&gt;0,IFERROR((VLOOKUP(E1572,'Volet 1 - Domaines 2&amp;3'!$A$39:$L$43,11,0)*D1572+VLOOKUP(E1572,'Volet 1 - Domaines 2&amp;3'!$A$39:$L$43,12,0))*$B$6,error),"")</f>
        <v/>
      </c>
      <c r="H1572" s="119" t="str" cm="1">
        <f t="array" ref="H1572">IF(SUMIF('BDD de référence'!$B$6:$B$4786,A1572,'BDD de référence'!$J$6:$J$4786)&gt;0,IFERROR((VLOOKUP(E1572,'Volet 1 - Domaines 2&amp;3'!$A$39:$L$43,11,0)*D1572+VLOOKUP(E1572,'Volet 1 - Domaines 2&amp;3'!$A$39:$L$43,12,0))*$B$6,error),"")</f>
        <v/>
      </c>
      <c r="I1572" s="119">
        <f>IFERROR((VLOOKUP(E1572,'Simulations - Consolidé'!$A$41:$P$45,15,0)*D1572+VLOOKUP(E1572,'Simulations - Consolidé'!$A$41:$P$45,16,0)),"")*$C$6</f>
        <v>7773.3752613240413</v>
      </c>
      <c r="J1572" s="167">
        <v>5426.91</v>
      </c>
      <c r="K1572" s="167">
        <v>6512.3</v>
      </c>
      <c r="L1572" s="167">
        <v>4799.3500000000004</v>
      </c>
      <c r="M1572" s="167">
        <v>5759.22</v>
      </c>
      <c r="N1572" s="167">
        <v>5005.13</v>
      </c>
      <c r="O1572" s="167">
        <v>6006.16</v>
      </c>
    </row>
    <row r="1573" spans="1:15">
      <c r="A1573" s="1" t="s">
        <v>6743</v>
      </c>
      <c r="B1573" s="1" t="str">
        <f>VLOOKUP(A1573,'BDD de référence'!$B$5:$D$5006,3,0)</f>
        <v>60</v>
      </c>
      <c r="C1573" s="1" t="str">
        <f>VLOOKUP(A1573,'BDD de référence'!$B$5:$E$5006,4,0)</f>
        <v>Hauts-de-France</v>
      </c>
      <c r="D1573" s="201">
        <v>41160.5</v>
      </c>
      <c r="E1573" s="189" t="str">
        <f t="shared" si="24"/>
        <v>Tranche C</v>
      </c>
      <c r="F1573" s="119">
        <f>IFERROR((VLOOKUP(E1573,'Simulations - Consolidé'!$A$41:$P$45,13,0)*D1573+VLOOKUP(E1573,'Simulations - Consolidé'!$A$41:$P$45,14,0)),"")*$B$6</f>
        <v>48596.94144578313</v>
      </c>
      <c r="G1573" s="119" cm="1">
        <f t="array" ref="G1573">IF(SUMIF('BDD de référence'!$B$6:$B$4786,A1573,'BDD de référence'!$I$6:$I$4786)&gt;0,IFERROR((VLOOKUP(E1573,'Volet 1 - Domaines 2&amp;3'!$A$39:$L$43,11,0)*D1573+VLOOKUP(E1573,'Volet 1 - Domaines 2&amp;3'!$A$39:$L$43,12,0))*$B$6,error),"")</f>
        <v>24087.455662650598</v>
      </c>
      <c r="H1573" s="119" cm="1">
        <f t="array" ref="H1573">IF(SUMIF('BDD de référence'!$B$6:$B$4786,A1573,'BDD de référence'!$J$6:$J$4786)&gt;0,IFERROR((VLOOKUP(E1573,'Volet 1 - Domaines 2&amp;3'!$A$39:$L$43,11,0)*D1573+VLOOKUP(E1573,'Volet 1 - Domaines 2&amp;3'!$A$39:$L$43,12,0))*$B$6,error),"")</f>
        <v>24087.455662650598</v>
      </c>
      <c r="I1573" s="119">
        <f>IFERROR((VLOOKUP(E1573,'Simulations - Consolidé'!$A$41:$P$45,15,0)*D1573+VLOOKUP(E1573,'Simulations - Consolidé'!$A$41:$P$45,16,0)),"")*$C$6</f>
        <v>21126.073540993246</v>
      </c>
      <c r="J1573" s="167">
        <v>12856.77</v>
      </c>
      <c r="K1573" s="167">
        <v>15428.130000000001</v>
      </c>
      <c r="L1573" s="167">
        <v>10595.05</v>
      </c>
      <c r="M1573" s="167">
        <v>12714.06</v>
      </c>
      <c r="N1573" s="167">
        <v>7565.9800000000005</v>
      </c>
      <c r="O1573" s="167">
        <v>9079.18</v>
      </c>
    </row>
    <row r="1574" spans="1:15">
      <c r="A1574" s="1" t="s">
        <v>6769</v>
      </c>
      <c r="B1574" s="1" t="str">
        <f>VLOOKUP(A1574,'BDD de référence'!$B$5:$D$5006,3,0)</f>
        <v>60</v>
      </c>
      <c r="C1574" s="1" t="str">
        <f>VLOOKUP(A1574,'BDD de référence'!$B$5:$E$5006,4,0)</f>
        <v>Hauts-de-France</v>
      </c>
      <c r="D1574" s="201">
        <v>19081</v>
      </c>
      <c r="E1574" s="189" t="str">
        <f t="shared" si="24"/>
        <v>Tranche B</v>
      </c>
      <c r="F1574" s="119">
        <f>IFERROR((VLOOKUP(E1574,'Simulations - Consolidé'!$A$41:$P$45,13,0)*D1574+VLOOKUP(E1574,'Simulations - Consolidé'!$A$41:$P$45,14,0)),"")*$B$6</f>
        <v>36300.154838709677</v>
      </c>
      <c r="G1574" s="119" t="str" cm="1">
        <f t="array" ref="G1574">IF(SUMIF('BDD de référence'!$B$6:$B$4786,A1574,'BDD de référence'!$I$6:$I$4786)&gt;0,IFERROR((VLOOKUP(E1574,'Volet 1 - Domaines 2&amp;3'!$A$39:$L$43,11,0)*D1574+VLOOKUP(E1574,'Volet 1 - Domaines 2&amp;3'!$A$39:$L$43,12,0))*$B$6,error),"")</f>
        <v/>
      </c>
      <c r="H1574" s="119" t="str" cm="1">
        <f t="array" ref="H1574">IF(SUMIF('BDD de référence'!$B$6:$B$4786,A1574,'BDD de référence'!$J$6:$J$4786)&gt;0,IFERROR((VLOOKUP(E1574,'Volet 1 - Domaines 2&amp;3'!$A$39:$L$43,11,0)*D1574+VLOOKUP(E1574,'Volet 1 - Domaines 2&amp;3'!$A$39:$L$43,12,0))*$B$6,error),"")</f>
        <v/>
      </c>
      <c r="I1574" s="119">
        <f>IFERROR((VLOOKUP(E1574,'Simulations - Consolidé'!$A$41:$P$45,15,0)*D1574+VLOOKUP(E1574,'Simulations - Consolidé'!$A$41:$P$45,16,0)),"")*$C$6</f>
        <v>15780.411644374508</v>
      </c>
      <c r="J1574" s="167">
        <v>9822.35</v>
      </c>
      <c r="K1574" s="167">
        <v>11786.82</v>
      </c>
      <c r="L1574" s="167">
        <v>8664.25</v>
      </c>
      <c r="M1574" s="167">
        <v>10397.1</v>
      </c>
      <c r="N1574" s="167">
        <v>6390.95</v>
      </c>
      <c r="O1574" s="167">
        <v>7669.14</v>
      </c>
    </row>
    <row r="1575" spans="1:15">
      <c r="A1575" s="1" t="s">
        <v>6725</v>
      </c>
      <c r="B1575" s="1" t="str">
        <f>VLOOKUP(A1575,'BDD de référence'!$B$5:$D$5006,3,0)</f>
        <v>60</v>
      </c>
      <c r="C1575" s="1" t="str">
        <f>VLOOKUP(A1575,'BDD de référence'!$B$5:$E$5006,4,0)</f>
        <v>Hauts-de-France</v>
      </c>
      <c r="D1575" s="201">
        <v>205274.5</v>
      </c>
      <c r="E1575" s="189" t="str">
        <f t="shared" si="24"/>
        <v>Tranche C</v>
      </c>
      <c r="F1575" s="119">
        <f>IFERROR((VLOOKUP(E1575,'Simulations - Consolidé'!$A$41:$P$45,13,0)*D1575+VLOOKUP(E1575,'Simulations - Consolidé'!$A$41:$P$45,14,0)),"")*$B$6</f>
        <v>117168.91156626506</v>
      </c>
      <c r="G1575" s="119" cm="1">
        <f t="array" ref="G1575">IF(SUMIF('BDD de référence'!$B$6:$B$4786,A1575,'BDD de référence'!$I$6:$I$4786)&gt;0,IFERROR((VLOOKUP(E1575,'Volet 1 - Domaines 2&amp;3'!$A$39:$L$43,11,0)*D1575+VLOOKUP(E1575,'Volet 1 - Domaines 2&amp;3'!$A$39:$L$43,12,0))*$B$6,error),"")</f>
        <v>41566.585301204817</v>
      </c>
      <c r="H1575" s="119" cm="1">
        <f t="array" ref="H1575">IF(SUMIF('BDD de référence'!$B$6:$B$4786,A1575,'BDD de référence'!$J$6:$J$4786)&gt;0,IFERROR((VLOOKUP(E1575,'Volet 1 - Domaines 2&amp;3'!$A$39:$L$43,11,0)*D1575+VLOOKUP(E1575,'Volet 1 - Domaines 2&amp;3'!$A$39:$L$43,12,0))*$B$6,error),"")</f>
        <v>41566.585301204817</v>
      </c>
      <c r="I1575" s="119">
        <f>IFERROR((VLOOKUP(E1575,'Simulations - Consolidé'!$A$41:$P$45,15,0)*D1575+VLOOKUP(E1575,'Simulations - Consolidé'!$A$41:$P$45,16,0)),"")*$C$6</f>
        <v>50935.696132823978</v>
      </c>
      <c r="J1575" s="167">
        <v>30652.26</v>
      </c>
      <c r="K1575" s="167">
        <v>36782.720000000001</v>
      </c>
      <c r="L1575" s="167">
        <v>19492.8</v>
      </c>
      <c r="M1575" s="167">
        <v>23391.360000000001</v>
      </c>
      <c r="N1575" s="167">
        <v>15475.09</v>
      </c>
      <c r="O1575" s="167">
        <v>18570.109999999997</v>
      </c>
    </row>
    <row r="1576" spans="1:15">
      <c r="A1576" s="1" t="s">
        <v>6729</v>
      </c>
      <c r="B1576" s="1" t="str">
        <f>VLOOKUP(A1576,'BDD de référence'!$B$5:$D$5006,3,0)</f>
        <v>60</v>
      </c>
      <c r="C1576" s="1" t="str">
        <f>VLOOKUP(A1576,'BDD de référence'!$B$5:$E$5006,4,0)</f>
        <v>Hauts-de-France</v>
      </c>
      <c r="D1576" s="201">
        <v>204295</v>
      </c>
      <c r="E1576" s="189" t="str">
        <f t="shared" si="24"/>
        <v>Tranche C</v>
      </c>
      <c r="F1576" s="119">
        <f>IFERROR((VLOOKUP(E1576,'Simulations - Consolidé'!$A$41:$P$45,13,0)*D1576+VLOOKUP(E1576,'Simulations - Consolidé'!$A$41:$P$45,14,0)),"")*$B$6</f>
        <v>116759.64578313252</v>
      </c>
      <c r="G1576" s="119" cm="1">
        <f t="array" ref="G1576">IF(SUMIF('BDD de référence'!$B$6:$B$4786,A1576,'BDD de référence'!$I$6:$I$4786)&gt;0,IFERROR((VLOOKUP(E1576,'Volet 1 - Domaines 2&amp;3'!$A$39:$L$43,11,0)*D1576+VLOOKUP(E1576,'Volet 1 - Domaines 2&amp;3'!$A$39:$L$43,12,0))*$B$6,error),"")</f>
        <v>41462.262650602403</v>
      </c>
      <c r="H1576" s="119" cm="1">
        <f t="array" ref="H1576">IF(SUMIF('BDD de référence'!$B$6:$B$4786,A1576,'BDD de référence'!$J$6:$J$4786)&gt;0,IFERROR((VLOOKUP(E1576,'Volet 1 - Domaines 2&amp;3'!$A$39:$L$43,11,0)*D1576+VLOOKUP(E1576,'Volet 1 - Domaines 2&amp;3'!$A$39:$L$43,12,0))*$B$6,error),"")</f>
        <v>41462.262650602403</v>
      </c>
      <c r="I1576" s="119">
        <f>IFERROR((VLOOKUP(E1576,'Simulations - Consolidé'!$A$41:$P$45,15,0)*D1576+VLOOKUP(E1576,'Simulations - Consolidé'!$A$41:$P$45,16,0)),"")*$C$6</f>
        <v>50757.7800176315</v>
      </c>
      <c r="J1576" s="167">
        <v>30546.05</v>
      </c>
      <c r="K1576" s="167">
        <v>36655.26</v>
      </c>
      <c r="L1576" s="167">
        <v>19439.699999999997</v>
      </c>
      <c r="M1576" s="167">
        <v>23327.64</v>
      </c>
      <c r="N1576" s="167">
        <v>15427.880000000001</v>
      </c>
      <c r="O1576" s="167">
        <v>18513.46</v>
      </c>
    </row>
    <row r="1577" spans="1:15">
      <c r="A1577" s="1" t="s">
        <v>6736</v>
      </c>
      <c r="B1577" s="1" t="str">
        <f>VLOOKUP(A1577,'BDD de référence'!$B$5:$D$5006,3,0)</f>
        <v>60</v>
      </c>
      <c r="C1577" s="1" t="str">
        <f>VLOOKUP(A1577,'BDD de référence'!$B$5:$E$5006,4,0)</f>
        <v>Hauts-de-France</v>
      </c>
      <c r="D1577" s="201">
        <v>81431.5</v>
      </c>
      <c r="E1577" s="189" t="str">
        <f t="shared" si="24"/>
        <v>Tranche C</v>
      </c>
      <c r="F1577" s="119">
        <f>IFERROR((VLOOKUP(E1577,'Simulations - Consolidé'!$A$41:$P$45,13,0)*D1577+VLOOKUP(E1577,'Simulations - Consolidé'!$A$41:$P$45,14,0)),"")*$B$6</f>
        <v>65423.426746987949</v>
      </c>
      <c r="G1577" s="119" t="str" cm="1">
        <f t="array" ref="G1577">IF(SUMIF('BDD de référence'!$B$6:$B$4786,A1577,'BDD de référence'!$I$6:$I$4786)&gt;0,IFERROR((VLOOKUP(E1577,'Volet 1 - Domaines 2&amp;3'!$A$39:$L$43,11,0)*D1577+VLOOKUP(E1577,'Volet 1 - Domaines 2&amp;3'!$A$39:$L$43,12,0))*$B$6,error),"")</f>
        <v/>
      </c>
      <c r="H1577" s="119" t="str" cm="1">
        <f t="array" ref="H1577">IF(SUMIF('BDD de référence'!$B$6:$B$4786,A1577,'BDD de référence'!$J$6:$J$4786)&gt;0,IFERROR((VLOOKUP(E1577,'Volet 1 - Domaines 2&amp;3'!$A$39:$L$43,11,0)*D1577+VLOOKUP(E1577,'Volet 1 - Domaines 2&amp;3'!$A$39:$L$43,12,0))*$B$6,error),"")</f>
        <v/>
      </c>
      <c r="I1577" s="119">
        <f>IFERROR((VLOOKUP(E1577,'Simulations - Consolidé'!$A$41:$P$45,15,0)*D1577+VLOOKUP(E1577,'Simulations - Consolidé'!$A$41:$P$45,16,0)),"")*$C$6</f>
        <v>28440.887093740817</v>
      </c>
      <c r="J1577" s="167">
        <v>17223.5</v>
      </c>
      <c r="K1577" s="167">
        <v>20668.2</v>
      </c>
      <c r="L1577" s="167">
        <v>12778.42</v>
      </c>
      <c r="M1577" s="167">
        <v>15334.11</v>
      </c>
      <c r="N1577" s="167">
        <v>9506.75</v>
      </c>
      <c r="O1577" s="167">
        <v>11408.1</v>
      </c>
    </row>
    <row r="1578" spans="1:15">
      <c r="A1578" s="1" t="s">
        <v>6781</v>
      </c>
      <c r="B1578" s="1" t="str">
        <f>VLOOKUP(A1578,'BDD de référence'!$B$5:$D$5006,3,0)</f>
        <v>60</v>
      </c>
      <c r="C1578" s="1" t="str">
        <f>VLOOKUP(A1578,'BDD de référence'!$B$5:$E$5006,4,0)</f>
        <v>Hauts-de-France</v>
      </c>
      <c r="D1578" s="201">
        <v>12008.5</v>
      </c>
      <c r="E1578" s="189" t="str">
        <f t="shared" si="24"/>
        <v>Tranche B</v>
      </c>
      <c r="F1578" s="119">
        <f>IFERROR((VLOOKUP(E1578,'Simulations - Consolidé'!$A$41:$P$45,13,0)*D1578+VLOOKUP(E1578,'Simulations - Consolidé'!$A$41:$P$45,14,0)),"")*$B$6</f>
        <v>26991.832258064514</v>
      </c>
      <c r="G1578" s="119" t="str" cm="1">
        <f t="array" ref="G1578">IF(SUMIF('BDD de référence'!$B$6:$B$4786,A1578,'BDD de référence'!$I$6:$I$4786)&gt;0,IFERROR((VLOOKUP(E1578,'Volet 1 - Domaines 2&amp;3'!$A$39:$L$43,11,0)*D1578+VLOOKUP(E1578,'Volet 1 - Domaines 2&amp;3'!$A$39:$L$43,12,0))*$B$6,error),"")</f>
        <v/>
      </c>
      <c r="H1578" s="119" t="str" cm="1">
        <f t="array" ref="H1578">IF(SUMIF('BDD de référence'!$B$6:$B$4786,A1578,'BDD de référence'!$J$6:$J$4786)&gt;0,IFERROR((VLOOKUP(E1578,'Volet 1 - Domaines 2&amp;3'!$A$39:$L$43,11,0)*D1578+VLOOKUP(E1578,'Volet 1 - Domaines 2&amp;3'!$A$39:$L$43,12,0))*$B$6,error),"")</f>
        <v/>
      </c>
      <c r="I1578" s="119">
        <f>IFERROR((VLOOKUP(E1578,'Simulations - Consolidé'!$A$41:$P$45,15,0)*D1578+VLOOKUP(E1578,'Simulations - Consolidé'!$A$41:$P$45,16,0)),"")*$C$6</f>
        <v>11733.895515342248</v>
      </c>
      <c r="J1578" s="167">
        <v>7731.01</v>
      </c>
      <c r="K1578" s="167">
        <v>9277.2199999999993</v>
      </c>
      <c r="L1578" s="167">
        <v>6763.05</v>
      </c>
      <c r="M1578" s="167">
        <v>8115.66</v>
      </c>
      <c r="N1578" s="167">
        <v>5820.59</v>
      </c>
      <c r="O1578" s="167">
        <v>6984.71</v>
      </c>
    </row>
    <row r="1579" spans="1:15">
      <c r="A1579" s="1" t="s">
        <v>6750</v>
      </c>
      <c r="B1579" s="1" t="str">
        <f>VLOOKUP(A1579,'BDD de référence'!$B$5:$D$5006,3,0)</f>
        <v>60</v>
      </c>
      <c r="C1579" s="1" t="str">
        <f>VLOOKUP(A1579,'BDD de référence'!$B$5:$E$5006,4,0)</f>
        <v>Hauts-de-France</v>
      </c>
      <c r="D1579" s="201">
        <v>25722.5</v>
      </c>
      <c r="E1579" s="189" t="str">
        <f t="shared" si="24"/>
        <v>Tranche C</v>
      </c>
      <c r="F1579" s="119">
        <f>IFERROR((VLOOKUP(E1579,'Simulations - Consolidé'!$A$41:$P$45,13,0)*D1579+VLOOKUP(E1579,'Simulations - Consolidé'!$A$41:$P$45,14,0)),"")*$B$6</f>
        <v>42146.461445783134</v>
      </c>
      <c r="G1579" s="119" t="str" cm="1">
        <f t="array" ref="G1579">IF(SUMIF('BDD de référence'!$B$6:$B$4786,A1579,'BDD de référence'!$I$6:$I$4786)&gt;0,IFERROR((VLOOKUP(E1579,'Volet 1 - Domaines 2&amp;3'!$A$39:$L$43,11,0)*D1579+VLOOKUP(E1579,'Volet 1 - Domaines 2&amp;3'!$A$39:$L$43,12,0))*$B$6,error),"")</f>
        <v/>
      </c>
      <c r="H1579" s="119" t="str" cm="1">
        <f t="array" ref="H1579">IF(SUMIF('BDD de référence'!$B$6:$B$4786,A1579,'BDD de référence'!$J$6:$J$4786)&gt;0,IFERROR((VLOOKUP(E1579,'Volet 1 - Domaines 2&amp;3'!$A$39:$L$43,11,0)*D1579+VLOOKUP(E1579,'Volet 1 - Domaines 2&amp;3'!$A$39:$L$43,12,0))*$B$6,error),"")</f>
        <v/>
      </c>
      <c r="I1579" s="119">
        <f>IFERROR((VLOOKUP(E1579,'Simulations - Consolidé'!$A$41:$P$45,15,0)*D1579+VLOOKUP(E1579,'Simulations - Consolidé'!$A$41:$P$45,16,0)),"")*$C$6</f>
        <v>18321.919394651781</v>
      </c>
      <c r="J1579" s="167">
        <v>11182.77</v>
      </c>
      <c r="K1579" s="167">
        <v>13419.33</v>
      </c>
      <c r="L1579" s="167">
        <v>9758.0499999999993</v>
      </c>
      <c r="M1579" s="167">
        <v>11709.66</v>
      </c>
      <c r="N1579" s="167">
        <v>6821.9800000000005</v>
      </c>
      <c r="O1579" s="167">
        <v>8186.38</v>
      </c>
    </row>
    <row r="1580" spans="1:15">
      <c r="A1580" s="1" t="s">
        <v>6760</v>
      </c>
      <c r="B1580" s="1" t="str">
        <f>VLOOKUP(A1580,'BDD de référence'!$B$5:$D$5006,3,0)</f>
        <v>60</v>
      </c>
      <c r="C1580" s="1" t="str">
        <f>VLOOKUP(A1580,'BDD de référence'!$B$5:$E$5006,4,0)</f>
        <v>Hauts-de-France</v>
      </c>
      <c r="D1580" s="201">
        <v>19689</v>
      </c>
      <c r="E1580" s="189" t="str">
        <f t="shared" si="24"/>
        <v>Tranche B</v>
      </c>
      <c r="F1580" s="119">
        <f>IFERROR((VLOOKUP(E1580,'Simulations - Consolidé'!$A$41:$P$45,13,0)*D1580+VLOOKUP(E1580,'Simulations - Consolidé'!$A$41:$P$45,14,0)),"")*$B$6</f>
        <v>37100.36129032258</v>
      </c>
      <c r="G1580" s="119" t="str" cm="1">
        <f t="array" ref="G1580">IF(SUMIF('BDD de référence'!$B$6:$B$4786,A1580,'BDD de référence'!$I$6:$I$4786)&gt;0,IFERROR((VLOOKUP(E1580,'Volet 1 - Domaines 2&amp;3'!$A$39:$L$43,11,0)*D1580+VLOOKUP(E1580,'Volet 1 - Domaines 2&amp;3'!$A$39:$L$43,12,0))*$B$6,error),"")</f>
        <v/>
      </c>
      <c r="H1580" s="119" t="str" cm="1">
        <f t="array" ref="H1580">IF(SUMIF('BDD de référence'!$B$6:$B$4786,A1580,'BDD de référence'!$J$6:$J$4786)&gt;0,IFERROR((VLOOKUP(E1580,'Volet 1 - Domaines 2&amp;3'!$A$39:$L$43,11,0)*D1580+VLOOKUP(E1580,'Volet 1 - Domaines 2&amp;3'!$A$39:$L$43,12,0))*$B$6,error),"")</f>
        <v/>
      </c>
      <c r="I1580" s="119">
        <f>IFERROR((VLOOKUP(E1580,'Simulations - Consolidé'!$A$41:$P$45,15,0)*D1580+VLOOKUP(E1580,'Simulations - Consolidé'!$A$41:$P$45,16,0)),"")*$C$6</f>
        <v>16128.277576711251</v>
      </c>
      <c r="J1580" s="167">
        <v>10002.130000000001</v>
      </c>
      <c r="K1580" s="167">
        <v>12002.56</v>
      </c>
      <c r="L1580" s="167">
        <v>8827.7000000000007</v>
      </c>
      <c r="M1580" s="167">
        <v>10593.24</v>
      </c>
      <c r="N1580" s="167">
        <v>6439.9800000000005</v>
      </c>
      <c r="O1580" s="167">
        <v>7727.9800000000005</v>
      </c>
    </row>
    <row r="1581" spans="1:15">
      <c r="A1581" s="1" t="s">
        <v>6805</v>
      </c>
      <c r="B1581" s="1" t="str">
        <f>VLOOKUP(A1581,'BDD de référence'!$B$5:$D$5006,3,0)</f>
        <v>60</v>
      </c>
      <c r="C1581" s="1" t="str">
        <f>VLOOKUP(A1581,'BDD de référence'!$B$5:$E$5006,4,0)</f>
        <v>Hauts-de-France</v>
      </c>
      <c r="D1581" s="201">
        <v>6777.5</v>
      </c>
      <c r="E1581" s="189" t="str">
        <f t="shared" si="24"/>
        <v>Tranche A</v>
      </c>
      <c r="F1581" s="119">
        <f>IFERROR((VLOOKUP(E1581,'Simulations - Consolidé'!$A$41:$P$45,13,0)*D1581+VLOOKUP(E1581,'Simulations - Consolidé'!$A$41:$P$45,14,0)),"")*$B$6</f>
        <v>20237.892857142855</v>
      </c>
      <c r="G1581" s="119" t="str" cm="1">
        <f t="array" ref="G1581">IF(SUMIF('BDD de référence'!$B$6:$B$4786,A1581,'BDD de référence'!$I$6:$I$4786)&gt;0,IFERROR((VLOOKUP(E1581,'Volet 1 - Domaines 2&amp;3'!$A$39:$L$43,11,0)*D1581+VLOOKUP(E1581,'Volet 1 - Domaines 2&amp;3'!$A$39:$L$43,12,0))*$B$6,error),"")</f>
        <v/>
      </c>
      <c r="H1581" s="119" t="str" cm="1">
        <f t="array" ref="H1581">IF(SUMIF('BDD de référence'!$B$6:$B$4786,A1581,'BDD de référence'!$J$6:$J$4786)&gt;0,IFERROR((VLOOKUP(E1581,'Volet 1 - Domaines 2&amp;3'!$A$39:$L$43,11,0)*D1581+VLOOKUP(E1581,'Volet 1 - Domaines 2&amp;3'!$A$39:$L$43,12,0))*$B$6,error),"")</f>
        <v/>
      </c>
      <c r="I1581" s="119">
        <f>IFERROR((VLOOKUP(E1581,'Simulations - Consolidé'!$A$41:$P$45,15,0)*D1581+VLOOKUP(E1581,'Simulations - Consolidé'!$A$41:$P$45,16,0)),"")*$C$6</f>
        <v>8797.8214285714294</v>
      </c>
      <c r="J1581" s="167">
        <v>6197.0300000000007</v>
      </c>
      <c r="K1581" s="167">
        <v>7436.4400000000005</v>
      </c>
      <c r="L1581" s="167">
        <v>5376.95</v>
      </c>
      <c r="M1581" s="167">
        <v>6452.34</v>
      </c>
      <c r="N1581" s="167">
        <v>5390.1900000000005</v>
      </c>
      <c r="O1581" s="167">
        <v>6468.2300000000005</v>
      </c>
    </row>
    <row r="1582" spans="1:15">
      <c r="A1582" s="1" t="s">
        <v>6792</v>
      </c>
      <c r="B1582" s="1" t="str">
        <f>VLOOKUP(A1582,'BDD de référence'!$B$5:$D$5006,3,0)</f>
        <v>60</v>
      </c>
      <c r="C1582" s="1" t="str">
        <f>VLOOKUP(A1582,'BDD de référence'!$B$5:$E$5006,4,0)</f>
        <v>Hauts-de-France</v>
      </c>
      <c r="D1582" s="201">
        <v>9120.5</v>
      </c>
      <c r="E1582" s="189" t="str">
        <f t="shared" si="24"/>
        <v>Tranche B</v>
      </c>
      <c r="F1582" s="119">
        <f>IFERROR((VLOOKUP(E1582,'Simulations - Consolidé'!$A$41:$P$45,13,0)*D1582+VLOOKUP(E1582,'Simulations - Consolidé'!$A$41:$P$45,14,0)),"")*$B$6</f>
        <v>23190.851612903221</v>
      </c>
      <c r="G1582" s="119" t="str" cm="1">
        <f t="array" ref="G1582">IF(SUMIF('BDD de référence'!$B$6:$B$4786,A1582,'BDD de référence'!$I$6:$I$4786)&gt;0,IFERROR((VLOOKUP(E1582,'Volet 1 - Domaines 2&amp;3'!$A$39:$L$43,11,0)*D1582+VLOOKUP(E1582,'Volet 1 - Domaines 2&amp;3'!$A$39:$L$43,12,0))*$B$6,error),"")</f>
        <v/>
      </c>
      <c r="H1582" s="119" t="str" cm="1">
        <f t="array" ref="H1582">IF(SUMIF('BDD de référence'!$B$6:$B$4786,A1582,'BDD de référence'!$J$6:$J$4786)&gt;0,IFERROR((VLOOKUP(E1582,'Volet 1 - Domaines 2&amp;3'!$A$39:$L$43,11,0)*D1582+VLOOKUP(E1582,'Volet 1 - Domaines 2&amp;3'!$A$39:$L$43,12,0))*$B$6,error),"")</f>
        <v/>
      </c>
      <c r="I1582" s="119">
        <f>IFERROR((VLOOKUP(E1582,'Simulations - Consolidé'!$A$41:$P$45,15,0)*D1582+VLOOKUP(E1582,'Simulations - Consolidé'!$A$41:$P$45,16,0)),"")*$C$6</f>
        <v>10081.532336742721</v>
      </c>
      <c r="J1582" s="167">
        <v>6877.04</v>
      </c>
      <c r="K1582" s="167">
        <v>8252.4500000000007</v>
      </c>
      <c r="L1582" s="167">
        <v>5986.7</v>
      </c>
      <c r="M1582" s="167">
        <v>7184.04</v>
      </c>
      <c r="N1582" s="167">
        <v>5587.68</v>
      </c>
      <c r="O1582" s="167">
        <v>6705.22</v>
      </c>
    </row>
    <row r="1583" spans="1:15">
      <c r="A1583" s="1" t="s">
        <v>6732</v>
      </c>
      <c r="B1583" s="1" t="str">
        <f>VLOOKUP(A1583,'BDD de référence'!$B$5:$D$5006,3,0)</f>
        <v>60</v>
      </c>
      <c r="C1583" s="1" t="str">
        <f>VLOOKUP(A1583,'BDD de référence'!$B$5:$E$5006,4,0)</f>
        <v>Hauts-de-France</v>
      </c>
      <c r="D1583" s="201">
        <v>210992.5</v>
      </c>
      <c r="E1583" s="189" t="str">
        <f t="shared" si="24"/>
        <v>Tranche C</v>
      </c>
      <c r="F1583" s="119">
        <f>IFERROR((VLOOKUP(E1583,'Simulations - Consolidé'!$A$41:$P$45,13,0)*D1583+VLOOKUP(E1583,'Simulations - Consolidé'!$A$41:$P$45,14,0)),"")*$B$6</f>
        <v>119558.07108433737</v>
      </c>
      <c r="G1583" s="119" cm="1">
        <f t="array" ref="G1583">IF(SUMIF('BDD de référence'!$B$6:$B$4786,A1583,'BDD de référence'!$I$6:$I$4786)&gt;0,IFERROR((VLOOKUP(E1583,'Volet 1 - Domaines 2&amp;3'!$A$39:$L$43,11,0)*D1583+VLOOKUP(E1583,'Volet 1 - Domaines 2&amp;3'!$A$39:$L$43,12,0))*$B$6,error),"")</f>
        <v>42175.586746987952</v>
      </c>
      <c r="H1583" s="119" cm="1">
        <f t="array" ref="H1583">IF(SUMIF('BDD de référence'!$B$6:$B$4786,A1583,'BDD de référence'!$J$6:$J$4786)&gt;0,IFERROR((VLOOKUP(E1583,'Volet 1 - Domaines 2&amp;3'!$A$39:$L$43,11,0)*D1583+VLOOKUP(E1583,'Volet 1 - Domaines 2&amp;3'!$A$39:$L$43,12,0))*$B$6,error),"")</f>
        <v>42175.586746987952</v>
      </c>
      <c r="I1583" s="119">
        <f>IFERROR((VLOOKUP(E1583,'Simulations - Consolidé'!$A$41:$P$45,15,0)*D1583+VLOOKUP(E1583,'Simulations - Consolidé'!$A$41:$P$45,16,0)),"")*$C$6</f>
        <v>51974.31210696444</v>
      </c>
      <c r="J1583" s="167">
        <v>31272.289999999997</v>
      </c>
      <c r="K1583" s="167">
        <v>37526.75</v>
      </c>
      <c r="L1583" s="167">
        <v>19802.809999999998</v>
      </c>
      <c r="M1583" s="167">
        <v>23763.379999999997</v>
      </c>
      <c r="N1583" s="167">
        <v>15750.65</v>
      </c>
      <c r="O1583" s="167">
        <v>18900.78</v>
      </c>
    </row>
    <row r="1584" spans="1:15">
      <c r="A1584" s="1" t="s">
        <v>6794</v>
      </c>
      <c r="B1584" s="1" t="str">
        <f>VLOOKUP(A1584,'BDD de référence'!$B$5:$D$5006,3,0)</f>
        <v>60</v>
      </c>
      <c r="C1584" s="1" t="str">
        <f>VLOOKUP(A1584,'BDD de référence'!$B$5:$E$5006,4,0)</f>
        <v>Hauts-de-France</v>
      </c>
      <c r="D1584" s="201">
        <v>9004</v>
      </c>
      <c r="E1584" s="189" t="str">
        <f t="shared" si="24"/>
        <v>Tranche B</v>
      </c>
      <c r="F1584" s="119">
        <f>IFERROR((VLOOKUP(E1584,'Simulations - Consolidé'!$A$41:$P$45,13,0)*D1584+VLOOKUP(E1584,'Simulations - Consolidé'!$A$41:$P$45,14,0)),"")*$B$6</f>
        <v>23037.52258064516</v>
      </c>
      <c r="G1584" s="119" t="str" cm="1">
        <f t="array" ref="G1584">IF(SUMIF('BDD de référence'!$B$6:$B$4786,A1584,'BDD de référence'!$I$6:$I$4786)&gt;0,IFERROR((VLOOKUP(E1584,'Volet 1 - Domaines 2&amp;3'!$A$39:$L$43,11,0)*D1584+VLOOKUP(E1584,'Volet 1 - Domaines 2&amp;3'!$A$39:$L$43,12,0))*$B$6,error),"")</f>
        <v/>
      </c>
      <c r="H1584" s="119" t="str" cm="1">
        <f t="array" ref="H1584">IF(SUMIF('BDD de référence'!$B$6:$B$4786,A1584,'BDD de référence'!$J$6:$J$4786)&gt;0,IFERROR((VLOOKUP(E1584,'Volet 1 - Domaines 2&amp;3'!$A$39:$L$43,11,0)*D1584+VLOOKUP(E1584,'Volet 1 - Domaines 2&amp;3'!$A$39:$L$43,12,0))*$B$6,error),"")</f>
        <v/>
      </c>
      <c r="I1584" s="119">
        <f>IFERROR((VLOOKUP(E1584,'Simulations - Consolidé'!$A$41:$P$45,15,0)*D1584+VLOOKUP(E1584,'Simulations - Consolidé'!$A$41:$P$45,16,0)),"")*$C$6</f>
        <v>10014.877104642013</v>
      </c>
      <c r="J1584" s="167">
        <v>6842.59</v>
      </c>
      <c r="K1584" s="167">
        <v>8211.11</v>
      </c>
      <c r="L1584" s="167">
        <v>5955.39</v>
      </c>
      <c r="M1584" s="167">
        <v>7146.47</v>
      </c>
      <c r="N1584" s="167">
        <v>5578.29</v>
      </c>
      <c r="O1584" s="167">
        <v>6693.95</v>
      </c>
    </row>
    <row r="1585" spans="1:15">
      <c r="A1585" s="1" t="s">
        <v>6819</v>
      </c>
      <c r="B1585" s="1" t="str">
        <f>VLOOKUP(A1585,'BDD de référence'!$B$5:$D$5006,3,0)</f>
        <v>60</v>
      </c>
      <c r="C1585" s="1" t="str">
        <f>VLOOKUP(A1585,'BDD de référence'!$B$5:$E$5006,4,0)</f>
        <v>Hauts-de-France</v>
      </c>
      <c r="D1585" s="201">
        <v>4301</v>
      </c>
      <c r="E1585" s="189" t="str">
        <f t="shared" si="24"/>
        <v>Tranche A</v>
      </c>
      <c r="F1585" s="119">
        <f>IFERROR((VLOOKUP(E1585,'Simulations - Consolidé'!$A$41:$P$45,13,0)*D1585+VLOOKUP(E1585,'Simulations - Consolidé'!$A$41:$P$45,14,0)),"")*$B$6</f>
        <v>18433.585714285713</v>
      </c>
      <c r="G1585" s="119" t="str" cm="1">
        <f t="array" ref="G1585">IF(SUMIF('BDD de référence'!$B$6:$B$4786,A1585,'BDD de référence'!$I$6:$I$4786)&gt;0,IFERROR((VLOOKUP(E1585,'Volet 1 - Domaines 2&amp;3'!$A$39:$L$43,11,0)*D1585+VLOOKUP(E1585,'Volet 1 - Domaines 2&amp;3'!$A$39:$L$43,12,0))*$B$6,error),"")</f>
        <v/>
      </c>
      <c r="H1585" s="119" t="str" cm="1">
        <f t="array" ref="H1585">IF(SUMIF('BDD de référence'!$B$6:$B$4786,A1585,'BDD de référence'!$J$6:$J$4786)&gt;0,IFERROR((VLOOKUP(E1585,'Volet 1 - Domaines 2&amp;3'!$A$39:$L$43,11,0)*D1585+VLOOKUP(E1585,'Volet 1 - Domaines 2&amp;3'!$A$39:$L$43,12,0))*$B$6,error),"")</f>
        <v/>
      </c>
      <c r="I1585" s="119">
        <f>IFERROR((VLOOKUP(E1585,'Simulations - Consolidé'!$A$41:$P$45,15,0)*D1585+VLOOKUP(E1585,'Simulations - Consolidé'!$A$41:$P$45,16,0)),"")*$C$6</f>
        <v>8013.452613240418</v>
      </c>
      <c r="J1585" s="167">
        <v>5607.39</v>
      </c>
      <c r="K1585" s="167">
        <v>6728.87</v>
      </c>
      <c r="L1585" s="167">
        <v>4934.71</v>
      </c>
      <c r="M1585" s="167">
        <v>5921.66</v>
      </c>
      <c r="N1585" s="167">
        <v>5095.3600000000006</v>
      </c>
      <c r="O1585" s="167">
        <v>6114.4400000000005</v>
      </c>
    </row>
    <row r="1586" spans="1:15">
      <c r="A1586" s="1" t="s">
        <v>6809</v>
      </c>
      <c r="B1586" s="1" t="str">
        <f>VLOOKUP(A1586,'BDD de référence'!$B$5:$D$5006,3,0)</f>
        <v>60</v>
      </c>
      <c r="C1586" s="1" t="str">
        <f>VLOOKUP(A1586,'BDD de référence'!$B$5:$E$5006,4,0)</f>
        <v>Hauts-de-France</v>
      </c>
      <c r="D1586" s="201">
        <v>5565.5</v>
      </c>
      <c r="E1586" s="189" t="str">
        <f t="shared" si="24"/>
        <v>Tranche A</v>
      </c>
      <c r="F1586" s="119">
        <f>IFERROR((VLOOKUP(E1586,'Simulations - Consolidé'!$A$41:$P$45,13,0)*D1586+VLOOKUP(E1586,'Simulations - Consolidé'!$A$41:$P$45,14,0)),"")*$B$6</f>
        <v>19354.864285714288</v>
      </c>
      <c r="G1586" s="119" t="str" cm="1">
        <f t="array" ref="G1586">IF(SUMIF('BDD de référence'!$B$6:$B$4786,A1586,'BDD de référence'!$I$6:$I$4786)&gt;0,IFERROR((VLOOKUP(E1586,'Volet 1 - Domaines 2&amp;3'!$A$39:$L$43,11,0)*D1586+VLOOKUP(E1586,'Volet 1 - Domaines 2&amp;3'!$A$39:$L$43,12,0))*$B$6,error),"")</f>
        <v/>
      </c>
      <c r="H1586" s="119" t="str" cm="1">
        <f t="array" ref="H1586">IF(SUMIF('BDD de référence'!$B$6:$B$4786,A1586,'BDD de référence'!$J$6:$J$4786)&gt;0,IFERROR((VLOOKUP(E1586,'Volet 1 - Domaines 2&amp;3'!$A$39:$L$43,11,0)*D1586+VLOOKUP(E1586,'Volet 1 - Domaines 2&amp;3'!$A$39:$L$43,12,0))*$B$6,error),"")</f>
        <v/>
      </c>
      <c r="I1586" s="119">
        <f>IFERROR((VLOOKUP(E1586,'Simulations - Consolidé'!$A$41:$P$45,15,0)*D1586+VLOOKUP(E1586,'Simulations - Consolidé'!$A$41:$P$45,16,0)),"")*$C$6</f>
        <v>8413.9510452961676</v>
      </c>
      <c r="J1586" s="167">
        <v>5908.46</v>
      </c>
      <c r="K1586" s="167">
        <v>7090.16</v>
      </c>
      <c r="L1586" s="167">
        <v>5160.51</v>
      </c>
      <c r="M1586" s="167">
        <v>6192.62</v>
      </c>
      <c r="N1586" s="167">
        <v>5245.9</v>
      </c>
      <c r="O1586" s="167">
        <v>6295.08</v>
      </c>
    </row>
    <row r="1587" spans="1:15">
      <c r="A1587" s="1" t="s">
        <v>6752</v>
      </c>
      <c r="B1587" s="1" t="str">
        <f>VLOOKUP(A1587,'BDD de référence'!$B$5:$D$5006,3,0)</f>
        <v>60</v>
      </c>
      <c r="C1587" s="1" t="str">
        <f>VLOOKUP(A1587,'BDD de référence'!$B$5:$E$5006,4,0)</f>
        <v>Hauts-de-France</v>
      </c>
      <c r="D1587" s="201">
        <v>25138.5</v>
      </c>
      <c r="E1587" s="189" t="str">
        <f t="shared" si="24"/>
        <v>Tranche C</v>
      </c>
      <c r="F1587" s="119">
        <f>IFERROR((VLOOKUP(E1587,'Simulations - Consolidé'!$A$41:$P$45,13,0)*D1587+VLOOKUP(E1587,'Simulations - Consolidé'!$A$41:$P$45,14,0)),"")*$B$6</f>
        <v>41902.447951807226</v>
      </c>
      <c r="G1587" s="119" t="str" cm="1">
        <f t="array" ref="G1587">IF(SUMIF('BDD de référence'!$B$6:$B$4786,A1587,'BDD de référence'!$I$6:$I$4786)&gt;0,IFERROR((VLOOKUP(E1587,'Volet 1 - Domaines 2&amp;3'!$A$39:$L$43,11,0)*D1587+VLOOKUP(E1587,'Volet 1 - Domaines 2&amp;3'!$A$39:$L$43,12,0))*$B$6,error),"")</f>
        <v/>
      </c>
      <c r="H1587" s="119" t="str" cm="1">
        <f t="array" ref="H1587">IF(SUMIF('BDD de référence'!$B$6:$B$4786,A1587,'BDD de référence'!$J$6:$J$4786)&gt;0,IFERROR((VLOOKUP(E1587,'Volet 1 - Domaines 2&amp;3'!$A$39:$L$43,11,0)*D1587+VLOOKUP(E1587,'Volet 1 - Domaines 2&amp;3'!$A$39:$L$43,12,0))*$B$6,error),"")</f>
        <v/>
      </c>
      <c r="I1587" s="119">
        <f>IFERROR((VLOOKUP(E1587,'Simulations - Consolidé'!$A$41:$P$45,15,0)*D1587+VLOOKUP(E1587,'Simulations - Consolidé'!$A$41:$P$45,16,0)),"")*$C$6</f>
        <v>18215.841792536001</v>
      </c>
      <c r="J1587" s="167">
        <v>11119.45</v>
      </c>
      <c r="K1587" s="167">
        <v>13343.34</v>
      </c>
      <c r="L1587" s="167">
        <v>9726.4</v>
      </c>
      <c r="M1587" s="167">
        <v>11671.68</v>
      </c>
      <c r="N1587" s="167">
        <v>6793.83</v>
      </c>
      <c r="O1587" s="167">
        <v>8152.6</v>
      </c>
    </row>
    <row r="1588" spans="1:15">
      <c r="A1588" s="1" t="s">
        <v>6811</v>
      </c>
      <c r="B1588" s="1" t="str">
        <f>VLOOKUP(A1588,'BDD de référence'!$B$5:$D$5006,3,0)</f>
        <v>60</v>
      </c>
      <c r="C1588" s="1" t="str">
        <f>VLOOKUP(A1588,'BDD de référence'!$B$5:$E$5006,4,0)</f>
        <v>Hauts-de-France</v>
      </c>
      <c r="D1588" s="201">
        <v>5103.5</v>
      </c>
      <c r="E1588" s="189" t="str">
        <f t="shared" si="24"/>
        <v>Tranche A</v>
      </c>
      <c r="F1588" s="119">
        <f>IFERROR((VLOOKUP(E1588,'Simulations - Consolidé'!$A$41:$P$45,13,0)*D1588+VLOOKUP(E1588,'Simulations - Consolidé'!$A$41:$P$45,14,0)),"")*$B$6</f>
        <v>19018.264285714286</v>
      </c>
      <c r="G1588" s="119" t="str" cm="1">
        <f t="array" ref="G1588">IF(SUMIF('BDD de référence'!$B$6:$B$4786,A1588,'BDD de référence'!$I$6:$I$4786)&gt;0,IFERROR((VLOOKUP(E1588,'Volet 1 - Domaines 2&amp;3'!$A$39:$L$43,11,0)*D1588+VLOOKUP(E1588,'Volet 1 - Domaines 2&amp;3'!$A$39:$L$43,12,0))*$B$6,error),"")</f>
        <v/>
      </c>
      <c r="H1588" s="119" t="str" cm="1">
        <f t="array" ref="H1588">IF(SUMIF('BDD de référence'!$B$6:$B$4786,A1588,'BDD de référence'!$J$6:$J$4786)&gt;0,IFERROR((VLOOKUP(E1588,'Volet 1 - Domaines 2&amp;3'!$A$39:$L$43,11,0)*D1588+VLOOKUP(E1588,'Volet 1 - Domaines 2&amp;3'!$A$39:$L$43,12,0))*$B$6,error),"")</f>
        <v/>
      </c>
      <c r="I1588" s="119">
        <f>IFERROR((VLOOKUP(E1588,'Simulations - Consolidé'!$A$41:$P$45,15,0)*D1588+VLOOKUP(E1588,'Simulations - Consolidé'!$A$41:$P$45,16,0)),"")*$C$6</f>
        <v>8267.6242160278744</v>
      </c>
      <c r="J1588" s="167">
        <v>5798.46</v>
      </c>
      <c r="K1588" s="167">
        <v>6958.16</v>
      </c>
      <c r="L1588" s="167">
        <v>5078.01</v>
      </c>
      <c r="M1588" s="167">
        <v>6093.62</v>
      </c>
      <c r="N1588" s="167">
        <v>5190.8999999999996</v>
      </c>
      <c r="O1588" s="167">
        <v>6229.08</v>
      </c>
    </row>
    <row r="1589" spans="1:15">
      <c r="A1589" s="1" t="s">
        <v>6904</v>
      </c>
      <c r="B1589" s="1" t="str">
        <f>VLOOKUP(A1589,'BDD de référence'!$B$5:$D$5006,3,0)</f>
        <v>61</v>
      </c>
      <c r="C1589" s="1" t="str">
        <f>VLOOKUP(A1589,'BDD de référence'!$B$5:$E$5006,4,0)</f>
        <v>Normandie</v>
      </c>
      <c r="D1589" s="201">
        <v>3657.5</v>
      </c>
      <c r="E1589" s="189" t="str">
        <f t="shared" si="24"/>
        <v>Tranche A</v>
      </c>
      <c r="F1589" s="119">
        <f>IFERROR((VLOOKUP(E1589,'Simulations - Consolidé'!$A$41:$P$45,13,0)*D1589+VLOOKUP(E1589,'Simulations - Consolidé'!$A$41:$P$45,14,0)),"")*$B$6</f>
        <v>17964.75</v>
      </c>
      <c r="G1589" s="119" t="str" cm="1">
        <f t="array" ref="G1589">IF(SUMIF('BDD de référence'!$B$6:$B$4786,A1589,'BDD de référence'!$I$6:$I$4786)&gt;0,IFERROR((VLOOKUP(E1589,'Volet 1 - Domaines 2&amp;3'!$A$39:$L$43,11,0)*D1589+VLOOKUP(E1589,'Volet 1 - Domaines 2&amp;3'!$A$39:$L$43,12,0))*$B$6,error),"")</f>
        <v/>
      </c>
      <c r="H1589" s="119" t="str" cm="1">
        <f t="array" ref="H1589">IF(SUMIF('BDD de référence'!$B$6:$B$4786,A1589,'BDD de référence'!$J$6:$J$4786)&gt;0,IFERROR((VLOOKUP(E1589,'Volet 1 - Domaines 2&amp;3'!$A$39:$L$43,11,0)*D1589+VLOOKUP(E1589,'Volet 1 - Domaines 2&amp;3'!$A$39:$L$43,12,0))*$B$6,error),"")</f>
        <v/>
      </c>
      <c r="I1589" s="119">
        <f>IFERROR((VLOOKUP(E1589,'Simulations - Consolidé'!$A$41:$P$45,15,0)*D1589+VLOOKUP(E1589,'Simulations - Consolidé'!$A$41:$P$45,16,0)),"")*$C$6</f>
        <v>7809.6402439024387</v>
      </c>
      <c r="J1589" s="167">
        <v>5454.17</v>
      </c>
      <c r="K1589" s="167">
        <v>6545.01</v>
      </c>
      <c r="L1589" s="167">
        <v>4819.8</v>
      </c>
      <c r="M1589" s="167">
        <v>5783.76</v>
      </c>
      <c r="N1589" s="167">
        <v>5018.75</v>
      </c>
      <c r="O1589" s="167">
        <v>6022.5</v>
      </c>
    </row>
    <row r="1590" spans="1:15">
      <c r="A1590" s="1" t="s">
        <v>6915</v>
      </c>
      <c r="B1590" s="1" t="str">
        <f>VLOOKUP(A1590,'BDD de référence'!$B$5:$D$5006,3,0)</f>
        <v>61</v>
      </c>
      <c r="C1590" s="1" t="str">
        <f>VLOOKUP(A1590,'BDD de référence'!$B$5:$E$5006,4,0)</f>
        <v>Normandie</v>
      </c>
      <c r="D1590" s="201">
        <v>2140</v>
      </c>
      <c r="E1590" s="189" t="str">
        <f t="shared" si="24"/>
        <v>Tranche A</v>
      </c>
      <c r="F1590" s="119">
        <f>IFERROR((VLOOKUP(E1590,'Simulations - Consolidé'!$A$41:$P$45,13,0)*D1590+VLOOKUP(E1590,'Simulations - Consolidé'!$A$41:$P$45,14,0)),"")*$B$6</f>
        <v>16859.142857142855</v>
      </c>
      <c r="G1590" s="119" t="str" cm="1">
        <f t="array" ref="G1590">IF(SUMIF('BDD de référence'!$B$6:$B$4786,A1590,'BDD de référence'!$I$6:$I$4786)&gt;0,IFERROR((VLOOKUP(E1590,'Volet 1 - Domaines 2&amp;3'!$A$39:$L$43,11,0)*D1590+VLOOKUP(E1590,'Volet 1 - Domaines 2&amp;3'!$A$39:$L$43,12,0))*$B$6,error),"")</f>
        <v/>
      </c>
      <c r="H1590" s="119" t="str" cm="1">
        <f t="array" ref="H1590">IF(SUMIF('BDD de référence'!$B$6:$B$4786,A1590,'BDD de référence'!$J$6:$J$4786)&gt;0,IFERROR((VLOOKUP(E1590,'Volet 1 - Domaines 2&amp;3'!$A$39:$L$43,11,0)*D1590+VLOOKUP(E1590,'Volet 1 - Domaines 2&amp;3'!$A$39:$L$43,12,0))*$B$6,error),"")</f>
        <v/>
      </c>
      <c r="I1590" s="119">
        <f>IFERROR((VLOOKUP(E1590,'Simulations - Consolidé'!$A$41:$P$45,15,0)*D1590+VLOOKUP(E1590,'Simulations - Consolidé'!$A$41:$P$45,16,0)),"")*$C$6</f>
        <v>7329.0104529616729</v>
      </c>
      <c r="J1590" s="167">
        <v>5092.8600000000006</v>
      </c>
      <c r="K1590" s="167">
        <v>6111.4400000000005</v>
      </c>
      <c r="L1590" s="167">
        <v>4548.8200000000006</v>
      </c>
      <c r="M1590" s="167">
        <v>5458.59</v>
      </c>
      <c r="N1590" s="167">
        <v>4838.1000000000004</v>
      </c>
      <c r="O1590" s="167">
        <v>5805.72</v>
      </c>
    </row>
    <row r="1591" spans="1:15">
      <c r="A1591" s="1" t="s">
        <v>6912</v>
      </c>
      <c r="B1591" s="1" t="str">
        <f>VLOOKUP(A1591,'BDD de référence'!$B$5:$D$5006,3,0)</f>
        <v>61</v>
      </c>
      <c r="C1591" s="1" t="str">
        <f>VLOOKUP(A1591,'BDD de référence'!$B$5:$E$5006,4,0)</f>
        <v>Normandie</v>
      </c>
      <c r="D1591" s="201">
        <v>2257</v>
      </c>
      <c r="E1591" s="189" t="str">
        <f t="shared" si="24"/>
        <v>Tranche A</v>
      </c>
      <c r="F1591" s="119">
        <f>IFERROR((VLOOKUP(E1591,'Simulations - Consolidé'!$A$41:$P$45,13,0)*D1591+VLOOKUP(E1591,'Simulations - Consolidé'!$A$41:$P$45,14,0)),"")*$B$6</f>
        <v>16944.385714285712</v>
      </c>
      <c r="G1591" s="119" t="str" cm="1">
        <f t="array" ref="G1591">IF(SUMIF('BDD de référence'!$B$6:$B$4786,A1591,'BDD de référence'!$I$6:$I$4786)&gt;0,IFERROR((VLOOKUP(E1591,'Volet 1 - Domaines 2&amp;3'!$A$39:$L$43,11,0)*D1591+VLOOKUP(E1591,'Volet 1 - Domaines 2&amp;3'!$A$39:$L$43,12,0))*$B$6,error),"")</f>
        <v/>
      </c>
      <c r="H1591" s="119" t="str" cm="1">
        <f t="array" ref="H1591">IF(SUMIF('BDD de référence'!$B$6:$B$4786,A1591,'BDD de référence'!$J$6:$J$4786)&gt;0,IFERROR((VLOOKUP(E1591,'Volet 1 - Domaines 2&amp;3'!$A$39:$L$43,11,0)*D1591+VLOOKUP(E1591,'Volet 1 - Domaines 2&amp;3'!$A$39:$L$43,12,0))*$B$6,error),"")</f>
        <v/>
      </c>
      <c r="I1591" s="119">
        <f>IFERROR((VLOOKUP(E1591,'Simulations - Consolidé'!$A$41:$P$45,15,0)*D1591+VLOOKUP(E1591,'Simulations - Consolidé'!$A$41:$P$45,16,0)),"")*$C$6</f>
        <v>7366.0672473867598</v>
      </c>
      <c r="J1591" s="167">
        <v>5120.72</v>
      </c>
      <c r="K1591" s="167">
        <v>6144.87</v>
      </c>
      <c r="L1591" s="167">
        <v>4569.71</v>
      </c>
      <c r="M1591" s="167">
        <v>5483.66</v>
      </c>
      <c r="N1591" s="167">
        <v>4852.0300000000007</v>
      </c>
      <c r="O1591" s="167">
        <v>5822.4400000000005</v>
      </c>
    </row>
    <row r="1592" spans="1:15">
      <c r="A1592" s="1" t="s">
        <v>6881</v>
      </c>
      <c r="B1592" s="1" t="str">
        <f>VLOOKUP(A1592,'BDD de référence'!$B$5:$D$5006,3,0)</f>
        <v>61</v>
      </c>
      <c r="C1592" s="1" t="str">
        <f>VLOOKUP(A1592,'BDD de référence'!$B$5:$E$5006,4,0)</f>
        <v>Normandie</v>
      </c>
      <c r="D1592" s="201">
        <v>21404.5</v>
      </c>
      <c r="E1592" s="189" t="str">
        <f t="shared" si="24"/>
        <v>Tranche B</v>
      </c>
      <c r="F1592" s="119">
        <f>IFERROR((VLOOKUP(E1592,'Simulations - Consolidé'!$A$41:$P$45,13,0)*D1592+VLOOKUP(E1592,'Simulations - Consolidé'!$A$41:$P$45,14,0)),"")*$B$6</f>
        <v>39358.180645161287</v>
      </c>
      <c r="G1592" s="119" t="str" cm="1">
        <f t="array" ref="G1592">IF(SUMIF('BDD de référence'!$B$6:$B$4786,A1592,'BDD de référence'!$I$6:$I$4786)&gt;0,IFERROR((VLOOKUP(E1592,'Volet 1 - Domaines 2&amp;3'!$A$39:$L$43,11,0)*D1592+VLOOKUP(E1592,'Volet 1 - Domaines 2&amp;3'!$A$39:$L$43,12,0))*$B$6,error),"")</f>
        <v/>
      </c>
      <c r="H1592" s="119" t="str" cm="1">
        <f t="array" ref="H1592">IF(SUMIF('BDD de référence'!$B$6:$B$4786,A1592,'BDD de référence'!$J$6:$J$4786)&gt;0,IFERROR((VLOOKUP(E1592,'Volet 1 - Domaines 2&amp;3'!$A$39:$L$43,11,0)*D1592+VLOOKUP(E1592,'Volet 1 - Domaines 2&amp;3'!$A$39:$L$43,12,0))*$B$6,error),"")</f>
        <v/>
      </c>
      <c r="I1592" s="119">
        <f>IFERROR((VLOOKUP(E1592,'Simulations - Consolidé'!$A$41:$P$45,15,0)*D1592+VLOOKUP(E1592,'Simulations - Consolidé'!$A$41:$P$45,16,0)),"")*$C$6</f>
        <v>17109.797324940992</v>
      </c>
      <c r="J1592" s="167">
        <v>10509.4</v>
      </c>
      <c r="K1592" s="167">
        <v>12611.28</v>
      </c>
      <c r="L1592" s="167">
        <v>9288.85</v>
      </c>
      <c r="M1592" s="167">
        <v>11146.62</v>
      </c>
      <c r="N1592" s="167">
        <v>6578.33</v>
      </c>
      <c r="O1592" s="167">
        <v>7894</v>
      </c>
    </row>
    <row r="1593" spans="1:15">
      <c r="A1593" s="1" t="s">
        <v>6921</v>
      </c>
      <c r="B1593" s="1" t="str">
        <f>VLOOKUP(A1593,'BDD de référence'!$B$5:$D$5006,3,0)</f>
        <v>61</v>
      </c>
      <c r="C1593" s="1" t="str">
        <f>VLOOKUP(A1593,'BDD de référence'!$B$5:$E$5006,4,0)</f>
        <v>Normandie</v>
      </c>
      <c r="D1593" s="201">
        <v>919</v>
      </c>
      <c r="E1593" s="189" t="str">
        <f t="shared" si="24"/>
        <v>Tranche A</v>
      </c>
      <c r="F1593" s="119">
        <f>IFERROR((VLOOKUP(E1593,'Simulations - Consolidé'!$A$41:$P$45,13,0)*D1593+VLOOKUP(E1593,'Simulations - Consolidé'!$A$41:$P$45,14,0)),"")*$B$6</f>
        <v>15969.557142857142</v>
      </c>
      <c r="G1593" s="119" t="str" cm="1">
        <f t="array" ref="G1593">IF(SUMIF('BDD de référence'!$B$6:$B$4786,A1593,'BDD de référence'!$I$6:$I$4786)&gt;0,IFERROR((VLOOKUP(E1593,'Volet 1 - Domaines 2&amp;3'!$A$39:$L$43,11,0)*D1593+VLOOKUP(E1593,'Volet 1 - Domaines 2&amp;3'!$A$39:$L$43,12,0))*$B$6,error),"")</f>
        <v/>
      </c>
      <c r="H1593" s="119" t="str" cm="1">
        <f t="array" ref="H1593">IF(SUMIF('BDD de référence'!$B$6:$B$4786,A1593,'BDD de référence'!$J$6:$J$4786)&gt;0,IFERROR((VLOOKUP(E1593,'Volet 1 - Domaines 2&amp;3'!$A$39:$L$43,11,0)*D1593+VLOOKUP(E1593,'Volet 1 - Domaines 2&amp;3'!$A$39:$L$43,12,0))*$B$6,error),"")</f>
        <v/>
      </c>
      <c r="I1593" s="119">
        <f>IFERROR((VLOOKUP(E1593,'Simulations - Consolidé'!$A$41:$P$45,15,0)*D1593+VLOOKUP(E1593,'Simulations - Consolidé'!$A$41:$P$45,16,0)),"")*$C$6</f>
        <v>6942.2895470383282</v>
      </c>
      <c r="J1593" s="167">
        <v>4802.1499999999996</v>
      </c>
      <c r="K1593" s="167">
        <v>5762.58</v>
      </c>
      <c r="L1593" s="167">
        <v>4330.7800000000007</v>
      </c>
      <c r="M1593" s="167">
        <v>5196.9400000000005</v>
      </c>
      <c r="N1593" s="167">
        <v>4692.75</v>
      </c>
      <c r="O1593" s="167">
        <v>5631.3</v>
      </c>
    </row>
    <row r="1594" spans="1:15">
      <c r="A1594" s="1" t="s">
        <v>6919</v>
      </c>
      <c r="B1594" s="1" t="str">
        <f>VLOOKUP(A1594,'BDD de référence'!$B$5:$D$5006,3,0)</f>
        <v>61</v>
      </c>
      <c r="C1594" s="1" t="str">
        <f>VLOOKUP(A1594,'BDD de référence'!$B$5:$E$5006,4,0)</f>
        <v>Normandie</v>
      </c>
      <c r="D1594" s="201">
        <v>925.5</v>
      </c>
      <c r="E1594" s="189" t="str">
        <f t="shared" si="24"/>
        <v>Tranche A</v>
      </c>
      <c r="F1594" s="119">
        <f>IFERROR((VLOOKUP(E1594,'Simulations - Consolidé'!$A$41:$P$45,13,0)*D1594+VLOOKUP(E1594,'Simulations - Consolidé'!$A$41:$P$45,14,0)),"")*$B$6</f>
        <v>15974.292857142857</v>
      </c>
      <c r="G1594" s="119" t="str" cm="1">
        <f t="array" ref="G1594">IF(SUMIF('BDD de référence'!$B$6:$B$4786,A1594,'BDD de référence'!$I$6:$I$4786)&gt;0,IFERROR((VLOOKUP(E1594,'Volet 1 - Domaines 2&amp;3'!$A$39:$L$43,11,0)*D1594+VLOOKUP(E1594,'Volet 1 - Domaines 2&amp;3'!$A$39:$L$43,12,0))*$B$6,error),"")</f>
        <v/>
      </c>
      <c r="H1594" s="119" t="str" cm="1">
        <f t="array" ref="H1594">IF(SUMIF('BDD de référence'!$B$6:$B$4786,A1594,'BDD de référence'!$J$6:$J$4786)&gt;0,IFERROR((VLOOKUP(E1594,'Volet 1 - Domaines 2&amp;3'!$A$39:$L$43,11,0)*D1594+VLOOKUP(E1594,'Volet 1 - Domaines 2&amp;3'!$A$39:$L$43,12,0))*$B$6,error),"")</f>
        <v/>
      </c>
      <c r="I1594" s="119">
        <f>IFERROR((VLOOKUP(E1594,'Simulations - Consolidé'!$A$41:$P$45,15,0)*D1594+VLOOKUP(E1594,'Simulations - Consolidé'!$A$41:$P$45,16,0)),"")*$C$6</f>
        <v>6944.3482578397216</v>
      </c>
      <c r="J1594" s="167">
        <v>4803.7</v>
      </c>
      <c r="K1594" s="167">
        <v>5764.44</v>
      </c>
      <c r="L1594" s="167">
        <v>4331.95</v>
      </c>
      <c r="M1594" s="167">
        <v>5198.34</v>
      </c>
      <c r="N1594" s="167">
        <v>4693.5200000000004</v>
      </c>
      <c r="O1594" s="167">
        <v>5632.2300000000005</v>
      </c>
    </row>
    <row r="1595" spans="1:15">
      <c r="A1595" s="1" t="s">
        <v>6879</v>
      </c>
      <c r="B1595" s="1" t="str">
        <f>VLOOKUP(A1595,'BDD de référence'!$B$5:$D$5006,3,0)</f>
        <v>61</v>
      </c>
      <c r="C1595" s="1" t="str">
        <f>VLOOKUP(A1595,'BDD de référence'!$B$5:$E$5006,4,0)</f>
        <v>Normandie</v>
      </c>
      <c r="D1595" s="201">
        <v>31493.5</v>
      </c>
      <c r="E1595" s="189" t="str">
        <f t="shared" si="24"/>
        <v>Tranche C</v>
      </c>
      <c r="F1595" s="119">
        <f>IFERROR((VLOOKUP(E1595,'Simulations - Consolidé'!$A$41:$P$45,13,0)*D1595+VLOOKUP(E1595,'Simulations - Consolidé'!$A$41:$P$45,14,0)),"")*$B$6</f>
        <v>44557.766024096381</v>
      </c>
      <c r="G1595" s="119" t="str" cm="1">
        <f t="array" ref="G1595">IF(SUMIF('BDD de référence'!$B$6:$B$4786,A1595,'BDD de référence'!$I$6:$I$4786)&gt;0,IFERROR((VLOOKUP(E1595,'Volet 1 - Domaines 2&amp;3'!$A$39:$L$43,11,0)*D1595+VLOOKUP(E1595,'Volet 1 - Domaines 2&amp;3'!$A$39:$L$43,12,0))*$B$6,error),"")</f>
        <v/>
      </c>
      <c r="H1595" s="119" t="str" cm="1">
        <f t="array" ref="H1595">IF(SUMIF('BDD de référence'!$B$6:$B$4786,A1595,'BDD de référence'!$J$6:$J$4786)&gt;0,IFERROR((VLOOKUP(E1595,'Volet 1 - Domaines 2&amp;3'!$A$39:$L$43,11,0)*D1595+VLOOKUP(E1595,'Volet 1 - Domaines 2&amp;3'!$A$39:$L$43,12,0))*$B$6,error),"")</f>
        <v/>
      </c>
      <c r="I1595" s="119">
        <f>IFERROR((VLOOKUP(E1595,'Simulations - Consolidé'!$A$41:$P$45,15,0)*D1595+VLOOKUP(E1595,'Simulations - Consolidé'!$A$41:$P$45,16,0)),"")*$C$6</f>
        <v>19370.16227446371</v>
      </c>
      <c r="J1595" s="167">
        <v>11808.54</v>
      </c>
      <c r="K1595" s="167">
        <v>14170.25</v>
      </c>
      <c r="L1595" s="167">
        <v>10070.94</v>
      </c>
      <c r="M1595" s="167">
        <v>12085.130000000001</v>
      </c>
      <c r="N1595" s="167">
        <v>7100.1</v>
      </c>
      <c r="O1595" s="167">
        <v>8520.1200000000008</v>
      </c>
    </row>
    <row r="1596" spans="1:15">
      <c r="A1596" s="1" t="s">
        <v>6868</v>
      </c>
      <c r="B1596" s="1" t="str">
        <f>VLOOKUP(A1596,'BDD de référence'!$B$5:$D$5006,3,0)</f>
        <v>61</v>
      </c>
      <c r="C1596" s="1" t="str">
        <f>VLOOKUP(A1596,'BDD de référence'!$B$5:$E$5006,4,0)</f>
        <v>Normandie</v>
      </c>
      <c r="D1596" s="201">
        <v>45948.5</v>
      </c>
      <c r="E1596" s="189" t="str">
        <f t="shared" si="24"/>
        <v>Tranche C</v>
      </c>
      <c r="F1596" s="119">
        <f>IFERROR((VLOOKUP(E1596,'Simulations - Consolidé'!$A$41:$P$45,13,0)*D1596+VLOOKUP(E1596,'Simulations - Consolidé'!$A$41:$P$45,14,0)),"")*$B$6</f>
        <v>50597.517831325298</v>
      </c>
      <c r="G1596" s="119" t="str" cm="1">
        <f t="array" ref="G1596">IF(SUMIF('BDD de référence'!$B$6:$B$4786,A1596,'BDD de référence'!$I$6:$I$4786)&gt;0,IFERROR((VLOOKUP(E1596,'Volet 1 - Domaines 2&amp;3'!$A$39:$L$43,11,0)*D1596+VLOOKUP(E1596,'Volet 1 - Domaines 2&amp;3'!$A$39:$L$43,12,0))*$B$6,error),"")</f>
        <v/>
      </c>
      <c r="H1596" s="119" cm="1">
        <f t="array" ref="H1596">IF(SUMIF('BDD de référence'!$B$6:$B$4786,A1596,'BDD de référence'!$J$6:$J$4786)&gt;0,IFERROR((VLOOKUP(E1596,'Volet 1 - Domaines 2&amp;3'!$A$39:$L$43,11,0)*D1596+VLOOKUP(E1596,'Volet 1 - Domaines 2&amp;3'!$A$39:$L$43,12,0))*$B$6,error),"")</f>
        <v>24597.406506024094</v>
      </c>
      <c r="I1596" s="119">
        <f>IFERROR((VLOOKUP(E1596,'Simulations - Consolidé'!$A$41:$P$45,15,0)*D1596+VLOOKUP(E1596,'Simulations - Consolidé'!$A$41:$P$45,16,0)),"")*$C$6</f>
        <v>21995.764566558919</v>
      </c>
      <c r="J1596" s="167">
        <v>13375.95</v>
      </c>
      <c r="K1596" s="167">
        <v>16051.14</v>
      </c>
      <c r="L1596" s="167">
        <v>10854.65</v>
      </c>
      <c r="M1596" s="167">
        <v>13025.58</v>
      </c>
      <c r="N1596" s="167">
        <v>7796.72</v>
      </c>
      <c r="O1596" s="167">
        <v>9356.07</v>
      </c>
    </row>
    <row r="1597" spans="1:15">
      <c r="A1597" s="1" t="s">
        <v>6858</v>
      </c>
      <c r="B1597" s="1" t="str">
        <f>VLOOKUP(A1597,'BDD de référence'!$B$5:$D$5006,3,0)</f>
        <v>61</v>
      </c>
      <c r="C1597" s="1" t="str">
        <f>VLOOKUP(A1597,'BDD de référence'!$B$5:$E$5006,4,0)</f>
        <v>Normandie</v>
      </c>
      <c r="D1597" s="201">
        <v>148120.5</v>
      </c>
      <c r="E1597" s="189" t="str">
        <f t="shared" si="24"/>
        <v>Tranche C</v>
      </c>
      <c r="F1597" s="119">
        <f>IFERROR((VLOOKUP(E1597,'Simulations - Consolidé'!$A$41:$P$45,13,0)*D1597+VLOOKUP(E1597,'Simulations - Consolidé'!$A$41:$P$45,14,0)),"")*$B$6</f>
        <v>93288.18</v>
      </c>
      <c r="G1597" s="119" cm="1">
        <f t="array" ref="G1597">IF(SUMIF('BDD de référence'!$B$6:$B$4786,A1597,'BDD de référence'!$I$6:$I$4786)&gt;0,IFERROR((VLOOKUP(E1597,'Volet 1 - Domaines 2&amp;3'!$A$39:$L$43,11,0)*D1597+VLOOKUP(E1597,'Volet 1 - Domaines 2&amp;3'!$A$39:$L$43,12,0))*$B$6,error),"")</f>
        <v>35479.340000000004</v>
      </c>
      <c r="H1597" s="119" cm="1">
        <f t="array" ref="H1597">IF(SUMIF('BDD de référence'!$B$6:$B$4786,A1597,'BDD de référence'!$J$6:$J$4786)&gt;0,IFERROR((VLOOKUP(E1597,'Volet 1 - Domaines 2&amp;3'!$A$39:$L$43,11,0)*D1597+VLOOKUP(E1597,'Volet 1 - Domaines 2&amp;3'!$A$39:$L$43,12,0))*$B$6,error),"")</f>
        <v>35479.340000000004</v>
      </c>
      <c r="I1597" s="119">
        <f>IFERROR((VLOOKUP(E1597,'Simulations - Consolidé'!$A$41:$P$45,15,0)*D1597+VLOOKUP(E1597,'Simulations - Consolidé'!$A$41:$P$45,16,0)),"")*$C$6</f>
        <v>40554.259024390238</v>
      </c>
      <c r="J1597" s="167">
        <v>24454.84</v>
      </c>
      <c r="K1597" s="167">
        <v>29345.809999999998</v>
      </c>
      <c r="L1597" s="167">
        <v>16394.09</v>
      </c>
      <c r="M1597" s="167">
        <v>19672.91</v>
      </c>
      <c r="N1597" s="167">
        <v>12720.67</v>
      </c>
      <c r="O1597" s="167">
        <v>15264.81</v>
      </c>
    </row>
    <row r="1598" spans="1:15">
      <c r="A1598" s="1" t="s">
        <v>6862</v>
      </c>
      <c r="B1598" s="1" t="str">
        <f>VLOOKUP(A1598,'BDD de référence'!$B$5:$D$5006,3,0)</f>
        <v>61</v>
      </c>
      <c r="C1598" s="1" t="str">
        <f>VLOOKUP(A1598,'BDD de référence'!$B$5:$E$5006,4,0)</f>
        <v>Normandie</v>
      </c>
      <c r="D1598" s="201">
        <v>82527.5</v>
      </c>
      <c r="E1598" s="189" t="str">
        <f t="shared" si="24"/>
        <v>Tranche C</v>
      </c>
      <c r="F1598" s="119">
        <f>IFERROR((VLOOKUP(E1598,'Simulations - Consolidé'!$A$41:$P$45,13,0)*D1598+VLOOKUP(E1598,'Simulations - Consolidé'!$A$41:$P$45,14,0)),"")*$B$6</f>
        <v>65881.369879518068</v>
      </c>
      <c r="G1598" s="119" t="str" cm="1">
        <f t="array" ref="G1598">IF(SUMIF('BDD de référence'!$B$6:$B$4786,A1598,'BDD de référence'!$I$6:$I$4786)&gt;0,IFERROR((VLOOKUP(E1598,'Volet 1 - Domaines 2&amp;3'!$A$39:$L$43,11,0)*D1598+VLOOKUP(E1598,'Volet 1 - Domaines 2&amp;3'!$A$39:$L$43,12,0))*$B$6,error),"")</f>
        <v/>
      </c>
      <c r="H1598" s="119" cm="1">
        <f t="array" ref="H1598">IF(SUMIF('BDD de référence'!$B$6:$B$4786,A1598,'BDD de référence'!$J$6:$J$4786)&gt;0,IFERROR((VLOOKUP(E1598,'Volet 1 - Domaines 2&amp;3'!$A$39:$L$43,11,0)*D1598+VLOOKUP(E1598,'Volet 1 - Domaines 2&amp;3'!$A$39:$L$43,12,0))*$B$6,error),"")</f>
        <v>28493.290361445779</v>
      </c>
      <c r="I1598" s="119">
        <f>IFERROR((VLOOKUP(E1598,'Simulations - Consolidé'!$A$41:$P$45,15,0)*D1598+VLOOKUP(E1598,'Simulations - Consolidé'!$A$41:$P$45,16,0)),"")*$C$6</f>
        <v>28639.964237437554</v>
      </c>
      <c r="J1598" s="167">
        <v>17342.349999999999</v>
      </c>
      <c r="K1598" s="167">
        <v>20810.82</v>
      </c>
      <c r="L1598" s="167">
        <v>12837.85</v>
      </c>
      <c r="M1598" s="167">
        <v>15405.42</v>
      </c>
      <c r="N1598" s="167">
        <v>9559.56</v>
      </c>
      <c r="O1598" s="167">
        <v>11471.48</v>
      </c>
    </row>
    <row r="1599" spans="1:15">
      <c r="A1599" s="1" t="s">
        <v>6876</v>
      </c>
      <c r="B1599" s="1" t="str">
        <f>VLOOKUP(A1599,'BDD de référence'!$B$5:$D$5006,3,0)</f>
        <v>61</v>
      </c>
      <c r="C1599" s="1" t="str">
        <f>VLOOKUP(A1599,'BDD de référence'!$B$5:$E$5006,4,0)</f>
        <v>Normandie</v>
      </c>
      <c r="D1599" s="201">
        <v>24065.5</v>
      </c>
      <c r="E1599" s="189" t="str">
        <f t="shared" si="24"/>
        <v>Tranche C</v>
      </c>
      <c r="F1599" s="119">
        <f>IFERROR((VLOOKUP(E1599,'Simulations - Consolidé'!$A$41:$P$45,13,0)*D1599+VLOOKUP(E1599,'Simulations - Consolidé'!$A$41:$P$45,14,0)),"")*$B$6</f>
        <v>41454.114939759034</v>
      </c>
      <c r="G1599" s="119" t="str" cm="1">
        <f t="array" ref="G1599">IF(SUMIF('BDD de référence'!$B$6:$B$4786,A1599,'BDD de référence'!$I$6:$I$4786)&gt;0,IFERROR((VLOOKUP(E1599,'Volet 1 - Domaines 2&amp;3'!$A$39:$L$43,11,0)*D1599+VLOOKUP(E1599,'Volet 1 - Domaines 2&amp;3'!$A$39:$L$43,12,0))*$B$6,error),"")</f>
        <v/>
      </c>
      <c r="H1599" s="119" cm="1">
        <f t="array" ref="H1599">IF(SUMIF('BDD de référence'!$B$6:$B$4786,A1599,'BDD de référence'!$J$6:$J$4786)&gt;0,IFERROR((VLOOKUP(E1599,'Volet 1 - Domaines 2&amp;3'!$A$39:$L$43,11,0)*D1599+VLOOKUP(E1599,'Volet 1 - Domaines 2&amp;3'!$A$39:$L$43,12,0))*$B$6,error),"")</f>
        <v>22266.735180722892</v>
      </c>
      <c r="I1599" s="119">
        <f>IFERROR((VLOOKUP(E1599,'Simulations - Consolidé'!$A$41:$P$45,15,0)*D1599+VLOOKUP(E1599,'Simulations - Consolidé'!$A$41:$P$45,16,0)),"")*$C$6</f>
        <v>18020.942362621219</v>
      </c>
      <c r="J1599" s="167">
        <v>11003.1</v>
      </c>
      <c r="K1599" s="167">
        <v>13203.72</v>
      </c>
      <c r="L1599" s="167">
        <v>9668.2199999999993</v>
      </c>
      <c r="M1599" s="167">
        <v>11601.87</v>
      </c>
      <c r="N1599" s="167">
        <v>6742.12</v>
      </c>
      <c r="O1599" s="167">
        <v>8090.55</v>
      </c>
    </row>
    <row r="1600" spans="1:15">
      <c r="A1600" s="1" t="s">
        <v>6910</v>
      </c>
      <c r="B1600" s="1" t="str">
        <f>VLOOKUP(A1600,'BDD de référence'!$B$5:$D$5006,3,0)</f>
        <v>61</v>
      </c>
      <c r="C1600" s="1" t="str">
        <f>VLOOKUP(A1600,'BDD de référence'!$B$5:$E$5006,4,0)</f>
        <v>Normandie</v>
      </c>
      <c r="D1600" s="201">
        <v>3418</v>
      </c>
      <c r="E1600" s="189" t="str">
        <f t="shared" si="24"/>
        <v>Tranche A</v>
      </c>
      <c r="F1600" s="119">
        <f>IFERROR((VLOOKUP(E1600,'Simulations - Consolidé'!$A$41:$P$45,13,0)*D1600+VLOOKUP(E1600,'Simulations - Consolidé'!$A$41:$P$45,14,0)),"")*$B$6</f>
        <v>17790.257142857143</v>
      </c>
      <c r="G1600" s="119" t="str" cm="1">
        <f t="array" ref="G1600">IF(SUMIF('BDD de référence'!$B$6:$B$4786,A1600,'BDD de référence'!$I$6:$I$4786)&gt;0,IFERROR((VLOOKUP(E1600,'Volet 1 - Domaines 2&amp;3'!$A$39:$L$43,11,0)*D1600+VLOOKUP(E1600,'Volet 1 - Domaines 2&amp;3'!$A$39:$L$43,12,0))*$B$6,error),"")</f>
        <v/>
      </c>
      <c r="H1600" s="119" t="str" cm="1">
        <f t="array" ref="H1600">IF(SUMIF('BDD de référence'!$B$6:$B$4786,A1600,'BDD de référence'!$J$6:$J$4786)&gt;0,IFERROR((VLOOKUP(E1600,'Volet 1 - Domaines 2&amp;3'!$A$39:$L$43,11,0)*D1600+VLOOKUP(E1600,'Volet 1 - Domaines 2&amp;3'!$A$39:$L$43,12,0))*$B$6,error),"")</f>
        <v/>
      </c>
      <c r="I1600" s="119">
        <f>IFERROR((VLOOKUP(E1600,'Simulations - Consolidé'!$A$41:$P$45,15,0)*D1600+VLOOKUP(E1600,'Simulations - Consolidé'!$A$41:$P$45,16,0)),"")*$C$6</f>
        <v>7733.7846689895468</v>
      </c>
      <c r="J1600" s="167">
        <v>5397.15</v>
      </c>
      <c r="K1600" s="167">
        <v>6476.58</v>
      </c>
      <c r="L1600" s="167">
        <v>4777.0300000000007</v>
      </c>
      <c r="M1600" s="167">
        <v>5732.4400000000005</v>
      </c>
      <c r="N1600" s="167">
        <v>4990.25</v>
      </c>
      <c r="O1600" s="167">
        <v>5988.3</v>
      </c>
    </row>
    <row r="1601" spans="1:15">
      <c r="A1601" s="1" t="s">
        <v>6893</v>
      </c>
      <c r="B1601" s="1" t="str">
        <f>VLOOKUP(A1601,'BDD de référence'!$B$5:$D$5006,3,0)</f>
        <v>61</v>
      </c>
      <c r="C1601" s="1" t="str">
        <f>VLOOKUP(A1601,'BDD de référence'!$B$5:$E$5006,4,0)</f>
        <v>Normandie</v>
      </c>
      <c r="D1601" s="201">
        <v>10101.5</v>
      </c>
      <c r="E1601" s="189" t="str">
        <f t="shared" si="24"/>
        <v>Tranche B</v>
      </c>
      <c r="F1601" s="119">
        <f>IFERROR((VLOOKUP(E1601,'Simulations - Consolidé'!$A$41:$P$45,13,0)*D1601+VLOOKUP(E1601,'Simulations - Consolidé'!$A$41:$P$45,14,0)),"")*$B$6</f>
        <v>24481.974193548383</v>
      </c>
      <c r="G1601" s="119" t="str" cm="1">
        <f t="array" ref="G1601">IF(SUMIF('BDD de référence'!$B$6:$B$4786,A1601,'BDD de référence'!$I$6:$I$4786)&gt;0,IFERROR((VLOOKUP(E1601,'Volet 1 - Domaines 2&amp;3'!$A$39:$L$43,11,0)*D1601+VLOOKUP(E1601,'Volet 1 - Domaines 2&amp;3'!$A$39:$L$43,12,0))*$B$6,error),"")</f>
        <v/>
      </c>
      <c r="H1601" s="119" cm="1">
        <f t="array" ref="H1601">IF(SUMIF('BDD de référence'!$B$6:$B$4786,A1601,'BDD de référence'!$J$6:$J$4786)&gt;0,IFERROR((VLOOKUP(E1601,'Volet 1 - Domaines 2&amp;3'!$A$39:$L$43,11,0)*D1601+VLOOKUP(E1601,'Volet 1 - Domaines 2&amp;3'!$A$39:$L$43,12,0))*$B$6,error),"")</f>
        <v>13261.06935483871</v>
      </c>
      <c r="I1601" s="119">
        <f>IFERROR((VLOOKUP(E1601,'Simulations - Consolidé'!$A$41:$P$45,15,0)*D1601+VLOOKUP(E1601,'Simulations - Consolidé'!$A$41:$P$45,16,0)),"")*$C$6</f>
        <v>10642.809441384736</v>
      </c>
      <c r="J1601" s="167">
        <v>7167.12</v>
      </c>
      <c r="K1601" s="167">
        <v>8600.5500000000011</v>
      </c>
      <c r="L1601" s="167">
        <v>6250.41</v>
      </c>
      <c r="M1601" s="167">
        <v>7500.5</v>
      </c>
      <c r="N1601" s="167">
        <v>5666.8</v>
      </c>
      <c r="O1601" s="167">
        <v>6800.16</v>
      </c>
    </row>
    <row r="1602" spans="1:15">
      <c r="A1602" s="1" t="s">
        <v>6902</v>
      </c>
      <c r="B1602" s="1" t="str">
        <f>VLOOKUP(A1602,'BDD de référence'!$B$5:$D$5006,3,0)</f>
        <v>61</v>
      </c>
      <c r="C1602" s="1" t="str">
        <f>VLOOKUP(A1602,'BDD de référence'!$B$5:$E$5006,4,0)</f>
        <v>Normandie</v>
      </c>
      <c r="D1602" s="201">
        <v>4257</v>
      </c>
      <c r="E1602" s="189" t="str">
        <f t="shared" si="24"/>
        <v>Tranche A</v>
      </c>
      <c r="F1602" s="119">
        <f>IFERROR((VLOOKUP(E1602,'Simulations - Consolidé'!$A$41:$P$45,13,0)*D1602+VLOOKUP(E1602,'Simulations - Consolidé'!$A$41:$P$45,14,0)),"")*$B$6</f>
        <v>18401.528571428571</v>
      </c>
      <c r="G1602" s="119" t="str" cm="1">
        <f t="array" ref="G1602">IF(SUMIF('BDD de référence'!$B$6:$B$4786,A1602,'BDD de référence'!$I$6:$I$4786)&gt;0,IFERROR((VLOOKUP(E1602,'Volet 1 - Domaines 2&amp;3'!$A$39:$L$43,11,0)*D1602+VLOOKUP(E1602,'Volet 1 - Domaines 2&amp;3'!$A$39:$L$43,12,0))*$B$6,error),"")</f>
        <v/>
      </c>
      <c r="H1602" s="119" t="str" cm="1">
        <f t="array" ref="H1602">IF(SUMIF('BDD de référence'!$B$6:$B$4786,A1602,'BDD de référence'!$J$6:$J$4786)&gt;0,IFERROR((VLOOKUP(E1602,'Volet 1 - Domaines 2&amp;3'!$A$39:$L$43,11,0)*D1602+VLOOKUP(E1602,'Volet 1 - Domaines 2&amp;3'!$A$39:$L$43,12,0))*$B$6,error),"")</f>
        <v/>
      </c>
      <c r="I1602" s="119">
        <f>IFERROR((VLOOKUP(E1602,'Simulations - Consolidé'!$A$41:$P$45,15,0)*D1602+VLOOKUP(E1602,'Simulations - Consolidé'!$A$41:$P$45,16,0)),"")*$C$6</f>
        <v>7999.5167247386762</v>
      </c>
      <c r="J1602" s="167">
        <v>5596.91</v>
      </c>
      <c r="K1602" s="167">
        <v>6716.3</v>
      </c>
      <c r="L1602" s="167">
        <v>4926.8500000000004</v>
      </c>
      <c r="M1602" s="167">
        <v>5912.22</v>
      </c>
      <c r="N1602" s="167">
        <v>5090.13</v>
      </c>
      <c r="O1602" s="167">
        <v>6108.16</v>
      </c>
    </row>
    <row r="1603" spans="1:15">
      <c r="A1603" s="1" t="s">
        <v>6865</v>
      </c>
      <c r="B1603" s="1" t="str">
        <f>VLOOKUP(A1603,'BDD de référence'!$B$5:$D$5006,3,0)</f>
        <v>61</v>
      </c>
      <c r="C1603" s="1" t="str">
        <f>VLOOKUP(A1603,'BDD de référence'!$B$5:$E$5006,4,0)</f>
        <v>Normandie</v>
      </c>
      <c r="D1603" s="201">
        <v>92976.25</v>
      </c>
      <c r="E1603" s="189" t="str">
        <f t="shared" si="24"/>
        <v>Tranche C</v>
      </c>
      <c r="F1603" s="119">
        <f>IFERROR((VLOOKUP(E1603,'Simulations - Consolidé'!$A$41:$P$45,13,0)*D1603+VLOOKUP(E1603,'Simulations - Consolidé'!$A$41:$P$45,14,0)),"")*$B$6</f>
        <v>70247.184939759027</v>
      </c>
      <c r="G1603" s="119" cm="1">
        <f t="array" ref="G1603">IF(SUMIF('BDD de référence'!$B$6:$B$4786,A1603,'BDD de référence'!$I$6:$I$4786)&gt;0,IFERROR((VLOOKUP(E1603,'Volet 1 - Domaines 2&amp;3'!$A$39:$L$43,11,0)*D1603+VLOOKUP(E1603,'Volet 1 - Domaines 2&amp;3'!$A$39:$L$43,12,0))*$B$6,error),"")</f>
        <v>29606.145180722888</v>
      </c>
      <c r="H1603" s="119" cm="1">
        <f t="array" ref="H1603">IF(SUMIF('BDD de référence'!$B$6:$B$4786,A1603,'BDD de référence'!$J$6:$J$4786)&gt;0,IFERROR((VLOOKUP(E1603,'Volet 1 - Domaines 2&amp;3'!$A$39:$L$43,11,0)*D1603+VLOOKUP(E1603,'Volet 1 - Domaines 2&amp;3'!$A$39:$L$43,12,0))*$B$6,error),"")</f>
        <v>29606.145180722888</v>
      </c>
      <c r="I1603" s="119">
        <f>IFERROR((VLOOKUP(E1603,'Simulations - Consolidé'!$A$41:$P$45,15,0)*D1603+VLOOKUP(E1603,'Simulations - Consolidé'!$A$41:$P$45,16,0)),"")*$C$6</f>
        <v>30537.872362621212</v>
      </c>
      <c r="J1603" s="167">
        <v>18475.349999999999</v>
      </c>
      <c r="K1603" s="167">
        <v>22170.42</v>
      </c>
      <c r="L1603" s="167">
        <v>13404.35</v>
      </c>
      <c r="M1603" s="167">
        <v>16085.22</v>
      </c>
      <c r="N1603" s="167">
        <v>10063.120000000001</v>
      </c>
      <c r="O1603" s="167">
        <v>12075.75</v>
      </c>
    </row>
    <row r="1604" spans="1:15">
      <c r="A1604" s="1" t="s">
        <v>6886</v>
      </c>
      <c r="B1604" s="1" t="str">
        <f>VLOOKUP(A1604,'BDD de référence'!$B$5:$D$5006,3,0)</f>
        <v>61</v>
      </c>
      <c r="C1604" s="1" t="str">
        <f>VLOOKUP(A1604,'BDD de référence'!$B$5:$E$5006,4,0)</f>
        <v>Normandie</v>
      </c>
      <c r="D1604" s="201">
        <v>16168.5</v>
      </c>
      <c r="E1604" s="189" t="str">
        <f t="shared" si="24"/>
        <v>Tranche B</v>
      </c>
      <c r="F1604" s="119">
        <f>IFERROR((VLOOKUP(E1604,'Simulations - Consolidé'!$A$41:$P$45,13,0)*D1604+VLOOKUP(E1604,'Simulations - Consolidé'!$A$41:$P$45,14,0)),"")*$B$6</f>
        <v>32466.929032258067</v>
      </c>
      <c r="G1604" s="119" t="str" cm="1">
        <f t="array" ref="G1604">IF(SUMIF('BDD de référence'!$B$6:$B$4786,A1604,'BDD de référence'!$I$6:$I$4786)&gt;0,IFERROR((VLOOKUP(E1604,'Volet 1 - Domaines 2&amp;3'!$A$39:$L$43,11,0)*D1604+VLOOKUP(E1604,'Volet 1 - Domaines 2&amp;3'!$A$39:$L$43,12,0))*$B$6,error),"")</f>
        <v/>
      </c>
      <c r="H1604" s="119" t="str" cm="1">
        <f t="array" ref="H1604">IF(SUMIF('BDD de référence'!$B$6:$B$4786,A1604,'BDD de référence'!$J$6:$J$4786)&gt;0,IFERROR((VLOOKUP(E1604,'Volet 1 - Domaines 2&amp;3'!$A$39:$L$43,11,0)*D1604+VLOOKUP(E1604,'Volet 1 - Domaines 2&amp;3'!$A$39:$L$43,12,0))*$B$6,error),"")</f>
        <v/>
      </c>
      <c r="I1604" s="119">
        <f>IFERROR((VLOOKUP(E1604,'Simulations - Consolidé'!$A$41:$P$45,15,0)*D1604+VLOOKUP(E1604,'Simulations - Consolidé'!$A$41:$P$45,16,0)),"")*$C$6</f>
        <v>14114.030841856804</v>
      </c>
      <c r="J1604" s="167">
        <v>8961.1200000000008</v>
      </c>
      <c r="K1604" s="167">
        <v>10753.35</v>
      </c>
      <c r="L1604" s="167">
        <v>7881.33</v>
      </c>
      <c r="M1604" s="167">
        <v>9457.6</v>
      </c>
      <c r="N1604" s="167">
        <v>6156.0700000000006</v>
      </c>
      <c r="O1604" s="167">
        <v>7387.29</v>
      </c>
    </row>
    <row r="1605" spans="1:15">
      <c r="A1605" s="1" t="s">
        <v>6899</v>
      </c>
      <c r="B1605" s="1" t="str">
        <f>VLOOKUP(A1605,'BDD de référence'!$B$5:$D$5006,3,0)</f>
        <v>61</v>
      </c>
      <c r="C1605" s="1" t="str">
        <f>VLOOKUP(A1605,'BDD de référence'!$B$5:$E$5006,4,0)</f>
        <v>Normandie</v>
      </c>
      <c r="D1605" s="201">
        <v>6001.5</v>
      </c>
      <c r="E1605" s="189" t="str">
        <f t="shared" si="24"/>
        <v>Tranche A</v>
      </c>
      <c r="F1605" s="119">
        <f>IFERROR((VLOOKUP(E1605,'Simulations - Consolidé'!$A$41:$P$45,13,0)*D1605+VLOOKUP(E1605,'Simulations - Consolidé'!$A$41:$P$45,14,0)),"")*$B$6</f>
        <v>19672.521428571425</v>
      </c>
      <c r="G1605" s="119" t="str" cm="1">
        <f t="array" ref="G1605">IF(SUMIF('BDD de référence'!$B$6:$B$4786,A1605,'BDD de référence'!$I$6:$I$4786)&gt;0,IFERROR((VLOOKUP(E1605,'Volet 1 - Domaines 2&amp;3'!$A$39:$L$43,11,0)*D1605+VLOOKUP(E1605,'Volet 1 - Domaines 2&amp;3'!$A$39:$L$43,12,0))*$B$6,error),"")</f>
        <v/>
      </c>
      <c r="H1605" s="119" t="str" cm="1">
        <f t="array" ref="H1605">IF(SUMIF('BDD de référence'!$B$6:$B$4786,A1605,'BDD de référence'!$J$6:$J$4786)&gt;0,IFERROR((VLOOKUP(E1605,'Volet 1 - Domaines 2&amp;3'!$A$39:$L$43,11,0)*D1605+VLOOKUP(E1605,'Volet 1 - Domaines 2&amp;3'!$A$39:$L$43,12,0))*$B$6,error),"")</f>
        <v/>
      </c>
      <c r="I1605" s="119">
        <f>IFERROR((VLOOKUP(E1605,'Simulations - Consolidé'!$A$41:$P$45,15,0)*D1605+VLOOKUP(E1605,'Simulations - Consolidé'!$A$41:$P$45,16,0)),"")*$C$6</f>
        <v>8552.043031358884</v>
      </c>
      <c r="J1605" s="167">
        <v>6012.27</v>
      </c>
      <c r="K1605" s="167">
        <v>7214.7300000000005</v>
      </c>
      <c r="L1605" s="167">
        <v>5238.37</v>
      </c>
      <c r="M1605" s="167">
        <v>6286.05</v>
      </c>
      <c r="N1605" s="167">
        <v>5297.8</v>
      </c>
      <c r="O1605" s="167">
        <v>6357.36</v>
      </c>
    </row>
    <row r="1606" spans="1:15">
      <c r="A1606" s="1" t="s">
        <v>6888</v>
      </c>
      <c r="B1606" s="1" t="str">
        <f>VLOOKUP(A1606,'BDD de référence'!$B$5:$D$5006,3,0)</f>
        <v>61</v>
      </c>
      <c r="C1606" s="1" t="str">
        <f>VLOOKUP(A1606,'BDD de référence'!$B$5:$E$5006,4,0)</f>
        <v>Normandie</v>
      </c>
      <c r="D1606" s="201">
        <v>15363</v>
      </c>
      <c r="E1606" s="189" t="str">
        <f t="shared" si="24"/>
        <v>Tranche B</v>
      </c>
      <c r="F1606" s="119">
        <f>IFERROR((VLOOKUP(E1606,'Simulations - Consolidé'!$A$41:$P$45,13,0)*D1606+VLOOKUP(E1606,'Simulations - Consolidé'!$A$41:$P$45,14,0)),"")*$B$6</f>
        <v>31406.787096774187</v>
      </c>
      <c r="G1606" s="119" t="str" cm="1">
        <f t="array" ref="G1606">IF(SUMIF('BDD de référence'!$B$6:$B$4786,A1606,'BDD de référence'!$I$6:$I$4786)&gt;0,IFERROR((VLOOKUP(E1606,'Volet 1 - Domaines 2&amp;3'!$A$39:$L$43,11,0)*D1606+VLOOKUP(E1606,'Volet 1 - Domaines 2&amp;3'!$A$39:$L$43,12,0))*$B$6,error),"")</f>
        <v/>
      </c>
      <c r="H1606" s="119" cm="1">
        <f t="array" ref="H1606">IF(SUMIF('BDD de référence'!$B$6:$B$4786,A1606,'BDD de référence'!$J$6:$J$4786)&gt;0,IFERROR((VLOOKUP(E1606,'Volet 1 - Domaines 2&amp;3'!$A$39:$L$43,11,0)*D1606+VLOOKUP(E1606,'Volet 1 - Domaines 2&amp;3'!$A$39:$L$43,12,0))*$B$6,error),"")</f>
        <v>17012.009677419355</v>
      </c>
      <c r="I1606" s="119">
        <f>IFERROR((VLOOKUP(E1606,'Simulations - Consolidé'!$A$41:$P$45,15,0)*D1606+VLOOKUP(E1606,'Simulations - Consolidé'!$A$41:$P$45,16,0)),"")*$C$6</f>
        <v>13653.165696302123</v>
      </c>
      <c r="J1606" s="167">
        <v>8722.94</v>
      </c>
      <c r="K1606" s="167">
        <v>10467.530000000001</v>
      </c>
      <c r="L1606" s="167">
        <v>7664.8</v>
      </c>
      <c r="M1606" s="167">
        <v>9197.76</v>
      </c>
      <c r="N1606" s="167">
        <v>6091.1100000000006</v>
      </c>
      <c r="O1606" s="167">
        <v>7309.34</v>
      </c>
    </row>
    <row r="1607" spans="1:15">
      <c r="A1607" s="1" t="s">
        <v>6873</v>
      </c>
      <c r="B1607" s="1" t="str">
        <f>VLOOKUP(A1607,'BDD de référence'!$B$5:$D$5006,3,0)</f>
        <v>61</v>
      </c>
      <c r="C1607" s="1" t="str">
        <f>VLOOKUP(A1607,'BDD de référence'!$B$5:$E$5006,4,0)</f>
        <v>Normandie</v>
      </c>
      <c r="D1607" s="201">
        <v>37518.5</v>
      </c>
      <c r="E1607" s="189" t="str">
        <f t="shared" si="24"/>
        <v>Tranche C</v>
      </c>
      <c r="F1607" s="119">
        <f>IFERROR((VLOOKUP(E1607,'Simulations - Consolidé'!$A$41:$P$45,13,0)*D1607+VLOOKUP(E1607,'Simulations - Consolidé'!$A$41:$P$45,14,0)),"")*$B$6</f>
        <v>47075.19975903615</v>
      </c>
      <c r="G1607" s="119" t="str" cm="1">
        <f t="array" ref="G1607">IF(SUMIF('BDD de référence'!$B$6:$B$4786,A1607,'BDD de référence'!$I$6:$I$4786)&gt;0,IFERROR((VLOOKUP(E1607,'Volet 1 - Domaines 2&amp;3'!$A$39:$L$43,11,0)*D1607+VLOOKUP(E1607,'Volet 1 - Domaines 2&amp;3'!$A$39:$L$43,12,0))*$B$6,error),"")</f>
        <v/>
      </c>
      <c r="H1607" s="119" cm="1">
        <f t="array" ref="H1607">IF(SUMIF('BDD de référence'!$B$6:$B$4786,A1607,'BDD de référence'!$J$6:$J$4786)&gt;0,IFERROR((VLOOKUP(E1607,'Volet 1 - Domaines 2&amp;3'!$A$39:$L$43,11,0)*D1607+VLOOKUP(E1607,'Volet 1 - Domaines 2&amp;3'!$A$39:$L$43,12,0))*$B$6,error),"")</f>
        <v>23699.560722891565</v>
      </c>
      <c r="I1607" s="119">
        <f>IFERROR((VLOOKUP(E1607,'Simulations - Consolidé'!$A$41:$P$45,15,0)*D1607+VLOOKUP(E1607,'Simulations - Consolidé'!$A$41:$P$45,16,0)),"")*$C$6</f>
        <v>20464.54164560682</v>
      </c>
      <c r="J1607" s="167">
        <v>12461.85</v>
      </c>
      <c r="K1607" s="167">
        <v>14954.22</v>
      </c>
      <c r="L1607" s="167">
        <v>10397.6</v>
      </c>
      <c r="M1607" s="167">
        <v>12477.12</v>
      </c>
      <c r="N1607" s="167">
        <v>7390.45</v>
      </c>
      <c r="O1607" s="167">
        <v>8868.5400000000009</v>
      </c>
    </row>
    <row r="1608" spans="1:15">
      <c r="A1608" s="1" t="s">
        <v>6968</v>
      </c>
      <c r="B1608" s="1" t="str">
        <f>VLOOKUP(A1608,'BDD de référence'!$B$5:$D$5006,3,0)</f>
        <v>62</v>
      </c>
      <c r="C1608" s="1" t="str">
        <f>VLOOKUP(A1608,'BDD de référence'!$B$5:$E$5006,4,0)</f>
        <v>Hauts-de-France</v>
      </c>
      <c r="D1608" s="201">
        <v>51189.5</v>
      </c>
      <c r="E1608" s="189" t="str">
        <f t="shared" si="24"/>
        <v>Tranche C</v>
      </c>
      <c r="F1608" s="119">
        <f>IFERROR((VLOOKUP(E1608,'Simulations - Consolidé'!$A$41:$P$45,13,0)*D1608+VLOOKUP(E1608,'Simulations - Consolidé'!$A$41:$P$45,14,0)),"")*$B$6</f>
        <v>52787.371807228912</v>
      </c>
      <c r="G1608" s="119" t="str" cm="1">
        <f t="array" ref="G1608">IF(SUMIF('BDD de référence'!$B$6:$B$4786,A1608,'BDD de référence'!$I$6:$I$4786)&gt;0,IFERROR((VLOOKUP(E1608,'Volet 1 - Domaines 2&amp;3'!$A$39:$L$43,11,0)*D1608+VLOOKUP(E1608,'Volet 1 - Domaines 2&amp;3'!$A$39:$L$43,12,0))*$B$6,error),"")</f>
        <v/>
      </c>
      <c r="H1608" s="119" t="str" cm="1">
        <f t="array" ref="H1608">IF(SUMIF('BDD de référence'!$B$6:$B$4786,A1608,'BDD de référence'!$J$6:$J$4786)&gt;0,IFERROR((VLOOKUP(E1608,'Volet 1 - Domaines 2&amp;3'!$A$39:$L$43,11,0)*D1608+VLOOKUP(E1608,'Volet 1 - Domaines 2&amp;3'!$A$39:$L$43,12,0))*$B$6,error),"")</f>
        <v/>
      </c>
      <c r="I1608" s="119">
        <f>IFERROR((VLOOKUP(E1608,'Simulations - Consolidé'!$A$41:$P$45,15,0)*D1608+VLOOKUP(E1608,'Simulations - Consolidé'!$A$41:$P$45,16,0)),"")*$C$6</f>
        <v>22947.738389656188</v>
      </c>
      <c r="J1608" s="167">
        <v>13944.25</v>
      </c>
      <c r="K1608" s="167">
        <v>16733.099999999999</v>
      </c>
      <c r="L1608" s="167">
        <v>11138.800000000001</v>
      </c>
      <c r="M1608" s="167">
        <v>13366.56</v>
      </c>
      <c r="N1608" s="167">
        <v>8049.3</v>
      </c>
      <c r="O1608" s="167">
        <v>9659.16</v>
      </c>
    </row>
    <row r="1609" spans="1:15">
      <c r="A1609" s="1" t="s">
        <v>7147</v>
      </c>
      <c r="B1609" s="1" t="str">
        <f>VLOOKUP(A1609,'BDD de référence'!$B$5:$D$5006,3,0)</f>
        <v>62</v>
      </c>
      <c r="C1609" s="1" t="str">
        <f>VLOOKUP(A1609,'BDD de référence'!$B$5:$E$5006,4,0)</f>
        <v>Hauts-de-France</v>
      </c>
      <c r="D1609" s="201">
        <v>488</v>
      </c>
      <c r="E1609" s="189" t="str">
        <f t="shared" si="24"/>
        <v>Tranche A</v>
      </c>
      <c r="F1609" s="119">
        <f>IFERROR((VLOOKUP(E1609,'Simulations - Consolidé'!$A$41:$P$45,13,0)*D1609+VLOOKUP(E1609,'Simulations - Consolidé'!$A$41:$P$45,14,0)),"")*$B$6</f>
        <v>15655.542857142857</v>
      </c>
      <c r="G1609" s="119" t="str" cm="1">
        <f t="array" ref="G1609">IF(SUMIF('BDD de référence'!$B$6:$B$4786,A1609,'BDD de référence'!$I$6:$I$4786)&gt;0,IFERROR((VLOOKUP(E1609,'Volet 1 - Domaines 2&amp;3'!$A$39:$L$43,11,0)*D1609+VLOOKUP(E1609,'Volet 1 - Domaines 2&amp;3'!$A$39:$L$43,12,0))*$B$6,error),"")</f>
        <v/>
      </c>
      <c r="H1609" s="119" t="str" cm="1">
        <f t="array" ref="H1609">IF(SUMIF('BDD de référence'!$B$6:$B$4786,A1609,'BDD de référence'!$J$6:$J$4786)&gt;0,IFERROR((VLOOKUP(E1609,'Volet 1 - Domaines 2&amp;3'!$A$39:$L$43,11,0)*D1609+VLOOKUP(E1609,'Volet 1 - Domaines 2&amp;3'!$A$39:$L$43,12,0))*$B$6,error),"")</f>
        <v/>
      </c>
      <c r="I1609" s="119">
        <f>IFERROR((VLOOKUP(E1609,'Simulations - Consolidé'!$A$41:$P$45,15,0)*D1609+VLOOKUP(E1609,'Simulations - Consolidé'!$A$41:$P$45,16,0)),"")*$C$6</f>
        <v>6805.7811846689901</v>
      </c>
      <c r="J1609" s="167">
        <v>4699.5300000000007</v>
      </c>
      <c r="K1609" s="167">
        <v>5639.4400000000005</v>
      </c>
      <c r="L1609" s="167">
        <v>4253.8200000000006</v>
      </c>
      <c r="M1609" s="167">
        <v>5104.59</v>
      </c>
      <c r="N1609" s="167">
        <v>4641.4400000000005</v>
      </c>
      <c r="O1609" s="167">
        <v>5569.7300000000005</v>
      </c>
    </row>
    <row r="1610" spans="1:15">
      <c r="A1610" s="1" t="s">
        <v>7059</v>
      </c>
      <c r="B1610" s="1" t="str">
        <f>VLOOKUP(A1610,'BDD de référence'!$B$5:$D$5006,3,0)</f>
        <v>62</v>
      </c>
      <c r="C1610" s="1" t="str">
        <f>VLOOKUP(A1610,'BDD de référence'!$B$5:$E$5006,4,0)</f>
        <v>Hauts-de-France</v>
      </c>
      <c r="D1610" s="201">
        <v>7335.5</v>
      </c>
      <c r="E1610" s="189" t="str">
        <f t="shared" si="24"/>
        <v>Tranche B</v>
      </c>
      <c r="F1610" s="119">
        <f>IFERROR((VLOOKUP(E1610,'Simulations - Consolidé'!$A$41:$P$45,13,0)*D1610+VLOOKUP(E1610,'Simulations - Consolidé'!$A$41:$P$45,14,0)),"")*$B$6</f>
        <v>20841.561290322581</v>
      </c>
      <c r="G1610" s="119" t="str" cm="1">
        <f t="array" ref="G1610">IF(SUMIF('BDD de référence'!$B$6:$B$4786,A1610,'BDD de référence'!$I$6:$I$4786)&gt;0,IFERROR((VLOOKUP(E1610,'Volet 1 - Domaines 2&amp;3'!$A$39:$L$43,11,0)*D1610+VLOOKUP(E1610,'Volet 1 - Domaines 2&amp;3'!$A$39:$L$43,12,0))*$B$6,error),"")</f>
        <v/>
      </c>
      <c r="H1610" s="119" t="str" cm="1">
        <f t="array" ref="H1610">IF(SUMIF('BDD de référence'!$B$6:$B$4786,A1610,'BDD de référence'!$J$6:$J$4786)&gt;0,IFERROR((VLOOKUP(E1610,'Volet 1 - Domaines 2&amp;3'!$A$39:$L$43,11,0)*D1610+VLOOKUP(E1610,'Volet 1 - Domaines 2&amp;3'!$A$39:$L$43,12,0))*$B$6,error),"")</f>
        <v/>
      </c>
      <c r="I1610" s="119">
        <f>IFERROR((VLOOKUP(E1610,'Simulations - Consolidé'!$A$41:$P$45,15,0)*D1610+VLOOKUP(E1610,'Simulations - Consolidé'!$A$41:$P$45,16,0)),"")*$C$6</f>
        <v>9060.248308418566</v>
      </c>
      <c r="J1610" s="167">
        <v>6349.21</v>
      </c>
      <c r="K1610" s="167">
        <v>7619.06</v>
      </c>
      <c r="L1610" s="167">
        <v>5506.8600000000006</v>
      </c>
      <c r="M1610" s="167">
        <v>6608.24</v>
      </c>
      <c r="N1610" s="167">
        <v>5443.7300000000005</v>
      </c>
      <c r="O1610" s="167">
        <v>6532.4800000000005</v>
      </c>
    </row>
    <row r="1611" spans="1:15">
      <c r="A1611" s="1" t="s">
        <v>6963</v>
      </c>
      <c r="B1611" s="1" t="str">
        <f>VLOOKUP(A1611,'BDD de référence'!$B$5:$D$5006,3,0)</f>
        <v>62</v>
      </c>
      <c r="C1611" s="1" t="str">
        <f>VLOOKUP(A1611,'BDD de référence'!$B$5:$E$5006,4,0)</f>
        <v>Hauts-de-France</v>
      </c>
      <c r="D1611" s="201">
        <v>66841</v>
      </c>
      <c r="E1611" s="189" t="str">
        <f t="shared" ref="E1611:E1674" si="25">IF(D1611&gt;230000,"Tranche D",IF(D1611&lt;7000,"Tranche A",IF(D1611&lt;22500,"Tranche B","Tranche C")))</f>
        <v>Tranche C</v>
      </c>
      <c r="F1611" s="119">
        <f>IFERROR((VLOOKUP(E1611,'Simulations - Consolidé'!$A$41:$P$45,13,0)*D1611+VLOOKUP(E1611,'Simulations - Consolidé'!$A$41:$P$45,14,0)),"")*$B$6</f>
        <v>59327.058795180732</v>
      </c>
      <c r="G1611" s="119" t="str" cm="1">
        <f t="array" ref="G1611">IF(SUMIF('BDD de référence'!$B$6:$B$4786,A1611,'BDD de référence'!$I$6:$I$4786)&gt;0,IFERROR((VLOOKUP(E1611,'Volet 1 - Domaines 2&amp;3'!$A$39:$L$43,11,0)*D1611+VLOOKUP(E1611,'Volet 1 - Domaines 2&amp;3'!$A$39:$L$43,12,0))*$B$6,error),"")</f>
        <v/>
      </c>
      <c r="H1611" s="119" t="str" cm="1">
        <f t="array" ref="H1611">IF(SUMIF('BDD de référence'!$B$6:$B$4786,A1611,'BDD de référence'!$J$6:$J$4786)&gt;0,IFERROR((VLOOKUP(E1611,'Volet 1 - Domaines 2&amp;3'!$A$39:$L$43,11,0)*D1611+VLOOKUP(E1611,'Volet 1 - Domaines 2&amp;3'!$A$39:$L$43,12,0))*$B$6,error),"")</f>
        <v/>
      </c>
      <c r="I1611" s="119">
        <f>IFERROR((VLOOKUP(E1611,'Simulations - Consolidé'!$A$41:$P$45,15,0)*D1611+VLOOKUP(E1611,'Simulations - Consolidé'!$A$41:$P$45,16,0)),"")*$C$6</f>
        <v>25790.672618277989</v>
      </c>
      <c r="J1611" s="167">
        <v>15641.4</v>
      </c>
      <c r="K1611" s="167">
        <v>18769.68</v>
      </c>
      <c r="L1611" s="167">
        <v>11987.37</v>
      </c>
      <c r="M1611" s="167">
        <v>14384.85</v>
      </c>
      <c r="N1611" s="167">
        <v>8803.59</v>
      </c>
      <c r="O1611" s="167">
        <v>10564.31</v>
      </c>
    </row>
    <row r="1612" spans="1:15">
      <c r="A1612" s="1" t="s">
        <v>6961</v>
      </c>
      <c r="B1612" s="1" t="str">
        <f>VLOOKUP(A1612,'BDD de référence'!$B$5:$D$5006,3,0)</f>
        <v>62</v>
      </c>
      <c r="C1612" s="1" t="str">
        <f>VLOOKUP(A1612,'BDD de référence'!$B$5:$E$5006,4,0)</f>
        <v>Hauts-de-France</v>
      </c>
      <c r="D1612" s="201">
        <v>66905.5</v>
      </c>
      <c r="E1612" s="189" t="str">
        <f t="shared" si="25"/>
        <v>Tranche C</v>
      </c>
      <c r="F1612" s="119">
        <f>IFERROR((VLOOKUP(E1612,'Simulations - Consolidé'!$A$41:$P$45,13,0)*D1612+VLOOKUP(E1612,'Simulations - Consolidé'!$A$41:$P$45,14,0)),"")*$B$6</f>
        <v>59354.008915662649</v>
      </c>
      <c r="G1612" s="119" t="str" cm="1">
        <f t="array" ref="G1612">IF(SUMIF('BDD de référence'!$B$6:$B$4786,A1612,'BDD de référence'!$I$6:$I$4786)&gt;0,IFERROR((VLOOKUP(E1612,'Volet 1 - Domaines 2&amp;3'!$A$39:$L$43,11,0)*D1612+VLOOKUP(E1612,'Volet 1 - Domaines 2&amp;3'!$A$39:$L$43,12,0))*$B$6,error),"")</f>
        <v/>
      </c>
      <c r="H1612" s="119" t="str" cm="1">
        <f t="array" ref="H1612">IF(SUMIF('BDD de référence'!$B$6:$B$4786,A1612,'BDD de référence'!$J$6:$J$4786)&gt;0,IFERROR((VLOOKUP(E1612,'Volet 1 - Domaines 2&amp;3'!$A$39:$L$43,11,0)*D1612+VLOOKUP(E1612,'Volet 1 - Domaines 2&amp;3'!$A$39:$L$43,12,0))*$B$6,error),"")</f>
        <v/>
      </c>
      <c r="I1612" s="119">
        <f>IFERROR((VLOOKUP(E1612,'Simulations - Consolidé'!$A$41:$P$45,15,0)*D1612+VLOOKUP(E1612,'Simulations - Consolidé'!$A$41:$P$45,16,0)),"")*$C$6</f>
        <v>25802.388380840435</v>
      </c>
      <c r="J1612" s="167">
        <v>15648.4</v>
      </c>
      <c r="K1612" s="167">
        <v>18778.080000000002</v>
      </c>
      <c r="L1612" s="167">
        <v>11990.87</v>
      </c>
      <c r="M1612" s="167">
        <v>14389.050000000001</v>
      </c>
      <c r="N1612" s="167">
        <v>8806.7000000000007</v>
      </c>
      <c r="O1612" s="167">
        <v>10568.04</v>
      </c>
    </row>
    <row r="1613" spans="1:15">
      <c r="A1613" s="1" t="s">
        <v>6992</v>
      </c>
      <c r="B1613" s="1" t="str">
        <f>VLOOKUP(A1613,'BDD de référence'!$B$5:$D$5006,3,0)</f>
        <v>62</v>
      </c>
      <c r="C1613" s="1" t="str">
        <f>VLOOKUP(A1613,'BDD de référence'!$B$5:$E$5006,4,0)</f>
        <v>Hauts-de-France</v>
      </c>
      <c r="D1613" s="201">
        <v>20736.5</v>
      </c>
      <c r="E1613" s="189" t="str">
        <f t="shared" si="25"/>
        <v>Tranche B</v>
      </c>
      <c r="F1613" s="119">
        <f>IFERROR((VLOOKUP(E1613,'Simulations - Consolidé'!$A$41:$P$45,13,0)*D1613+VLOOKUP(E1613,'Simulations - Consolidé'!$A$41:$P$45,14,0)),"")*$B$6</f>
        <v>38479.006451612906</v>
      </c>
      <c r="G1613" s="119" t="str" cm="1">
        <f t="array" ref="G1613">IF(SUMIF('BDD de référence'!$B$6:$B$4786,A1613,'BDD de référence'!$I$6:$I$4786)&gt;0,IFERROR((VLOOKUP(E1613,'Volet 1 - Domaines 2&amp;3'!$A$39:$L$43,11,0)*D1613+VLOOKUP(E1613,'Volet 1 - Domaines 2&amp;3'!$A$39:$L$43,12,0))*$B$6,error),"")</f>
        <v/>
      </c>
      <c r="H1613" s="119" t="str" cm="1">
        <f t="array" ref="H1613">IF(SUMIF('BDD de référence'!$B$6:$B$4786,A1613,'BDD de référence'!$J$6:$J$4786)&gt;0,IFERROR((VLOOKUP(E1613,'Volet 1 - Domaines 2&amp;3'!$A$39:$L$43,11,0)*D1613+VLOOKUP(E1613,'Volet 1 - Domaines 2&amp;3'!$A$39:$L$43,12,0))*$B$6,error),"")</f>
        <v/>
      </c>
      <c r="I1613" s="119">
        <f>IFERROR((VLOOKUP(E1613,'Simulations - Consolidé'!$A$41:$P$45,15,0)*D1613+VLOOKUP(E1613,'Simulations - Consolidé'!$A$41:$P$45,16,0)),"")*$C$6</f>
        <v>16727.602517702599</v>
      </c>
      <c r="J1613" s="167">
        <v>10311.880000000001</v>
      </c>
      <c r="K1613" s="167">
        <v>12374.26</v>
      </c>
      <c r="L1613" s="167">
        <v>9109.2800000000007</v>
      </c>
      <c r="M1613" s="167">
        <v>10931.14</v>
      </c>
      <c r="N1613" s="167">
        <v>6524.45</v>
      </c>
      <c r="O1613" s="167">
        <v>7829.34</v>
      </c>
    </row>
    <row r="1614" spans="1:15">
      <c r="A1614" s="1" t="s">
        <v>7033</v>
      </c>
      <c r="B1614" s="1" t="str">
        <f>VLOOKUP(A1614,'BDD de référence'!$B$5:$D$5006,3,0)</f>
        <v>62</v>
      </c>
      <c r="C1614" s="1" t="str">
        <f>VLOOKUP(A1614,'BDD de référence'!$B$5:$E$5006,4,0)</f>
        <v>Hauts-de-France</v>
      </c>
      <c r="D1614" s="201">
        <v>13024.5</v>
      </c>
      <c r="E1614" s="189" t="str">
        <f t="shared" si="25"/>
        <v>Tranche B</v>
      </c>
      <c r="F1614" s="119">
        <f>IFERROR((VLOOKUP(E1614,'Simulations - Consolidé'!$A$41:$P$45,13,0)*D1614+VLOOKUP(E1614,'Simulations - Consolidé'!$A$41:$P$45,14,0)),"")*$B$6</f>
        <v>28329.019354838707</v>
      </c>
      <c r="G1614" s="119" t="str" cm="1">
        <f t="array" ref="G1614">IF(SUMIF('BDD de référence'!$B$6:$B$4786,A1614,'BDD de référence'!$I$6:$I$4786)&gt;0,IFERROR((VLOOKUP(E1614,'Volet 1 - Domaines 2&amp;3'!$A$39:$L$43,11,0)*D1614+VLOOKUP(E1614,'Volet 1 - Domaines 2&amp;3'!$A$39:$L$43,12,0))*$B$6,error),"")</f>
        <v/>
      </c>
      <c r="H1614" s="119" t="str" cm="1">
        <f t="array" ref="H1614">IF(SUMIF('BDD de référence'!$B$6:$B$4786,A1614,'BDD de référence'!$J$6:$J$4786)&gt;0,IFERROR((VLOOKUP(E1614,'Volet 1 - Domaines 2&amp;3'!$A$39:$L$43,11,0)*D1614+VLOOKUP(E1614,'Volet 1 - Domaines 2&amp;3'!$A$39:$L$43,12,0))*$B$6,error),"")</f>
        <v/>
      </c>
      <c r="I1614" s="119">
        <f>IFERROR((VLOOKUP(E1614,'Simulations - Consolidé'!$A$41:$P$45,15,0)*D1614+VLOOKUP(E1614,'Simulations - Consolidé'!$A$41:$P$45,16,0)),"")*$C$6</f>
        <v>12315.197797010227</v>
      </c>
      <c r="J1614" s="167">
        <v>8031.45</v>
      </c>
      <c r="K1614" s="167">
        <v>9637.74</v>
      </c>
      <c r="L1614" s="167">
        <v>7036.16</v>
      </c>
      <c r="M1614" s="167">
        <v>8443.4</v>
      </c>
      <c r="N1614" s="167">
        <v>5902.52</v>
      </c>
      <c r="O1614" s="167">
        <v>7083.0300000000007</v>
      </c>
    </row>
    <row r="1615" spans="1:15">
      <c r="A1615" s="1" t="s">
        <v>7037</v>
      </c>
      <c r="B1615" s="1" t="str">
        <f>VLOOKUP(A1615,'BDD de référence'!$B$5:$D$5006,3,0)</f>
        <v>62</v>
      </c>
      <c r="C1615" s="1" t="str">
        <f>VLOOKUP(A1615,'BDD de référence'!$B$5:$E$5006,4,0)</f>
        <v>Hauts-de-France</v>
      </c>
      <c r="D1615" s="201">
        <v>11017.5</v>
      </c>
      <c r="E1615" s="189" t="str">
        <f t="shared" si="25"/>
        <v>Tranche B</v>
      </c>
      <c r="F1615" s="119">
        <f>IFERROR((VLOOKUP(E1615,'Simulations - Consolidé'!$A$41:$P$45,13,0)*D1615+VLOOKUP(E1615,'Simulations - Consolidé'!$A$41:$P$45,14,0)),"")*$B$6</f>
        <v>25687.548387096773</v>
      </c>
      <c r="G1615" s="119" t="str" cm="1">
        <f t="array" ref="G1615">IF(SUMIF('BDD de référence'!$B$6:$B$4786,A1615,'BDD de référence'!$I$6:$I$4786)&gt;0,IFERROR((VLOOKUP(E1615,'Volet 1 - Domaines 2&amp;3'!$A$39:$L$43,11,0)*D1615+VLOOKUP(E1615,'Volet 1 - Domaines 2&amp;3'!$A$39:$L$43,12,0))*$B$6,error),"")</f>
        <v/>
      </c>
      <c r="H1615" s="119" t="str" cm="1">
        <f t="array" ref="H1615">IF(SUMIF('BDD de référence'!$B$6:$B$4786,A1615,'BDD de référence'!$J$6:$J$4786)&gt;0,IFERROR((VLOOKUP(E1615,'Volet 1 - Domaines 2&amp;3'!$A$39:$L$43,11,0)*D1615+VLOOKUP(E1615,'Volet 1 - Domaines 2&amp;3'!$A$39:$L$43,12,0))*$B$6,error),"")</f>
        <v/>
      </c>
      <c r="I1615" s="119">
        <f>IFERROR((VLOOKUP(E1615,'Simulations - Consolidé'!$A$41:$P$45,15,0)*D1615+VLOOKUP(E1615,'Simulations - Consolidé'!$A$41:$P$45,16,0)),"")*$C$6</f>
        <v>11166.89693154996</v>
      </c>
      <c r="J1615" s="167">
        <v>7437.9800000000005</v>
      </c>
      <c r="K1615" s="167">
        <v>8925.58</v>
      </c>
      <c r="L1615" s="167">
        <v>6496.6500000000005</v>
      </c>
      <c r="M1615" s="167">
        <v>7795.98</v>
      </c>
      <c r="N1615" s="167">
        <v>5740.67</v>
      </c>
      <c r="O1615" s="167">
        <v>6888.81</v>
      </c>
    </row>
    <row r="1616" spans="1:15">
      <c r="A1616" s="1" t="s">
        <v>6983</v>
      </c>
      <c r="B1616" s="1" t="str">
        <f>VLOOKUP(A1616,'BDD de référence'!$B$5:$D$5006,3,0)</f>
        <v>62</v>
      </c>
      <c r="C1616" s="1" t="str">
        <f>VLOOKUP(A1616,'BDD de référence'!$B$5:$E$5006,4,0)</f>
        <v>Hauts-de-France</v>
      </c>
      <c r="D1616" s="201">
        <v>25811.5</v>
      </c>
      <c r="E1616" s="189" t="str">
        <f t="shared" si="25"/>
        <v>Tranche C</v>
      </c>
      <c r="F1616" s="119">
        <f>IFERROR((VLOOKUP(E1616,'Simulations - Consolidé'!$A$41:$P$45,13,0)*D1616+VLOOKUP(E1616,'Simulations - Consolidé'!$A$41:$P$45,14,0)),"")*$B$6</f>
        <v>42183.648433734939</v>
      </c>
      <c r="G1616" s="119" t="str" cm="1">
        <f t="array" ref="G1616">IF(SUMIF('BDD de référence'!$B$6:$B$4786,A1616,'BDD de référence'!$I$6:$I$4786)&gt;0,IFERROR((VLOOKUP(E1616,'Volet 1 - Domaines 2&amp;3'!$A$39:$L$43,11,0)*D1616+VLOOKUP(E1616,'Volet 1 - Domaines 2&amp;3'!$A$39:$L$43,12,0))*$B$6,error),"")</f>
        <v/>
      </c>
      <c r="H1616" s="119" t="str" cm="1">
        <f t="array" ref="H1616">IF(SUMIF('BDD de référence'!$B$6:$B$4786,A1616,'BDD de référence'!$J$6:$J$4786)&gt;0,IFERROR((VLOOKUP(E1616,'Volet 1 - Domaines 2&amp;3'!$A$39:$L$43,11,0)*D1616+VLOOKUP(E1616,'Volet 1 - Domaines 2&amp;3'!$A$39:$L$43,12,0))*$B$6,error),"")</f>
        <v/>
      </c>
      <c r="I1616" s="119">
        <f>IFERROR((VLOOKUP(E1616,'Simulations - Consolidé'!$A$41:$P$45,15,0)*D1616+VLOOKUP(E1616,'Simulations - Consolidé'!$A$41:$P$45,16,0)),"")*$C$6</f>
        <v>18338.085330590657</v>
      </c>
      <c r="J1616" s="167">
        <v>11192.42</v>
      </c>
      <c r="K1616" s="167">
        <v>13430.91</v>
      </c>
      <c r="L1616" s="167">
        <v>9762.880000000001</v>
      </c>
      <c r="M1616" s="167">
        <v>11715.460000000001</v>
      </c>
      <c r="N1616" s="167">
        <v>6826.26</v>
      </c>
      <c r="O1616" s="167">
        <v>8191.52</v>
      </c>
    </row>
    <row r="1617" spans="1:15">
      <c r="A1617" s="1" t="s">
        <v>7035</v>
      </c>
      <c r="B1617" s="1" t="str">
        <f>VLOOKUP(A1617,'BDD de référence'!$B$5:$D$5006,3,0)</f>
        <v>62</v>
      </c>
      <c r="C1617" s="1" t="str">
        <f>VLOOKUP(A1617,'BDD de référence'!$B$5:$E$5006,4,0)</f>
        <v>Hauts-de-France</v>
      </c>
      <c r="D1617" s="201">
        <v>12575.5</v>
      </c>
      <c r="E1617" s="189" t="str">
        <f t="shared" si="25"/>
        <v>Tranche B</v>
      </c>
      <c r="F1617" s="119">
        <f>IFERROR((VLOOKUP(E1617,'Simulations - Consolidé'!$A$41:$P$45,13,0)*D1617+VLOOKUP(E1617,'Simulations - Consolidé'!$A$41:$P$45,14,0)),"")*$B$6</f>
        <v>27738.077419354839</v>
      </c>
      <c r="G1617" s="119" t="str" cm="1">
        <f t="array" ref="G1617">IF(SUMIF('BDD de référence'!$B$6:$B$4786,A1617,'BDD de référence'!$I$6:$I$4786)&gt;0,IFERROR((VLOOKUP(E1617,'Volet 1 - Domaines 2&amp;3'!$A$39:$L$43,11,0)*D1617+VLOOKUP(E1617,'Volet 1 - Domaines 2&amp;3'!$A$39:$L$43,12,0))*$B$6,error),"")</f>
        <v/>
      </c>
      <c r="H1617" s="119" t="str" cm="1">
        <f t="array" ref="H1617">IF(SUMIF('BDD de référence'!$B$6:$B$4786,A1617,'BDD de référence'!$J$6:$J$4786)&gt;0,IFERROR((VLOOKUP(E1617,'Volet 1 - Domaines 2&amp;3'!$A$39:$L$43,11,0)*D1617+VLOOKUP(E1617,'Volet 1 - Domaines 2&amp;3'!$A$39:$L$43,12,0))*$B$6,error),"")</f>
        <v/>
      </c>
      <c r="I1617" s="119">
        <f>IFERROR((VLOOKUP(E1617,'Simulations - Consolidé'!$A$41:$P$45,15,0)*D1617+VLOOKUP(E1617,'Simulations - Consolidé'!$A$41:$P$45,16,0)),"")*$C$6</f>
        <v>12058.303383162862</v>
      </c>
      <c r="J1617" s="167">
        <v>7898.68</v>
      </c>
      <c r="K1617" s="167">
        <v>9478.42</v>
      </c>
      <c r="L1617" s="167">
        <v>6915.46</v>
      </c>
      <c r="M1617" s="167">
        <v>8298.56</v>
      </c>
      <c r="N1617" s="167">
        <v>5866.31</v>
      </c>
      <c r="O1617" s="167">
        <v>7039.58</v>
      </c>
    </row>
    <row r="1618" spans="1:15">
      <c r="A1618" s="1" t="s">
        <v>6994</v>
      </c>
      <c r="B1618" s="1" t="str">
        <f>VLOOKUP(A1618,'BDD de référence'!$B$5:$D$5006,3,0)</f>
        <v>62</v>
      </c>
      <c r="C1618" s="1" t="str">
        <f>VLOOKUP(A1618,'BDD de référence'!$B$5:$E$5006,4,0)</f>
        <v>Hauts-de-France</v>
      </c>
      <c r="D1618" s="201">
        <v>20588.5</v>
      </c>
      <c r="E1618" s="189" t="str">
        <f t="shared" si="25"/>
        <v>Tranche B</v>
      </c>
      <c r="F1618" s="119">
        <f>IFERROR((VLOOKUP(E1618,'Simulations - Consolidé'!$A$41:$P$45,13,0)*D1618+VLOOKUP(E1618,'Simulations - Consolidé'!$A$41:$P$45,14,0)),"")*$B$6</f>
        <v>38284.2193548387</v>
      </c>
      <c r="G1618" s="119" t="str" cm="1">
        <f t="array" ref="G1618">IF(SUMIF('BDD de référence'!$B$6:$B$4786,A1618,'BDD de référence'!$I$6:$I$4786)&gt;0,IFERROR((VLOOKUP(E1618,'Volet 1 - Domaines 2&amp;3'!$A$39:$L$43,11,0)*D1618+VLOOKUP(E1618,'Volet 1 - Domaines 2&amp;3'!$A$39:$L$43,12,0))*$B$6,error),"")</f>
        <v/>
      </c>
      <c r="H1618" s="119" t="str" cm="1">
        <f t="array" ref="H1618">IF(SUMIF('BDD de référence'!$B$6:$B$4786,A1618,'BDD de référence'!$J$6:$J$4786)&gt;0,IFERROR((VLOOKUP(E1618,'Volet 1 - Domaines 2&amp;3'!$A$39:$L$43,11,0)*D1618+VLOOKUP(E1618,'Volet 1 - Domaines 2&amp;3'!$A$39:$L$43,12,0))*$B$6,error),"")</f>
        <v/>
      </c>
      <c r="I1618" s="119">
        <f>IFERROR((VLOOKUP(E1618,'Simulations - Consolidé'!$A$41:$P$45,15,0)*D1618+VLOOKUP(E1618,'Simulations - Consolidé'!$A$41:$P$45,16,0)),"")*$C$6</f>
        <v>16642.92462627852</v>
      </c>
      <c r="J1618" s="167">
        <v>10268.11</v>
      </c>
      <c r="K1618" s="167">
        <v>12321.74</v>
      </c>
      <c r="L1618" s="167">
        <v>9069.5</v>
      </c>
      <c r="M1618" s="167">
        <v>10883.4</v>
      </c>
      <c r="N1618" s="167">
        <v>6512.52</v>
      </c>
      <c r="O1618" s="167">
        <v>7815.0300000000007</v>
      </c>
    </row>
    <row r="1619" spans="1:15">
      <c r="A1619" s="1" t="s">
        <v>7050</v>
      </c>
      <c r="B1619" s="1" t="str">
        <f>VLOOKUP(A1619,'BDD de référence'!$B$5:$D$5006,3,0)</f>
        <v>62</v>
      </c>
      <c r="C1619" s="1" t="str">
        <f>VLOOKUP(A1619,'BDD de référence'!$B$5:$E$5006,4,0)</f>
        <v>Hauts-de-France</v>
      </c>
      <c r="D1619" s="201">
        <v>9505.5</v>
      </c>
      <c r="E1619" s="189" t="str">
        <f t="shared" si="25"/>
        <v>Tranche B</v>
      </c>
      <c r="F1619" s="119">
        <f>IFERROR((VLOOKUP(E1619,'Simulations - Consolidé'!$A$41:$P$45,13,0)*D1619+VLOOKUP(E1619,'Simulations - Consolidé'!$A$41:$P$45,14,0)),"")*$B$6</f>
        <v>23697.561290322581</v>
      </c>
      <c r="G1619" s="119" t="str" cm="1">
        <f t="array" ref="G1619">IF(SUMIF('BDD de référence'!$B$6:$B$4786,A1619,'BDD de référence'!$I$6:$I$4786)&gt;0,IFERROR((VLOOKUP(E1619,'Volet 1 - Domaines 2&amp;3'!$A$39:$L$43,11,0)*D1619+VLOOKUP(E1619,'Volet 1 - Domaines 2&amp;3'!$A$39:$L$43,12,0))*$B$6,error),"")</f>
        <v/>
      </c>
      <c r="H1619" s="119" t="str" cm="1">
        <f t="array" ref="H1619">IF(SUMIF('BDD de référence'!$B$6:$B$4786,A1619,'BDD de référence'!$J$6:$J$4786)&gt;0,IFERROR((VLOOKUP(E1619,'Volet 1 - Domaines 2&amp;3'!$A$39:$L$43,11,0)*D1619+VLOOKUP(E1619,'Volet 1 - Domaines 2&amp;3'!$A$39:$L$43,12,0))*$B$6,error),"")</f>
        <v/>
      </c>
      <c r="I1619" s="119">
        <f>IFERROR((VLOOKUP(E1619,'Simulations - Consolidé'!$A$41:$P$45,15,0)*D1619+VLOOKUP(E1619,'Simulations - Consolidé'!$A$41:$P$45,16,0)),"")*$C$6</f>
        <v>10301.809284028323</v>
      </c>
      <c r="J1619" s="167">
        <v>6990.88</v>
      </c>
      <c r="K1619" s="167">
        <v>8389.06</v>
      </c>
      <c r="L1619" s="167">
        <v>6090.2</v>
      </c>
      <c r="M1619" s="167">
        <v>7308.24</v>
      </c>
      <c r="N1619" s="167">
        <v>5618.7300000000005</v>
      </c>
      <c r="O1619" s="167">
        <v>6742.4800000000005</v>
      </c>
    </row>
    <row r="1620" spans="1:15">
      <c r="A1620" s="1" t="s">
        <v>7002</v>
      </c>
      <c r="B1620" s="1" t="str">
        <f>VLOOKUP(A1620,'BDD de référence'!$B$5:$D$5006,3,0)</f>
        <v>62</v>
      </c>
      <c r="C1620" s="1" t="str">
        <f>VLOOKUP(A1620,'BDD de référence'!$B$5:$E$5006,4,0)</f>
        <v>Hauts-de-France</v>
      </c>
      <c r="D1620" s="201">
        <v>17455.5</v>
      </c>
      <c r="E1620" s="189" t="str">
        <f t="shared" si="25"/>
        <v>Tranche B</v>
      </c>
      <c r="F1620" s="119">
        <f>IFERROR((VLOOKUP(E1620,'Simulations - Consolidé'!$A$41:$P$45,13,0)*D1620+VLOOKUP(E1620,'Simulations - Consolidé'!$A$41:$P$45,14,0)),"")*$B$6</f>
        <v>34160.787096774191</v>
      </c>
      <c r="G1620" s="119" t="str" cm="1">
        <f t="array" ref="G1620">IF(SUMIF('BDD de référence'!$B$6:$B$4786,A1620,'BDD de référence'!$I$6:$I$4786)&gt;0,IFERROR((VLOOKUP(E1620,'Volet 1 - Domaines 2&amp;3'!$A$39:$L$43,11,0)*D1620+VLOOKUP(E1620,'Volet 1 - Domaines 2&amp;3'!$A$39:$L$43,12,0))*$B$6,error),"")</f>
        <v/>
      </c>
      <c r="H1620" s="119" t="str" cm="1">
        <f t="array" ref="H1620">IF(SUMIF('BDD de référence'!$B$6:$B$4786,A1620,'BDD de référence'!$J$6:$J$4786)&gt;0,IFERROR((VLOOKUP(E1620,'Volet 1 - Domaines 2&amp;3'!$A$39:$L$43,11,0)*D1620+VLOOKUP(E1620,'Volet 1 - Domaines 2&amp;3'!$A$39:$L$43,12,0))*$B$6,error),"")</f>
        <v/>
      </c>
      <c r="I1620" s="119">
        <f>IFERROR((VLOOKUP(E1620,'Simulations - Consolidé'!$A$41:$P$45,15,0)*D1620+VLOOKUP(E1620,'Simulations - Consolidé'!$A$41:$P$45,16,0)),"")*$C$6</f>
        <v>14850.385208497246</v>
      </c>
      <c r="J1620" s="167">
        <v>9341.69</v>
      </c>
      <c r="K1620" s="167">
        <v>11210.03</v>
      </c>
      <c r="L1620" s="167">
        <v>8227.3000000000011</v>
      </c>
      <c r="M1620" s="167">
        <v>9872.76</v>
      </c>
      <c r="N1620" s="167">
        <v>6259.8600000000006</v>
      </c>
      <c r="O1620" s="167">
        <v>7511.84</v>
      </c>
    </row>
    <row r="1621" spans="1:15">
      <c r="A1621" s="1" t="s">
        <v>7064</v>
      </c>
      <c r="B1621" s="1" t="str">
        <f>VLOOKUP(A1621,'BDD de référence'!$B$5:$D$5006,3,0)</f>
        <v>62</v>
      </c>
      <c r="C1621" s="1" t="str">
        <f>VLOOKUP(A1621,'BDD de référence'!$B$5:$E$5006,4,0)</f>
        <v>Hauts-de-France</v>
      </c>
      <c r="D1621" s="201">
        <v>6331</v>
      </c>
      <c r="E1621" s="189" t="str">
        <f t="shared" si="25"/>
        <v>Tranche A</v>
      </c>
      <c r="F1621" s="119">
        <f>IFERROR((VLOOKUP(E1621,'Simulations - Consolidé'!$A$41:$P$45,13,0)*D1621+VLOOKUP(E1621,'Simulations - Consolidé'!$A$41:$P$45,14,0)),"")*$B$6</f>
        <v>19912.585714285713</v>
      </c>
      <c r="G1621" s="119" t="str" cm="1">
        <f t="array" ref="G1621">IF(SUMIF('BDD de référence'!$B$6:$B$4786,A1621,'BDD de référence'!$I$6:$I$4786)&gt;0,IFERROR((VLOOKUP(E1621,'Volet 1 - Domaines 2&amp;3'!$A$39:$L$43,11,0)*D1621+VLOOKUP(E1621,'Volet 1 - Domaines 2&amp;3'!$A$39:$L$43,12,0))*$B$6,error),"")</f>
        <v/>
      </c>
      <c r="H1621" s="119" t="str" cm="1">
        <f t="array" ref="H1621">IF(SUMIF('BDD de référence'!$B$6:$B$4786,A1621,'BDD de référence'!$J$6:$J$4786)&gt;0,IFERROR((VLOOKUP(E1621,'Volet 1 - Domaines 2&amp;3'!$A$39:$L$43,11,0)*D1621+VLOOKUP(E1621,'Volet 1 - Domaines 2&amp;3'!$A$39:$L$43,12,0))*$B$6,error),"")</f>
        <v/>
      </c>
      <c r="I1621" s="119">
        <f>IFERROR((VLOOKUP(E1621,'Simulations - Consolidé'!$A$41:$P$45,15,0)*D1621+VLOOKUP(E1621,'Simulations - Consolidé'!$A$41:$P$45,16,0)),"")*$C$6</f>
        <v>8656.4038327526123</v>
      </c>
      <c r="J1621" s="167">
        <v>6090.72</v>
      </c>
      <c r="K1621" s="167">
        <v>7308.87</v>
      </c>
      <c r="L1621" s="167">
        <v>5297.21</v>
      </c>
      <c r="M1621" s="167">
        <v>6356.66</v>
      </c>
      <c r="N1621" s="167">
        <v>5337.0300000000007</v>
      </c>
      <c r="O1621" s="167">
        <v>6404.4400000000005</v>
      </c>
    </row>
    <row r="1622" spans="1:15">
      <c r="A1622" s="1" t="s">
        <v>7031</v>
      </c>
      <c r="B1622" s="1" t="str">
        <f>VLOOKUP(A1622,'BDD de référence'!$B$5:$D$5006,3,0)</f>
        <v>62</v>
      </c>
      <c r="C1622" s="1" t="str">
        <f>VLOOKUP(A1622,'BDD de référence'!$B$5:$E$5006,4,0)</f>
        <v>Hauts-de-France</v>
      </c>
      <c r="D1622" s="201">
        <v>13326</v>
      </c>
      <c r="E1622" s="189" t="str">
        <f t="shared" si="25"/>
        <v>Tranche B</v>
      </c>
      <c r="F1622" s="119">
        <f>IFERROR((VLOOKUP(E1622,'Simulations - Consolidé'!$A$41:$P$45,13,0)*D1622+VLOOKUP(E1622,'Simulations - Consolidé'!$A$41:$P$45,14,0)),"")*$B$6</f>
        <v>28725.832258064514</v>
      </c>
      <c r="G1622" s="119" t="str" cm="1">
        <f t="array" ref="G1622">IF(SUMIF('BDD de référence'!$B$6:$B$4786,A1622,'BDD de référence'!$I$6:$I$4786)&gt;0,IFERROR((VLOOKUP(E1622,'Volet 1 - Domaines 2&amp;3'!$A$39:$L$43,11,0)*D1622+VLOOKUP(E1622,'Volet 1 - Domaines 2&amp;3'!$A$39:$L$43,12,0))*$B$6,error),"")</f>
        <v/>
      </c>
      <c r="H1622" s="119" t="str" cm="1">
        <f t="array" ref="H1622">IF(SUMIF('BDD de référence'!$B$6:$B$4786,A1622,'BDD de référence'!$J$6:$J$4786)&gt;0,IFERROR((VLOOKUP(E1622,'Volet 1 - Domaines 2&amp;3'!$A$39:$L$43,11,0)*D1622+VLOOKUP(E1622,'Volet 1 - Domaines 2&amp;3'!$A$39:$L$43,12,0))*$B$6,error),"")</f>
        <v/>
      </c>
      <c r="I1622" s="119">
        <f>IFERROR((VLOOKUP(E1622,'Simulations - Consolidé'!$A$41:$P$45,15,0)*D1622+VLOOKUP(E1622,'Simulations - Consolidé'!$A$41:$P$45,16,0)),"")*$C$6</f>
        <v>12487.700393391029</v>
      </c>
      <c r="J1622" s="167">
        <v>8120.6</v>
      </c>
      <c r="K1622" s="167">
        <v>9744.7199999999993</v>
      </c>
      <c r="L1622" s="167">
        <v>7117.21</v>
      </c>
      <c r="M1622" s="167">
        <v>8540.66</v>
      </c>
      <c r="N1622" s="167">
        <v>5926.84</v>
      </c>
      <c r="O1622" s="167">
        <v>7112.21</v>
      </c>
    </row>
    <row r="1623" spans="1:15">
      <c r="A1623" s="1" t="s">
        <v>7005</v>
      </c>
      <c r="B1623" s="1" t="str">
        <f>VLOOKUP(A1623,'BDD de référence'!$B$5:$D$5006,3,0)</f>
        <v>62</v>
      </c>
      <c r="C1623" s="1" t="str">
        <f>VLOOKUP(A1623,'BDD de référence'!$B$5:$E$5006,4,0)</f>
        <v>Hauts-de-France</v>
      </c>
      <c r="D1623" s="201">
        <v>16921.5</v>
      </c>
      <c r="E1623" s="189" t="str">
        <f t="shared" si="25"/>
        <v>Tranche B</v>
      </c>
      <c r="F1623" s="119">
        <f>IFERROR((VLOOKUP(E1623,'Simulations - Consolidé'!$A$41:$P$45,13,0)*D1623+VLOOKUP(E1623,'Simulations - Consolidé'!$A$41:$P$45,14,0)),"")*$B$6</f>
        <v>33457.974193548383</v>
      </c>
      <c r="G1623" s="119" t="str" cm="1">
        <f t="array" ref="G1623">IF(SUMIF('BDD de référence'!$B$6:$B$4786,A1623,'BDD de référence'!$I$6:$I$4786)&gt;0,IFERROR((VLOOKUP(E1623,'Volet 1 - Domaines 2&amp;3'!$A$39:$L$43,11,0)*D1623+VLOOKUP(E1623,'Volet 1 - Domaines 2&amp;3'!$A$39:$L$43,12,0))*$B$6,error),"")</f>
        <v/>
      </c>
      <c r="H1623" s="119" t="str" cm="1">
        <f t="array" ref="H1623">IF(SUMIF('BDD de référence'!$B$6:$B$4786,A1623,'BDD de référence'!$J$6:$J$4786)&gt;0,IFERROR((VLOOKUP(E1623,'Volet 1 - Domaines 2&amp;3'!$A$39:$L$43,11,0)*D1623+VLOOKUP(E1623,'Volet 1 - Domaines 2&amp;3'!$A$39:$L$43,12,0))*$B$6,error),"")</f>
        <v/>
      </c>
      <c r="I1623" s="119">
        <f>IFERROR((VLOOKUP(E1623,'Simulations - Consolidé'!$A$41:$P$45,15,0)*D1623+VLOOKUP(E1623,'Simulations - Consolidé'!$A$41:$P$45,16,0)),"")*$C$6</f>
        <v>14544.858221872541</v>
      </c>
      <c r="J1623" s="167">
        <v>9183.7900000000009</v>
      </c>
      <c r="K1623" s="167">
        <v>11020.550000000001</v>
      </c>
      <c r="L1623" s="167">
        <v>8083.75</v>
      </c>
      <c r="M1623" s="167">
        <v>9700.5</v>
      </c>
      <c r="N1623" s="167">
        <v>6216.8</v>
      </c>
      <c r="O1623" s="167">
        <v>7460.16</v>
      </c>
    </row>
    <row r="1624" spans="1:15">
      <c r="A1624" s="1" t="s">
        <v>6956</v>
      </c>
      <c r="B1624" s="1" t="str">
        <f>VLOOKUP(A1624,'BDD de référence'!$B$5:$D$5006,3,0)</f>
        <v>62</v>
      </c>
      <c r="C1624" s="1" t="str">
        <f>VLOOKUP(A1624,'BDD de référence'!$B$5:$E$5006,4,0)</f>
        <v>Hauts-de-France</v>
      </c>
      <c r="D1624" s="201">
        <v>72927.5</v>
      </c>
      <c r="E1624" s="189" t="str">
        <f t="shared" si="25"/>
        <v>Tranche C</v>
      </c>
      <c r="F1624" s="119">
        <f>IFERROR((VLOOKUP(E1624,'Simulations - Consolidé'!$A$41:$P$45,13,0)*D1624+VLOOKUP(E1624,'Simulations - Consolidé'!$A$41:$P$45,14,0)),"")*$B$6</f>
        <v>61870.189156626504</v>
      </c>
      <c r="G1624" s="119" t="str" cm="1">
        <f t="array" ref="G1624">IF(SUMIF('BDD de référence'!$B$6:$B$4786,A1624,'BDD de référence'!$I$6:$I$4786)&gt;0,IFERROR((VLOOKUP(E1624,'Volet 1 - Domaines 2&amp;3'!$A$39:$L$43,11,0)*D1624+VLOOKUP(E1624,'Volet 1 - Domaines 2&amp;3'!$A$39:$L$43,12,0))*$B$6,error),"")</f>
        <v/>
      </c>
      <c r="H1624" s="119" t="str" cm="1">
        <f t="array" ref="H1624">IF(SUMIF('BDD de référence'!$B$6:$B$4786,A1624,'BDD de référence'!$J$6:$J$4786)&gt;0,IFERROR((VLOOKUP(E1624,'Volet 1 - Domaines 2&amp;3'!$A$39:$L$43,11,0)*D1624+VLOOKUP(E1624,'Volet 1 - Domaines 2&amp;3'!$A$39:$L$43,12,0))*$B$6,error),"")</f>
        <v/>
      </c>
      <c r="I1624" s="119">
        <f>IFERROR((VLOOKUP(E1624,'Simulations - Consolidé'!$A$41:$P$45,15,0)*D1624+VLOOKUP(E1624,'Simulations - Consolidé'!$A$41:$P$45,16,0)),"")*$C$6</f>
        <v>26896.222832794592</v>
      </c>
      <c r="J1624" s="167">
        <v>16301.39</v>
      </c>
      <c r="K1624" s="167">
        <v>19561.669999999998</v>
      </c>
      <c r="L1624" s="167">
        <v>12317.36</v>
      </c>
      <c r="M1624" s="167">
        <v>14780.84</v>
      </c>
      <c r="N1624" s="167">
        <v>9096.91</v>
      </c>
      <c r="O1624" s="167">
        <v>10916.300000000001</v>
      </c>
    </row>
    <row r="1625" spans="1:15">
      <c r="A1625" s="1" t="s">
        <v>7021</v>
      </c>
      <c r="B1625" s="1" t="str">
        <f>VLOOKUP(A1625,'BDD de référence'!$B$5:$D$5006,3,0)</f>
        <v>62</v>
      </c>
      <c r="C1625" s="1" t="str">
        <f>VLOOKUP(A1625,'BDD de référence'!$B$5:$E$5006,4,0)</f>
        <v>Hauts-de-France</v>
      </c>
      <c r="D1625" s="201">
        <v>13790.75</v>
      </c>
      <c r="E1625" s="189" t="str">
        <f t="shared" si="25"/>
        <v>Tranche B</v>
      </c>
      <c r="F1625" s="119">
        <f>IFERROR((VLOOKUP(E1625,'Simulations - Consolidé'!$A$41:$P$45,13,0)*D1625+VLOOKUP(E1625,'Simulations - Consolidé'!$A$41:$P$45,14,0)),"")*$B$6</f>
        <v>29337.503225806446</v>
      </c>
      <c r="G1625" s="119" t="str" cm="1">
        <f t="array" ref="G1625">IF(SUMIF('BDD de référence'!$B$6:$B$4786,A1625,'BDD de référence'!$I$6:$I$4786)&gt;0,IFERROR((VLOOKUP(E1625,'Volet 1 - Domaines 2&amp;3'!$A$39:$L$43,11,0)*D1625+VLOOKUP(E1625,'Volet 1 - Domaines 2&amp;3'!$A$39:$L$43,12,0))*$B$6,error),"")</f>
        <v/>
      </c>
      <c r="H1625" s="119" t="str" cm="1">
        <f t="array" ref="H1625">IF(SUMIF('BDD de référence'!$B$6:$B$4786,A1625,'BDD de référence'!$J$6:$J$4786)&gt;0,IFERROR((VLOOKUP(E1625,'Volet 1 - Domaines 2&amp;3'!$A$39:$L$43,11,0)*D1625+VLOOKUP(E1625,'Volet 1 - Domaines 2&amp;3'!$A$39:$L$43,12,0))*$B$6,error),"")</f>
        <v/>
      </c>
      <c r="I1625" s="119">
        <f>IFERROR((VLOOKUP(E1625,'Simulations - Consolidé'!$A$41:$P$45,15,0)*D1625+VLOOKUP(E1625,'Simulations - Consolidé'!$A$41:$P$45,16,0)),"")*$C$6</f>
        <v>12753.606136900078</v>
      </c>
      <c r="J1625" s="167">
        <v>8258.0300000000007</v>
      </c>
      <c r="K1625" s="167">
        <v>9909.64</v>
      </c>
      <c r="L1625" s="167">
        <v>7242.1500000000005</v>
      </c>
      <c r="M1625" s="167">
        <v>8690.58</v>
      </c>
      <c r="N1625" s="167">
        <v>5964.31</v>
      </c>
      <c r="O1625" s="167">
        <v>7157.18</v>
      </c>
    </row>
    <row r="1626" spans="1:15">
      <c r="A1626" s="1" t="s">
        <v>7045</v>
      </c>
      <c r="B1626" s="1" t="str">
        <f>VLOOKUP(A1626,'BDD de référence'!$B$5:$D$5006,3,0)</f>
        <v>62</v>
      </c>
      <c r="C1626" s="1" t="str">
        <f>VLOOKUP(A1626,'BDD de référence'!$B$5:$E$5006,4,0)</f>
        <v>Hauts-de-France</v>
      </c>
      <c r="D1626" s="201">
        <v>9898</v>
      </c>
      <c r="E1626" s="189" t="str">
        <f t="shared" si="25"/>
        <v>Tranche B</v>
      </c>
      <c r="F1626" s="119">
        <f>IFERROR((VLOOKUP(E1626,'Simulations - Consolidé'!$A$41:$P$45,13,0)*D1626+VLOOKUP(E1626,'Simulations - Consolidé'!$A$41:$P$45,14,0)),"")*$B$6</f>
        <v>24214.141935483873</v>
      </c>
      <c r="G1626" s="119" t="str" cm="1">
        <f t="array" ref="G1626">IF(SUMIF('BDD de référence'!$B$6:$B$4786,A1626,'BDD de référence'!$I$6:$I$4786)&gt;0,IFERROR((VLOOKUP(E1626,'Volet 1 - Domaines 2&amp;3'!$A$39:$L$43,11,0)*D1626+VLOOKUP(E1626,'Volet 1 - Domaines 2&amp;3'!$A$39:$L$43,12,0))*$B$6,error),"")</f>
        <v/>
      </c>
      <c r="H1626" s="119" t="str" cm="1">
        <f t="array" ref="H1626">IF(SUMIF('BDD de référence'!$B$6:$B$4786,A1626,'BDD de référence'!$J$6:$J$4786)&gt;0,IFERROR((VLOOKUP(E1626,'Volet 1 - Domaines 2&amp;3'!$A$39:$L$43,11,0)*D1626+VLOOKUP(E1626,'Volet 1 - Domaines 2&amp;3'!$A$39:$L$43,12,0))*$B$6,error),"")</f>
        <v/>
      </c>
      <c r="I1626" s="119">
        <f>IFERROR((VLOOKUP(E1626,'Simulations - Consolidé'!$A$41:$P$45,15,0)*D1626+VLOOKUP(E1626,'Simulations - Consolidé'!$A$41:$P$45,16,0)),"")*$C$6</f>
        <v>10526.377340676632</v>
      </c>
      <c r="J1626" s="167">
        <v>7106.95</v>
      </c>
      <c r="K1626" s="167">
        <v>8528.34</v>
      </c>
      <c r="L1626" s="167">
        <v>6195.7</v>
      </c>
      <c r="M1626" s="167">
        <v>7434.84</v>
      </c>
      <c r="N1626" s="167">
        <v>5650.39</v>
      </c>
      <c r="O1626" s="167">
        <v>6780.47</v>
      </c>
    </row>
    <row r="1627" spans="1:15">
      <c r="A1627" s="1" t="s">
        <v>7008</v>
      </c>
      <c r="B1627" s="1" t="str">
        <f>VLOOKUP(A1627,'BDD de référence'!$B$5:$D$5006,3,0)</f>
        <v>62</v>
      </c>
      <c r="C1627" s="1" t="str">
        <f>VLOOKUP(A1627,'BDD de référence'!$B$5:$E$5006,4,0)</f>
        <v>Hauts-de-France</v>
      </c>
      <c r="D1627" s="201">
        <v>16767.5</v>
      </c>
      <c r="E1627" s="189" t="str">
        <f t="shared" si="25"/>
        <v>Tranche B</v>
      </c>
      <c r="F1627" s="119">
        <f>IFERROR((VLOOKUP(E1627,'Simulations - Consolidé'!$A$41:$P$45,13,0)*D1627+VLOOKUP(E1627,'Simulations - Consolidé'!$A$41:$P$45,14,0)),"")*$B$6</f>
        <v>33255.290322580644</v>
      </c>
      <c r="G1627" s="119" t="str" cm="1">
        <f t="array" ref="G1627">IF(SUMIF('BDD de référence'!$B$6:$B$4786,A1627,'BDD de référence'!$I$6:$I$4786)&gt;0,IFERROR((VLOOKUP(E1627,'Volet 1 - Domaines 2&amp;3'!$A$39:$L$43,11,0)*D1627+VLOOKUP(E1627,'Volet 1 - Domaines 2&amp;3'!$A$39:$L$43,12,0))*$B$6,error),"")</f>
        <v/>
      </c>
      <c r="H1627" s="119" t="str" cm="1">
        <f t="array" ref="H1627">IF(SUMIF('BDD de référence'!$B$6:$B$4786,A1627,'BDD de référence'!$J$6:$J$4786)&gt;0,IFERROR((VLOOKUP(E1627,'Volet 1 - Domaines 2&amp;3'!$A$39:$L$43,11,0)*D1627+VLOOKUP(E1627,'Volet 1 - Domaines 2&amp;3'!$A$39:$L$43,12,0))*$B$6,error),"")</f>
        <v/>
      </c>
      <c r="I1627" s="119">
        <f>IFERROR((VLOOKUP(E1627,'Simulations - Consolidé'!$A$41:$P$45,15,0)*D1627+VLOOKUP(E1627,'Simulations - Consolidé'!$A$41:$P$45,16,0)),"")*$C$6</f>
        <v>14456.7474429583</v>
      </c>
      <c r="J1627" s="167">
        <v>9138.25</v>
      </c>
      <c r="K1627" s="167">
        <v>10965.9</v>
      </c>
      <c r="L1627" s="167">
        <v>8042.35</v>
      </c>
      <c r="M1627" s="167">
        <v>9650.82</v>
      </c>
      <c r="N1627" s="167">
        <v>6204.38</v>
      </c>
      <c r="O1627" s="167">
        <v>7445.26</v>
      </c>
    </row>
    <row r="1628" spans="1:15">
      <c r="A1628" s="1" t="s">
        <v>6970</v>
      </c>
      <c r="B1628" s="1" t="str">
        <f>VLOOKUP(A1628,'BDD de référence'!$B$5:$D$5006,3,0)</f>
        <v>62</v>
      </c>
      <c r="C1628" s="1" t="str">
        <f>VLOOKUP(A1628,'BDD de référence'!$B$5:$E$5006,4,0)</f>
        <v>Hauts-de-France</v>
      </c>
      <c r="D1628" s="201">
        <v>49441</v>
      </c>
      <c r="E1628" s="189" t="str">
        <f t="shared" si="25"/>
        <v>Tranche C</v>
      </c>
      <c r="F1628" s="119">
        <f>IFERROR((VLOOKUP(E1628,'Simulations - Consolidé'!$A$41:$P$45,13,0)*D1628+VLOOKUP(E1628,'Simulations - Consolidé'!$A$41:$P$45,14,0)),"")*$B$6</f>
        <v>52056.793734939754</v>
      </c>
      <c r="G1628" s="119" t="str" cm="1">
        <f t="array" ref="G1628">IF(SUMIF('BDD de référence'!$B$6:$B$4786,A1628,'BDD de référence'!$I$6:$I$4786)&gt;0,IFERROR((VLOOKUP(E1628,'Volet 1 - Domaines 2&amp;3'!$A$39:$L$43,11,0)*D1628+VLOOKUP(E1628,'Volet 1 - Domaines 2&amp;3'!$A$39:$L$43,12,0))*$B$6,error),"")</f>
        <v/>
      </c>
      <c r="H1628" s="119" t="str" cm="1">
        <f t="array" ref="H1628">IF(SUMIF('BDD de référence'!$B$6:$B$4786,A1628,'BDD de référence'!$J$6:$J$4786)&gt;0,IFERROR((VLOOKUP(E1628,'Volet 1 - Domaines 2&amp;3'!$A$39:$L$43,11,0)*D1628+VLOOKUP(E1628,'Volet 1 - Domaines 2&amp;3'!$A$39:$L$43,12,0))*$B$6,error),"")</f>
        <v/>
      </c>
      <c r="I1628" s="119">
        <f>IFERROR((VLOOKUP(E1628,'Simulations - Consolidé'!$A$41:$P$45,15,0)*D1628+VLOOKUP(E1628,'Simulations - Consolidé'!$A$41:$P$45,16,0)),"")*$C$6</f>
        <v>22630.141322362622</v>
      </c>
      <c r="J1628" s="167">
        <v>13754.65</v>
      </c>
      <c r="K1628" s="167">
        <v>16505.580000000002</v>
      </c>
      <c r="L1628" s="167">
        <v>11044</v>
      </c>
      <c r="M1628" s="167">
        <v>13252.8</v>
      </c>
      <c r="N1628" s="167">
        <v>7965.04</v>
      </c>
      <c r="O1628" s="167">
        <v>9558.0500000000011</v>
      </c>
    </row>
    <row r="1629" spans="1:15">
      <c r="A1629" s="1" t="s">
        <v>7042</v>
      </c>
      <c r="B1629" s="1" t="str">
        <f>VLOOKUP(A1629,'BDD de référence'!$B$5:$D$5006,3,0)</f>
        <v>62</v>
      </c>
      <c r="C1629" s="1" t="str">
        <f>VLOOKUP(A1629,'BDD de référence'!$B$5:$E$5006,4,0)</f>
        <v>Hauts-de-France</v>
      </c>
      <c r="D1629" s="201">
        <v>10105</v>
      </c>
      <c r="E1629" s="189" t="str">
        <f t="shared" si="25"/>
        <v>Tranche B</v>
      </c>
      <c r="F1629" s="119">
        <f>IFERROR((VLOOKUP(E1629,'Simulations - Consolidé'!$A$41:$P$45,13,0)*D1629+VLOOKUP(E1629,'Simulations - Consolidé'!$A$41:$P$45,14,0)),"")*$B$6</f>
        <v>24486.580645161292</v>
      </c>
      <c r="G1629" s="119" t="str" cm="1">
        <f t="array" ref="G1629">IF(SUMIF('BDD de référence'!$B$6:$B$4786,A1629,'BDD de référence'!$I$6:$I$4786)&gt;0,IFERROR((VLOOKUP(E1629,'Volet 1 - Domaines 2&amp;3'!$A$39:$L$43,11,0)*D1629+VLOOKUP(E1629,'Volet 1 - Domaines 2&amp;3'!$A$39:$L$43,12,0))*$B$6,error),"")</f>
        <v/>
      </c>
      <c r="H1629" s="119" t="str" cm="1">
        <f t="array" ref="H1629">IF(SUMIF('BDD de référence'!$B$6:$B$4786,A1629,'BDD de référence'!$J$6:$J$4786)&gt;0,IFERROR((VLOOKUP(E1629,'Volet 1 - Domaines 2&amp;3'!$A$39:$L$43,11,0)*D1629+VLOOKUP(E1629,'Volet 1 - Domaines 2&amp;3'!$A$39:$L$43,12,0))*$B$6,error),"")</f>
        <v/>
      </c>
      <c r="I1629" s="119">
        <f>IFERROR((VLOOKUP(E1629,'Simulations - Consolidé'!$A$41:$P$45,15,0)*D1629+VLOOKUP(E1629,'Simulations - Consolidé'!$A$41:$P$45,16,0)),"")*$C$6</f>
        <v>10644.811959087332</v>
      </c>
      <c r="J1629" s="167">
        <v>7168.15</v>
      </c>
      <c r="K1629" s="167">
        <v>8601.7800000000007</v>
      </c>
      <c r="L1629" s="167">
        <v>6251.35</v>
      </c>
      <c r="M1629" s="167">
        <v>7501.62</v>
      </c>
      <c r="N1629" s="167">
        <v>5667.08</v>
      </c>
      <c r="O1629" s="167">
        <v>6800.5</v>
      </c>
    </row>
    <row r="1630" spans="1:15">
      <c r="A1630" s="1" t="s">
        <v>6936</v>
      </c>
      <c r="B1630" s="1" t="str">
        <f>VLOOKUP(A1630,'BDD de référence'!$B$5:$D$5006,3,0)</f>
        <v>62</v>
      </c>
      <c r="C1630" s="1" t="str">
        <f>VLOOKUP(A1630,'BDD de référence'!$B$5:$E$5006,4,0)</f>
        <v>Hauts-de-France</v>
      </c>
      <c r="D1630" s="201">
        <v>223908</v>
      </c>
      <c r="E1630" s="189" t="str">
        <f t="shared" si="25"/>
        <v>Tranche C</v>
      </c>
      <c r="F1630" s="119">
        <f>IFERROR((VLOOKUP(E1630,'Simulations - Consolidé'!$A$41:$P$45,13,0)*D1630+VLOOKUP(E1630,'Simulations - Consolidé'!$A$41:$P$45,14,0)),"")*$B$6</f>
        <v>124954.57156626505</v>
      </c>
      <c r="G1630" s="119" cm="1">
        <f t="array" ref="G1630">IF(SUMIF('BDD de référence'!$B$6:$B$4786,A1630,'BDD de référence'!$I$6:$I$4786)&gt;0,IFERROR((VLOOKUP(E1630,'Volet 1 - Domaines 2&amp;3'!$A$39:$L$43,11,0)*D1630+VLOOKUP(E1630,'Volet 1 - Domaines 2&amp;3'!$A$39:$L$43,12,0))*$B$6,error),"")</f>
        <v>43551.165301204819</v>
      </c>
      <c r="H1630" s="119" cm="1">
        <f t="array" ref="H1630">IF(SUMIF('BDD de référence'!$B$6:$B$4786,A1630,'BDD de référence'!$J$6:$J$4786)&gt;0,IFERROR((VLOOKUP(E1630,'Volet 1 - Domaines 2&amp;3'!$A$39:$L$43,11,0)*D1630+VLOOKUP(E1630,'Volet 1 - Domaines 2&amp;3'!$A$39:$L$43,12,0))*$B$6,error),"")</f>
        <v>43551.165301204819</v>
      </c>
      <c r="I1630" s="119">
        <f>IFERROR((VLOOKUP(E1630,'Simulations - Consolidé'!$A$41:$P$45,15,0)*D1630+VLOOKUP(E1630,'Simulations - Consolidé'!$A$41:$P$45,16,0)),"")*$C$6</f>
        <v>54320.280035263</v>
      </c>
      <c r="J1630" s="167">
        <v>32672.76</v>
      </c>
      <c r="K1630" s="167">
        <v>39207.32</v>
      </c>
      <c r="L1630" s="167">
        <v>20503.05</v>
      </c>
      <c r="M1630" s="167">
        <v>24603.66</v>
      </c>
      <c r="N1630" s="167">
        <v>16373.09</v>
      </c>
      <c r="O1630" s="167">
        <v>19647.71</v>
      </c>
    </row>
    <row r="1631" spans="1:15">
      <c r="A1631" s="1" t="s">
        <v>7040</v>
      </c>
      <c r="B1631" s="1" t="str">
        <f>VLOOKUP(A1631,'BDD de référence'!$B$5:$D$5006,3,0)</f>
        <v>62</v>
      </c>
      <c r="C1631" s="1" t="str">
        <f>VLOOKUP(A1631,'BDD de référence'!$B$5:$E$5006,4,0)</f>
        <v>Hauts-de-France</v>
      </c>
      <c r="D1631" s="201">
        <v>10799</v>
      </c>
      <c r="E1631" s="189" t="str">
        <f t="shared" si="25"/>
        <v>Tranche B</v>
      </c>
      <c r="F1631" s="119">
        <f>IFERROR((VLOOKUP(E1631,'Simulations - Consolidé'!$A$41:$P$45,13,0)*D1631+VLOOKUP(E1631,'Simulations - Consolidé'!$A$41:$P$45,14,0)),"")*$B$6</f>
        <v>25399.974193548383</v>
      </c>
      <c r="G1631" s="119" t="str" cm="1">
        <f t="array" ref="G1631">IF(SUMIF('BDD de référence'!$B$6:$B$4786,A1631,'BDD de référence'!$I$6:$I$4786)&gt;0,IFERROR((VLOOKUP(E1631,'Volet 1 - Domaines 2&amp;3'!$A$39:$L$43,11,0)*D1631+VLOOKUP(E1631,'Volet 1 - Domaines 2&amp;3'!$A$39:$L$43,12,0))*$B$6,error),"")</f>
        <v/>
      </c>
      <c r="H1631" s="119" t="str" cm="1">
        <f t="array" ref="H1631">IF(SUMIF('BDD de référence'!$B$6:$B$4786,A1631,'BDD de référence'!$J$6:$J$4786)&gt;0,IFERROR((VLOOKUP(E1631,'Volet 1 - Domaines 2&amp;3'!$A$39:$L$43,11,0)*D1631+VLOOKUP(E1631,'Volet 1 - Domaines 2&amp;3'!$A$39:$L$43,12,0))*$B$6,error),"")</f>
        <v/>
      </c>
      <c r="I1631" s="119">
        <f>IFERROR((VLOOKUP(E1631,'Simulations - Consolidé'!$A$41:$P$45,15,0)*D1631+VLOOKUP(E1631,'Simulations - Consolidé'!$A$41:$P$45,16,0)),"")*$C$6</f>
        <v>11041.882612116444</v>
      </c>
      <c r="J1631" s="167">
        <v>7373.37</v>
      </c>
      <c r="K1631" s="167">
        <v>8848.0500000000011</v>
      </c>
      <c r="L1631" s="167">
        <v>6437.91</v>
      </c>
      <c r="M1631" s="167">
        <v>7725.5</v>
      </c>
      <c r="N1631" s="167">
        <v>5723.05</v>
      </c>
      <c r="O1631" s="167">
        <v>6867.66</v>
      </c>
    </row>
    <row r="1632" spans="1:15">
      <c r="A1632" s="1" t="s">
        <v>7053</v>
      </c>
      <c r="B1632" s="1" t="str">
        <f>VLOOKUP(A1632,'BDD de référence'!$B$5:$D$5006,3,0)</f>
        <v>62</v>
      </c>
      <c r="C1632" s="1" t="str">
        <f>VLOOKUP(A1632,'BDD de référence'!$B$5:$E$5006,4,0)</f>
        <v>Hauts-de-France</v>
      </c>
      <c r="D1632" s="201">
        <v>8921.5</v>
      </c>
      <c r="E1632" s="189" t="str">
        <f t="shared" si="25"/>
        <v>Tranche B</v>
      </c>
      <c r="F1632" s="119">
        <f>IFERROR((VLOOKUP(E1632,'Simulations - Consolidé'!$A$41:$P$45,13,0)*D1632+VLOOKUP(E1632,'Simulations - Consolidé'!$A$41:$P$45,14,0)),"")*$B$6</f>
        <v>22928.941935483872</v>
      </c>
      <c r="G1632" s="119" t="str" cm="1">
        <f t="array" ref="G1632">IF(SUMIF('BDD de référence'!$B$6:$B$4786,A1632,'BDD de référence'!$I$6:$I$4786)&gt;0,IFERROR((VLOOKUP(E1632,'Volet 1 - Domaines 2&amp;3'!$A$39:$L$43,11,0)*D1632+VLOOKUP(E1632,'Volet 1 - Domaines 2&amp;3'!$A$39:$L$43,12,0))*$B$6,error),"")</f>
        <v/>
      </c>
      <c r="H1632" s="119" t="str" cm="1">
        <f t="array" ref="H1632">IF(SUMIF('BDD de référence'!$B$6:$B$4786,A1632,'BDD de référence'!$J$6:$J$4786)&gt;0,IFERROR((VLOOKUP(E1632,'Volet 1 - Domaines 2&amp;3'!$A$39:$L$43,11,0)*D1632+VLOOKUP(E1632,'Volet 1 - Domaines 2&amp;3'!$A$39:$L$43,12,0))*$B$6,error),"")</f>
        <v/>
      </c>
      <c r="I1632" s="119">
        <f>IFERROR((VLOOKUP(E1632,'Simulations - Consolidé'!$A$41:$P$45,15,0)*D1632+VLOOKUP(E1632,'Simulations - Consolidé'!$A$41:$P$45,16,0)),"")*$C$6</f>
        <v>9967.6749016522408</v>
      </c>
      <c r="J1632" s="167">
        <v>6818.2</v>
      </c>
      <c r="K1632" s="167">
        <v>8181.84</v>
      </c>
      <c r="L1632" s="167">
        <v>5933.2</v>
      </c>
      <c r="M1632" s="167">
        <v>7119.84</v>
      </c>
      <c r="N1632" s="167">
        <v>5571.64</v>
      </c>
      <c r="O1632" s="167">
        <v>6685.97</v>
      </c>
    </row>
    <row r="1633" spans="1:15">
      <c r="A1633" s="1" t="s">
        <v>6958</v>
      </c>
      <c r="B1633" s="1" t="str">
        <f>VLOOKUP(A1633,'BDD de référence'!$B$5:$D$5006,3,0)</f>
        <v>62</v>
      </c>
      <c r="C1633" s="1" t="str">
        <f>VLOOKUP(A1633,'BDD de référence'!$B$5:$E$5006,4,0)</f>
        <v>Hauts-de-France</v>
      </c>
      <c r="D1633" s="201">
        <v>70692.5</v>
      </c>
      <c r="E1633" s="189" t="str">
        <f t="shared" si="25"/>
        <v>Tranche C</v>
      </c>
      <c r="F1633" s="119">
        <f>IFERROR((VLOOKUP(E1633,'Simulations - Consolidé'!$A$41:$P$45,13,0)*D1633+VLOOKUP(E1633,'Simulations - Consolidé'!$A$41:$P$45,14,0)),"")*$B$6</f>
        <v>60936.336144578308</v>
      </c>
      <c r="G1633" s="119" t="str" cm="1">
        <f t="array" ref="G1633">IF(SUMIF('BDD de référence'!$B$6:$B$4786,A1633,'BDD de référence'!$I$6:$I$4786)&gt;0,IFERROR((VLOOKUP(E1633,'Volet 1 - Domaines 2&amp;3'!$A$39:$L$43,11,0)*D1633+VLOOKUP(E1633,'Volet 1 - Domaines 2&amp;3'!$A$39:$L$43,12,0))*$B$6,error),"")</f>
        <v/>
      </c>
      <c r="H1633" s="119" t="str" cm="1">
        <f t="array" ref="H1633">IF(SUMIF('BDD de référence'!$B$6:$B$4786,A1633,'BDD de référence'!$J$6:$J$4786)&gt;0,IFERROR((VLOOKUP(E1633,'Volet 1 - Domaines 2&amp;3'!$A$39:$L$43,11,0)*D1633+VLOOKUP(E1633,'Volet 1 - Domaines 2&amp;3'!$A$39:$L$43,12,0))*$B$6,error),"")</f>
        <v/>
      </c>
      <c r="I1633" s="119">
        <f>IFERROR((VLOOKUP(E1633,'Simulations - Consolidé'!$A$41:$P$45,15,0)*D1633+VLOOKUP(E1633,'Simulations - Consolidé'!$A$41:$P$45,16,0)),"")*$C$6</f>
        <v>26490.258037026153</v>
      </c>
      <c r="J1633" s="167">
        <v>16059.04</v>
      </c>
      <c r="K1633" s="167">
        <v>19270.849999999999</v>
      </c>
      <c r="L1633" s="167">
        <v>12196.19</v>
      </c>
      <c r="M1633" s="167">
        <v>14635.43</v>
      </c>
      <c r="N1633" s="167">
        <v>8989.2000000000007</v>
      </c>
      <c r="O1633" s="167">
        <v>10787.04</v>
      </c>
    </row>
    <row r="1634" spans="1:15">
      <c r="A1634" s="1" t="s">
        <v>7026</v>
      </c>
      <c r="B1634" s="1" t="str">
        <f>VLOOKUP(A1634,'BDD de référence'!$B$5:$D$5006,3,0)</f>
        <v>62</v>
      </c>
      <c r="C1634" s="1" t="str">
        <f>VLOOKUP(A1634,'BDD de référence'!$B$5:$E$5006,4,0)</f>
        <v>Hauts-de-France</v>
      </c>
      <c r="D1634" s="201">
        <v>13741.25</v>
      </c>
      <c r="E1634" s="189" t="str">
        <f t="shared" si="25"/>
        <v>Tranche B</v>
      </c>
      <c r="F1634" s="119">
        <f>IFERROR((VLOOKUP(E1634,'Simulations - Consolidé'!$A$41:$P$45,13,0)*D1634+VLOOKUP(E1634,'Simulations - Consolidé'!$A$41:$P$45,14,0)),"")*$B$6</f>
        <v>29272.354838709674</v>
      </c>
      <c r="G1634" s="119" t="str" cm="1">
        <f t="array" ref="G1634">IF(SUMIF('BDD de référence'!$B$6:$B$4786,A1634,'BDD de référence'!$I$6:$I$4786)&gt;0,IFERROR((VLOOKUP(E1634,'Volet 1 - Domaines 2&amp;3'!$A$39:$L$43,11,0)*D1634+VLOOKUP(E1634,'Volet 1 - Domaines 2&amp;3'!$A$39:$L$43,12,0))*$B$6,error),"")</f>
        <v/>
      </c>
      <c r="H1634" s="119" t="str" cm="1">
        <f t="array" ref="H1634">IF(SUMIF('BDD de référence'!$B$6:$B$4786,A1634,'BDD de référence'!$J$6:$J$4786)&gt;0,IFERROR((VLOOKUP(E1634,'Volet 1 - Domaines 2&amp;3'!$A$39:$L$43,11,0)*D1634+VLOOKUP(E1634,'Volet 1 - Domaines 2&amp;3'!$A$39:$L$43,12,0))*$B$6,error),"")</f>
        <v/>
      </c>
      <c r="I1634" s="119">
        <f>IFERROR((VLOOKUP(E1634,'Simulations - Consolidé'!$A$41:$P$45,15,0)*D1634+VLOOKUP(E1634,'Simulations - Consolidé'!$A$41:$P$45,16,0)),"")*$C$6</f>
        <v>12725.284815106215</v>
      </c>
      <c r="J1634" s="167">
        <v>8243.39</v>
      </c>
      <c r="K1634" s="167">
        <v>9892.07</v>
      </c>
      <c r="L1634" s="167">
        <v>7228.84</v>
      </c>
      <c r="M1634" s="167">
        <v>8674.61</v>
      </c>
      <c r="N1634" s="167">
        <v>5960.3200000000006</v>
      </c>
      <c r="O1634" s="167">
        <v>7152.39</v>
      </c>
    </row>
    <row r="1635" spans="1:15">
      <c r="A1635" s="1" t="s">
        <v>7070</v>
      </c>
      <c r="B1635" s="1" t="str">
        <f>VLOOKUP(A1635,'BDD de référence'!$B$5:$D$5006,3,0)</f>
        <v>62</v>
      </c>
      <c r="C1635" s="1" t="str">
        <f>VLOOKUP(A1635,'BDD de référence'!$B$5:$E$5006,4,0)</f>
        <v>Hauts-de-France</v>
      </c>
      <c r="D1635" s="201">
        <v>5537.5</v>
      </c>
      <c r="E1635" s="189" t="str">
        <f t="shared" si="25"/>
        <v>Tranche A</v>
      </c>
      <c r="F1635" s="119">
        <f>IFERROR((VLOOKUP(E1635,'Simulations - Consolidé'!$A$41:$P$45,13,0)*D1635+VLOOKUP(E1635,'Simulations - Consolidé'!$A$41:$P$45,14,0)),"")*$B$6</f>
        <v>19334.464285714286</v>
      </c>
      <c r="G1635" s="119" t="str" cm="1">
        <f t="array" ref="G1635">IF(SUMIF('BDD de référence'!$B$6:$B$4786,A1635,'BDD de référence'!$I$6:$I$4786)&gt;0,IFERROR((VLOOKUP(E1635,'Volet 1 - Domaines 2&amp;3'!$A$39:$L$43,11,0)*D1635+VLOOKUP(E1635,'Volet 1 - Domaines 2&amp;3'!$A$39:$L$43,12,0))*$B$6,error),"")</f>
        <v/>
      </c>
      <c r="H1635" s="119" t="str" cm="1">
        <f t="array" ref="H1635">IF(SUMIF('BDD de référence'!$B$6:$B$4786,A1635,'BDD de référence'!$J$6:$J$4786)&gt;0,IFERROR((VLOOKUP(E1635,'Volet 1 - Domaines 2&amp;3'!$A$39:$L$43,11,0)*D1635+VLOOKUP(E1635,'Volet 1 - Domaines 2&amp;3'!$A$39:$L$43,12,0))*$B$6,error),"")</f>
        <v/>
      </c>
      <c r="I1635" s="119">
        <f>IFERROR((VLOOKUP(E1635,'Simulations - Consolidé'!$A$41:$P$45,15,0)*D1635+VLOOKUP(E1635,'Simulations - Consolidé'!$A$41:$P$45,16,0)),"")*$C$6</f>
        <v>8405.0827526132398</v>
      </c>
      <c r="J1635" s="167">
        <v>5901.8</v>
      </c>
      <c r="K1635" s="167">
        <v>7082.16</v>
      </c>
      <c r="L1635" s="167">
        <v>5155.51</v>
      </c>
      <c r="M1635" s="167">
        <v>6186.62</v>
      </c>
      <c r="N1635" s="167">
        <v>5242.5700000000006</v>
      </c>
      <c r="O1635" s="167">
        <v>6291.09</v>
      </c>
    </row>
    <row r="1636" spans="1:15">
      <c r="A1636" s="1" t="s">
        <v>6989</v>
      </c>
      <c r="B1636" s="1" t="str">
        <f>VLOOKUP(A1636,'BDD de référence'!$B$5:$D$5006,3,0)</f>
        <v>62</v>
      </c>
      <c r="C1636" s="1" t="str">
        <f>VLOOKUP(A1636,'BDD de référence'!$B$5:$E$5006,4,0)</f>
        <v>Hauts-de-France</v>
      </c>
      <c r="D1636" s="201">
        <v>21698</v>
      </c>
      <c r="E1636" s="189" t="str">
        <f t="shared" si="25"/>
        <v>Tranche B</v>
      </c>
      <c r="F1636" s="119">
        <f>IFERROR((VLOOKUP(E1636,'Simulations - Consolidé'!$A$41:$P$45,13,0)*D1636+VLOOKUP(E1636,'Simulations - Consolidé'!$A$41:$P$45,14,0)),"")*$B$6</f>
        <v>39744.464516129025</v>
      </c>
      <c r="G1636" s="119" t="str" cm="1">
        <f t="array" ref="G1636">IF(SUMIF('BDD de référence'!$B$6:$B$4786,A1636,'BDD de référence'!$I$6:$I$4786)&gt;0,IFERROR((VLOOKUP(E1636,'Volet 1 - Domaines 2&amp;3'!$A$39:$L$43,11,0)*D1636+VLOOKUP(E1636,'Volet 1 - Domaines 2&amp;3'!$A$39:$L$43,12,0))*$B$6,error),"")</f>
        <v/>
      </c>
      <c r="H1636" s="119" t="str" cm="1">
        <f t="array" ref="H1636">IF(SUMIF('BDD de référence'!$B$6:$B$4786,A1636,'BDD de référence'!$J$6:$J$4786)&gt;0,IFERROR((VLOOKUP(E1636,'Volet 1 - Domaines 2&amp;3'!$A$39:$L$43,11,0)*D1636+VLOOKUP(E1636,'Volet 1 - Domaines 2&amp;3'!$A$39:$L$43,12,0))*$B$6,error),"")</f>
        <v/>
      </c>
      <c r="I1636" s="119">
        <f>IFERROR((VLOOKUP(E1636,'Simulations - Consolidé'!$A$41:$P$45,15,0)*D1636+VLOOKUP(E1636,'Simulations - Consolidé'!$A$41:$P$45,16,0)),"")*$C$6</f>
        <v>17277.722738001572</v>
      </c>
      <c r="J1636" s="167">
        <v>10596.19</v>
      </c>
      <c r="K1636" s="167">
        <v>12715.43</v>
      </c>
      <c r="L1636" s="167">
        <v>9367.75</v>
      </c>
      <c r="M1636" s="167">
        <v>11241.3</v>
      </c>
      <c r="N1636" s="167">
        <v>6602</v>
      </c>
      <c r="O1636" s="167">
        <v>7922.4</v>
      </c>
    </row>
    <row r="1637" spans="1:15">
      <c r="A1637" s="1" t="s">
        <v>7011</v>
      </c>
      <c r="B1637" s="1" t="str">
        <f>VLOOKUP(A1637,'BDD de référence'!$B$5:$D$5006,3,0)</f>
        <v>62</v>
      </c>
      <c r="C1637" s="1" t="str">
        <f>VLOOKUP(A1637,'BDD de référence'!$B$5:$E$5006,4,0)</f>
        <v>Hauts-de-France</v>
      </c>
      <c r="D1637" s="201">
        <v>15300</v>
      </c>
      <c r="E1637" s="189" t="str">
        <f t="shared" si="25"/>
        <v>Tranche B</v>
      </c>
      <c r="F1637" s="119">
        <f>IFERROR((VLOOKUP(E1637,'Simulations - Consolidé'!$A$41:$P$45,13,0)*D1637+VLOOKUP(E1637,'Simulations - Consolidé'!$A$41:$P$45,14,0)),"")*$B$6</f>
        <v>31323.870967741932</v>
      </c>
      <c r="G1637" s="119" t="str" cm="1">
        <f t="array" ref="G1637">IF(SUMIF('BDD de référence'!$B$6:$B$4786,A1637,'BDD de référence'!$I$6:$I$4786)&gt;0,IFERROR((VLOOKUP(E1637,'Volet 1 - Domaines 2&amp;3'!$A$39:$L$43,11,0)*D1637+VLOOKUP(E1637,'Volet 1 - Domaines 2&amp;3'!$A$39:$L$43,12,0))*$B$6,error),"")</f>
        <v/>
      </c>
      <c r="H1637" s="119" t="str" cm="1">
        <f t="array" ref="H1637">IF(SUMIF('BDD de référence'!$B$6:$B$4786,A1637,'BDD de référence'!$J$6:$J$4786)&gt;0,IFERROR((VLOOKUP(E1637,'Volet 1 - Domaines 2&amp;3'!$A$39:$L$43,11,0)*D1637+VLOOKUP(E1637,'Volet 1 - Domaines 2&amp;3'!$A$39:$L$43,12,0))*$B$6,error),"")</f>
        <v/>
      </c>
      <c r="I1637" s="119">
        <f>IFERROR((VLOOKUP(E1637,'Simulations - Consolidé'!$A$41:$P$45,15,0)*D1637+VLOOKUP(E1637,'Simulations - Consolidé'!$A$41:$P$45,16,0)),"")*$C$6</f>
        <v>13617.120377655388</v>
      </c>
      <c r="J1637" s="167">
        <v>8704.31</v>
      </c>
      <c r="K1637" s="167">
        <v>10445.18</v>
      </c>
      <c r="L1637" s="167">
        <v>7647.85</v>
      </c>
      <c r="M1637" s="167">
        <v>9177.42</v>
      </c>
      <c r="N1637" s="167">
        <v>6086.0300000000007</v>
      </c>
      <c r="O1637" s="167">
        <v>7303.24</v>
      </c>
    </row>
    <row r="1638" spans="1:15">
      <c r="A1638" s="1" t="s">
        <v>6939</v>
      </c>
      <c r="B1638" s="1" t="str">
        <f>VLOOKUP(A1638,'BDD de référence'!$B$5:$D$5006,3,0)</f>
        <v>62</v>
      </c>
      <c r="C1638" s="1" t="str">
        <f>VLOOKUP(A1638,'BDD de référence'!$B$5:$E$5006,4,0)</f>
        <v>Hauts-de-France</v>
      </c>
      <c r="D1638" s="201">
        <v>156233</v>
      </c>
      <c r="E1638" s="189" t="str">
        <f t="shared" si="25"/>
        <v>Tranche C</v>
      </c>
      <c r="F1638" s="119">
        <f>IFERROR((VLOOKUP(E1638,'Simulations - Consolidé'!$A$41:$P$45,13,0)*D1638+VLOOKUP(E1638,'Simulations - Consolidé'!$A$41:$P$45,14,0)),"")*$B$6</f>
        <v>96677.836626506018</v>
      </c>
      <c r="G1638" s="119" cm="1">
        <f t="array" ref="G1638">IF(SUMIF('BDD de référence'!$B$6:$B$4786,A1638,'BDD de référence'!$I$6:$I$4786)&gt;0,IFERROR((VLOOKUP(E1638,'Volet 1 - Domaines 2&amp;3'!$A$39:$L$43,11,0)*D1638+VLOOKUP(E1638,'Volet 1 - Domaines 2&amp;3'!$A$39:$L$43,12,0))*$B$6,error),"")</f>
        <v>36343.37012048193</v>
      </c>
      <c r="H1638" s="119" cm="1">
        <f t="array" ref="H1638">IF(SUMIF('BDD de référence'!$B$6:$B$4786,A1638,'BDD de référence'!$J$6:$J$4786)&gt;0,IFERROR((VLOOKUP(E1638,'Volet 1 - Domaines 2&amp;3'!$A$39:$L$43,11,0)*D1638+VLOOKUP(E1638,'Volet 1 - Domaines 2&amp;3'!$A$39:$L$43,12,0))*$B$6,error),"")</f>
        <v>36343.37012048193</v>
      </c>
      <c r="I1638" s="119">
        <f>IFERROR((VLOOKUP(E1638,'Simulations - Consolidé'!$A$41:$P$45,15,0)*D1638+VLOOKUP(E1638,'Simulations - Consolidé'!$A$41:$P$45,16,0)),"")*$C$6</f>
        <v>42027.811331178367</v>
      </c>
      <c r="J1638" s="167">
        <v>25334.51</v>
      </c>
      <c r="K1638" s="167">
        <v>30401.42</v>
      </c>
      <c r="L1638" s="167">
        <v>16833.929999999997</v>
      </c>
      <c r="M1638" s="167">
        <v>20200.719999999998</v>
      </c>
      <c r="N1638" s="167">
        <v>13111.64</v>
      </c>
      <c r="O1638" s="167">
        <v>15733.97</v>
      </c>
    </row>
    <row r="1639" spans="1:15">
      <c r="A1639" s="1" t="s">
        <v>6966</v>
      </c>
      <c r="B1639" s="1" t="str">
        <f>VLOOKUP(A1639,'BDD de référence'!$B$5:$D$5006,3,0)</f>
        <v>62</v>
      </c>
      <c r="C1639" s="1" t="str">
        <f>VLOOKUP(A1639,'BDD de référence'!$B$5:$E$5006,4,0)</f>
        <v>Hauts-de-France</v>
      </c>
      <c r="D1639" s="201">
        <v>53481</v>
      </c>
      <c r="E1639" s="189" t="str">
        <f t="shared" si="25"/>
        <v>Tranche C</v>
      </c>
      <c r="F1639" s="119">
        <f>IFERROR((VLOOKUP(E1639,'Simulations - Consolidé'!$A$41:$P$45,13,0)*D1639+VLOOKUP(E1639,'Simulations - Consolidé'!$A$41:$P$45,14,0)),"")*$B$6</f>
        <v>53744.83228915662</v>
      </c>
      <c r="G1639" s="119" t="str" cm="1">
        <f t="array" ref="G1639">IF(SUMIF('BDD de référence'!$B$6:$B$4786,A1639,'BDD de référence'!$I$6:$I$4786)&gt;0,IFERROR((VLOOKUP(E1639,'Volet 1 - Domaines 2&amp;3'!$A$39:$L$43,11,0)*D1639+VLOOKUP(E1639,'Volet 1 - Domaines 2&amp;3'!$A$39:$L$43,12,0))*$B$6,error),"")</f>
        <v/>
      </c>
      <c r="H1639" s="119" cm="1">
        <f t="array" ref="H1639">IF(SUMIF('BDD de référence'!$B$6:$B$4786,A1639,'BDD de référence'!$J$6:$J$4786)&gt;0,IFERROR((VLOOKUP(E1639,'Volet 1 - Domaines 2&amp;3'!$A$39:$L$43,11,0)*D1639+VLOOKUP(E1639,'Volet 1 - Domaines 2&amp;3'!$A$39:$L$43,12,0))*$B$6,error),"")</f>
        <v>25399.66313253012</v>
      </c>
      <c r="I1639" s="119">
        <f>IFERROR((VLOOKUP(E1639,'Simulations - Consolidé'!$A$41:$P$45,15,0)*D1639+VLOOKUP(E1639,'Simulations - Consolidé'!$A$41:$P$45,16,0)),"")*$C$6</f>
        <v>23363.965830149871</v>
      </c>
      <c r="J1639" s="167">
        <v>14192.73</v>
      </c>
      <c r="K1639" s="167">
        <v>17031.28</v>
      </c>
      <c r="L1639" s="167">
        <v>11263.04</v>
      </c>
      <c r="M1639" s="167">
        <v>13515.65</v>
      </c>
      <c r="N1639" s="167">
        <v>8159.74</v>
      </c>
      <c r="O1639" s="167">
        <v>9791.69</v>
      </c>
    </row>
    <row r="1640" spans="1:15">
      <c r="A1640" s="1" t="s">
        <v>6933</v>
      </c>
      <c r="B1640" s="1" t="str">
        <f>VLOOKUP(A1640,'BDD de référence'!$B$5:$D$5006,3,0)</f>
        <v>62</v>
      </c>
      <c r="C1640" s="1" t="str">
        <f>VLOOKUP(A1640,'BDD de référence'!$B$5:$E$5006,4,0)</f>
        <v>Hauts-de-France</v>
      </c>
      <c r="D1640" s="201">
        <v>233596</v>
      </c>
      <c r="E1640" s="189" t="str">
        <f t="shared" si="25"/>
        <v>Tranche D</v>
      </c>
      <c r="F1640" s="119">
        <f>IFERROR((VLOOKUP(E1640,'Simulations - Consolidé'!$A$41:$P$45,13,0)*D1640+VLOOKUP(E1640,'Simulations - Consolidé'!$A$41:$P$45,14,0)),"")*$B$6</f>
        <v>127879.28613138686</v>
      </c>
      <c r="G1640" s="119" cm="1">
        <f t="array" ref="G1640">IF(SUMIF('BDD de référence'!$B$6:$B$4786,A1640,'BDD de référence'!$I$6:$I$4786)&gt;0,IFERROR((VLOOKUP(E1640,'Volet 1 - Domaines 2&amp;3'!$A$39:$L$43,11,0)*D1640+VLOOKUP(E1640,'Volet 1 - Domaines 2&amp;3'!$A$39:$L$43,12,0))*$B$6,error),"")</f>
        <v>44262.470656934303</v>
      </c>
      <c r="H1640" s="119" cm="1">
        <f t="array" ref="H1640">IF(SUMIF('BDD de référence'!$B$6:$B$4786,A1640,'BDD de référence'!$J$6:$J$4786)&gt;0,IFERROR((VLOOKUP(E1640,'Volet 1 - Domaines 2&amp;3'!$A$39:$L$43,11,0)*D1640+VLOOKUP(E1640,'Volet 1 - Domaines 2&amp;3'!$A$39:$L$43,12,0))*$B$6,error),"")</f>
        <v>44262.470656934303</v>
      </c>
      <c r="I1640" s="119">
        <f>IFERROR((VLOOKUP(E1640,'Simulations - Consolidé'!$A$41:$P$45,15,0)*D1640+VLOOKUP(E1640,'Simulations - Consolidé'!$A$41:$P$45,16,0)),"")*$C$6</f>
        <v>55591.712622396291</v>
      </c>
      <c r="J1640" s="167">
        <v>33431.770000000004</v>
      </c>
      <c r="K1640" s="167">
        <v>40118.130000000005</v>
      </c>
      <c r="L1640" s="167">
        <v>20872.71</v>
      </c>
      <c r="M1640" s="167">
        <v>25047.26</v>
      </c>
      <c r="N1640" s="167">
        <v>16706.05</v>
      </c>
      <c r="O1640" s="167">
        <v>20047.259999999998</v>
      </c>
    </row>
    <row r="1641" spans="1:15">
      <c r="A1641" s="1" t="s">
        <v>6972</v>
      </c>
      <c r="B1641" s="1" t="str">
        <f>VLOOKUP(A1641,'BDD de référence'!$B$5:$D$5006,3,0)</f>
        <v>62</v>
      </c>
      <c r="C1641" s="1" t="str">
        <f>VLOOKUP(A1641,'BDD de référence'!$B$5:$E$5006,4,0)</f>
        <v>Hauts-de-France</v>
      </c>
      <c r="D1641" s="201">
        <v>48756</v>
      </c>
      <c r="E1641" s="189" t="str">
        <f t="shared" si="25"/>
        <v>Tranche C</v>
      </c>
      <c r="F1641" s="119">
        <f>IFERROR((VLOOKUP(E1641,'Simulations - Consolidé'!$A$41:$P$45,13,0)*D1641+VLOOKUP(E1641,'Simulations - Consolidé'!$A$41:$P$45,14,0)),"")*$B$6</f>
        <v>51770.579277108431</v>
      </c>
      <c r="G1641" s="119" t="str" cm="1">
        <f t="array" ref="G1641">IF(SUMIF('BDD de référence'!$B$6:$B$4786,A1641,'BDD de référence'!$I$6:$I$4786)&gt;0,IFERROR((VLOOKUP(E1641,'Volet 1 - Domaines 2&amp;3'!$A$39:$L$43,11,0)*D1641+VLOOKUP(E1641,'Volet 1 - Domaines 2&amp;3'!$A$39:$L$43,12,0))*$B$6,error),"")</f>
        <v/>
      </c>
      <c r="H1641" s="119" t="str" cm="1">
        <f t="array" ref="H1641">IF(SUMIF('BDD de référence'!$B$6:$B$4786,A1641,'BDD de référence'!$J$6:$J$4786)&gt;0,IFERROR((VLOOKUP(E1641,'Volet 1 - Domaines 2&amp;3'!$A$39:$L$43,11,0)*D1641+VLOOKUP(E1641,'Volet 1 - Domaines 2&amp;3'!$A$39:$L$43,12,0))*$B$6,error),"")</f>
        <v/>
      </c>
      <c r="I1641" s="119">
        <f>IFERROR((VLOOKUP(E1641,'Simulations - Consolidé'!$A$41:$P$45,15,0)*D1641+VLOOKUP(E1641,'Simulations - Consolidé'!$A$41:$P$45,16,0)),"")*$C$6</f>
        <v>22505.718107552162</v>
      </c>
      <c r="J1641" s="167">
        <v>13680.380000000001</v>
      </c>
      <c r="K1641" s="167">
        <v>16416.46</v>
      </c>
      <c r="L1641" s="167">
        <v>11006.86</v>
      </c>
      <c r="M1641" s="167">
        <v>13208.24</v>
      </c>
      <c r="N1641" s="167">
        <v>7932.02</v>
      </c>
      <c r="O1641" s="167">
        <v>9518.43</v>
      </c>
    </row>
    <row r="1642" spans="1:15">
      <c r="A1642" s="1" t="s">
        <v>7000</v>
      </c>
      <c r="B1642" s="1" t="str">
        <f>VLOOKUP(A1642,'BDD de référence'!$B$5:$D$5006,3,0)</f>
        <v>62</v>
      </c>
      <c r="C1642" s="1" t="str">
        <f>VLOOKUP(A1642,'BDD de référence'!$B$5:$E$5006,4,0)</f>
        <v>Hauts-de-France</v>
      </c>
      <c r="D1642" s="201">
        <v>18309</v>
      </c>
      <c r="E1642" s="189" t="str">
        <f t="shared" si="25"/>
        <v>Tranche B</v>
      </c>
      <c r="F1642" s="119">
        <f>IFERROR((VLOOKUP(E1642,'Simulations - Consolidé'!$A$41:$P$45,13,0)*D1642+VLOOKUP(E1642,'Simulations - Consolidé'!$A$41:$P$45,14,0)),"")*$B$6</f>
        <v>35284.103225806444</v>
      </c>
      <c r="G1642" s="119" t="str" cm="1">
        <f t="array" ref="G1642">IF(SUMIF('BDD de référence'!$B$6:$B$4786,A1642,'BDD de référence'!$I$6:$I$4786)&gt;0,IFERROR((VLOOKUP(E1642,'Volet 1 - Domaines 2&amp;3'!$A$39:$L$43,11,0)*D1642+VLOOKUP(E1642,'Volet 1 - Domaines 2&amp;3'!$A$39:$L$43,12,0))*$B$6,error),"")</f>
        <v/>
      </c>
      <c r="H1642" s="119" t="str" cm="1">
        <f t="array" ref="H1642">IF(SUMIF('BDD de référence'!$B$6:$B$4786,A1642,'BDD de référence'!$J$6:$J$4786)&gt;0,IFERROR((VLOOKUP(E1642,'Volet 1 - Domaines 2&amp;3'!$A$39:$L$43,11,0)*D1642+VLOOKUP(E1642,'Volet 1 - Domaines 2&amp;3'!$A$39:$L$43,12,0))*$B$6,error),"")</f>
        <v/>
      </c>
      <c r="I1642" s="119">
        <f>IFERROR((VLOOKUP(E1642,'Simulations - Consolidé'!$A$41:$P$45,15,0)*D1642+VLOOKUP(E1642,'Simulations - Consolidé'!$A$41:$P$45,16,0)),"")*$C$6</f>
        <v>15338.713453973247</v>
      </c>
      <c r="J1642" s="167">
        <v>9594.07</v>
      </c>
      <c r="K1642" s="167">
        <v>11512.89</v>
      </c>
      <c r="L1642" s="167">
        <v>8456.73</v>
      </c>
      <c r="M1642" s="167">
        <v>10148.08</v>
      </c>
      <c r="N1642" s="167">
        <v>6328.6900000000005</v>
      </c>
      <c r="O1642" s="167">
        <v>7594.43</v>
      </c>
    </row>
    <row r="1643" spans="1:15">
      <c r="A1643" s="1" t="s">
        <v>6981</v>
      </c>
      <c r="B1643" s="1" t="str">
        <f>VLOOKUP(A1643,'BDD de référence'!$B$5:$D$5006,3,0)</f>
        <v>62</v>
      </c>
      <c r="C1643" s="1" t="str">
        <f>VLOOKUP(A1643,'BDD de référence'!$B$5:$E$5006,4,0)</f>
        <v>Hauts-de-France</v>
      </c>
      <c r="D1643" s="201">
        <v>26949.5</v>
      </c>
      <c r="E1643" s="189" t="str">
        <f t="shared" si="25"/>
        <v>Tranche C</v>
      </c>
      <c r="F1643" s="119">
        <f>IFERROR((VLOOKUP(E1643,'Simulations - Consolidé'!$A$41:$P$45,13,0)*D1643+VLOOKUP(E1643,'Simulations - Consolidé'!$A$41:$P$45,14,0)),"")*$B$6</f>
        <v>42659.140481927709</v>
      </c>
      <c r="G1643" s="119" t="str" cm="1">
        <f t="array" ref="G1643">IF(SUMIF('BDD de référence'!$B$6:$B$4786,A1643,'BDD de référence'!$I$6:$I$4786)&gt;0,IFERROR((VLOOKUP(E1643,'Volet 1 - Domaines 2&amp;3'!$A$39:$L$43,11,0)*D1643+VLOOKUP(E1643,'Volet 1 - Domaines 2&amp;3'!$A$39:$L$43,12,0))*$B$6,error),"")</f>
        <v/>
      </c>
      <c r="H1643" s="119" t="str" cm="1">
        <f t="array" ref="H1643">IF(SUMIF('BDD de référence'!$B$6:$B$4786,A1643,'BDD de référence'!$J$6:$J$4786)&gt;0,IFERROR((VLOOKUP(E1643,'Volet 1 - Domaines 2&amp;3'!$A$39:$L$43,11,0)*D1643+VLOOKUP(E1643,'Volet 1 - Domaines 2&amp;3'!$A$39:$L$43,12,0))*$B$6,error),"")</f>
        <v/>
      </c>
      <c r="I1643" s="119">
        <f>IFERROR((VLOOKUP(E1643,'Simulations - Consolidé'!$A$41:$P$45,15,0)*D1643+VLOOKUP(E1643,'Simulations - Consolidé'!$A$41:$P$45,16,0)),"")*$C$6</f>
        <v>18544.791342932709</v>
      </c>
      <c r="J1643" s="167">
        <v>11315.82</v>
      </c>
      <c r="K1643" s="167">
        <v>13578.99</v>
      </c>
      <c r="L1643" s="167">
        <v>9824.58</v>
      </c>
      <c r="M1643" s="167">
        <v>11789.5</v>
      </c>
      <c r="N1643" s="167">
        <v>6881.1100000000006</v>
      </c>
      <c r="O1643" s="167">
        <v>8257.34</v>
      </c>
    </row>
    <row r="1644" spans="1:15">
      <c r="A1644" s="1" t="s">
        <v>6976</v>
      </c>
      <c r="B1644" s="1" t="str">
        <f>VLOOKUP(A1644,'BDD de référence'!$B$5:$D$5006,3,0)</f>
        <v>62</v>
      </c>
      <c r="C1644" s="1" t="str">
        <f>VLOOKUP(A1644,'BDD de référence'!$B$5:$E$5006,4,0)</f>
        <v>Hauts-de-France</v>
      </c>
      <c r="D1644" s="201">
        <v>49472.5</v>
      </c>
      <c r="E1644" s="189" t="str">
        <f t="shared" si="25"/>
        <v>Tranche C</v>
      </c>
      <c r="F1644" s="119">
        <f>IFERROR((VLOOKUP(E1644,'Simulations - Consolidé'!$A$41:$P$45,13,0)*D1644+VLOOKUP(E1644,'Simulations - Consolidé'!$A$41:$P$45,14,0)),"")*$B$6</f>
        <v>52069.955421686747</v>
      </c>
      <c r="G1644" s="119" t="str" cm="1">
        <f t="array" ref="G1644">IF(SUMIF('BDD de référence'!$B$6:$B$4786,A1644,'BDD de référence'!$I$6:$I$4786)&gt;0,IFERROR((VLOOKUP(E1644,'Volet 1 - Domaines 2&amp;3'!$A$39:$L$43,11,0)*D1644+VLOOKUP(E1644,'Volet 1 - Domaines 2&amp;3'!$A$39:$L$43,12,0))*$B$6,error),"")</f>
        <v/>
      </c>
      <c r="H1644" s="119" t="str" cm="1">
        <f t="array" ref="H1644">IF(SUMIF('BDD de référence'!$B$6:$B$4786,A1644,'BDD de référence'!$J$6:$J$4786)&gt;0,IFERROR((VLOOKUP(E1644,'Volet 1 - Domaines 2&amp;3'!$A$39:$L$43,11,0)*D1644+VLOOKUP(E1644,'Volet 1 - Domaines 2&amp;3'!$A$39:$L$43,12,0))*$B$6,error),"")</f>
        <v/>
      </c>
      <c r="I1644" s="119">
        <f>IFERROR((VLOOKUP(E1644,'Simulations - Consolidé'!$A$41:$P$45,15,0)*D1644+VLOOKUP(E1644,'Simulations - Consolidé'!$A$41:$P$45,16,0)),"")*$C$6</f>
        <v>22635.862973846608</v>
      </c>
      <c r="J1644" s="167">
        <v>13758.07</v>
      </c>
      <c r="K1644" s="167">
        <v>16509.689999999999</v>
      </c>
      <c r="L1644" s="167">
        <v>11045.7</v>
      </c>
      <c r="M1644" s="167">
        <v>13254.84</v>
      </c>
      <c r="N1644" s="167">
        <v>7966.55</v>
      </c>
      <c r="O1644" s="167">
        <v>9559.86</v>
      </c>
    </row>
    <row r="1645" spans="1:15">
      <c r="A1645" s="1" t="s">
        <v>7067</v>
      </c>
      <c r="B1645" s="1" t="str">
        <f>VLOOKUP(A1645,'BDD de référence'!$B$5:$D$5006,3,0)</f>
        <v>62</v>
      </c>
      <c r="C1645" s="1" t="str">
        <f>VLOOKUP(A1645,'BDD de référence'!$B$5:$E$5006,4,0)</f>
        <v>Hauts-de-France</v>
      </c>
      <c r="D1645" s="201">
        <v>6127</v>
      </c>
      <c r="E1645" s="189" t="str">
        <f t="shared" si="25"/>
        <v>Tranche A</v>
      </c>
      <c r="F1645" s="119">
        <f>IFERROR((VLOOKUP(E1645,'Simulations - Consolidé'!$A$41:$P$45,13,0)*D1645+VLOOKUP(E1645,'Simulations - Consolidé'!$A$41:$P$45,14,0)),"")*$B$6</f>
        <v>19763.957142857143</v>
      </c>
      <c r="G1645" s="119" t="str" cm="1">
        <f t="array" ref="G1645">IF(SUMIF('BDD de référence'!$B$6:$B$4786,A1645,'BDD de référence'!$I$6:$I$4786)&gt;0,IFERROR((VLOOKUP(E1645,'Volet 1 - Domaines 2&amp;3'!$A$39:$L$43,11,0)*D1645+VLOOKUP(E1645,'Volet 1 - Domaines 2&amp;3'!$A$39:$L$43,12,0))*$B$6,error),"")</f>
        <v/>
      </c>
      <c r="H1645" s="119" t="str" cm="1">
        <f t="array" ref="H1645">IF(SUMIF('BDD de référence'!$B$6:$B$4786,A1645,'BDD de référence'!$J$6:$J$4786)&gt;0,IFERROR((VLOOKUP(E1645,'Volet 1 - Domaines 2&amp;3'!$A$39:$L$43,11,0)*D1645+VLOOKUP(E1645,'Volet 1 - Domaines 2&amp;3'!$A$39:$L$43,12,0))*$B$6,error),"")</f>
        <v/>
      </c>
      <c r="I1645" s="119">
        <f>IFERROR((VLOOKUP(E1645,'Simulations - Consolidé'!$A$41:$P$45,15,0)*D1645+VLOOKUP(E1645,'Simulations - Consolidé'!$A$41:$P$45,16,0)),"")*$C$6</f>
        <v>8591.7919860627171</v>
      </c>
      <c r="J1645" s="167">
        <v>6042.15</v>
      </c>
      <c r="K1645" s="167">
        <v>7250.58</v>
      </c>
      <c r="L1645" s="167">
        <v>5260.7800000000007</v>
      </c>
      <c r="M1645" s="167">
        <v>6312.9400000000005</v>
      </c>
      <c r="N1645" s="167">
        <v>5312.75</v>
      </c>
      <c r="O1645" s="167">
        <v>6375.3</v>
      </c>
    </row>
    <row r="1646" spans="1:15">
      <c r="A1646" s="1" t="s">
        <v>6978</v>
      </c>
      <c r="B1646" s="1" t="str">
        <f>VLOOKUP(A1646,'BDD de référence'!$B$5:$D$5006,3,0)</f>
        <v>62</v>
      </c>
      <c r="C1646" s="1" t="str">
        <f>VLOOKUP(A1646,'BDD de référence'!$B$5:$E$5006,4,0)</f>
        <v>Hauts-de-France</v>
      </c>
      <c r="D1646" s="201">
        <v>37338.5</v>
      </c>
      <c r="E1646" s="189" t="str">
        <f t="shared" si="25"/>
        <v>Tranche C</v>
      </c>
      <c r="F1646" s="119">
        <f>IFERROR((VLOOKUP(E1646,'Simulations - Consolidé'!$A$41:$P$45,13,0)*D1646+VLOOKUP(E1646,'Simulations - Consolidé'!$A$41:$P$45,14,0)),"")*$B$6</f>
        <v>46999.990120481925</v>
      </c>
      <c r="G1646" s="119" t="str" cm="1">
        <f t="array" ref="G1646">IF(SUMIF('BDD de référence'!$B$6:$B$4786,A1646,'BDD de référence'!$I$6:$I$4786)&gt;0,IFERROR((VLOOKUP(E1646,'Volet 1 - Domaines 2&amp;3'!$A$39:$L$43,11,0)*D1646+VLOOKUP(E1646,'Volet 1 - Domaines 2&amp;3'!$A$39:$L$43,12,0))*$B$6,error),"")</f>
        <v/>
      </c>
      <c r="H1646" s="119" t="str" cm="1">
        <f t="array" ref="H1646">IF(SUMIF('BDD de référence'!$B$6:$B$4786,A1646,'BDD de référence'!$J$6:$J$4786)&gt;0,IFERROR((VLOOKUP(E1646,'Volet 1 - Domaines 2&amp;3'!$A$39:$L$43,11,0)*D1646+VLOOKUP(E1646,'Volet 1 - Domaines 2&amp;3'!$A$39:$L$43,12,0))*$B$6,error),"")</f>
        <v/>
      </c>
      <c r="I1646" s="119">
        <f>IFERROR((VLOOKUP(E1646,'Simulations - Consolidé'!$A$41:$P$45,15,0)*D1646+VLOOKUP(E1646,'Simulations - Consolidé'!$A$41:$P$45,16,0)),"")*$C$6</f>
        <v>20431.846494269765</v>
      </c>
      <c r="J1646" s="167">
        <v>12442.34</v>
      </c>
      <c r="K1646" s="167">
        <v>14930.81</v>
      </c>
      <c r="L1646" s="167">
        <v>10387.84</v>
      </c>
      <c r="M1646" s="167">
        <v>12465.41</v>
      </c>
      <c r="N1646" s="167">
        <v>7381.79</v>
      </c>
      <c r="O1646" s="167">
        <v>8858.15</v>
      </c>
    </row>
    <row r="1647" spans="1:15">
      <c r="A1647" s="1" t="s">
        <v>6942</v>
      </c>
      <c r="B1647" s="1" t="str">
        <f>VLOOKUP(A1647,'BDD de référence'!$B$5:$D$5006,3,0)</f>
        <v>62</v>
      </c>
      <c r="C1647" s="1" t="str">
        <f>VLOOKUP(A1647,'BDD de référence'!$B$5:$E$5006,4,0)</f>
        <v>Hauts-de-France</v>
      </c>
      <c r="D1647" s="201">
        <v>156067.25</v>
      </c>
      <c r="E1647" s="189" t="str">
        <f t="shared" si="25"/>
        <v>Tranche C</v>
      </c>
      <c r="F1647" s="119">
        <f>IFERROR((VLOOKUP(E1647,'Simulations - Consolidé'!$A$41:$P$45,13,0)*D1647+VLOOKUP(E1647,'Simulations - Consolidé'!$A$41:$P$45,14,0)),"")*$B$6</f>
        <v>96608.581084337347</v>
      </c>
      <c r="G1647" s="119" cm="1">
        <f t="array" ref="G1647">IF(SUMIF('BDD de référence'!$B$6:$B$4786,A1647,'BDD de référence'!$I$6:$I$4786)&gt;0,IFERROR((VLOOKUP(E1647,'Volet 1 - Domaines 2&amp;3'!$A$39:$L$43,11,0)*D1647+VLOOKUP(E1647,'Volet 1 - Domaines 2&amp;3'!$A$39:$L$43,12,0))*$B$6,error),"")</f>
        <v>36325.71674698795</v>
      </c>
      <c r="H1647" s="119" cm="1">
        <f t="array" ref="H1647">IF(SUMIF('BDD de référence'!$B$6:$B$4786,A1647,'BDD de référence'!$J$6:$J$4786)&gt;0,IFERROR((VLOOKUP(E1647,'Volet 1 - Domaines 2&amp;3'!$A$39:$L$43,11,0)*D1647+VLOOKUP(E1647,'Volet 1 - Domaines 2&amp;3'!$A$39:$L$43,12,0))*$B$6,error),"")</f>
        <v>36325.71674698795</v>
      </c>
      <c r="I1647" s="119">
        <f>IFERROR((VLOOKUP(E1647,'Simulations - Consolidé'!$A$41:$P$45,15,0)*D1647+VLOOKUP(E1647,'Simulations - Consolidé'!$A$41:$P$45,16,0)),"")*$C$6</f>
        <v>41997.704545988832</v>
      </c>
      <c r="J1647" s="167">
        <v>25316.539999999997</v>
      </c>
      <c r="K1647" s="167">
        <v>30379.85</v>
      </c>
      <c r="L1647" s="167">
        <v>16824.939999999999</v>
      </c>
      <c r="M1647" s="167">
        <v>20189.929999999997</v>
      </c>
      <c r="N1647" s="167">
        <v>13103.65</v>
      </c>
      <c r="O1647" s="167">
        <v>15724.38</v>
      </c>
    </row>
    <row r="1648" spans="1:15">
      <c r="A1648" s="1" t="s">
        <v>6945</v>
      </c>
      <c r="B1648" s="1" t="str">
        <f>VLOOKUP(A1648,'BDD de référence'!$B$5:$D$5006,3,0)</f>
        <v>62</v>
      </c>
      <c r="C1648" s="1" t="str">
        <f>VLOOKUP(A1648,'BDD de référence'!$B$5:$E$5006,4,0)</f>
        <v>Hauts-de-France</v>
      </c>
      <c r="D1648" s="201">
        <v>141686.5</v>
      </c>
      <c r="E1648" s="189" t="str">
        <f t="shared" si="25"/>
        <v>Tranche C</v>
      </c>
      <c r="F1648" s="119">
        <f>IFERROR((VLOOKUP(E1648,'Simulations - Consolidé'!$A$41:$P$45,13,0)*D1648+VLOOKUP(E1648,'Simulations - Consolidé'!$A$41:$P$45,14,0)),"")*$B$6</f>
        <v>90599.853253012043</v>
      </c>
      <c r="G1648" s="119" cm="1">
        <f t="array" ref="G1648">IF(SUMIF('BDD de référence'!$B$6:$B$4786,A1648,'BDD de référence'!$I$6:$I$4786)&gt;0,IFERROR((VLOOKUP(E1648,'Volet 1 - Domaines 2&amp;3'!$A$39:$L$43,11,0)*D1648+VLOOKUP(E1648,'Volet 1 - Domaines 2&amp;3'!$A$39:$L$43,12,0))*$B$6,error),"")</f>
        <v>34794.080240963856</v>
      </c>
      <c r="H1648" s="119" cm="1">
        <f t="array" ref="H1648">IF(SUMIF('BDD de référence'!$B$6:$B$4786,A1648,'BDD de référence'!$J$6:$J$4786)&gt;0,IFERROR((VLOOKUP(E1648,'Volet 1 - Domaines 2&amp;3'!$A$39:$L$43,11,0)*D1648+VLOOKUP(E1648,'Volet 1 - Domaines 2&amp;3'!$A$39:$L$43,12,0))*$B$6,error),"")</f>
        <v>34794.080240963856</v>
      </c>
      <c r="I1648" s="119">
        <f>IFERROR((VLOOKUP(E1648,'Simulations - Consolidé'!$A$41:$P$45,15,0)*D1648+VLOOKUP(E1648,'Simulations - Consolidé'!$A$41:$P$45,16,0)),"")*$C$6</f>
        <v>39385.589003820154</v>
      </c>
      <c r="J1648" s="167">
        <v>23757.179999999997</v>
      </c>
      <c r="K1648" s="167">
        <v>28508.62</v>
      </c>
      <c r="L1648" s="167">
        <v>16045.26</v>
      </c>
      <c r="M1648" s="167">
        <v>19254.32</v>
      </c>
      <c r="N1648" s="167">
        <v>12410.6</v>
      </c>
      <c r="O1648" s="167">
        <v>14892.72</v>
      </c>
    </row>
    <row r="1649" spans="1:15">
      <c r="A1649" s="1" t="s">
        <v>6950</v>
      </c>
      <c r="B1649" s="1" t="str">
        <f>VLOOKUP(A1649,'BDD de référence'!$B$5:$D$5006,3,0)</f>
        <v>62</v>
      </c>
      <c r="C1649" s="1" t="str">
        <f>VLOOKUP(A1649,'BDD de référence'!$B$5:$E$5006,4,0)</f>
        <v>Hauts-de-France</v>
      </c>
      <c r="D1649" s="201">
        <v>91963.5</v>
      </c>
      <c r="E1649" s="189" t="str">
        <f t="shared" si="25"/>
        <v>Tranche C</v>
      </c>
      <c r="F1649" s="119">
        <f>IFERROR((VLOOKUP(E1649,'Simulations - Consolidé'!$A$41:$P$45,13,0)*D1649+VLOOKUP(E1649,'Simulations - Consolidé'!$A$41:$P$45,14,0)),"")*$B$6</f>
        <v>69824.026265060238</v>
      </c>
      <c r="G1649" s="119" t="str" cm="1">
        <f t="array" ref="G1649">IF(SUMIF('BDD de référence'!$B$6:$B$4786,A1649,'BDD de référence'!$I$6:$I$4786)&gt;0,IFERROR((VLOOKUP(E1649,'Volet 1 - Domaines 2&amp;3'!$A$39:$L$43,11,0)*D1649+VLOOKUP(E1649,'Volet 1 - Domaines 2&amp;3'!$A$39:$L$43,12,0))*$B$6,error),"")</f>
        <v/>
      </c>
      <c r="H1649" s="119" t="str" cm="1">
        <f t="array" ref="H1649">IF(SUMIF('BDD de référence'!$B$6:$B$4786,A1649,'BDD de référence'!$J$6:$J$4786)&gt;0,IFERROR((VLOOKUP(E1649,'Volet 1 - Domaines 2&amp;3'!$A$39:$L$43,11,0)*D1649+VLOOKUP(E1649,'Volet 1 - Domaines 2&amp;3'!$A$39:$L$43,12,0))*$B$6,error),"")</f>
        <v/>
      </c>
      <c r="I1649" s="119">
        <f>IFERROR((VLOOKUP(E1649,'Simulations - Consolidé'!$A$41:$P$45,15,0)*D1649+VLOOKUP(E1649,'Simulations - Consolidé'!$A$41:$P$45,16,0)),"")*$C$6</f>
        <v>30353.916726417861</v>
      </c>
      <c r="J1649" s="167">
        <v>18365.53</v>
      </c>
      <c r="K1649" s="167">
        <v>22038.639999999999</v>
      </c>
      <c r="L1649" s="167">
        <v>13349.44</v>
      </c>
      <c r="M1649" s="167">
        <v>16019.33</v>
      </c>
      <c r="N1649" s="167">
        <v>10014.31</v>
      </c>
      <c r="O1649" s="167">
        <v>12017.18</v>
      </c>
    </row>
    <row r="1650" spans="1:15">
      <c r="A1650" s="1" t="s">
        <v>7048</v>
      </c>
      <c r="B1650" s="1" t="str">
        <f>VLOOKUP(A1650,'BDD de référence'!$B$5:$D$5006,3,0)</f>
        <v>62</v>
      </c>
      <c r="C1650" s="1" t="str">
        <f>VLOOKUP(A1650,'BDD de référence'!$B$5:$E$5006,4,0)</f>
        <v>Hauts-de-France</v>
      </c>
      <c r="D1650" s="201">
        <v>9879.5</v>
      </c>
      <c r="E1650" s="189" t="str">
        <f t="shared" si="25"/>
        <v>Tranche B</v>
      </c>
      <c r="F1650" s="119">
        <f>IFERROR((VLOOKUP(E1650,'Simulations - Consolidé'!$A$41:$P$45,13,0)*D1650+VLOOKUP(E1650,'Simulations - Consolidé'!$A$41:$P$45,14,0)),"")*$B$6</f>
        <v>24189.793548387093</v>
      </c>
      <c r="G1650" s="119" t="str" cm="1">
        <f t="array" ref="G1650">IF(SUMIF('BDD de référence'!$B$6:$B$4786,A1650,'BDD de référence'!$I$6:$I$4786)&gt;0,IFERROR((VLOOKUP(E1650,'Volet 1 - Domaines 2&amp;3'!$A$39:$L$43,11,0)*D1650+VLOOKUP(E1650,'Volet 1 - Domaines 2&amp;3'!$A$39:$L$43,12,0))*$B$6,error),"")</f>
        <v/>
      </c>
      <c r="H1650" s="119" t="str" cm="1">
        <f t="array" ref="H1650">IF(SUMIF('BDD de référence'!$B$6:$B$4786,A1650,'BDD de référence'!$J$6:$J$4786)&gt;0,IFERROR((VLOOKUP(E1650,'Volet 1 - Domaines 2&amp;3'!$A$39:$L$43,11,0)*D1650+VLOOKUP(E1650,'Volet 1 - Domaines 2&amp;3'!$A$39:$L$43,12,0))*$B$6,error),"")</f>
        <v/>
      </c>
      <c r="I1650" s="119">
        <f>IFERROR((VLOOKUP(E1650,'Simulations - Consolidé'!$A$41:$P$45,15,0)*D1650+VLOOKUP(E1650,'Simulations - Consolidé'!$A$41:$P$45,16,0)),"")*$C$6</f>
        <v>10515.792604248623</v>
      </c>
      <c r="J1650" s="167">
        <v>7101.47</v>
      </c>
      <c r="K1650" s="167">
        <v>8521.77</v>
      </c>
      <c r="L1650" s="167">
        <v>6190.74</v>
      </c>
      <c r="M1650" s="167">
        <v>7428.89</v>
      </c>
      <c r="N1650" s="167">
        <v>5648.9000000000005</v>
      </c>
      <c r="O1650" s="167">
        <v>6778.68</v>
      </c>
    </row>
    <row r="1651" spans="1:15">
      <c r="A1651" s="1" t="s">
        <v>6948</v>
      </c>
      <c r="B1651" s="1" t="str">
        <f>VLOOKUP(A1651,'BDD de référence'!$B$5:$D$5006,3,0)</f>
        <v>62</v>
      </c>
      <c r="C1651" s="1" t="str">
        <f>VLOOKUP(A1651,'BDD de référence'!$B$5:$E$5006,4,0)</f>
        <v>Hauts-de-France</v>
      </c>
      <c r="D1651" s="201">
        <v>104009.5</v>
      </c>
      <c r="E1651" s="189" t="str">
        <f t="shared" si="25"/>
        <v>Tranche C</v>
      </c>
      <c r="F1651" s="119">
        <f>IFERROR((VLOOKUP(E1651,'Simulations - Consolidé'!$A$41:$P$45,13,0)*D1651+VLOOKUP(E1651,'Simulations - Consolidé'!$A$41:$P$45,14,0)),"")*$B$6</f>
        <v>74857.222409638562</v>
      </c>
      <c r="G1651" s="119" cm="1">
        <f t="array" ref="G1651">IF(SUMIF('BDD de référence'!$B$6:$B$4786,A1651,'BDD de référence'!$I$6:$I$4786)&gt;0,IFERROR((VLOOKUP(E1651,'Volet 1 - Domaines 2&amp;3'!$A$39:$L$43,11,0)*D1651+VLOOKUP(E1651,'Volet 1 - Domaines 2&amp;3'!$A$39:$L$43,12,0))*$B$6,error),"")</f>
        <v>30781.252771084331</v>
      </c>
      <c r="H1651" s="119" cm="1">
        <f t="array" ref="H1651">IF(SUMIF('BDD de référence'!$B$6:$B$4786,A1651,'BDD de référence'!$J$6:$J$4786)&gt;0,IFERROR((VLOOKUP(E1651,'Volet 1 - Domaines 2&amp;3'!$A$39:$L$43,11,0)*D1651+VLOOKUP(E1651,'Volet 1 - Domaines 2&amp;3'!$A$39:$L$43,12,0))*$B$6,error),"")</f>
        <v>30781.252771084331</v>
      </c>
      <c r="I1651" s="119">
        <f>IFERROR((VLOOKUP(E1651,'Simulations - Consolidé'!$A$41:$P$45,15,0)*D1651+VLOOKUP(E1651,'Simulations - Consolidé'!$A$41:$P$45,16,0)),"")*$C$6</f>
        <v>32541.948909785486</v>
      </c>
      <c r="J1651" s="167">
        <v>19671.719999999998</v>
      </c>
      <c r="K1651" s="167">
        <v>23606.07</v>
      </c>
      <c r="L1651" s="167">
        <v>14002.53</v>
      </c>
      <c r="M1651" s="167">
        <v>16803.039999999997</v>
      </c>
      <c r="N1651" s="167">
        <v>10594.85</v>
      </c>
      <c r="O1651" s="167">
        <v>12713.82</v>
      </c>
    </row>
    <row r="1652" spans="1:15">
      <c r="A1652" s="1" t="s">
        <v>6929</v>
      </c>
      <c r="B1652" s="1" t="str">
        <f>VLOOKUP(A1652,'BDD de référence'!$B$5:$D$5006,3,0)</f>
        <v>62</v>
      </c>
      <c r="C1652" s="1" t="str">
        <f>VLOOKUP(A1652,'BDD de référence'!$B$5:$E$5006,4,0)</f>
        <v>Hauts-de-France</v>
      </c>
      <c r="D1652" s="201">
        <v>222164</v>
      </c>
      <c r="E1652" s="189" t="str">
        <f t="shared" si="25"/>
        <v>Tranche C</v>
      </c>
      <c r="F1652" s="119">
        <f>IFERROR((VLOOKUP(E1652,'Simulations - Consolidé'!$A$41:$P$45,13,0)*D1652+VLOOKUP(E1652,'Simulations - Consolidé'!$A$41:$P$45,14,0)),"")*$B$6</f>
        <v>124225.87373493976</v>
      </c>
      <c r="G1652" s="119" cm="1">
        <f t="array" ref="G1652">IF(SUMIF('BDD de référence'!$B$6:$B$4786,A1652,'BDD de référence'!$I$6:$I$4786)&gt;0,IFERROR((VLOOKUP(E1652,'Volet 1 - Domaines 2&amp;3'!$A$39:$L$43,11,0)*D1652+VLOOKUP(E1652,'Volet 1 - Domaines 2&amp;3'!$A$39:$L$43,12,0))*$B$6,error),"")</f>
        <v>43365.418795180725</v>
      </c>
      <c r="H1652" s="119" cm="1">
        <f t="array" ref="H1652">IF(SUMIF('BDD de référence'!$B$6:$B$4786,A1652,'BDD de référence'!$J$6:$J$4786)&gt;0,IFERROR((VLOOKUP(E1652,'Volet 1 - Domaines 2&amp;3'!$A$39:$L$43,11,0)*D1652+VLOOKUP(E1652,'Volet 1 - Domaines 2&amp;3'!$A$39:$L$43,12,0))*$B$6,error),"")</f>
        <v>43365.418795180725</v>
      </c>
      <c r="I1652" s="119">
        <f>IFERROR((VLOOKUP(E1652,'Simulations - Consolidé'!$A$41:$P$45,15,0)*D1652+VLOOKUP(E1652,'Simulations - Consolidé'!$A$41:$P$45,16,0)),"")*$C$6</f>
        <v>54003.500346752851</v>
      </c>
      <c r="J1652" s="167">
        <v>32483.65</v>
      </c>
      <c r="K1652" s="167">
        <v>38980.379999999997</v>
      </c>
      <c r="L1652" s="167">
        <v>20408.5</v>
      </c>
      <c r="M1652" s="167">
        <v>24490.2</v>
      </c>
      <c r="N1652" s="167">
        <v>16289.04</v>
      </c>
      <c r="O1652" s="167">
        <v>19546.849999999999</v>
      </c>
    </row>
    <row r="1653" spans="1:15">
      <c r="A1653" s="1" t="s">
        <v>7016</v>
      </c>
      <c r="B1653" s="1" t="str">
        <f>VLOOKUP(A1653,'BDD de référence'!$B$5:$D$5006,3,0)</f>
        <v>62</v>
      </c>
      <c r="C1653" s="1" t="str">
        <f>VLOOKUP(A1653,'BDD de référence'!$B$5:$E$5006,4,0)</f>
        <v>Hauts-de-France</v>
      </c>
      <c r="D1653" s="201">
        <v>14938.5</v>
      </c>
      <c r="E1653" s="189" t="str">
        <f t="shared" si="25"/>
        <v>Tranche B</v>
      </c>
      <c r="F1653" s="119">
        <f>IFERROR((VLOOKUP(E1653,'Simulations - Consolidé'!$A$41:$P$45,13,0)*D1653+VLOOKUP(E1653,'Simulations - Consolidé'!$A$41:$P$45,14,0)),"")*$B$6</f>
        <v>30848.09032258064</v>
      </c>
      <c r="G1653" s="119" t="str" cm="1">
        <f t="array" ref="G1653">IF(SUMIF('BDD de référence'!$B$6:$B$4786,A1653,'BDD de référence'!$I$6:$I$4786)&gt;0,IFERROR((VLOOKUP(E1653,'Volet 1 - Domaines 2&amp;3'!$A$39:$L$43,11,0)*D1653+VLOOKUP(E1653,'Volet 1 - Domaines 2&amp;3'!$A$39:$L$43,12,0))*$B$6,error),"")</f>
        <v/>
      </c>
      <c r="H1653" s="119" t="str" cm="1">
        <f t="array" ref="H1653">IF(SUMIF('BDD de référence'!$B$6:$B$4786,A1653,'BDD de référence'!$J$6:$J$4786)&gt;0,IFERROR((VLOOKUP(E1653,'Volet 1 - Domaines 2&amp;3'!$A$39:$L$43,11,0)*D1653+VLOOKUP(E1653,'Volet 1 - Domaines 2&amp;3'!$A$39:$L$43,12,0))*$B$6,error),"")</f>
        <v/>
      </c>
      <c r="I1653" s="119">
        <f>IFERROR((VLOOKUP(E1653,'Simulations - Consolidé'!$A$41:$P$45,15,0)*D1653+VLOOKUP(E1653,'Simulations - Consolidé'!$A$41:$P$45,16,0)),"")*$C$6</f>
        <v>13410.288906372934</v>
      </c>
      <c r="J1653" s="167">
        <v>8597.41</v>
      </c>
      <c r="K1653" s="167">
        <v>10316.9</v>
      </c>
      <c r="L1653" s="167">
        <v>7550.68</v>
      </c>
      <c r="M1653" s="167">
        <v>9060.82</v>
      </c>
      <c r="N1653" s="167">
        <v>6056.88</v>
      </c>
      <c r="O1653" s="167">
        <v>7268.26</v>
      </c>
    </row>
    <row r="1654" spans="1:15">
      <c r="A1654" s="1" t="s">
        <v>6996</v>
      </c>
      <c r="B1654" s="1" t="str">
        <f>VLOOKUP(A1654,'BDD de référence'!$B$5:$D$5006,3,0)</f>
        <v>62</v>
      </c>
      <c r="C1654" s="1" t="str">
        <f>VLOOKUP(A1654,'BDD de référence'!$B$5:$E$5006,4,0)</f>
        <v>Hauts-de-France</v>
      </c>
      <c r="D1654" s="201">
        <v>20309.5</v>
      </c>
      <c r="E1654" s="189" t="str">
        <f t="shared" si="25"/>
        <v>Tranche B</v>
      </c>
      <c r="F1654" s="119">
        <f>IFERROR((VLOOKUP(E1654,'Simulations - Consolidé'!$A$41:$P$45,13,0)*D1654+VLOOKUP(E1654,'Simulations - Consolidé'!$A$41:$P$45,14,0)),"")*$B$6</f>
        <v>37917.019354838711</v>
      </c>
      <c r="G1654" s="119" t="str" cm="1">
        <f t="array" ref="G1654">IF(SUMIF('BDD de référence'!$B$6:$B$4786,A1654,'BDD de référence'!$I$6:$I$4786)&gt;0,IFERROR((VLOOKUP(E1654,'Volet 1 - Domaines 2&amp;3'!$A$39:$L$43,11,0)*D1654+VLOOKUP(E1654,'Volet 1 - Domaines 2&amp;3'!$A$39:$L$43,12,0))*$B$6,error),"")</f>
        <v/>
      </c>
      <c r="H1654" s="119" t="str" cm="1">
        <f t="array" ref="H1654">IF(SUMIF('BDD de référence'!$B$6:$B$4786,A1654,'BDD de référence'!$J$6:$J$4786)&gt;0,IFERROR((VLOOKUP(E1654,'Volet 1 - Domaines 2&amp;3'!$A$39:$L$43,11,0)*D1654+VLOOKUP(E1654,'Volet 1 - Domaines 2&amp;3'!$A$39:$L$43,12,0))*$B$6,error),"")</f>
        <v/>
      </c>
      <c r="I1654" s="119">
        <f>IFERROR((VLOOKUP(E1654,'Simulations - Consolidé'!$A$41:$P$45,15,0)*D1654+VLOOKUP(E1654,'Simulations - Consolidé'!$A$41:$P$45,16,0)),"")*$C$6</f>
        <v>16483.29535798584</v>
      </c>
      <c r="J1654" s="167">
        <v>10185.61</v>
      </c>
      <c r="K1654" s="167">
        <v>12222.74</v>
      </c>
      <c r="L1654" s="167">
        <v>8994.5</v>
      </c>
      <c r="M1654" s="167">
        <v>10793.4</v>
      </c>
      <c r="N1654" s="167">
        <v>6490.02</v>
      </c>
      <c r="O1654" s="167">
        <v>7788.0300000000007</v>
      </c>
    </row>
    <row r="1655" spans="1:15">
      <c r="A1655" s="1" t="s">
        <v>6986</v>
      </c>
      <c r="B1655" s="1" t="str">
        <f>VLOOKUP(A1655,'BDD de référence'!$B$5:$D$5006,3,0)</f>
        <v>62</v>
      </c>
      <c r="C1655" s="1" t="str">
        <f>VLOOKUP(A1655,'BDD de référence'!$B$5:$E$5006,4,0)</f>
        <v>Hauts-de-France</v>
      </c>
      <c r="D1655" s="201">
        <v>24083</v>
      </c>
      <c r="E1655" s="189" t="str">
        <f t="shared" si="25"/>
        <v>Tranche C</v>
      </c>
      <c r="F1655" s="119">
        <f>IFERROR((VLOOKUP(E1655,'Simulations - Consolidé'!$A$41:$P$45,13,0)*D1655+VLOOKUP(E1655,'Simulations - Consolidé'!$A$41:$P$45,14,0)),"")*$B$6</f>
        <v>41461.426987951803</v>
      </c>
      <c r="G1655" s="119" t="str" cm="1">
        <f t="array" ref="G1655">IF(SUMIF('BDD de référence'!$B$6:$B$4786,A1655,'BDD de référence'!$I$6:$I$4786)&gt;0,IFERROR((VLOOKUP(E1655,'Volet 1 - Domaines 2&amp;3'!$A$39:$L$43,11,0)*D1655+VLOOKUP(E1655,'Volet 1 - Domaines 2&amp;3'!$A$39:$L$43,12,0))*$B$6,error),"")</f>
        <v/>
      </c>
      <c r="H1655" s="119" t="str" cm="1">
        <f t="array" ref="H1655">IF(SUMIF('BDD de référence'!$B$6:$B$4786,A1655,'BDD de référence'!$J$6:$J$4786)&gt;0,IFERROR((VLOOKUP(E1655,'Volet 1 - Domaines 2&amp;3'!$A$39:$L$43,11,0)*D1655+VLOOKUP(E1655,'Volet 1 - Domaines 2&amp;3'!$A$39:$L$43,12,0))*$B$6,error),"")</f>
        <v/>
      </c>
      <c r="I1655" s="119">
        <f>IFERROR((VLOOKUP(E1655,'Simulations - Consolidé'!$A$41:$P$45,15,0)*D1655+VLOOKUP(E1655,'Simulations - Consolidé'!$A$41:$P$45,16,0)),"")*$C$6</f>
        <v>18024.121057890101</v>
      </c>
      <c r="J1655" s="167">
        <v>11005</v>
      </c>
      <c r="K1655" s="167">
        <v>13206</v>
      </c>
      <c r="L1655" s="167">
        <v>9669.17</v>
      </c>
      <c r="M1655" s="167">
        <v>11603.01</v>
      </c>
      <c r="N1655" s="167">
        <v>6742.96</v>
      </c>
      <c r="O1655" s="167">
        <v>8091.56</v>
      </c>
    </row>
    <row r="1656" spans="1:15">
      <c r="A1656" s="1" t="s">
        <v>7014</v>
      </c>
      <c r="B1656" s="1" t="str">
        <f>VLOOKUP(A1656,'BDD de référence'!$B$5:$D$5006,3,0)</f>
        <v>62</v>
      </c>
      <c r="C1656" s="1" t="str">
        <f>VLOOKUP(A1656,'BDD de référence'!$B$5:$E$5006,4,0)</f>
        <v>Hauts-de-France</v>
      </c>
      <c r="D1656" s="201">
        <v>14946</v>
      </c>
      <c r="E1656" s="189" t="str">
        <f t="shared" si="25"/>
        <v>Tranche B</v>
      </c>
      <c r="F1656" s="119">
        <f>IFERROR((VLOOKUP(E1656,'Simulations - Consolidé'!$A$41:$P$45,13,0)*D1656+VLOOKUP(E1656,'Simulations - Consolidé'!$A$41:$P$45,14,0)),"")*$B$6</f>
        <v>30857.961290322579</v>
      </c>
      <c r="G1656" s="119" t="str" cm="1">
        <f t="array" ref="G1656">IF(SUMIF('BDD de référence'!$B$6:$B$4786,A1656,'BDD de référence'!$I$6:$I$4786)&gt;0,IFERROR((VLOOKUP(E1656,'Volet 1 - Domaines 2&amp;3'!$A$39:$L$43,11,0)*D1656+VLOOKUP(E1656,'Volet 1 - Domaines 2&amp;3'!$A$39:$L$43,12,0))*$B$6,error),"")</f>
        <v/>
      </c>
      <c r="H1656" s="119" t="str" cm="1">
        <f t="array" ref="H1656">IF(SUMIF('BDD de référence'!$B$6:$B$4786,A1656,'BDD de référence'!$J$6:$J$4786)&gt;0,IFERROR((VLOOKUP(E1656,'Volet 1 - Domaines 2&amp;3'!$A$39:$L$43,11,0)*D1656+VLOOKUP(E1656,'Volet 1 - Domaines 2&amp;3'!$A$39:$L$43,12,0))*$B$6,error),"")</f>
        <v/>
      </c>
      <c r="I1656" s="119">
        <f>IFERROR((VLOOKUP(E1656,'Simulations - Consolidé'!$A$41:$P$45,15,0)*D1656+VLOOKUP(E1656,'Simulations - Consolidé'!$A$41:$P$45,16,0)),"")*$C$6</f>
        <v>13414.580015735641</v>
      </c>
      <c r="J1656" s="167">
        <v>8599.630000000001</v>
      </c>
      <c r="K1656" s="167">
        <v>10319.56</v>
      </c>
      <c r="L1656" s="167">
        <v>7552.7</v>
      </c>
      <c r="M1656" s="167">
        <v>9063.24</v>
      </c>
      <c r="N1656" s="167">
        <v>6057.4800000000005</v>
      </c>
      <c r="O1656" s="167">
        <v>7268.9800000000005</v>
      </c>
    </row>
    <row r="1657" spans="1:15">
      <c r="A1657" s="1" t="s">
        <v>7061</v>
      </c>
      <c r="B1657" s="1" t="str">
        <f>VLOOKUP(A1657,'BDD de référence'!$B$5:$D$5006,3,0)</f>
        <v>62</v>
      </c>
      <c r="C1657" s="1" t="str">
        <f>VLOOKUP(A1657,'BDD de référence'!$B$5:$E$5006,4,0)</f>
        <v>Hauts-de-France</v>
      </c>
      <c r="D1657" s="201">
        <v>6495</v>
      </c>
      <c r="E1657" s="189" t="str">
        <f t="shared" si="25"/>
        <v>Tranche A</v>
      </c>
      <c r="F1657" s="119">
        <f>IFERROR((VLOOKUP(E1657,'Simulations - Consolidé'!$A$41:$P$45,13,0)*D1657+VLOOKUP(E1657,'Simulations - Consolidé'!$A$41:$P$45,14,0)),"")*$B$6</f>
        <v>20032.071428571428</v>
      </c>
      <c r="G1657" s="119" t="str" cm="1">
        <f t="array" ref="G1657">IF(SUMIF('BDD de référence'!$B$6:$B$4786,A1657,'BDD de référence'!$I$6:$I$4786)&gt;0,IFERROR((VLOOKUP(E1657,'Volet 1 - Domaines 2&amp;3'!$A$39:$L$43,11,0)*D1657+VLOOKUP(E1657,'Volet 1 - Domaines 2&amp;3'!$A$39:$L$43,12,0))*$B$6,error),"")</f>
        <v/>
      </c>
      <c r="H1657" s="119" t="str" cm="1">
        <f t="array" ref="H1657">IF(SUMIF('BDD de référence'!$B$6:$B$4786,A1657,'BDD de référence'!$J$6:$J$4786)&gt;0,IFERROR((VLOOKUP(E1657,'Volet 1 - Domaines 2&amp;3'!$A$39:$L$43,11,0)*D1657+VLOOKUP(E1657,'Volet 1 - Domaines 2&amp;3'!$A$39:$L$43,12,0))*$B$6,error),"")</f>
        <v/>
      </c>
      <c r="I1657" s="119">
        <f>IFERROR((VLOOKUP(E1657,'Simulations - Consolidé'!$A$41:$P$45,15,0)*D1657+VLOOKUP(E1657,'Simulations - Consolidé'!$A$41:$P$45,16,0)),"")*$C$6</f>
        <v>8708.3466898954703</v>
      </c>
      <c r="J1657" s="167">
        <v>6129.77</v>
      </c>
      <c r="K1657" s="167">
        <v>7355.7300000000005</v>
      </c>
      <c r="L1657" s="167">
        <v>5326.5</v>
      </c>
      <c r="M1657" s="167">
        <v>6391.8</v>
      </c>
      <c r="N1657" s="167">
        <v>5356.55</v>
      </c>
      <c r="O1657" s="167">
        <v>6427.86</v>
      </c>
    </row>
    <row r="1658" spans="1:15">
      <c r="A1658" s="1" t="s">
        <v>7073</v>
      </c>
      <c r="B1658" s="1" t="str">
        <f>VLOOKUP(A1658,'BDD de référence'!$B$5:$D$5006,3,0)</f>
        <v>62</v>
      </c>
      <c r="C1658" s="1" t="str">
        <f>VLOOKUP(A1658,'BDD de référence'!$B$5:$E$5006,4,0)</f>
        <v>Hauts-de-France</v>
      </c>
      <c r="D1658" s="201">
        <v>35553</v>
      </c>
      <c r="E1658" s="189" t="str">
        <f t="shared" si="25"/>
        <v>Tranche C</v>
      </c>
      <c r="F1658" s="119">
        <f>IFERROR((VLOOKUP(E1658,'Simulations - Consolidé'!$A$41:$P$45,13,0)*D1658+VLOOKUP(E1658,'Simulations - Consolidé'!$A$41:$P$45,14,0)),"")*$B$6</f>
        <v>46253.95228915663</v>
      </c>
      <c r="G1658" s="119" t="str" cm="1">
        <f t="array" ref="G1658">IF(SUMIF('BDD de référence'!$B$6:$B$4786,A1658,'BDD de référence'!$I$6:$I$4786)&gt;0,IFERROR((VLOOKUP(E1658,'Volet 1 - Domaines 2&amp;3'!$A$39:$L$43,11,0)*D1658+VLOOKUP(E1658,'Volet 1 - Domaines 2&amp;3'!$A$39:$L$43,12,0))*$B$6,error),"")</f>
        <v/>
      </c>
      <c r="H1658" s="119" t="str" cm="1">
        <f t="array" ref="H1658">IF(SUMIF('BDD de référence'!$B$6:$B$4786,A1658,'BDD de référence'!$J$6:$J$4786)&gt;0,IFERROR((VLOOKUP(E1658,'Volet 1 - Domaines 2&amp;3'!$A$39:$L$43,11,0)*D1658+VLOOKUP(E1658,'Volet 1 - Domaines 2&amp;3'!$A$39:$L$43,12,0))*$B$6,error),"")</f>
        <v/>
      </c>
      <c r="I1658" s="119">
        <f>IFERROR((VLOOKUP(E1658,'Simulations - Consolidé'!$A$41:$P$45,15,0)*D1658+VLOOKUP(E1658,'Simulations - Consolidé'!$A$41:$P$45,16,0)),"")*$C$6</f>
        <v>20107.52875697914</v>
      </c>
      <c r="J1658" s="167">
        <v>12248.73</v>
      </c>
      <c r="K1658" s="167">
        <v>14698.48</v>
      </c>
      <c r="L1658" s="167">
        <v>10291.040000000001</v>
      </c>
      <c r="M1658" s="167">
        <v>12349.25</v>
      </c>
      <c r="N1658" s="167">
        <v>7295.74</v>
      </c>
      <c r="O1658" s="167">
        <v>8754.89</v>
      </c>
    </row>
    <row r="1659" spans="1:15">
      <c r="A1659" s="1" t="s">
        <v>7056</v>
      </c>
      <c r="B1659" s="1" t="str">
        <f>VLOOKUP(A1659,'BDD de référence'!$B$5:$D$5006,3,0)</f>
        <v>62</v>
      </c>
      <c r="C1659" s="1" t="str">
        <f>VLOOKUP(A1659,'BDD de référence'!$B$5:$E$5006,4,0)</f>
        <v>Hauts-de-France</v>
      </c>
      <c r="D1659" s="201">
        <v>10342.25</v>
      </c>
      <c r="E1659" s="189" t="str">
        <f t="shared" si="25"/>
        <v>Tranche B</v>
      </c>
      <c r="F1659" s="119">
        <f>IFERROR((VLOOKUP(E1659,'Simulations - Consolidé'!$A$41:$P$45,13,0)*D1659+VLOOKUP(E1659,'Simulations - Consolidé'!$A$41:$P$45,14,0)),"")*$B$6</f>
        <v>24798.832258064514</v>
      </c>
      <c r="G1659" s="119" t="str" cm="1">
        <f t="array" ref="G1659">IF(SUMIF('BDD de référence'!$B$6:$B$4786,A1659,'BDD de référence'!$I$6:$I$4786)&gt;0,IFERROR((VLOOKUP(E1659,'Volet 1 - Domaines 2&amp;3'!$A$39:$L$43,11,0)*D1659+VLOOKUP(E1659,'Volet 1 - Domaines 2&amp;3'!$A$39:$L$43,12,0))*$B$6,error),"")</f>
        <v/>
      </c>
      <c r="H1659" s="119" t="str" cm="1">
        <f t="array" ref="H1659">IF(SUMIF('BDD de référence'!$B$6:$B$4786,A1659,'BDD de référence'!$J$6:$J$4786)&gt;0,IFERROR((VLOOKUP(E1659,'Volet 1 - Domaines 2&amp;3'!$A$39:$L$43,11,0)*D1659+VLOOKUP(E1659,'Volet 1 - Domaines 2&amp;3'!$A$39:$L$43,12,0))*$B$6,error),"")</f>
        <v/>
      </c>
      <c r="I1659" s="119">
        <f>IFERROR((VLOOKUP(E1659,'Simulations - Consolidé'!$A$41:$P$45,15,0)*D1659+VLOOKUP(E1659,'Simulations - Consolidé'!$A$41:$P$45,16,0)),"")*$C$6</f>
        <v>10780.554051927616</v>
      </c>
      <c r="J1659" s="167">
        <v>7238.3</v>
      </c>
      <c r="K1659" s="167">
        <v>8685.9599999999991</v>
      </c>
      <c r="L1659" s="167">
        <v>6315.13</v>
      </c>
      <c r="M1659" s="167">
        <v>7578.16</v>
      </c>
      <c r="N1659" s="167">
        <v>5686.21</v>
      </c>
      <c r="O1659" s="167">
        <v>6823.46</v>
      </c>
    </row>
    <row r="1660" spans="1:15">
      <c r="A1660" s="1" t="s">
        <v>7079</v>
      </c>
      <c r="B1660" s="1" t="str">
        <f>VLOOKUP(A1660,'BDD de référence'!$B$5:$D$5006,3,0)</f>
        <v>62</v>
      </c>
      <c r="C1660" s="1" t="str">
        <f>VLOOKUP(A1660,'BDD de référence'!$B$5:$E$5006,4,0)</f>
        <v>Hauts-de-France</v>
      </c>
      <c r="D1660" s="201">
        <v>3704.5</v>
      </c>
      <c r="E1660" s="189" t="str">
        <f t="shared" si="25"/>
        <v>Tranche A</v>
      </c>
      <c r="F1660" s="119">
        <f>IFERROR((VLOOKUP(E1660,'Simulations - Consolidé'!$A$41:$P$45,13,0)*D1660+VLOOKUP(E1660,'Simulations - Consolidé'!$A$41:$P$45,14,0)),"")*$B$6</f>
        <v>17998.992857142857</v>
      </c>
      <c r="G1660" s="119" t="str" cm="1">
        <f t="array" ref="G1660">IF(SUMIF('BDD de référence'!$B$6:$B$4786,A1660,'BDD de référence'!$I$6:$I$4786)&gt;0,IFERROR((VLOOKUP(E1660,'Volet 1 - Domaines 2&amp;3'!$A$39:$L$43,11,0)*D1660+VLOOKUP(E1660,'Volet 1 - Domaines 2&amp;3'!$A$39:$L$43,12,0))*$B$6,error),"")</f>
        <v/>
      </c>
      <c r="H1660" s="119" t="str" cm="1">
        <f t="array" ref="H1660">IF(SUMIF('BDD de référence'!$B$6:$B$4786,A1660,'BDD de référence'!$J$6:$J$4786)&gt;0,IFERROR((VLOOKUP(E1660,'Volet 1 - Domaines 2&amp;3'!$A$39:$L$43,11,0)*D1660+VLOOKUP(E1660,'Volet 1 - Domaines 2&amp;3'!$A$39:$L$43,12,0))*$B$6,error),"")</f>
        <v/>
      </c>
      <c r="I1660" s="119">
        <f>IFERROR((VLOOKUP(E1660,'Simulations - Consolidé'!$A$41:$P$45,15,0)*D1660+VLOOKUP(E1660,'Simulations - Consolidé'!$A$41:$P$45,16,0)),"")*$C$6</f>
        <v>7824.5263066202097</v>
      </c>
      <c r="J1660" s="167">
        <v>5465.3600000000006</v>
      </c>
      <c r="K1660" s="167">
        <v>6558.4400000000005</v>
      </c>
      <c r="L1660" s="167">
        <v>4828.2</v>
      </c>
      <c r="M1660" s="167">
        <v>5793.84</v>
      </c>
      <c r="N1660" s="167">
        <v>5024.3500000000004</v>
      </c>
      <c r="O1660" s="167">
        <v>6029.22</v>
      </c>
    </row>
    <row r="1661" spans="1:15">
      <c r="A1661" s="1" t="s">
        <v>7094</v>
      </c>
      <c r="B1661" s="1" t="str">
        <f>VLOOKUP(A1661,'BDD de référence'!$B$5:$D$5006,3,0)</f>
        <v>62</v>
      </c>
      <c r="C1661" s="1" t="str">
        <f>VLOOKUP(A1661,'BDD de référence'!$B$5:$E$5006,4,0)</f>
        <v>Hauts-de-France</v>
      </c>
      <c r="D1661" s="201">
        <v>2484.5</v>
      </c>
      <c r="E1661" s="189" t="str">
        <f t="shared" si="25"/>
        <v>Tranche A</v>
      </c>
      <c r="F1661" s="119">
        <f>IFERROR((VLOOKUP(E1661,'Simulations - Consolidé'!$A$41:$P$45,13,0)*D1661+VLOOKUP(E1661,'Simulations - Consolidé'!$A$41:$P$45,14,0)),"")*$B$6</f>
        <v>17110.135714285712</v>
      </c>
      <c r="G1661" s="119" t="str" cm="1">
        <f t="array" ref="G1661">IF(SUMIF('BDD de référence'!$B$6:$B$4786,A1661,'BDD de référence'!$I$6:$I$4786)&gt;0,IFERROR((VLOOKUP(E1661,'Volet 1 - Domaines 2&amp;3'!$A$39:$L$43,11,0)*D1661+VLOOKUP(E1661,'Volet 1 - Domaines 2&amp;3'!$A$39:$L$43,12,0))*$B$6,error),"")</f>
        <v/>
      </c>
      <c r="H1661" s="119" t="str" cm="1">
        <f t="array" ref="H1661">IF(SUMIF('BDD de référence'!$B$6:$B$4786,A1661,'BDD de référence'!$J$6:$J$4786)&gt;0,IFERROR((VLOOKUP(E1661,'Volet 1 - Domaines 2&amp;3'!$A$39:$L$43,11,0)*D1661+VLOOKUP(E1661,'Volet 1 - Domaines 2&amp;3'!$A$39:$L$43,12,0))*$B$6,error),"")</f>
        <v/>
      </c>
      <c r="I1661" s="119">
        <f>IFERROR((VLOOKUP(E1661,'Simulations - Consolidé'!$A$41:$P$45,15,0)*D1661+VLOOKUP(E1661,'Simulations - Consolidé'!$A$41:$P$45,16,0)),"")*$C$6</f>
        <v>7438.1221254355396</v>
      </c>
      <c r="J1661" s="167">
        <v>5174.8900000000003</v>
      </c>
      <c r="K1661" s="167">
        <v>6209.87</v>
      </c>
      <c r="L1661" s="167">
        <v>4610.34</v>
      </c>
      <c r="M1661" s="167">
        <v>5532.41</v>
      </c>
      <c r="N1661" s="167">
        <v>4879.1100000000006</v>
      </c>
      <c r="O1661" s="167">
        <v>5854.9400000000005</v>
      </c>
    </row>
    <row r="1662" spans="1:15">
      <c r="A1662" s="1" t="s">
        <v>7075</v>
      </c>
      <c r="B1662" s="1" t="str">
        <f>VLOOKUP(A1662,'BDD de référence'!$B$5:$D$5006,3,0)</f>
        <v>62</v>
      </c>
      <c r="C1662" s="1" t="str">
        <f>VLOOKUP(A1662,'BDD de référence'!$B$5:$E$5006,4,0)</f>
        <v>Hauts-de-France</v>
      </c>
      <c r="D1662" s="201">
        <v>5224.5</v>
      </c>
      <c r="E1662" s="189" t="str">
        <f t="shared" si="25"/>
        <v>Tranche A</v>
      </c>
      <c r="F1662" s="119">
        <f>IFERROR((VLOOKUP(E1662,'Simulations - Consolidé'!$A$41:$P$45,13,0)*D1662+VLOOKUP(E1662,'Simulations - Consolidé'!$A$41:$P$45,14,0)),"")*$B$6</f>
        <v>19106.421428571426</v>
      </c>
      <c r="G1662" s="119" t="str" cm="1">
        <f t="array" ref="G1662">IF(SUMIF('BDD de référence'!$B$6:$B$4786,A1662,'BDD de référence'!$I$6:$I$4786)&gt;0,IFERROR((VLOOKUP(E1662,'Volet 1 - Domaines 2&amp;3'!$A$39:$L$43,11,0)*D1662+VLOOKUP(E1662,'Volet 1 - Domaines 2&amp;3'!$A$39:$L$43,12,0))*$B$6,error),"")</f>
        <v/>
      </c>
      <c r="H1662" s="119" t="str" cm="1">
        <f t="array" ref="H1662">IF(SUMIF('BDD de référence'!$B$6:$B$4786,A1662,'BDD de référence'!$J$6:$J$4786)&gt;0,IFERROR((VLOOKUP(E1662,'Volet 1 - Domaines 2&amp;3'!$A$39:$L$43,11,0)*D1662+VLOOKUP(E1662,'Volet 1 - Domaines 2&amp;3'!$A$39:$L$43,12,0))*$B$6,error),"")</f>
        <v/>
      </c>
      <c r="I1662" s="119">
        <f>IFERROR((VLOOKUP(E1662,'Simulations - Consolidé'!$A$41:$P$45,15,0)*D1662+VLOOKUP(E1662,'Simulations - Consolidé'!$A$41:$P$45,16,0)),"")*$C$6</f>
        <v>8305.9479094076651</v>
      </c>
      <c r="J1662" s="167">
        <v>5827.27</v>
      </c>
      <c r="K1662" s="167">
        <v>6992.7300000000005</v>
      </c>
      <c r="L1662" s="167">
        <v>5099.62</v>
      </c>
      <c r="M1662" s="167">
        <v>6119.55</v>
      </c>
      <c r="N1662" s="167">
        <v>5205.3</v>
      </c>
      <c r="O1662" s="167">
        <v>6246.36</v>
      </c>
    </row>
    <row r="1663" spans="1:15">
      <c r="A1663" s="1" t="s">
        <v>6953</v>
      </c>
      <c r="B1663" s="1" t="str">
        <f>VLOOKUP(A1663,'BDD de référence'!$B$5:$D$5006,3,0)</f>
        <v>62</v>
      </c>
      <c r="C1663" s="1" t="str">
        <f>VLOOKUP(A1663,'BDD de référence'!$B$5:$E$5006,4,0)</f>
        <v>Hauts-de-France</v>
      </c>
      <c r="D1663" s="201">
        <v>76596.5</v>
      </c>
      <c r="E1663" s="189" t="str">
        <f t="shared" si="25"/>
        <v>Tranche C</v>
      </c>
      <c r="F1663" s="119">
        <f>IFERROR((VLOOKUP(E1663,'Simulations - Consolidé'!$A$41:$P$45,13,0)*D1663+VLOOKUP(E1663,'Simulations - Consolidé'!$A$41:$P$45,14,0)),"")*$B$6</f>
        <v>63403.212289156632</v>
      </c>
      <c r="G1663" s="119" t="str" cm="1">
        <f t="array" ref="G1663">IF(SUMIF('BDD de référence'!$B$6:$B$4786,A1663,'BDD de référence'!$I$6:$I$4786)&gt;0,IFERROR((VLOOKUP(E1663,'Volet 1 - Domaines 2&amp;3'!$A$39:$L$43,11,0)*D1663+VLOOKUP(E1663,'Volet 1 - Domaines 2&amp;3'!$A$39:$L$43,12,0))*$B$6,error),"")</f>
        <v/>
      </c>
      <c r="H1663" s="119" t="str" cm="1">
        <f t="array" ref="H1663">IF(SUMIF('BDD de référence'!$B$6:$B$4786,A1663,'BDD de référence'!$J$6:$J$4786)&gt;0,IFERROR((VLOOKUP(E1663,'Volet 1 - Domaines 2&amp;3'!$A$39:$L$43,11,0)*D1663+VLOOKUP(E1663,'Volet 1 - Domaines 2&amp;3'!$A$39:$L$43,12,0))*$B$6,error),"")</f>
        <v/>
      </c>
      <c r="I1663" s="119">
        <f>IFERROR((VLOOKUP(E1663,'Simulations - Consolidé'!$A$41:$P$45,15,0)*D1663+VLOOKUP(E1663,'Simulations - Consolidé'!$A$41:$P$45,16,0)),"")*$C$6</f>
        <v>27562.659000881573</v>
      </c>
      <c r="J1663" s="167">
        <v>16699.23</v>
      </c>
      <c r="K1663" s="167">
        <v>20039.079999999998</v>
      </c>
      <c r="L1663" s="167">
        <v>12516.29</v>
      </c>
      <c r="M1663" s="167">
        <v>15019.550000000001</v>
      </c>
      <c r="N1663" s="167">
        <v>9273.74</v>
      </c>
      <c r="O1663" s="167">
        <v>11128.49</v>
      </c>
    </row>
    <row r="1664" spans="1:15">
      <c r="A1664" s="1" t="s">
        <v>7193</v>
      </c>
      <c r="B1664" s="1" t="str">
        <f>VLOOKUP(A1664,'BDD de référence'!$B$5:$D$5006,3,0)</f>
        <v>63</v>
      </c>
      <c r="C1664" s="1" t="str">
        <f>VLOOKUP(A1664,'BDD de référence'!$B$5:$E$5006,4,0)</f>
        <v>Auvergne-Rhône-Alpes</v>
      </c>
      <c r="D1664" s="201">
        <v>17938</v>
      </c>
      <c r="E1664" s="189" t="str">
        <f t="shared" si="25"/>
        <v>Tranche B</v>
      </c>
      <c r="F1664" s="119">
        <f>IFERROR((VLOOKUP(E1664,'Simulations - Consolidé'!$A$41:$P$45,13,0)*D1664+VLOOKUP(E1664,'Simulations - Consolidé'!$A$41:$P$45,14,0)),"")*$B$6</f>
        <v>34795.819354838706</v>
      </c>
      <c r="G1664" s="119" t="str" cm="1">
        <f t="array" ref="G1664">IF(SUMIF('BDD de référence'!$B$6:$B$4786,A1664,'BDD de référence'!$I$6:$I$4786)&gt;0,IFERROR((VLOOKUP(E1664,'Volet 1 - Domaines 2&amp;3'!$A$39:$L$43,11,0)*D1664+VLOOKUP(E1664,'Volet 1 - Domaines 2&amp;3'!$A$39:$L$43,12,0))*$B$6,error),"")</f>
        <v/>
      </c>
      <c r="H1664" s="119" t="str" cm="1">
        <f t="array" ref="H1664">IF(SUMIF('BDD de référence'!$B$6:$B$4786,A1664,'BDD de référence'!$J$6:$J$4786)&gt;0,IFERROR((VLOOKUP(E1664,'Volet 1 - Domaines 2&amp;3'!$A$39:$L$43,11,0)*D1664+VLOOKUP(E1664,'Volet 1 - Domaines 2&amp;3'!$A$39:$L$43,12,0))*$B$6,error),"")</f>
        <v/>
      </c>
      <c r="I1664" s="119">
        <f>IFERROR((VLOOKUP(E1664,'Simulations - Consolidé'!$A$41:$P$45,15,0)*D1664+VLOOKUP(E1664,'Simulations - Consolidé'!$A$41:$P$45,16,0)),"")*$C$6</f>
        <v>15126.446577498034</v>
      </c>
      <c r="J1664" s="167">
        <v>9484.36</v>
      </c>
      <c r="K1664" s="167">
        <v>11381.24</v>
      </c>
      <c r="L1664" s="167">
        <v>8357</v>
      </c>
      <c r="M1664" s="167">
        <v>10028.4</v>
      </c>
      <c r="N1664" s="167">
        <v>6298.77</v>
      </c>
      <c r="O1664" s="167">
        <v>7558.5300000000007</v>
      </c>
    </row>
    <row r="1665" spans="1:15">
      <c r="A1665" s="1" t="s">
        <v>7164</v>
      </c>
      <c r="B1665" s="1" t="str">
        <f>VLOOKUP(A1665,'BDD de référence'!$B$5:$D$5006,3,0)</f>
        <v>63</v>
      </c>
      <c r="C1665" s="1" t="str">
        <f>VLOOKUP(A1665,'BDD de référence'!$B$5:$E$5006,4,0)</f>
        <v>Auvergne-Rhône-Alpes</v>
      </c>
      <c r="D1665" s="201">
        <v>65906</v>
      </c>
      <c r="E1665" s="189" t="str">
        <f t="shared" si="25"/>
        <v>Tranche C</v>
      </c>
      <c r="F1665" s="119">
        <f>IFERROR((VLOOKUP(E1665,'Simulations - Consolidé'!$A$41:$P$45,13,0)*D1665+VLOOKUP(E1665,'Simulations - Consolidé'!$A$41:$P$45,14,0)),"")*$B$6</f>
        <v>58936.386506024093</v>
      </c>
      <c r="G1665" s="119" cm="1">
        <f t="array" ref="G1665">IF(SUMIF('BDD de référence'!$B$6:$B$4786,A1665,'BDD de référence'!$I$6:$I$4786)&gt;0,IFERROR((VLOOKUP(E1665,'Volet 1 - Domaines 2&amp;3'!$A$39:$L$43,11,0)*D1665+VLOOKUP(E1665,'Volet 1 - Domaines 2&amp;3'!$A$39:$L$43,12,0))*$B$6,error),"")</f>
        <v>26723.000481927709</v>
      </c>
      <c r="H1665" s="119" cm="1">
        <f t="array" ref="H1665">IF(SUMIF('BDD de référence'!$B$6:$B$4786,A1665,'BDD de référence'!$J$6:$J$4786)&gt;0,IFERROR((VLOOKUP(E1665,'Volet 1 - Domaines 2&amp;3'!$A$39:$L$43,11,0)*D1665+VLOOKUP(E1665,'Volet 1 - Domaines 2&amp;3'!$A$39:$L$43,12,0))*$B$6,error),"")</f>
        <v>26723.000481927709</v>
      </c>
      <c r="I1665" s="119">
        <f>IFERROR((VLOOKUP(E1665,'Simulations - Consolidé'!$A$41:$P$45,15,0)*D1665+VLOOKUP(E1665,'Simulations - Consolidé'!$A$41:$P$45,16,0)),"")*$C$6</f>
        <v>25620.839471054951</v>
      </c>
      <c r="J1665" s="167">
        <v>15540.01</v>
      </c>
      <c r="K1665" s="167">
        <v>18648.019999999997</v>
      </c>
      <c r="L1665" s="167">
        <v>11936.68</v>
      </c>
      <c r="M1665" s="167">
        <v>14324.02</v>
      </c>
      <c r="N1665" s="167">
        <v>8758.5300000000007</v>
      </c>
      <c r="O1665" s="167">
        <v>10510.24</v>
      </c>
    </row>
    <row r="1666" spans="1:15">
      <c r="A1666" s="1" t="s">
        <v>7218</v>
      </c>
      <c r="B1666" s="1" t="str">
        <f>VLOOKUP(A1666,'BDD de référence'!$B$5:$D$5006,3,0)</f>
        <v>63</v>
      </c>
      <c r="C1666" s="1" t="str">
        <f>VLOOKUP(A1666,'BDD de référence'!$B$5:$E$5006,4,0)</f>
        <v>Auvergne-Rhône-Alpes</v>
      </c>
      <c r="D1666" s="201">
        <v>12684</v>
      </c>
      <c r="E1666" s="189" t="str">
        <f t="shared" si="25"/>
        <v>Tranche B</v>
      </c>
      <c r="F1666" s="119">
        <f>IFERROR((VLOOKUP(E1666,'Simulations - Consolidé'!$A$41:$P$45,13,0)*D1666+VLOOKUP(E1666,'Simulations - Consolidé'!$A$41:$P$45,14,0)),"")*$B$6</f>
        <v>27880.877419354838</v>
      </c>
      <c r="G1666" s="119" t="str" cm="1">
        <f t="array" ref="G1666">IF(SUMIF('BDD de référence'!$B$6:$B$4786,A1666,'BDD de référence'!$I$6:$I$4786)&gt;0,IFERROR((VLOOKUP(E1666,'Volet 1 - Domaines 2&amp;3'!$A$39:$L$43,11,0)*D1666+VLOOKUP(E1666,'Volet 1 - Domaines 2&amp;3'!$A$39:$L$43,12,0))*$B$6,error),"")</f>
        <v/>
      </c>
      <c r="H1666" s="119" t="str" cm="1">
        <f t="array" ref="H1666">IF(SUMIF('BDD de référence'!$B$6:$B$4786,A1666,'BDD de référence'!$J$6:$J$4786)&gt;0,IFERROR((VLOOKUP(E1666,'Volet 1 - Domaines 2&amp;3'!$A$39:$L$43,11,0)*D1666+VLOOKUP(E1666,'Volet 1 - Domaines 2&amp;3'!$A$39:$L$43,12,0))*$B$6,error),"")</f>
        <v/>
      </c>
      <c r="I1666" s="119">
        <f>IFERROR((VLOOKUP(E1666,'Simulations - Consolidé'!$A$41:$P$45,15,0)*D1666+VLOOKUP(E1666,'Simulations - Consolidé'!$A$41:$P$45,16,0)),"")*$C$6</f>
        <v>12120.381431943351</v>
      </c>
      <c r="J1666" s="167">
        <v>7930.76</v>
      </c>
      <c r="K1666" s="167">
        <v>9516.92</v>
      </c>
      <c r="L1666" s="167">
        <v>6944.63</v>
      </c>
      <c r="M1666" s="167">
        <v>8333.56</v>
      </c>
      <c r="N1666" s="167">
        <v>5875.06</v>
      </c>
      <c r="O1666" s="167">
        <v>7050.08</v>
      </c>
    </row>
    <row r="1667" spans="1:15">
      <c r="A1667" s="1" t="s">
        <v>7230</v>
      </c>
      <c r="B1667" s="1" t="str">
        <f>VLOOKUP(A1667,'BDD de référence'!$B$5:$D$5006,3,0)</f>
        <v>63</v>
      </c>
      <c r="C1667" s="1" t="str">
        <f>VLOOKUP(A1667,'BDD de référence'!$B$5:$E$5006,4,0)</f>
        <v>Auvergne-Rhône-Alpes</v>
      </c>
      <c r="D1667" s="201">
        <v>30444.5</v>
      </c>
      <c r="E1667" s="189" t="str">
        <f t="shared" si="25"/>
        <v>Tranche C</v>
      </c>
      <c r="F1667" s="119">
        <f>IFERROR((VLOOKUP(E1667,'Simulations - Consolidé'!$A$41:$P$45,13,0)*D1667+VLOOKUP(E1667,'Simulations - Consolidé'!$A$41:$P$45,14,0)),"")*$B$6</f>
        <v>44119.460963855418</v>
      </c>
      <c r="G1667" s="119" t="str" cm="1">
        <f t="array" ref="G1667">IF(SUMIF('BDD de référence'!$B$6:$B$4786,A1667,'BDD de référence'!$I$6:$I$4786)&gt;0,IFERROR((VLOOKUP(E1667,'Volet 1 - Domaines 2&amp;3'!$A$39:$L$43,11,0)*D1667+VLOOKUP(E1667,'Volet 1 - Domaines 2&amp;3'!$A$39:$L$43,12,0))*$B$6,error),"")</f>
        <v/>
      </c>
      <c r="H1667" s="119" t="str" cm="1">
        <f t="array" ref="H1667">IF(SUMIF('BDD de référence'!$B$6:$B$4786,A1667,'BDD de référence'!$J$6:$J$4786)&gt;0,IFERROR((VLOOKUP(E1667,'Volet 1 - Domaines 2&amp;3'!$A$39:$L$43,11,0)*D1667+VLOOKUP(E1667,'Volet 1 - Domaines 2&amp;3'!$A$39:$L$43,12,0))*$B$6,error),"")</f>
        <v/>
      </c>
      <c r="I1667" s="119">
        <f>IFERROR((VLOOKUP(E1667,'Simulations - Consolidé'!$A$41:$P$45,15,0)*D1667+VLOOKUP(E1667,'Simulations - Consolidé'!$A$41:$P$45,16,0)),"")*$C$6</f>
        <v>19179.622198060537</v>
      </c>
      <c r="J1667" s="167">
        <v>11694.800000000001</v>
      </c>
      <c r="K1667" s="167">
        <v>14033.76</v>
      </c>
      <c r="L1667" s="167">
        <v>10014.07</v>
      </c>
      <c r="M1667" s="167">
        <v>12016.89</v>
      </c>
      <c r="N1667" s="167">
        <v>7049.55</v>
      </c>
      <c r="O1667" s="167">
        <v>8459.4599999999991</v>
      </c>
    </row>
    <row r="1668" spans="1:15">
      <c r="A1668" s="1" t="s">
        <v>7232</v>
      </c>
      <c r="B1668" s="1" t="str">
        <f>VLOOKUP(A1668,'BDD de référence'!$B$5:$D$5006,3,0)</f>
        <v>63</v>
      </c>
      <c r="C1668" s="1" t="str">
        <f>VLOOKUP(A1668,'BDD de référence'!$B$5:$E$5006,4,0)</f>
        <v>Auvergne-Rhône-Alpes</v>
      </c>
      <c r="D1668" s="201">
        <v>8178</v>
      </c>
      <c r="E1668" s="189" t="str">
        <f t="shared" si="25"/>
        <v>Tranche B</v>
      </c>
      <c r="F1668" s="119">
        <f>IFERROR((VLOOKUP(E1668,'Simulations - Consolidé'!$A$41:$P$45,13,0)*D1668+VLOOKUP(E1668,'Simulations - Consolidé'!$A$41:$P$45,14,0)),"")*$B$6</f>
        <v>21950.399999999998</v>
      </c>
      <c r="G1668" s="119" t="str" cm="1">
        <f t="array" ref="G1668">IF(SUMIF('BDD de référence'!$B$6:$B$4786,A1668,'BDD de référence'!$I$6:$I$4786)&gt;0,IFERROR((VLOOKUP(E1668,'Volet 1 - Domaines 2&amp;3'!$A$39:$L$43,11,0)*D1668+VLOOKUP(E1668,'Volet 1 - Domaines 2&amp;3'!$A$39:$L$43,12,0))*$B$6,error),"")</f>
        <v/>
      </c>
      <c r="H1668" s="119" t="str" cm="1">
        <f t="array" ref="H1668">IF(SUMIF('BDD de référence'!$B$6:$B$4786,A1668,'BDD de référence'!$J$6:$J$4786)&gt;0,IFERROR((VLOOKUP(E1668,'Volet 1 - Domaines 2&amp;3'!$A$39:$L$43,11,0)*D1668+VLOOKUP(E1668,'Volet 1 - Domaines 2&amp;3'!$A$39:$L$43,12,0))*$B$6,error),"")</f>
        <v/>
      </c>
      <c r="I1668" s="119">
        <f>IFERROR((VLOOKUP(E1668,'Simulations - Consolidé'!$A$41:$P$45,15,0)*D1668+VLOOKUP(E1668,'Simulations - Consolidé'!$A$41:$P$45,16,0)),"")*$C$6</f>
        <v>9542.2829268292662</v>
      </c>
      <c r="J1668" s="167">
        <v>6598.34</v>
      </c>
      <c r="K1668" s="167">
        <v>7918.01</v>
      </c>
      <c r="L1668" s="167">
        <v>5733.34</v>
      </c>
      <c r="M1668" s="167">
        <v>6880.01</v>
      </c>
      <c r="N1668" s="167">
        <v>5511.67</v>
      </c>
      <c r="O1668" s="167">
        <v>6614.01</v>
      </c>
    </row>
    <row r="1669" spans="1:15">
      <c r="A1669" s="1" t="s">
        <v>7224</v>
      </c>
      <c r="B1669" s="1" t="str">
        <f>VLOOKUP(A1669,'BDD de référence'!$B$5:$D$5006,3,0)</f>
        <v>63</v>
      </c>
      <c r="C1669" s="1" t="str">
        <f>VLOOKUP(A1669,'BDD de référence'!$B$5:$E$5006,4,0)</f>
        <v>Auvergne-Rhône-Alpes</v>
      </c>
      <c r="D1669" s="201">
        <v>10972.5</v>
      </c>
      <c r="E1669" s="189" t="str">
        <f t="shared" si="25"/>
        <v>Tranche B</v>
      </c>
      <c r="F1669" s="119">
        <f>IFERROR((VLOOKUP(E1669,'Simulations - Consolidé'!$A$41:$P$45,13,0)*D1669+VLOOKUP(E1669,'Simulations - Consolidé'!$A$41:$P$45,14,0)),"")*$B$6</f>
        <v>25628.322580645159</v>
      </c>
      <c r="G1669" s="119" t="str" cm="1">
        <f t="array" ref="G1669">IF(SUMIF('BDD de référence'!$B$6:$B$4786,A1669,'BDD de référence'!$I$6:$I$4786)&gt;0,IFERROR((VLOOKUP(E1669,'Volet 1 - Domaines 2&amp;3'!$A$39:$L$43,11,0)*D1669+VLOOKUP(E1669,'Volet 1 - Domaines 2&amp;3'!$A$39:$L$43,12,0))*$B$6,error),"")</f>
        <v/>
      </c>
      <c r="H1669" s="119" t="str" cm="1">
        <f t="array" ref="H1669">IF(SUMIF('BDD de référence'!$B$6:$B$4786,A1669,'BDD de référence'!$J$6:$J$4786)&gt;0,IFERROR((VLOOKUP(E1669,'Volet 1 - Domaines 2&amp;3'!$A$39:$L$43,11,0)*D1669+VLOOKUP(E1669,'Volet 1 - Domaines 2&amp;3'!$A$39:$L$43,12,0))*$B$6,error),"")</f>
        <v/>
      </c>
      <c r="I1669" s="119">
        <f>IFERROR((VLOOKUP(E1669,'Simulations - Consolidé'!$A$41:$P$45,15,0)*D1669+VLOOKUP(E1669,'Simulations - Consolidé'!$A$41:$P$45,16,0)),"")*$C$6</f>
        <v>11141.15027537372</v>
      </c>
      <c r="J1669" s="167">
        <v>7424.67</v>
      </c>
      <c r="K1669" s="167">
        <v>8909.61</v>
      </c>
      <c r="L1669" s="167">
        <v>6484.55</v>
      </c>
      <c r="M1669" s="167">
        <v>7781.46</v>
      </c>
      <c r="N1669" s="167">
        <v>5737.04</v>
      </c>
      <c r="O1669" s="167">
        <v>6884.45</v>
      </c>
    </row>
    <row r="1670" spans="1:15">
      <c r="A1670" s="1" t="s">
        <v>7196</v>
      </c>
      <c r="B1670" s="1" t="str">
        <f>VLOOKUP(A1670,'BDD de référence'!$B$5:$D$5006,3,0)</f>
        <v>63</v>
      </c>
      <c r="C1670" s="1" t="str">
        <f>VLOOKUP(A1670,'BDD de référence'!$B$5:$E$5006,4,0)</f>
        <v>Auvergne-Rhône-Alpes</v>
      </c>
      <c r="D1670" s="201">
        <v>17842</v>
      </c>
      <c r="E1670" s="189" t="str">
        <f t="shared" si="25"/>
        <v>Tranche B</v>
      </c>
      <c r="F1670" s="119">
        <f>IFERROR((VLOOKUP(E1670,'Simulations - Consolidé'!$A$41:$P$45,13,0)*D1670+VLOOKUP(E1670,'Simulations - Consolidé'!$A$41:$P$45,14,0)),"")*$B$6</f>
        <v>34669.470967741931</v>
      </c>
      <c r="G1670" s="119" t="str" cm="1">
        <f t="array" ref="G1670">IF(SUMIF('BDD de référence'!$B$6:$B$4786,A1670,'BDD de référence'!$I$6:$I$4786)&gt;0,IFERROR((VLOOKUP(E1670,'Volet 1 - Domaines 2&amp;3'!$A$39:$L$43,11,0)*D1670+VLOOKUP(E1670,'Volet 1 - Domaines 2&amp;3'!$A$39:$L$43,12,0))*$B$6,error),"")</f>
        <v/>
      </c>
      <c r="H1670" s="119" t="str" cm="1">
        <f t="array" ref="H1670">IF(SUMIF('BDD de référence'!$B$6:$B$4786,A1670,'BDD de référence'!$J$6:$J$4786)&gt;0,IFERROR((VLOOKUP(E1670,'Volet 1 - Domaines 2&amp;3'!$A$39:$L$43,11,0)*D1670+VLOOKUP(E1670,'Volet 1 - Domaines 2&amp;3'!$A$39:$L$43,12,0))*$B$6,error),"")</f>
        <v/>
      </c>
      <c r="I1670" s="119">
        <f>IFERROR((VLOOKUP(E1670,'Simulations - Consolidé'!$A$41:$P$45,15,0)*D1670+VLOOKUP(E1670,'Simulations - Consolidé'!$A$41:$P$45,16,0)),"")*$C$6</f>
        <v>15071.520377655388</v>
      </c>
      <c r="J1670" s="167">
        <v>9455.98</v>
      </c>
      <c r="K1670" s="167">
        <v>11347.18</v>
      </c>
      <c r="L1670" s="167">
        <v>8331.19</v>
      </c>
      <c r="M1670" s="167">
        <v>9997.43</v>
      </c>
      <c r="N1670" s="167">
        <v>6291.0300000000007</v>
      </c>
      <c r="O1670" s="167">
        <v>7549.24</v>
      </c>
    </row>
    <row r="1671" spans="1:15">
      <c r="A1671" s="1" t="s">
        <v>7229</v>
      </c>
      <c r="B1671" s="1" t="str">
        <f>VLOOKUP(A1671,'BDD de référence'!$B$5:$D$5006,3,0)</f>
        <v>63</v>
      </c>
      <c r="C1671" s="1" t="str">
        <f>VLOOKUP(A1671,'BDD de référence'!$B$5:$E$5006,4,0)</f>
        <v>Auvergne-Rhône-Alpes</v>
      </c>
      <c r="D1671" s="201">
        <v>9062.5</v>
      </c>
      <c r="E1671" s="189" t="str">
        <f t="shared" si="25"/>
        <v>Tranche B</v>
      </c>
      <c r="F1671" s="119">
        <f>IFERROR((VLOOKUP(E1671,'Simulations - Consolidé'!$A$41:$P$45,13,0)*D1671+VLOOKUP(E1671,'Simulations - Consolidé'!$A$41:$P$45,14,0)),"")*$B$6</f>
        <v>23114.516129032258</v>
      </c>
      <c r="G1671" s="119" t="str" cm="1">
        <f t="array" ref="G1671">IF(SUMIF('BDD de référence'!$B$6:$B$4786,A1671,'BDD de référence'!$I$6:$I$4786)&gt;0,IFERROR((VLOOKUP(E1671,'Volet 1 - Domaines 2&amp;3'!$A$39:$L$43,11,0)*D1671+VLOOKUP(E1671,'Volet 1 - Domaines 2&amp;3'!$A$39:$L$43,12,0))*$B$6,error),"")</f>
        <v/>
      </c>
      <c r="H1671" s="119" t="str" cm="1">
        <f t="array" ref="H1671">IF(SUMIF('BDD de référence'!$B$6:$B$4786,A1671,'BDD de référence'!$J$6:$J$4786)&gt;0,IFERROR((VLOOKUP(E1671,'Volet 1 - Domaines 2&amp;3'!$A$39:$L$43,11,0)*D1671+VLOOKUP(E1671,'Volet 1 - Domaines 2&amp;3'!$A$39:$L$43,12,0))*$B$6,error),"")</f>
        <v/>
      </c>
      <c r="I1671" s="119">
        <f>IFERROR((VLOOKUP(E1671,'Simulations - Consolidé'!$A$41:$P$45,15,0)*D1671+VLOOKUP(E1671,'Simulations - Consolidé'!$A$41:$P$45,16,0)),"")*$C$6</f>
        <v>10048.347757671125</v>
      </c>
      <c r="J1671" s="167">
        <v>6859.89</v>
      </c>
      <c r="K1671" s="167">
        <v>8231.8700000000008</v>
      </c>
      <c r="L1671" s="167">
        <v>5971.1100000000006</v>
      </c>
      <c r="M1671" s="167">
        <v>7165.34</v>
      </c>
      <c r="N1671" s="167">
        <v>5583</v>
      </c>
      <c r="O1671" s="167">
        <v>6699.6</v>
      </c>
    </row>
    <row r="1672" spans="1:15">
      <c r="A1672" s="1" t="s">
        <v>7274</v>
      </c>
      <c r="B1672" s="1" t="str">
        <f>VLOOKUP(A1672,'BDD de référence'!$B$5:$D$5006,3,0)</f>
        <v>63</v>
      </c>
      <c r="C1672" s="1" t="str">
        <f>VLOOKUP(A1672,'BDD de référence'!$B$5:$E$5006,4,0)</f>
        <v>Auvergne-Rhône-Alpes</v>
      </c>
      <c r="D1672" s="201">
        <v>562.5</v>
      </c>
      <c r="E1672" s="189" t="str">
        <f t="shared" si="25"/>
        <v>Tranche A</v>
      </c>
      <c r="F1672" s="119">
        <f>IFERROR((VLOOKUP(E1672,'Simulations - Consolidé'!$A$41:$P$45,13,0)*D1672+VLOOKUP(E1672,'Simulations - Consolidé'!$A$41:$P$45,14,0)),"")*$B$6</f>
        <v>15709.821428571429</v>
      </c>
      <c r="G1672" s="119" t="str" cm="1">
        <f t="array" ref="G1672">IF(SUMIF('BDD de référence'!$B$6:$B$4786,A1672,'BDD de référence'!$I$6:$I$4786)&gt;0,IFERROR((VLOOKUP(E1672,'Volet 1 - Domaines 2&amp;3'!$A$39:$L$43,11,0)*D1672+VLOOKUP(E1672,'Volet 1 - Domaines 2&amp;3'!$A$39:$L$43,12,0))*$B$6,error),"")</f>
        <v/>
      </c>
      <c r="H1672" s="119" t="str" cm="1">
        <f t="array" ref="H1672">IF(SUMIF('BDD de référence'!$B$6:$B$4786,A1672,'BDD de référence'!$J$6:$J$4786)&gt;0,IFERROR((VLOOKUP(E1672,'Volet 1 - Domaines 2&amp;3'!$A$39:$L$43,11,0)*D1672+VLOOKUP(E1672,'Volet 1 - Domaines 2&amp;3'!$A$39:$L$43,12,0))*$B$6,error),"")</f>
        <v/>
      </c>
      <c r="I1672" s="119">
        <f>IFERROR((VLOOKUP(E1672,'Simulations - Consolidé'!$A$41:$P$45,15,0)*D1672+VLOOKUP(E1672,'Simulations - Consolidé'!$A$41:$P$45,16,0)),"")*$C$6</f>
        <v>6829.3771777003485</v>
      </c>
      <c r="J1672" s="167">
        <v>4717.2700000000004</v>
      </c>
      <c r="K1672" s="167">
        <v>5660.7300000000005</v>
      </c>
      <c r="L1672" s="167">
        <v>4267.12</v>
      </c>
      <c r="M1672" s="167">
        <v>5120.55</v>
      </c>
      <c r="N1672" s="167">
        <v>4650.3</v>
      </c>
      <c r="O1672" s="167">
        <v>5580.36</v>
      </c>
    </row>
    <row r="1673" spans="1:15">
      <c r="A1673" s="1" t="s">
        <v>7245</v>
      </c>
      <c r="B1673" s="1" t="str">
        <f>VLOOKUP(A1673,'BDD de référence'!$B$5:$D$5006,3,0)</f>
        <v>63</v>
      </c>
      <c r="C1673" s="1" t="str">
        <f>VLOOKUP(A1673,'BDD de référence'!$B$5:$E$5006,4,0)</f>
        <v>Auvergne-Rhône-Alpes</v>
      </c>
      <c r="D1673" s="201">
        <v>3041</v>
      </c>
      <c r="E1673" s="189" t="str">
        <f t="shared" si="25"/>
        <v>Tranche A</v>
      </c>
      <c r="F1673" s="119">
        <f>IFERROR((VLOOKUP(E1673,'Simulations - Consolidé'!$A$41:$P$45,13,0)*D1673+VLOOKUP(E1673,'Simulations - Consolidé'!$A$41:$P$45,14,0)),"")*$B$6</f>
        <v>17515.585714285713</v>
      </c>
      <c r="G1673" s="119" t="str" cm="1">
        <f t="array" ref="G1673">IF(SUMIF('BDD de référence'!$B$6:$B$4786,A1673,'BDD de référence'!$I$6:$I$4786)&gt;0,IFERROR((VLOOKUP(E1673,'Volet 1 - Domaines 2&amp;3'!$A$39:$L$43,11,0)*D1673+VLOOKUP(E1673,'Volet 1 - Domaines 2&amp;3'!$A$39:$L$43,12,0))*$B$6,error),"")</f>
        <v/>
      </c>
      <c r="H1673" s="119" t="str" cm="1">
        <f t="array" ref="H1673">IF(SUMIF('BDD de référence'!$B$6:$B$4786,A1673,'BDD de référence'!$J$6:$J$4786)&gt;0,IFERROR((VLOOKUP(E1673,'Volet 1 - Domaines 2&amp;3'!$A$39:$L$43,11,0)*D1673+VLOOKUP(E1673,'Volet 1 - Domaines 2&amp;3'!$A$39:$L$43,12,0))*$B$6,error),"")</f>
        <v/>
      </c>
      <c r="I1673" s="119">
        <f>IFERROR((VLOOKUP(E1673,'Simulations - Consolidé'!$A$41:$P$45,15,0)*D1673+VLOOKUP(E1673,'Simulations - Consolidé'!$A$41:$P$45,16,0)),"")*$C$6</f>
        <v>7614.3794425087117</v>
      </c>
      <c r="J1673" s="167">
        <v>5307.39</v>
      </c>
      <c r="K1673" s="167">
        <v>6368.87</v>
      </c>
      <c r="L1673" s="167">
        <v>4709.71</v>
      </c>
      <c r="M1673" s="167">
        <v>5651.66</v>
      </c>
      <c r="N1673" s="167">
        <v>4945.3600000000006</v>
      </c>
      <c r="O1673" s="167">
        <v>5934.4400000000005</v>
      </c>
    </row>
    <row r="1674" spans="1:15">
      <c r="A1674" s="1" t="s">
        <v>7207</v>
      </c>
      <c r="B1674" s="1" t="str">
        <f>VLOOKUP(A1674,'BDD de référence'!$B$5:$D$5006,3,0)</f>
        <v>63</v>
      </c>
      <c r="C1674" s="1" t="str">
        <f>VLOOKUP(A1674,'BDD de référence'!$B$5:$E$5006,4,0)</f>
        <v>Auvergne-Rhône-Alpes</v>
      </c>
      <c r="D1674" s="201">
        <v>14190.5</v>
      </c>
      <c r="E1674" s="189" t="str">
        <f t="shared" si="25"/>
        <v>Tranche B</v>
      </c>
      <c r="F1674" s="119">
        <f>IFERROR((VLOOKUP(E1674,'Simulations - Consolidé'!$A$41:$P$45,13,0)*D1674+VLOOKUP(E1674,'Simulations - Consolidé'!$A$41:$P$45,14,0)),"")*$B$6</f>
        <v>29863.625806451608</v>
      </c>
      <c r="G1674" s="119" cm="1">
        <f t="array" ref="G1674">IF(SUMIF('BDD de référence'!$B$6:$B$4786,A1674,'BDD de référence'!$I$6:$I$4786)&gt;0,IFERROR((VLOOKUP(E1674,'Volet 1 - Domaines 2&amp;3'!$A$39:$L$43,11,0)*D1674+VLOOKUP(E1674,'Volet 1 - Domaines 2&amp;3'!$A$39:$L$43,12,0))*$B$6,error),"")</f>
        <v>16176.130645161291</v>
      </c>
      <c r="H1674" s="119" cm="1">
        <f t="array" ref="H1674">IF(SUMIF('BDD de référence'!$B$6:$B$4786,A1674,'BDD de référence'!$J$6:$J$4786)&gt;0,IFERROR((VLOOKUP(E1674,'Volet 1 - Domaines 2&amp;3'!$A$39:$L$43,11,0)*D1674+VLOOKUP(E1674,'Volet 1 - Domaines 2&amp;3'!$A$39:$L$43,12,0))*$B$6,error),"")</f>
        <v>16176.130645161291</v>
      </c>
      <c r="I1674" s="119">
        <f>IFERROR((VLOOKUP(E1674,'Simulations - Consolidé'!$A$41:$P$45,15,0)*D1674+VLOOKUP(E1674,'Simulations - Consolidé'!$A$41:$P$45,16,0)),"")*$C$6</f>
        <v>12982.322265932336</v>
      </c>
      <c r="J1674" s="167">
        <v>8376.23</v>
      </c>
      <c r="K1674" s="167">
        <v>10051.48</v>
      </c>
      <c r="L1674" s="167">
        <v>7349.6</v>
      </c>
      <c r="M1674" s="167">
        <v>8819.52</v>
      </c>
      <c r="N1674" s="167">
        <v>5996.55</v>
      </c>
      <c r="O1674" s="167">
        <v>7195.86</v>
      </c>
    </row>
    <row r="1675" spans="1:15">
      <c r="A1675" s="1" t="s">
        <v>7221</v>
      </c>
      <c r="B1675" s="1" t="str">
        <f>VLOOKUP(A1675,'BDD de référence'!$B$5:$D$5006,3,0)</f>
        <v>63</v>
      </c>
      <c r="C1675" s="1" t="str">
        <f>VLOOKUP(A1675,'BDD de référence'!$B$5:$E$5006,4,0)</f>
        <v>Auvergne-Rhône-Alpes</v>
      </c>
      <c r="D1675" s="201">
        <v>11731.5</v>
      </c>
      <c r="E1675" s="189" t="str">
        <f t="shared" ref="E1675:E1738" si="26">IF(D1675&gt;230000,"Tranche D",IF(D1675&lt;7000,"Tranche A",IF(D1675&lt;22500,"Tranche B","Tranche C")))</f>
        <v>Tranche B</v>
      </c>
      <c r="F1675" s="119">
        <f>IFERROR((VLOOKUP(E1675,'Simulations - Consolidé'!$A$41:$P$45,13,0)*D1675+VLOOKUP(E1675,'Simulations - Consolidé'!$A$41:$P$45,14,0)),"")*$B$6</f>
        <v>26627.264516129031</v>
      </c>
      <c r="G1675" s="119" t="str" cm="1">
        <f t="array" ref="G1675">IF(SUMIF('BDD de référence'!$B$6:$B$4786,A1675,'BDD de référence'!$I$6:$I$4786)&gt;0,IFERROR((VLOOKUP(E1675,'Volet 1 - Domaines 2&amp;3'!$A$39:$L$43,11,0)*D1675+VLOOKUP(E1675,'Volet 1 - Domaines 2&amp;3'!$A$39:$L$43,12,0))*$B$6,error),"")</f>
        <v/>
      </c>
      <c r="H1675" s="119" t="str" cm="1">
        <f t="array" ref="H1675">IF(SUMIF('BDD de référence'!$B$6:$B$4786,A1675,'BDD de référence'!$J$6:$J$4786)&gt;0,IFERROR((VLOOKUP(E1675,'Volet 1 - Domaines 2&amp;3'!$A$39:$L$43,11,0)*D1675+VLOOKUP(E1675,'Volet 1 - Domaines 2&amp;3'!$A$39:$L$43,12,0))*$B$6,error),"")</f>
        <v/>
      </c>
      <c r="I1675" s="119">
        <f>IFERROR((VLOOKUP(E1675,'Simulations - Consolidé'!$A$41:$P$45,15,0)*D1675+VLOOKUP(E1675,'Simulations - Consolidé'!$A$41:$P$45,16,0)),"")*$C$6</f>
        <v>11575.410542879621</v>
      </c>
      <c r="J1675" s="167">
        <v>7649.1</v>
      </c>
      <c r="K1675" s="167">
        <v>9178.92</v>
      </c>
      <c r="L1675" s="167">
        <v>6688.59</v>
      </c>
      <c r="M1675" s="167">
        <v>8026.31</v>
      </c>
      <c r="N1675" s="167">
        <v>5798.25</v>
      </c>
      <c r="O1675" s="167">
        <v>6957.9</v>
      </c>
    </row>
    <row r="1676" spans="1:15">
      <c r="A1676" s="1" t="s">
        <v>7167</v>
      </c>
      <c r="B1676" s="1" t="str">
        <f>VLOOKUP(A1676,'BDD de référence'!$B$5:$D$5006,3,0)</f>
        <v>63</v>
      </c>
      <c r="C1676" s="1" t="str">
        <f>VLOOKUP(A1676,'BDD de référence'!$B$5:$E$5006,4,0)</f>
        <v>Auvergne-Rhône-Alpes</v>
      </c>
      <c r="D1676" s="201">
        <v>63848.25</v>
      </c>
      <c r="E1676" s="189" t="str">
        <f t="shared" si="26"/>
        <v>Tranche C</v>
      </c>
      <c r="F1676" s="119">
        <f>IFERROR((VLOOKUP(E1676,'Simulations - Consolidé'!$A$41:$P$45,13,0)*D1676+VLOOKUP(E1676,'Simulations - Consolidé'!$A$41:$P$45,14,0)),"")*$B$6</f>
        <v>58076.594096385546</v>
      </c>
      <c r="G1676" s="119" t="str" cm="1">
        <f t="array" ref="G1676">IF(SUMIF('BDD de référence'!$B$6:$B$4786,A1676,'BDD de référence'!$I$6:$I$4786)&gt;0,IFERROR((VLOOKUP(E1676,'Volet 1 - Domaines 2&amp;3'!$A$39:$L$43,11,0)*D1676+VLOOKUP(E1676,'Volet 1 - Domaines 2&amp;3'!$A$39:$L$43,12,0))*$B$6,error),"")</f>
        <v/>
      </c>
      <c r="H1676" s="119" t="str" cm="1">
        <f t="array" ref="H1676">IF(SUMIF('BDD de référence'!$B$6:$B$4786,A1676,'BDD de référence'!$J$6:$J$4786)&gt;0,IFERROR((VLOOKUP(E1676,'Volet 1 - Domaines 2&amp;3'!$A$39:$L$43,11,0)*D1676+VLOOKUP(E1676,'Volet 1 - Domaines 2&amp;3'!$A$39:$L$43,12,0))*$B$6,error),"")</f>
        <v/>
      </c>
      <c r="I1676" s="119">
        <f>IFERROR((VLOOKUP(E1676,'Simulations - Consolidé'!$A$41:$P$45,15,0)*D1676+VLOOKUP(E1676,'Simulations - Consolidé'!$A$41:$P$45,16,0)),"")*$C$6</f>
        <v>25247.07031736703</v>
      </c>
      <c r="J1676" s="167">
        <v>15316.89</v>
      </c>
      <c r="K1676" s="167">
        <v>18380.269999999997</v>
      </c>
      <c r="L1676" s="167">
        <v>11825.11</v>
      </c>
      <c r="M1676" s="167">
        <v>14190.14</v>
      </c>
      <c r="N1676" s="167">
        <v>8659.36</v>
      </c>
      <c r="O1676" s="167">
        <v>10391.24</v>
      </c>
    </row>
    <row r="1677" spans="1:15">
      <c r="A1677" s="1" t="s">
        <v>7158</v>
      </c>
      <c r="B1677" s="1" t="str">
        <f>VLOOKUP(A1677,'BDD de référence'!$B$5:$D$5006,3,0)</f>
        <v>63</v>
      </c>
      <c r="C1677" s="1" t="str">
        <f>VLOOKUP(A1677,'BDD de référence'!$B$5:$E$5006,4,0)</f>
        <v>Auvergne-Rhône-Alpes</v>
      </c>
      <c r="D1677" s="201">
        <v>87259.5</v>
      </c>
      <c r="E1677" s="189" t="str">
        <f t="shared" si="26"/>
        <v>Tranche C</v>
      </c>
      <c r="F1677" s="119">
        <f>IFERROR((VLOOKUP(E1677,'Simulations - Consolidé'!$A$41:$P$45,13,0)*D1677+VLOOKUP(E1677,'Simulations - Consolidé'!$A$41:$P$45,14,0)),"")*$B$6</f>
        <v>67858.54771084337</v>
      </c>
      <c r="G1677" s="119" t="str" cm="1">
        <f t="array" ref="G1677">IF(SUMIF('BDD de référence'!$B$6:$B$4786,A1677,'BDD de référence'!$I$6:$I$4786)&gt;0,IFERROR((VLOOKUP(E1677,'Volet 1 - Domaines 2&amp;3'!$A$39:$L$43,11,0)*D1677+VLOOKUP(E1677,'Volet 1 - Domaines 2&amp;3'!$A$39:$L$43,12,0))*$B$6,error),"")</f>
        <v/>
      </c>
      <c r="H1677" s="119" cm="1">
        <f t="array" ref="H1677">IF(SUMIF('BDD de référence'!$B$6:$B$4786,A1677,'BDD de référence'!$J$6:$J$4786)&gt;0,IFERROR((VLOOKUP(E1677,'Volet 1 - Domaines 2&amp;3'!$A$39:$L$43,11,0)*D1677+VLOOKUP(E1677,'Volet 1 - Domaines 2&amp;3'!$A$39:$L$43,12,0))*$B$6,error),"")</f>
        <v>28997.276867469878</v>
      </c>
      <c r="I1677" s="119">
        <f>IFERROR((VLOOKUP(E1677,'Simulations - Consolidé'!$A$41:$P$45,15,0)*D1677+VLOOKUP(E1677,'Simulations - Consolidé'!$A$41:$P$45,16,0)),"")*$C$6</f>
        <v>29499.483438142815</v>
      </c>
      <c r="J1677" s="167">
        <v>17855.45</v>
      </c>
      <c r="K1677" s="167">
        <v>21426.54</v>
      </c>
      <c r="L1677" s="167">
        <v>13094.4</v>
      </c>
      <c r="M1677" s="167">
        <v>15713.28</v>
      </c>
      <c r="N1677" s="167">
        <v>9787.61</v>
      </c>
      <c r="O1677" s="167">
        <v>11745.14</v>
      </c>
    </row>
    <row r="1678" spans="1:15">
      <c r="A1678" s="1" t="s">
        <v>7185</v>
      </c>
      <c r="B1678" s="1" t="str">
        <f>VLOOKUP(A1678,'BDD de référence'!$B$5:$D$5006,3,0)</f>
        <v>63</v>
      </c>
      <c r="C1678" s="1" t="str">
        <f>VLOOKUP(A1678,'BDD de référence'!$B$5:$E$5006,4,0)</f>
        <v>Auvergne-Rhône-Alpes</v>
      </c>
      <c r="D1678" s="201">
        <v>24803</v>
      </c>
      <c r="E1678" s="189" t="str">
        <f t="shared" si="26"/>
        <v>Tranche C</v>
      </c>
      <c r="F1678" s="119">
        <f>IFERROR((VLOOKUP(E1678,'Simulations - Consolidé'!$A$41:$P$45,13,0)*D1678+VLOOKUP(E1678,'Simulations - Consolidé'!$A$41:$P$45,14,0)),"")*$B$6</f>
        <v>41762.265542168672</v>
      </c>
      <c r="G1678" s="119" t="str" cm="1">
        <f t="array" ref="G1678">IF(SUMIF('BDD de référence'!$B$6:$B$4786,A1678,'BDD de référence'!$I$6:$I$4786)&gt;0,IFERROR((VLOOKUP(E1678,'Volet 1 - Domaines 2&amp;3'!$A$39:$L$43,11,0)*D1678+VLOOKUP(E1678,'Volet 1 - Domaines 2&amp;3'!$A$39:$L$43,12,0))*$B$6,error),"")</f>
        <v/>
      </c>
      <c r="H1678" s="119" t="str" cm="1">
        <f t="array" ref="H1678">IF(SUMIF('BDD de référence'!$B$6:$B$4786,A1678,'BDD de référence'!$J$6:$J$4786)&gt;0,IFERROR((VLOOKUP(E1678,'Volet 1 - Domaines 2&amp;3'!$A$39:$L$43,11,0)*D1678+VLOOKUP(E1678,'Volet 1 - Domaines 2&amp;3'!$A$39:$L$43,12,0))*$B$6,error),"")</f>
        <v/>
      </c>
      <c r="I1678" s="119">
        <f>IFERROR((VLOOKUP(E1678,'Simulations - Consolidé'!$A$41:$P$45,15,0)*D1678+VLOOKUP(E1678,'Simulations - Consolidé'!$A$41:$P$45,16,0)),"")*$C$6</f>
        <v>18154.901663238321</v>
      </c>
      <c r="J1678" s="167">
        <v>11083.06</v>
      </c>
      <c r="K1678" s="167">
        <v>13299.68</v>
      </c>
      <c r="L1678" s="167">
        <v>9708.2000000000007</v>
      </c>
      <c r="M1678" s="167">
        <v>11649.84</v>
      </c>
      <c r="N1678" s="167">
        <v>6777.66</v>
      </c>
      <c r="O1678" s="167">
        <v>8133.2</v>
      </c>
    </row>
    <row r="1679" spans="1:15">
      <c r="A1679" s="1" t="s">
        <v>7204</v>
      </c>
      <c r="B1679" s="1" t="str">
        <f>VLOOKUP(A1679,'BDD de référence'!$B$5:$D$5006,3,0)</f>
        <v>63</v>
      </c>
      <c r="C1679" s="1" t="str">
        <f>VLOOKUP(A1679,'BDD de référence'!$B$5:$E$5006,4,0)</f>
        <v>Auvergne-Rhône-Alpes</v>
      </c>
      <c r="D1679" s="201">
        <v>16017.5</v>
      </c>
      <c r="E1679" s="189" t="str">
        <f t="shared" si="26"/>
        <v>Tranche B</v>
      </c>
      <c r="F1679" s="119">
        <f>IFERROR((VLOOKUP(E1679,'Simulations - Consolidé'!$A$41:$P$45,13,0)*D1679+VLOOKUP(E1679,'Simulations - Consolidé'!$A$41:$P$45,14,0)),"")*$B$6</f>
        <v>32268.193548387095</v>
      </c>
      <c r="G1679" s="119" t="str" cm="1">
        <f t="array" ref="G1679">IF(SUMIF('BDD de référence'!$B$6:$B$4786,A1679,'BDD de référence'!$I$6:$I$4786)&gt;0,IFERROR((VLOOKUP(E1679,'Volet 1 - Domaines 2&amp;3'!$A$39:$L$43,11,0)*D1679+VLOOKUP(E1679,'Volet 1 - Domaines 2&amp;3'!$A$39:$L$43,12,0))*$B$6,error),"")</f>
        <v/>
      </c>
      <c r="H1679" s="119" t="str" cm="1">
        <f t="array" ref="H1679">IF(SUMIF('BDD de référence'!$B$6:$B$4786,A1679,'BDD de référence'!$J$6:$J$4786)&gt;0,IFERROR((VLOOKUP(E1679,'Volet 1 - Domaines 2&amp;3'!$A$39:$L$43,11,0)*D1679+VLOOKUP(E1679,'Volet 1 - Domaines 2&amp;3'!$A$39:$L$43,12,0))*$B$6,error),"")</f>
        <v/>
      </c>
      <c r="I1679" s="119">
        <f>IFERROR((VLOOKUP(E1679,'Simulations - Consolidé'!$A$41:$P$45,15,0)*D1679+VLOOKUP(E1679,'Simulations - Consolidé'!$A$41:$P$45,16,0)),"")*$C$6</f>
        <v>14027.636506687648</v>
      </c>
      <c r="J1679" s="167">
        <v>8916.4699999999993</v>
      </c>
      <c r="K1679" s="167">
        <v>10699.77</v>
      </c>
      <c r="L1679" s="167">
        <v>7840.74</v>
      </c>
      <c r="M1679" s="167">
        <v>9408.89</v>
      </c>
      <c r="N1679" s="167">
        <v>6143.9000000000005</v>
      </c>
      <c r="O1679" s="167">
        <v>7372.68</v>
      </c>
    </row>
    <row r="1680" spans="1:15">
      <c r="A1680" s="1" t="s">
        <v>7198</v>
      </c>
      <c r="B1680" s="1" t="str">
        <f>VLOOKUP(A1680,'BDD de référence'!$B$5:$D$5006,3,0)</f>
        <v>63</v>
      </c>
      <c r="C1680" s="1" t="str">
        <f>VLOOKUP(A1680,'BDD de référence'!$B$5:$E$5006,4,0)</f>
        <v>Auvergne-Rhône-Alpes</v>
      </c>
      <c r="D1680" s="201">
        <v>17637</v>
      </c>
      <c r="E1680" s="189" t="str">
        <f t="shared" si="26"/>
        <v>Tranche B</v>
      </c>
      <c r="F1680" s="119">
        <f>IFERROR((VLOOKUP(E1680,'Simulations - Consolidé'!$A$41:$P$45,13,0)*D1680+VLOOKUP(E1680,'Simulations - Consolidé'!$A$41:$P$45,14,0)),"")*$B$6</f>
        <v>34399.664516129029</v>
      </c>
      <c r="G1680" s="119" t="str" cm="1">
        <f t="array" ref="G1680">IF(SUMIF('BDD de référence'!$B$6:$B$4786,A1680,'BDD de référence'!$I$6:$I$4786)&gt;0,IFERROR((VLOOKUP(E1680,'Volet 1 - Domaines 2&amp;3'!$A$39:$L$43,11,0)*D1680+VLOOKUP(E1680,'Volet 1 - Domaines 2&amp;3'!$A$39:$L$43,12,0))*$B$6,error),"")</f>
        <v/>
      </c>
      <c r="H1680" s="119" cm="1">
        <f t="array" ref="H1680">IF(SUMIF('BDD de référence'!$B$6:$B$4786,A1680,'BDD de référence'!$J$6:$J$4786)&gt;0,IFERROR((VLOOKUP(E1680,'Volet 1 - Domaines 2&amp;3'!$A$39:$L$43,11,0)*D1680+VLOOKUP(E1680,'Volet 1 - Domaines 2&amp;3'!$A$39:$L$43,12,0))*$B$6,error),"")</f>
        <v>18633.151612903224</v>
      </c>
      <c r="I1680" s="119">
        <f>IFERROR((VLOOKUP(E1680,'Simulations - Consolidé'!$A$41:$P$45,15,0)*D1680+VLOOKUP(E1680,'Simulations - Consolidé'!$A$41:$P$45,16,0)),"")*$C$6</f>
        <v>14954.230055074744</v>
      </c>
      <c r="J1680" s="167">
        <v>9395.35</v>
      </c>
      <c r="K1680" s="167">
        <v>11274.42</v>
      </c>
      <c r="L1680" s="167">
        <v>8276.09</v>
      </c>
      <c r="M1680" s="167">
        <v>9931.31</v>
      </c>
      <c r="N1680" s="167">
        <v>6274.5</v>
      </c>
      <c r="O1680" s="167">
        <v>7529.4</v>
      </c>
    </row>
    <row r="1681" spans="1:15">
      <c r="A1681" s="1" t="s">
        <v>7187</v>
      </c>
      <c r="B1681" s="1" t="str">
        <f>VLOOKUP(A1681,'BDD de référence'!$B$5:$D$5006,3,0)</f>
        <v>63</v>
      </c>
      <c r="C1681" s="1" t="str">
        <f>VLOOKUP(A1681,'BDD de référence'!$B$5:$E$5006,4,0)</f>
        <v>Auvergne-Rhône-Alpes</v>
      </c>
      <c r="D1681" s="201">
        <v>24054</v>
      </c>
      <c r="E1681" s="189" t="str">
        <f t="shared" si="26"/>
        <v>Tranche C</v>
      </c>
      <c r="F1681" s="119">
        <f>IFERROR((VLOOKUP(E1681,'Simulations - Consolidé'!$A$41:$P$45,13,0)*D1681+VLOOKUP(E1681,'Simulations - Consolidé'!$A$41:$P$45,14,0)),"")*$B$6</f>
        <v>41449.30987951807</v>
      </c>
      <c r="G1681" s="119" t="str" cm="1">
        <f t="array" ref="G1681">IF(SUMIF('BDD de référence'!$B$6:$B$4786,A1681,'BDD de référence'!$I$6:$I$4786)&gt;0,IFERROR((VLOOKUP(E1681,'Volet 1 - Domaines 2&amp;3'!$A$39:$L$43,11,0)*D1681+VLOOKUP(E1681,'Volet 1 - Domaines 2&amp;3'!$A$39:$L$43,12,0))*$B$6,error),"")</f>
        <v/>
      </c>
      <c r="H1681" s="119" t="str" cm="1">
        <f t="array" ref="H1681">IF(SUMIF('BDD de référence'!$B$6:$B$4786,A1681,'BDD de référence'!$J$6:$J$4786)&gt;0,IFERROR((VLOOKUP(E1681,'Volet 1 - Domaines 2&amp;3'!$A$39:$L$43,11,0)*D1681+VLOOKUP(E1681,'Volet 1 - Domaines 2&amp;3'!$A$39:$L$43,12,0))*$B$6,error),"")</f>
        <v/>
      </c>
      <c r="I1681" s="119">
        <f>IFERROR((VLOOKUP(E1681,'Simulations - Consolidé'!$A$41:$P$45,15,0)*D1681+VLOOKUP(E1681,'Simulations - Consolidé'!$A$41:$P$45,16,0)),"")*$C$6</f>
        <v>18018.85350573024</v>
      </c>
      <c r="J1681" s="167">
        <v>11001.85</v>
      </c>
      <c r="K1681" s="167">
        <v>13202.22</v>
      </c>
      <c r="L1681" s="167">
        <v>9667.6</v>
      </c>
      <c r="M1681" s="167">
        <v>11601.12</v>
      </c>
      <c r="N1681" s="167">
        <v>6741.56</v>
      </c>
      <c r="O1681" s="167">
        <v>8089.88</v>
      </c>
    </row>
    <row r="1682" spans="1:15">
      <c r="A1682" s="1" t="s">
        <v>7226</v>
      </c>
      <c r="B1682" s="1" t="str">
        <f>VLOOKUP(A1682,'BDD de référence'!$B$5:$D$5006,3,0)</f>
        <v>63</v>
      </c>
      <c r="C1682" s="1" t="str">
        <f>VLOOKUP(A1682,'BDD de référence'!$B$5:$E$5006,4,0)</f>
        <v>Auvergne-Rhône-Alpes</v>
      </c>
      <c r="D1682" s="201">
        <v>9444.5</v>
      </c>
      <c r="E1682" s="189" t="str">
        <f t="shared" si="26"/>
        <v>Tranche B</v>
      </c>
      <c r="F1682" s="119">
        <f>IFERROR((VLOOKUP(E1682,'Simulations - Consolidé'!$A$41:$P$45,13,0)*D1682+VLOOKUP(E1682,'Simulations - Consolidé'!$A$41:$P$45,14,0)),"")*$B$6</f>
        <v>23617.277419354836</v>
      </c>
      <c r="G1682" s="119" t="str" cm="1">
        <f t="array" ref="G1682">IF(SUMIF('BDD de référence'!$B$6:$B$4786,A1682,'BDD de référence'!$I$6:$I$4786)&gt;0,IFERROR((VLOOKUP(E1682,'Volet 1 - Domaines 2&amp;3'!$A$39:$L$43,11,0)*D1682+VLOOKUP(E1682,'Volet 1 - Domaines 2&amp;3'!$A$39:$L$43,12,0))*$B$6,error),"")</f>
        <v/>
      </c>
      <c r="H1682" s="119" t="str" cm="1">
        <f t="array" ref="H1682">IF(SUMIF('BDD de référence'!$B$6:$B$4786,A1682,'BDD de référence'!$J$6:$J$4786)&gt;0,IFERROR((VLOOKUP(E1682,'Volet 1 - Domaines 2&amp;3'!$A$39:$L$43,11,0)*D1682+VLOOKUP(E1682,'Volet 1 - Domaines 2&amp;3'!$A$39:$L$43,12,0))*$B$6,error),"")</f>
        <v/>
      </c>
      <c r="I1682" s="119">
        <f>IFERROR((VLOOKUP(E1682,'Simulations - Consolidé'!$A$41:$P$45,15,0)*D1682+VLOOKUP(E1682,'Simulations - Consolidé'!$A$41:$P$45,16,0)),"")*$C$6</f>
        <v>10266.908261211644</v>
      </c>
      <c r="J1682" s="167">
        <v>6972.85</v>
      </c>
      <c r="K1682" s="167">
        <v>8367.42</v>
      </c>
      <c r="L1682" s="167">
        <v>6073.8</v>
      </c>
      <c r="M1682" s="167">
        <v>7288.56</v>
      </c>
      <c r="N1682" s="167">
        <v>5613.81</v>
      </c>
      <c r="O1682" s="167">
        <v>6736.58</v>
      </c>
    </row>
    <row r="1683" spans="1:15">
      <c r="A1683" s="1" t="s">
        <v>7243</v>
      </c>
      <c r="B1683" s="1" t="str">
        <f>VLOOKUP(A1683,'BDD de référence'!$B$5:$D$5006,3,0)</f>
        <v>63</v>
      </c>
      <c r="C1683" s="1" t="str">
        <f>VLOOKUP(A1683,'BDD de référence'!$B$5:$E$5006,4,0)</f>
        <v>Auvergne-Rhône-Alpes</v>
      </c>
      <c r="D1683" s="201">
        <v>5621.5</v>
      </c>
      <c r="E1683" s="189" t="str">
        <f t="shared" si="26"/>
        <v>Tranche A</v>
      </c>
      <c r="F1683" s="119">
        <f>IFERROR((VLOOKUP(E1683,'Simulations - Consolidé'!$A$41:$P$45,13,0)*D1683+VLOOKUP(E1683,'Simulations - Consolidé'!$A$41:$P$45,14,0)),"")*$B$6</f>
        <v>19395.664285714287</v>
      </c>
      <c r="G1683" s="119" t="str" cm="1">
        <f t="array" ref="G1683">IF(SUMIF('BDD de référence'!$B$6:$B$4786,A1683,'BDD de référence'!$I$6:$I$4786)&gt;0,IFERROR((VLOOKUP(E1683,'Volet 1 - Domaines 2&amp;3'!$A$39:$L$43,11,0)*D1683+VLOOKUP(E1683,'Volet 1 - Domaines 2&amp;3'!$A$39:$L$43,12,0))*$B$6,error),"")</f>
        <v/>
      </c>
      <c r="H1683" s="119" t="str" cm="1">
        <f t="array" ref="H1683">IF(SUMIF('BDD de référence'!$B$6:$B$4786,A1683,'BDD de référence'!$J$6:$J$4786)&gt;0,IFERROR((VLOOKUP(E1683,'Volet 1 - Domaines 2&amp;3'!$A$39:$L$43,11,0)*D1683+VLOOKUP(E1683,'Volet 1 - Domaines 2&amp;3'!$A$39:$L$43,12,0))*$B$6,error),"")</f>
        <v/>
      </c>
      <c r="I1683" s="119">
        <f>IFERROR((VLOOKUP(E1683,'Simulations - Consolidé'!$A$41:$P$45,15,0)*D1683+VLOOKUP(E1683,'Simulations - Consolidé'!$A$41:$P$45,16,0)),"")*$C$6</f>
        <v>8431.6876306620215</v>
      </c>
      <c r="J1683" s="167">
        <v>5921.8</v>
      </c>
      <c r="K1683" s="167">
        <v>7106.16</v>
      </c>
      <c r="L1683" s="167">
        <v>5170.51</v>
      </c>
      <c r="M1683" s="167">
        <v>6204.62</v>
      </c>
      <c r="N1683" s="167">
        <v>5252.5700000000006</v>
      </c>
      <c r="O1683" s="167">
        <v>6303.09</v>
      </c>
    </row>
    <row r="1684" spans="1:15">
      <c r="A1684" s="1" t="s">
        <v>7150</v>
      </c>
      <c r="B1684" s="1" t="str">
        <f>VLOOKUP(A1684,'BDD de référence'!$B$5:$D$5006,3,0)</f>
        <v>63</v>
      </c>
      <c r="C1684" s="1" t="str">
        <f>VLOOKUP(A1684,'BDD de référence'!$B$5:$E$5006,4,0)</f>
        <v>Auvergne-Rhône-Alpes</v>
      </c>
      <c r="D1684" s="201">
        <v>538129.5</v>
      </c>
      <c r="E1684" s="189" t="str">
        <f t="shared" si="26"/>
        <v>Tranche D</v>
      </c>
      <c r="F1684" s="119">
        <f>IFERROR((VLOOKUP(E1684,'Simulations - Consolidé'!$A$41:$P$45,13,0)*D1684+VLOOKUP(E1684,'Simulations - Consolidé'!$A$41:$P$45,14,0)),"")*$B$6</f>
        <v>159999.79032846715</v>
      </c>
      <c r="G1684" s="119" cm="1">
        <f t="array" ref="G1684">IF(SUMIF('BDD de référence'!$B$6:$B$4786,A1684,'BDD de référence'!$I$6:$I$4786)&gt;0,IFERROR((VLOOKUP(E1684,'Volet 1 - Domaines 2&amp;3'!$A$39:$L$43,11,0)*D1684+VLOOKUP(E1684,'Volet 1 - Domaines 2&amp;3'!$A$39:$L$43,12,0))*$B$6,error),"")</f>
        <v>49552.906642335765</v>
      </c>
      <c r="H1684" s="119" cm="1">
        <f t="array" ref="H1684">IF(SUMIF('BDD de référence'!$B$6:$B$4786,A1684,'BDD de référence'!$J$6:$J$4786)&gt;0,IFERROR((VLOOKUP(E1684,'Volet 1 - Domaines 2&amp;3'!$A$39:$L$43,11,0)*D1684+VLOOKUP(E1684,'Volet 1 - Domaines 2&amp;3'!$A$39:$L$43,12,0))*$B$6,error),"")</f>
        <v>49552.906642335765</v>
      </c>
      <c r="I1684" s="119">
        <f>IFERROR((VLOOKUP(E1684,'Simulations - Consolidé'!$A$41:$P$45,15,0)*D1684+VLOOKUP(E1684,'Simulations - Consolidé'!$A$41:$P$45,16,0)),"")*$C$6</f>
        <v>69555.14558038098</v>
      </c>
      <c r="J1684" s="167">
        <v>41767.550000000003</v>
      </c>
      <c r="K1684" s="167">
        <v>50121.06</v>
      </c>
      <c r="L1684" s="167">
        <v>24207.019999999997</v>
      </c>
      <c r="M1684" s="167">
        <v>29048.429999999997</v>
      </c>
      <c r="N1684" s="167">
        <v>20040.349999999999</v>
      </c>
      <c r="O1684" s="167">
        <v>24048.42</v>
      </c>
    </row>
    <row r="1685" spans="1:15">
      <c r="A1685" s="1" t="s">
        <v>7182</v>
      </c>
      <c r="B1685" s="1" t="str">
        <f>VLOOKUP(A1685,'BDD de référence'!$B$5:$D$5006,3,0)</f>
        <v>63</v>
      </c>
      <c r="C1685" s="1" t="str">
        <f>VLOOKUP(A1685,'BDD de référence'!$B$5:$E$5006,4,0)</f>
        <v>Auvergne-Rhône-Alpes</v>
      </c>
      <c r="D1685" s="201">
        <v>28818.5</v>
      </c>
      <c r="E1685" s="189" t="str">
        <f t="shared" si="26"/>
        <v>Tranche C</v>
      </c>
      <c r="F1685" s="119">
        <f>IFERROR((VLOOKUP(E1685,'Simulations - Consolidé'!$A$41:$P$45,13,0)*D1685+VLOOKUP(E1685,'Simulations - Consolidé'!$A$41:$P$45,14,0)),"")*$B$6</f>
        <v>43440.067228915665</v>
      </c>
      <c r="G1685" s="119" t="str" cm="1">
        <f t="array" ref="G1685">IF(SUMIF('BDD de référence'!$B$6:$B$4786,A1685,'BDD de référence'!$I$6:$I$4786)&gt;0,IFERROR((VLOOKUP(E1685,'Volet 1 - Domaines 2&amp;3'!$A$39:$L$43,11,0)*D1685+VLOOKUP(E1685,'Volet 1 - Domaines 2&amp;3'!$A$39:$L$43,12,0))*$B$6,error),"")</f>
        <v/>
      </c>
      <c r="H1685" s="119" cm="1">
        <f t="array" ref="H1685">IF(SUMIF('BDD de référence'!$B$6:$B$4786,A1685,'BDD de référence'!$J$6:$J$4786)&gt;0,IFERROR((VLOOKUP(E1685,'Volet 1 - Domaines 2&amp;3'!$A$39:$L$43,11,0)*D1685+VLOOKUP(E1685,'Volet 1 - Domaines 2&amp;3'!$A$39:$L$43,12,0))*$B$6,error),"")</f>
        <v>22772.95831325301</v>
      </c>
      <c r="I1685" s="119">
        <f>IFERROR((VLOOKUP(E1685,'Simulations - Consolidé'!$A$41:$P$45,15,0)*D1685+VLOOKUP(E1685,'Simulations - Consolidé'!$A$41:$P$45,16,0)),"")*$C$6</f>
        <v>18884.275997649136</v>
      </c>
      <c r="J1685" s="167">
        <v>11518.48</v>
      </c>
      <c r="K1685" s="167">
        <v>13822.18</v>
      </c>
      <c r="L1685" s="167">
        <v>9925.91</v>
      </c>
      <c r="M1685" s="167">
        <v>11911.1</v>
      </c>
      <c r="N1685" s="167">
        <v>6971.18</v>
      </c>
      <c r="O1685" s="167">
        <v>8365.42</v>
      </c>
    </row>
    <row r="1686" spans="1:15">
      <c r="A1686" s="1" t="s">
        <v>7173</v>
      </c>
      <c r="B1686" s="1" t="str">
        <f>VLOOKUP(A1686,'BDD de référence'!$B$5:$D$5006,3,0)</f>
        <v>63</v>
      </c>
      <c r="C1686" s="1" t="str">
        <f>VLOOKUP(A1686,'BDD de référence'!$B$5:$E$5006,4,0)</f>
        <v>Auvergne-Rhône-Alpes</v>
      </c>
      <c r="D1686" s="201">
        <v>49937</v>
      </c>
      <c r="E1686" s="189" t="str">
        <f t="shared" si="26"/>
        <v>Tranche C</v>
      </c>
      <c r="F1686" s="119">
        <f>IFERROR((VLOOKUP(E1686,'Simulations - Consolidé'!$A$41:$P$45,13,0)*D1686+VLOOKUP(E1686,'Simulations - Consolidé'!$A$41:$P$45,14,0)),"")*$B$6</f>
        <v>52264.038072289157</v>
      </c>
      <c r="G1686" s="119" t="str" cm="1">
        <f t="array" ref="G1686">IF(SUMIF('BDD de référence'!$B$6:$B$4786,A1686,'BDD de référence'!$I$6:$I$4786)&gt;0,IFERROR((VLOOKUP(E1686,'Volet 1 - Domaines 2&amp;3'!$A$39:$L$43,11,0)*D1686+VLOOKUP(E1686,'Volet 1 - Domaines 2&amp;3'!$A$39:$L$43,12,0))*$B$6,error),"")</f>
        <v/>
      </c>
      <c r="H1686" s="119" cm="1">
        <f t="array" ref="H1686">IF(SUMIF('BDD de référence'!$B$6:$B$4786,A1686,'BDD de référence'!$J$6:$J$4786)&gt;0,IFERROR((VLOOKUP(E1686,'Volet 1 - Domaines 2&amp;3'!$A$39:$L$43,11,0)*D1686+VLOOKUP(E1686,'Volet 1 - Domaines 2&amp;3'!$A$39:$L$43,12,0))*$B$6,error),"")</f>
        <v>25022.205783132529</v>
      </c>
      <c r="I1686" s="119">
        <f>IFERROR((VLOOKUP(E1686,'Simulations - Consolidé'!$A$41:$P$45,15,0)*D1686+VLOOKUP(E1686,'Simulations - Consolidé'!$A$41:$P$45,16,0)),"")*$C$6</f>
        <v>22720.234628269176</v>
      </c>
      <c r="J1686" s="167">
        <v>13808.44</v>
      </c>
      <c r="K1686" s="167">
        <v>16570.129999999997</v>
      </c>
      <c r="L1686" s="167">
        <v>11070.89</v>
      </c>
      <c r="M1686" s="167">
        <v>13285.07</v>
      </c>
      <c r="N1686" s="167">
        <v>7988.9400000000005</v>
      </c>
      <c r="O1686" s="167">
        <v>9586.73</v>
      </c>
    </row>
    <row r="1687" spans="1:15">
      <c r="A1687" s="1" t="s">
        <v>7162</v>
      </c>
      <c r="B1687" s="1" t="str">
        <f>VLOOKUP(A1687,'BDD de référence'!$B$5:$D$5006,3,0)</f>
        <v>63</v>
      </c>
      <c r="C1687" s="1" t="str">
        <f>VLOOKUP(A1687,'BDD de référence'!$B$5:$E$5006,4,0)</f>
        <v>Auvergne-Rhône-Alpes</v>
      </c>
      <c r="D1687" s="201">
        <v>72482.5</v>
      </c>
      <c r="E1687" s="189" t="str">
        <f t="shared" si="26"/>
        <v>Tranche C</v>
      </c>
      <c r="F1687" s="119">
        <f>IFERROR((VLOOKUP(E1687,'Simulations - Consolidé'!$A$41:$P$45,13,0)*D1687+VLOOKUP(E1687,'Simulations - Consolidé'!$A$41:$P$45,14,0)),"")*$B$6</f>
        <v>61684.25421686747</v>
      </c>
      <c r="G1687" s="119" cm="1">
        <f t="array" ref="G1687">IF(SUMIF('BDD de référence'!$B$6:$B$4786,A1687,'BDD de référence'!$I$6:$I$4786)&gt;0,IFERROR((VLOOKUP(E1687,'Volet 1 - Domaines 2&amp;3'!$A$39:$L$43,11,0)*D1687+VLOOKUP(E1687,'Volet 1 - Domaines 2&amp;3'!$A$39:$L$43,12,0))*$B$6,error),"")</f>
        <v>27423.437349397587</v>
      </c>
      <c r="H1687" s="119" cm="1">
        <f t="array" ref="H1687">IF(SUMIF('BDD de référence'!$B$6:$B$4786,A1687,'BDD de référence'!$J$6:$J$4786)&gt;0,IFERROR((VLOOKUP(E1687,'Volet 1 - Domaines 2&amp;3'!$A$39:$L$43,11,0)*D1687+VLOOKUP(E1687,'Volet 1 - Domaines 2&amp;3'!$A$39:$L$43,12,0))*$B$6,error),"")</f>
        <v>27423.437349397587</v>
      </c>
      <c r="I1687" s="119">
        <f>IFERROR((VLOOKUP(E1687,'Simulations - Consolidé'!$A$41:$P$45,15,0)*D1687+VLOOKUP(E1687,'Simulations - Consolidé'!$A$41:$P$45,16,0)),"")*$C$6</f>
        <v>26815.393153100205</v>
      </c>
      <c r="J1687" s="167">
        <v>16253.130000000001</v>
      </c>
      <c r="K1687" s="167">
        <v>19503.759999999998</v>
      </c>
      <c r="L1687" s="167">
        <v>12293.24</v>
      </c>
      <c r="M1687" s="167">
        <v>14751.89</v>
      </c>
      <c r="N1687" s="167">
        <v>9075.4699999999993</v>
      </c>
      <c r="O1687" s="167">
        <v>10890.57</v>
      </c>
    </row>
    <row r="1688" spans="1:15">
      <c r="A1688" s="1" t="s">
        <v>7170</v>
      </c>
      <c r="B1688" s="1" t="str">
        <f>VLOOKUP(A1688,'BDD de référence'!$B$5:$D$5006,3,0)</f>
        <v>63</v>
      </c>
      <c r="C1688" s="1" t="str">
        <f>VLOOKUP(A1688,'BDD de référence'!$B$5:$E$5006,4,0)</f>
        <v>Auvergne-Rhône-Alpes</v>
      </c>
      <c r="D1688" s="201">
        <v>52870.5</v>
      </c>
      <c r="E1688" s="189" t="str">
        <f t="shared" si="26"/>
        <v>Tranche C</v>
      </c>
      <c r="F1688" s="119">
        <f>IFERROR((VLOOKUP(E1688,'Simulations - Consolidé'!$A$41:$P$45,13,0)*D1688+VLOOKUP(E1688,'Simulations - Consolidé'!$A$41:$P$45,14,0)),"")*$B$6</f>
        <v>53489.746265060247</v>
      </c>
      <c r="G1688" s="119" t="str" cm="1">
        <f t="array" ref="G1688">IF(SUMIF('BDD de référence'!$B$6:$B$4786,A1688,'BDD de référence'!$I$6:$I$4786)&gt;0,IFERROR((VLOOKUP(E1688,'Volet 1 - Domaines 2&amp;3'!$A$39:$L$43,11,0)*D1688+VLOOKUP(E1688,'Volet 1 - Domaines 2&amp;3'!$A$39:$L$43,12,0))*$B$6,error),"")</f>
        <v/>
      </c>
      <c r="H1688" s="119" cm="1">
        <f t="array" ref="H1688">IF(SUMIF('BDD de référence'!$B$6:$B$4786,A1688,'BDD de référence'!$J$6:$J$4786)&gt;0,IFERROR((VLOOKUP(E1688,'Volet 1 - Domaines 2&amp;3'!$A$39:$L$43,11,0)*D1688+VLOOKUP(E1688,'Volet 1 - Domaines 2&amp;3'!$A$39:$L$43,12,0))*$B$6,error),"")</f>
        <v>25334.641204819276</v>
      </c>
      <c r="I1688" s="119">
        <f>IFERROR((VLOOKUP(E1688,'Simulations - Consolidé'!$A$41:$P$45,15,0)*D1688+VLOOKUP(E1688,'Simulations - Consolidé'!$A$41:$P$45,16,0)),"")*$C$6</f>
        <v>23253.074775198354</v>
      </c>
      <c r="J1688" s="167">
        <v>14126.53</v>
      </c>
      <c r="K1688" s="167">
        <v>16951.84</v>
      </c>
      <c r="L1688" s="167">
        <v>11229.94</v>
      </c>
      <c r="M1688" s="167">
        <v>13475.93</v>
      </c>
      <c r="N1688" s="167">
        <v>8130.31</v>
      </c>
      <c r="O1688" s="167">
        <v>9756.380000000001</v>
      </c>
    </row>
    <row r="1689" spans="1:15">
      <c r="A1689" s="1" t="s">
        <v>7191</v>
      </c>
      <c r="B1689" s="1" t="str">
        <f>VLOOKUP(A1689,'BDD de référence'!$B$5:$D$5006,3,0)</f>
        <v>63</v>
      </c>
      <c r="C1689" s="1" t="str">
        <f>VLOOKUP(A1689,'BDD de référence'!$B$5:$E$5006,4,0)</f>
        <v>Auvergne-Rhône-Alpes</v>
      </c>
      <c r="D1689" s="201">
        <v>22708</v>
      </c>
      <c r="E1689" s="189" t="str">
        <f t="shared" si="26"/>
        <v>Tranche C</v>
      </c>
      <c r="F1689" s="119">
        <f>IFERROR((VLOOKUP(E1689,'Simulations - Consolidé'!$A$41:$P$45,13,0)*D1689+VLOOKUP(E1689,'Simulations - Consolidé'!$A$41:$P$45,14,0)),"")*$B$6</f>
        <v>40886.908915662651</v>
      </c>
      <c r="G1689" s="119" t="str" cm="1">
        <f t="array" ref="G1689">IF(SUMIF('BDD de référence'!$B$6:$B$4786,A1689,'BDD de référence'!$I$6:$I$4786)&gt;0,IFERROR((VLOOKUP(E1689,'Volet 1 - Domaines 2&amp;3'!$A$39:$L$43,11,0)*D1689+VLOOKUP(E1689,'Volet 1 - Domaines 2&amp;3'!$A$39:$L$43,12,0))*$B$6,error),"")</f>
        <v/>
      </c>
      <c r="H1689" s="119" t="str" cm="1">
        <f t="array" ref="H1689">IF(SUMIF('BDD de référence'!$B$6:$B$4786,A1689,'BDD de référence'!$J$6:$J$4786)&gt;0,IFERROR((VLOOKUP(E1689,'Volet 1 - Domaines 2&amp;3'!$A$39:$L$43,11,0)*D1689+VLOOKUP(E1689,'Volet 1 - Domaines 2&amp;3'!$A$39:$L$43,12,0))*$B$6,error),"")</f>
        <v/>
      </c>
      <c r="I1689" s="119">
        <f>IFERROR((VLOOKUP(E1689,'Simulations - Consolidé'!$A$41:$P$45,15,0)*D1689+VLOOKUP(E1689,'Simulations - Consolidé'!$A$41:$P$45,16,0)),"")*$C$6</f>
        <v>17774.366429620924</v>
      </c>
      <c r="J1689" s="167">
        <v>10855.9</v>
      </c>
      <c r="K1689" s="167">
        <v>13027.08</v>
      </c>
      <c r="L1689" s="167">
        <v>9594.6200000000008</v>
      </c>
      <c r="M1689" s="167">
        <v>11513.550000000001</v>
      </c>
      <c r="N1689" s="167">
        <v>6676.7</v>
      </c>
      <c r="O1689" s="167">
        <v>8012.04</v>
      </c>
    </row>
    <row r="1690" spans="1:15">
      <c r="A1690" s="1" t="s">
        <v>7209</v>
      </c>
      <c r="B1690" s="1" t="str">
        <f>VLOOKUP(A1690,'BDD de référence'!$B$5:$D$5006,3,0)</f>
        <v>63</v>
      </c>
      <c r="C1690" s="1" t="str">
        <f>VLOOKUP(A1690,'BDD de référence'!$B$5:$E$5006,4,0)</f>
        <v>Auvergne-Rhône-Alpes</v>
      </c>
      <c r="D1690" s="201">
        <v>13835</v>
      </c>
      <c r="E1690" s="189" t="str">
        <f t="shared" si="26"/>
        <v>Tranche B</v>
      </c>
      <c r="F1690" s="119">
        <f>IFERROR((VLOOKUP(E1690,'Simulations - Consolidé'!$A$41:$P$45,13,0)*D1690+VLOOKUP(E1690,'Simulations - Consolidé'!$A$41:$P$45,14,0)),"")*$B$6</f>
        <v>29395.741935483864</v>
      </c>
      <c r="G1690" s="119" t="str" cm="1">
        <f t="array" ref="G1690">IF(SUMIF('BDD de référence'!$B$6:$B$4786,A1690,'BDD de référence'!$I$6:$I$4786)&gt;0,IFERROR((VLOOKUP(E1690,'Volet 1 - Domaines 2&amp;3'!$A$39:$L$43,11,0)*D1690+VLOOKUP(E1690,'Volet 1 - Domaines 2&amp;3'!$A$39:$L$43,12,0))*$B$6,error),"")</f>
        <v/>
      </c>
      <c r="H1690" s="119" t="str" cm="1">
        <f t="array" ref="H1690">IF(SUMIF('BDD de référence'!$B$6:$B$4786,A1690,'BDD de référence'!$J$6:$J$4786)&gt;0,IFERROR((VLOOKUP(E1690,'Volet 1 - Domaines 2&amp;3'!$A$39:$L$43,11,0)*D1690+VLOOKUP(E1690,'Volet 1 - Domaines 2&amp;3'!$A$39:$L$43,12,0))*$B$6,error),"")</f>
        <v/>
      </c>
      <c r="I1690" s="119">
        <f>IFERROR((VLOOKUP(E1690,'Simulations - Consolidé'!$A$41:$P$45,15,0)*D1690+VLOOKUP(E1690,'Simulations - Consolidé'!$A$41:$P$45,16,0)),"")*$C$6</f>
        <v>12778.923682140046</v>
      </c>
      <c r="J1690" s="167">
        <v>8271.11</v>
      </c>
      <c r="K1690" s="167">
        <v>9925.34</v>
      </c>
      <c r="L1690" s="167">
        <v>7254.04</v>
      </c>
      <c r="M1690" s="167">
        <v>8704.85</v>
      </c>
      <c r="N1690" s="167">
        <v>5967.89</v>
      </c>
      <c r="O1690" s="167">
        <v>7161.47</v>
      </c>
    </row>
    <row r="1691" spans="1:15">
      <c r="A1691" s="1" t="s">
        <v>7251</v>
      </c>
      <c r="B1691" s="1" t="str">
        <f>VLOOKUP(A1691,'BDD de référence'!$B$5:$D$5006,3,0)</f>
        <v>63</v>
      </c>
      <c r="C1691" s="1" t="str">
        <f>VLOOKUP(A1691,'BDD de référence'!$B$5:$E$5006,4,0)</f>
        <v>Auvergne-Rhône-Alpes</v>
      </c>
      <c r="D1691" s="201">
        <v>2038</v>
      </c>
      <c r="E1691" s="189" t="str">
        <f t="shared" si="26"/>
        <v>Tranche A</v>
      </c>
      <c r="F1691" s="119">
        <f>IFERROR((VLOOKUP(E1691,'Simulations - Consolidé'!$A$41:$P$45,13,0)*D1691+VLOOKUP(E1691,'Simulations - Consolidé'!$A$41:$P$45,14,0)),"")*$B$6</f>
        <v>16784.82857142857</v>
      </c>
      <c r="G1691" s="119" t="str" cm="1">
        <f t="array" ref="G1691">IF(SUMIF('BDD de référence'!$B$6:$B$4786,A1691,'BDD de référence'!$I$6:$I$4786)&gt;0,IFERROR((VLOOKUP(E1691,'Volet 1 - Domaines 2&amp;3'!$A$39:$L$43,11,0)*D1691+VLOOKUP(E1691,'Volet 1 - Domaines 2&amp;3'!$A$39:$L$43,12,0))*$B$6,error),"")</f>
        <v/>
      </c>
      <c r="H1691" s="119" t="str" cm="1">
        <f t="array" ref="H1691">IF(SUMIF('BDD de référence'!$B$6:$B$4786,A1691,'BDD de référence'!$J$6:$J$4786)&gt;0,IFERROR((VLOOKUP(E1691,'Volet 1 - Domaines 2&amp;3'!$A$39:$L$43,11,0)*D1691+VLOOKUP(E1691,'Volet 1 - Domaines 2&amp;3'!$A$39:$L$43,12,0))*$B$6,error),"")</f>
        <v/>
      </c>
      <c r="I1691" s="119">
        <f>IFERROR((VLOOKUP(E1691,'Simulations - Consolidé'!$A$41:$P$45,15,0)*D1691+VLOOKUP(E1691,'Simulations - Consolidé'!$A$41:$P$45,16,0)),"")*$C$6</f>
        <v>7296.7045296167253</v>
      </c>
      <c r="J1691" s="167">
        <v>5068.58</v>
      </c>
      <c r="K1691" s="167">
        <v>6082.3</v>
      </c>
      <c r="L1691" s="167">
        <v>4530.6000000000004</v>
      </c>
      <c r="M1691" s="167">
        <v>5436.72</v>
      </c>
      <c r="N1691" s="167">
        <v>4825.96</v>
      </c>
      <c r="O1691" s="167">
        <v>5791.16</v>
      </c>
    </row>
    <row r="1692" spans="1:15">
      <c r="A1692" s="1" t="s">
        <v>7212</v>
      </c>
      <c r="B1692" s="1" t="str">
        <f>VLOOKUP(A1692,'BDD de référence'!$B$5:$D$5006,3,0)</f>
        <v>63</v>
      </c>
      <c r="C1692" s="1" t="str">
        <f>VLOOKUP(A1692,'BDD de référence'!$B$5:$E$5006,4,0)</f>
        <v>Auvergne-Rhône-Alpes</v>
      </c>
      <c r="D1692" s="201">
        <v>13512</v>
      </c>
      <c r="E1692" s="189" t="str">
        <f t="shared" si="26"/>
        <v>Tranche B</v>
      </c>
      <c r="F1692" s="119">
        <f>IFERROR((VLOOKUP(E1692,'Simulations - Consolidé'!$A$41:$P$45,13,0)*D1692+VLOOKUP(E1692,'Simulations - Consolidé'!$A$41:$P$45,14,0)),"")*$B$6</f>
        <v>28970.632258064514</v>
      </c>
      <c r="G1692" s="119" t="str" cm="1">
        <f t="array" ref="G1692">IF(SUMIF('BDD de référence'!$B$6:$B$4786,A1692,'BDD de référence'!$I$6:$I$4786)&gt;0,IFERROR((VLOOKUP(E1692,'Volet 1 - Domaines 2&amp;3'!$A$39:$L$43,11,0)*D1692+VLOOKUP(E1692,'Volet 1 - Domaines 2&amp;3'!$A$39:$L$43,12,0))*$B$6,error),"")</f>
        <v/>
      </c>
      <c r="H1692" s="119" cm="1">
        <f t="array" ref="H1692">IF(SUMIF('BDD de référence'!$B$6:$B$4786,A1692,'BDD de référence'!$J$6:$J$4786)&gt;0,IFERROR((VLOOKUP(E1692,'Volet 1 - Domaines 2&amp;3'!$A$39:$L$43,11,0)*D1692+VLOOKUP(E1692,'Volet 1 - Domaines 2&amp;3'!$A$39:$L$43,12,0))*$B$6,error),"")</f>
        <v>15692.425806451614</v>
      </c>
      <c r="I1692" s="119">
        <f>IFERROR((VLOOKUP(E1692,'Simulations - Consolidé'!$A$41:$P$45,15,0)*D1692+VLOOKUP(E1692,'Simulations - Consolidé'!$A$41:$P$45,16,0)),"")*$C$6</f>
        <v>12594.119905586153</v>
      </c>
      <c r="J1692" s="167">
        <v>8175.6</v>
      </c>
      <c r="K1692" s="167">
        <v>9810.7199999999993</v>
      </c>
      <c r="L1692" s="167">
        <v>7167.21</v>
      </c>
      <c r="M1692" s="167">
        <v>8600.66</v>
      </c>
      <c r="N1692" s="167">
        <v>5941.84</v>
      </c>
      <c r="O1692" s="167">
        <v>7130.21</v>
      </c>
    </row>
    <row r="1693" spans="1:15">
      <c r="A1693" s="1" t="s">
        <v>7175</v>
      </c>
      <c r="B1693" s="1" t="str">
        <f>VLOOKUP(A1693,'BDD de référence'!$B$5:$D$5006,3,0)</f>
        <v>63</v>
      </c>
      <c r="C1693" s="1" t="str">
        <f>VLOOKUP(A1693,'BDD de référence'!$B$5:$E$5006,4,0)</f>
        <v>Auvergne-Rhône-Alpes</v>
      </c>
      <c r="D1693" s="201">
        <v>42508</v>
      </c>
      <c r="E1693" s="189" t="str">
        <f t="shared" si="26"/>
        <v>Tranche C</v>
      </c>
      <c r="F1693" s="119">
        <f>IFERROR((VLOOKUP(E1693,'Simulations - Consolidé'!$A$41:$P$45,13,0)*D1693+VLOOKUP(E1693,'Simulations - Consolidé'!$A$41:$P$45,14,0)),"")*$B$6</f>
        <v>49159.96915662651</v>
      </c>
      <c r="G1693" s="119" t="str" cm="1">
        <f t="array" ref="G1693">IF(SUMIF('BDD de référence'!$B$6:$B$4786,A1693,'BDD de référence'!$I$6:$I$4786)&gt;0,IFERROR((VLOOKUP(E1693,'Volet 1 - Domaines 2&amp;3'!$A$39:$L$43,11,0)*D1693+VLOOKUP(E1693,'Volet 1 - Domaines 2&amp;3'!$A$39:$L$43,12,0))*$B$6,error),"")</f>
        <v/>
      </c>
      <c r="H1693" s="119" cm="1">
        <f t="array" ref="H1693">IF(SUMIF('BDD de référence'!$B$6:$B$4786,A1693,'BDD de référence'!$J$6:$J$4786)&gt;0,IFERROR((VLOOKUP(E1693,'Volet 1 - Domaines 2&amp;3'!$A$39:$L$43,11,0)*D1693+VLOOKUP(E1693,'Volet 1 - Domaines 2&amp;3'!$A$39:$L$43,12,0))*$B$6,error),"")</f>
        <v>24230.972530120482</v>
      </c>
      <c r="I1693" s="119">
        <f>IFERROR((VLOOKUP(E1693,'Simulations - Consolidé'!$A$41:$P$45,15,0)*D1693+VLOOKUP(E1693,'Simulations - Consolidé'!$A$41:$P$45,16,0)),"")*$C$6</f>
        <v>21370.833076697032</v>
      </c>
      <c r="J1693" s="167">
        <v>13002.89</v>
      </c>
      <c r="K1693" s="167">
        <v>15603.47</v>
      </c>
      <c r="L1693" s="167">
        <v>10668.11</v>
      </c>
      <c r="M1693" s="167">
        <v>12801.74</v>
      </c>
      <c r="N1693" s="167">
        <v>7630.91</v>
      </c>
      <c r="O1693" s="167">
        <v>9157.1</v>
      </c>
    </row>
    <row r="1694" spans="1:15">
      <c r="A1694" s="1" t="s">
        <v>7155</v>
      </c>
      <c r="B1694" s="1" t="str">
        <f>VLOOKUP(A1694,'BDD de référence'!$B$5:$D$5006,3,0)</f>
        <v>63</v>
      </c>
      <c r="C1694" s="1" t="str">
        <f>VLOOKUP(A1694,'BDD de référence'!$B$5:$E$5006,4,0)</f>
        <v>Auvergne-Rhône-Alpes</v>
      </c>
      <c r="D1694" s="201">
        <v>98614</v>
      </c>
      <c r="E1694" s="189" t="str">
        <f t="shared" si="26"/>
        <v>Tranche C</v>
      </c>
      <c r="F1694" s="119">
        <f>IFERROR((VLOOKUP(E1694,'Simulations - Consolidé'!$A$41:$P$45,13,0)*D1694+VLOOKUP(E1694,'Simulations - Consolidé'!$A$41:$P$45,14,0)),"")*$B$6</f>
        <v>72602.813493975904</v>
      </c>
      <c r="G1694" s="119" t="str" cm="1">
        <f t="array" ref="G1694">IF(SUMIF('BDD de référence'!$B$6:$B$4786,A1694,'BDD de référence'!$I$6:$I$4786)&gt;0,IFERROR((VLOOKUP(E1694,'Volet 1 - Domaines 2&amp;3'!$A$39:$L$43,11,0)*D1694+VLOOKUP(E1694,'Volet 1 - Domaines 2&amp;3'!$A$39:$L$43,12,0))*$B$6,error),"")</f>
        <v/>
      </c>
      <c r="H1694" s="119" cm="1">
        <f t="array" ref="H1694">IF(SUMIF('BDD de référence'!$B$6:$B$4786,A1694,'BDD de référence'!$J$6:$J$4786)&gt;0,IFERROR((VLOOKUP(E1694,'Volet 1 - Domaines 2&amp;3'!$A$39:$L$43,11,0)*D1694+VLOOKUP(E1694,'Volet 1 - Domaines 2&amp;3'!$A$39:$L$43,12,0))*$B$6,error),"")</f>
        <v>30206.599518072289</v>
      </c>
      <c r="I1694" s="119">
        <f>IFERROR((VLOOKUP(E1694,'Simulations - Consolidé'!$A$41:$P$45,15,0)*D1694+VLOOKUP(E1694,'Simulations - Consolidé'!$A$41:$P$45,16,0)),"")*$C$6</f>
        <v>31561.911748457245</v>
      </c>
      <c r="J1694" s="167">
        <v>19086.669999999998</v>
      </c>
      <c r="K1694" s="167">
        <v>22904.01</v>
      </c>
      <c r="L1694" s="167">
        <v>13710</v>
      </c>
      <c r="M1694" s="167">
        <v>16452</v>
      </c>
      <c r="N1694" s="167">
        <v>10334.82</v>
      </c>
      <c r="O1694" s="167">
        <v>12401.79</v>
      </c>
    </row>
    <row r="1695" spans="1:15">
      <c r="A1695" s="1" t="s">
        <v>7215</v>
      </c>
      <c r="B1695" s="1" t="str">
        <f>VLOOKUP(A1695,'BDD de référence'!$B$5:$D$5006,3,0)</f>
        <v>63</v>
      </c>
      <c r="C1695" s="1" t="str">
        <f>VLOOKUP(A1695,'BDD de référence'!$B$5:$E$5006,4,0)</f>
        <v>Auvergne-Rhône-Alpes</v>
      </c>
      <c r="D1695" s="201">
        <v>12735.5</v>
      </c>
      <c r="E1695" s="189" t="str">
        <f t="shared" si="26"/>
        <v>Tranche B</v>
      </c>
      <c r="F1695" s="119">
        <f>IFERROR((VLOOKUP(E1695,'Simulations - Consolidé'!$A$41:$P$45,13,0)*D1695+VLOOKUP(E1695,'Simulations - Consolidé'!$A$41:$P$45,14,0)),"")*$B$6</f>
        <v>27948.658064516127</v>
      </c>
      <c r="G1695" s="119" t="str" cm="1">
        <f t="array" ref="G1695">IF(SUMIF('BDD de référence'!$B$6:$B$4786,A1695,'BDD de référence'!$I$6:$I$4786)&gt;0,IFERROR((VLOOKUP(E1695,'Volet 1 - Domaines 2&amp;3'!$A$39:$L$43,11,0)*D1695+VLOOKUP(E1695,'Volet 1 - Domaines 2&amp;3'!$A$39:$L$43,12,0))*$B$6,error),"")</f>
        <v/>
      </c>
      <c r="H1695" s="119" t="str" cm="1">
        <f t="array" ref="H1695">IF(SUMIF('BDD de référence'!$B$6:$B$4786,A1695,'BDD de référence'!$J$6:$J$4786)&gt;0,IFERROR((VLOOKUP(E1695,'Volet 1 - Domaines 2&amp;3'!$A$39:$L$43,11,0)*D1695+VLOOKUP(E1695,'Volet 1 - Domaines 2&amp;3'!$A$39:$L$43,12,0))*$B$6,error),"")</f>
        <v/>
      </c>
      <c r="I1695" s="119">
        <f>IFERROR((VLOOKUP(E1695,'Simulations - Consolidé'!$A$41:$P$45,15,0)*D1695+VLOOKUP(E1695,'Simulations - Consolidé'!$A$41:$P$45,16,0)),"")*$C$6</f>
        <v>12149.847049567268</v>
      </c>
      <c r="J1695" s="167">
        <v>7945.99</v>
      </c>
      <c r="K1695" s="167">
        <v>9535.19</v>
      </c>
      <c r="L1695" s="167">
        <v>6958.4800000000005</v>
      </c>
      <c r="M1695" s="167">
        <v>8350.18</v>
      </c>
      <c r="N1695" s="167">
        <v>5879.21</v>
      </c>
      <c r="O1695" s="167">
        <v>7055.06</v>
      </c>
    </row>
    <row r="1696" spans="1:15">
      <c r="A1696" s="1" t="s">
        <v>7201</v>
      </c>
      <c r="B1696" s="1" t="str">
        <f>VLOOKUP(A1696,'BDD de référence'!$B$5:$D$5006,3,0)</f>
        <v>63</v>
      </c>
      <c r="C1696" s="1" t="str">
        <f>VLOOKUP(A1696,'BDD de référence'!$B$5:$E$5006,4,0)</f>
        <v>Auvergne-Rhône-Alpes</v>
      </c>
      <c r="D1696" s="201">
        <v>16395.5</v>
      </c>
      <c r="E1696" s="189" t="str">
        <f t="shared" si="26"/>
        <v>Tranche B</v>
      </c>
      <c r="F1696" s="119">
        <f>IFERROR((VLOOKUP(E1696,'Simulations - Consolidé'!$A$41:$P$45,13,0)*D1696+VLOOKUP(E1696,'Simulations - Consolidé'!$A$41:$P$45,14,0)),"")*$B$6</f>
        <v>32765.690322580642</v>
      </c>
      <c r="G1696" s="119" t="str" cm="1">
        <f t="array" ref="G1696">IF(SUMIF('BDD de référence'!$B$6:$B$4786,A1696,'BDD de référence'!$I$6:$I$4786)&gt;0,IFERROR((VLOOKUP(E1696,'Volet 1 - Domaines 2&amp;3'!$A$39:$L$43,11,0)*D1696+VLOOKUP(E1696,'Volet 1 - Domaines 2&amp;3'!$A$39:$L$43,12,0))*$B$6,error),"")</f>
        <v/>
      </c>
      <c r="H1696" s="119" t="str" cm="1">
        <f t="array" ref="H1696">IF(SUMIF('BDD de référence'!$B$6:$B$4786,A1696,'BDD de référence'!$J$6:$J$4786)&gt;0,IFERROR((VLOOKUP(E1696,'Volet 1 - Domaines 2&amp;3'!$A$39:$L$43,11,0)*D1696+VLOOKUP(E1696,'Volet 1 - Domaines 2&amp;3'!$A$39:$L$43,12,0))*$B$6,error),"")</f>
        <v/>
      </c>
      <c r="I1696" s="119">
        <f>IFERROR((VLOOKUP(E1696,'Simulations - Consolidé'!$A$41:$P$45,15,0)*D1696+VLOOKUP(E1696,'Simulations - Consolidé'!$A$41:$P$45,16,0)),"")*$C$6</f>
        <v>14243.908418568057</v>
      </c>
      <c r="J1696" s="167">
        <v>9028.25</v>
      </c>
      <c r="K1696" s="167">
        <v>10833.9</v>
      </c>
      <c r="L1696" s="167">
        <v>7942.35</v>
      </c>
      <c r="M1696" s="167">
        <v>9530.82</v>
      </c>
      <c r="N1696" s="167">
        <v>6174.38</v>
      </c>
      <c r="O1696" s="167">
        <v>7409.26</v>
      </c>
    </row>
    <row r="1697" spans="1:15">
      <c r="A1697" s="1" t="s">
        <v>471</v>
      </c>
      <c r="B1697" s="1" t="str">
        <f>VLOOKUP(A1697,'BDD de référence'!$B$5:$D$5006,3,0)</f>
        <v>63</v>
      </c>
      <c r="C1697" s="1" t="str">
        <f>VLOOKUP(A1697,'BDD de référence'!$B$5:$E$5006,4,0)</f>
        <v>Auvergne-Rhône-Alpes</v>
      </c>
      <c r="D1697" s="201">
        <v>15149</v>
      </c>
      <c r="E1697" s="189" t="str">
        <f t="shared" si="26"/>
        <v>Tranche B</v>
      </c>
      <c r="F1697" s="119">
        <f>IFERROR((VLOOKUP(E1697,'Simulations - Consolidé'!$A$41:$P$45,13,0)*D1697+VLOOKUP(E1697,'Simulations - Consolidé'!$A$41:$P$45,14,0)),"")*$B$6</f>
        <v>31125.135483870967</v>
      </c>
      <c r="G1697" s="119" t="str" cm="1">
        <f t="array" ref="G1697">IF(SUMIF('BDD de référence'!$B$6:$B$4786,A1697,'BDD de référence'!$I$6:$I$4786)&gt;0,IFERROR((VLOOKUP(E1697,'Volet 1 - Domaines 2&amp;3'!$A$39:$L$43,11,0)*D1697+VLOOKUP(E1697,'Volet 1 - Domaines 2&amp;3'!$A$39:$L$43,12,0))*$B$6,error),"")</f>
        <v/>
      </c>
      <c r="H1697" s="119" t="str" cm="1">
        <f t="array" ref="H1697">IF(SUMIF('BDD de référence'!$B$6:$B$4786,A1697,'BDD de référence'!$J$6:$J$4786)&gt;0,IFERROR((VLOOKUP(E1697,'Volet 1 - Domaines 2&amp;3'!$A$39:$L$43,11,0)*D1697+VLOOKUP(E1697,'Volet 1 - Domaines 2&amp;3'!$A$39:$L$43,12,0))*$B$6,error),"")</f>
        <v/>
      </c>
      <c r="I1697" s="119">
        <f>IFERROR((VLOOKUP(E1697,'Simulations - Consolidé'!$A$41:$P$45,15,0)*D1697+VLOOKUP(E1697,'Simulations - Consolidé'!$A$41:$P$45,16,0)),"")*$C$6</f>
        <v>13530.726042486231</v>
      </c>
      <c r="J1697" s="167">
        <v>8659.66</v>
      </c>
      <c r="K1697" s="167">
        <v>10391.6</v>
      </c>
      <c r="L1697" s="167">
        <v>7607.26</v>
      </c>
      <c r="M1697" s="167">
        <v>9128.7199999999993</v>
      </c>
      <c r="N1697" s="167">
        <v>6073.85</v>
      </c>
      <c r="O1697" s="167">
        <v>7288.62</v>
      </c>
    </row>
    <row r="1698" spans="1:15">
      <c r="A1698" s="1" t="s">
        <v>7344</v>
      </c>
      <c r="B1698" s="1" t="str">
        <f>VLOOKUP(A1698,'BDD de référence'!$B$5:$D$5006,3,0)</f>
        <v>64</v>
      </c>
      <c r="C1698" s="1" t="str">
        <f>VLOOKUP(A1698,'BDD de référence'!$B$5:$E$5006,4,0)</f>
        <v>Nouvelle-Aquitaine</v>
      </c>
      <c r="D1698" s="201">
        <v>14837.5</v>
      </c>
      <c r="E1698" s="189" t="str">
        <f t="shared" si="26"/>
        <v>Tranche B</v>
      </c>
      <c r="F1698" s="119">
        <f>IFERROR((VLOOKUP(E1698,'Simulations - Consolidé'!$A$41:$P$45,13,0)*D1698+VLOOKUP(E1698,'Simulations - Consolidé'!$A$41:$P$45,14,0)),"")*$B$6</f>
        <v>30715.16129032258</v>
      </c>
      <c r="G1698" s="119" t="str" cm="1">
        <f t="array" ref="G1698">IF(SUMIF('BDD de référence'!$B$6:$B$4786,A1698,'BDD de référence'!$I$6:$I$4786)&gt;0,IFERROR((VLOOKUP(E1698,'Volet 1 - Domaines 2&amp;3'!$A$39:$L$43,11,0)*D1698+VLOOKUP(E1698,'Volet 1 - Domaines 2&amp;3'!$A$39:$L$43,12,0))*$B$6,error),"")</f>
        <v/>
      </c>
      <c r="H1698" s="119" t="str" cm="1">
        <f t="array" ref="H1698">IF(SUMIF('BDD de référence'!$B$6:$B$4786,A1698,'BDD de référence'!$J$6:$J$4786)&gt;0,IFERROR((VLOOKUP(E1698,'Volet 1 - Domaines 2&amp;3'!$A$39:$L$43,11,0)*D1698+VLOOKUP(E1698,'Volet 1 - Domaines 2&amp;3'!$A$39:$L$43,12,0))*$B$6,error),"")</f>
        <v/>
      </c>
      <c r="I1698" s="119">
        <f>IFERROR((VLOOKUP(E1698,'Simulations - Consolidé'!$A$41:$P$45,15,0)*D1698+VLOOKUP(E1698,'Simulations - Consolidé'!$A$41:$P$45,16,0)),"")*$C$6</f>
        <v>13352.501966955151</v>
      </c>
      <c r="J1698" s="167">
        <v>8567.5500000000011</v>
      </c>
      <c r="K1698" s="167">
        <v>10281.06</v>
      </c>
      <c r="L1698" s="167">
        <v>7523.5300000000007</v>
      </c>
      <c r="M1698" s="167">
        <v>9028.24</v>
      </c>
      <c r="N1698" s="167">
        <v>6048.7300000000005</v>
      </c>
      <c r="O1698" s="167">
        <v>7258.4800000000005</v>
      </c>
    </row>
    <row r="1699" spans="1:15">
      <c r="A1699" s="1" t="s">
        <v>7410</v>
      </c>
      <c r="B1699" s="1" t="str">
        <f>VLOOKUP(A1699,'BDD de référence'!$B$5:$D$5006,3,0)</f>
        <v>64</v>
      </c>
      <c r="C1699" s="1" t="str">
        <f>VLOOKUP(A1699,'BDD de référence'!$B$5:$E$5006,4,0)</f>
        <v>Nouvelle-Aquitaine</v>
      </c>
      <c r="D1699" s="201">
        <v>2291</v>
      </c>
      <c r="E1699" s="189" t="str">
        <f t="shared" si="26"/>
        <v>Tranche A</v>
      </c>
      <c r="F1699" s="119">
        <f>IFERROR((VLOOKUP(E1699,'Simulations - Consolidé'!$A$41:$P$45,13,0)*D1699+VLOOKUP(E1699,'Simulations - Consolidé'!$A$41:$P$45,14,0)),"")*$B$6</f>
        <v>16969.157142857144</v>
      </c>
      <c r="G1699" s="119" t="str" cm="1">
        <f t="array" ref="G1699">IF(SUMIF('BDD de référence'!$B$6:$B$4786,A1699,'BDD de référence'!$I$6:$I$4786)&gt;0,IFERROR((VLOOKUP(E1699,'Volet 1 - Domaines 2&amp;3'!$A$39:$L$43,11,0)*D1699+VLOOKUP(E1699,'Volet 1 - Domaines 2&amp;3'!$A$39:$L$43,12,0))*$B$6,error),"")</f>
        <v/>
      </c>
      <c r="H1699" s="119" t="str" cm="1">
        <f t="array" ref="H1699">IF(SUMIF('BDD de référence'!$B$6:$B$4786,A1699,'BDD de référence'!$J$6:$J$4786)&gt;0,IFERROR((VLOOKUP(E1699,'Volet 1 - Domaines 2&amp;3'!$A$39:$L$43,11,0)*D1699+VLOOKUP(E1699,'Volet 1 - Domaines 2&amp;3'!$A$39:$L$43,12,0))*$B$6,error),"")</f>
        <v/>
      </c>
      <c r="I1699" s="119">
        <f>IFERROR((VLOOKUP(E1699,'Simulations - Consolidé'!$A$41:$P$45,15,0)*D1699+VLOOKUP(E1699,'Simulations - Consolidé'!$A$41:$P$45,16,0)),"")*$C$6</f>
        <v>7376.8358885017415</v>
      </c>
      <c r="J1699" s="167">
        <v>5128.8200000000006</v>
      </c>
      <c r="K1699" s="167">
        <v>6154.59</v>
      </c>
      <c r="L1699" s="167">
        <v>4575.7800000000007</v>
      </c>
      <c r="M1699" s="167">
        <v>5490.9400000000005</v>
      </c>
      <c r="N1699" s="167">
        <v>4856.08</v>
      </c>
      <c r="O1699" s="167">
        <v>5827.3</v>
      </c>
    </row>
    <row r="1700" spans="1:15">
      <c r="A1700" s="1" t="s">
        <v>7355</v>
      </c>
      <c r="B1700" s="1" t="str">
        <f>VLOOKUP(A1700,'BDD de référence'!$B$5:$D$5006,3,0)</f>
        <v>64</v>
      </c>
      <c r="C1700" s="1" t="str">
        <f>VLOOKUP(A1700,'BDD de référence'!$B$5:$E$5006,4,0)</f>
        <v>Nouvelle-Aquitaine</v>
      </c>
      <c r="D1700" s="201">
        <v>14309</v>
      </c>
      <c r="E1700" s="189" t="str">
        <f t="shared" si="26"/>
        <v>Tranche B</v>
      </c>
      <c r="F1700" s="119">
        <f>IFERROR((VLOOKUP(E1700,'Simulations - Consolidé'!$A$41:$P$45,13,0)*D1700+VLOOKUP(E1700,'Simulations - Consolidé'!$A$41:$P$45,14,0)),"")*$B$6</f>
        <v>30019.58709677419</v>
      </c>
      <c r="G1700" s="119" t="str" cm="1">
        <f t="array" ref="G1700">IF(SUMIF('BDD de référence'!$B$6:$B$4786,A1700,'BDD de référence'!$I$6:$I$4786)&gt;0,IFERROR((VLOOKUP(E1700,'Volet 1 - Domaines 2&amp;3'!$A$39:$L$43,11,0)*D1700+VLOOKUP(E1700,'Volet 1 - Domaines 2&amp;3'!$A$39:$L$43,12,0))*$B$6,error),"")</f>
        <v/>
      </c>
      <c r="H1700" s="119" t="str" cm="1">
        <f t="array" ref="H1700">IF(SUMIF('BDD de référence'!$B$6:$B$4786,A1700,'BDD de référence'!$J$6:$J$4786)&gt;0,IFERROR((VLOOKUP(E1700,'Volet 1 - Domaines 2&amp;3'!$A$39:$L$43,11,0)*D1700+VLOOKUP(E1700,'Volet 1 - Domaines 2&amp;3'!$A$39:$L$43,12,0))*$B$6,error),"")</f>
        <v/>
      </c>
      <c r="I1700" s="119">
        <f>IFERROR((VLOOKUP(E1700,'Simulations - Consolidé'!$A$41:$P$45,15,0)*D1700+VLOOKUP(E1700,'Simulations - Consolidé'!$A$41:$P$45,16,0)),"")*$C$6</f>
        <v>13050.121793863098</v>
      </c>
      <c r="J1700" s="167">
        <v>8411.27</v>
      </c>
      <c r="K1700" s="167">
        <v>10093.530000000001</v>
      </c>
      <c r="L1700" s="167">
        <v>7381.46</v>
      </c>
      <c r="M1700" s="167">
        <v>8857.76</v>
      </c>
      <c r="N1700" s="167">
        <v>6006.1100000000006</v>
      </c>
      <c r="O1700" s="167">
        <v>7207.34</v>
      </c>
    </row>
    <row r="1701" spans="1:15">
      <c r="A1701" s="1" t="s">
        <v>7357</v>
      </c>
      <c r="B1701" s="1" t="str">
        <f>VLOOKUP(A1701,'BDD de référence'!$B$5:$D$5006,3,0)</f>
        <v>64</v>
      </c>
      <c r="C1701" s="1" t="str">
        <f>VLOOKUP(A1701,'BDD de référence'!$B$5:$E$5006,4,0)</f>
        <v>Nouvelle-Aquitaine</v>
      </c>
      <c r="D1701" s="201">
        <v>13700.5</v>
      </c>
      <c r="E1701" s="189" t="str">
        <f t="shared" si="26"/>
        <v>Tranche B</v>
      </c>
      <c r="F1701" s="119">
        <f>IFERROR((VLOOKUP(E1701,'Simulations - Consolidé'!$A$41:$P$45,13,0)*D1701+VLOOKUP(E1701,'Simulations - Consolidé'!$A$41:$P$45,14,0)),"")*$B$6</f>
        <v>29218.722580645161</v>
      </c>
      <c r="G1701" s="119" t="str" cm="1">
        <f t="array" ref="G1701">IF(SUMIF('BDD de référence'!$B$6:$B$4786,A1701,'BDD de référence'!$I$6:$I$4786)&gt;0,IFERROR((VLOOKUP(E1701,'Volet 1 - Domaines 2&amp;3'!$A$39:$L$43,11,0)*D1701+VLOOKUP(E1701,'Volet 1 - Domaines 2&amp;3'!$A$39:$L$43,12,0))*$B$6,error),"")</f>
        <v/>
      </c>
      <c r="H1701" s="119" t="str" cm="1">
        <f t="array" ref="H1701">IF(SUMIF('BDD de référence'!$B$6:$B$4786,A1701,'BDD de référence'!$J$6:$J$4786)&gt;0,IFERROR((VLOOKUP(E1701,'Volet 1 - Domaines 2&amp;3'!$A$39:$L$43,11,0)*D1701+VLOOKUP(E1701,'Volet 1 - Domaines 2&amp;3'!$A$39:$L$43,12,0))*$B$6,error),"")</f>
        <v/>
      </c>
      <c r="I1701" s="119">
        <f>IFERROR((VLOOKUP(E1701,'Simulations - Consolidé'!$A$41:$P$45,15,0)*D1701+VLOOKUP(E1701,'Simulations - Consolidé'!$A$41:$P$45,16,0)),"")*$C$6</f>
        <v>12701.969787568843</v>
      </c>
      <c r="J1701" s="167">
        <v>8231.34</v>
      </c>
      <c r="K1701" s="167">
        <v>9877.61</v>
      </c>
      <c r="L1701" s="167">
        <v>7217.89</v>
      </c>
      <c r="M1701" s="167">
        <v>8661.4699999999993</v>
      </c>
      <c r="N1701" s="167">
        <v>5957.04</v>
      </c>
      <c r="O1701" s="167">
        <v>7148.45</v>
      </c>
    </row>
    <row r="1702" spans="1:15">
      <c r="A1702" s="1" t="s">
        <v>7395</v>
      </c>
      <c r="B1702" s="1" t="str">
        <f>VLOOKUP(A1702,'BDD de référence'!$B$5:$D$5006,3,0)</f>
        <v>64</v>
      </c>
      <c r="C1702" s="1" t="str">
        <f>VLOOKUP(A1702,'BDD de référence'!$B$5:$E$5006,4,0)</f>
        <v>Nouvelle-Aquitaine</v>
      </c>
      <c r="D1702" s="201">
        <v>7748.5</v>
      </c>
      <c r="E1702" s="189" t="str">
        <f t="shared" si="26"/>
        <v>Tranche B</v>
      </c>
      <c r="F1702" s="119">
        <f>IFERROR((VLOOKUP(E1702,'Simulations - Consolidé'!$A$41:$P$45,13,0)*D1702+VLOOKUP(E1702,'Simulations - Consolidé'!$A$41:$P$45,14,0)),"")*$B$6</f>
        <v>21385.122580645162</v>
      </c>
      <c r="G1702" s="119" t="str" cm="1">
        <f t="array" ref="G1702">IF(SUMIF('BDD de référence'!$B$6:$B$4786,A1702,'BDD de référence'!$I$6:$I$4786)&gt;0,IFERROR((VLOOKUP(E1702,'Volet 1 - Domaines 2&amp;3'!$A$39:$L$43,11,0)*D1702+VLOOKUP(E1702,'Volet 1 - Domaines 2&amp;3'!$A$39:$L$43,12,0))*$B$6,error),"")</f>
        <v/>
      </c>
      <c r="H1702" s="119" t="str" cm="1">
        <f t="array" ref="H1702">IF(SUMIF('BDD de référence'!$B$6:$B$4786,A1702,'BDD de référence'!$J$6:$J$4786)&gt;0,IFERROR((VLOOKUP(E1702,'Volet 1 - Domaines 2&amp;3'!$A$39:$L$43,11,0)*D1702+VLOOKUP(E1702,'Volet 1 - Domaines 2&amp;3'!$A$39:$L$43,12,0))*$B$6,error),"")</f>
        <v/>
      </c>
      <c r="I1702" s="119">
        <f>IFERROR((VLOOKUP(E1702,'Simulations - Consolidé'!$A$41:$P$45,15,0)*D1702+VLOOKUP(E1702,'Simulations - Consolidé'!$A$41:$P$45,16,0)),"")*$C$6</f>
        <v>9296.5453973249405</v>
      </c>
      <c r="J1702" s="167">
        <v>6471.34</v>
      </c>
      <c r="K1702" s="167">
        <v>7765.6100000000006</v>
      </c>
      <c r="L1702" s="167">
        <v>5617.89</v>
      </c>
      <c r="M1702" s="167">
        <v>6741.47</v>
      </c>
      <c r="N1702" s="167">
        <v>5477.04</v>
      </c>
      <c r="O1702" s="167">
        <v>6572.45</v>
      </c>
    </row>
    <row r="1703" spans="1:15">
      <c r="A1703" s="1" t="s">
        <v>7322</v>
      </c>
      <c r="B1703" s="1" t="str">
        <f>VLOOKUP(A1703,'BDD de référence'!$B$5:$D$5006,3,0)</f>
        <v>64</v>
      </c>
      <c r="C1703" s="1" t="str">
        <f>VLOOKUP(A1703,'BDD de référence'!$B$5:$E$5006,4,0)</f>
        <v>Nouvelle-Aquitaine</v>
      </c>
      <c r="D1703" s="201">
        <v>24403.5</v>
      </c>
      <c r="E1703" s="189" t="str">
        <f t="shared" si="26"/>
        <v>Tranche C</v>
      </c>
      <c r="F1703" s="119">
        <f>IFERROR((VLOOKUP(E1703,'Simulations - Consolidé'!$A$41:$P$45,13,0)*D1703+VLOOKUP(E1703,'Simulations - Consolidé'!$A$41:$P$45,14,0)),"")*$B$6</f>
        <v>41595.341927710841</v>
      </c>
      <c r="G1703" s="119" t="str" cm="1">
        <f t="array" ref="G1703">IF(SUMIF('BDD de référence'!$B$6:$B$4786,A1703,'BDD de référence'!$I$6:$I$4786)&gt;0,IFERROR((VLOOKUP(E1703,'Volet 1 - Domaines 2&amp;3'!$A$39:$L$43,11,0)*D1703+VLOOKUP(E1703,'Volet 1 - Domaines 2&amp;3'!$A$39:$L$43,12,0))*$B$6,error),"")</f>
        <v/>
      </c>
      <c r="H1703" s="119" t="str" cm="1">
        <f t="array" ref="H1703">IF(SUMIF('BDD de référence'!$B$6:$B$4786,A1703,'BDD de référence'!$J$6:$J$4786)&gt;0,IFERROR((VLOOKUP(E1703,'Volet 1 - Domaines 2&amp;3'!$A$39:$L$43,11,0)*D1703+VLOOKUP(E1703,'Volet 1 - Domaines 2&amp;3'!$A$39:$L$43,12,0))*$B$6,error),"")</f>
        <v/>
      </c>
      <c r="I1703" s="119">
        <f>IFERROR((VLOOKUP(E1703,'Simulations - Consolidé'!$A$41:$P$45,15,0)*D1703+VLOOKUP(E1703,'Simulations - Consolidé'!$A$41:$P$45,16,0)),"")*$C$6</f>
        <v>18082.336591243024</v>
      </c>
      <c r="J1703" s="167">
        <v>11039.75</v>
      </c>
      <c r="K1703" s="167">
        <v>13247.7</v>
      </c>
      <c r="L1703" s="167">
        <v>9686.5500000000011</v>
      </c>
      <c r="M1703" s="167">
        <v>11623.86</v>
      </c>
      <c r="N1703" s="167">
        <v>6758.41</v>
      </c>
      <c r="O1703" s="167">
        <v>8110.1</v>
      </c>
    </row>
    <row r="1704" spans="1:15">
      <c r="A1704" s="1" t="s">
        <v>7401</v>
      </c>
      <c r="B1704" s="1" t="str">
        <f>VLOOKUP(A1704,'BDD de référence'!$B$5:$D$5006,3,0)</f>
        <v>64</v>
      </c>
      <c r="C1704" s="1" t="str">
        <f>VLOOKUP(A1704,'BDD de référence'!$B$5:$E$5006,4,0)</f>
        <v>Nouvelle-Aquitaine</v>
      </c>
      <c r="D1704" s="201">
        <v>3913.5</v>
      </c>
      <c r="E1704" s="189" t="str">
        <f t="shared" si="26"/>
        <v>Tranche A</v>
      </c>
      <c r="F1704" s="119">
        <f>IFERROR((VLOOKUP(E1704,'Simulations - Consolidé'!$A$41:$P$45,13,0)*D1704+VLOOKUP(E1704,'Simulations - Consolidé'!$A$41:$P$45,14,0)),"")*$B$6</f>
        <v>18151.264285714286</v>
      </c>
      <c r="G1704" s="119" t="str" cm="1">
        <f t="array" ref="G1704">IF(SUMIF('BDD de référence'!$B$6:$B$4786,A1704,'BDD de référence'!$I$6:$I$4786)&gt;0,IFERROR((VLOOKUP(E1704,'Volet 1 - Domaines 2&amp;3'!$A$39:$L$43,11,0)*D1704+VLOOKUP(E1704,'Volet 1 - Domaines 2&amp;3'!$A$39:$L$43,12,0))*$B$6,error),"")</f>
        <v/>
      </c>
      <c r="H1704" s="119" t="str" cm="1">
        <f t="array" ref="H1704">IF(SUMIF('BDD de référence'!$B$6:$B$4786,A1704,'BDD de référence'!$J$6:$J$4786)&gt;0,IFERROR((VLOOKUP(E1704,'Volet 1 - Domaines 2&amp;3'!$A$39:$L$43,11,0)*D1704+VLOOKUP(E1704,'Volet 1 - Domaines 2&amp;3'!$A$39:$L$43,12,0))*$B$6,error),"")</f>
        <v/>
      </c>
      <c r="I1704" s="119">
        <f>IFERROR((VLOOKUP(E1704,'Simulations - Consolidé'!$A$41:$P$45,15,0)*D1704+VLOOKUP(E1704,'Simulations - Consolidé'!$A$41:$P$45,16,0)),"")*$C$6</f>
        <v>7890.7217770034831</v>
      </c>
      <c r="J1704" s="167">
        <v>5515.13</v>
      </c>
      <c r="K1704" s="167">
        <v>6618.16</v>
      </c>
      <c r="L1704" s="167">
        <v>4865.51</v>
      </c>
      <c r="M1704" s="167">
        <v>5838.62</v>
      </c>
      <c r="N1704" s="167">
        <v>5049.24</v>
      </c>
      <c r="O1704" s="167">
        <v>6059.09</v>
      </c>
    </row>
    <row r="1705" spans="1:15">
      <c r="A1705" s="1" t="s">
        <v>7350</v>
      </c>
      <c r="B1705" s="1" t="str">
        <f>VLOOKUP(A1705,'BDD de référence'!$B$5:$D$5006,3,0)</f>
        <v>64</v>
      </c>
      <c r="C1705" s="1" t="str">
        <f>VLOOKUP(A1705,'BDD de référence'!$B$5:$E$5006,4,0)</f>
        <v>Nouvelle-Aquitaine</v>
      </c>
      <c r="D1705" s="201">
        <v>17792.5</v>
      </c>
      <c r="E1705" s="189" t="str">
        <f t="shared" si="26"/>
        <v>Tranche B</v>
      </c>
      <c r="F1705" s="119">
        <f>IFERROR((VLOOKUP(E1705,'Simulations - Consolidé'!$A$41:$P$45,13,0)*D1705+VLOOKUP(E1705,'Simulations - Consolidé'!$A$41:$P$45,14,0)),"")*$B$6</f>
        <v>34604.322580645159</v>
      </c>
      <c r="G1705" s="119" t="str" cm="1">
        <f t="array" ref="G1705">IF(SUMIF('BDD de référence'!$B$6:$B$4786,A1705,'BDD de référence'!$I$6:$I$4786)&gt;0,IFERROR((VLOOKUP(E1705,'Volet 1 - Domaines 2&amp;3'!$A$39:$L$43,11,0)*D1705+VLOOKUP(E1705,'Volet 1 - Domaines 2&amp;3'!$A$39:$L$43,12,0))*$B$6,error),"")</f>
        <v/>
      </c>
      <c r="H1705" s="119" t="str" cm="1">
        <f t="array" ref="H1705">IF(SUMIF('BDD de référence'!$B$6:$B$4786,A1705,'BDD de référence'!$J$6:$J$4786)&gt;0,IFERROR((VLOOKUP(E1705,'Volet 1 - Domaines 2&amp;3'!$A$39:$L$43,11,0)*D1705+VLOOKUP(E1705,'Volet 1 - Domaines 2&amp;3'!$A$39:$L$43,12,0))*$B$6,error),"")</f>
        <v/>
      </c>
      <c r="I1705" s="119">
        <f>IFERROR((VLOOKUP(E1705,'Simulations - Consolidé'!$A$41:$P$45,15,0)*D1705+VLOOKUP(E1705,'Simulations - Consolidé'!$A$41:$P$45,16,0)),"")*$C$6</f>
        <v>15043.199055861527</v>
      </c>
      <c r="J1705" s="167">
        <v>9441.34</v>
      </c>
      <c r="K1705" s="167">
        <v>11329.61</v>
      </c>
      <c r="L1705" s="167">
        <v>8317.89</v>
      </c>
      <c r="M1705" s="167">
        <v>9981.4699999999993</v>
      </c>
      <c r="N1705" s="167">
        <v>6287.04</v>
      </c>
      <c r="O1705" s="167">
        <v>7544.45</v>
      </c>
    </row>
    <row r="1706" spans="1:15">
      <c r="A1706" s="1" t="s">
        <v>7317</v>
      </c>
      <c r="B1706" s="1" t="str">
        <f>VLOOKUP(A1706,'BDD de référence'!$B$5:$D$5006,3,0)</f>
        <v>64</v>
      </c>
      <c r="C1706" s="1" t="str">
        <f>VLOOKUP(A1706,'BDD de référence'!$B$5:$E$5006,4,0)</f>
        <v>Nouvelle-Aquitaine</v>
      </c>
      <c r="D1706" s="201">
        <v>27036</v>
      </c>
      <c r="E1706" s="189" t="str">
        <f t="shared" si="26"/>
        <v>Tranche C</v>
      </c>
      <c r="F1706" s="119">
        <f>IFERROR((VLOOKUP(E1706,'Simulations - Consolidé'!$A$41:$P$45,13,0)*D1706+VLOOKUP(E1706,'Simulations - Consolidé'!$A$41:$P$45,14,0)),"")*$B$6</f>
        <v>42695.282891566261</v>
      </c>
      <c r="G1706" s="119" t="str" cm="1">
        <f t="array" ref="G1706">IF(SUMIF('BDD de référence'!$B$6:$B$4786,A1706,'BDD de référence'!$I$6:$I$4786)&gt;0,IFERROR((VLOOKUP(E1706,'Volet 1 - Domaines 2&amp;3'!$A$39:$L$43,11,0)*D1706+VLOOKUP(E1706,'Volet 1 - Domaines 2&amp;3'!$A$39:$L$43,12,0))*$B$6,error),"")</f>
        <v/>
      </c>
      <c r="H1706" s="119" cm="1">
        <f t="array" ref="H1706">IF(SUMIF('BDD de référence'!$B$6:$B$4786,A1706,'BDD de référence'!$J$6:$J$4786)&gt;0,IFERROR((VLOOKUP(E1706,'Volet 1 - Domaines 2&amp;3'!$A$39:$L$43,11,0)*D1706+VLOOKUP(E1706,'Volet 1 - Domaines 2&amp;3'!$A$39:$L$43,12,0))*$B$6,error),"")</f>
        <v>22583.111325301201</v>
      </c>
      <c r="I1706" s="119">
        <f>IFERROR((VLOOKUP(E1706,'Simulations - Consolidé'!$A$41:$P$45,15,0)*D1706+VLOOKUP(E1706,'Simulations - Consolidé'!$A$41:$P$45,16,0)),"")*$C$6</f>
        <v>18560.503179547461</v>
      </c>
      <c r="J1706" s="167">
        <v>11325.2</v>
      </c>
      <c r="K1706" s="167">
        <v>13590.24</v>
      </c>
      <c r="L1706" s="167">
        <v>9829.27</v>
      </c>
      <c r="M1706" s="167">
        <v>11795.130000000001</v>
      </c>
      <c r="N1706" s="167">
        <v>6885.2800000000007</v>
      </c>
      <c r="O1706" s="167">
        <v>8262.34</v>
      </c>
    </row>
    <row r="1707" spans="1:15">
      <c r="A1707" s="1" t="s">
        <v>7287</v>
      </c>
      <c r="B1707" s="1" t="str">
        <f>VLOOKUP(A1707,'BDD de référence'!$B$5:$D$5006,3,0)</f>
        <v>64</v>
      </c>
      <c r="C1707" s="1" t="str">
        <f>VLOOKUP(A1707,'BDD de référence'!$B$5:$E$5006,4,0)</f>
        <v>Nouvelle-Aquitaine</v>
      </c>
      <c r="D1707" s="201">
        <v>92016.5</v>
      </c>
      <c r="E1707" s="189" t="str">
        <f t="shared" si="26"/>
        <v>Tranche C</v>
      </c>
      <c r="F1707" s="119">
        <f>IFERROR((VLOOKUP(E1707,'Simulations - Consolidé'!$A$41:$P$45,13,0)*D1707+VLOOKUP(E1707,'Simulations - Consolidé'!$A$41:$P$45,14,0)),"")*$B$6</f>
        <v>69846.171325301199</v>
      </c>
      <c r="G1707" s="119" t="str" cm="1">
        <f t="array" ref="G1707">IF(SUMIF('BDD de référence'!$B$6:$B$4786,A1707,'BDD de référence'!$I$6:$I$4786)&gt;0,IFERROR((VLOOKUP(E1707,'Volet 1 - Domaines 2&amp;3'!$A$39:$L$43,11,0)*D1707+VLOOKUP(E1707,'Volet 1 - Domaines 2&amp;3'!$A$39:$L$43,12,0))*$B$6,error),"")</f>
        <v/>
      </c>
      <c r="H1707" s="119" t="str" cm="1">
        <f t="array" ref="H1707">IF(SUMIF('BDD de référence'!$B$6:$B$4786,A1707,'BDD de référence'!$J$6:$J$4786)&gt;0,IFERROR((VLOOKUP(E1707,'Volet 1 - Domaines 2&amp;3'!$A$39:$L$43,11,0)*D1707+VLOOKUP(E1707,'Volet 1 - Domaines 2&amp;3'!$A$39:$L$43,12,0))*$B$6,error),"")</f>
        <v/>
      </c>
      <c r="I1707" s="119">
        <f>IFERROR((VLOOKUP(E1707,'Simulations - Consolidé'!$A$41:$P$45,15,0)*D1707+VLOOKUP(E1707,'Simulations - Consolidé'!$A$41:$P$45,16,0)),"")*$C$6</f>
        <v>30363.543632089328</v>
      </c>
      <c r="J1707" s="167">
        <v>18371.28</v>
      </c>
      <c r="K1707" s="167">
        <v>22045.539999999997</v>
      </c>
      <c r="L1707" s="167">
        <v>13352.31</v>
      </c>
      <c r="M1707" s="167">
        <v>16022.78</v>
      </c>
      <c r="N1707" s="167">
        <v>10016.870000000001</v>
      </c>
      <c r="O1707" s="167">
        <v>12020.25</v>
      </c>
    </row>
    <row r="1708" spans="1:15">
      <c r="A1708" s="1" t="s">
        <v>7319</v>
      </c>
      <c r="B1708" s="1" t="str">
        <f>VLOOKUP(A1708,'BDD de référence'!$B$5:$D$5006,3,0)</f>
        <v>64</v>
      </c>
      <c r="C1708" s="1" t="str">
        <f>VLOOKUP(A1708,'BDD de référence'!$B$5:$E$5006,4,0)</f>
        <v>Nouvelle-Aquitaine</v>
      </c>
      <c r="D1708" s="201">
        <v>24839.5</v>
      </c>
      <c r="E1708" s="189" t="str">
        <f t="shared" si="26"/>
        <v>Tranche C</v>
      </c>
      <c r="F1708" s="119">
        <f>IFERROR((VLOOKUP(E1708,'Simulations - Consolidé'!$A$41:$P$45,13,0)*D1708+VLOOKUP(E1708,'Simulations - Consolidé'!$A$41:$P$45,14,0)),"")*$B$6</f>
        <v>41777.516385542171</v>
      </c>
      <c r="G1708" s="119" t="str" cm="1">
        <f t="array" ref="G1708">IF(SUMIF('BDD de référence'!$B$6:$B$4786,A1708,'BDD de référence'!$I$6:$I$4786)&gt;0,IFERROR((VLOOKUP(E1708,'Volet 1 - Domaines 2&amp;3'!$A$39:$L$43,11,0)*D1708+VLOOKUP(E1708,'Volet 1 - Domaines 2&amp;3'!$A$39:$L$43,12,0))*$B$6,error),"")</f>
        <v/>
      </c>
      <c r="H1708" s="119" t="str" cm="1">
        <f t="array" ref="H1708">IF(SUMIF('BDD de référence'!$B$6:$B$4786,A1708,'BDD de référence'!$J$6:$J$4786)&gt;0,IFERROR((VLOOKUP(E1708,'Volet 1 - Domaines 2&amp;3'!$A$39:$L$43,11,0)*D1708+VLOOKUP(E1708,'Volet 1 - Domaines 2&amp;3'!$A$39:$L$43,12,0))*$B$6,error),"")</f>
        <v/>
      </c>
      <c r="I1708" s="119">
        <f>IFERROR((VLOOKUP(E1708,'Simulations - Consolidé'!$A$41:$P$45,15,0)*D1708+VLOOKUP(E1708,'Simulations - Consolidé'!$A$41:$P$45,16,0)),"")*$C$6</f>
        <v>18161.531513370559</v>
      </c>
      <c r="J1708" s="167">
        <v>11087.02</v>
      </c>
      <c r="K1708" s="167">
        <v>13304.43</v>
      </c>
      <c r="L1708" s="167">
        <v>9710.18</v>
      </c>
      <c r="M1708" s="167">
        <v>11652.22</v>
      </c>
      <c r="N1708" s="167">
        <v>6779.42</v>
      </c>
      <c r="O1708" s="167">
        <v>8135.31</v>
      </c>
    </row>
    <row r="1709" spans="1:15">
      <c r="A1709" s="1" t="s">
        <v>7384</v>
      </c>
      <c r="B1709" s="1" t="str">
        <f>VLOOKUP(A1709,'BDD de référence'!$B$5:$D$5006,3,0)</f>
        <v>64</v>
      </c>
      <c r="C1709" s="1" t="str">
        <f>VLOOKUP(A1709,'BDD de référence'!$B$5:$E$5006,4,0)</f>
        <v>Nouvelle-Aquitaine</v>
      </c>
      <c r="D1709" s="201">
        <v>9124.5</v>
      </c>
      <c r="E1709" s="189" t="str">
        <f t="shared" si="26"/>
        <v>Tranche B</v>
      </c>
      <c r="F1709" s="119">
        <f>IFERROR((VLOOKUP(E1709,'Simulations - Consolidé'!$A$41:$P$45,13,0)*D1709+VLOOKUP(E1709,'Simulations - Consolidé'!$A$41:$P$45,14,0)),"")*$B$6</f>
        <v>23196.116129032256</v>
      </c>
      <c r="G1709" s="119" t="str" cm="1">
        <f t="array" ref="G1709">IF(SUMIF('BDD de référence'!$B$6:$B$4786,A1709,'BDD de référence'!$I$6:$I$4786)&gt;0,IFERROR((VLOOKUP(E1709,'Volet 1 - Domaines 2&amp;3'!$A$39:$L$43,11,0)*D1709+VLOOKUP(E1709,'Volet 1 - Domaines 2&amp;3'!$A$39:$L$43,12,0))*$B$6,error),"")</f>
        <v/>
      </c>
      <c r="H1709" s="119" t="str" cm="1">
        <f t="array" ref="H1709">IF(SUMIF('BDD de référence'!$B$6:$B$4786,A1709,'BDD de référence'!$J$6:$J$4786)&gt;0,IFERROR((VLOOKUP(E1709,'Volet 1 - Domaines 2&amp;3'!$A$39:$L$43,11,0)*D1709+VLOOKUP(E1709,'Volet 1 - Domaines 2&amp;3'!$A$39:$L$43,12,0))*$B$6,error),"")</f>
        <v/>
      </c>
      <c r="I1709" s="119">
        <f>IFERROR((VLOOKUP(E1709,'Simulations - Consolidé'!$A$41:$P$45,15,0)*D1709+VLOOKUP(E1709,'Simulations - Consolidé'!$A$41:$P$45,16,0)),"")*$C$6</f>
        <v>10083.820928402833</v>
      </c>
      <c r="J1709" s="167">
        <v>6878.22</v>
      </c>
      <c r="K1709" s="167">
        <v>8253.8700000000008</v>
      </c>
      <c r="L1709" s="167">
        <v>5987.7800000000007</v>
      </c>
      <c r="M1709" s="167">
        <v>7185.34</v>
      </c>
      <c r="N1709" s="167">
        <v>5588</v>
      </c>
      <c r="O1709" s="167">
        <v>6705.6</v>
      </c>
    </row>
    <row r="1710" spans="1:15">
      <c r="A1710" s="1" t="s">
        <v>7338</v>
      </c>
      <c r="B1710" s="1" t="str">
        <f>VLOOKUP(A1710,'BDD de référence'!$B$5:$D$5006,3,0)</f>
        <v>64</v>
      </c>
      <c r="C1710" s="1" t="str">
        <f>VLOOKUP(A1710,'BDD de référence'!$B$5:$E$5006,4,0)</f>
        <v>Nouvelle-Aquitaine</v>
      </c>
      <c r="D1710" s="201">
        <v>18876</v>
      </c>
      <c r="E1710" s="189" t="str">
        <f t="shared" si="26"/>
        <v>Tranche B</v>
      </c>
      <c r="F1710" s="119">
        <f>IFERROR((VLOOKUP(E1710,'Simulations - Consolidé'!$A$41:$P$45,13,0)*D1710+VLOOKUP(E1710,'Simulations - Consolidé'!$A$41:$P$45,14,0)),"")*$B$6</f>
        <v>36030.348387096768</v>
      </c>
      <c r="G1710" s="119" t="str" cm="1">
        <f t="array" ref="G1710">IF(SUMIF('BDD de référence'!$B$6:$B$4786,A1710,'BDD de référence'!$I$6:$I$4786)&gt;0,IFERROR((VLOOKUP(E1710,'Volet 1 - Domaines 2&amp;3'!$A$39:$L$43,11,0)*D1710+VLOOKUP(E1710,'Volet 1 - Domaines 2&amp;3'!$A$39:$L$43,12,0))*$B$6,error),"")</f>
        <v/>
      </c>
      <c r="H1710" s="119" t="str" cm="1">
        <f t="array" ref="H1710">IF(SUMIF('BDD de référence'!$B$6:$B$4786,A1710,'BDD de référence'!$J$6:$J$4786)&gt;0,IFERROR((VLOOKUP(E1710,'Volet 1 - Domaines 2&amp;3'!$A$39:$L$43,11,0)*D1710+VLOOKUP(E1710,'Volet 1 - Domaines 2&amp;3'!$A$39:$L$43,12,0))*$B$6,error),"")</f>
        <v/>
      </c>
      <c r="I1710" s="119">
        <f>IFERROR((VLOOKUP(E1710,'Simulations - Consolidé'!$A$41:$P$45,15,0)*D1710+VLOOKUP(E1710,'Simulations - Consolidé'!$A$41:$P$45,16,0)),"")*$C$6</f>
        <v>15663.12132179386</v>
      </c>
      <c r="J1710" s="167">
        <v>9761.73</v>
      </c>
      <c r="K1710" s="167">
        <v>11714.08</v>
      </c>
      <c r="L1710" s="167">
        <v>8609.15</v>
      </c>
      <c r="M1710" s="167">
        <v>10330.98</v>
      </c>
      <c r="N1710" s="167">
        <v>6374.42</v>
      </c>
      <c r="O1710" s="167">
        <v>7649.31</v>
      </c>
    </row>
    <row r="1711" spans="1:15">
      <c r="A1711" s="1" t="s">
        <v>7393</v>
      </c>
      <c r="B1711" s="1" t="str">
        <f>VLOOKUP(A1711,'BDD de référence'!$B$5:$D$5006,3,0)</f>
        <v>64</v>
      </c>
      <c r="C1711" s="1" t="str">
        <f>VLOOKUP(A1711,'BDD de référence'!$B$5:$E$5006,4,0)</f>
        <v>Nouvelle-Aquitaine</v>
      </c>
      <c r="D1711" s="201">
        <v>8099.5</v>
      </c>
      <c r="E1711" s="189" t="str">
        <f t="shared" si="26"/>
        <v>Tranche B</v>
      </c>
      <c r="F1711" s="119">
        <f>IFERROR((VLOOKUP(E1711,'Simulations - Consolidé'!$A$41:$P$45,13,0)*D1711+VLOOKUP(E1711,'Simulations - Consolidé'!$A$41:$P$45,14,0)),"")*$B$6</f>
        <v>21847.083870967741</v>
      </c>
      <c r="G1711" s="119" t="str" cm="1">
        <f t="array" ref="G1711">IF(SUMIF('BDD de référence'!$B$6:$B$4786,A1711,'BDD de référence'!$I$6:$I$4786)&gt;0,IFERROR((VLOOKUP(E1711,'Volet 1 - Domaines 2&amp;3'!$A$39:$L$43,11,0)*D1711+VLOOKUP(E1711,'Volet 1 - Domaines 2&amp;3'!$A$39:$L$43,12,0))*$B$6,error),"")</f>
        <v/>
      </c>
      <c r="H1711" s="119" t="str" cm="1">
        <f t="array" ref="H1711">IF(SUMIF('BDD de référence'!$B$6:$B$4786,A1711,'BDD de référence'!$J$6:$J$4786)&gt;0,IFERROR((VLOOKUP(E1711,'Volet 1 - Domaines 2&amp;3'!$A$39:$L$43,11,0)*D1711+VLOOKUP(E1711,'Volet 1 - Domaines 2&amp;3'!$A$39:$L$43,12,0))*$B$6,error),"")</f>
        <v/>
      </c>
      <c r="I1711" s="119">
        <f>IFERROR((VLOOKUP(E1711,'Simulations - Consolidé'!$A$41:$P$45,15,0)*D1711+VLOOKUP(E1711,'Simulations - Consolidé'!$A$41:$P$45,16,0)),"")*$C$6</f>
        <v>9497.3693154996072</v>
      </c>
      <c r="J1711" s="167">
        <v>6575.13</v>
      </c>
      <c r="K1711" s="167">
        <v>7890.16</v>
      </c>
      <c r="L1711" s="167">
        <v>5712.24</v>
      </c>
      <c r="M1711" s="167">
        <v>6854.6900000000005</v>
      </c>
      <c r="N1711" s="167">
        <v>5505.35</v>
      </c>
      <c r="O1711" s="167">
        <v>6606.42</v>
      </c>
    </row>
    <row r="1712" spans="1:15">
      <c r="A1712" s="1" t="s">
        <v>7340</v>
      </c>
      <c r="B1712" s="1" t="str">
        <f>VLOOKUP(A1712,'BDD de référence'!$B$5:$D$5006,3,0)</f>
        <v>64</v>
      </c>
      <c r="C1712" s="1" t="str">
        <f>VLOOKUP(A1712,'BDD de référence'!$B$5:$E$5006,4,0)</f>
        <v>Nouvelle-Aquitaine</v>
      </c>
      <c r="D1712" s="201">
        <v>18118.5</v>
      </c>
      <c r="E1712" s="189" t="str">
        <f t="shared" si="26"/>
        <v>Tranche B</v>
      </c>
      <c r="F1712" s="119">
        <f>IFERROR((VLOOKUP(E1712,'Simulations - Consolidé'!$A$41:$P$45,13,0)*D1712+VLOOKUP(E1712,'Simulations - Consolidé'!$A$41:$P$45,14,0)),"")*$B$6</f>
        <v>35033.380645161284</v>
      </c>
      <c r="G1712" s="119" t="str" cm="1">
        <f t="array" ref="G1712">IF(SUMIF('BDD de référence'!$B$6:$B$4786,A1712,'BDD de référence'!$I$6:$I$4786)&gt;0,IFERROR((VLOOKUP(E1712,'Volet 1 - Domaines 2&amp;3'!$A$39:$L$43,11,0)*D1712+VLOOKUP(E1712,'Volet 1 - Domaines 2&amp;3'!$A$39:$L$43,12,0))*$B$6,error),"")</f>
        <v/>
      </c>
      <c r="H1712" s="119" t="str" cm="1">
        <f t="array" ref="H1712">IF(SUMIF('BDD de référence'!$B$6:$B$4786,A1712,'BDD de référence'!$J$6:$J$4786)&gt;0,IFERROR((VLOOKUP(E1712,'Volet 1 - Domaines 2&amp;3'!$A$39:$L$43,11,0)*D1712+VLOOKUP(E1712,'Volet 1 - Domaines 2&amp;3'!$A$39:$L$43,12,0))*$B$6,error),"")</f>
        <v/>
      </c>
      <c r="I1712" s="119">
        <f>IFERROR((VLOOKUP(E1712,'Simulations - Consolidé'!$A$41:$P$45,15,0)*D1712+VLOOKUP(E1712,'Simulations - Consolidé'!$A$41:$P$45,16,0)),"")*$C$6</f>
        <v>15229.719276160502</v>
      </c>
      <c r="J1712" s="167">
        <v>9537.74</v>
      </c>
      <c r="K1712" s="167">
        <v>11445.29</v>
      </c>
      <c r="L1712" s="167">
        <v>8405.52</v>
      </c>
      <c r="M1712" s="167">
        <v>10086.630000000001</v>
      </c>
      <c r="N1712" s="167">
        <v>6313.33</v>
      </c>
      <c r="O1712" s="167">
        <v>7576</v>
      </c>
    </row>
    <row r="1713" spans="1:15">
      <c r="A1713" s="1" t="s">
        <v>7343</v>
      </c>
      <c r="B1713" s="1" t="str">
        <f>VLOOKUP(A1713,'BDD de référence'!$B$5:$D$5006,3,0)</f>
        <v>64</v>
      </c>
      <c r="C1713" s="1" t="str">
        <f>VLOOKUP(A1713,'BDD de référence'!$B$5:$E$5006,4,0)</f>
        <v>Nouvelle-Aquitaine</v>
      </c>
      <c r="D1713" s="201">
        <v>17175</v>
      </c>
      <c r="E1713" s="189" t="str">
        <f t="shared" si="26"/>
        <v>Tranche B</v>
      </c>
      <c r="F1713" s="119">
        <f>IFERROR((VLOOKUP(E1713,'Simulations - Consolidé'!$A$41:$P$45,13,0)*D1713+VLOOKUP(E1713,'Simulations - Consolidé'!$A$41:$P$45,14,0)),"")*$B$6</f>
        <v>33791.612903225803</v>
      </c>
      <c r="G1713" s="119" t="str" cm="1">
        <f t="array" ref="G1713">IF(SUMIF('BDD de référence'!$B$6:$B$4786,A1713,'BDD de référence'!$I$6:$I$4786)&gt;0,IFERROR((VLOOKUP(E1713,'Volet 1 - Domaines 2&amp;3'!$A$39:$L$43,11,0)*D1713+VLOOKUP(E1713,'Volet 1 - Domaines 2&amp;3'!$A$39:$L$43,12,0))*$B$6,error),"")</f>
        <v/>
      </c>
      <c r="H1713" s="119" t="str" cm="1">
        <f t="array" ref="H1713">IF(SUMIF('BDD de référence'!$B$6:$B$4786,A1713,'BDD de référence'!$J$6:$J$4786)&gt;0,IFERROR((VLOOKUP(E1713,'Volet 1 - Domaines 2&amp;3'!$A$39:$L$43,11,0)*D1713+VLOOKUP(E1713,'Volet 1 - Domaines 2&amp;3'!$A$39:$L$43,12,0))*$B$6,error),"")</f>
        <v/>
      </c>
      <c r="I1713" s="119">
        <f>IFERROR((VLOOKUP(E1713,'Simulations - Consolidé'!$A$41:$P$45,15,0)*D1713+VLOOKUP(E1713,'Simulations - Consolidé'!$A$41:$P$45,16,0)),"")*$C$6</f>
        <v>14689.89771833202</v>
      </c>
      <c r="J1713" s="167">
        <v>9258.75</v>
      </c>
      <c r="K1713" s="167">
        <v>11110.5</v>
      </c>
      <c r="L1713" s="167">
        <v>8151.89</v>
      </c>
      <c r="M1713" s="167">
        <v>9782.27</v>
      </c>
      <c r="N1713" s="167">
        <v>6237.24</v>
      </c>
      <c r="O1713" s="167">
        <v>7484.6900000000005</v>
      </c>
    </row>
    <row r="1714" spans="1:15">
      <c r="A1714" s="1" t="s">
        <v>7363</v>
      </c>
      <c r="B1714" s="1" t="str">
        <f>VLOOKUP(A1714,'BDD de référence'!$B$5:$D$5006,3,0)</f>
        <v>64</v>
      </c>
      <c r="C1714" s="1" t="str">
        <f>VLOOKUP(A1714,'BDD de référence'!$B$5:$E$5006,4,0)</f>
        <v>Nouvelle-Aquitaine</v>
      </c>
      <c r="D1714" s="201">
        <v>13230.5</v>
      </c>
      <c r="E1714" s="189" t="str">
        <f t="shared" si="26"/>
        <v>Tranche B</v>
      </c>
      <c r="F1714" s="119">
        <f>IFERROR((VLOOKUP(E1714,'Simulations - Consolidé'!$A$41:$P$45,13,0)*D1714+VLOOKUP(E1714,'Simulations - Consolidé'!$A$41:$P$45,14,0)),"")*$B$6</f>
        <v>28600.141935483865</v>
      </c>
      <c r="G1714" s="119" t="str" cm="1">
        <f t="array" ref="G1714">IF(SUMIF('BDD de référence'!$B$6:$B$4786,A1714,'BDD de référence'!$I$6:$I$4786)&gt;0,IFERROR((VLOOKUP(E1714,'Volet 1 - Domaines 2&amp;3'!$A$39:$L$43,11,0)*D1714+VLOOKUP(E1714,'Volet 1 - Domaines 2&amp;3'!$A$39:$L$43,12,0))*$B$6,error),"")</f>
        <v/>
      </c>
      <c r="H1714" s="119" t="str" cm="1">
        <f t="array" ref="H1714">IF(SUMIF('BDD de référence'!$B$6:$B$4786,A1714,'BDD de référence'!$J$6:$J$4786)&gt;0,IFERROR((VLOOKUP(E1714,'Volet 1 - Domaines 2&amp;3'!$A$39:$L$43,11,0)*D1714+VLOOKUP(E1714,'Volet 1 - Domaines 2&amp;3'!$A$39:$L$43,12,0))*$B$6,error),"")</f>
        <v/>
      </c>
      <c r="I1714" s="119">
        <f>IFERROR((VLOOKUP(E1714,'Simulations - Consolidé'!$A$41:$P$45,15,0)*D1714+VLOOKUP(E1714,'Simulations - Consolidé'!$A$41:$P$45,16,0)),"")*$C$6</f>
        <v>12433.0602675059</v>
      </c>
      <c r="J1714" s="167">
        <v>8092.3600000000006</v>
      </c>
      <c r="K1714" s="167">
        <v>9710.84</v>
      </c>
      <c r="L1714" s="167">
        <v>7091.54</v>
      </c>
      <c r="M1714" s="167">
        <v>8509.85</v>
      </c>
      <c r="N1714" s="167">
        <v>5919.14</v>
      </c>
      <c r="O1714" s="167">
        <v>7102.97</v>
      </c>
    </row>
    <row r="1715" spans="1:15">
      <c r="A1715" s="1" t="s">
        <v>7386</v>
      </c>
      <c r="B1715" s="1" t="str">
        <f>VLOOKUP(A1715,'BDD de référence'!$B$5:$D$5006,3,0)</f>
        <v>64</v>
      </c>
      <c r="C1715" s="1" t="str">
        <f>VLOOKUP(A1715,'BDD de référence'!$B$5:$E$5006,4,0)</f>
        <v>Nouvelle-Aquitaine</v>
      </c>
      <c r="D1715" s="201">
        <v>9111</v>
      </c>
      <c r="E1715" s="189" t="str">
        <f t="shared" si="26"/>
        <v>Tranche B</v>
      </c>
      <c r="F1715" s="119">
        <f>IFERROR((VLOOKUP(E1715,'Simulations - Consolidé'!$A$41:$P$45,13,0)*D1715+VLOOKUP(E1715,'Simulations - Consolidé'!$A$41:$P$45,14,0)),"")*$B$6</f>
        <v>23178.348387096768</v>
      </c>
      <c r="G1715" s="119" t="str" cm="1">
        <f t="array" ref="G1715">IF(SUMIF('BDD de référence'!$B$6:$B$4786,A1715,'BDD de référence'!$I$6:$I$4786)&gt;0,IFERROR((VLOOKUP(E1715,'Volet 1 - Domaines 2&amp;3'!$A$39:$L$43,11,0)*D1715+VLOOKUP(E1715,'Volet 1 - Domaines 2&amp;3'!$A$39:$L$43,12,0))*$B$6,error),"")</f>
        <v/>
      </c>
      <c r="H1715" s="119" t="str" cm="1">
        <f t="array" ref="H1715">IF(SUMIF('BDD de référence'!$B$6:$B$4786,A1715,'BDD de référence'!$J$6:$J$4786)&gt;0,IFERROR((VLOOKUP(E1715,'Volet 1 - Domaines 2&amp;3'!$A$39:$L$43,11,0)*D1715+VLOOKUP(E1715,'Volet 1 - Domaines 2&amp;3'!$A$39:$L$43,12,0))*$B$6,error),"")</f>
        <v/>
      </c>
      <c r="I1715" s="119">
        <f>IFERROR((VLOOKUP(E1715,'Simulations - Consolidé'!$A$41:$P$45,15,0)*D1715+VLOOKUP(E1715,'Simulations - Consolidé'!$A$41:$P$45,16,0)),"")*$C$6</f>
        <v>10076.096931549959</v>
      </c>
      <c r="J1715" s="167">
        <v>6874.2300000000005</v>
      </c>
      <c r="K1715" s="167">
        <v>8249.08</v>
      </c>
      <c r="L1715" s="167">
        <v>5984.1500000000005</v>
      </c>
      <c r="M1715" s="167">
        <v>7180.98</v>
      </c>
      <c r="N1715" s="167">
        <v>5586.92</v>
      </c>
      <c r="O1715" s="167">
        <v>6704.31</v>
      </c>
    </row>
    <row r="1716" spans="1:15">
      <c r="A1716" s="1" t="s">
        <v>7285</v>
      </c>
      <c r="B1716" s="1" t="str">
        <f>VLOOKUP(A1716,'BDD de référence'!$B$5:$D$5006,3,0)</f>
        <v>64</v>
      </c>
      <c r="C1716" s="1" t="str">
        <f>VLOOKUP(A1716,'BDD de référence'!$B$5:$E$5006,4,0)</f>
        <v>Nouvelle-Aquitaine</v>
      </c>
      <c r="D1716" s="201">
        <v>269831.25</v>
      </c>
      <c r="E1716" s="189" t="str">
        <f t="shared" si="26"/>
        <v>Tranche D</v>
      </c>
      <c r="F1716" s="119">
        <f>IFERROR((VLOOKUP(E1716,'Simulations - Consolidé'!$A$41:$P$45,13,0)*D1716+VLOOKUP(E1716,'Simulations - Consolidé'!$A$41:$P$45,14,0)),"")*$B$6</f>
        <v>131701.17928832117</v>
      </c>
      <c r="G1716" s="119" cm="1">
        <f t="array" ref="G1716">IF(SUMIF('BDD de référence'!$B$6:$B$4786,A1716,'BDD de référence'!$I$6:$I$4786)&gt;0,IFERROR((VLOOKUP(E1716,'Volet 1 - Domaines 2&amp;3'!$A$39:$L$43,11,0)*D1716+VLOOKUP(E1716,'Volet 1 - Domaines 2&amp;3'!$A$39:$L$43,12,0))*$B$6,error),"")</f>
        <v>44891.958941605844</v>
      </c>
      <c r="H1716" s="119" cm="1">
        <f t="array" ref="H1716">IF(SUMIF('BDD de référence'!$B$6:$B$4786,A1716,'BDD de référence'!$J$6:$J$4786)&gt;0,IFERROR((VLOOKUP(E1716,'Volet 1 - Domaines 2&amp;3'!$A$39:$L$43,11,0)*D1716+VLOOKUP(E1716,'Volet 1 - Domaines 2&amp;3'!$A$39:$L$43,12,0))*$B$6,error),"")</f>
        <v>44891.958941605844</v>
      </c>
      <c r="I1716" s="119">
        <f>IFERROR((VLOOKUP(E1716,'Simulations - Consolidé'!$A$41:$P$45,15,0)*D1716+VLOOKUP(E1716,'Simulations - Consolidé'!$A$41:$P$45,16,0)),"")*$C$6</f>
        <v>57253.166892914363</v>
      </c>
      <c r="J1716" s="167">
        <v>34423.61</v>
      </c>
      <c r="K1716" s="167">
        <v>41308.340000000004</v>
      </c>
      <c r="L1716" s="167">
        <v>21269.45</v>
      </c>
      <c r="M1716" s="167">
        <v>25523.34</v>
      </c>
      <c r="N1716" s="167">
        <v>17102.789999999997</v>
      </c>
      <c r="O1716" s="167">
        <v>20523.349999999999</v>
      </c>
    </row>
    <row r="1717" spans="1:15">
      <c r="A1717" s="1" t="s">
        <v>7301</v>
      </c>
      <c r="B1717" s="1" t="str">
        <f>VLOOKUP(A1717,'BDD de référence'!$B$5:$D$5006,3,0)</f>
        <v>64</v>
      </c>
      <c r="C1717" s="1" t="str">
        <f>VLOOKUP(A1717,'BDD de référence'!$B$5:$E$5006,4,0)</f>
        <v>Nouvelle-Aquitaine</v>
      </c>
      <c r="D1717" s="201">
        <v>46930.5</v>
      </c>
      <c r="E1717" s="189" t="str">
        <f t="shared" si="26"/>
        <v>Tranche C</v>
      </c>
      <c r="F1717" s="119">
        <f>IFERROR((VLOOKUP(E1717,'Simulations - Consolidé'!$A$41:$P$45,13,0)*D1717+VLOOKUP(E1717,'Simulations - Consolidé'!$A$41:$P$45,14,0)),"")*$B$6</f>
        <v>51007.828192771085</v>
      </c>
      <c r="G1717" s="119" t="str" cm="1">
        <f t="array" ref="G1717">IF(SUMIF('BDD de référence'!$B$6:$B$4786,A1717,'BDD de référence'!$I$6:$I$4786)&gt;0,IFERROR((VLOOKUP(E1717,'Volet 1 - Domaines 2&amp;3'!$A$39:$L$43,11,0)*D1717+VLOOKUP(E1717,'Volet 1 - Domaines 2&amp;3'!$A$39:$L$43,12,0))*$B$6,error),"")</f>
        <v/>
      </c>
      <c r="H1717" s="119" cm="1">
        <f t="array" ref="H1717">IF(SUMIF('BDD de référence'!$B$6:$B$4786,A1717,'BDD de référence'!$J$6:$J$4786)&gt;0,IFERROR((VLOOKUP(E1717,'Volet 1 - Domaines 2&amp;3'!$A$39:$L$43,11,0)*D1717+VLOOKUP(E1717,'Volet 1 - Domaines 2&amp;3'!$A$39:$L$43,12,0))*$B$6,error),"")</f>
        <v>24701.995421686745</v>
      </c>
      <c r="I1717" s="119">
        <f>IFERROR((VLOOKUP(E1717,'Simulations - Consolidé'!$A$41:$P$45,15,0)*D1717+VLOOKUP(E1717,'Simulations - Consolidé'!$A$41:$P$45,16,0)),"")*$C$6</f>
        <v>22174.134781075525</v>
      </c>
      <c r="J1717" s="167">
        <v>13482.43</v>
      </c>
      <c r="K1717" s="167">
        <v>16178.92</v>
      </c>
      <c r="L1717" s="167">
        <v>10907.89</v>
      </c>
      <c r="M1717" s="167">
        <v>13089.47</v>
      </c>
      <c r="N1717" s="167">
        <v>7844.05</v>
      </c>
      <c r="O1717" s="167">
        <v>9412.86</v>
      </c>
    </row>
    <row r="1718" spans="1:15">
      <c r="A1718" s="1" t="s">
        <v>7333</v>
      </c>
      <c r="B1718" s="1" t="str">
        <f>VLOOKUP(A1718,'BDD de référence'!$B$5:$D$5006,3,0)</f>
        <v>64</v>
      </c>
      <c r="C1718" s="1" t="str">
        <f>VLOOKUP(A1718,'BDD de référence'!$B$5:$E$5006,4,0)</f>
        <v>Nouvelle-Aquitaine</v>
      </c>
      <c r="D1718" s="201">
        <v>20085</v>
      </c>
      <c r="E1718" s="189" t="str">
        <f t="shared" si="26"/>
        <v>Tranche B</v>
      </c>
      <c r="F1718" s="119">
        <f>IFERROR((VLOOKUP(E1718,'Simulations - Consolidé'!$A$41:$P$45,13,0)*D1718+VLOOKUP(E1718,'Simulations - Consolidé'!$A$41:$P$45,14,0)),"")*$B$6</f>
        <v>37621.548387096773</v>
      </c>
      <c r="G1718" s="119" t="str" cm="1">
        <f t="array" ref="G1718">IF(SUMIF('BDD de référence'!$B$6:$B$4786,A1718,'BDD de référence'!$I$6:$I$4786)&gt;0,IFERROR((VLOOKUP(E1718,'Volet 1 - Domaines 2&amp;3'!$A$39:$L$43,11,0)*D1718+VLOOKUP(E1718,'Volet 1 - Domaines 2&amp;3'!$A$39:$L$43,12,0))*$B$6,error),"")</f>
        <v/>
      </c>
      <c r="H1718" s="119" cm="1">
        <f t="array" ref="H1718">IF(SUMIF('BDD de référence'!$B$6:$B$4786,A1718,'BDD de référence'!$J$6:$J$4786)&gt;0,IFERROR((VLOOKUP(E1718,'Volet 1 - Domaines 2&amp;3'!$A$39:$L$43,11,0)*D1718+VLOOKUP(E1718,'Volet 1 - Domaines 2&amp;3'!$A$39:$L$43,12,0))*$B$6,error),"")</f>
        <v>20378.338709677417</v>
      </c>
      <c r="I1718" s="119">
        <f>IFERROR((VLOOKUP(E1718,'Simulations - Consolidé'!$A$41:$P$45,15,0)*D1718+VLOOKUP(E1718,'Simulations - Consolidé'!$A$41:$P$45,16,0)),"")*$C$6</f>
        <v>16354.848151062153</v>
      </c>
      <c r="J1718" s="167">
        <v>10119.23</v>
      </c>
      <c r="K1718" s="167">
        <v>12143.08</v>
      </c>
      <c r="L1718" s="167">
        <v>8934.15</v>
      </c>
      <c r="M1718" s="167">
        <v>10720.98</v>
      </c>
      <c r="N1718" s="167">
        <v>6471.92</v>
      </c>
      <c r="O1718" s="167">
        <v>7766.31</v>
      </c>
    </row>
    <row r="1719" spans="1:15">
      <c r="A1719" s="1" t="s">
        <v>7374</v>
      </c>
      <c r="B1719" s="1" t="str">
        <f>VLOOKUP(A1719,'BDD de référence'!$B$5:$D$5006,3,0)</f>
        <v>64</v>
      </c>
      <c r="C1719" s="1" t="str">
        <f>VLOOKUP(A1719,'BDD de référence'!$B$5:$E$5006,4,0)</f>
        <v>Nouvelle-Aquitaine</v>
      </c>
      <c r="D1719" s="201">
        <v>11662.5</v>
      </c>
      <c r="E1719" s="189" t="str">
        <f t="shared" si="26"/>
        <v>Tranche B</v>
      </c>
      <c r="F1719" s="119">
        <f>IFERROR((VLOOKUP(E1719,'Simulations - Consolidé'!$A$41:$P$45,13,0)*D1719+VLOOKUP(E1719,'Simulations - Consolidé'!$A$41:$P$45,14,0)),"")*$B$6</f>
        <v>26536.451612903224</v>
      </c>
      <c r="G1719" s="119" t="str" cm="1">
        <f t="array" ref="G1719">IF(SUMIF('BDD de référence'!$B$6:$B$4786,A1719,'BDD de référence'!$I$6:$I$4786)&gt;0,IFERROR((VLOOKUP(E1719,'Volet 1 - Domaines 2&amp;3'!$A$39:$L$43,11,0)*D1719+VLOOKUP(E1719,'Volet 1 - Domaines 2&amp;3'!$A$39:$L$43,12,0))*$B$6,error),"")</f>
        <v/>
      </c>
      <c r="H1719" s="119" t="str" cm="1">
        <f t="array" ref="H1719">IF(SUMIF('BDD de référence'!$B$6:$B$4786,A1719,'BDD de référence'!$J$6:$J$4786)&gt;0,IFERROR((VLOOKUP(E1719,'Volet 1 - Domaines 2&amp;3'!$A$39:$L$43,11,0)*D1719+VLOOKUP(E1719,'Volet 1 - Domaines 2&amp;3'!$A$39:$L$43,12,0))*$B$6,error),"")</f>
        <v/>
      </c>
      <c r="I1719" s="119">
        <f>IFERROR((VLOOKUP(E1719,'Simulations - Consolidé'!$A$41:$P$45,15,0)*D1719+VLOOKUP(E1719,'Simulations - Consolidé'!$A$41:$P$45,16,0)),"")*$C$6</f>
        <v>11535.932336742721</v>
      </c>
      <c r="J1719" s="167">
        <v>7628.7</v>
      </c>
      <c r="K1719" s="167">
        <v>9154.44</v>
      </c>
      <c r="L1719" s="167">
        <v>6670.04</v>
      </c>
      <c r="M1719" s="167">
        <v>8004.05</v>
      </c>
      <c r="N1719" s="167">
        <v>5792.68</v>
      </c>
      <c r="O1719" s="167">
        <v>6951.22</v>
      </c>
    </row>
    <row r="1720" spans="1:15">
      <c r="A1720" s="1" t="s">
        <v>7366</v>
      </c>
      <c r="B1720" s="1" t="str">
        <f>VLOOKUP(A1720,'BDD de référence'!$B$5:$D$5006,3,0)</f>
        <v>64</v>
      </c>
      <c r="C1720" s="1" t="str">
        <f>VLOOKUP(A1720,'BDD de référence'!$B$5:$E$5006,4,0)</f>
        <v>Nouvelle-Aquitaine</v>
      </c>
      <c r="D1720" s="201">
        <v>12355.5</v>
      </c>
      <c r="E1720" s="189" t="str">
        <f t="shared" si="26"/>
        <v>Tranche B</v>
      </c>
      <c r="F1720" s="119">
        <f>IFERROR((VLOOKUP(E1720,'Simulations - Consolidé'!$A$41:$P$45,13,0)*D1720+VLOOKUP(E1720,'Simulations - Consolidé'!$A$41:$P$45,14,0)),"")*$B$6</f>
        <v>27448.529032258062</v>
      </c>
      <c r="G1720" s="119" t="str" cm="1">
        <f t="array" ref="G1720">IF(SUMIF('BDD de référence'!$B$6:$B$4786,A1720,'BDD de référence'!$I$6:$I$4786)&gt;0,IFERROR((VLOOKUP(E1720,'Volet 1 - Domaines 2&amp;3'!$A$39:$L$43,11,0)*D1720+VLOOKUP(E1720,'Volet 1 - Domaines 2&amp;3'!$A$39:$L$43,12,0))*$B$6,error),"")</f>
        <v/>
      </c>
      <c r="H1720" s="119" t="str" cm="1">
        <f t="array" ref="H1720">IF(SUMIF('BDD de référence'!$B$6:$B$4786,A1720,'BDD de référence'!$J$6:$J$4786)&gt;0,IFERROR((VLOOKUP(E1720,'Volet 1 - Domaines 2&amp;3'!$A$39:$L$43,11,0)*D1720+VLOOKUP(E1720,'Volet 1 - Domaines 2&amp;3'!$A$39:$L$43,12,0))*$B$6,error),"")</f>
        <v/>
      </c>
      <c r="I1720" s="119">
        <f>IFERROR((VLOOKUP(E1720,'Simulations - Consolidé'!$A$41:$P$45,15,0)*D1720+VLOOKUP(E1720,'Simulations - Consolidé'!$A$41:$P$45,16,0)),"")*$C$6</f>
        <v>11932.430841856803</v>
      </c>
      <c r="J1720" s="167">
        <v>7833.62</v>
      </c>
      <c r="K1720" s="167">
        <v>9400.35</v>
      </c>
      <c r="L1720" s="167">
        <v>6856.33</v>
      </c>
      <c r="M1720" s="167">
        <v>8227.6</v>
      </c>
      <c r="N1720" s="167">
        <v>5848.5700000000006</v>
      </c>
      <c r="O1720" s="167">
        <v>7018.29</v>
      </c>
    </row>
    <row r="1721" spans="1:15">
      <c r="A1721" s="1" t="s">
        <v>7360</v>
      </c>
      <c r="B1721" s="1" t="str">
        <f>VLOOKUP(A1721,'BDD de référence'!$B$5:$D$5006,3,0)</f>
        <v>64</v>
      </c>
      <c r="C1721" s="1" t="str">
        <f>VLOOKUP(A1721,'BDD de référence'!$B$5:$E$5006,4,0)</f>
        <v>Nouvelle-Aquitaine</v>
      </c>
      <c r="D1721" s="201">
        <v>13427.5</v>
      </c>
      <c r="E1721" s="189" t="str">
        <f t="shared" si="26"/>
        <v>Tranche B</v>
      </c>
      <c r="F1721" s="119">
        <f>IFERROR((VLOOKUP(E1721,'Simulations - Consolidé'!$A$41:$P$45,13,0)*D1721+VLOOKUP(E1721,'Simulations - Consolidé'!$A$41:$P$45,14,0)),"")*$B$6</f>
        <v>28859.419354838708</v>
      </c>
      <c r="G1721" s="119" t="str" cm="1">
        <f t="array" ref="G1721">IF(SUMIF('BDD de référence'!$B$6:$B$4786,A1721,'BDD de référence'!$I$6:$I$4786)&gt;0,IFERROR((VLOOKUP(E1721,'Volet 1 - Domaines 2&amp;3'!$A$39:$L$43,11,0)*D1721+VLOOKUP(E1721,'Volet 1 - Domaines 2&amp;3'!$A$39:$L$43,12,0))*$B$6,error),"")</f>
        <v/>
      </c>
      <c r="H1721" s="119" cm="1">
        <f t="array" ref="H1721">IF(SUMIF('BDD de référence'!$B$6:$B$4786,A1721,'BDD de référence'!$J$6:$J$4786)&gt;0,IFERROR((VLOOKUP(E1721,'Volet 1 - Domaines 2&amp;3'!$A$39:$L$43,11,0)*D1721+VLOOKUP(E1721,'Volet 1 - Domaines 2&amp;3'!$A$39:$L$43,12,0))*$B$6,error),"")</f>
        <v>15632.185483870966</v>
      </c>
      <c r="I1721" s="119">
        <f>IFERROR((VLOOKUP(E1721,'Simulations - Consolidé'!$A$41:$P$45,15,0)*D1721+VLOOKUP(E1721,'Simulations - Consolidé'!$A$41:$P$45,16,0)),"")*$C$6</f>
        <v>12545.773406766324</v>
      </c>
      <c r="J1721" s="167">
        <v>8150.6100000000006</v>
      </c>
      <c r="K1721" s="167">
        <v>9780.74</v>
      </c>
      <c r="L1721" s="167">
        <v>7144.5</v>
      </c>
      <c r="M1721" s="167">
        <v>8573.4</v>
      </c>
      <c r="N1721" s="167">
        <v>5935.02</v>
      </c>
      <c r="O1721" s="167">
        <v>7122.0300000000007</v>
      </c>
    </row>
    <row r="1722" spans="1:15">
      <c r="A1722" s="1" t="s">
        <v>7346</v>
      </c>
      <c r="B1722" s="1" t="str">
        <f>VLOOKUP(A1722,'BDD de référence'!$B$5:$D$5006,3,0)</f>
        <v>64</v>
      </c>
      <c r="C1722" s="1" t="str">
        <f>VLOOKUP(A1722,'BDD de référence'!$B$5:$E$5006,4,0)</f>
        <v>Nouvelle-Aquitaine</v>
      </c>
      <c r="D1722" s="201">
        <v>17066</v>
      </c>
      <c r="E1722" s="189" t="str">
        <f t="shared" si="26"/>
        <v>Tranche B</v>
      </c>
      <c r="F1722" s="119">
        <f>IFERROR((VLOOKUP(E1722,'Simulations - Consolidé'!$A$41:$P$45,13,0)*D1722+VLOOKUP(E1722,'Simulations - Consolidé'!$A$41:$P$45,14,0)),"")*$B$6</f>
        <v>33648.154838709677</v>
      </c>
      <c r="G1722" s="119" t="str" cm="1">
        <f t="array" ref="G1722">IF(SUMIF('BDD de référence'!$B$6:$B$4786,A1722,'BDD de référence'!$I$6:$I$4786)&gt;0,IFERROR((VLOOKUP(E1722,'Volet 1 - Domaines 2&amp;3'!$A$39:$L$43,11,0)*D1722+VLOOKUP(E1722,'Volet 1 - Domaines 2&amp;3'!$A$39:$L$43,12,0))*$B$6,error),"")</f>
        <v/>
      </c>
      <c r="H1722" s="119" t="str" cm="1">
        <f t="array" ref="H1722">IF(SUMIF('BDD de référence'!$B$6:$B$4786,A1722,'BDD de référence'!$J$6:$J$4786)&gt;0,IFERROR((VLOOKUP(E1722,'Volet 1 - Domaines 2&amp;3'!$A$39:$L$43,11,0)*D1722+VLOOKUP(E1722,'Volet 1 - Domaines 2&amp;3'!$A$39:$L$43,12,0))*$B$6,error),"")</f>
        <v/>
      </c>
      <c r="I1722" s="119">
        <f>IFERROR((VLOOKUP(E1722,'Simulations - Consolidé'!$A$41:$P$45,15,0)*D1722+VLOOKUP(E1722,'Simulations - Consolidé'!$A$41:$P$45,16,0)),"")*$C$6</f>
        <v>14627.533595594021</v>
      </c>
      <c r="J1722" s="167">
        <v>9226.51</v>
      </c>
      <c r="K1722" s="167">
        <v>11071.82</v>
      </c>
      <c r="L1722" s="167">
        <v>8122.59</v>
      </c>
      <c r="M1722" s="167">
        <v>9747.11</v>
      </c>
      <c r="N1722" s="167">
        <v>6228.45</v>
      </c>
      <c r="O1722" s="167">
        <v>7474.14</v>
      </c>
    </row>
    <row r="1723" spans="1:15">
      <c r="A1723" s="1" t="s">
        <v>7368</v>
      </c>
      <c r="B1723" s="1" t="str">
        <f>VLOOKUP(A1723,'BDD de référence'!$B$5:$D$5006,3,0)</f>
        <v>64</v>
      </c>
      <c r="C1723" s="1" t="str">
        <f>VLOOKUP(A1723,'BDD de référence'!$B$5:$E$5006,4,0)</f>
        <v>Nouvelle-Aquitaine</v>
      </c>
      <c r="D1723" s="201">
        <v>12189.5</v>
      </c>
      <c r="E1723" s="189" t="str">
        <f t="shared" si="26"/>
        <v>Tranche B</v>
      </c>
      <c r="F1723" s="119">
        <f>IFERROR((VLOOKUP(E1723,'Simulations - Consolidé'!$A$41:$P$45,13,0)*D1723+VLOOKUP(E1723,'Simulations - Consolidé'!$A$41:$P$45,14,0)),"")*$B$6</f>
        <v>27230.051612903222</v>
      </c>
      <c r="G1723" s="119" t="str" cm="1">
        <f t="array" ref="G1723">IF(SUMIF('BDD de référence'!$B$6:$B$4786,A1723,'BDD de référence'!$I$6:$I$4786)&gt;0,IFERROR((VLOOKUP(E1723,'Volet 1 - Domaines 2&amp;3'!$A$39:$L$43,11,0)*D1723+VLOOKUP(E1723,'Volet 1 - Domaines 2&amp;3'!$A$39:$L$43,12,0))*$B$6,error),"")</f>
        <v/>
      </c>
      <c r="H1723" s="119" t="str" cm="1">
        <f t="array" ref="H1723">IF(SUMIF('BDD de référence'!$B$6:$B$4786,A1723,'BDD de référence'!$J$6:$J$4786)&gt;0,IFERROR((VLOOKUP(E1723,'Volet 1 - Domaines 2&amp;3'!$A$39:$L$43,11,0)*D1723+VLOOKUP(E1723,'Volet 1 - Domaines 2&amp;3'!$A$39:$L$43,12,0))*$B$6,error),"")</f>
        <v/>
      </c>
      <c r="I1723" s="119">
        <f>IFERROR((VLOOKUP(E1723,'Simulations - Consolidé'!$A$41:$P$45,15,0)*D1723+VLOOKUP(E1723,'Simulations - Consolidé'!$A$41:$P$45,16,0)),"")*$C$6</f>
        <v>11837.454287962235</v>
      </c>
      <c r="J1723" s="167">
        <v>7784.54</v>
      </c>
      <c r="K1723" s="167">
        <v>9341.4500000000007</v>
      </c>
      <c r="L1723" s="167">
        <v>6811.7</v>
      </c>
      <c r="M1723" s="167">
        <v>8174.04</v>
      </c>
      <c r="N1723" s="167">
        <v>5835.18</v>
      </c>
      <c r="O1723" s="167">
        <v>7002.22</v>
      </c>
    </row>
    <row r="1724" spans="1:15">
      <c r="A1724" s="1" t="s">
        <v>7325</v>
      </c>
      <c r="B1724" s="1" t="str">
        <f>VLOOKUP(A1724,'BDD de référence'!$B$5:$D$5006,3,0)</f>
        <v>64</v>
      </c>
      <c r="C1724" s="1" t="str">
        <f>VLOOKUP(A1724,'BDD de référence'!$B$5:$E$5006,4,0)</f>
        <v>Nouvelle-Aquitaine</v>
      </c>
      <c r="D1724" s="201">
        <v>22531.5</v>
      </c>
      <c r="E1724" s="189" t="str">
        <f t="shared" si="26"/>
        <v>Tranche C</v>
      </c>
      <c r="F1724" s="119">
        <f>IFERROR((VLOOKUP(E1724,'Simulations - Consolidé'!$A$41:$P$45,13,0)*D1724+VLOOKUP(E1724,'Simulations - Consolidé'!$A$41:$P$45,14,0)),"")*$B$6</f>
        <v>40813.161686746986</v>
      </c>
      <c r="G1724" s="119" t="str" cm="1">
        <f t="array" ref="G1724">IF(SUMIF('BDD de référence'!$B$6:$B$4786,A1724,'BDD de référence'!$I$6:$I$4786)&gt;0,IFERROR((VLOOKUP(E1724,'Volet 1 - Domaines 2&amp;3'!$A$39:$L$43,11,0)*D1724+VLOOKUP(E1724,'Volet 1 - Domaines 2&amp;3'!$A$39:$L$43,12,0))*$B$6,error),"")</f>
        <v/>
      </c>
      <c r="H1724" s="119" cm="1">
        <f t="array" ref="H1724">IF(SUMIF('BDD de référence'!$B$6:$B$4786,A1724,'BDD de référence'!$J$6:$J$4786)&gt;0,IFERROR((VLOOKUP(E1724,'Volet 1 - Domaines 2&amp;3'!$A$39:$L$43,11,0)*D1724+VLOOKUP(E1724,'Volet 1 - Domaines 2&amp;3'!$A$39:$L$43,12,0))*$B$6,error),"")</f>
        <v>22103.354939759036</v>
      </c>
      <c r="I1724" s="119">
        <f>IFERROR((VLOOKUP(E1724,'Simulations - Consolidé'!$A$41:$P$45,15,0)*D1724+VLOOKUP(E1724,'Simulations - Consolidé'!$A$41:$P$45,16,0)),"")*$C$6</f>
        <v>17742.307017337647</v>
      </c>
      <c r="J1724" s="167">
        <v>10836.75</v>
      </c>
      <c r="K1724" s="167">
        <v>13004.1</v>
      </c>
      <c r="L1724" s="167">
        <v>9585.0500000000011</v>
      </c>
      <c r="M1724" s="167">
        <v>11502.06</v>
      </c>
      <c r="N1724" s="167">
        <v>6668.2</v>
      </c>
      <c r="O1724" s="167">
        <v>8001.84</v>
      </c>
    </row>
    <row r="1725" spans="1:15">
      <c r="A1725" s="1" t="s">
        <v>7382</v>
      </c>
      <c r="B1725" s="1" t="str">
        <f>VLOOKUP(A1725,'BDD de référence'!$B$5:$D$5006,3,0)</f>
        <v>64</v>
      </c>
      <c r="C1725" s="1" t="str">
        <f>VLOOKUP(A1725,'BDD de référence'!$B$5:$E$5006,4,0)</f>
        <v>Nouvelle-Aquitaine</v>
      </c>
      <c r="D1725" s="201">
        <v>9427.5</v>
      </c>
      <c r="E1725" s="189" t="str">
        <f t="shared" si="26"/>
        <v>Tranche B</v>
      </c>
      <c r="F1725" s="119">
        <f>IFERROR((VLOOKUP(E1725,'Simulations - Consolidé'!$A$41:$P$45,13,0)*D1725+VLOOKUP(E1725,'Simulations - Consolidé'!$A$41:$P$45,14,0)),"")*$B$6</f>
        <v>23594.903225806447</v>
      </c>
      <c r="G1725" s="119" t="str" cm="1">
        <f t="array" ref="G1725">IF(SUMIF('BDD de référence'!$B$6:$B$4786,A1725,'BDD de référence'!$I$6:$I$4786)&gt;0,IFERROR((VLOOKUP(E1725,'Volet 1 - Domaines 2&amp;3'!$A$39:$L$43,11,0)*D1725+VLOOKUP(E1725,'Volet 1 - Domaines 2&amp;3'!$A$39:$L$43,12,0))*$B$6,error),"")</f>
        <v/>
      </c>
      <c r="H1725" s="119" t="str" cm="1">
        <f t="array" ref="H1725">IF(SUMIF('BDD de référence'!$B$6:$B$4786,A1725,'BDD de référence'!$J$6:$J$4786)&gt;0,IFERROR((VLOOKUP(E1725,'Volet 1 - Domaines 2&amp;3'!$A$39:$L$43,11,0)*D1725+VLOOKUP(E1725,'Volet 1 - Domaines 2&amp;3'!$A$39:$L$43,12,0))*$B$6,error),"")</f>
        <v/>
      </c>
      <c r="I1725" s="119">
        <f>IFERROR((VLOOKUP(E1725,'Simulations - Consolidé'!$A$41:$P$45,15,0)*D1725+VLOOKUP(E1725,'Simulations - Consolidé'!$A$41:$P$45,16,0)),"")*$C$6</f>
        <v>10257.181746656175</v>
      </c>
      <c r="J1725" s="167">
        <v>6967.8200000000006</v>
      </c>
      <c r="K1725" s="167">
        <v>8361.39</v>
      </c>
      <c r="L1725" s="167">
        <v>6069.2300000000005</v>
      </c>
      <c r="M1725" s="167">
        <v>7283.08</v>
      </c>
      <c r="N1725" s="167">
        <v>5612.4400000000005</v>
      </c>
      <c r="O1725" s="167">
        <v>6734.93</v>
      </c>
    </row>
    <row r="1726" spans="1:15">
      <c r="A1726" s="1" t="s">
        <v>7310</v>
      </c>
      <c r="B1726" s="1" t="str">
        <f>VLOOKUP(A1726,'BDD de référence'!$B$5:$D$5006,3,0)</f>
        <v>64</v>
      </c>
      <c r="C1726" s="1" t="str">
        <f>VLOOKUP(A1726,'BDD de référence'!$B$5:$E$5006,4,0)</f>
        <v>Nouvelle-Aquitaine</v>
      </c>
      <c r="D1726" s="201">
        <v>33971</v>
      </c>
      <c r="E1726" s="189" t="str">
        <f t="shared" si="26"/>
        <v>Tranche C</v>
      </c>
      <c r="F1726" s="119">
        <f>IFERROR((VLOOKUP(E1726,'Simulations - Consolidé'!$A$41:$P$45,13,0)*D1726+VLOOKUP(E1726,'Simulations - Consolidé'!$A$41:$P$45,14,0)),"")*$B$6</f>
        <v>45592.943132530119</v>
      </c>
      <c r="G1726" s="119" t="str" cm="1">
        <f t="array" ref="G1726">IF(SUMIF('BDD de référence'!$B$6:$B$4786,A1726,'BDD de référence'!$I$6:$I$4786)&gt;0,IFERROR((VLOOKUP(E1726,'Volet 1 - Domaines 2&amp;3'!$A$39:$L$43,11,0)*D1726+VLOOKUP(E1726,'Volet 1 - Domaines 2&amp;3'!$A$39:$L$43,12,0))*$B$6,error),"")</f>
        <v/>
      </c>
      <c r="H1726" s="119" t="str" cm="1">
        <f t="array" ref="H1726">IF(SUMIF('BDD de référence'!$B$6:$B$4786,A1726,'BDD de référence'!$J$6:$J$4786)&gt;0,IFERROR((VLOOKUP(E1726,'Volet 1 - Domaines 2&amp;3'!$A$39:$L$43,11,0)*D1726+VLOOKUP(E1726,'Volet 1 - Domaines 2&amp;3'!$A$39:$L$43,12,0))*$B$6,error),"")</f>
        <v/>
      </c>
      <c r="I1726" s="119">
        <f>IFERROR((VLOOKUP(E1726,'Simulations - Consolidé'!$A$41:$P$45,15,0)*D1726+VLOOKUP(E1726,'Simulations - Consolidé'!$A$41:$P$45,16,0)),"")*$C$6</f>
        <v>19820.17470467235</v>
      </c>
      <c r="J1726" s="167">
        <v>12077.19</v>
      </c>
      <c r="K1726" s="167">
        <v>14492.630000000001</v>
      </c>
      <c r="L1726" s="167">
        <v>10205.26</v>
      </c>
      <c r="M1726" s="167">
        <v>12246.32</v>
      </c>
      <c r="N1726" s="167">
        <v>7219.5</v>
      </c>
      <c r="O1726" s="167">
        <v>8663.4</v>
      </c>
    </row>
    <row r="1727" spans="1:15">
      <c r="A1727" s="1" t="s">
        <v>7299</v>
      </c>
      <c r="B1727" s="1" t="str">
        <f>VLOOKUP(A1727,'BDD de référence'!$B$5:$D$5006,3,0)</f>
        <v>64</v>
      </c>
      <c r="C1727" s="1" t="str">
        <f>VLOOKUP(A1727,'BDD de référence'!$B$5:$E$5006,4,0)</f>
        <v>Nouvelle-Aquitaine</v>
      </c>
      <c r="D1727" s="201">
        <v>50613</v>
      </c>
      <c r="E1727" s="189" t="str">
        <f t="shared" si="26"/>
        <v>Tranche C</v>
      </c>
      <c r="F1727" s="119">
        <f>IFERROR((VLOOKUP(E1727,'Simulations - Consolidé'!$A$41:$P$45,13,0)*D1727+VLOOKUP(E1727,'Simulations - Consolidé'!$A$41:$P$45,14,0)),"")*$B$6</f>
        <v>52546.492048192769</v>
      </c>
      <c r="G1727" s="119" t="str" cm="1">
        <f t="array" ref="G1727">IF(SUMIF('BDD de référence'!$B$6:$B$4786,A1727,'BDD de référence'!$I$6:$I$4786)&gt;0,IFERROR((VLOOKUP(E1727,'Volet 1 - Domaines 2&amp;3'!$A$39:$L$43,11,0)*D1727+VLOOKUP(E1727,'Volet 1 - Domaines 2&amp;3'!$A$39:$L$43,12,0))*$B$6,error),"")</f>
        <v/>
      </c>
      <c r="H1727" s="119" cm="1">
        <f t="array" ref="H1727">IF(SUMIF('BDD de référence'!$B$6:$B$4786,A1727,'BDD de référence'!$J$6:$J$4786)&gt;0,IFERROR((VLOOKUP(E1727,'Volet 1 - Domaines 2&amp;3'!$A$39:$L$43,11,0)*D1727+VLOOKUP(E1727,'Volet 1 - Domaines 2&amp;3'!$A$39:$L$43,12,0))*$B$6,error),"")</f>
        <v>25094.203855421685</v>
      </c>
      <c r="I1727" s="119">
        <f>IFERROR((VLOOKUP(E1727,'Simulations - Consolidé'!$A$41:$P$45,15,0)*D1727+VLOOKUP(E1727,'Simulations - Consolidé'!$A$41:$P$45,16,0)),"")*$C$6</f>
        <v>22843.023085512785</v>
      </c>
      <c r="J1727" s="167">
        <v>13881.74</v>
      </c>
      <c r="K1727" s="167">
        <v>16658.09</v>
      </c>
      <c r="L1727" s="167">
        <v>11107.54</v>
      </c>
      <c r="M1727" s="167">
        <v>13329.050000000001</v>
      </c>
      <c r="N1727" s="167">
        <v>8021.52</v>
      </c>
      <c r="O1727" s="167">
        <v>9625.83</v>
      </c>
    </row>
    <row r="1728" spans="1:15">
      <c r="A1728" s="1" t="s">
        <v>7305</v>
      </c>
      <c r="B1728" s="1" t="str">
        <f>VLOOKUP(A1728,'BDD de référence'!$B$5:$D$5006,3,0)</f>
        <v>64</v>
      </c>
      <c r="C1728" s="1" t="str">
        <f>VLOOKUP(A1728,'BDD de référence'!$B$5:$E$5006,4,0)</f>
        <v>Nouvelle-Aquitaine</v>
      </c>
      <c r="D1728" s="201">
        <v>45373</v>
      </c>
      <c r="E1728" s="189" t="str">
        <f t="shared" si="26"/>
        <v>Tranche C</v>
      </c>
      <c r="F1728" s="119">
        <f>IFERROR((VLOOKUP(E1728,'Simulations - Consolidé'!$A$41:$P$45,13,0)*D1728+VLOOKUP(E1728,'Simulations - Consolidé'!$A$41:$P$45,14,0)),"")*$B$6</f>
        <v>50357.055903614455</v>
      </c>
      <c r="G1728" s="119" cm="1">
        <f t="array" ref="G1728">IF(SUMIF('BDD de référence'!$B$6:$B$4786,A1728,'BDD de référence'!$I$6:$I$4786)&gt;0,IFERROR((VLOOKUP(E1728,'Volet 1 - Domaines 2&amp;3'!$A$39:$L$43,11,0)*D1728+VLOOKUP(E1728,'Volet 1 - Domaines 2&amp;3'!$A$39:$L$43,12,0))*$B$6,error),"")</f>
        <v>24536.112289156623</v>
      </c>
      <c r="H1728" s="119" cm="1">
        <f t="array" ref="H1728">IF(SUMIF('BDD de référence'!$B$6:$B$4786,A1728,'BDD de référence'!$J$6:$J$4786)&gt;0,IFERROR((VLOOKUP(E1728,'Volet 1 - Domaines 2&amp;3'!$A$39:$L$43,11,0)*D1728+VLOOKUP(E1728,'Volet 1 - Domaines 2&amp;3'!$A$39:$L$43,12,0))*$B$6,error),"")</f>
        <v>24536.112289156623</v>
      </c>
      <c r="I1728" s="119">
        <f>IFERROR((VLOOKUP(E1728,'Simulations - Consolidé'!$A$41:$P$45,15,0)*D1728+VLOOKUP(E1728,'Simulations - Consolidé'!$A$41:$P$45,16,0)),"")*$C$6</f>
        <v>21891.230902145169</v>
      </c>
      <c r="J1728" s="167">
        <v>13313.550000000001</v>
      </c>
      <c r="K1728" s="167">
        <v>15976.26</v>
      </c>
      <c r="L1728" s="167">
        <v>10823.45</v>
      </c>
      <c r="M1728" s="167">
        <v>12988.14</v>
      </c>
      <c r="N1728" s="167">
        <v>7768.99</v>
      </c>
      <c r="O1728" s="167">
        <v>9322.7900000000009</v>
      </c>
    </row>
    <row r="1729" spans="1:15">
      <c r="A1729" s="1" t="s">
        <v>7399</v>
      </c>
      <c r="B1729" s="1" t="str">
        <f>VLOOKUP(A1729,'BDD de référence'!$B$5:$D$5006,3,0)</f>
        <v>64</v>
      </c>
      <c r="C1729" s="1" t="str">
        <f>VLOOKUP(A1729,'BDD de référence'!$B$5:$E$5006,4,0)</f>
        <v>Nouvelle-Aquitaine</v>
      </c>
      <c r="D1729" s="201">
        <v>5903.5</v>
      </c>
      <c r="E1729" s="189" t="str">
        <f t="shared" si="26"/>
        <v>Tranche A</v>
      </c>
      <c r="F1729" s="119">
        <f>IFERROR((VLOOKUP(E1729,'Simulations - Consolidé'!$A$41:$P$45,13,0)*D1729+VLOOKUP(E1729,'Simulations - Consolidé'!$A$41:$P$45,14,0)),"")*$B$6</f>
        <v>19601.121428571427</v>
      </c>
      <c r="G1729" s="119" t="str" cm="1">
        <f t="array" ref="G1729">IF(SUMIF('BDD de référence'!$B$6:$B$4786,A1729,'BDD de référence'!$I$6:$I$4786)&gt;0,IFERROR((VLOOKUP(E1729,'Volet 1 - Domaines 2&amp;3'!$A$39:$L$43,11,0)*D1729+VLOOKUP(E1729,'Volet 1 - Domaines 2&amp;3'!$A$39:$L$43,12,0))*$B$6,error),"")</f>
        <v/>
      </c>
      <c r="H1729" s="119" t="str" cm="1">
        <f t="array" ref="H1729">IF(SUMIF('BDD de référence'!$B$6:$B$4786,A1729,'BDD de référence'!$J$6:$J$4786)&gt;0,IFERROR((VLOOKUP(E1729,'Volet 1 - Domaines 2&amp;3'!$A$39:$L$43,11,0)*D1729+VLOOKUP(E1729,'Volet 1 - Domaines 2&amp;3'!$A$39:$L$43,12,0))*$B$6,error),"")</f>
        <v/>
      </c>
      <c r="I1729" s="119">
        <f>IFERROR((VLOOKUP(E1729,'Simulations - Consolidé'!$A$41:$P$45,15,0)*D1729+VLOOKUP(E1729,'Simulations - Consolidé'!$A$41:$P$45,16,0)),"")*$C$6</f>
        <v>8521.0040069686402</v>
      </c>
      <c r="J1729" s="167">
        <v>5988.9400000000005</v>
      </c>
      <c r="K1729" s="167">
        <v>7186.7300000000005</v>
      </c>
      <c r="L1729" s="167">
        <v>5220.87</v>
      </c>
      <c r="M1729" s="167">
        <v>6265.05</v>
      </c>
      <c r="N1729" s="167">
        <v>5286.14</v>
      </c>
      <c r="O1729" s="167">
        <v>6343.37</v>
      </c>
    </row>
    <row r="1730" spans="1:15">
      <c r="A1730" s="1" t="s">
        <v>7291</v>
      </c>
      <c r="B1730" s="1" t="str">
        <f>VLOOKUP(A1730,'BDD de référence'!$B$5:$D$5006,3,0)</f>
        <v>64</v>
      </c>
      <c r="C1730" s="1" t="str">
        <f>VLOOKUP(A1730,'BDD de référence'!$B$5:$E$5006,4,0)</f>
        <v>Nouvelle-Aquitaine</v>
      </c>
      <c r="D1730" s="201">
        <v>70752.5</v>
      </c>
      <c r="E1730" s="189" t="str">
        <f t="shared" si="26"/>
        <v>Tranche C</v>
      </c>
      <c r="F1730" s="119">
        <f>IFERROR((VLOOKUP(E1730,'Simulations - Consolidé'!$A$41:$P$45,13,0)*D1730+VLOOKUP(E1730,'Simulations - Consolidé'!$A$41:$P$45,14,0)),"")*$B$6</f>
        <v>60961.406024096381</v>
      </c>
      <c r="G1730" s="119" t="str" cm="1">
        <f t="array" ref="G1730">IF(SUMIF('BDD de référence'!$B$6:$B$4786,A1730,'BDD de référence'!$I$6:$I$4786)&gt;0,IFERROR((VLOOKUP(E1730,'Volet 1 - Domaines 2&amp;3'!$A$39:$L$43,11,0)*D1730+VLOOKUP(E1730,'Volet 1 - Domaines 2&amp;3'!$A$39:$L$43,12,0))*$B$6,error),"")</f>
        <v/>
      </c>
      <c r="H1730" s="119" t="str" cm="1">
        <f t="array" ref="H1730">IF(SUMIF('BDD de référence'!$B$6:$B$4786,A1730,'BDD de référence'!$J$6:$J$4786)&gt;0,IFERROR((VLOOKUP(E1730,'Volet 1 - Domaines 2&amp;3'!$A$39:$L$43,11,0)*D1730+VLOOKUP(E1730,'Volet 1 - Domaines 2&amp;3'!$A$39:$L$43,12,0))*$B$6,error),"")</f>
        <v/>
      </c>
      <c r="I1730" s="119">
        <f>IFERROR((VLOOKUP(E1730,'Simulations - Consolidé'!$A$41:$P$45,15,0)*D1730+VLOOKUP(E1730,'Simulations - Consolidé'!$A$41:$P$45,16,0)),"")*$C$6</f>
        <v>26501.156420805171</v>
      </c>
      <c r="J1730" s="167">
        <v>16065.54</v>
      </c>
      <c r="K1730" s="167">
        <v>19278.649999999998</v>
      </c>
      <c r="L1730" s="167">
        <v>12199.44</v>
      </c>
      <c r="M1730" s="167">
        <v>14639.33</v>
      </c>
      <c r="N1730" s="167">
        <v>8992.1</v>
      </c>
      <c r="O1730" s="167">
        <v>10790.52</v>
      </c>
    </row>
    <row r="1731" spans="1:15">
      <c r="A1731" s="1" t="s">
        <v>7403</v>
      </c>
      <c r="B1731" s="1" t="str">
        <f>VLOOKUP(A1731,'BDD de référence'!$B$5:$D$5006,3,0)</f>
        <v>64</v>
      </c>
      <c r="C1731" s="1" t="str">
        <f>VLOOKUP(A1731,'BDD de référence'!$B$5:$E$5006,4,0)</f>
        <v>Nouvelle-Aquitaine</v>
      </c>
      <c r="D1731" s="201">
        <v>3432</v>
      </c>
      <c r="E1731" s="189" t="str">
        <f t="shared" si="26"/>
        <v>Tranche A</v>
      </c>
      <c r="F1731" s="119">
        <f>IFERROR((VLOOKUP(E1731,'Simulations - Consolidé'!$A$41:$P$45,13,0)*D1731+VLOOKUP(E1731,'Simulations - Consolidé'!$A$41:$P$45,14,0)),"")*$B$6</f>
        <v>17800.457142857143</v>
      </c>
      <c r="G1731" s="119" t="str" cm="1">
        <f t="array" ref="G1731">IF(SUMIF('BDD de référence'!$B$6:$B$4786,A1731,'BDD de référence'!$I$6:$I$4786)&gt;0,IFERROR((VLOOKUP(E1731,'Volet 1 - Domaines 2&amp;3'!$A$39:$L$43,11,0)*D1731+VLOOKUP(E1731,'Volet 1 - Domaines 2&amp;3'!$A$39:$L$43,12,0))*$B$6,error),"")</f>
        <v/>
      </c>
      <c r="H1731" s="119" t="str" cm="1">
        <f t="array" ref="H1731">IF(SUMIF('BDD de référence'!$B$6:$B$4786,A1731,'BDD de référence'!$J$6:$J$4786)&gt;0,IFERROR((VLOOKUP(E1731,'Volet 1 - Domaines 2&amp;3'!$A$39:$L$43,11,0)*D1731+VLOOKUP(E1731,'Volet 1 - Domaines 2&amp;3'!$A$39:$L$43,12,0))*$B$6,error),"")</f>
        <v/>
      </c>
      <c r="I1731" s="119">
        <f>IFERROR((VLOOKUP(E1731,'Simulations - Consolidé'!$A$41:$P$45,15,0)*D1731+VLOOKUP(E1731,'Simulations - Consolidé'!$A$41:$P$45,16,0)),"")*$C$6</f>
        <v>7738.2188153310117</v>
      </c>
      <c r="J1731" s="167">
        <v>5400.49</v>
      </c>
      <c r="K1731" s="167">
        <v>6480.59</v>
      </c>
      <c r="L1731" s="167">
        <v>4779.5300000000007</v>
      </c>
      <c r="M1731" s="167">
        <v>5735.4400000000005</v>
      </c>
      <c r="N1731" s="167">
        <v>4991.91</v>
      </c>
      <c r="O1731" s="167">
        <v>5990.3</v>
      </c>
    </row>
    <row r="1732" spans="1:15">
      <c r="A1732" s="1" t="s">
        <v>7313</v>
      </c>
      <c r="B1732" s="1" t="str">
        <f>VLOOKUP(A1732,'BDD de référence'!$B$5:$D$5006,3,0)</f>
        <v>64</v>
      </c>
      <c r="C1732" s="1" t="str">
        <f>VLOOKUP(A1732,'BDD de référence'!$B$5:$E$5006,4,0)</f>
        <v>Nouvelle-Aquitaine</v>
      </c>
      <c r="D1732" s="201">
        <v>30883</v>
      </c>
      <c r="E1732" s="189" t="str">
        <f t="shared" si="26"/>
        <v>Tranche C</v>
      </c>
      <c r="F1732" s="119">
        <f>IFERROR((VLOOKUP(E1732,'Simulations - Consolidé'!$A$41:$P$45,13,0)*D1732+VLOOKUP(E1732,'Simulations - Consolidé'!$A$41:$P$45,14,0)),"")*$B$6</f>
        <v>44302.68</v>
      </c>
      <c r="G1732" s="119" t="str" cm="1">
        <f t="array" ref="G1732">IF(SUMIF('BDD de référence'!$B$6:$B$4786,A1732,'BDD de référence'!$I$6:$I$4786)&gt;0,IFERROR((VLOOKUP(E1732,'Volet 1 - Domaines 2&amp;3'!$A$39:$L$43,11,0)*D1732+VLOOKUP(E1732,'Volet 1 - Domaines 2&amp;3'!$A$39:$L$43,12,0))*$B$6,error),"")</f>
        <v/>
      </c>
      <c r="H1732" s="119" cm="1">
        <f t="array" ref="H1732">IF(SUMIF('BDD de référence'!$B$6:$B$4786,A1732,'BDD de référence'!$J$6:$J$4786)&gt;0,IFERROR((VLOOKUP(E1732,'Volet 1 - Domaines 2&amp;3'!$A$39:$L$43,11,0)*D1732+VLOOKUP(E1732,'Volet 1 - Domaines 2&amp;3'!$A$39:$L$43,12,0))*$B$6,error),"")</f>
        <v>22992.839999999997</v>
      </c>
      <c r="I1732" s="119">
        <f>IFERROR((VLOOKUP(E1732,'Simulations - Consolidé'!$A$41:$P$45,15,0)*D1732+VLOOKUP(E1732,'Simulations - Consolidé'!$A$41:$P$45,16,0)),"")*$C$6</f>
        <v>19259.271219512197</v>
      </c>
      <c r="J1732" s="167">
        <v>11742.34</v>
      </c>
      <c r="K1732" s="167">
        <v>14090.81</v>
      </c>
      <c r="L1732" s="167">
        <v>10037.84</v>
      </c>
      <c r="M1732" s="167">
        <v>12045.41</v>
      </c>
      <c r="N1732" s="167">
        <v>7070.67</v>
      </c>
      <c r="O1732" s="167">
        <v>8484.81</v>
      </c>
    </row>
    <row r="1733" spans="1:15">
      <c r="A1733" s="1" t="s">
        <v>7293</v>
      </c>
      <c r="B1733" s="1" t="str">
        <f>VLOOKUP(A1733,'BDD de référence'!$B$5:$D$5006,3,0)</f>
        <v>64</v>
      </c>
      <c r="C1733" s="1" t="str">
        <f>VLOOKUP(A1733,'BDD de référence'!$B$5:$E$5006,4,0)</f>
        <v>Nouvelle-Aquitaine</v>
      </c>
      <c r="D1733" s="201">
        <v>53359</v>
      </c>
      <c r="E1733" s="189" t="str">
        <f t="shared" si="26"/>
        <v>Tranche C</v>
      </c>
      <c r="F1733" s="119">
        <f>IFERROR((VLOOKUP(E1733,'Simulations - Consolidé'!$A$41:$P$45,13,0)*D1733+VLOOKUP(E1733,'Simulations - Consolidé'!$A$41:$P$45,14,0)),"")*$B$6</f>
        <v>53693.856867469876</v>
      </c>
      <c r="G1733" s="119" t="str" cm="1">
        <f t="array" ref="G1733">IF(SUMIF('BDD de référence'!$B$6:$B$4786,A1733,'BDD de référence'!$I$6:$I$4786)&gt;0,IFERROR((VLOOKUP(E1733,'Volet 1 - Domaines 2&amp;3'!$A$39:$L$43,11,0)*D1733+VLOOKUP(E1733,'Volet 1 - Domaines 2&amp;3'!$A$39:$L$43,12,0))*$B$6,error),"")</f>
        <v/>
      </c>
      <c r="H1733" s="119" cm="1">
        <f t="array" ref="H1733">IF(SUMIF('BDD de référence'!$B$6:$B$4786,A1733,'BDD de référence'!$J$6:$J$4786)&gt;0,IFERROR((VLOOKUP(E1733,'Volet 1 - Domaines 2&amp;3'!$A$39:$L$43,11,0)*D1733+VLOOKUP(E1733,'Volet 1 - Domaines 2&amp;3'!$A$39:$L$43,12,0))*$B$6,error),"")</f>
        <v>25386.669397590358</v>
      </c>
      <c r="I1733" s="119">
        <f>IFERROR((VLOOKUP(E1733,'Simulations - Consolidé'!$A$41:$P$45,15,0)*D1733+VLOOKUP(E1733,'Simulations - Consolidé'!$A$41:$P$45,16,0)),"")*$C$6</f>
        <v>23341.805783132531</v>
      </c>
      <c r="J1733" s="167">
        <v>14179.5</v>
      </c>
      <c r="K1733" s="167">
        <v>17015.400000000001</v>
      </c>
      <c r="L1733" s="167">
        <v>11256.42</v>
      </c>
      <c r="M1733" s="167">
        <v>13507.710000000001</v>
      </c>
      <c r="N1733" s="167">
        <v>8153.85</v>
      </c>
      <c r="O1733" s="167">
        <v>9784.6200000000008</v>
      </c>
    </row>
    <row r="1734" spans="1:15">
      <c r="A1734" s="1" t="s">
        <v>7426</v>
      </c>
      <c r="B1734" s="1" t="str">
        <f>VLOOKUP(A1734,'BDD de référence'!$B$5:$D$5006,3,0)</f>
        <v>64</v>
      </c>
      <c r="C1734" s="1" t="str">
        <f>VLOOKUP(A1734,'BDD de référence'!$B$5:$E$5006,4,0)</f>
        <v>Nouvelle-Aquitaine</v>
      </c>
      <c r="D1734" s="201">
        <v>344.5</v>
      </c>
      <c r="E1734" s="189" t="str">
        <f t="shared" si="26"/>
        <v>Tranche A</v>
      </c>
      <c r="F1734" s="119">
        <f>IFERROR((VLOOKUP(E1734,'Simulations - Consolidé'!$A$41:$P$45,13,0)*D1734+VLOOKUP(E1734,'Simulations - Consolidé'!$A$41:$P$45,14,0)),"")*$B$6</f>
        <v>15550.992857142855</v>
      </c>
      <c r="G1734" s="119" t="str" cm="1">
        <f t="array" ref="G1734">IF(SUMIF('BDD de référence'!$B$6:$B$4786,A1734,'BDD de référence'!$I$6:$I$4786)&gt;0,IFERROR((VLOOKUP(E1734,'Volet 1 - Domaines 2&amp;3'!$A$39:$L$43,11,0)*D1734+VLOOKUP(E1734,'Volet 1 - Domaines 2&amp;3'!$A$39:$L$43,12,0))*$B$6,error),"")</f>
        <v/>
      </c>
      <c r="H1734" s="119" t="str" cm="1">
        <f t="array" ref="H1734">IF(SUMIF('BDD de référence'!$B$6:$B$4786,A1734,'BDD de référence'!$J$6:$J$4786)&gt;0,IFERROR((VLOOKUP(E1734,'Volet 1 - Domaines 2&amp;3'!$A$39:$L$43,11,0)*D1734+VLOOKUP(E1734,'Volet 1 - Domaines 2&amp;3'!$A$39:$L$43,12,0))*$B$6,error),"")</f>
        <v/>
      </c>
      <c r="I1734" s="119">
        <f>IFERROR((VLOOKUP(E1734,'Simulations - Consolidé'!$A$41:$P$45,15,0)*D1734+VLOOKUP(E1734,'Simulations - Consolidé'!$A$41:$P$45,16,0)),"")*$C$6</f>
        <v>6760.3311846689894</v>
      </c>
      <c r="J1734" s="167">
        <v>4665.3600000000006</v>
      </c>
      <c r="K1734" s="167">
        <v>5598.4400000000005</v>
      </c>
      <c r="L1734" s="167">
        <v>4228.2</v>
      </c>
      <c r="M1734" s="167">
        <v>5073.84</v>
      </c>
      <c r="N1734" s="167">
        <v>4624.3500000000004</v>
      </c>
      <c r="O1734" s="167">
        <v>5549.22</v>
      </c>
    </row>
    <row r="1735" spans="1:15">
      <c r="A1735" s="1" t="s">
        <v>7307</v>
      </c>
      <c r="B1735" s="1" t="str">
        <f>VLOOKUP(A1735,'BDD de référence'!$B$5:$D$5006,3,0)</f>
        <v>64</v>
      </c>
      <c r="C1735" s="1" t="str">
        <f>VLOOKUP(A1735,'BDD de référence'!$B$5:$E$5006,4,0)</f>
        <v>Nouvelle-Aquitaine</v>
      </c>
      <c r="D1735" s="201">
        <v>34681.5</v>
      </c>
      <c r="E1735" s="189" t="str">
        <f t="shared" si="26"/>
        <v>Tranche C</v>
      </c>
      <c r="F1735" s="119">
        <f>IFERROR((VLOOKUP(E1735,'Simulations - Consolidé'!$A$41:$P$45,13,0)*D1735+VLOOKUP(E1735,'Simulations - Consolidé'!$A$41:$P$45,14,0)),"")*$B$6</f>
        <v>45889.812289156624</v>
      </c>
      <c r="G1735" s="119" t="str" cm="1">
        <f t="array" ref="G1735">IF(SUMIF('BDD de référence'!$B$6:$B$4786,A1735,'BDD de référence'!$I$6:$I$4786)&gt;0,IFERROR((VLOOKUP(E1735,'Volet 1 - Domaines 2&amp;3'!$A$39:$L$43,11,0)*D1735+VLOOKUP(E1735,'Volet 1 - Domaines 2&amp;3'!$A$39:$L$43,12,0))*$B$6,error),"")</f>
        <v/>
      </c>
      <c r="H1735" s="119" t="str" cm="1">
        <f t="array" ref="H1735">IF(SUMIF('BDD de référence'!$B$6:$B$4786,A1735,'BDD de référence'!$J$6:$J$4786)&gt;0,IFERROR((VLOOKUP(E1735,'Volet 1 - Domaines 2&amp;3'!$A$39:$L$43,11,0)*D1735+VLOOKUP(E1735,'Volet 1 - Domaines 2&amp;3'!$A$39:$L$43,12,0))*$B$6,error),"")</f>
        <v/>
      </c>
      <c r="I1735" s="119">
        <f>IFERROR((VLOOKUP(E1735,'Simulations - Consolidé'!$A$41:$P$45,15,0)*D1735+VLOOKUP(E1735,'Simulations - Consolidé'!$A$41:$P$45,16,0)),"")*$C$6</f>
        <v>19949.229732588894</v>
      </c>
      <c r="J1735" s="167">
        <v>12154.23</v>
      </c>
      <c r="K1735" s="167">
        <v>14585.08</v>
      </c>
      <c r="L1735" s="167">
        <v>10243.790000000001</v>
      </c>
      <c r="M1735" s="167">
        <v>12292.550000000001</v>
      </c>
      <c r="N1735" s="167">
        <v>7253.74</v>
      </c>
      <c r="O1735" s="167">
        <v>8704.49</v>
      </c>
    </row>
    <row r="1736" spans="1:15">
      <c r="A1736" s="1" t="s">
        <v>7281</v>
      </c>
      <c r="B1736" s="1" t="str">
        <f>VLOOKUP(A1736,'BDD de référence'!$B$5:$D$5006,3,0)</f>
        <v>64</v>
      </c>
      <c r="C1736" s="1" t="str">
        <f>VLOOKUP(A1736,'BDD de référence'!$B$5:$E$5006,4,0)</f>
        <v>Nouvelle-Aquitaine</v>
      </c>
      <c r="D1736" s="201">
        <v>240330.5</v>
      </c>
      <c r="E1736" s="189" t="str">
        <f t="shared" si="26"/>
        <v>Tranche D</v>
      </c>
      <c r="F1736" s="119">
        <f>IFERROR((VLOOKUP(E1736,'Simulations - Consolidé'!$A$41:$P$45,13,0)*D1736+VLOOKUP(E1736,'Simulations - Consolidé'!$A$41:$P$45,14,0)),"")*$B$6</f>
        <v>128589.6038321168</v>
      </c>
      <c r="G1736" s="119" cm="1">
        <f t="array" ref="G1736">IF(SUMIF('BDD de référence'!$B$6:$B$4786,A1736,'BDD de référence'!$I$6:$I$4786)&gt;0,IFERROR((VLOOKUP(E1736,'Volet 1 - Domaines 2&amp;3'!$A$39:$L$43,11,0)*D1736+VLOOKUP(E1736,'Volet 1 - Domaines 2&amp;3'!$A$39:$L$43,12,0))*$B$6,error),"")</f>
        <v>44379.464160583942</v>
      </c>
      <c r="H1736" s="119" cm="1">
        <f t="array" ref="H1736">IF(SUMIF('BDD de référence'!$B$6:$B$4786,A1736,'BDD de référence'!$J$6:$J$4786)&gt;0,IFERROR((VLOOKUP(E1736,'Volet 1 - Domaines 2&amp;3'!$A$39:$L$43,11,0)*D1736+VLOOKUP(E1736,'Volet 1 - Domaines 2&amp;3'!$A$39:$L$43,12,0))*$B$6,error),"")</f>
        <v>44379.464160583942</v>
      </c>
      <c r="I1736" s="119">
        <f>IFERROR((VLOOKUP(E1736,'Simulations - Consolidé'!$A$41:$P$45,15,0)*D1736+VLOOKUP(E1736,'Simulations - Consolidé'!$A$41:$P$45,16,0)),"")*$C$6</f>
        <v>55900.502096314747</v>
      </c>
      <c r="J1736" s="167">
        <v>33616.11</v>
      </c>
      <c r="K1736" s="167">
        <v>40339.340000000004</v>
      </c>
      <c r="L1736" s="167">
        <v>20946.449999999997</v>
      </c>
      <c r="M1736" s="167">
        <v>25135.74</v>
      </c>
      <c r="N1736" s="167">
        <v>16779.78</v>
      </c>
      <c r="O1736" s="167">
        <v>20135.739999999998</v>
      </c>
    </row>
    <row r="1737" spans="1:15">
      <c r="A1737" s="1" t="s">
        <v>7389</v>
      </c>
      <c r="B1737" s="1" t="str">
        <f>VLOOKUP(A1737,'BDD de référence'!$B$5:$D$5006,3,0)</f>
        <v>64</v>
      </c>
      <c r="C1737" s="1" t="str">
        <f>VLOOKUP(A1737,'BDD de référence'!$B$5:$E$5006,4,0)</f>
        <v>Nouvelle-Aquitaine</v>
      </c>
      <c r="D1737" s="201">
        <v>8447</v>
      </c>
      <c r="E1737" s="189" t="str">
        <f t="shared" si="26"/>
        <v>Tranche B</v>
      </c>
      <c r="F1737" s="119">
        <f>IFERROR((VLOOKUP(E1737,'Simulations - Consolidé'!$A$41:$P$45,13,0)*D1737+VLOOKUP(E1737,'Simulations - Consolidé'!$A$41:$P$45,14,0)),"")*$B$6</f>
        <v>22304.438709677419</v>
      </c>
      <c r="G1737" s="119" t="str" cm="1">
        <f t="array" ref="G1737">IF(SUMIF('BDD de référence'!$B$6:$B$4786,A1737,'BDD de référence'!$I$6:$I$4786)&gt;0,IFERROR((VLOOKUP(E1737,'Volet 1 - Domaines 2&amp;3'!$A$39:$L$43,11,0)*D1737+VLOOKUP(E1737,'Volet 1 - Domaines 2&amp;3'!$A$39:$L$43,12,0))*$B$6,error),"")</f>
        <v/>
      </c>
      <c r="H1737" s="119" t="str" cm="1">
        <f t="array" ref="H1737">IF(SUMIF('BDD de référence'!$B$6:$B$4786,A1737,'BDD de référence'!$J$6:$J$4786)&gt;0,IFERROR((VLOOKUP(E1737,'Volet 1 - Domaines 2&amp;3'!$A$39:$L$43,11,0)*D1737+VLOOKUP(E1737,'Volet 1 - Domaines 2&amp;3'!$A$39:$L$43,12,0))*$B$6,error),"")</f>
        <v/>
      </c>
      <c r="I1737" s="119">
        <f>IFERROR((VLOOKUP(E1737,'Simulations - Consolidé'!$A$41:$P$45,15,0)*D1737+VLOOKUP(E1737,'Simulations - Consolidé'!$A$41:$P$45,16,0)),"")*$C$6</f>
        <v>9696.1907159716757</v>
      </c>
      <c r="J1737" s="167">
        <v>6677.89</v>
      </c>
      <c r="K1737" s="167">
        <v>8013.47</v>
      </c>
      <c r="L1737" s="167">
        <v>5805.65</v>
      </c>
      <c r="M1737" s="167">
        <v>6966.78</v>
      </c>
      <c r="N1737" s="167">
        <v>5533.37</v>
      </c>
      <c r="O1737" s="167">
        <v>6640.05</v>
      </c>
    </row>
    <row r="1738" spans="1:15">
      <c r="A1738" s="1" t="s">
        <v>7414</v>
      </c>
      <c r="B1738" s="1" t="str">
        <f>VLOOKUP(A1738,'BDD de référence'!$B$5:$D$5006,3,0)</f>
        <v>64</v>
      </c>
      <c r="C1738" s="1" t="str">
        <f>VLOOKUP(A1738,'BDD de référence'!$B$5:$E$5006,4,0)</f>
        <v>Nouvelle-Aquitaine</v>
      </c>
      <c r="D1738" s="201">
        <v>1814</v>
      </c>
      <c r="E1738" s="189" t="str">
        <f t="shared" si="26"/>
        <v>Tranche A</v>
      </c>
      <c r="F1738" s="119">
        <f>IFERROR((VLOOKUP(E1738,'Simulations - Consolidé'!$A$41:$P$45,13,0)*D1738+VLOOKUP(E1738,'Simulations - Consolidé'!$A$41:$P$45,14,0)),"")*$B$6</f>
        <v>16621.62857142857</v>
      </c>
      <c r="G1738" s="119" t="str" cm="1">
        <f t="array" ref="G1738">IF(SUMIF('BDD de référence'!$B$6:$B$4786,A1738,'BDD de référence'!$I$6:$I$4786)&gt;0,IFERROR((VLOOKUP(E1738,'Volet 1 - Domaines 2&amp;3'!$A$39:$L$43,11,0)*D1738+VLOOKUP(E1738,'Volet 1 - Domaines 2&amp;3'!$A$39:$L$43,12,0))*$B$6,error),"")</f>
        <v/>
      </c>
      <c r="H1738" s="119" t="str" cm="1">
        <f t="array" ref="H1738">IF(SUMIF('BDD de référence'!$B$6:$B$4786,A1738,'BDD de référence'!$J$6:$J$4786)&gt;0,IFERROR((VLOOKUP(E1738,'Volet 1 - Domaines 2&amp;3'!$A$39:$L$43,11,0)*D1738+VLOOKUP(E1738,'Volet 1 - Domaines 2&amp;3'!$A$39:$L$43,12,0))*$B$6,error),"")</f>
        <v/>
      </c>
      <c r="I1738" s="119">
        <f>IFERROR((VLOOKUP(E1738,'Simulations - Consolidé'!$A$41:$P$45,15,0)*D1738+VLOOKUP(E1738,'Simulations - Consolidé'!$A$41:$P$45,16,0)),"")*$C$6</f>
        <v>7225.7581881533097</v>
      </c>
      <c r="J1738" s="167">
        <v>5015.25</v>
      </c>
      <c r="K1738" s="167">
        <v>6018.3</v>
      </c>
      <c r="L1738" s="167">
        <v>4490.6000000000004</v>
      </c>
      <c r="M1738" s="167">
        <v>5388.72</v>
      </c>
      <c r="N1738" s="167">
        <v>4799.3</v>
      </c>
      <c r="O1738" s="167">
        <v>5759.16</v>
      </c>
    </row>
    <row r="1739" spans="1:15">
      <c r="A1739" s="1" t="s">
        <v>7371</v>
      </c>
      <c r="B1739" s="1" t="str">
        <f>VLOOKUP(A1739,'BDD de référence'!$B$5:$D$5006,3,0)</f>
        <v>64</v>
      </c>
      <c r="C1739" s="1" t="str">
        <f>VLOOKUP(A1739,'BDD de référence'!$B$5:$E$5006,4,0)</f>
        <v>Nouvelle-Aquitaine</v>
      </c>
      <c r="D1739" s="201">
        <v>12049</v>
      </c>
      <c r="E1739" s="189" t="str">
        <f t="shared" ref="E1739:E1802" si="27">IF(D1739&gt;230000,"Tranche D",IF(D1739&lt;7000,"Tranche A",IF(D1739&lt;22500,"Tranche B","Tranche C")))</f>
        <v>Tranche B</v>
      </c>
      <c r="F1739" s="119">
        <f>IFERROR((VLOOKUP(E1739,'Simulations - Consolidé'!$A$41:$P$45,13,0)*D1739+VLOOKUP(E1739,'Simulations - Consolidé'!$A$41:$P$45,14,0)),"")*$B$6</f>
        <v>27045.135483870967</v>
      </c>
      <c r="G1739" s="119" t="str" cm="1">
        <f t="array" ref="G1739">IF(SUMIF('BDD de référence'!$B$6:$B$4786,A1739,'BDD de référence'!$I$6:$I$4786)&gt;0,IFERROR((VLOOKUP(E1739,'Volet 1 - Domaines 2&amp;3'!$A$39:$L$43,11,0)*D1739+VLOOKUP(E1739,'Volet 1 - Domaines 2&amp;3'!$A$39:$L$43,12,0))*$B$6,error),"")</f>
        <v/>
      </c>
      <c r="H1739" s="119" t="str" cm="1">
        <f t="array" ref="H1739">IF(SUMIF('BDD de référence'!$B$6:$B$4786,A1739,'BDD de référence'!$J$6:$J$4786)&gt;0,IFERROR((VLOOKUP(E1739,'Volet 1 - Domaines 2&amp;3'!$A$39:$L$43,11,0)*D1739+VLOOKUP(E1739,'Volet 1 - Domaines 2&amp;3'!$A$39:$L$43,12,0))*$B$6,error),"")</f>
        <v/>
      </c>
      <c r="I1739" s="119">
        <f>IFERROR((VLOOKUP(E1739,'Simulations - Consolidé'!$A$41:$P$45,15,0)*D1739+VLOOKUP(E1739,'Simulations - Consolidé'!$A$41:$P$45,16,0)),"")*$C$6</f>
        <v>11757.067505900864</v>
      </c>
      <c r="J1739" s="167">
        <v>7743</v>
      </c>
      <c r="K1739" s="167">
        <v>9291.6</v>
      </c>
      <c r="L1739" s="167">
        <v>6773.93</v>
      </c>
      <c r="M1739" s="167">
        <v>8128.72</v>
      </c>
      <c r="N1739" s="167">
        <v>5823.85</v>
      </c>
      <c r="O1739" s="167">
        <v>6988.62</v>
      </c>
    </row>
    <row r="1740" spans="1:15">
      <c r="A1740" s="1" t="s">
        <v>7352</v>
      </c>
      <c r="B1740" s="1" t="str">
        <f>VLOOKUP(A1740,'BDD de référence'!$B$5:$D$5006,3,0)</f>
        <v>64</v>
      </c>
      <c r="C1740" s="1" t="str">
        <f>VLOOKUP(A1740,'BDD de référence'!$B$5:$E$5006,4,0)</f>
        <v>Nouvelle-Aquitaine</v>
      </c>
      <c r="D1740" s="201">
        <v>14884</v>
      </c>
      <c r="E1740" s="189" t="str">
        <f t="shared" si="27"/>
        <v>Tranche B</v>
      </c>
      <c r="F1740" s="119">
        <f>IFERROR((VLOOKUP(E1740,'Simulations - Consolidé'!$A$41:$P$45,13,0)*D1740+VLOOKUP(E1740,'Simulations - Consolidé'!$A$41:$P$45,14,0)),"")*$B$6</f>
        <v>30776.36129032258</v>
      </c>
      <c r="G1740" s="119" t="str" cm="1">
        <f t="array" ref="G1740">IF(SUMIF('BDD de référence'!$B$6:$B$4786,A1740,'BDD de référence'!$I$6:$I$4786)&gt;0,IFERROR((VLOOKUP(E1740,'Volet 1 - Domaines 2&amp;3'!$A$39:$L$43,11,0)*D1740+VLOOKUP(E1740,'Volet 1 - Domaines 2&amp;3'!$A$39:$L$43,12,0))*$B$6,error),"")</f>
        <v/>
      </c>
      <c r="H1740" s="119" t="str" cm="1">
        <f t="array" ref="H1740">IF(SUMIF('BDD de référence'!$B$6:$B$4786,A1740,'BDD de référence'!$J$6:$J$4786)&gt;0,IFERROR((VLOOKUP(E1740,'Volet 1 - Domaines 2&amp;3'!$A$39:$L$43,11,0)*D1740+VLOOKUP(E1740,'Volet 1 - Domaines 2&amp;3'!$A$39:$L$43,12,0))*$B$6,error),"")</f>
        <v/>
      </c>
      <c r="I1740" s="119">
        <f>IFERROR((VLOOKUP(E1740,'Simulations - Consolidé'!$A$41:$P$45,15,0)*D1740+VLOOKUP(E1740,'Simulations - Consolidé'!$A$41:$P$45,16,0)),"")*$C$6</f>
        <v>13379.106845003933</v>
      </c>
      <c r="J1740" s="167">
        <v>8581.3000000000011</v>
      </c>
      <c r="K1740" s="167">
        <v>10297.56</v>
      </c>
      <c r="L1740" s="167">
        <v>7536.0300000000007</v>
      </c>
      <c r="M1740" s="167">
        <v>9043.24</v>
      </c>
      <c r="N1740" s="167">
        <v>6052.4800000000005</v>
      </c>
      <c r="O1740" s="167">
        <v>7262.9800000000005</v>
      </c>
    </row>
    <row r="1741" spans="1:15">
      <c r="A1741" s="1" t="s">
        <v>7407</v>
      </c>
      <c r="B1741" s="1" t="str">
        <f>VLOOKUP(A1741,'BDD de référence'!$B$5:$D$5006,3,0)</f>
        <v>64</v>
      </c>
      <c r="C1741" s="1" t="str">
        <f>VLOOKUP(A1741,'BDD de référence'!$B$5:$E$5006,4,0)</f>
        <v>Nouvelle-Aquitaine</v>
      </c>
      <c r="D1741" s="201">
        <v>3326.5</v>
      </c>
      <c r="E1741" s="189" t="str">
        <f t="shared" si="27"/>
        <v>Tranche A</v>
      </c>
      <c r="F1741" s="119">
        <f>IFERROR((VLOOKUP(E1741,'Simulations - Consolidé'!$A$41:$P$45,13,0)*D1741+VLOOKUP(E1741,'Simulations - Consolidé'!$A$41:$P$45,14,0)),"")*$B$6</f>
        <v>17723.592857142856</v>
      </c>
      <c r="G1741" s="119" t="str" cm="1">
        <f t="array" ref="G1741">IF(SUMIF('BDD de référence'!$B$6:$B$4786,A1741,'BDD de référence'!$I$6:$I$4786)&gt;0,IFERROR((VLOOKUP(E1741,'Volet 1 - Domaines 2&amp;3'!$A$39:$L$43,11,0)*D1741+VLOOKUP(E1741,'Volet 1 - Domaines 2&amp;3'!$A$39:$L$43,12,0))*$B$6,error),"")</f>
        <v/>
      </c>
      <c r="H1741" s="119" t="str" cm="1">
        <f t="array" ref="H1741">IF(SUMIF('BDD de référence'!$B$6:$B$4786,A1741,'BDD de référence'!$J$6:$J$4786)&gt;0,IFERROR((VLOOKUP(E1741,'Volet 1 - Domaines 2&amp;3'!$A$39:$L$43,11,0)*D1741+VLOOKUP(E1741,'Volet 1 - Domaines 2&amp;3'!$A$39:$L$43,12,0))*$B$6,error),"")</f>
        <v/>
      </c>
      <c r="I1741" s="119">
        <f>IFERROR((VLOOKUP(E1741,'Simulations - Consolidé'!$A$41:$P$45,15,0)*D1741+VLOOKUP(E1741,'Simulations - Consolidé'!$A$41:$P$45,16,0)),"")*$C$6</f>
        <v>7704.8043554006972</v>
      </c>
      <c r="J1741" s="167">
        <v>5375.3600000000006</v>
      </c>
      <c r="K1741" s="167">
        <v>6450.4400000000005</v>
      </c>
      <c r="L1741" s="167">
        <v>4760.7</v>
      </c>
      <c r="M1741" s="167">
        <v>5712.84</v>
      </c>
      <c r="N1741" s="167">
        <v>4979.3500000000004</v>
      </c>
      <c r="O1741" s="167">
        <v>5975.22</v>
      </c>
    </row>
    <row r="1742" spans="1:15">
      <c r="A1742" s="1" t="s">
        <v>7328</v>
      </c>
      <c r="B1742" s="1" t="str">
        <f>VLOOKUP(A1742,'BDD de référence'!$B$5:$D$5006,3,0)</f>
        <v>64</v>
      </c>
      <c r="C1742" s="1" t="str">
        <f>VLOOKUP(A1742,'BDD de référence'!$B$5:$E$5006,4,0)</f>
        <v>Nouvelle-Aquitaine</v>
      </c>
      <c r="D1742" s="201">
        <v>21274.5</v>
      </c>
      <c r="E1742" s="189" t="str">
        <f t="shared" si="27"/>
        <v>Tranche B</v>
      </c>
      <c r="F1742" s="119">
        <f>IFERROR((VLOOKUP(E1742,'Simulations - Consolidé'!$A$41:$P$45,13,0)*D1742+VLOOKUP(E1742,'Simulations - Consolidé'!$A$41:$P$45,14,0)),"")*$B$6</f>
        <v>39187.083870967741</v>
      </c>
      <c r="G1742" s="119" t="str" cm="1">
        <f t="array" ref="G1742">IF(SUMIF('BDD de référence'!$B$6:$B$4786,A1742,'BDD de référence'!$I$6:$I$4786)&gt;0,IFERROR((VLOOKUP(E1742,'Volet 1 - Domaines 2&amp;3'!$A$39:$L$43,11,0)*D1742+VLOOKUP(E1742,'Volet 1 - Domaines 2&amp;3'!$A$39:$L$43,12,0))*$B$6,error),"")</f>
        <v/>
      </c>
      <c r="H1742" s="119" t="str" cm="1">
        <f t="array" ref="H1742">IF(SUMIF('BDD de référence'!$B$6:$B$4786,A1742,'BDD de référence'!$J$6:$J$4786)&gt;0,IFERROR((VLOOKUP(E1742,'Volet 1 - Domaines 2&amp;3'!$A$39:$L$43,11,0)*D1742+VLOOKUP(E1742,'Volet 1 - Domaines 2&amp;3'!$A$39:$L$43,12,0))*$B$6,error),"")</f>
        <v/>
      </c>
      <c r="I1742" s="119">
        <f>IFERROR((VLOOKUP(E1742,'Simulations - Consolidé'!$A$41:$P$45,15,0)*D1742+VLOOKUP(E1742,'Simulations - Consolidé'!$A$41:$P$45,16,0)),"")*$C$6</f>
        <v>17035.41809598741</v>
      </c>
      <c r="J1742" s="167">
        <v>10470.960000000001</v>
      </c>
      <c r="K1742" s="167">
        <v>12565.16</v>
      </c>
      <c r="L1742" s="167">
        <v>9253.9</v>
      </c>
      <c r="M1742" s="167">
        <v>11104.68</v>
      </c>
      <c r="N1742" s="167">
        <v>6567.85</v>
      </c>
      <c r="O1742" s="167">
        <v>7881.42</v>
      </c>
    </row>
    <row r="1743" spans="1:15">
      <c r="A1743" s="1" t="s">
        <v>7296</v>
      </c>
      <c r="B1743" s="1" t="str">
        <f>VLOOKUP(A1743,'BDD de référence'!$B$5:$D$5006,3,0)</f>
        <v>64</v>
      </c>
      <c r="C1743" s="1" t="str">
        <f>VLOOKUP(A1743,'BDD de référence'!$B$5:$E$5006,4,0)</f>
        <v>Nouvelle-Aquitaine</v>
      </c>
      <c r="D1743" s="201">
        <v>51366.5</v>
      </c>
      <c r="E1743" s="189" t="str">
        <f t="shared" si="27"/>
        <v>Tranche C</v>
      </c>
      <c r="F1743" s="119">
        <f>IFERROR((VLOOKUP(E1743,'Simulations - Consolidé'!$A$41:$P$45,13,0)*D1743+VLOOKUP(E1743,'Simulations - Consolidé'!$A$41:$P$45,14,0)),"")*$B$6</f>
        <v>52861.327951807223</v>
      </c>
      <c r="G1743" s="119" cm="1">
        <f t="array" ref="G1743">IF(SUMIF('BDD de référence'!$B$6:$B$4786,A1743,'BDD de référence'!$I$6:$I$4786)&gt;0,IFERROR((VLOOKUP(E1743,'Volet 1 - Domaines 2&amp;3'!$A$39:$L$43,11,0)*D1743+VLOOKUP(E1743,'Volet 1 - Domaines 2&amp;3'!$A$39:$L$43,12,0))*$B$6,error),"")</f>
        <v>25174.456144578311</v>
      </c>
      <c r="H1743" s="119" cm="1">
        <f t="array" ref="H1743">IF(SUMIF('BDD de référence'!$B$6:$B$4786,A1743,'BDD de référence'!$J$6:$J$4786)&gt;0,IFERROR((VLOOKUP(E1743,'Volet 1 - Domaines 2&amp;3'!$A$39:$L$43,11,0)*D1743+VLOOKUP(E1743,'Volet 1 - Domaines 2&amp;3'!$A$39:$L$43,12,0))*$B$6,error),"")</f>
        <v>25174.456144578311</v>
      </c>
      <c r="I1743" s="119">
        <f>IFERROR((VLOOKUP(E1743,'Simulations - Consolidé'!$A$41:$P$45,15,0)*D1743+VLOOKUP(E1743,'Simulations - Consolidé'!$A$41:$P$45,16,0)),"")*$C$6</f>
        <v>22979.888621804294</v>
      </c>
      <c r="J1743" s="167">
        <v>13963.45</v>
      </c>
      <c r="K1743" s="167">
        <v>16756.14</v>
      </c>
      <c r="L1743" s="167">
        <v>11148.4</v>
      </c>
      <c r="M1743" s="167">
        <v>13378.08</v>
      </c>
      <c r="N1743" s="167">
        <v>8057.83</v>
      </c>
      <c r="O1743" s="167">
        <v>9669.4</v>
      </c>
    </row>
    <row r="1744" spans="1:15">
      <c r="A1744" s="1" t="s">
        <v>7378</v>
      </c>
      <c r="B1744" s="1" t="str">
        <f>VLOOKUP(A1744,'BDD de référence'!$B$5:$D$5006,3,0)</f>
        <v>64</v>
      </c>
      <c r="C1744" s="1" t="str">
        <f>VLOOKUP(A1744,'BDD de référence'!$B$5:$E$5006,4,0)</f>
        <v>Nouvelle-Aquitaine</v>
      </c>
      <c r="D1744" s="201">
        <v>14142</v>
      </c>
      <c r="E1744" s="189" t="str">
        <f t="shared" si="27"/>
        <v>Tranche B</v>
      </c>
      <c r="F1744" s="119">
        <f>IFERROR((VLOOKUP(E1744,'Simulations - Consolidé'!$A$41:$P$45,13,0)*D1744+VLOOKUP(E1744,'Simulations - Consolidé'!$A$41:$P$45,14,0)),"")*$B$6</f>
        <v>29799.793548387093</v>
      </c>
      <c r="G1744" s="119" t="str" cm="1">
        <f t="array" ref="G1744">IF(SUMIF('BDD de référence'!$B$6:$B$4786,A1744,'BDD de référence'!$I$6:$I$4786)&gt;0,IFERROR((VLOOKUP(E1744,'Volet 1 - Domaines 2&amp;3'!$A$39:$L$43,11,0)*D1744+VLOOKUP(E1744,'Volet 1 - Domaines 2&amp;3'!$A$39:$L$43,12,0))*$B$6,error),"")</f>
        <v/>
      </c>
      <c r="H1744" s="119" t="str" cm="1">
        <f t="array" ref="H1744">IF(SUMIF('BDD de référence'!$B$6:$B$4786,A1744,'BDD de référence'!$J$6:$J$4786)&gt;0,IFERROR((VLOOKUP(E1744,'Volet 1 - Domaines 2&amp;3'!$A$39:$L$43,11,0)*D1744+VLOOKUP(E1744,'Volet 1 - Domaines 2&amp;3'!$A$39:$L$43,12,0))*$B$6,error),"")</f>
        <v/>
      </c>
      <c r="I1744" s="119">
        <f>IFERROR((VLOOKUP(E1744,'Simulations - Consolidé'!$A$41:$P$45,15,0)*D1744+VLOOKUP(E1744,'Simulations - Consolidé'!$A$41:$P$45,16,0)),"")*$C$6</f>
        <v>12954.573092053501</v>
      </c>
      <c r="J1744" s="167">
        <v>8361.89</v>
      </c>
      <c r="K1744" s="167">
        <v>10034.27</v>
      </c>
      <c r="L1744" s="167">
        <v>7336.5700000000006</v>
      </c>
      <c r="M1744" s="167">
        <v>8803.89</v>
      </c>
      <c r="N1744" s="167">
        <v>5992.6500000000005</v>
      </c>
      <c r="O1744" s="167">
        <v>7191.18</v>
      </c>
    </row>
    <row r="1745" spans="1:15">
      <c r="A1745" s="1" t="s">
        <v>7412</v>
      </c>
      <c r="B1745" s="1" t="str">
        <f>VLOOKUP(A1745,'BDD de référence'!$B$5:$D$5006,3,0)</f>
        <v>64</v>
      </c>
      <c r="C1745" s="1" t="str">
        <f>VLOOKUP(A1745,'BDD de référence'!$B$5:$E$5006,4,0)</f>
        <v>Nouvelle-Aquitaine</v>
      </c>
      <c r="D1745" s="201">
        <v>2287.5</v>
      </c>
      <c r="E1745" s="189" t="str">
        <f t="shared" si="27"/>
        <v>Tranche A</v>
      </c>
      <c r="F1745" s="119">
        <f>IFERROR((VLOOKUP(E1745,'Simulations - Consolidé'!$A$41:$P$45,13,0)*D1745+VLOOKUP(E1745,'Simulations - Consolidé'!$A$41:$P$45,14,0)),"")*$B$6</f>
        <v>16966.607142857141</v>
      </c>
      <c r="G1745" s="119" t="str" cm="1">
        <f t="array" ref="G1745">IF(SUMIF('BDD de référence'!$B$6:$B$4786,A1745,'BDD de référence'!$I$6:$I$4786)&gt;0,IFERROR((VLOOKUP(E1745,'Volet 1 - Domaines 2&amp;3'!$A$39:$L$43,11,0)*D1745+VLOOKUP(E1745,'Volet 1 - Domaines 2&amp;3'!$A$39:$L$43,12,0))*$B$6,error),"")</f>
        <v/>
      </c>
      <c r="H1745" s="119" t="str" cm="1">
        <f t="array" ref="H1745">IF(SUMIF('BDD de référence'!$B$6:$B$4786,A1745,'BDD de référence'!$J$6:$J$4786)&gt;0,IFERROR((VLOOKUP(E1745,'Volet 1 - Domaines 2&amp;3'!$A$39:$L$43,11,0)*D1745+VLOOKUP(E1745,'Volet 1 - Domaines 2&amp;3'!$A$39:$L$43,12,0))*$B$6,error),"")</f>
        <v/>
      </c>
      <c r="I1745" s="119">
        <f>IFERROR((VLOOKUP(E1745,'Simulations - Consolidé'!$A$41:$P$45,15,0)*D1745+VLOOKUP(E1745,'Simulations - Consolidé'!$A$41:$P$45,16,0)),"")*$C$6</f>
        <v>7375.7273519163764</v>
      </c>
      <c r="J1745" s="167">
        <v>5127.99</v>
      </c>
      <c r="K1745" s="167">
        <v>6153.59</v>
      </c>
      <c r="L1745" s="167">
        <v>4575.1499999999996</v>
      </c>
      <c r="M1745" s="167">
        <v>5490.18</v>
      </c>
      <c r="N1745" s="167">
        <v>4855.66</v>
      </c>
      <c r="O1745" s="167">
        <v>5826.8</v>
      </c>
    </row>
    <row r="1746" spans="1:15">
      <c r="A1746" s="1" t="s">
        <v>7448</v>
      </c>
      <c r="B1746" s="1" t="str">
        <f>VLOOKUP(A1746,'BDD de référence'!$B$5:$D$5006,3,0)</f>
        <v>65</v>
      </c>
      <c r="C1746" s="1" t="str">
        <f>VLOOKUP(A1746,'BDD de référence'!$B$5:$E$5006,4,0)</f>
        <v>Occitanie</v>
      </c>
      <c r="D1746" s="201">
        <v>35380.5</v>
      </c>
      <c r="E1746" s="189" t="str">
        <f t="shared" si="27"/>
        <v>Tranche C</v>
      </c>
      <c r="F1746" s="119">
        <f>IFERROR((VLOOKUP(E1746,'Simulations - Consolidé'!$A$41:$P$45,13,0)*D1746+VLOOKUP(E1746,'Simulations - Consolidé'!$A$41:$P$45,14,0)),"")*$B$6</f>
        <v>46181.876385542164</v>
      </c>
      <c r="G1746" s="119" t="str" cm="1">
        <f t="array" ref="G1746">IF(SUMIF('BDD de référence'!$B$6:$B$4786,A1746,'BDD de référence'!$I$6:$I$4786)&gt;0,IFERROR((VLOOKUP(E1746,'Volet 1 - Domaines 2&amp;3'!$A$39:$L$43,11,0)*D1746+VLOOKUP(E1746,'Volet 1 - Domaines 2&amp;3'!$A$39:$L$43,12,0))*$B$6,error),"")</f>
        <v/>
      </c>
      <c r="H1746" s="119" cm="1">
        <f t="array" ref="H1746">IF(SUMIF('BDD de référence'!$B$6:$B$4786,A1746,'BDD de référence'!$J$6:$J$4786)&gt;0,IFERROR((VLOOKUP(E1746,'Volet 1 - Domaines 2&amp;3'!$A$39:$L$43,11,0)*D1746+VLOOKUP(E1746,'Volet 1 - Domaines 2&amp;3'!$A$39:$L$43,12,0))*$B$6,error),"")</f>
        <v>23471.850843373493</v>
      </c>
      <c r="I1746" s="119">
        <f>IFERROR((VLOOKUP(E1746,'Simulations - Consolidé'!$A$41:$P$45,15,0)*D1746+VLOOKUP(E1746,'Simulations - Consolidé'!$A$41:$P$45,16,0)),"")*$C$6</f>
        <v>20076.195903614458</v>
      </c>
      <c r="J1746" s="167">
        <v>12230.02</v>
      </c>
      <c r="K1746" s="167">
        <v>14676.03</v>
      </c>
      <c r="L1746" s="167">
        <v>10281.68</v>
      </c>
      <c r="M1746" s="167">
        <v>12338.02</v>
      </c>
      <c r="N1746" s="167">
        <v>7287.42</v>
      </c>
      <c r="O1746" s="167">
        <v>8744.91</v>
      </c>
    </row>
    <row r="1747" spans="1:15">
      <c r="A1747" s="1" t="s">
        <v>7467</v>
      </c>
      <c r="B1747" s="1" t="str">
        <f>VLOOKUP(A1747,'BDD de référence'!$B$5:$D$5006,3,0)</f>
        <v>65</v>
      </c>
      <c r="C1747" s="1" t="str">
        <f>VLOOKUP(A1747,'BDD de référence'!$B$5:$E$5006,4,0)</f>
        <v>Occitanie</v>
      </c>
      <c r="D1747" s="201">
        <v>7461</v>
      </c>
      <c r="E1747" s="189" t="str">
        <f t="shared" si="27"/>
        <v>Tranche B</v>
      </c>
      <c r="F1747" s="119">
        <f>IFERROR((VLOOKUP(E1747,'Simulations - Consolidé'!$A$41:$P$45,13,0)*D1747+VLOOKUP(E1747,'Simulations - Consolidé'!$A$41:$P$45,14,0)),"")*$B$6</f>
        <v>21006.735483870965</v>
      </c>
      <c r="G1747" s="119" t="str" cm="1">
        <f t="array" ref="G1747">IF(SUMIF('BDD de référence'!$B$6:$B$4786,A1747,'BDD de référence'!$I$6:$I$4786)&gt;0,IFERROR((VLOOKUP(E1747,'Volet 1 - Domaines 2&amp;3'!$A$39:$L$43,11,0)*D1747+VLOOKUP(E1747,'Volet 1 - Domaines 2&amp;3'!$A$39:$L$43,12,0))*$B$6,error),"")</f>
        <v/>
      </c>
      <c r="H1747" s="119" t="str" cm="1">
        <f t="array" ref="H1747">IF(SUMIF('BDD de référence'!$B$6:$B$4786,A1747,'BDD de référence'!$J$6:$J$4786)&gt;0,IFERROR((VLOOKUP(E1747,'Volet 1 - Domaines 2&amp;3'!$A$39:$L$43,11,0)*D1747+VLOOKUP(E1747,'Volet 1 - Domaines 2&amp;3'!$A$39:$L$43,12,0))*$B$6,error),"")</f>
        <v/>
      </c>
      <c r="I1747" s="119">
        <f>IFERROR((VLOOKUP(E1747,'Simulations - Consolidé'!$A$41:$P$45,15,0)*D1747+VLOOKUP(E1747,'Simulations - Consolidé'!$A$41:$P$45,16,0)),"")*$C$6</f>
        <v>9132.0528717545221</v>
      </c>
      <c r="J1747" s="167">
        <v>6386.33</v>
      </c>
      <c r="K1747" s="167">
        <v>7663.6</v>
      </c>
      <c r="L1747" s="167">
        <v>5540.6</v>
      </c>
      <c r="M1747" s="167">
        <v>6648.72</v>
      </c>
      <c r="N1747" s="167">
        <v>5453.85</v>
      </c>
      <c r="O1747" s="167">
        <v>6544.62</v>
      </c>
    </row>
    <row r="1748" spans="1:15">
      <c r="A1748" s="1" t="s">
        <v>7440</v>
      </c>
      <c r="B1748" s="1" t="str">
        <f>VLOOKUP(A1748,'BDD de référence'!$B$5:$D$5006,3,0)</f>
        <v>65</v>
      </c>
      <c r="C1748" s="1" t="str">
        <f>VLOOKUP(A1748,'BDD de référence'!$B$5:$E$5006,4,0)</f>
        <v>Occitanie</v>
      </c>
      <c r="D1748" s="201">
        <v>47469.5</v>
      </c>
      <c r="E1748" s="189" t="str">
        <f t="shared" si="27"/>
        <v>Tranche C</v>
      </c>
      <c r="F1748" s="119">
        <f>IFERROR((VLOOKUP(E1748,'Simulations - Consolidé'!$A$41:$P$45,13,0)*D1748+VLOOKUP(E1748,'Simulations - Consolidé'!$A$41:$P$45,14,0)),"")*$B$6</f>
        <v>51233.03927710843</v>
      </c>
      <c r="G1748" s="119" cm="1">
        <f t="array" ref="G1748">IF(SUMIF('BDD de référence'!$B$6:$B$4786,A1748,'BDD de référence'!$I$6:$I$4786)&gt;0,IFERROR((VLOOKUP(E1748,'Volet 1 - Domaines 2&amp;3'!$A$39:$L$43,11,0)*D1748+VLOOKUP(E1748,'Volet 1 - Domaines 2&amp;3'!$A$39:$L$43,12,0))*$B$6,error),"")</f>
        <v>24759.402168674696</v>
      </c>
      <c r="H1748" s="119" cm="1">
        <f t="array" ref="H1748">IF(SUMIF('BDD de référence'!$B$6:$B$4786,A1748,'BDD de référence'!$J$6:$J$4786)&gt;0,IFERROR((VLOOKUP(E1748,'Volet 1 - Domaines 2&amp;3'!$A$39:$L$43,11,0)*D1748+VLOOKUP(E1748,'Volet 1 - Domaines 2&amp;3'!$A$39:$L$43,12,0))*$B$6,error),"")</f>
        <v>24759.402168674696</v>
      </c>
      <c r="I1748" s="119">
        <f>IFERROR((VLOOKUP(E1748,'Simulations - Consolidé'!$A$41:$P$45,15,0)*D1748+VLOOKUP(E1748,'Simulations - Consolidé'!$A$41:$P$45,16,0)),"")*$C$6</f>
        <v>22272.03859535704</v>
      </c>
      <c r="J1748" s="167">
        <v>13540.880000000001</v>
      </c>
      <c r="K1748" s="167">
        <v>16249.06</v>
      </c>
      <c r="L1748" s="167">
        <v>10937.11</v>
      </c>
      <c r="M1748" s="167">
        <v>13124.54</v>
      </c>
      <c r="N1748" s="167">
        <v>7870.02</v>
      </c>
      <c r="O1748" s="167">
        <v>9444.0300000000007</v>
      </c>
    </row>
    <row r="1749" spans="1:15">
      <c r="A1749" s="1" t="s">
        <v>7446</v>
      </c>
      <c r="B1749" s="1" t="str">
        <f>VLOOKUP(A1749,'BDD de référence'!$B$5:$D$5006,3,0)</f>
        <v>65</v>
      </c>
      <c r="C1749" s="1" t="str">
        <f>VLOOKUP(A1749,'BDD de référence'!$B$5:$E$5006,4,0)</f>
        <v>Occitanie</v>
      </c>
      <c r="D1749" s="201">
        <v>47003</v>
      </c>
      <c r="E1749" s="189" t="str">
        <f t="shared" si="27"/>
        <v>Tranche C</v>
      </c>
      <c r="F1749" s="119">
        <f>IFERROR((VLOOKUP(E1749,'Simulations - Consolidé'!$A$41:$P$45,13,0)*D1749+VLOOKUP(E1749,'Simulations - Consolidé'!$A$41:$P$45,14,0)),"")*$B$6</f>
        <v>51038.120963855421</v>
      </c>
      <c r="G1749" s="119" cm="1">
        <f t="array" ref="G1749">IF(SUMIF('BDD de référence'!$B$6:$B$4786,A1749,'BDD de référence'!$I$6:$I$4786)&gt;0,IFERROR((VLOOKUP(E1749,'Volet 1 - Domaines 2&amp;3'!$A$39:$L$43,11,0)*D1749+VLOOKUP(E1749,'Volet 1 - Domaines 2&amp;3'!$A$39:$L$43,12,0))*$B$6,error),"")</f>
        <v>24709.717108433735</v>
      </c>
      <c r="H1749" s="119" cm="1">
        <f t="array" ref="H1749">IF(SUMIF('BDD de référence'!$B$6:$B$4786,A1749,'BDD de référence'!$J$6:$J$4786)&gt;0,IFERROR((VLOOKUP(E1749,'Volet 1 - Domaines 2&amp;3'!$A$39:$L$43,11,0)*D1749+VLOOKUP(E1749,'Volet 1 - Domaines 2&amp;3'!$A$39:$L$43,12,0))*$B$6,error),"")</f>
        <v>24709.717108433735</v>
      </c>
      <c r="I1749" s="119">
        <f>IFERROR((VLOOKUP(E1749,'Simulations - Consolidé'!$A$41:$P$45,15,0)*D1749+VLOOKUP(E1749,'Simulations - Consolidé'!$A$41:$P$45,16,0)),"")*$C$6</f>
        <v>22187.303661475169</v>
      </c>
      <c r="J1749" s="167">
        <v>13490.300000000001</v>
      </c>
      <c r="K1749" s="167">
        <v>16188.36</v>
      </c>
      <c r="L1749" s="167">
        <v>10911.82</v>
      </c>
      <c r="M1749" s="167">
        <v>13094.19</v>
      </c>
      <c r="N1749" s="167">
        <v>7847.55</v>
      </c>
      <c r="O1749" s="167">
        <v>9417.06</v>
      </c>
    </row>
    <row r="1750" spans="1:15">
      <c r="A1750" s="1" t="s">
        <v>7443</v>
      </c>
      <c r="B1750" s="1" t="str">
        <f>VLOOKUP(A1750,'BDD de référence'!$B$5:$D$5006,3,0)</f>
        <v>65</v>
      </c>
      <c r="C1750" s="1" t="str">
        <f>VLOOKUP(A1750,'BDD de référence'!$B$5:$E$5006,4,0)</f>
        <v>Occitanie</v>
      </c>
      <c r="D1750" s="201">
        <v>83642</v>
      </c>
      <c r="E1750" s="189" t="str">
        <f t="shared" si="27"/>
        <v>Tranche C</v>
      </c>
      <c r="F1750" s="119">
        <f>IFERROR((VLOOKUP(E1750,'Simulations - Consolidé'!$A$41:$P$45,13,0)*D1750+VLOOKUP(E1750,'Simulations - Consolidé'!$A$41:$P$45,14,0)),"")*$B$6</f>
        <v>66347.042891566278</v>
      </c>
      <c r="G1750" s="119" t="str" cm="1">
        <f t="array" ref="G1750">IF(SUMIF('BDD de référence'!$B$6:$B$4786,A1750,'BDD de référence'!$I$6:$I$4786)&gt;0,IFERROR((VLOOKUP(E1750,'Volet 1 - Domaines 2&amp;3'!$A$39:$L$43,11,0)*D1750+VLOOKUP(E1750,'Volet 1 - Domaines 2&amp;3'!$A$39:$L$43,12,0))*$B$6,error),"")</f>
        <v/>
      </c>
      <c r="H1750" s="119" cm="1">
        <f t="array" ref="H1750">IF(SUMIF('BDD de référence'!$B$6:$B$4786,A1750,'BDD de référence'!$J$6:$J$4786)&gt;0,IFERROR((VLOOKUP(E1750,'Volet 1 - Domaines 2&amp;3'!$A$39:$L$43,11,0)*D1750+VLOOKUP(E1750,'Volet 1 - Domaines 2&amp;3'!$A$39:$L$43,12,0))*$B$6,error),"")</f>
        <v>28611.991325301202</v>
      </c>
      <c r="I1750" s="119">
        <f>IFERROR((VLOOKUP(E1750,'Simulations - Consolidé'!$A$41:$P$45,15,0)*D1750+VLOOKUP(E1750,'Simulations - Consolidé'!$A$41:$P$45,16,0)),"")*$C$6</f>
        <v>28842.401716132823</v>
      </c>
      <c r="J1750" s="167">
        <v>17463.199999999997</v>
      </c>
      <c r="K1750" s="167">
        <v>20955.84</v>
      </c>
      <c r="L1750" s="167">
        <v>12898.27</v>
      </c>
      <c r="M1750" s="167">
        <v>15477.93</v>
      </c>
      <c r="N1750" s="167">
        <v>9613.2800000000007</v>
      </c>
      <c r="O1750" s="167">
        <v>11535.94</v>
      </c>
    </row>
    <row r="1751" spans="1:15">
      <c r="A1751" s="1" t="s">
        <v>7459</v>
      </c>
      <c r="B1751" s="1" t="str">
        <f>VLOOKUP(A1751,'BDD de référence'!$B$5:$D$5006,3,0)</f>
        <v>65</v>
      </c>
      <c r="C1751" s="1" t="str">
        <f>VLOOKUP(A1751,'BDD de référence'!$B$5:$E$5006,4,0)</f>
        <v>Occitanie</v>
      </c>
      <c r="D1751" s="201">
        <v>13886</v>
      </c>
      <c r="E1751" s="189" t="str">
        <f t="shared" si="27"/>
        <v>Tranche B</v>
      </c>
      <c r="F1751" s="119">
        <f>IFERROR((VLOOKUP(E1751,'Simulations - Consolidé'!$A$41:$P$45,13,0)*D1751+VLOOKUP(E1751,'Simulations - Consolidé'!$A$41:$P$45,14,0)),"")*$B$6</f>
        <v>29462.864516129026</v>
      </c>
      <c r="G1751" s="119" t="str" cm="1">
        <f t="array" ref="G1751">IF(SUMIF('BDD de référence'!$B$6:$B$4786,A1751,'BDD de référence'!$I$6:$I$4786)&gt;0,IFERROR((VLOOKUP(E1751,'Volet 1 - Domaines 2&amp;3'!$A$39:$L$43,11,0)*D1751+VLOOKUP(E1751,'Volet 1 - Domaines 2&amp;3'!$A$39:$L$43,12,0))*$B$6,error),"")</f>
        <v/>
      </c>
      <c r="H1751" s="119" cm="1">
        <f t="array" ref="H1751">IF(SUMIF('BDD de référence'!$B$6:$B$4786,A1751,'BDD de référence'!$J$6:$J$4786)&gt;0,IFERROR((VLOOKUP(E1751,'Volet 1 - Domaines 2&amp;3'!$A$39:$L$43,11,0)*D1751+VLOOKUP(E1751,'Volet 1 - Domaines 2&amp;3'!$A$39:$L$43,12,0))*$B$6,error),"")</f>
        <v>15959.051612903222</v>
      </c>
      <c r="I1751" s="119">
        <f>IFERROR((VLOOKUP(E1751,'Simulations - Consolidé'!$A$41:$P$45,15,0)*D1751+VLOOKUP(E1751,'Simulations - Consolidé'!$A$41:$P$45,16,0)),"")*$C$6</f>
        <v>12808.103225806452</v>
      </c>
      <c r="J1751" s="167">
        <v>8286.19</v>
      </c>
      <c r="K1751" s="167">
        <v>9943.43</v>
      </c>
      <c r="L1751" s="167">
        <v>7267.75</v>
      </c>
      <c r="M1751" s="167">
        <v>8721.2999999999993</v>
      </c>
      <c r="N1751" s="167">
        <v>5972</v>
      </c>
      <c r="O1751" s="167">
        <v>7166.4</v>
      </c>
    </row>
    <row r="1752" spans="1:15">
      <c r="A1752" s="1" t="s">
        <v>7461</v>
      </c>
      <c r="B1752" s="1" t="str">
        <f>VLOOKUP(A1752,'BDD de référence'!$B$5:$D$5006,3,0)</f>
        <v>65</v>
      </c>
      <c r="C1752" s="1" t="str">
        <f>VLOOKUP(A1752,'BDD de référence'!$B$5:$E$5006,4,0)</f>
        <v>Occitanie</v>
      </c>
      <c r="D1752" s="201">
        <v>9067.5</v>
      </c>
      <c r="E1752" s="189" t="str">
        <f t="shared" si="27"/>
        <v>Tranche B</v>
      </c>
      <c r="F1752" s="119">
        <f>IFERROR((VLOOKUP(E1752,'Simulations - Consolidé'!$A$41:$P$45,13,0)*D1752+VLOOKUP(E1752,'Simulations - Consolidé'!$A$41:$P$45,14,0)),"")*$B$6</f>
        <v>23121.096774193546</v>
      </c>
      <c r="G1752" s="119" t="str" cm="1">
        <f t="array" ref="G1752">IF(SUMIF('BDD de référence'!$B$6:$B$4786,A1752,'BDD de référence'!$I$6:$I$4786)&gt;0,IFERROR((VLOOKUP(E1752,'Volet 1 - Domaines 2&amp;3'!$A$39:$L$43,11,0)*D1752+VLOOKUP(E1752,'Volet 1 - Domaines 2&amp;3'!$A$39:$L$43,12,0))*$B$6,error),"")</f>
        <v/>
      </c>
      <c r="H1752" s="119" t="str" cm="1">
        <f t="array" ref="H1752">IF(SUMIF('BDD de référence'!$B$6:$B$4786,A1752,'BDD de référence'!$J$6:$J$4786)&gt;0,IFERROR((VLOOKUP(E1752,'Volet 1 - Domaines 2&amp;3'!$A$39:$L$43,11,0)*D1752+VLOOKUP(E1752,'Volet 1 - Domaines 2&amp;3'!$A$39:$L$43,12,0))*$B$6,error),"")</f>
        <v/>
      </c>
      <c r="I1752" s="119">
        <f>IFERROR((VLOOKUP(E1752,'Simulations - Consolidé'!$A$41:$P$45,15,0)*D1752+VLOOKUP(E1752,'Simulations - Consolidé'!$A$41:$P$45,16,0)),"")*$C$6</f>
        <v>10051.208497246264</v>
      </c>
      <c r="J1752" s="167">
        <v>6861.3600000000006</v>
      </c>
      <c r="K1752" s="167">
        <v>8233.64</v>
      </c>
      <c r="L1752" s="167">
        <v>5972.45</v>
      </c>
      <c r="M1752" s="167">
        <v>7166.94</v>
      </c>
      <c r="N1752" s="167">
        <v>5583.41</v>
      </c>
      <c r="O1752" s="167">
        <v>6700.1</v>
      </c>
    </row>
    <row r="1753" spans="1:15">
      <c r="A1753" s="1" t="s">
        <v>7454</v>
      </c>
      <c r="B1753" s="1" t="str">
        <f>VLOOKUP(A1753,'BDD de référence'!$B$5:$D$5006,3,0)</f>
        <v>65</v>
      </c>
      <c r="C1753" s="1" t="str">
        <f>VLOOKUP(A1753,'BDD de référence'!$B$5:$E$5006,4,0)</f>
        <v>Occitanie</v>
      </c>
      <c r="D1753" s="201">
        <v>16319.5</v>
      </c>
      <c r="E1753" s="189" t="str">
        <f t="shared" si="27"/>
        <v>Tranche B</v>
      </c>
      <c r="F1753" s="119">
        <f>IFERROR((VLOOKUP(E1753,'Simulations - Consolidé'!$A$41:$P$45,13,0)*D1753+VLOOKUP(E1753,'Simulations - Consolidé'!$A$41:$P$45,14,0)),"")*$B$6</f>
        <v>32665.664516129025</v>
      </c>
      <c r="G1753" s="119" t="str" cm="1">
        <f t="array" ref="G1753">IF(SUMIF('BDD de référence'!$B$6:$B$4786,A1753,'BDD de référence'!$I$6:$I$4786)&gt;0,IFERROR((VLOOKUP(E1753,'Volet 1 - Domaines 2&amp;3'!$A$39:$L$43,11,0)*D1753+VLOOKUP(E1753,'Volet 1 - Domaines 2&amp;3'!$A$39:$L$43,12,0))*$B$6,error),"")</f>
        <v/>
      </c>
      <c r="H1753" s="119" t="str" cm="1">
        <f t="array" ref="H1753">IF(SUMIF('BDD de référence'!$B$6:$B$4786,A1753,'BDD de référence'!$J$6:$J$4786)&gt;0,IFERROR((VLOOKUP(E1753,'Volet 1 - Domaines 2&amp;3'!$A$39:$L$43,11,0)*D1753+VLOOKUP(E1753,'Volet 1 - Domaines 2&amp;3'!$A$39:$L$43,12,0))*$B$6,error),"")</f>
        <v/>
      </c>
      <c r="I1753" s="119">
        <f>IFERROR((VLOOKUP(E1753,'Simulations - Consolidé'!$A$41:$P$45,15,0)*D1753+VLOOKUP(E1753,'Simulations - Consolidé'!$A$41:$P$45,16,0)),"")*$C$6</f>
        <v>14200.425177025962</v>
      </c>
      <c r="J1753" s="167">
        <v>9005.77</v>
      </c>
      <c r="K1753" s="167">
        <v>10806.93</v>
      </c>
      <c r="L1753" s="167">
        <v>7921.92</v>
      </c>
      <c r="M1753" s="167">
        <v>9506.31</v>
      </c>
      <c r="N1753" s="167">
        <v>6168.25</v>
      </c>
      <c r="O1753" s="167">
        <v>7401.9</v>
      </c>
    </row>
    <row r="1754" spans="1:15">
      <c r="A1754" s="1" t="s">
        <v>7436</v>
      </c>
      <c r="B1754" s="1" t="str">
        <f>VLOOKUP(A1754,'BDD de référence'!$B$5:$D$5006,3,0)</f>
        <v>65</v>
      </c>
      <c r="C1754" s="1" t="str">
        <f>VLOOKUP(A1754,'BDD de référence'!$B$5:$E$5006,4,0)</f>
        <v>Occitanie</v>
      </c>
      <c r="D1754" s="201">
        <v>47577</v>
      </c>
      <c r="E1754" s="189" t="str">
        <f t="shared" si="27"/>
        <v>Tranche C</v>
      </c>
      <c r="F1754" s="119">
        <f>IFERROR((VLOOKUP(E1754,'Simulations - Consolidé'!$A$41:$P$45,13,0)*D1754+VLOOKUP(E1754,'Simulations - Consolidé'!$A$41:$P$45,14,0)),"")*$B$6</f>
        <v>51277.956144578318</v>
      </c>
      <c r="G1754" s="119" t="str" cm="1">
        <f t="array" ref="G1754">IF(SUMIF('BDD de référence'!$B$6:$B$4786,A1754,'BDD de référence'!$I$6:$I$4786)&gt;0,IFERROR((VLOOKUP(E1754,'Volet 1 - Domaines 2&amp;3'!$A$39:$L$43,11,0)*D1754+VLOOKUP(E1754,'Volet 1 - Domaines 2&amp;3'!$A$39:$L$43,12,0))*$B$6,error),"")</f>
        <v/>
      </c>
      <c r="H1754" s="119" cm="1">
        <f t="array" ref="H1754">IF(SUMIF('BDD de référence'!$B$6:$B$4786,A1754,'BDD de référence'!$J$6:$J$4786)&gt;0,IFERROR((VLOOKUP(E1754,'Volet 1 - Domaines 2&amp;3'!$A$39:$L$43,11,0)*D1754+VLOOKUP(E1754,'Volet 1 - Domaines 2&amp;3'!$A$39:$L$43,12,0))*$B$6,error),"")</f>
        <v>24770.851566265057</v>
      </c>
      <c r="I1754" s="119">
        <f>IFERROR((VLOOKUP(E1754,'Simulations - Consolidé'!$A$41:$P$45,15,0)*D1754+VLOOKUP(E1754,'Simulations - Consolidé'!$A$41:$P$45,16,0)),"")*$C$6</f>
        <v>22291.564866294448</v>
      </c>
      <c r="J1754" s="167">
        <v>13552.54</v>
      </c>
      <c r="K1754" s="167">
        <v>16263.050000000001</v>
      </c>
      <c r="L1754" s="167">
        <v>10942.94</v>
      </c>
      <c r="M1754" s="167">
        <v>13131.53</v>
      </c>
      <c r="N1754" s="167">
        <v>7875.2</v>
      </c>
      <c r="O1754" s="167">
        <v>9450.24</v>
      </c>
    </row>
    <row r="1755" spans="1:15">
      <c r="A1755" s="1" t="s">
        <v>7464</v>
      </c>
      <c r="B1755" s="1" t="str">
        <f>VLOOKUP(A1755,'BDD de référence'!$B$5:$D$5006,3,0)</f>
        <v>65</v>
      </c>
      <c r="C1755" s="1" t="str">
        <f>VLOOKUP(A1755,'BDD de référence'!$B$5:$E$5006,4,0)</f>
        <v>Occitanie</v>
      </c>
      <c r="D1755" s="201">
        <v>8787.5</v>
      </c>
      <c r="E1755" s="189" t="str">
        <f t="shared" si="27"/>
        <v>Tranche B</v>
      </c>
      <c r="F1755" s="119">
        <f>IFERROR((VLOOKUP(E1755,'Simulations - Consolidé'!$A$41:$P$45,13,0)*D1755+VLOOKUP(E1755,'Simulations - Consolidé'!$A$41:$P$45,14,0)),"")*$B$6</f>
        <v>22752.580645161292</v>
      </c>
      <c r="G1755" s="119" t="str" cm="1">
        <f t="array" ref="G1755">IF(SUMIF('BDD de référence'!$B$6:$B$4786,A1755,'BDD de référence'!$I$6:$I$4786)&gt;0,IFERROR((VLOOKUP(E1755,'Volet 1 - Domaines 2&amp;3'!$A$39:$L$43,11,0)*D1755+VLOOKUP(E1755,'Volet 1 - Domaines 2&amp;3'!$A$39:$L$43,12,0))*$B$6,error),"")</f>
        <v/>
      </c>
      <c r="H1755" s="119" t="str" cm="1">
        <f t="array" ref="H1755">IF(SUMIF('BDD de référence'!$B$6:$B$4786,A1755,'BDD de référence'!$J$6:$J$4786)&gt;0,IFERROR((VLOOKUP(E1755,'Volet 1 - Domaines 2&amp;3'!$A$39:$L$43,11,0)*D1755+VLOOKUP(E1755,'Volet 1 - Domaines 2&amp;3'!$A$39:$L$43,12,0))*$B$6,error),"")</f>
        <v/>
      </c>
      <c r="I1755" s="119">
        <f>IFERROR((VLOOKUP(E1755,'Simulations - Consolidé'!$A$41:$P$45,15,0)*D1755+VLOOKUP(E1755,'Simulations - Consolidé'!$A$41:$P$45,16,0)),"")*$C$6</f>
        <v>9891.0070810385514</v>
      </c>
      <c r="J1755" s="167">
        <v>6778.5700000000006</v>
      </c>
      <c r="K1755" s="167">
        <v>8134.29</v>
      </c>
      <c r="L1755" s="167">
        <v>5897.1900000000005</v>
      </c>
      <c r="M1755" s="167">
        <v>7076.63</v>
      </c>
      <c r="N1755" s="167">
        <v>5560.83</v>
      </c>
      <c r="O1755" s="167">
        <v>6673</v>
      </c>
    </row>
    <row r="1756" spans="1:15">
      <c r="A1756" s="1" t="s">
        <v>7470</v>
      </c>
      <c r="B1756" s="1" t="str">
        <f>VLOOKUP(A1756,'BDD de référence'!$B$5:$D$5006,3,0)</f>
        <v>65</v>
      </c>
      <c r="C1756" s="1" t="str">
        <f>VLOOKUP(A1756,'BDD de référence'!$B$5:$E$5006,4,0)</f>
        <v>Occitanie</v>
      </c>
      <c r="D1756" s="201">
        <v>7432</v>
      </c>
      <c r="E1756" s="189" t="str">
        <f t="shared" si="27"/>
        <v>Tranche B</v>
      </c>
      <c r="F1756" s="119">
        <f>IFERROR((VLOOKUP(E1756,'Simulations - Consolidé'!$A$41:$P$45,13,0)*D1756+VLOOKUP(E1756,'Simulations - Consolidé'!$A$41:$P$45,14,0)),"")*$B$6</f>
        <v>20968.567741935483</v>
      </c>
      <c r="G1756" s="119" t="str" cm="1">
        <f t="array" ref="G1756">IF(SUMIF('BDD de référence'!$B$6:$B$4786,A1756,'BDD de référence'!$I$6:$I$4786)&gt;0,IFERROR((VLOOKUP(E1756,'Volet 1 - Domaines 2&amp;3'!$A$39:$L$43,11,0)*D1756+VLOOKUP(E1756,'Volet 1 - Domaines 2&amp;3'!$A$39:$L$43,12,0))*$B$6,error),"")</f>
        <v/>
      </c>
      <c r="H1756" s="119" t="str" cm="1">
        <f t="array" ref="H1756">IF(SUMIF('BDD de référence'!$B$6:$B$4786,A1756,'BDD de référence'!$J$6:$J$4786)&gt;0,IFERROR((VLOOKUP(E1756,'Volet 1 - Domaines 2&amp;3'!$A$39:$L$43,11,0)*D1756+VLOOKUP(E1756,'Volet 1 - Domaines 2&amp;3'!$A$39:$L$43,12,0))*$B$6,error),"")</f>
        <v/>
      </c>
      <c r="I1756" s="119">
        <f>IFERROR((VLOOKUP(E1756,'Simulations - Consolidé'!$A$41:$P$45,15,0)*D1756+VLOOKUP(E1756,'Simulations - Consolidé'!$A$41:$P$45,16,0)),"")*$C$6</f>
        <v>9115.4605822187259</v>
      </c>
      <c r="J1756" s="167">
        <v>6377.75</v>
      </c>
      <c r="K1756" s="167">
        <v>7653.3</v>
      </c>
      <c r="L1756" s="167">
        <v>5532.8</v>
      </c>
      <c r="M1756" s="167">
        <v>6639.36</v>
      </c>
      <c r="N1756" s="167">
        <v>5451.51</v>
      </c>
      <c r="O1756" s="167">
        <v>6541.8200000000006</v>
      </c>
    </row>
    <row r="1757" spans="1:15">
      <c r="A1757" s="1" t="s">
        <v>7433</v>
      </c>
      <c r="B1757" s="1" t="str">
        <f>VLOOKUP(A1757,'BDD de référence'!$B$5:$D$5006,3,0)</f>
        <v>65</v>
      </c>
      <c r="C1757" s="1" t="str">
        <f>VLOOKUP(A1757,'BDD de référence'!$B$5:$E$5006,4,0)</f>
        <v>Occitanie</v>
      </c>
      <c r="D1757" s="201">
        <v>157608.5</v>
      </c>
      <c r="E1757" s="189" t="str">
        <f t="shared" si="27"/>
        <v>Tranche C</v>
      </c>
      <c r="F1757" s="119">
        <f>IFERROR((VLOOKUP(E1757,'Simulations - Consolidé'!$A$41:$P$45,13,0)*D1757+VLOOKUP(E1757,'Simulations - Consolidé'!$A$41:$P$45,14,0)),"")*$B$6</f>
        <v>97252.563614457831</v>
      </c>
      <c r="G1757" s="119" cm="1">
        <f t="array" ref="G1757">IF(SUMIF('BDD de référence'!$B$6:$B$4786,A1757,'BDD de référence'!$I$6:$I$4786)&gt;0,IFERROR((VLOOKUP(E1757,'Volet 1 - Domaines 2&amp;3'!$A$39:$L$43,11,0)*D1757+VLOOKUP(E1757,'Volet 1 - Domaines 2&amp;3'!$A$39:$L$43,12,0))*$B$6,error),"")</f>
        <v>36489.869156626504</v>
      </c>
      <c r="H1757" s="119" cm="1">
        <f t="array" ref="H1757">IF(SUMIF('BDD de référence'!$B$6:$B$4786,A1757,'BDD de référence'!$J$6:$J$4786)&gt;0,IFERROR((VLOOKUP(E1757,'Volet 1 - Domaines 2&amp;3'!$A$39:$L$43,11,0)*D1757+VLOOKUP(E1757,'Volet 1 - Domaines 2&amp;3'!$A$39:$L$43,12,0))*$B$6,error),"")</f>
        <v>36489.869156626504</v>
      </c>
      <c r="I1757" s="119">
        <f>IFERROR((VLOOKUP(E1757,'Simulations - Consolidé'!$A$41:$P$45,15,0)*D1757+VLOOKUP(E1757,'Simulations - Consolidé'!$A$41:$P$45,16,0)),"")*$C$6</f>
        <v>42277.656779312369</v>
      </c>
      <c r="J1757" s="167">
        <v>25483.66</v>
      </c>
      <c r="K1757" s="167">
        <v>30580.399999999998</v>
      </c>
      <c r="L1757" s="167">
        <v>16908.5</v>
      </c>
      <c r="M1757" s="167">
        <v>20290.2</v>
      </c>
      <c r="N1757" s="167">
        <v>13177.93</v>
      </c>
      <c r="O1757" s="167">
        <v>15813.52</v>
      </c>
    </row>
    <row r="1758" spans="1:15">
      <c r="A1758" s="1" t="s">
        <v>7575</v>
      </c>
      <c r="B1758" s="1" t="str">
        <f>VLOOKUP(A1758,'BDD de référence'!$B$5:$D$5006,3,0)</f>
        <v>66</v>
      </c>
      <c r="C1758" s="1" t="str">
        <f>VLOOKUP(A1758,'BDD de référence'!$B$5:$E$5006,4,0)</f>
        <v>Occitanie</v>
      </c>
      <c r="D1758" s="201">
        <v>6090</v>
      </c>
      <c r="E1758" s="189" t="str">
        <f t="shared" si="27"/>
        <v>Tranche A</v>
      </c>
      <c r="F1758" s="119">
        <f>IFERROR((VLOOKUP(E1758,'Simulations - Consolidé'!$A$41:$P$45,13,0)*D1758+VLOOKUP(E1758,'Simulations - Consolidé'!$A$41:$P$45,14,0)),"")*$B$6</f>
        <v>19737</v>
      </c>
      <c r="G1758" s="119" t="str" cm="1">
        <f t="array" ref="G1758">IF(SUMIF('BDD de référence'!$B$6:$B$4786,A1758,'BDD de référence'!$I$6:$I$4786)&gt;0,IFERROR((VLOOKUP(E1758,'Volet 1 - Domaines 2&amp;3'!$A$39:$L$43,11,0)*D1758+VLOOKUP(E1758,'Volet 1 - Domaines 2&amp;3'!$A$39:$L$43,12,0))*$B$6,error),"")</f>
        <v/>
      </c>
      <c r="H1758" s="119" cm="1">
        <f t="array" ref="H1758">IF(SUMIF('BDD de référence'!$B$6:$B$4786,A1758,'BDD de référence'!$J$6:$J$4786)&gt;0,IFERROR((VLOOKUP(E1758,'Volet 1 - Domaines 2&amp;3'!$A$39:$L$43,11,0)*D1758+VLOOKUP(E1758,'Volet 1 - Domaines 2&amp;3'!$A$39:$L$43,12,0))*$B$6,error),"")</f>
        <v>10331.75</v>
      </c>
      <c r="I1758" s="119">
        <f>IFERROR((VLOOKUP(E1758,'Simulations - Consolidé'!$A$41:$P$45,15,0)*D1758+VLOOKUP(E1758,'Simulations - Consolidé'!$A$41:$P$45,16,0)),"")*$C$6</f>
        <v>8580.0731707317082</v>
      </c>
      <c r="J1758" s="167">
        <v>6033.34</v>
      </c>
      <c r="K1758" s="167">
        <v>7240.01</v>
      </c>
      <c r="L1758" s="167">
        <v>5254.17</v>
      </c>
      <c r="M1758" s="167">
        <v>6305.01</v>
      </c>
      <c r="N1758" s="167">
        <v>5308.34</v>
      </c>
      <c r="O1758" s="167">
        <v>6370.01</v>
      </c>
    </row>
    <row r="1759" spans="1:15">
      <c r="A1759" s="1" t="s">
        <v>7563</v>
      </c>
      <c r="B1759" s="1" t="str">
        <f>VLOOKUP(A1759,'BDD de référence'!$B$5:$D$5006,3,0)</f>
        <v>66</v>
      </c>
      <c r="C1759" s="1" t="str">
        <f>VLOOKUP(A1759,'BDD de référence'!$B$5:$E$5006,4,0)</f>
        <v>Occitanie</v>
      </c>
      <c r="D1759" s="201">
        <v>10968.5</v>
      </c>
      <c r="E1759" s="189" t="str">
        <f t="shared" si="27"/>
        <v>Tranche B</v>
      </c>
      <c r="F1759" s="119">
        <f>IFERROR((VLOOKUP(E1759,'Simulations - Consolidé'!$A$41:$P$45,13,0)*D1759+VLOOKUP(E1759,'Simulations - Consolidé'!$A$41:$P$45,14,0)),"")*$B$6</f>
        <v>25623.058064516128</v>
      </c>
      <c r="G1759" s="119" t="str" cm="1">
        <f t="array" ref="G1759">IF(SUMIF('BDD de référence'!$B$6:$B$4786,A1759,'BDD de référence'!$I$6:$I$4786)&gt;0,IFERROR((VLOOKUP(E1759,'Volet 1 - Domaines 2&amp;3'!$A$39:$L$43,11,0)*D1759+VLOOKUP(E1759,'Volet 1 - Domaines 2&amp;3'!$A$39:$L$43,12,0))*$B$6,error),"")</f>
        <v/>
      </c>
      <c r="H1759" s="119" t="str" cm="1">
        <f t="array" ref="H1759">IF(SUMIF('BDD de référence'!$B$6:$B$4786,A1759,'BDD de référence'!$J$6:$J$4786)&gt;0,IFERROR((VLOOKUP(E1759,'Volet 1 - Domaines 2&amp;3'!$A$39:$L$43,11,0)*D1759+VLOOKUP(E1759,'Volet 1 - Domaines 2&amp;3'!$A$39:$L$43,12,0))*$B$6,error),"")</f>
        <v/>
      </c>
      <c r="I1759" s="119">
        <f>IFERROR((VLOOKUP(E1759,'Simulations - Consolidé'!$A$41:$P$45,15,0)*D1759+VLOOKUP(E1759,'Simulations - Consolidé'!$A$41:$P$45,16,0)),"")*$C$6</f>
        <v>11138.861683713611</v>
      </c>
      <c r="J1759" s="167">
        <v>7423.49</v>
      </c>
      <c r="K1759" s="167">
        <v>8908.19</v>
      </c>
      <c r="L1759" s="167">
        <v>6483.4800000000005</v>
      </c>
      <c r="M1759" s="167">
        <v>7780.18</v>
      </c>
      <c r="N1759" s="167">
        <v>5736.71</v>
      </c>
      <c r="O1759" s="167">
        <v>6884.06</v>
      </c>
    </row>
    <row r="1760" spans="1:15">
      <c r="A1760" s="1" t="s">
        <v>7577</v>
      </c>
      <c r="B1760" s="1" t="str">
        <f>VLOOKUP(A1760,'BDD de référence'!$B$5:$D$5006,3,0)</f>
        <v>66</v>
      </c>
      <c r="C1760" s="1" t="str">
        <f>VLOOKUP(A1760,'BDD de référence'!$B$5:$E$5006,4,0)</f>
        <v>Occitanie</v>
      </c>
      <c r="D1760" s="201">
        <v>5250.5</v>
      </c>
      <c r="E1760" s="189" t="str">
        <f t="shared" si="27"/>
        <v>Tranche A</v>
      </c>
      <c r="F1760" s="119">
        <f>IFERROR((VLOOKUP(E1760,'Simulations - Consolidé'!$A$41:$P$45,13,0)*D1760+VLOOKUP(E1760,'Simulations - Consolidé'!$A$41:$P$45,14,0)),"")*$B$6</f>
        <v>19125.364285714288</v>
      </c>
      <c r="G1760" s="119" t="str" cm="1">
        <f t="array" ref="G1760">IF(SUMIF('BDD de référence'!$B$6:$B$4786,A1760,'BDD de référence'!$I$6:$I$4786)&gt;0,IFERROR((VLOOKUP(E1760,'Volet 1 - Domaines 2&amp;3'!$A$39:$L$43,11,0)*D1760+VLOOKUP(E1760,'Volet 1 - Domaines 2&amp;3'!$A$39:$L$43,12,0))*$B$6,error),"")</f>
        <v/>
      </c>
      <c r="H1760" s="119" t="str" cm="1">
        <f t="array" ref="H1760">IF(SUMIF('BDD de référence'!$B$6:$B$4786,A1760,'BDD de référence'!$J$6:$J$4786)&gt;0,IFERROR((VLOOKUP(E1760,'Volet 1 - Domaines 2&amp;3'!$A$39:$L$43,11,0)*D1760+VLOOKUP(E1760,'Volet 1 - Domaines 2&amp;3'!$A$39:$L$43,12,0))*$B$6,error),"")</f>
        <v/>
      </c>
      <c r="I1760" s="119">
        <f>IFERROR((VLOOKUP(E1760,'Simulations - Consolidé'!$A$41:$P$45,15,0)*D1760+VLOOKUP(E1760,'Simulations - Consolidé'!$A$41:$P$45,16,0)),"")*$C$6</f>
        <v>8314.1827526132402</v>
      </c>
      <c r="J1760" s="167">
        <v>5833.46</v>
      </c>
      <c r="K1760" s="167">
        <v>7000.16</v>
      </c>
      <c r="L1760" s="167">
        <v>5104.26</v>
      </c>
      <c r="M1760" s="167">
        <v>6125.12</v>
      </c>
      <c r="N1760" s="167">
        <v>5208.3999999999996</v>
      </c>
      <c r="O1760" s="167">
        <v>6250.08</v>
      </c>
    </row>
    <row r="1761" spans="1:15">
      <c r="A1761" s="1" t="s">
        <v>7508</v>
      </c>
      <c r="B1761" s="1" t="str">
        <f>VLOOKUP(A1761,'BDD de référence'!$B$5:$D$5006,3,0)</f>
        <v>66</v>
      </c>
      <c r="C1761" s="1" t="str">
        <f>VLOOKUP(A1761,'BDD de référence'!$B$5:$E$5006,4,0)</f>
        <v>Occitanie</v>
      </c>
      <c r="D1761" s="201">
        <v>41443.5</v>
      </c>
      <c r="E1761" s="189" t="str">
        <f t="shared" si="27"/>
        <v>Tranche C</v>
      </c>
      <c r="F1761" s="119">
        <f>IFERROR((VLOOKUP(E1761,'Simulations - Consolidé'!$A$41:$P$45,13,0)*D1761+VLOOKUP(E1761,'Simulations - Consolidé'!$A$41:$P$45,14,0)),"")*$B$6</f>
        <v>48715.187710843369</v>
      </c>
      <c r="G1761" s="119" t="str" cm="1">
        <f t="array" ref="G1761">IF(SUMIF('BDD de référence'!$B$6:$B$4786,A1761,'BDD de référence'!$I$6:$I$4786)&gt;0,IFERROR((VLOOKUP(E1761,'Volet 1 - Domaines 2&amp;3'!$A$39:$L$43,11,0)*D1761+VLOOKUP(E1761,'Volet 1 - Domaines 2&amp;3'!$A$39:$L$43,12,0))*$B$6,error),"")</f>
        <v/>
      </c>
      <c r="H1761" s="119" t="str" cm="1">
        <f t="array" ref="H1761">IF(SUMIF('BDD de référence'!$B$6:$B$4786,A1761,'BDD de référence'!$J$6:$J$4786)&gt;0,IFERROR((VLOOKUP(E1761,'Volet 1 - Domaines 2&amp;3'!$A$39:$L$43,11,0)*D1761+VLOOKUP(E1761,'Volet 1 - Domaines 2&amp;3'!$A$39:$L$43,12,0))*$B$6,error),"")</f>
        <v/>
      </c>
      <c r="I1761" s="119">
        <f>IFERROR((VLOOKUP(E1761,'Simulations - Consolidé'!$A$41:$P$45,15,0)*D1761+VLOOKUP(E1761,'Simulations - Consolidé'!$A$41:$P$45,16,0)),"")*$C$6</f>
        <v>21177.477584484277</v>
      </c>
      <c r="J1761" s="167">
        <v>12887.45</v>
      </c>
      <c r="K1761" s="167">
        <v>15464.94</v>
      </c>
      <c r="L1761" s="167">
        <v>10610.4</v>
      </c>
      <c r="M1761" s="167">
        <v>12732.48</v>
      </c>
      <c r="N1761" s="167">
        <v>7579.6100000000006</v>
      </c>
      <c r="O1761" s="167">
        <v>9095.5400000000009</v>
      </c>
    </row>
    <row r="1762" spans="1:15">
      <c r="A1762" s="1" t="s">
        <v>7595</v>
      </c>
      <c r="B1762" s="1" t="str">
        <f>VLOOKUP(A1762,'BDD de référence'!$B$5:$D$5006,3,0)</f>
        <v>66</v>
      </c>
      <c r="C1762" s="1" t="str">
        <f>VLOOKUP(A1762,'BDD de référence'!$B$5:$E$5006,4,0)</f>
        <v>Occitanie</v>
      </c>
      <c r="D1762" s="201">
        <v>1232</v>
      </c>
      <c r="E1762" s="189" t="str">
        <f t="shared" si="27"/>
        <v>Tranche A</v>
      </c>
      <c r="F1762" s="119">
        <f>IFERROR((VLOOKUP(E1762,'Simulations - Consolidé'!$A$41:$P$45,13,0)*D1762+VLOOKUP(E1762,'Simulations - Consolidé'!$A$41:$P$45,14,0)),"")*$B$6</f>
        <v>16197.6</v>
      </c>
      <c r="G1762" s="119" t="str" cm="1">
        <f t="array" ref="G1762">IF(SUMIF('BDD de référence'!$B$6:$B$4786,A1762,'BDD de référence'!$I$6:$I$4786)&gt;0,IFERROR((VLOOKUP(E1762,'Volet 1 - Domaines 2&amp;3'!$A$39:$L$43,11,0)*D1762+VLOOKUP(E1762,'Volet 1 - Domaines 2&amp;3'!$A$39:$L$43,12,0))*$B$6,error),"")</f>
        <v/>
      </c>
      <c r="H1762" s="119" t="str" cm="1">
        <f t="array" ref="H1762">IF(SUMIF('BDD de référence'!$B$6:$B$4786,A1762,'BDD de référence'!$J$6:$J$4786)&gt;0,IFERROR((VLOOKUP(E1762,'Volet 1 - Domaines 2&amp;3'!$A$39:$L$43,11,0)*D1762+VLOOKUP(E1762,'Volet 1 - Domaines 2&amp;3'!$A$39:$L$43,12,0))*$B$6,error),"")</f>
        <v/>
      </c>
      <c r="I1762" s="119">
        <f>IFERROR((VLOOKUP(E1762,'Simulations - Consolidé'!$A$41:$P$45,15,0)*D1762+VLOOKUP(E1762,'Simulations - Consolidé'!$A$41:$P$45,16,0)),"")*$C$6</f>
        <v>7041.424390243903</v>
      </c>
      <c r="J1762" s="167">
        <v>4876.67</v>
      </c>
      <c r="K1762" s="167">
        <v>5852.01</v>
      </c>
      <c r="L1762" s="167">
        <v>4386.67</v>
      </c>
      <c r="M1762" s="167">
        <v>5264.01</v>
      </c>
      <c r="N1762" s="167">
        <v>4730</v>
      </c>
      <c r="O1762" s="167">
        <v>5676</v>
      </c>
    </row>
    <row r="1763" spans="1:15">
      <c r="A1763" s="1" t="s">
        <v>7550</v>
      </c>
      <c r="B1763" s="1" t="str">
        <f>VLOOKUP(A1763,'BDD de référence'!$B$5:$D$5006,3,0)</f>
        <v>66</v>
      </c>
      <c r="C1763" s="1" t="str">
        <f>VLOOKUP(A1763,'BDD de référence'!$B$5:$E$5006,4,0)</f>
        <v>Occitanie</v>
      </c>
      <c r="D1763" s="201">
        <v>12449</v>
      </c>
      <c r="E1763" s="189" t="str">
        <f t="shared" si="27"/>
        <v>Tranche B</v>
      </c>
      <c r="F1763" s="119">
        <f>IFERROR((VLOOKUP(E1763,'Simulations - Consolidé'!$A$41:$P$45,13,0)*D1763+VLOOKUP(E1763,'Simulations - Consolidé'!$A$41:$P$45,14,0)),"")*$B$6</f>
        <v>27571.58709677419</v>
      </c>
      <c r="G1763" s="119" t="str" cm="1">
        <f t="array" ref="G1763">IF(SUMIF('BDD de référence'!$B$6:$B$4786,A1763,'BDD de référence'!$I$6:$I$4786)&gt;0,IFERROR((VLOOKUP(E1763,'Volet 1 - Domaines 2&amp;3'!$A$39:$L$43,11,0)*D1763+VLOOKUP(E1763,'Volet 1 - Domaines 2&amp;3'!$A$39:$L$43,12,0))*$B$6,error),"")</f>
        <v/>
      </c>
      <c r="H1763" s="119" cm="1">
        <f t="array" ref="H1763">IF(SUMIF('BDD de référence'!$B$6:$B$4786,A1763,'BDD de référence'!$J$6:$J$4786)&gt;0,IFERROR((VLOOKUP(E1763,'Volet 1 - Domaines 2&amp;3'!$A$39:$L$43,11,0)*D1763+VLOOKUP(E1763,'Volet 1 - Domaines 2&amp;3'!$A$39:$L$43,12,0))*$B$6,error),"")</f>
        <v>14934.609677419354</v>
      </c>
      <c r="I1763" s="119">
        <f>IFERROR((VLOOKUP(E1763,'Simulations - Consolidé'!$A$41:$P$45,15,0)*D1763+VLOOKUP(E1763,'Simulations - Consolidé'!$A$41:$P$45,16,0)),"")*$C$6</f>
        <v>11985.926671911879</v>
      </c>
      <c r="J1763" s="167">
        <v>7861.27</v>
      </c>
      <c r="K1763" s="167">
        <v>9433.5300000000007</v>
      </c>
      <c r="L1763" s="167">
        <v>6881.46</v>
      </c>
      <c r="M1763" s="167">
        <v>8257.76</v>
      </c>
      <c r="N1763" s="167">
        <v>5856.1100000000006</v>
      </c>
      <c r="O1763" s="167">
        <v>7027.34</v>
      </c>
    </row>
    <row r="1764" spans="1:15">
      <c r="A1764" s="1" t="s">
        <v>7551</v>
      </c>
      <c r="B1764" s="1" t="str">
        <f>VLOOKUP(A1764,'BDD de référence'!$B$5:$D$5006,3,0)</f>
        <v>66</v>
      </c>
      <c r="C1764" s="1" t="str">
        <f>VLOOKUP(A1764,'BDD de référence'!$B$5:$E$5006,4,0)</f>
        <v>Occitanie</v>
      </c>
      <c r="D1764" s="201">
        <v>2716</v>
      </c>
      <c r="E1764" s="189" t="str">
        <f t="shared" si="27"/>
        <v>Tranche A</v>
      </c>
      <c r="F1764" s="119">
        <f>IFERROR((VLOOKUP(E1764,'Simulations - Consolidé'!$A$41:$P$45,13,0)*D1764+VLOOKUP(E1764,'Simulations - Consolidé'!$A$41:$P$45,14,0)),"")*$B$6</f>
        <v>17278.8</v>
      </c>
      <c r="G1764" s="119" t="str" cm="1">
        <f t="array" ref="G1764">IF(SUMIF('BDD de référence'!$B$6:$B$4786,A1764,'BDD de référence'!$I$6:$I$4786)&gt;0,IFERROR((VLOOKUP(E1764,'Volet 1 - Domaines 2&amp;3'!$A$39:$L$43,11,0)*D1764+VLOOKUP(E1764,'Volet 1 - Domaines 2&amp;3'!$A$39:$L$43,12,0))*$B$6,error),"")</f>
        <v/>
      </c>
      <c r="H1764" s="119" cm="1">
        <f t="array" ref="H1764">IF(SUMIF('BDD de référence'!$B$6:$B$4786,A1764,'BDD de référence'!$J$6:$J$4786)&gt;0,IFERROR((VLOOKUP(E1764,'Volet 1 - Domaines 2&amp;3'!$A$39:$L$43,11,0)*D1764+VLOOKUP(E1764,'Volet 1 - Domaines 2&amp;3'!$A$39:$L$43,12,0))*$B$6,error),"")</f>
        <v>7668.7</v>
      </c>
      <c r="I1764" s="119">
        <f>IFERROR((VLOOKUP(E1764,'Simulations - Consolidé'!$A$41:$P$45,15,0)*D1764+VLOOKUP(E1764,'Simulations - Consolidé'!$A$41:$P$45,16,0)),"")*$C$6</f>
        <v>7511.4439024390249</v>
      </c>
      <c r="J1764" s="167">
        <v>5230</v>
      </c>
      <c r="K1764" s="167">
        <v>6276</v>
      </c>
      <c r="L1764" s="167">
        <v>4651.67</v>
      </c>
      <c r="M1764" s="167">
        <v>5582.01</v>
      </c>
      <c r="N1764" s="167">
        <v>4906.67</v>
      </c>
      <c r="O1764" s="167">
        <v>5888.01</v>
      </c>
    </row>
    <row r="1765" spans="1:15">
      <c r="A1765" s="1" t="s">
        <v>7566</v>
      </c>
      <c r="B1765" s="1" t="str">
        <f>VLOOKUP(A1765,'BDD de référence'!$B$5:$D$5006,3,0)</f>
        <v>66</v>
      </c>
      <c r="C1765" s="1" t="str">
        <f>VLOOKUP(A1765,'BDD de référence'!$B$5:$E$5006,4,0)</f>
        <v>Occitanie</v>
      </c>
      <c r="D1765" s="201">
        <v>10896.5</v>
      </c>
      <c r="E1765" s="189" t="str">
        <f t="shared" si="27"/>
        <v>Tranche B</v>
      </c>
      <c r="F1765" s="119">
        <f>IFERROR((VLOOKUP(E1765,'Simulations - Consolidé'!$A$41:$P$45,13,0)*D1765+VLOOKUP(E1765,'Simulations - Consolidé'!$A$41:$P$45,14,0)),"")*$B$6</f>
        <v>25528.296774193546</v>
      </c>
      <c r="G1765" s="119" t="str" cm="1">
        <f t="array" ref="G1765">IF(SUMIF('BDD de référence'!$B$6:$B$4786,A1765,'BDD de référence'!$I$6:$I$4786)&gt;0,IFERROR((VLOOKUP(E1765,'Volet 1 - Domaines 2&amp;3'!$A$39:$L$43,11,0)*D1765+VLOOKUP(E1765,'Volet 1 - Domaines 2&amp;3'!$A$39:$L$43,12,0))*$B$6,error),"")</f>
        <v/>
      </c>
      <c r="H1765" s="119" cm="1">
        <f t="array" ref="H1765">IF(SUMIF('BDD de référence'!$B$6:$B$4786,A1765,'BDD de référence'!$J$6:$J$4786)&gt;0,IFERROR((VLOOKUP(E1765,'Volet 1 - Domaines 2&amp;3'!$A$39:$L$43,11,0)*D1765+VLOOKUP(E1765,'Volet 1 - Domaines 2&amp;3'!$A$39:$L$43,12,0))*$B$6,error),"")</f>
        <v>13827.827419354837</v>
      </c>
      <c r="I1765" s="119">
        <f>IFERROR((VLOOKUP(E1765,'Simulations - Consolidé'!$A$41:$P$45,15,0)*D1765+VLOOKUP(E1765,'Simulations - Consolidé'!$A$41:$P$45,16,0)),"")*$C$6</f>
        <v>11097.667033831627</v>
      </c>
      <c r="J1765" s="167">
        <v>7402.2</v>
      </c>
      <c r="K1765" s="167">
        <v>8882.64</v>
      </c>
      <c r="L1765" s="167">
        <v>6464.12</v>
      </c>
      <c r="M1765" s="167">
        <v>7756.95</v>
      </c>
      <c r="N1765" s="167">
        <v>5730.91</v>
      </c>
      <c r="O1765" s="167">
        <v>6877.1</v>
      </c>
    </row>
    <row r="1766" spans="1:15">
      <c r="A1766" s="1" t="s">
        <v>7579</v>
      </c>
      <c r="B1766" s="1" t="str">
        <f>VLOOKUP(A1766,'BDD de référence'!$B$5:$D$5006,3,0)</f>
        <v>66</v>
      </c>
      <c r="C1766" s="1" t="str">
        <f>VLOOKUP(A1766,'BDD de référence'!$B$5:$E$5006,4,0)</f>
        <v>Occitanie</v>
      </c>
      <c r="D1766" s="201">
        <v>4624.5</v>
      </c>
      <c r="E1766" s="189" t="str">
        <f t="shared" si="27"/>
        <v>Tranche A</v>
      </c>
      <c r="F1766" s="119">
        <f>IFERROR((VLOOKUP(E1766,'Simulations - Consolidé'!$A$41:$P$45,13,0)*D1766+VLOOKUP(E1766,'Simulations - Consolidé'!$A$41:$P$45,14,0)),"")*$B$6</f>
        <v>18669.278571428571</v>
      </c>
      <c r="G1766" s="119" t="str" cm="1">
        <f t="array" ref="G1766">IF(SUMIF('BDD de référence'!$B$6:$B$4786,A1766,'BDD de référence'!$I$6:$I$4786)&gt;0,IFERROR((VLOOKUP(E1766,'Volet 1 - Domaines 2&amp;3'!$A$39:$L$43,11,0)*D1766+VLOOKUP(E1766,'Volet 1 - Domaines 2&amp;3'!$A$39:$L$43,12,0))*$B$6,error),"")</f>
        <v/>
      </c>
      <c r="H1766" s="119" t="str" cm="1">
        <f t="array" ref="H1766">IF(SUMIF('BDD de référence'!$B$6:$B$4786,A1766,'BDD de référence'!$J$6:$J$4786)&gt;0,IFERROR((VLOOKUP(E1766,'Volet 1 - Domaines 2&amp;3'!$A$39:$L$43,11,0)*D1766+VLOOKUP(E1766,'Volet 1 - Domaines 2&amp;3'!$A$39:$L$43,12,0))*$B$6,error),"")</f>
        <v/>
      </c>
      <c r="I1766" s="119">
        <f>IFERROR((VLOOKUP(E1766,'Simulations - Consolidé'!$A$41:$P$45,15,0)*D1766+VLOOKUP(E1766,'Simulations - Consolidé'!$A$41:$P$45,16,0)),"")*$C$6</f>
        <v>8115.9130662020898</v>
      </c>
      <c r="J1766" s="167">
        <v>5684.41</v>
      </c>
      <c r="K1766" s="167">
        <v>6821.3</v>
      </c>
      <c r="L1766" s="167">
        <v>4992.4800000000005</v>
      </c>
      <c r="M1766" s="167">
        <v>5990.9800000000005</v>
      </c>
      <c r="N1766" s="167">
        <v>5133.88</v>
      </c>
      <c r="O1766" s="167">
        <v>6160.66</v>
      </c>
    </row>
    <row r="1767" spans="1:15">
      <c r="A1767" s="1" t="s">
        <v>7621</v>
      </c>
      <c r="B1767" s="1" t="str">
        <f>VLOOKUP(A1767,'BDD de référence'!$B$5:$D$5006,3,0)</f>
        <v>66</v>
      </c>
      <c r="C1767" s="1" t="str">
        <f>VLOOKUP(A1767,'BDD de référence'!$B$5:$E$5006,4,0)</f>
        <v>Occitanie</v>
      </c>
      <c r="D1767" s="201">
        <v>459.5</v>
      </c>
      <c r="E1767" s="189" t="str">
        <f t="shared" si="27"/>
        <v>Tranche A</v>
      </c>
      <c r="F1767" s="119">
        <f>IFERROR((VLOOKUP(E1767,'Simulations - Consolidé'!$A$41:$P$45,13,0)*D1767+VLOOKUP(E1767,'Simulations - Consolidé'!$A$41:$P$45,14,0)),"")*$B$6</f>
        <v>15634.778571428569</v>
      </c>
      <c r="G1767" s="119" t="str" cm="1">
        <f t="array" ref="G1767">IF(SUMIF('BDD de référence'!$B$6:$B$4786,A1767,'BDD de référence'!$I$6:$I$4786)&gt;0,IFERROR((VLOOKUP(E1767,'Volet 1 - Domaines 2&amp;3'!$A$39:$L$43,11,0)*D1767+VLOOKUP(E1767,'Volet 1 - Domaines 2&amp;3'!$A$39:$L$43,12,0))*$B$6,error),"")</f>
        <v/>
      </c>
      <c r="H1767" s="119" t="str" cm="1">
        <f t="array" ref="H1767">IF(SUMIF('BDD de référence'!$B$6:$B$4786,A1767,'BDD de référence'!$J$6:$J$4786)&gt;0,IFERROR((VLOOKUP(E1767,'Volet 1 - Domaines 2&amp;3'!$A$39:$L$43,11,0)*D1767+VLOOKUP(E1767,'Volet 1 - Domaines 2&amp;3'!$A$39:$L$43,12,0))*$B$6,error),"")</f>
        <v/>
      </c>
      <c r="I1767" s="119">
        <f>IFERROR((VLOOKUP(E1767,'Simulations - Consolidé'!$A$41:$P$45,15,0)*D1767+VLOOKUP(E1767,'Simulations - Consolidé'!$A$41:$P$45,16,0)),"")*$C$6</f>
        <v>6796.7545296167245</v>
      </c>
      <c r="J1767" s="167">
        <v>4692.75</v>
      </c>
      <c r="K1767" s="167">
        <v>5631.3</v>
      </c>
      <c r="L1767" s="167">
        <v>4248.7300000000005</v>
      </c>
      <c r="M1767" s="167">
        <v>5098.4800000000005</v>
      </c>
      <c r="N1767" s="167">
        <v>4638.05</v>
      </c>
      <c r="O1767" s="167">
        <v>5565.66</v>
      </c>
    </row>
    <row r="1768" spans="1:15">
      <c r="A1768" s="1" t="s">
        <v>7569</v>
      </c>
      <c r="B1768" s="1" t="str">
        <f>VLOOKUP(A1768,'BDD de référence'!$B$5:$D$5006,3,0)</f>
        <v>66</v>
      </c>
      <c r="C1768" s="1" t="str">
        <f>VLOOKUP(A1768,'BDD de référence'!$B$5:$E$5006,4,0)</f>
        <v>Occitanie</v>
      </c>
      <c r="D1768" s="201">
        <v>8607</v>
      </c>
      <c r="E1768" s="189" t="str">
        <f t="shared" si="27"/>
        <v>Tranche B</v>
      </c>
      <c r="F1768" s="119">
        <f>IFERROR((VLOOKUP(E1768,'Simulations - Consolidé'!$A$41:$P$45,13,0)*D1768+VLOOKUP(E1768,'Simulations - Consolidé'!$A$41:$P$45,14,0)),"")*$B$6</f>
        <v>22515.019354838711</v>
      </c>
      <c r="G1768" s="119" t="str" cm="1">
        <f t="array" ref="G1768">IF(SUMIF('BDD de référence'!$B$6:$B$4786,A1768,'BDD de référence'!$I$6:$I$4786)&gt;0,IFERROR((VLOOKUP(E1768,'Volet 1 - Domaines 2&amp;3'!$A$39:$L$43,11,0)*D1768+VLOOKUP(E1768,'Volet 1 - Domaines 2&amp;3'!$A$39:$L$43,12,0))*$B$6,error),"")</f>
        <v/>
      </c>
      <c r="H1768" s="119" t="str" cm="1">
        <f t="array" ref="H1768">IF(SUMIF('BDD de référence'!$B$6:$B$4786,A1768,'BDD de référence'!$J$6:$J$4786)&gt;0,IFERROR((VLOOKUP(E1768,'Volet 1 - Domaines 2&amp;3'!$A$39:$L$43,11,0)*D1768+VLOOKUP(E1768,'Volet 1 - Domaines 2&amp;3'!$A$39:$L$43,12,0))*$B$6,error),"")</f>
        <v/>
      </c>
      <c r="I1768" s="119">
        <f>IFERROR((VLOOKUP(E1768,'Simulations - Consolidé'!$A$41:$P$45,15,0)*D1768+VLOOKUP(E1768,'Simulations - Consolidé'!$A$41:$P$45,16,0)),"")*$C$6</f>
        <v>9787.7343823760802</v>
      </c>
      <c r="J1768" s="167">
        <v>6725.2</v>
      </c>
      <c r="K1768" s="167">
        <v>8070.24</v>
      </c>
      <c r="L1768" s="167">
        <v>5848.66</v>
      </c>
      <c r="M1768" s="167">
        <v>7018.4000000000005</v>
      </c>
      <c r="N1768" s="167">
        <v>5546.27</v>
      </c>
      <c r="O1768" s="167">
        <v>6655.5300000000007</v>
      </c>
    </row>
    <row r="1769" spans="1:15">
      <c r="A1769" s="1" t="s">
        <v>7545</v>
      </c>
      <c r="B1769" s="1" t="str">
        <f>VLOOKUP(A1769,'BDD de référence'!$B$5:$D$5006,3,0)</f>
        <v>66</v>
      </c>
      <c r="C1769" s="1" t="str">
        <f>VLOOKUP(A1769,'BDD de référence'!$B$5:$E$5006,4,0)</f>
        <v>Occitanie</v>
      </c>
      <c r="D1769" s="201">
        <v>15114.5</v>
      </c>
      <c r="E1769" s="189" t="str">
        <f t="shared" si="27"/>
        <v>Tranche B</v>
      </c>
      <c r="F1769" s="119">
        <f>IFERROR((VLOOKUP(E1769,'Simulations - Consolidé'!$A$41:$P$45,13,0)*D1769+VLOOKUP(E1769,'Simulations - Consolidé'!$A$41:$P$45,14,0)),"")*$B$6</f>
        <v>31079.729032258067</v>
      </c>
      <c r="G1769" s="119" t="str" cm="1">
        <f t="array" ref="G1769">IF(SUMIF('BDD de référence'!$B$6:$B$4786,A1769,'BDD de référence'!$I$6:$I$4786)&gt;0,IFERROR((VLOOKUP(E1769,'Volet 1 - Domaines 2&amp;3'!$A$39:$L$43,11,0)*D1769+VLOOKUP(E1769,'Volet 1 - Domaines 2&amp;3'!$A$39:$L$43,12,0))*$B$6,error),"")</f>
        <v/>
      </c>
      <c r="H1769" s="119" t="str" cm="1">
        <f t="array" ref="H1769">IF(SUMIF('BDD de référence'!$B$6:$B$4786,A1769,'BDD de référence'!$J$6:$J$4786)&gt;0,IFERROR((VLOOKUP(E1769,'Volet 1 - Domaines 2&amp;3'!$A$39:$L$43,11,0)*D1769+VLOOKUP(E1769,'Volet 1 - Domaines 2&amp;3'!$A$39:$L$43,12,0))*$B$6,error),"")</f>
        <v/>
      </c>
      <c r="I1769" s="119">
        <f>IFERROR((VLOOKUP(E1769,'Simulations - Consolidé'!$A$41:$P$45,15,0)*D1769+VLOOKUP(E1769,'Simulations - Consolidé'!$A$41:$P$45,16,0)),"")*$C$6</f>
        <v>13510.98693941778</v>
      </c>
      <c r="J1769" s="167">
        <v>8649.4500000000007</v>
      </c>
      <c r="K1769" s="167">
        <v>10379.34</v>
      </c>
      <c r="L1769" s="167">
        <v>7598</v>
      </c>
      <c r="M1769" s="167">
        <v>9117.6</v>
      </c>
      <c r="N1769" s="167">
        <v>6071.0700000000006</v>
      </c>
      <c r="O1769" s="167">
        <v>7285.29</v>
      </c>
    </row>
    <row r="1770" spans="1:15">
      <c r="A1770" s="1" t="s">
        <v>7581</v>
      </c>
      <c r="B1770" s="1" t="str">
        <f>VLOOKUP(A1770,'BDD de référence'!$B$5:$D$5006,3,0)</f>
        <v>66</v>
      </c>
      <c r="C1770" s="1" t="str">
        <f>VLOOKUP(A1770,'BDD de référence'!$B$5:$E$5006,4,0)</f>
        <v>Occitanie</v>
      </c>
      <c r="D1770" s="201">
        <v>4236</v>
      </c>
      <c r="E1770" s="189" t="str">
        <f t="shared" si="27"/>
        <v>Tranche A</v>
      </c>
      <c r="F1770" s="119">
        <f>IFERROR((VLOOKUP(E1770,'Simulations - Consolidé'!$A$41:$P$45,13,0)*D1770+VLOOKUP(E1770,'Simulations - Consolidé'!$A$41:$P$45,14,0)),"")*$B$6</f>
        <v>18386.228571428568</v>
      </c>
      <c r="G1770" s="119" t="str" cm="1">
        <f t="array" ref="G1770">IF(SUMIF('BDD de référence'!$B$6:$B$4786,A1770,'BDD de référence'!$I$6:$I$4786)&gt;0,IFERROR((VLOOKUP(E1770,'Volet 1 - Domaines 2&amp;3'!$A$39:$L$43,11,0)*D1770+VLOOKUP(E1770,'Volet 1 - Domaines 2&amp;3'!$A$39:$L$43,12,0))*$B$6,error),"")</f>
        <v/>
      </c>
      <c r="H1770" s="119" t="str" cm="1">
        <f t="array" ref="H1770">IF(SUMIF('BDD de référence'!$B$6:$B$4786,A1770,'BDD de référence'!$J$6:$J$4786)&gt;0,IFERROR((VLOOKUP(E1770,'Volet 1 - Domaines 2&amp;3'!$A$39:$L$43,11,0)*D1770+VLOOKUP(E1770,'Volet 1 - Domaines 2&amp;3'!$A$39:$L$43,12,0))*$B$6,error),"")</f>
        <v/>
      </c>
      <c r="I1770" s="119">
        <f>IFERROR((VLOOKUP(E1770,'Simulations - Consolidé'!$A$41:$P$45,15,0)*D1770+VLOOKUP(E1770,'Simulations - Consolidé'!$A$41:$P$45,16,0)),"")*$C$6</f>
        <v>7992.8655052264812</v>
      </c>
      <c r="J1770" s="167">
        <v>5591.91</v>
      </c>
      <c r="K1770" s="167">
        <v>6710.3</v>
      </c>
      <c r="L1770" s="167">
        <v>4923.1000000000004</v>
      </c>
      <c r="M1770" s="167">
        <v>5907.72</v>
      </c>
      <c r="N1770" s="167">
        <v>5087.63</v>
      </c>
      <c r="O1770" s="167">
        <v>6105.16</v>
      </c>
    </row>
    <row r="1771" spans="1:15">
      <c r="A1771" s="1" t="s">
        <v>7500</v>
      </c>
      <c r="B1771" s="1" t="str">
        <f>VLOOKUP(A1771,'BDD de référence'!$B$5:$D$5006,3,0)</f>
        <v>66</v>
      </c>
      <c r="C1771" s="1" t="str">
        <f>VLOOKUP(A1771,'BDD de référence'!$B$5:$E$5006,4,0)</f>
        <v>Occitanie</v>
      </c>
      <c r="D1771" s="201">
        <v>317566.5</v>
      </c>
      <c r="E1771" s="189" t="str">
        <f t="shared" si="27"/>
        <v>Tranche D</v>
      </c>
      <c r="F1771" s="119">
        <f>IFERROR((VLOOKUP(E1771,'Simulations - Consolidé'!$A$41:$P$45,13,0)*D1771+VLOOKUP(E1771,'Simulations - Consolidé'!$A$41:$P$45,14,0)),"")*$B$6</f>
        <v>136736.02864963506</v>
      </c>
      <c r="G1771" s="119" cm="1">
        <f t="array" ref="G1771">IF(SUMIF('BDD de référence'!$B$6:$B$4786,A1771,'BDD de référence'!$I$6:$I$4786)&gt;0,IFERROR((VLOOKUP(E1771,'Volet 1 - Domaines 2&amp;3'!$A$39:$L$43,11,0)*D1771+VLOOKUP(E1771,'Volet 1 - Domaines 2&amp;3'!$A$39:$L$43,12,0))*$B$6,error),"")</f>
        <v>45721.228248175183</v>
      </c>
      <c r="H1771" s="119" cm="1">
        <f t="array" ref="H1771">IF(SUMIF('BDD de référence'!$B$6:$B$4786,A1771,'BDD de référence'!$J$6:$J$4786)&gt;0,IFERROR((VLOOKUP(E1771,'Volet 1 - Domaines 2&amp;3'!$A$39:$L$43,11,0)*D1771+VLOOKUP(E1771,'Volet 1 - Domaines 2&amp;3'!$A$39:$L$43,12,0))*$B$6,error),"")</f>
        <v>45721.228248175183</v>
      </c>
      <c r="I1771" s="119">
        <f>IFERROR((VLOOKUP(E1771,'Simulations - Consolidé'!$A$41:$P$45,15,0)*D1771+VLOOKUP(E1771,'Simulations - Consolidé'!$A$41:$P$45,16,0)),"")*$C$6</f>
        <v>59441.917763040765</v>
      </c>
      <c r="J1771" s="167">
        <v>35730.240000000005</v>
      </c>
      <c r="K1771" s="167">
        <v>42876.29</v>
      </c>
      <c r="L1771" s="167">
        <v>21792.1</v>
      </c>
      <c r="M1771" s="167">
        <v>26150.52</v>
      </c>
      <c r="N1771" s="167">
        <v>17625.429999999997</v>
      </c>
      <c r="O1771" s="167">
        <v>21150.519999999997</v>
      </c>
    </row>
    <row r="1772" spans="1:15">
      <c r="A1772" s="1" t="s">
        <v>7515</v>
      </c>
      <c r="B1772" s="1" t="str">
        <f>VLOOKUP(A1772,'BDD de référence'!$B$5:$D$5006,3,0)</f>
        <v>66</v>
      </c>
      <c r="C1772" s="1" t="str">
        <f>VLOOKUP(A1772,'BDD de référence'!$B$5:$E$5006,4,0)</f>
        <v>Occitanie</v>
      </c>
      <c r="D1772" s="201">
        <v>49711.25</v>
      </c>
      <c r="E1772" s="189" t="str">
        <f t="shared" si="27"/>
        <v>Tranche C</v>
      </c>
      <c r="F1772" s="119">
        <f>IFERROR((VLOOKUP(E1772,'Simulations - Consolidé'!$A$41:$P$45,13,0)*D1772+VLOOKUP(E1772,'Simulations - Consolidé'!$A$41:$P$45,14,0)),"")*$B$6</f>
        <v>52169.712650602407</v>
      </c>
      <c r="G1772" s="119" cm="1">
        <f t="array" ref="G1772">IF(SUMIF('BDD de référence'!$B$6:$B$4786,A1772,'BDD de référence'!$I$6:$I$4786)&gt;0,IFERROR((VLOOKUP(E1772,'Volet 1 - Domaines 2&amp;3'!$A$39:$L$43,11,0)*D1772+VLOOKUP(E1772,'Volet 1 - Domaines 2&amp;3'!$A$39:$L$43,12,0))*$B$6,error),"")</f>
        <v>24998.162048192768</v>
      </c>
      <c r="H1772" s="119" t="str" cm="1">
        <f t="array" ref="H1772">IF(SUMIF('BDD de référence'!$B$6:$B$4786,A1772,'BDD de référence'!$J$6:$J$4786)&gt;0,IFERROR((VLOOKUP(E1772,'Volet 1 - Domaines 2&amp;3'!$A$39:$L$43,11,0)*D1772+VLOOKUP(E1772,'Volet 1 - Domaines 2&amp;3'!$A$39:$L$43,12,0))*$B$6,error),"")</f>
        <v/>
      </c>
      <c r="I1772" s="119">
        <f>IFERROR((VLOOKUP(E1772,'Simulations - Consolidé'!$A$41:$P$45,15,0)*D1772+VLOOKUP(E1772,'Simulations - Consolidé'!$A$41:$P$45,16,0)),"")*$C$6</f>
        <v>22679.229459300619</v>
      </c>
      <c r="J1772" s="167">
        <v>13783.960000000001</v>
      </c>
      <c r="K1772" s="167">
        <v>16540.759999999998</v>
      </c>
      <c r="L1772" s="167">
        <v>11058.65</v>
      </c>
      <c r="M1772" s="167">
        <v>13270.38</v>
      </c>
      <c r="N1772" s="167">
        <v>7978.06</v>
      </c>
      <c r="O1772" s="167">
        <v>9573.68</v>
      </c>
    </row>
    <row r="1773" spans="1:15">
      <c r="A1773" s="1" t="s">
        <v>7553</v>
      </c>
      <c r="B1773" s="1" t="str">
        <f>VLOOKUP(A1773,'BDD de référence'!$B$5:$D$5006,3,0)</f>
        <v>66</v>
      </c>
      <c r="C1773" s="1" t="str">
        <f>VLOOKUP(A1773,'BDD de référence'!$B$5:$E$5006,4,0)</f>
        <v>Occitanie</v>
      </c>
      <c r="D1773" s="201">
        <v>11729</v>
      </c>
      <c r="E1773" s="189" t="str">
        <f t="shared" si="27"/>
        <v>Tranche B</v>
      </c>
      <c r="F1773" s="119">
        <f>IFERROR((VLOOKUP(E1773,'Simulations - Consolidé'!$A$41:$P$45,13,0)*D1773+VLOOKUP(E1773,'Simulations - Consolidé'!$A$41:$P$45,14,0)),"")*$B$6</f>
        <v>26623.974193548383</v>
      </c>
      <c r="G1773" s="119" t="str" cm="1">
        <f t="array" ref="G1773">IF(SUMIF('BDD de référence'!$B$6:$B$4786,A1773,'BDD de référence'!$I$6:$I$4786)&gt;0,IFERROR((VLOOKUP(E1773,'Volet 1 - Domaines 2&amp;3'!$A$39:$L$43,11,0)*D1773+VLOOKUP(E1773,'Volet 1 - Domaines 2&amp;3'!$A$39:$L$43,12,0))*$B$6,error),"")</f>
        <v/>
      </c>
      <c r="H1773" s="119" t="str" cm="1">
        <f t="array" ref="H1773">IF(SUMIF('BDD de référence'!$B$6:$B$4786,A1773,'BDD de référence'!$J$6:$J$4786)&gt;0,IFERROR((VLOOKUP(E1773,'Volet 1 - Domaines 2&amp;3'!$A$39:$L$43,11,0)*D1773+VLOOKUP(E1773,'Volet 1 - Domaines 2&amp;3'!$A$39:$L$43,12,0))*$B$6,error),"")</f>
        <v/>
      </c>
      <c r="I1773" s="119">
        <f>IFERROR((VLOOKUP(E1773,'Simulations - Consolidé'!$A$41:$P$45,15,0)*D1773+VLOOKUP(E1773,'Simulations - Consolidé'!$A$41:$P$45,16,0)),"")*$C$6</f>
        <v>11573.980173092054</v>
      </c>
      <c r="J1773" s="167">
        <v>7648.37</v>
      </c>
      <c r="K1773" s="167">
        <v>9178.0500000000011</v>
      </c>
      <c r="L1773" s="167">
        <v>6687.91</v>
      </c>
      <c r="M1773" s="167">
        <v>8025.5</v>
      </c>
      <c r="N1773" s="167">
        <v>5798.05</v>
      </c>
      <c r="O1773" s="167">
        <v>6957.66</v>
      </c>
    </row>
    <row r="1774" spans="1:15">
      <c r="A1774" s="1" t="s">
        <v>7522</v>
      </c>
      <c r="B1774" s="1" t="str">
        <f>VLOOKUP(A1774,'BDD de référence'!$B$5:$D$5006,3,0)</f>
        <v>66</v>
      </c>
      <c r="C1774" s="1" t="str">
        <f>VLOOKUP(A1774,'BDD de référence'!$B$5:$E$5006,4,0)</f>
        <v>Occitanie</v>
      </c>
      <c r="D1774" s="201">
        <v>25608.5</v>
      </c>
      <c r="E1774" s="189" t="str">
        <f t="shared" si="27"/>
        <v>Tranche C</v>
      </c>
      <c r="F1774" s="119">
        <f>IFERROR((VLOOKUP(E1774,'Simulations - Consolidé'!$A$41:$P$45,13,0)*D1774+VLOOKUP(E1774,'Simulations - Consolidé'!$A$41:$P$45,14,0)),"")*$B$6</f>
        <v>42098.828674698794</v>
      </c>
      <c r="G1774" s="119" t="str" cm="1">
        <f t="array" ref="G1774">IF(SUMIF('BDD de référence'!$B$6:$B$4786,A1774,'BDD de référence'!$I$6:$I$4786)&gt;0,IFERROR((VLOOKUP(E1774,'Volet 1 - Domaines 2&amp;3'!$A$39:$L$43,11,0)*D1774+VLOOKUP(E1774,'Volet 1 - Domaines 2&amp;3'!$A$39:$L$43,12,0))*$B$6,error),"")</f>
        <v/>
      </c>
      <c r="H1774" s="119" t="str" cm="1">
        <f t="array" ref="H1774">IF(SUMIF('BDD de référence'!$B$6:$B$4786,A1774,'BDD de référence'!$J$6:$J$4786)&gt;0,IFERROR((VLOOKUP(E1774,'Volet 1 - Domaines 2&amp;3'!$A$39:$L$43,11,0)*D1774+VLOOKUP(E1774,'Volet 1 - Domaines 2&amp;3'!$A$39:$L$43,12,0))*$B$6,error),"")</f>
        <v/>
      </c>
      <c r="I1774" s="119">
        <f>IFERROR((VLOOKUP(E1774,'Simulations - Consolidé'!$A$41:$P$45,15,0)*D1774+VLOOKUP(E1774,'Simulations - Consolidé'!$A$41:$P$45,16,0)),"")*$C$6</f>
        <v>18301.212465471646</v>
      </c>
      <c r="J1774" s="167">
        <v>11170.4</v>
      </c>
      <c r="K1774" s="167">
        <v>13404.48</v>
      </c>
      <c r="L1774" s="167">
        <v>9751.8700000000008</v>
      </c>
      <c r="M1774" s="167">
        <v>11702.25</v>
      </c>
      <c r="N1774" s="167">
        <v>6816.4800000000005</v>
      </c>
      <c r="O1774" s="167">
        <v>8179.7800000000007</v>
      </c>
    </row>
    <row r="1775" spans="1:15">
      <c r="A1775" s="1" t="s">
        <v>7540</v>
      </c>
      <c r="B1775" s="1" t="str">
        <f>VLOOKUP(A1775,'BDD de référence'!$B$5:$D$5006,3,0)</f>
        <v>66</v>
      </c>
      <c r="C1775" s="1" t="str">
        <f>VLOOKUP(A1775,'BDD de référence'!$B$5:$E$5006,4,0)</f>
        <v>Occitanie</v>
      </c>
      <c r="D1775" s="201">
        <v>17260</v>
      </c>
      <c r="E1775" s="189" t="str">
        <f t="shared" si="27"/>
        <v>Tranche B</v>
      </c>
      <c r="F1775" s="119">
        <f>IFERROR((VLOOKUP(E1775,'Simulations - Consolidé'!$A$41:$P$45,13,0)*D1775+VLOOKUP(E1775,'Simulations - Consolidé'!$A$41:$P$45,14,0)),"")*$B$6</f>
        <v>33903.483870967742</v>
      </c>
      <c r="G1775" s="119" t="str" cm="1">
        <f t="array" ref="G1775">IF(SUMIF('BDD de référence'!$B$6:$B$4786,A1775,'BDD de référence'!$I$6:$I$4786)&gt;0,IFERROR((VLOOKUP(E1775,'Volet 1 - Domaines 2&amp;3'!$A$39:$L$43,11,0)*D1775+VLOOKUP(E1775,'Volet 1 - Domaines 2&amp;3'!$A$39:$L$43,12,0))*$B$6,error),"")</f>
        <v/>
      </c>
      <c r="H1775" s="119" t="str" cm="1">
        <f t="array" ref="H1775">IF(SUMIF('BDD de référence'!$B$6:$B$4786,A1775,'BDD de référence'!$J$6:$J$4786)&gt;0,IFERROR((VLOOKUP(E1775,'Volet 1 - Domaines 2&amp;3'!$A$39:$L$43,11,0)*D1775+VLOOKUP(E1775,'Volet 1 - Domaines 2&amp;3'!$A$39:$L$43,12,0))*$B$6,error),"")</f>
        <v/>
      </c>
      <c r="I1775" s="119">
        <f>IFERROR((VLOOKUP(E1775,'Simulations - Consolidé'!$A$41:$P$45,15,0)*D1775+VLOOKUP(E1775,'Simulations - Consolidé'!$A$41:$P$45,16,0)),"")*$C$6</f>
        <v>14738.53029110936</v>
      </c>
      <c r="J1775" s="167">
        <v>9283.880000000001</v>
      </c>
      <c r="K1775" s="167">
        <v>11140.66</v>
      </c>
      <c r="L1775" s="167">
        <v>8174.74</v>
      </c>
      <c r="M1775" s="167">
        <v>9809.69</v>
      </c>
      <c r="N1775" s="167">
        <v>6244.1</v>
      </c>
      <c r="O1775" s="167">
        <v>7492.92</v>
      </c>
    </row>
    <row r="1776" spans="1:15">
      <c r="A1776" s="1" t="s">
        <v>7560</v>
      </c>
      <c r="B1776" s="1" t="str">
        <f>VLOOKUP(A1776,'BDD de référence'!$B$5:$D$5006,3,0)</f>
        <v>66</v>
      </c>
      <c r="C1776" s="1" t="str">
        <f>VLOOKUP(A1776,'BDD de référence'!$B$5:$E$5006,4,0)</f>
        <v>Occitanie</v>
      </c>
      <c r="D1776" s="201">
        <v>11021.5</v>
      </c>
      <c r="E1776" s="189" t="str">
        <f t="shared" si="27"/>
        <v>Tranche B</v>
      </c>
      <c r="F1776" s="119">
        <f>IFERROR((VLOOKUP(E1776,'Simulations - Consolidé'!$A$41:$P$45,13,0)*D1776+VLOOKUP(E1776,'Simulations - Consolidé'!$A$41:$P$45,14,0)),"")*$B$6</f>
        <v>25692.812903225804</v>
      </c>
      <c r="G1776" s="119" t="str" cm="1">
        <f t="array" ref="G1776">IF(SUMIF('BDD de référence'!$B$6:$B$4786,A1776,'BDD de référence'!$I$6:$I$4786)&gt;0,IFERROR((VLOOKUP(E1776,'Volet 1 - Domaines 2&amp;3'!$A$39:$L$43,11,0)*D1776+VLOOKUP(E1776,'Volet 1 - Domaines 2&amp;3'!$A$39:$L$43,12,0))*$B$6,error),"")</f>
        <v/>
      </c>
      <c r="H1776" s="119" t="str" cm="1">
        <f t="array" ref="H1776">IF(SUMIF('BDD de référence'!$B$6:$B$4786,A1776,'BDD de référence'!$J$6:$J$4786)&gt;0,IFERROR((VLOOKUP(E1776,'Volet 1 - Domaines 2&amp;3'!$A$39:$L$43,11,0)*D1776+VLOOKUP(E1776,'Volet 1 - Domaines 2&amp;3'!$A$39:$L$43,12,0))*$B$6,error),"")</f>
        <v/>
      </c>
      <c r="I1776" s="119">
        <f>IFERROR((VLOOKUP(E1776,'Simulations - Consolidé'!$A$41:$P$45,15,0)*D1776+VLOOKUP(E1776,'Simulations - Consolidé'!$A$41:$P$45,16,0)),"")*$C$6</f>
        <v>11169.18552321007</v>
      </c>
      <c r="J1776" s="167">
        <v>7439.16</v>
      </c>
      <c r="K1776" s="167">
        <v>8927</v>
      </c>
      <c r="L1776" s="167">
        <v>6497.72</v>
      </c>
      <c r="M1776" s="167">
        <v>7797.27</v>
      </c>
      <c r="N1776" s="167">
        <v>5740.99</v>
      </c>
      <c r="O1776" s="167">
        <v>6889.1900000000005</v>
      </c>
    </row>
    <row r="1777" spans="1:15">
      <c r="A1777" s="1" t="s">
        <v>7531</v>
      </c>
      <c r="B1777" s="1" t="str">
        <f>VLOOKUP(A1777,'BDD de référence'!$B$5:$D$5006,3,0)</f>
        <v>66</v>
      </c>
      <c r="C1777" s="1" t="str">
        <f>VLOOKUP(A1777,'BDD de référence'!$B$5:$E$5006,4,0)</f>
        <v>Occitanie</v>
      </c>
      <c r="D1777" s="201">
        <v>19931</v>
      </c>
      <c r="E1777" s="189" t="str">
        <f t="shared" si="27"/>
        <v>Tranche B</v>
      </c>
      <c r="F1777" s="119">
        <f>IFERROR((VLOOKUP(E1777,'Simulations - Consolidé'!$A$41:$P$45,13,0)*D1777+VLOOKUP(E1777,'Simulations - Consolidé'!$A$41:$P$45,14,0)),"")*$B$6</f>
        <v>37418.864516129026</v>
      </c>
      <c r="G1777" s="119" t="str" cm="1">
        <f t="array" ref="G1777">IF(SUMIF('BDD de référence'!$B$6:$B$4786,A1777,'BDD de référence'!$I$6:$I$4786)&gt;0,IFERROR((VLOOKUP(E1777,'Volet 1 - Domaines 2&amp;3'!$A$39:$L$43,11,0)*D1777+VLOOKUP(E1777,'Volet 1 - Domaines 2&amp;3'!$A$39:$L$43,12,0))*$B$6,error),"")</f>
        <v/>
      </c>
      <c r="H1777" s="119" cm="1">
        <f t="array" ref="H1777">IF(SUMIF('BDD de référence'!$B$6:$B$4786,A1777,'BDD de référence'!$J$6:$J$4786)&gt;0,IFERROR((VLOOKUP(E1777,'Volet 1 - Domaines 2&amp;3'!$A$39:$L$43,11,0)*D1777+VLOOKUP(E1777,'Volet 1 - Domaines 2&amp;3'!$A$39:$L$43,12,0))*$B$6,error),"")</f>
        <v>20268.551612903226</v>
      </c>
      <c r="I1777" s="119">
        <f>IFERROR((VLOOKUP(E1777,'Simulations - Consolidé'!$A$41:$P$45,15,0)*D1777+VLOOKUP(E1777,'Simulations - Consolidé'!$A$41:$P$45,16,0)),"")*$C$6</f>
        <v>16266.737372147914</v>
      </c>
      <c r="J1777" s="167">
        <v>10073.69</v>
      </c>
      <c r="K1777" s="167">
        <v>12088.43</v>
      </c>
      <c r="L1777" s="167">
        <v>8892.75</v>
      </c>
      <c r="M1777" s="167">
        <v>10671.3</v>
      </c>
      <c r="N1777" s="167">
        <v>6459.5</v>
      </c>
      <c r="O1777" s="167">
        <v>7751.4</v>
      </c>
    </row>
    <row r="1778" spans="1:15">
      <c r="A1778" s="1" t="s">
        <v>7583</v>
      </c>
      <c r="B1778" s="1" t="str">
        <f>VLOOKUP(A1778,'BDD de référence'!$B$5:$D$5006,3,0)</f>
        <v>66</v>
      </c>
      <c r="C1778" s="1" t="str">
        <f>VLOOKUP(A1778,'BDD de référence'!$B$5:$E$5006,4,0)</f>
        <v>Occitanie</v>
      </c>
      <c r="D1778" s="201">
        <v>4081</v>
      </c>
      <c r="E1778" s="189" t="str">
        <f t="shared" si="27"/>
        <v>Tranche A</v>
      </c>
      <c r="F1778" s="119">
        <f>IFERROR((VLOOKUP(E1778,'Simulations - Consolidé'!$A$41:$P$45,13,0)*D1778+VLOOKUP(E1778,'Simulations - Consolidé'!$A$41:$P$45,14,0)),"")*$B$6</f>
        <v>18273.3</v>
      </c>
      <c r="G1778" s="119" t="str" cm="1">
        <f t="array" ref="G1778">IF(SUMIF('BDD de référence'!$B$6:$B$4786,A1778,'BDD de référence'!$I$6:$I$4786)&gt;0,IFERROR((VLOOKUP(E1778,'Volet 1 - Domaines 2&amp;3'!$A$39:$L$43,11,0)*D1778+VLOOKUP(E1778,'Volet 1 - Domaines 2&amp;3'!$A$39:$L$43,12,0))*$B$6,error),"")</f>
        <v/>
      </c>
      <c r="H1778" s="119" t="str" cm="1">
        <f t="array" ref="H1778">IF(SUMIF('BDD de référence'!$B$6:$B$4786,A1778,'BDD de référence'!$J$6:$J$4786)&gt;0,IFERROR((VLOOKUP(E1778,'Volet 1 - Domaines 2&amp;3'!$A$39:$L$43,11,0)*D1778+VLOOKUP(E1778,'Volet 1 - Domaines 2&amp;3'!$A$39:$L$43,12,0))*$B$6,error),"")</f>
        <v/>
      </c>
      <c r="I1778" s="119">
        <f>IFERROR((VLOOKUP(E1778,'Simulations - Consolidé'!$A$41:$P$45,15,0)*D1778+VLOOKUP(E1778,'Simulations - Consolidé'!$A$41:$P$45,16,0)),"")*$C$6</f>
        <v>7943.773170731708</v>
      </c>
      <c r="J1778" s="167">
        <v>5555</v>
      </c>
      <c r="K1778" s="167">
        <v>6666</v>
      </c>
      <c r="L1778" s="167">
        <v>4895.42</v>
      </c>
      <c r="M1778" s="167">
        <v>5874.51</v>
      </c>
      <c r="N1778" s="167">
        <v>5069.17</v>
      </c>
      <c r="O1778" s="167">
        <v>6083.01</v>
      </c>
    </row>
    <row r="1779" spans="1:15">
      <c r="A1779" s="1" t="s">
        <v>7542</v>
      </c>
      <c r="B1779" s="1" t="str">
        <f>VLOOKUP(A1779,'BDD de référence'!$B$5:$D$5006,3,0)</f>
        <v>66</v>
      </c>
      <c r="C1779" s="1" t="str">
        <f>VLOOKUP(A1779,'BDD de référence'!$B$5:$E$5006,4,0)</f>
        <v>Occitanie</v>
      </c>
      <c r="D1779" s="201">
        <v>16901</v>
      </c>
      <c r="E1779" s="189" t="str">
        <f t="shared" si="27"/>
        <v>Tranche B</v>
      </c>
      <c r="F1779" s="119">
        <f>IFERROR((VLOOKUP(E1779,'Simulations - Consolidé'!$A$41:$P$45,13,0)*D1779+VLOOKUP(E1779,'Simulations - Consolidé'!$A$41:$P$45,14,0)),"")*$B$6</f>
        <v>33430.993548387094</v>
      </c>
      <c r="G1779" s="119" t="str" cm="1">
        <f t="array" ref="G1779">IF(SUMIF('BDD de référence'!$B$6:$B$4786,A1779,'BDD de référence'!$I$6:$I$4786)&gt;0,IFERROR((VLOOKUP(E1779,'Volet 1 - Domaines 2&amp;3'!$A$39:$L$43,11,0)*D1779+VLOOKUP(E1779,'Volet 1 - Domaines 2&amp;3'!$A$39:$L$43,12,0))*$B$6,error),"")</f>
        <v/>
      </c>
      <c r="H1779" s="119" cm="1">
        <f t="array" ref="H1779">IF(SUMIF('BDD de référence'!$B$6:$B$4786,A1779,'BDD de référence'!$J$6:$J$4786)&gt;0,IFERROR((VLOOKUP(E1779,'Volet 1 - Domaines 2&amp;3'!$A$39:$L$43,11,0)*D1779+VLOOKUP(E1779,'Volet 1 - Domaines 2&amp;3'!$A$39:$L$43,12,0))*$B$6,error),"")</f>
        <v>18108.454838709677</v>
      </c>
      <c r="I1779" s="119">
        <f>IFERROR((VLOOKUP(E1779,'Simulations - Consolidé'!$A$41:$P$45,15,0)*D1779+VLOOKUP(E1779,'Simulations - Consolidé'!$A$41:$P$45,16,0)),"")*$C$6</f>
        <v>14533.129189614476</v>
      </c>
      <c r="J1779" s="167">
        <v>9177.7199999999993</v>
      </c>
      <c r="K1779" s="167">
        <v>11013.27</v>
      </c>
      <c r="L1779" s="167">
        <v>8078.24</v>
      </c>
      <c r="M1779" s="167">
        <v>9693.89</v>
      </c>
      <c r="N1779" s="167">
        <v>6215.1500000000005</v>
      </c>
      <c r="O1779" s="167">
        <v>7458.18</v>
      </c>
    </row>
    <row r="1780" spans="1:15">
      <c r="A1780" s="1" t="s">
        <v>7525</v>
      </c>
      <c r="B1780" s="1" t="str">
        <f>VLOOKUP(A1780,'BDD de référence'!$B$5:$D$5006,3,0)</f>
        <v>66</v>
      </c>
      <c r="C1780" s="1" t="str">
        <f>VLOOKUP(A1780,'BDD de référence'!$B$5:$E$5006,4,0)</f>
        <v>Occitanie</v>
      </c>
      <c r="D1780" s="201">
        <v>23334.5</v>
      </c>
      <c r="E1780" s="189" t="str">
        <f t="shared" si="27"/>
        <v>Tranche C</v>
      </c>
      <c r="F1780" s="119">
        <f>IFERROR((VLOOKUP(E1780,'Simulations - Consolidé'!$A$41:$P$45,13,0)*D1780+VLOOKUP(E1780,'Simulations - Consolidé'!$A$41:$P$45,14,0)),"")*$B$6</f>
        <v>41148.680240963855</v>
      </c>
      <c r="G1780" s="119" t="str" cm="1">
        <f t="array" ref="G1780">IF(SUMIF('BDD de référence'!$B$6:$B$4786,A1780,'BDD de référence'!$I$6:$I$4786)&gt;0,IFERROR((VLOOKUP(E1780,'Volet 1 - Domaines 2&amp;3'!$A$39:$L$43,11,0)*D1780+VLOOKUP(E1780,'Volet 1 - Domaines 2&amp;3'!$A$39:$L$43,12,0))*$B$6,error),"")</f>
        <v/>
      </c>
      <c r="H1780" s="119" cm="1">
        <f t="array" ref="H1780">IF(SUMIF('BDD de référence'!$B$6:$B$4786,A1780,'BDD de référence'!$J$6:$J$4786)&gt;0,IFERROR((VLOOKUP(E1780,'Volet 1 - Domaines 2&amp;3'!$A$39:$L$43,11,0)*D1780+VLOOKUP(E1780,'Volet 1 - Domaines 2&amp;3'!$A$39:$L$43,12,0))*$B$6,error),"")</f>
        <v>22188.879277108434</v>
      </c>
      <c r="I1780" s="119">
        <f>IFERROR((VLOOKUP(E1780,'Simulations - Consolidé'!$A$41:$P$45,15,0)*D1780+VLOOKUP(E1780,'Simulations - Consolidé'!$A$41:$P$45,16,0)),"")*$C$6</f>
        <v>17888.163720246845</v>
      </c>
      <c r="J1780" s="167">
        <v>10923.83</v>
      </c>
      <c r="K1780" s="167">
        <v>13108.6</v>
      </c>
      <c r="L1780" s="167">
        <v>9628.59</v>
      </c>
      <c r="M1780" s="167">
        <v>11554.31</v>
      </c>
      <c r="N1780" s="167">
        <v>6706.9000000000005</v>
      </c>
      <c r="O1780" s="167">
        <v>8048.28</v>
      </c>
    </row>
    <row r="1781" spans="1:15">
      <c r="A1781" s="1" t="s">
        <v>7517</v>
      </c>
      <c r="B1781" s="1" t="str">
        <f>VLOOKUP(A1781,'BDD de référence'!$B$5:$D$5006,3,0)</f>
        <v>66</v>
      </c>
      <c r="C1781" s="1" t="str">
        <f>VLOOKUP(A1781,'BDD de référence'!$B$5:$E$5006,4,0)</f>
        <v>Occitanie</v>
      </c>
      <c r="D1781" s="201">
        <v>30074.5</v>
      </c>
      <c r="E1781" s="189" t="str">
        <f t="shared" si="27"/>
        <v>Tranche C</v>
      </c>
      <c r="F1781" s="119">
        <f>IFERROR((VLOOKUP(E1781,'Simulations - Consolidé'!$A$41:$P$45,13,0)*D1781+VLOOKUP(E1781,'Simulations - Consolidé'!$A$41:$P$45,14,0)),"")*$B$6</f>
        <v>43964.863373493972</v>
      </c>
      <c r="G1781" s="119" t="str" cm="1">
        <f t="array" ref="G1781">IF(SUMIF('BDD de référence'!$B$6:$B$4786,A1781,'BDD de référence'!$I$6:$I$4786)&gt;0,IFERROR((VLOOKUP(E1781,'Volet 1 - Domaines 2&amp;3'!$A$39:$L$43,11,0)*D1781+VLOOKUP(E1781,'Volet 1 - Domaines 2&amp;3'!$A$39:$L$43,12,0))*$B$6,error),"")</f>
        <v/>
      </c>
      <c r="H1781" s="119" t="str" cm="1">
        <f t="array" ref="H1781">IF(SUMIF('BDD de référence'!$B$6:$B$4786,A1781,'BDD de référence'!$J$6:$J$4786)&gt;0,IFERROR((VLOOKUP(E1781,'Volet 1 - Domaines 2&amp;3'!$A$39:$L$43,11,0)*D1781+VLOOKUP(E1781,'Volet 1 - Domaines 2&amp;3'!$A$39:$L$43,12,0))*$B$6,error),"")</f>
        <v/>
      </c>
      <c r="I1781" s="119">
        <f>IFERROR((VLOOKUP(E1781,'Simulations - Consolidé'!$A$41:$P$45,15,0)*D1781+VLOOKUP(E1781,'Simulations - Consolidé'!$A$41:$P$45,16,0)),"")*$C$6</f>
        <v>19112.415498089926</v>
      </c>
      <c r="J1781" s="167">
        <v>11654.67</v>
      </c>
      <c r="K1781" s="167">
        <v>13985.61</v>
      </c>
      <c r="L1781" s="167">
        <v>9994</v>
      </c>
      <c r="M1781" s="167">
        <v>11992.8</v>
      </c>
      <c r="N1781" s="167">
        <v>7031.71</v>
      </c>
      <c r="O1781" s="167">
        <v>8438.06</v>
      </c>
    </row>
    <row r="1782" spans="1:15">
      <c r="A1782" s="1" t="s">
        <v>7534</v>
      </c>
      <c r="B1782" s="1" t="str">
        <f>VLOOKUP(A1782,'BDD de référence'!$B$5:$D$5006,3,0)</f>
        <v>66</v>
      </c>
      <c r="C1782" s="1" t="str">
        <f>VLOOKUP(A1782,'BDD de référence'!$B$5:$E$5006,4,0)</f>
        <v>Occitanie</v>
      </c>
      <c r="D1782" s="201">
        <v>19859.5</v>
      </c>
      <c r="E1782" s="189" t="str">
        <f t="shared" si="27"/>
        <v>Tranche B</v>
      </c>
      <c r="F1782" s="119">
        <f>IFERROR((VLOOKUP(E1782,'Simulations - Consolidé'!$A$41:$P$45,13,0)*D1782+VLOOKUP(E1782,'Simulations - Consolidé'!$A$41:$P$45,14,0)),"")*$B$6</f>
        <v>37324.761290322582</v>
      </c>
      <c r="G1782" s="119" t="str" cm="1">
        <f t="array" ref="G1782">IF(SUMIF('BDD de référence'!$B$6:$B$4786,A1782,'BDD de référence'!$I$6:$I$4786)&gt;0,IFERROR((VLOOKUP(E1782,'Volet 1 - Domaines 2&amp;3'!$A$39:$L$43,11,0)*D1782+VLOOKUP(E1782,'Volet 1 - Domaines 2&amp;3'!$A$39:$L$43,12,0))*$B$6,error),"")</f>
        <v/>
      </c>
      <c r="H1782" s="119" t="str" cm="1">
        <f t="array" ref="H1782">IF(SUMIF('BDD de référence'!$B$6:$B$4786,A1782,'BDD de référence'!$J$6:$J$4786)&gt;0,IFERROR((VLOOKUP(E1782,'Volet 1 - Domaines 2&amp;3'!$A$39:$L$43,11,0)*D1782+VLOOKUP(E1782,'Volet 1 - Domaines 2&amp;3'!$A$39:$L$43,12,0))*$B$6,error),"")</f>
        <v/>
      </c>
      <c r="I1782" s="119">
        <f>IFERROR((VLOOKUP(E1782,'Simulations - Consolidé'!$A$41:$P$45,15,0)*D1782+VLOOKUP(E1782,'Simulations - Consolidé'!$A$41:$P$45,16,0)),"")*$C$6</f>
        <v>16225.828796223446</v>
      </c>
      <c r="J1782" s="167">
        <v>10052.550000000001</v>
      </c>
      <c r="K1782" s="167">
        <v>12063.06</v>
      </c>
      <c r="L1782" s="167">
        <v>8873.5300000000007</v>
      </c>
      <c r="M1782" s="167">
        <v>10648.24</v>
      </c>
      <c r="N1782" s="167">
        <v>6453.7300000000005</v>
      </c>
      <c r="O1782" s="167">
        <v>7744.4800000000005</v>
      </c>
    </row>
    <row r="1783" spans="1:15">
      <c r="A1783" s="1" t="s">
        <v>7528</v>
      </c>
      <c r="B1783" s="1" t="str">
        <f>VLOOKUP(A1783,'BDD de référence'!$B$5:$D$5006,3,0)</f>
        <v>66</v>
      </c>
      <c r="C1783" s="1" t="str">
        <f>VLOOKUP(A1783,'BDD de référence'!$B$5:$E$5006,4,0)</f>
        <v>Occitanie</v>
      </c>
      <c r="D1783" s="201">
        <v>22573</v>
      </c>
      <c r="E1783" s="189" t="str">
        <f t="shared" si="27"/>
        <v>Tranche C</v>
      </c>
      <c r="F1783" s="119">
        <f>IFERROR((VLOOKUP(E1783,'Simulations - Consolidé'!$A$41:$P$45,13,0)*D1783+VLOOKUP(E1783,'Simulations - Consolidé'!$A$41:$P$45,14,0)),"")*$B$6</f>
        <v>40830.501686746982</v>
      </c>
      <c r="G1783" s="119" t="str" cm="1">
        <f t="array" ref="G1783">IF(SUMIF('BDD de référence'!$B$6:$B$4786,A1783,'BDD de référence'!$I$6:$I$4786)&gt;0,IFERROR((VLOOKUP(E1783,'Volet 1 - Domaines 2&amp;3'!$A$39:$L$43,11,0)*D1783+VLOOKUP(E1783,'Volet 1 - Domaines 2&amp;3'!$A$39:$L$43,12,0))*$B$6,error),"")</f>
        <v/>
      </c>
      <c r="H1783" s="119" t="str" cm="1">
        <f t="array" ref="H1783">IF(SUMIF('BDD de référence'!$B$6:$B$4786,A1783,'BDD de référence'!$J$6:$J$4786)&gt;0,IFERROR((VLOOKUP(E1783,'Volet 1 - Domaines 2&amp;3'!$A$39:$L$43,11,0)*D1783+VLOOKUP(E1783,'Volet 1 - Domaines 2&amp;3'!$A$39:$L$43,12,0))*$B$6,error),"")</f>
        <v/>
      </c>
      <c r="I1783" s="119">
        <f>IFERROR((VLOOKUP(E1783,'Simulations - Consolidé'!$A$41:$P$45,15,0)*D1783+VLOOKUP(E1783,'Simulations - Consolidé'!$A$41:$P$45,16,0)),"")*$C$6</f>
        <v>17749.84506611813</v>
      </c>
      <c r="J1783" s="167">
        <v>10841.25</v>
      </c>
      <c r="K1783" s="167">
        <v>13009.5</v>
      </c>
      <c r="L1783" s="167">
        <v>9587.3000000000011</v>
      </c>
      <c r="M1783" s="167">
        <v>11504.76</v>
      </c>
      <c r="N1783" s="167">
        <v>6670.2</v>
      </c>
      <c r="O1783" s="167">
        <v>8004.24</v>
      </c>
    </row>
    <row r="1784" spans="1:15">
      <c r="A1784" s="1" t="s">
        <v>7547</v>
      </c>
      <c r="B1784" s="1" t="str">
        <f>VLOOKUP(A1784,'BDD de référence'!$B$5:$D$5006,3,0)</f>
        <v>66</v>
      </c>
      <c r="C1784" s="1" t="str">
        <f>VLOOKUP(A1784,'BDD de référence'!$B$5:$E$5006,4,0)</f>
        <v>Occitanie</v>
      </c>
      <c r="D1784" s="201">
        <v>12674.5</v>
      </c>
      <c r="E1784" s="189" t="str">
        <f t="shared" si="27"/>
        <v>Tranche B</v>
      </c>
      <c r="F1784" s="119">
        <f>IFERROR((VLOOKUP(E1784,'Simulations - Consolidé'!$A$41:$P$45,13,0)*D1784+VLOOKUP(E1784,'Simulations - Consolidé'!$A$41:$P$45,14,0)),"")*$B$6</f>
        <v>27868.374193548385</v>
      </c>
      <c r="G1784" s="119" t="str" cm="1">
        <f t="array" ref="G1784">IF(SUMIF('BDD de référence'!$B$6:$B$4786,A1784,'BDD de référence'!$I$6:$I$4786)&gt;0,IFERROR((VLOOKUP(E1784,'Volet 1 - Domaines 2&amp;3'!$A$39:$L$43,11,0)*D1784+VLOOKUP(E1784,'Volet 1 - Domaines 2&amp;3'!$A$39:$L$43,12,0))*$B$6,error),"")</f>
        <v/>
      </c>
      <c r="H1784" s="119" t="str" cm="1">
        <f t="array" ref="H1784">IF(SUMIF('BDD de référence'!$B$6:$B$4786,A1784,'BDD de référence'!$J$6:$J$4786)&gt;0,IFERROR((VLOOKUP(E1784,'Volet 1 - Domaines 2&amp;3'!$A$39:$L$43,11,0)*D1784+VLOOKUP(E1784,'Volet 1 - Domaines 2&amp;3'!$A$39:$L$43,12,0))*$B$6,error),"")</f>
        <v/>
      </c>
      <c r="I1784" s="119">
        <f>IFERROR((VLOOKUP(E1784,'Simulations - Consolidé'!$A$41:$P$45,15,0)*D1784+VLOOKUP(E1784,'Simulations - Consolidé'!$A$41:$P$45,16,0)),"")*$C$6</f>
        <v>12114.946026750589</v>
      </c>
      <c r="J1784" s="167">
        <v>7927.95</v>
      </c>
      <c r="K1784" s="167">
        <v>9513.5400000000009</v>
      </c>
      <c r="L1784" s="167">
        <v>6942.08</v>
      </c>
      <c r="M1784" s="167">
        <v>8330.5</v>
      </c>
      <c r="N1784" s="167">
        <v>5874.3</v>
      </c>
      <c r="O1784" s="167">
        <v>7049.16</v>
      </c>
    </row>
    <row r="1785" spans="1:15">
      <c r="A1785" s="1" t="s">
        <v>7506</v>
      </c>
      <c r="B1785" s="1" t="str">
        <f>VLOOKUP(A1785,'BDD de référence'!$B$5:$D$5006,3,0)</f>
        <v>66</v>
      </c>
      <c r="C1785" s="1" t="str">
        <f>VLOOKUP(A1785,'BDD de référence'!$B$5:$E$5006,4,0)</f>
        <v>Occitanie</v>
      </c>
      <c r="D1785" s="201">
        <v>93788.5</v>
      </c>
      <c r="E1785" s="189" t="str">
        <f t="shared" si="27"/>
        <v>Tranche C</v>
      </c>
      <c r="F1785" s="119">
        <f>IFERROR((VLOOKUP(E1785,'Simulations - Consolidé'!$A$41:$P$45,13,0)*D1785+VLOOKUP(E1785,'Simulations - Consolidé'!$A$41:$P$45,14,0)),"")*$B$6</f>
        <v>70586.568433734938</v>
      </c>
      <c r="G1785" s="119" t="str" cm="1">
        <f t="array" ref="G1785">IF(SUMIF('BDD de référence'!$B$6:$B$4786,A1785,'BDD de référence'!$I$6:$I$4786)&gt;0,IFERROR((VLOOKUP(E1785,'Volet 1 - Domaines 2&amp;3'!$A$39:$L$43,11,0)*D1785+VLOOKUP(E1785,'Volet 1 - Domaines 2&amp;3'!$A$39:$L$43,12,0))*$B$6,error),"")</f>
        <v/>
      </c>
      <c r="H1785" s="119" t="str" cm="1">
        <f t="array" ref="H1785">IF(SUMIF('BDD de référence'!$B$6:$B$4786,A1785,'BDD de référence'!$J$6:$J$4786)&gt;0,IFERROR((VLOOKUP(E1785,'Volet 1 - Domaines 2&amp;3'!$A$39:$L$43,11,0)*D1785+VLOOKUP(E1785,'Volet 1 - Domaines 2&amp;3'!$A$39:$L$43,12,0))*$B$6,error),"")</f>
        <v/>
      </c>
      <c r="I1785" s="119">
        <f>IFERROR((VLOOKUP(E1785,'Simulations - Consolidé'!$A$41:$P$45,15,0)*D1785+VLOOKUP(E1785,'Simulations - Consolidé'!$A$41:$P$45,16,0)),"")*$C$6</f>
        <v>30685.409233029673</v>
      </c>
      <c r="J1785" s="167">
        <v>18563.419999999998</v>
      </c>
      <c r="K1785" s="167">
        <v>22276.109999999997</v>
      </c>
      <c r="L1785" s="167">
        <v>13448.380000000001</v>
      </c>
      <c r="M1785" s="167">
        <v>16138.06</v>
      </c>
      <c r="N1785" s="167">
        <v>10102.26</v>
      </c>
      <c r="O1785" s="167">
        <v>12122.72</v>
      </c>
    </row>
    <row r="1786" spans="1:15">
      <c r="A1786" s="1" t="s">
        <v>7555</v>
      </c>
      <c r="B1786" s="1" t="str">
        <f>VLOOKUP(A1786,'BDD de référence'!$B$5:$D$5006,3,0)</f>
        <v>66</v>
      </c>
      <c r="C1786" s="1" t="str">
        <f>VLOOKUP(A1786,'BDD de référence'!$B$5:$E$5006,4,0)</f>
        <v>Occitanie</v>
      </c>
      <c r="D1786" s="201">
        <v>11067.5</v>
      </c>
      <c r="E1786" s="189" t="str">
        <f t="shared" si="27"/>
        <v>Tranche B</v>
      </c>
      <c r="F1786" s="119">
        <f>IFERROR((VLOOKUP(E1786,'Simulations - Consolidé'!$A$41:$P$45,13,0)*D1786+VLOOKUP(E1786,'Simulations - Consolidé'!$A$41:$P$45,14,0)),"")*$B$6</f>
        <v>25753.354838709674</v>
      </c>
      <c r="G1786" s="119" t="str" cm="1">
        <f t="array" ref="G1786">IF(SUMIF('BDD de référence'!$B$6:$B$4786,A1786,'BDD de référence'!$I$6:$I$4786)&gt;0,IFERROR((VLOOKUP(E1786,'Volet 1 - Domaines 2&amp;3'!$A$39:$L$43,11,0)*D1786+VLOOKUP(E1786,'Volet 1 - Domaines 2&amp;3'!$A$39:$L$43,12,0))*$B$6,error),"")</f>
        <v/>
      </c>
      <c r="H1786" s="119" t="str" cm="1">
        <f t="array" ref="H1786">IF(SUMIF('BDD de référence'!$B$6:$B$4786,A1786,'BDD de référence'!$J$6:$J$4786)&gt;0,IFERROR((VLOOKUP(E1786,'Volet 1 - Domaines 2&amp;3'!$A$39:$L$43,11,0)*D1786+VLOOKUP(E1786,'Volet 1 - Domaines 2&amp;3'!$A$39:$L$43,12,0))*$B$6,error),"")</f>
        <v/>
      </c>
      <c r="I1786" s="119">
        <f>IFERROR((VLOOKUP(E1786,'Simulations - Consolidé'!$A$41:$P$45,15,0)*D1786+VLOOKUP(E1786,'Simulations - Consolidé'!$A$41:$P$45,16,0)),"")*$C$6</f>
        <v>11195.504327301336</v>
      </c>
      <c r="J1786" s="167">
        <v>7452.76</v>
      </c>
      <c r="K1786" s="167">
        <v>8943.32</v>
      </c>
      <c r="L1786" s="167">
        <v>6510.09</v>
      </c>
      <c r="M1786" s="167">
        <v>7812.1100000000006</v>
      </c>
      <c r="N1786" s="167">
        <v>5744.7</v>
      </c>
      <c r="O1786" s="167">
        <v>6893.64</v>
      </c>
    </row>
    <row r="1787" spans="1:15">
      <c r="A1787" s="1" t="s">
        <v>7557</v>
      </c>
      <c r="B1787" s="1" t="str">
        <f>VLOOKUP(A1787,'BDD de référence'!$B$5:$D$5006,3,0)</f>
        <v>66</v>
      </c>
      <c r="C1787" s="1" t="str">
        <f>VLOOKUP(A1787,'BDD de référence'!$B$5:$E$5006,4,0)</f>
        <v>Occitanie</v>
      </c>
      <c r="D1787" s="201">
        <v>11028.5</v>
      </c>
      <c r="E1787" s="189" t="str">
        <f t="shared" si="27"/>
        <v>Tranche B</v>
      </c>
      <c r="F1787" s="119">
        <f>IFERROR((VLOOKUP(E1787,'Simulations - Consolidé'!$A$41:$P$45,13,0)*D1787+VLOOKUP(E1787,'Simulations - Consolidé'!$A$41:$P$45,14,0)),"")*$B$6</f>
        <v>25702.025806451609</v>
      </c>
      <c r="G1787" s="119" t="str" cm="1">
        <f t="array" ref="G1787">IF(SUMIF('BDD de référence'!$B$6:$B$4786,A1787,'BDD de référence'!$I$6:$I$4786)&gt;0,IFERROR((VLOOKUP(E1787,'Volet 1 - Domaines 2&amp;3'!$A$39:$L$43,11,0)*D1787+VLOOKUP(E1787,'Volet 1 - Domaines 2&amp;3'!$A$39:$L$43,12,0))*$B$6,error),"")</f>
        <v/>
      </c>
      <c r="H1787" s="119" t="str" cm="1">
        <f t="array" ref="H1787">IF(SUMIF('BDD de référence'!$B$6:$B$4786,A1787,'BDD de référence'!$J$6:$J$4786)&gt;0,IFERROR((VLOOKUP(E1787,'Volet 1 - Domaines 2&amp;3'!$A$39:$L$43,11,0)*D1787+VLOOKUP(E1787,'Volet 1 - Domaines 2&amp;3'!$A$39:$L$43,12,0))*$B$6,error),"")</f>
        <v/>
      </c>
      <c r="I1787" s="119">
        <f>IFERROR((VLOOKUP(E1787,'Simulations - Consolidé'!$A$41:$P$45,15,0)*D1787+VLOOKUP(E1787,'Simulations - Consolidé'!$A$41:$P$45,16,0)),"")*$C$6</f>
        <v>11173.190558615262</v>
      </c>
      <c r="J1787" s="167">
        <v>7441.2300000000005</v>
      </c>
      <c r="K1787" s="167">
        <v>8929.48</v>
      </c>
      <c r="L1787" s="167">
        <v>6499.6</v>
      </c>
      <c r="M1787" s="167">
        <v>7799.52</v>
      </c>
      <c r="N1787" s="167">
        <v>5741.55</v>
      </c>
      <c r="O1787" s="167">
        <v>6889.86</v>
      </c>
    </row>
    <row r="1788" spans="1:15">
      <c r="A1788" s="1" t="s">
        <v>7572</v>
      </c>
      <c r="B1788" s="1" t="str">
        <f>VLOOKUP(A1788,'BDD de référence'!$B$5:$D$5006,3,0)</f>
        <v>66</v>
      </c>
      <c r="C1788" s="1" t="str">
        <f>VLOOKUP(A1788,'BDD de référence'!$B$5:$E$5006,4,0)</f>
        <v>Occitanie</v>
      </c>
      <c r="D1788" s="201">
        <v>6840.5</v>
      </c>
      <c r="E1788" s="189" t="str">
        <f t="shared" si="27"/>
        <v>Tranche A</v>
      </c>
      <c r="F1788" s="119">
        <f>IFERROR((VLOOKUP(E1788,'Simulations - Consolidé'!$A$41:$P$45,13,0)*D1788+VLOOKUP(E1788,'Simulations - Consolidé'!$A$41:$P$45,14,0)),"")*$B$6</f>
        <v>20283.792857142857</v>
      </c>
      <c r="G1788" s="119" t="str" cm="1">
        <f t="array" ref="G1788">IF(SUMIF('BDD de référence'!$B$6:$B$4786,A1788,'BDD de référence'!$I$6:$I$4786)&gt;0,IFERROR((VLOOKUP(E1788,'Volet 1 - Domaines 2&amp;3'!$A$39:$L$43,11,0)*D1788+VLOOKUP(E1788,'Volet 1 - Domaines 2&amp;3'!$A$39:$L$43,12,0))*$B$6,error),"")</f>
        <v/>
      </c>
      <c r="H1788" s="119" t="str" cm="1">
        <f t="array" ref="H1788">IF(SUMIF('BDD de référence'!$B$6:$B$4786,A1788,'BDD de référence'!$J$6:$J$4786)&gt;0,IFERROR((VLOOKUP(E1788,'Volet 1 - Domaines 2&amp;3'!$A$39:$L$43,11,0)*D1788+VLOOKUP(E1788,'Volet 1 - Domaines 2&amp;3'!$A$39:$L$43,12,0))*$B$6,error),"")</f>
        <v/>
      </c>
      <c r="I1788" s="119">
        <f>IFERROR((VLOOKUP(E1788,'Simulations - Consolidé'!$A$41:$P$45,15,0)*D1788+VLOOKUP(E1788,'Simulations - Consolidé'!$A$41:$P$45,16,0)),"")*$C$6</f>
        <v>8817.7750871080134</v>
      </c>
      <c r="J1788" s="167">
        <v>6212.0300000000007</v>
      </c>
      <c r="K1788" s="167">
        <v>7454.4400000000005</v>
      </c>
      <c r="L1788" s="167">
        <v>5388.2</v>
      </c>
      <c r="M1788" s="167">
        <v>6465.84</v>
      </c>
      <c r="N1788" s="167">
        <v>5397.6900000000005</v>
      </c>
      <c r="O1788" s="167">
        <v>6477.2300000000005</v>
      </c>
    </row>
    <row r="1789" spans="1:15">
      <c r="A1789" s="1" t="s">
        <v>7536</v>
      </c>
      <c r="B1789" s="1" t="str">
        <f>VLOOKUP(A1789,'BDD de référence'!$B$5:$D$5006,3,0)</f>
        <v>66</v>
      </c>
      <c r="C1789" s="1" t="str">
        <f>VLOOKUP(A1789,'BDD de référence'!$B$5:$E$5006,4,0)</f>
        <v>Occitanie</v>
      </c>
      <c r="D1789" s="201">
        <v>18829</v>
      </c>
      <c r="E1789" s="189" t="str">
        <f t="shared" si="27"/>
        <v>Tranche B</v>
      </c>
      <c r="F1789" s="119">
        <f>IFERROR((VLOOKUP(E1789,'Simulations - Consolidé'!$A$41:$P$45,13,0)*D1789+VLOOKUP(E1789,'Simulations - Consolidé'!$A$41:$P$45,14,0)),"")*$B$6</f>
        <v>35968.490322580641</v>
      </c>
      <c r="G1789" s="119" t="str" cm="1">
        <f t="array" ref="G1789">IF(SUMIF('BDD de référence'!$B$6:$B$4786,A1789,'BDD de référence'!$I$6:$I$4786)&gt;0,IFERROR((VLOOKUP(E1789,'Volet 1 - Domaines 2&amp;3'!$A$39:$L$43,11,0)*D1789+VLOOKUP(E1789,'Volet 1 - Domaines 2&amp;3'!$A$39:$L$43,12,0))*$B$6,error),"")</f>
        <v/>
      </c>
      <c r="H1789" s="119" t="str" cm="1">
        <f t="array" ref="H1789">IF(SUMIF('BDD de référence'!$B$6:$B$4786,A1789,'BDD de référence'!$J$6:$J$4786)&gt;0,IFERROR((VLOOKUP(E1789,'Volet 1 - Domaines 2&amp;3'!$A$39:$L$43,11,0)*D1789+VLOOKUP(E1789,'Volet 1 - Domaines 2&amp;3'!$A$39:$L$43,12,0))*$B$6,error),"")</f>
        <v/>
      </c>
      <c r="I1789" s="119">
        <f>IFERROR((VLOOKUP(E1789,'Simulations - Consolidé'!$A$41:$P$45,15,0)*D1789+VLOOKUP(E1789,'Simulations - Consolidé'!$A$41:$P$45,16,0)),"")*$C$6</f>
        <v>15636.230369787569</v>
      </c>
      <c r="J1789" s="167">
        <v>9747.83</v>
      </c>
      <c r="K1789" s="167">
        <v>11697.4</v>
      </c>
      <c r="L1789" s="167">
        <v>8596.51</v>
      </c>
      <c r="M1789" s="167">
        <v>10315.82</v>
      </c>
      <c r="N1789" s="167">
        <v>6370.63</v>
      </c>
      <c r="O1789" s="167">
        <v>7644.76</v>
      </c>
    </row>
    <row r="1790" spans="1:15">
      <c r="A1790" s="1" t="s">
        <v>7511</v>
      </c>
      <c r="B1790" s="1" t="str">
        <f>VLOOKUP(A1790,'BDD de référence'!$B$5:$D$5006,3,0)</f>
        <v>66</v>
      </c>
      <c r="C1790" s="1" t="str">
        <f>VLOOKUP(A1790,'BDD de référence'!$B$5:$E$5006,4,0)</f>
        <v>Occitanie</v>
      </c>
      <c r="D1790" s="201">
        <v>38881.5</v>
      </c>
      <c r="E1790" s="189" t="str">
        <f t="shared" si="27"/>
        <v>Tranche C</v>
      </c>
      <c r="F1790" s="119">
        <f>IFERROR((VLOOKUP(E1790,'Simulations - Consolidé'!$A$41:$P$45,13,0)*D1790+VLOOKUP(E1790,'Simulations - Consolidé'!$A$41:$P$45,14,0)),"")*$B$6</f>
        <v>47644.703855421685</v>
      </c>
      <c r="G1790" s="119" t="str" cm="1">
        <f t="array" ref="G1790">IF(SUMIF('BDD de référence'!$B$6:$B$4786,A1790,'BDD de référence'!$I$6:$I$4786)&gt;0,IFERROR((VLOOKUP(E1790,'Volet 1 - Domaines 2&amp;3'!$A$39:$L$43,11,0)*D1790+VLOOKUP(E1790,'Volet 1 - Domaines 2&amp;3'!$A$39:$L$43,12,0))*$B$6,error),"")</f>
        <v/>
      </c>
      <c r="H1790" s="119" t="str" cm="1">
        <f t="array" ref="H1790">IF(SUMIF('BDD de référence'!$B$6:$B$4786,A1790,'BDD de référence'!$J$6:$J$4786)&gt;0,IFERROR((VLOOKUP(E1790,'Volet 1 - Domaines 2&amp;3'!$A$39:$L$43,11,0)*D1790+VLOOKUP(E1790,'Volet 1 - Domaines 2&amp;3'!$A$39:$L$43,12,0))*$B$6,error),"")</f>
        <v/>
      </c>
      <c r="I1790" s="119">
        <f>IFERROR((VLOOKUP(E1790,'Simulations - Consolidé'!$A$41:$P$45,15,0)*D1790+VLOOKUP(E1790,'Simulations - Consolidé'!$A$41:$P$45,16,0)),"")*$C$6</f>
        <v>20712.116597120192</v>
      </c>
      <c r="J1790" s="167">
        <v>12609.65</v>
      </c>
      <c r="K1790" s="167">
        <v>15131.58</v>
      </c>
      <c r="L1790" s="167">
        <v>10471.5</v>
      </c>
      <c r="M1790" s="167">
        <v>12565.8</v>
      </c>
      <c r="N1790" s="167">
        <v>7456.1500000000005</v>
      </c>
      <c r="O1790" s="167">
        <v>8947.3799999999992</v>
      </c>
    </row>
    <row r="1791" spans="1:15">
      <c r="A1791" s="1" t="s">
        <v>7504</v>
      </c>
      <c r="B1791" s="1" t="str">
        <f>VLOOKUP(A1791,'BDD de référence'!$B$5:$D$5006,3,0)</f>
        <v>66</v>
      </c>
      <c r="C1791" s="1" t="str">
        <f>VLOOKUP(A1791,'BDD de référence'!$B$5:$E$5006,4,0)</f>
        <v>Occitanie</v>
      </c>
      <c r="D1791" s="201">
        <v>3237</v>
      </c>
      <c r="E1791" s="189" t="str">
        <f t="shared" si="27"/>
        <v>Tranche A</v>
      </c>
      <c r="F1791" s="119">
        <f>IFERROR((VLOOKUP(E1791,'Simulations - Consolidé'!$A$41:$P$45,13,0)*D1791+VLOOKUP(E1791,'Simulations - Consolidé'!$A$41:$P$45,14,0)),"")*$B$6</f>
        <v>17658.385714285712</v>
      </c>
      <c r="G1791" s="119" t="str" cm="1">
        <f t="array" ref="G1791">IF(SUMIF('BDD de référence'!$B$6:$B$4786,A1791,'BDD de référence'!$I$6:$I$4786)&gt;0,IFERROR((VLOOKUP(E1791,'Volet 1 - Domaines 2&amp;3'!$A$39:$L$43,11,0)*D1791+VLOOKUP(E1791,'Volet 1 - Domaines 2&amp;3'!$A$39:$L$43,12,0))*$B$6,error),"")</f>
        <v/>
      </c>
      <c r="H1791" s="119" t="str" cm="1">
        <f t="array" ref="H1791">IF(SUMIF('BDD de référence'!$B$6:$B$4786,A1791,'BDD de référence'!$J$6:$J$4786)&gt;0,IFERROR((VLOOKUP(E1791,'Volet 1 - Domaines 2&amp;3'!$A$39:$L$43,11,0)*D1791+VLOOKUP(E1791,'Volet 1 - Domaines 2&amp;3'!$A$39:$L$43,12,0))*$B$6,error),"")</f>
        <v/>
      </c>
      <c r="I1791" s="119">
        <f>IFERROR((VLOOKUP(E1791,'Simulations - Consolidé'!$A$41:$P$45,15,0)*D1791+VLOOKUP(E1791,'Simulations - Consolidé'!$A$41:$P$45,16,0)),"")*$C$6</f>
        <v>7676.4574912891985</v>
      </c>
      <c r="J1791" s="167">
        <v>5354.05</v>
      </c>
      <c r="K1791" s="167">
        <v>6424.86</v>
      </c>
      <c r="L1791" s="167">
        <v>4744.71</v>
      </c>
      <c r="M1791" s="167">
        <v>5693.66</v>
      </c>
      <c r="N1791" s="167">
        <v>4968.7</v>
      </c>
      <c r="O1791" s="167">
        <v>5962.44</v>
      </c>
    </row>
    <row r="1792" spans="1:15">
      <c r="A1792" s="1" t="s">
        <v>7503</v>
      </c>
      <c r="B1792" s="1" t="str">
        <f>VLOOKUP(A1792,'BDD de référence'!$B$5:$D$5006,3,0)</f>
        <v>66</v>
      </c>
      <c r="C1792" s="1" t="str">
        <f>VLOOKUP(A1792,'BDD de référence'!$B$5:$E$5006,4,0)</f>
        <v>Occitanie</v>
      </c>
      <c r="D1792" s="201">
        <v>95740.5</v>
      </c>
      <c r="E1792" s="189" t="str">
        <f t="shared" si="27"/>
        <v>Tranche C</v>
      </c>
      <c r="F1792" s="119">
        <f>IFERROR((VLOOKUP(E1792,'Simulations - Consolidé'!$A$41:$P$45,13,0)*D1792+VLOOKUP(E1792,'Simulations - Consolidé'!$A$41:$P$45,14,0)),"")*$B$6</f>
        <v>71402.175180722887</v>
      </c>
      <c r="G1792" s="119" t="str" cm="1">
        <f t="array" ref="G1792">IF(SUMIF('BDD de référence'!$B$6:$B$4786,A1792,'BDD de référence'!$I$6:$I$4786)&gt;0,IFERROR((VLOOKUP(E1792,'Volet 1 - Domaines 2&amp;3'!$A$39:$L$43,11,0)*D1792+VLOOKUP(E1792,'Volet 1 - Domaines 2&amp;3'!$A$39:$L$43,12,0))*$B$6,error),"")</f>
        <v/>
      </c>
      <c r="H1792" s="119" t="str" cm="1">
        <f t="array" ref="H1792">IF(SUMIF('BDD de référence'!$B$6:$B$4786,A1792,'BDD de référence'!$J$6:$J$4786)&gt;0,IFERROR((VLOOKUP(E1792,'Volet 1 - Domaines 2&amp;3'!$A$39:$L$43,11,0)*D1792+VLOOKUP(E1792,'Volet 1 - Domaines 2&amp;3'!$A$39:$L$43,12,0))*$B$6,error),"")</f>
        <v/>
      </c>
      <c r="I1792" s="119">
        <f>IFERROR((VLOOKUP(E1792,'Simulations - Consolidé'!$A$41:$P$45,15,0)*D1792+VLOOKUP(E1792,'Simulations - Consolidé'!$A$41:$P$45,16,0)),"")*$C$6</f>
        <v>31039.969985307082</v>
      </c>
      <c r="J1792" s="167">
        <v>18775.079999999998</v>
      </c>
      <c r="K1792" s="167">
        <v>22530.1</v>
      </c>
      <c r="L1792" s="167">
        <v>13554.210000000001</v>
      </c>
      <c r="M1792" s="167">
        <v>16265.06</v>
      </c>
      <c r="N1792" s="167">
        <v>10196.34</v>
      </c>
      <c r="O1792" s="167">
        <v>12235.61</v>
      </c>
    </row>
    <row r="1793" spans="1:15">
      <c r="A1793" s="1" t="s">
        <v>7667</v>
      </c>
      <c r="B1793" s="1" t="str">
        <f>VLOOKUP(A1793,'BDD de référence'!$B$5:$D$5006,3,0)</f>
        <v>67</v>
      </c>
      <c r="C1793" s="1" t="str">
        <f>VLOOKUP(A1793,'BDD de référence'!$B$5:$E$5006,4,0)</f>
        <v>Grand Est</v>
      </c>
      <c r="D1793" s="201">
        <v>37994.5</v>
      </c>
      <c r="E1793" s="189" t="str">
        <f t="shared" si="27"/>
        <v>Tranche C</v>
      </c>
      <c r="F1793" s="119">
        <f>IFERROR((VLOOKUP(E1793,'Simulations - Consolidé'!$A$41:$P$45,13,0)*D1793+VLOOKUP(E1793,'Simulations - Consolidé'!$A$41:$P$45,14,0)),"")*$B$6</f>
        <v>47274.087469879516</v>
      </c>
      <c r="G1793" s="119" t="str" cm="1">
        <f t="array" ref="G1793">IF(SUMIF('BDD de référence'!$B$6:$B$4786,A1793,'BDD de référence'!$I$6:$I$4786)&gt;0,IFERROR((VLOOKUP(E1793,'Volet 1 - Domaines 2&amp;3'!$A$39:$L$43,11,0)*D1793+VLOOKUP(E1793,'Volet 1 - Domaines 2&amp;3'!$A$39:$L$43,12,0))*$B$6,error),"")</f>
        <v/>
      </c>
      <c r="H1793" s="119" cm="1">
        <f t="array" ref="H1793">IF(SUMIF('BDD de référence'!$B$6:$B$4786,A1793,'BDD de référence'!$J$6:$J$4786)&gt;0,IFERROR((VLOOKUP(E1793,'Volet 1 - Domaines 2&amp;3'!$A$39:$L$43,11,0)*D1793+VLOOKUP(E1793,'Volet 1 - Domaines 2&amp;3'!$A$39:$L$43,12,0))*$B$6,error),"")</f>
        <v>23750.257590361442</v>
      </c>
      <c r="I1793" s="119">
        <f>IFERROR((VLOOKUP(E1793,'Simulations - Consolidé'!$A$41:$P$45,15,0)*D1793+VLOOKUP(E1793,'Simulations - Consolidé'!$A$41:$P$45,16,0)),"")*$C$6</f>
        <v>20551.002156920367</v>
      </c>
      <c r="J1793" s="167">
        <v>12513.47</v>
      </c>
      <c r="K1793" s="167">
        <v>15016.17</v>
      </c>
      <c r="L1793" s="167">
        <v>10423.4</v>
      </c>
      <c r="M1793" s="167">
        <v>12508.08</v>
      </c>
      <c r="N1793" s="167">
        <v>7413.4000000000005</v>
      </c>
      <c r="O1793" s="167">
        <v>8896.08</v>
      </c>
    </row>
    <row r="1794" spans="1:15">
      <c r="A1794" s="1" t="s">
        <v>7683</v>
      </c>
      <c r="B1794" s="1" t="str">
        <f>VLOOKUP(A1794,'BDD de référence'!$B$5:$D$5006,3,0)</f>
        <v>67</v>
      </c>
      <c r="C1794" s="1" t="str">
        <f>VLOOKUP(A1794,'BDD de référence'!$B$5:$E$5006,4,0)</f>
        <v>Grand Est</v>
      </c>
      <c r="D1794" s="201">
        <v>31071.5</v>
      </c>
      <c r="E1794" s="189" t="str">
        <f t="shared" si="27"/>
        <v>Tranche C</v>
      </c>
      <c r="F1794" s="119">
        <f>IFERROR((VLOOKUP(E1794,'Simulations - Consolidé'!$A$41:$P$45,13,0)*D1794+VLOOKUP(E1794,'Simulations - Consolidé'!$A$41:$P$45,14,0)),"")*$B$6</f>
        <v>44381.441204819275</v>
      </c>
      <c r="G1794" s="119" t="str" cm="1">
        <f t="array" ref="G1794">IF(SUMIF('BDD de référence'!$B$6:$B$4786,A1794,'BDD de référence'!$I$6:$I$4786)&gt;0,IFERROR((VLOOKUP(E1794,'Volet 1 - Domaines 2&amp;3'!$A$39:$L$43,11,0)*D1794+VLOOKUP(E1794,'Volet 1 - Domaines 2&amp;3'!$A$39:$L$43,12,0))*$B$6,error),"")</f>
        <v/>
      </c>
      <c r="H1794" s="119" cm="1">
        <f t="array" ref="H1794">IF(SUMIF('BDD de référence'!$B$6:$B$4786,A1794,'BDD de référence'!$J$6:$J$4786)&gt;0,IFERROR((VLOOKUP(E1794,'Volet 1 - Domaines 2&amp;3'!$A$39:$L$43,11,0)*D1794+VLOOKUP(E1794,'Volet 1 - Domaines 2&amp;3'!$A$39:$L$43,12,0))*$B$6,error),"")</f>
        <v>23012.916385542168</v>
      </c>
      <c r="I1794" s="119">
        <f>IFERROR((VLOOKUP(E1794,'Simulations - Consolidé'!$A$41:$P$45,15,0)*D1794+VLOOKUP(E1794,'Simulations - Consolidé'!$A$41:$P$45,16,0)),"")*$C$6</f>
        <v>19293.510308551282</v>
      </c>
      <c r="J1794" s="167">
        <v>11762.78</v>
      </c>
      <c r="K1794" s="167">
        <v>14115.34</v>
      </c>
      <c r="L1794" s="167">
        <v>10048.06</v>
      </c>
      <c r="M1794" s="167">
        <v>12057.68</v>
      </c>
      <c r="N1794" s="167">
        <v>7079.76</v>
      </c>
      <c r="O1794" s="167">
        <v>8495.7199999999993</v>
      </c>
    </row>
    <row r="1795" spans="1:15">
      <c r="A1795" s="1" t="s">
        <v>7734</v>
      </c>
      <c r="B1795" s="1" t="str">
        <f>VLOOKUP(A1795,'BDD de référence'!$B$5:$D$5006,3,0)</f>
        <v>67</v>
      </c>
      <c r="C1795" s="1" t="str">
        <f>VLOOKUP(A1795,'BDD de référence'!$B$5:$E$5006,4,0)</f>
        <v>Grand Est</v>
      </c>
      <c r="D1795" s="201">
        <v>8730.5</v>
      </c>
      <c r="E1795" s="189" t="str">
        <f t="shared" si="27"/>
        <v>Tranche B</v>
      </c>
      <c r="F1795" s="119">
        <f>IFERROR((VLOOKUP(E1795,'Simulations - Consolidé'!$A$41:$P$45,13,0)*D1795+VLOOKUP(E1795,'Simulations - Consolidé'!$A$41:$P$45,14,0)),"")*$B$6</f>
        <v>22677.561290322581</v>
      </c>
      <c r="G1795" s="119" t="str" cm="1">
        <f t="array" ref="G1795">IF(SUMIF('BDD de référence'!$B$6:$B$4786,A1795,'BDD de référence'!$I$6:$I$4786)&gt;0,IFERROR((VLOOKUP(E1795,'Volet 1 - Domaines 2&amp;3'!$A$39:$L$43,11,0)*D1795+VLOOKUP(E1795,'Volet 1 - Domaines 2&amp;3'!$A$39:$L$43,12,0))*$B$6,error),"")</f>
        <v/>
      </c>
      <c r="H1795" s="119" t="str" cm="1">
        <f t="array" ref="H1795">IF(SUMIF('BDD de référence'!$B$6:$B$4786,A1795,'BDD de référence'!$J$6:$J$4786)&gt;0,IFERROR((VLOOKUP(E1795,'Volet 1 - Domaines 2&amp;3'!$A$39:$L$43,11,0)*D1795+VLOOKUP(E1795,'Volet 1 - Domaines 2&amp;3'!$A$39:$L$43,12,0))*$B$6,error),"")</f>
        <v/>
      </c>
      <c r="I1795" s="119">
        <f>IFERROR((VLOOKUP(E1795,'Simulations - Consolidé'!$A$41:$P$45,15,0)*D1795+VLOOKUP(E1795,'Simulations - Consolidé'!$A$41:$P$45,16,0)),"")*$C$6</f>
        <v>9858.3946498819823</v>
      </c>
      <c r="J1795" s="167">
        <v>6761.71</v>
      </c>
      <c r="K1795" s="167">
        <v>8114.06</v>
      </c>
      <c r="L1795" s="167">
        <v>5881.8600000000006</v>
      </c>
      <c r="M1795" s="167">
        <v>7058.24</v>
      </c>
      <c r="N1795" s="167">
        <v>5556.2300000000005</v>
      </c>
      <c r="O1795" s="167">
        <v>6667.4800000000005</v>
      </c>
    </row>
    <row r="1796" spans="1:15">
      <c r="A1796" s="1" t="s">
        <v>7657</v>
      </c>
      <c r="B1796" s="1" t="str">
        <f>VLOOKUP(A1796,'BDD de référence'!$B$5:$D$5006,3,0)</f>
        <v>67</v>
      </c>
      <c r="C1796" s="1" t="str">
        <f>VLOOKUP(A1796,'BDD de référence'!$B$5:$E$5006,4,0)</f>
        <v>Grand Est</v>
      </c>
      <c r="D1796" s="201">
        <v>117711</v>
      </c>
      <c r="E1796" s="189" t="str">
        <f t="shared" si="27"/>
        <v>Tranche C</v>
      </c>
      <c r="F1796" s="119">
        <f>IFERROR((VLOOKUP(E1796,'Simulations - Consolidé'!$A$41:$P$45,13,0)*D1796+VLOOKUP(E1796,'Simulations - Consolidé'!$A$41:$P$45,14,0)),"")*$B$6</f>
        <v>80582.138313253017</v>
      </c>
      <c r="G1796" s="119" t="str" cm="1">
        <f t="array" ref="G1796">IF(SUMIF('BDD de référence'!$B$6:$B$4786,A1796,'BDD de référence'!$I$6:$I$4786)&gt;0,IFERROR((VLOOKUP(E1796,'Volet 1 - Domaines 2&amp;3'!$A$39:$L$43,11,0)*D1796+VLOOKUP(E1796,'Volet 1 - Domaines 2&amp;3'!$A$39:$L$43,12,0))*$B$6,error),"")</f>
        <v/>
      </c>
      <c r="H1796" s="119" t="str" cm="1">
        <f t="array" ref="H1796">IF(SUMIF('BDD de référence'!$B$6:$B$4786,A1796,'BDD de référence'!$J$6:$J$4786)&gt;0,IFERROR((VLOOKUP(E1796,'Volet 1 - Domaines 2&amp;3'!$A$39:$L$43,11,0)*D1796+VLOOKUP(E1796,'Volet 1 - Domaines 2&amp;3'!$A$39:$L$43,12,0))*$B$6,error),"")</f>
        <v/>
      </c>
      <c r="I1796" s="119">
        <f>IFERROR((VLOOKUP(E1796,'Simulations - Consolidé'!$A$41:$P$45,15,0)*D1796+VLOOKUP(E1796,'Simulations - Consolidé'!$A$41:$P$45,16,0)),"")*$C$6</f>
        <v>35030.68566558919</v>
      </c>
      <c r="J1796" s="167">
        <v>21157.429999999997</v>
      </c>
      <c r="K1796" s="167">
        <v>25388.92</v>
      </c>
      <c r="L1796" s="167">
        <v>14745.39</v>
      </c>
      <c r="M1796" s="167">
        <v>17694.469999999998</v>
      </c>
      <c r="N1796" s="167">
        <v>11255.15</v>
      </c>
      <c r="O1796" s="167">
        <v>13506.18</v>
      </c>
    </row>
    <row r="1797" spans="1:15">
      <c r="A1797" s="1" t="s">
        <v>7686</v>
      </c>
      <c r="B1797" s="1" t="str">
        <f>VLOOKUP(A1797,'BDD de référence'!$B$5:$D$5006,3,0)</f>
        <v>67</v>
      </c>
      <c r="C1797" s="1" t="str">
        <f>VLOOKUP(A1797,'BDD de référence'!$B$5:$E$5006,4,0)</f>
        <v>Grand Est</v>
      </c>
      <c r="D1797" s="201">
        <v>26182.5</v>
      </c>
      <c r="E1797" s="189" t="str">
        <f t="shared" si="27"/>
        <v>Tranche C</v>
      </c>
      <c r="F1797" s="119">
        <f>IFERROR((VLOOKUP(E1797,'Simulations - Consolidé'!$A$41:$P$45,13,0)*D1797+VLOOKUP(E1797,'Simulations - Consolidé'!$A$41:$P$45,14,0)),"")*$B$6</f>
        <v>42338.663855421684</v>
      </c>
      <c r="G1797" s="119" t="str" cm="1">
        <f t="array" ref="G1797">IF(SUMIF('BDD de référence'!$B$6:$B$4786,A1797,'BDD de référence'!$I$6:$I$4786)&gt;0,IFERROR((VLOOKUP(E1797,'Volet 1 - Domaines 2&amp;3'!$A$39:$L$43,11,0)*D1797+VLOOKUP(E1797,'Volet 1 - Domaines 2&amp;3'!$A$39:$L$43,12,0))*$B$6,error),"")</f>
        <v/>
      </c>
      <c r="H1797" s="119" t="str" cm="1">
        <f t="array" ref="H1797">IF(SUMIF('BDD de référence'!$B$6:$B$4786,A1797,'BDD de référence'!$J$6:$J$4786)&gt;0,IFERROR((VLOOKUP(E1797,'Volet 1 - Domaines 2&amp;3'!$A$39:$L$43,11,0)*D1797+VLOOKUP(E1797,'Volet 1 - Domaines 2&amp;3'!$A$39:$L$43,12,0))*$B$6,error),"")</f>
        <v/>
      </c>
      <c r="I1797" s="119">
        <f>IFERROR((VLOOKUP(E1797,'Simulations - Consolidé'!$A$41:$P$45,15,0)*D1797+VLOOKUP(E1797,'Simulations - Consolidé'!$A$41:$P$45,16,0)),"")*$C$6</f>
        <v>18405.473670290921</v>
      </c>
      <c r="J1797" s="167">
        <v>11232.65</v>
      </c>
      <c r="K1797" s="167">
        <v>13479.18</v>
      </c>
      <c r="L1797" s="167">
        <v>9783</v>
      </c>
      <c r="M1797" s="167">
        <v>11739.6</v>
      </c>
      <c r="N1797" s="167">
        <v>6844.1500000000005</v>
      </c>
      <c r="O1797" s="167">
        <v>8212.98</v>
      </c>
    </row>
    <row r="1798" spans="1:15">
      <c r="A1798" s="1" t="s">
        <v>7701</v>
      </c>
      <c r="B1798" s="1" t="str">
        <f>VLOOKUP(A1798,'BDD de référence'!$B$5:$D$5006,3,0)</f>
        <v>67</v>
      </c>
      <c r="C1798" s="1" t="str">
        <f>VLOOKUP(A1798,'BDD de référence'!$B$5:$E$5006,4,0)</f>
        <v>Grand Est</v>
      </c>
      <c r="D1798" s="201">
        <v>15874.5</v>
      </c>
      <c r="E1798" s="189" t="str">
        <f t="shared" si="27"/>
        <v>Tranche B</v>
      </c>
      <c r="F1798" s="119">
        <f>IFERROR((VLOOKUP(E1798,'Simulations - Consolidé'!$A$41:$P$45,13,0)*D1798+VLOOKUP(E1798,'Simulations - Consolidé'!$A$41:$P$45,14,0)),"")*$B$6</f>
        <v>32079.987096774188</v>
      </c>
      <c r="G1798" s="119" t="str" cm="1">
        <f t="array" ref="G1798">IF(SUMIF('BDD de référence'!$B$6:$B$4786,A1798,'BDD de référence'!$I$6:$I$4786)&gt;0,IFERROR((VLOOKUP(E1798,'Volet 1 - Domaines 2&amp;3'!$A$39:$L$43,11,0)*D1798+VLOOKUP(E1798,'Volet 1 - Domaines 2&amp;3'!$A$39:$L$43,12,0))*$B$6,error),"")</f>
        <v/>
      </c>
      <c r="H1798" s="119" t="str" cm="1">
        <f t="array" ref="H1798">IF(SUMIF('BDD de référence'!$B$6:$B$4786,A1798,'BDD de référence'!$J$6:$J$4786)&gt;0,IFERROR((VLOOKUP(E1798,'Volet 1 - Domaines 2&amp;3'!$A$39:$L$43,11,0)*D1798+VLOOKUP(E1798,'Volet 1 - Domaines 2&amp;3'!$A$39:$L$43,12,0))*$B$6,error),"")</f>
        <v/>
      </c>
      <c r="I1798" s="119">
        <f>IFERROR((VLOOKUP(E1798,'Simulations - Consolidé'!$A$41:$P$45,15,0)*D1798+VLOOKUP(E1798,'Simulations - Consolidé'!$A$41:$P$45,16,0)),"")*$C$6</f>
        <v>13945.819354838708</v>
      </c>
      <c r="J1798" s="167">
        <v>8874.19</v>
      </c>
      <c r="K1798" s="167">
        <v>10649.03</v>
      </c>
      <c r="L1798" s="167">
        <v>7802.3</v>
      </c>
      <c r="M1798" s="167">
        <v>9362.76</v>
      </c>
      <c r="N1798" s="167">
        <v>6132.3600000000006</v>
      </c>
      <c r="O1798" s="167">
        <v>7358.84</v>
      </c>
    </row>
    <row r="1799" spans="1:15">
      <c r="A1799" s="1" t="s">
        <v>7712</v>
      </c>
      <c r="B1799" s="1" t="str">
        <f>VLOOKUP(A1799,'BDD de référence'!$B$5:$D$5006,3,0)</f>
        <v>67</v>
      </c>
      <c r="C1799" s="1" t="str">
        <f>VLOOKUP(A1799,'BDD de référence'!$B$5:$E$5006,4,0)</f>
        <v>Grand Est</v>
      </c>
      <c r="D1799" s="201">
        <v>11131</v>
      </c>
      <c r="E1799" s="189" t="str">
        <f t="shared" si="27"/>
        <v>Tranche B</v>
      </c>
      <c r="F1799" s="119">
        <f>IFERROR((VLOOKUP(E1799,'Simulations - Consolidé'!$A$41:$P$45,13,0)*D1799+VLOOKUP(E1799,'Simulations - Consolidé'!$A$41:$P$45,14,0)),"")*$B$6</f>
        <v>25836.929032258064</v>
      </c>
      <c r="G1799" s="119" t="str" cm="1">
        <f t="array" ref="G1799">IF(SUMIF('BDD de référence'!$B$6:$B$4786,A1799,'BDD de référence'!$I$6:$I$4786)&gt;0,IFERROR((VLOOKUP(E1799,'Volet 1 - Domaines 2&amp;3'!$A$39:$L$43,11,0)*D1799+VLOOKUP(E1799,'Volet 1 - Domaines 2&amp;3'!$A$39:$L$43,12,0))*$B$6,error),"")</f>
        <v/>
      </c>
      <c r="H1799" s="119" t="str" cm="1">
        <f t="array" ref="H1799">IF(SUMIF('BDD de référence'!$B$6:$B$4786,A1799,'BDD de référence'!$J$6:$J$4786)&gt;0,IFERROR((VLOOKUP(E1799,'Volet 1 - Domaines 2&amp;3'!$A$39:$L$43,11,0)*D1799+VLOOKUP(E1799,'Volet 1 - Domaines 2&amp;3'!$A$39:$L$43,12,0))*$B$6,error),"")</f>
        <v/>
      </c>
      <c r="I1799" s="119">
        <f>IFERROR((VLOOKUP(E1799,'Simulations - Consolidé'!$A$41:$P$45,15,0)*D1799+VLOOKUP(E1799,'Simulations - Consolidé'!$A$41:$P$45,16,0)),"")*$C$6</f>
        <v>11231.835719905584</v>
      </c>
      <c r="J1799" s="167">
        <v>7471.54</v>
      </c>
      <c r="K1799" s="167">
        <v>8965.85</v>
      </c>
      <c r="L1799" s="167">
        <v>6527.16</v>
      </c>
      <c r="M1799" s="167">
        <v>7832.6</v>
      </c>
      <c r="N1799" s="167">
        <v>5749.8200000000006</v>
      </c>
      <c r="O1799" s="167">
        <v>6899.79</v>
      </c>
    </row>
    <row r="1800" spans="1:15">
      <c r="A1800" s="1" t="s">
        <v>7740</v>
      </c>
      <c r="B1800" s="1" t="str">
        <f>VLOOKUP(A1800,'BDD de référence'!$B$5:$D$5006,3,0)</f>
        <v>67</v>
      </c>
      <c r="C1800" s="1" t="str">
        <f>VLOOKUP(A1800,'BDD de référence'!$B$5:$E$5006,4,0)</f>
        <v>Grand Est</v>
      </c>
      <c r="D1800" s="201">
        <v>5283.5</v>
      </c>
      <c r="E1800" s="189" t="str">
        <f t="shared" si="27"/>
        <v>Tranche A</v>
      </c>
      <c r="F1800" s="119">
        <f>IFERROR((VLOOKUP(E1800,'Simulations - Consolidé'!$A$41:$P$45,13,0)*D1800+VLOOKUP(E1800,'Simulations - Consolidé'!$A$41:$P$45,14,0)),"")*$B$6</f>
        <v>19149.407142857144</v>
      </c>
      <c r="G1800" s="119" t="str" cm="1">
        <f t="array" ref="G1800">IF(SUMIF('BDD de référence'!$B$6:$B$4786,A1800,'BDD de référence'!$I$6:$I$4786)&gt;0,IFERROR((VLOOKUP(E1800,'Volet 1 - Domaines 2&amp;3'!$A$39:$L$43,11,0)*D1800+VLOOKUP(E1800,'Volet 1 - Domaines 2&amp;3'!$A$39:$L$43,12,0))*$B$6,error),"")</f>
        <v/>
      </c>
      <c r="H1800" s="119" t="str" cm="1">
        <f t="array" ref="H1800">IF(SUMIF('BDD de référence'!$B$6:$B$4786,A1800,'BDD de référence'!$J$6:$J$4786)&gt;0,IFERROR((VLOOKUP(E1800,'Volet 1 - Domaines 2&amp;3'!$A$39:$L$43,11,0)*D1800+VLOOKUP(E1800,'Volet 1 - Domaines 2&amp;3'!$A$39:$L$43,12,0))*$B$6,error),"")</f>
        <v/>
      </c>
      <c r="I1800" s="119">
        <f>IFERROR((VLOOKUP(E1800,'Simulations - Consolidé'!$A$41:$P$45,15,0)*D1800+VLOOKUP(E1800,'Simulations - Consolidé'!$A$41:$P$45,16,0)),"")*$C$6</f>
        <v>8324.6346689895472</v>
      </c>
      <c r="J1800" s="167">
        <v>5841.3200000000006</v>
      </c>
      <c r="K1800" s="167">
        <v>7009.59</v>
      </c>
      <c r="L1800" s="167">
        <v>5110.1499999999996</v>
      </c>
      <c r="M1800" s="167">
        <v>6132.18</v>
      </c>
      <c r="N1800" s="167">
        <v>5212.33</v>
      </c>
      <c r="O1800" s="167">
        <v>6254.8</v>
      </c>
    </row>
    <row r="1801" spans="1:15">
      <c r="A1801" s="1" t="s">
        <v>7764</v>
      </c>
      <c r="B1801" s="1" t="str">
        <f>VLOOKUP(A1801,'BDD de référence'!$B$5:$D$5006,3,0)</f>
        <v>67</v>
      </c>
      <c r="C1801" s="1" t="str">
        <f>VLOOKUP(A1801,'BDD de référence'!$B$5:$E$5006,4,0)</f>
        <v>Grand Est</v>
      </c>
      <c r="D1801" s="201">
        <v>2328.5</v>
      </c>
      <c r="E1801" s="189" t="str">
        <f t="shared" si="27"/>
        <v>Tranche A</v>
      </c>
      <c r="F1801" s="119">
        <f>IFERROR((VLOOKUP(E1801,'Simulations - Consolidé'!$A$41:$P$45,13,0)*D1801+VLOOKUP(E1801,'Simulations - Consolidé'!$A$41:$P$45,14,0)),"")*$B$6</f>
        <v>16996.478571428568</v>
      </c>
      <c r="G1801" s="119" t="str" cm="1">
        <f t="array" ref="G1801">IF(SUMIF('BDD de référence'!$B$6:$B$4786,A1801,'BDD de référence'!$I$6:$I$4786)&gt;0,IFERROR((VLOOKUP(E1801,'Volet 1 - Domaines 2&amp;3'!$A$39:$L$43,11,0)*D1801+VLOOKUP(E1801,'Volet 1 - Domaines 2&amp;3'!$A$39:$L$43,12,0))*$B$6,error),"")</f>
        <v/>
      </c>
      <c r="H1801" s="119" t="str" cm="1">
        <f t="array" ref="H1801">IF(SUMIF('BDD de référence'!$B$6:$B$4786,A1801,'BDD de référence'!$J$6:$J$4786)&gt;0,IFERROR((VLOOKUP(E1801,'Volet 1 - Domaines 2&amp;3'!$A$39:$L$43,11,0)*D1801+VLOOKUP(E1801,'Volet 1 - Domaines 2&amp;3'!$A$39:$L$43,12,0))*$B$6,error),"")</f>
        <v/>
      </c>
      <c r="I1801" s="119">
        <f>IFERROR((VLOOKUP(E1801,'Simulations - Consolidé'!$A$41:$P$45,15,0)*D1801+VLOOKUP(E1801,'Simulations - Consolidé'!$A$41:$P$45,16,0)),"")*$C$6</f>
        <v>7388.71306620209</v>
      </c>
      <c r="J1801" s="167">
        <v>5137.75</v>
      </c>
      <c r="K1801" s="167">
        <v>6165.3</v>
      </c>
      <c r="L1801" s="167">
        <v>4582.4800000000005</v>
      </c>
      <c r="M1801" s="167">
        <v>5498.9800000000005</v>
      </c>
      <c r="N1801" s="167">
        <v>4860.55</v>
      </c>
      <c r="O1801" s="167">
        <v>5832.66</v>
      </c>
    </row>
    <row r="1802" spans="1:15">
      <c r="A1802" s="1" t="s">
        <v>7646</v>
      </c>
      <c r="B1802" s="1" t="str">
        <f>VLOOKUP(A1802,'BDD de référence'!$B$5:$D$5006,3,0)</f>
        <v>67</v>
      </c>
      <c r="C1802" s="1" t="str">
        <f>VLOOKUP(A1802,'BDD de référence'!$B$5:$E$5006,4,0)</f>
        <v>Grand Est</v>
      </c>
      <c r="D1802" s="201">
        <v>116135.75</v>
      </c>
      <c r="E1802" s="189" t="str">
        <f t="shared" si="27"/>
        <v>Tranche C</v>
      </c>
      <c r="F1802" s="119">
        <f>IFERROR((VLOOKUP(E1802,'Simulations - Consolidé'!$A$41:$P$45,13,0)*D1802+VLOOKUP(E1802,'Simulations - Consolidé'!$A$41:$P$45,14,0)),"")*$B$6</f>
        <v>79923.949518072288</v>
      </c>
      <c r="G1802" s="119" t="str" cm="1">
        <f t="array" ref="G1802">IF(SUMIF('BDD de référence'!$B$6:$B$4786,A1802,'BDD de référence'!$I$6:$I$4786)&gt;0,IFERROR((VLOOKUP(E1802,'Volet 1 - Domaines 2&amp;3'!$A$39:$L$43,11,0)*D1802+VLOOKUP(E1802,'Volet 1 - Domaines 2&amp;3'!$A$39:$L$43,12,0))*$B$6,error),"")</f>
        <v/>
      </c>
      <c r="H1802" s="119" t="str" cm="1">
        <f t="array" ref="H1802">IF(SUMIF('BDD de référence'!$B$6:$B$4786,A1802,'BDD de référence'!$J$6:$J$4786)&gt;0,IFERROR((VLOOKUP(E1802,'Volet 1 - Domaines 2&amp;3'!$A$39:$L$43,11,0)*D1802+VLOOKUP(E1802,'Volet 1 - Domaines 2&amp;3'!$A$39:$L$43,12,0))*$B$6,error),"")</f>
        <v/>
      </c>
      <c r="I1802" s="119">
        <f>IFERROR((VLOOKUP(E1802,'Simulations - Consolidé'!$A$41:$P$45,15,0)*D1802+VLOOKUP(E1802,'Simulations - Consolidé'!$A$41:$P$45,16,0)),"")*$C$6</f>
        <v>34744.557681457532</v>
      </c>
      <c r="J1802" s="167">
        <v>20986.609999999997</v>
      </c>
      <c r="K1802" s="167">
        <v>25183.94</v>
      </c>
      <c r="L1802" s="167">
        <v>14659.98</v>
      </c>
      <c r="M1802" s="167">
        <v>17591.98</v>
      </c>
      <c r="N1802" s="167">
        <v>11179.24</v>
      </c>
      <c r="O1802" s="167">
        <v>13415.09</v>
      </c>
    </row>
    <row r="1803" spans="1:15">
      <c r="A1803" s="1" t="s">
        <v>7758</v>
      </c>
      <c r="B1803" s="1" t="str">
        <f>VLOOKUP(A1803,'BDD de référence'!$B$5:$D$5006,3,0)</f>
        <v>67</v>
      </c>
      <c r="C1803" s="1" t="str">
        <f>VLOOKUP(A1803,'BDD de référence'!$B$5:$E$5006,4,0)</f>
        <v>Grand Est</v>
      </c>
      <c r="D1803" s="201">
        <v>2884.5</v>
      </c>
      <c r="E1803" s="189" t="str">
        <f t="shared" ref="E1803:E1866" si="28">IF(D1803&gt;230000,"Tranche D",IF(D1803&lt;7000,"Tranche A",IF(D1803&lt;22500,"Tranche B","Tranche C")))</f>
        <v>Tranche A</v>
      </c>
      <c r="F1803" s="119">
        <f>IFERROR((VLOOKUP(E1803,'Simulations - Consolidé'!$A$41:$P$45,13,0)*D1803+VLOOKUP(E1803,'Simulations - Consolidé'!$A$41:$P$45,14,0)),"")*$B$6</f>
        <v>17401.564285714285</v>
      </c>
      <c r="G1803" s="119" t="str" cm="1">
        <f t="array" ref="G1803">IF(SUMIF('BDD de référence'!$B$6:$B$4786,A1803,'BDD de référence'!$I$6:$I$4786)&gt;0,IFERROR((VLOOKUP(E1803,'Volet 1 - Domaines 2&amp;3'!$A$39:$L$43,11,0)*D1803+VLOOKUP(E1803,'Volet 1 - Domaines 2&amp;3'!$A$39:$L$43,12,0))*$B$6,error),"")</f>
        <v/>
      </c>
      <c r="H1803" s="119" t="str" cm="1">
        <f t="array" ref="H1803">IF(SUMIF('BDD de référence'!$B$6:$B$4786,A1803,'BDD de référence'!$J$6:$J$4786)&gt;0,IFERROR((VLOOKUP(E1803,'Volet 1 - Domaines 2&amp;3'!$A$39:$L$43,11,0)*D1803+VLOOKUP(E1803,'Volet 1 - Domaines 2&amp;3'!$A$39:$L$43,12,0))*$B$6,error),"")</f>
        <v/>
      </c>
      <c r="I1803" s="119">
        <f>IFERROR((VLOOKUP(E1803,'Simulations - Consolidé'!$A$41:$P$45,15,0)*D1803+VLOOKUP(E1803,'Simulations - Consolidé'!$A$41:$P$45,16,0)),"")*$C$6</f>
        <v>7564.8120209059234</v>
      </c>
      <c r="J1803" s="167">
        <v>5270.13</v>
      </c>
      <c r="K1803" s="167">
        <v>6324.16</v>
      </c>
      <c r="L1803" s="167">
        <v>4681.76</v>
      </c>
      <c r="M1803" s="167">
        <v>5618.12</v>
      </c>
      <c r="N1803" s="167">
        <v>4926.74</v>
      </c>
      <c r="O1803" s="167">
        <v>5912.09</v>
      </c>
    </row>
    <row r="1804" spans="1:15">
      <c r="A1804" s="1" t="s">
        <v>7709</v>
      </c>
      <c r="B1804" s="1" t="str">
        <f>VLOOKUP(A1804,'BDD de référence'!$B$5:$D$5006,3,0)</f>
        <v>67</v>
      </c>
      <c r="C1804" s="1" t="str">
        <f>VLOOKUP(A1804,'BDD de référence'!$B$5:$E$5006,4,0)</f>
        <v>Grand Est</v>
      </c>
      <c r="D1804" s="201">
        <v>11131.5</v>
      </c>
      <c r="E1804" s="189" t="str">
        <f t="shared" si="28"/>
        <v>Tranche B</v>
      </c>
      <c r="F1804" s="119">
        <f>IFERROR((VLOOKUP(E1804,'Simulations - Consolidé'!$A$41:$P$45,13,0)*D1804+VLOOKUP(E1804,'Simulations - Consolidé'!$A$41:$P$45,14,0)),"")*$B$6</f>
        <v>25837.58709677419</v>
      </c>
      <c r="G1804" s="119" t="str" cm="1">
        <f t="array" ref="G1804">IF(SUMIF('BDD de référence'!$B$6:$B$4786,A1804,'BDD de référence'!$I$6:$I$4786)&gt;0,IFERROR((VLOOKUP(E1804,'Volet 1 - Domaines 2&amp;3'!$A$39:$L$43,11,0)*D1804+VLOOKUP(E1804,'Volet 1 - Domaines 2&amp;3'!$A$39:$L$43,12,0))*$B$6,error),"")</f>
        <v/>
      </c>
      <c r="H1804" s="119" t="str" cm="1">
        <f t="array" ref="H1804">IF(SUMIF('BDD de référence'!$B$6:$B$4786,A1804,'BDD de référence'!$J$6:$J$4786)&gt;0,IFERROR((VLOOKUP(E1804,'Volet 1 - Domaines 2&amp;3'!$A$39:$L$43,11,0)*D1804+VLOOKUP(E1804,'Volet 1 - Domaines 2&amp;3'!$A$39:$L$43,12,0))*$B$6,error),"")</f>
        <v/>
      </c>
      <c r="I1804" s="119">
        <f>IFERROR((VLOOKUP(E1804,'Simulations - Consolidé'!$A$41:$P$45,15,0)*D1804+VLOOKUP(E1804,'Simulations - Consolidé'!$A$41:$P$45,16,0)),"")*$C$6</f>
        <v>11232.1217938631</v>
      </c>
      <c r="J1804" s="167">
        <v>7471.6900000000005</v>
      </c>
      <c r="K1804" s="167">
        <v>8966.0300000000007</v>
      </c>
      <c r="L1804" s="167">
        <v>6527.3</v>
      </c>
      <c r="M1804" s="167">
        <v>7832.76</v>
      </c>
      <c r="N1804" s="167">
        <v>5749.8600000000006</v>
      </c>
      <c r="O1804" s="167">
        <v>6899.84</v>
      </c>
    </row>
    <row r="1805" spans="1:15">
      <c r="A1805" s="1" t="s">
        <v>7789</v>
      </c>
      <c r="B1805" s="1" t="str">
        <f>VLOOKUP(A1805,'BDD de référence'!$B$5:$D$5006,3,0)</f>
        <v>67</v>
      </c>
      <c r="C1805" s="1" t="str">
        <f>VLOOKUP(A1805,'BDD de référence'!$B$5:$E$5006,4,0)</f>
        <v>Grand Est</v>
      </c>
      <c r="D1805" s="201">
        <v>1517</v>
      </c>
      <c r="E1805" s="189" t="str">
        <f t="shared" si="28"/>
        <v>Tranche A</v>
      </c>
      <c r="F1805" s="119">
        <f>IFERROR((VLOOKUP(E1805,'Simulations - Consolidé'!$A$41:$P$45,13,0)*D1805+VLOOKUP(E1805,'Simulations - Consolidé'!$A$41:$P$45,14,0)),"")*$B$6</f>
        <v>16405.242857142857</v>
      </c>
      <c r="G1805" s="119" t="str" cm="1">
        <f t="array" ref="G1805">IF(SUMIF('BDD de référence'!$B$6:$B$4786,A1805,'BDD de référence'!$I$6:$I$4786)&gt;0,IFERROR((VLOOKUP(E1805,'Volet 1 - Domaines 2&amp;3'!$A$39:$L$43,11,0)*D1805+VLOOKUP(E1805,'Volet 1 - Domaines 2&amp;3'!$A$39:$L$43,12,0))*$B$6,error),"")</f>
        <v/>
      </c>
      <c r="H1805" s="119" t="str" cm="1">
        <f t="array" ref="H1805">IF(SUMIF('BDD de référence'!$B$6:$B$4786,A1805,'BDD de référence'!$J$6:$J$4786)&gt;0,IFERROR((VLOOKUP(E1805,'Volet 1 - Domaines 2&amp;3'!$A$39:$L$43,11,0)*D1805+VLOOKUP(E1805,'Volet 1 - Domaines 2&amp;3'!$A$39:$L$43,12,0))*$B$6,error),"")</f>
        <v/>
      </c>
      <c r="I1805" s="119">
        <f>IFERROR((VLOOKUP(E1805,'Simulations - Consolidé'!$A$41:$P$45,15,0)*D1805+VLOOKUP(E1805,'Simulations - Consolidé'!$A$41:$P$45,16,0)),"")*$C$6</f>
        <v>7131.6909407665507</v>
      </c>
      <c r="J1805" s="167">
        <v>4944.5300000000007</v>
      </c>
      <c r="K1805" s="167">
        <v>5933.4400000000005</v>
      </c>
      <c r="L1805" s="167">
        <v>4437.5700000000006</v>
      </c>
      <c r="M1805" s="167">
        <v>5325.09</v>
      </c>
      <c r="N1805" s="167">
        <v>4763.9400000000005</v>
      </c>
      <c r="O1805" s="167">
        <v>5716.7300000000005</v>
      </c>
    </row>
    <row r="1806" spans="1:15">
      <c r="A1806" s="1" t="s">
        <v>7714</v>
      </c>
      <c r="B1806" s="1" t="str">
        <f>VLOOKUP(A1806,'BDD de référence'!$B$5:$D$5006,3,0)</f>
        <v>67</v>
      </c>
      <c r="C1806" s="1" t="str">
        <f>VLOOKUP(A1806,'BDD de référence'!$B$5:$E$5006,4,0)</f>
        <v>Grand Est</v>
      </c>
      <c r="D1806" s="201">
        <v>11095</v>
      </c>
      <c r="E1806" s="189" t="str">
        <f t="shared" si="28"/>
        <v>Tranche B</v>
      </c>
      <c r="F1806" s="119">
        <f>IFERROR((VLOOKUP(E1806,'Simulations - Consolidé'!$A$41:$P$45,13,0)*D1806+VLOOKUP(E1806,'Simulations - Consolidé'!$A$41:$P$45,14,0)),"")*$B$6</f>
        <v>25789.548387096773</v>
      </c>
      <c r="G1806" s="119" t="str" cm="1">
        <f t="array" ref="G1806">IF(SUMIF('BDD de référence'!$B$6:$B$4786,A1806,'BDD de référence'!$I$6:$I$4786)&gt;0,IFERROR((VLOOKUP(E1806,'Volet 1 - Domaines 2&amp;3'!$A$39:$L$43,11,0)*D1806+VLOOKUP(E1806,'Volet 1 - Domaines 2&amp;3'!$A$39:$L$43,12,0))*$B$6,error),"")</f>
        <v/>
      </c>
      <c r="H1806" s="119" cm="1">
        <f t="array" ref="H1806">IF(SUMIF('BDD de référence'!$B$6:$B$4786,A1806,'BDD de référence'!$J$6:$J$4786)&gt;0,IFERROR((VLOOKUP(E1806,'Volet 1 - Domaines 2&amp;3'!$A$39:$L$43,11,0)*D1806+VLOOKUP(E1806,'Volet 1 - Domaines 2&amp;3'!$A$39:$L$43,12,0))*$B$6,error),"")</f>
        <v>13969.338709677419</v>
      </c>
      <c r="I1806" s="119">
        <f>IFERROR((VLOOKUP(E1806,'Simulations - Consolidé'!$A$41:$P$45,15,0)*D1806+VLOOKUP(E1806,'Simulations - Consolidé'!$A$41:$P$45,16,0)),"")*$C$6</f>
        <v>11211.238394964594</v>
      </c>
      <c r="J1806" s="167">
        <v>7460.9000000000005</v>
      </c>
      <c r="K1806" s="167">
        <v>8953.08</v>
      </c>
      <c r="L1806" s="167">
        <v>6517.4800000000005</v>
      </c>
      <c r="M1806" s="167">
        <v>7820.9800000000005</v>
      </c>
      <c r="N1806" s="167">
        <v>5746.92</v>
      </c>
      <c r="O1806" s="167">
        <v>6896.31</v>
      </c>
    </row>
    <row r="1807" spans="1:15">
      <c r="A1807" s="1" t="s">
        <v>7649</v>
      </c>
      <c r="B1807" s="1" t="str">
        <f>VLOOKUP(A1807,'BDD de référence'!$B$5:$D$5006,3,0)</f>
        <v>67</v>
      </c>
      <c r="C1807" s="1" t="str">
        <f>VLOOKUP(A1807,'BDD de référence'!$B$5:$E$5006,4,0)</f>
        <v>Grand Est</v>
      </c>
      <c r="D1807" s="201">
        <v>100628</v>
      </c>
      <c r="E1807" s="189" t="str">
        <f t="shared" si="28"/>
        <v>Tranche C</v>
      </c>
      <c r="F1807" s="119">
        <f>IFERROR((VLOOKUP(E1807,'Simulations - Consolidé'!$A$41:$P$45,13,0)*D1807+VLOOKUP(E1807,'Simulations - Consolidé'!$A$41:$P$45,14,0)),"")*$B$6</f>
        <v>73444.325783132532</v>
      </c>
      <c r="G1807" s="119" cm="1">
        <f t="array" ref="G1807">IF(SUMIF('BDD de référence'!$B$6:$B$4786,A1807,'BDD de référence'!$I$6:$I$4786)&gt;0,IFERROR((VLOOKUP(E1807,'Volet 1 - Domaines 2&amp;3'!$A$39:$L$43,11,0)*D1807+VLOOKUP(E1807,'Volet 1 - Domaines 2&amp;3'!$A$39:$L$43,12,0))*$B$6,error),"")</f>
        <v>30421.102650602406</v>
      </c>
      <c r="H1807" s="119" cm="1">
        <f t="array" ref="H1807">IF(SUMIF('BDD de référence'!$B$6:$B$4786,A1807,'BDD de référence'!$J$6:$J$4786)&gt;0,IFERROR((VLOOKUP(E1807,'Volet 1 - Domaines 2&amp;3'!$A$39:$L$43,11,0)*D1807+VLOOKUP(E1807,'Volet 1 - Domaines 2&amp;3'!$A$39:$L$43,12,0))*$B$6,error),"")</f>
        <v>30421.102650602406</v>
      </c>
      <c r="I1807" s="119">
        <f>IFERROR((VLOOKUP(E1807,'Simulations - Consolidé'!$A$41:$P$45,15,0)*D1807+VLOOKUP(E1807,'Simulations - Consolidé'!$A$41:$P$45,16,0)),"")*$C$6</f>
        <v>31927.734163972968</v>
      </c>
      <c r="J1807" s="167">
        <v>19305.05</v>
      </c>
      <c r="K1807" s="167">
        <v>23166.06</v>
      </c>
      <c r="L1807" s="167">
        <v>13819.2</v>
      </c>
      <c r="M1807" s="167">
        <v>16583.04</v>
      </c>
      <c r="N1807" s="167">
        <v>10431.880000000001</v>
      </c>
      <c r="O1807" s="167">
        <v>12518.26</v>
      </c>
    </row>
    <row r="1808" spans="1:15">
      <c r="A1808" s="1" t="s">
        <v>7640</v>
      </c>
      <c r="B1808" s="1" t="str">
        <f>VLOOKUP(A1808,'BDD de référence'!$B$5:$D$5006,3,0)</f>
        <v>67</v>
      </c>
      <c r="C1808" s="1" t="str">
        <f>VLOOKUP(A1808,'BDD de référence'!$B$5:$E$5006,4,0)</f>
        <v>Grand Est</v>
      </c>
      <c r="D1808" s="201">
        <v>112798</v>
      </c>
      <c r="E1808" s="189" t="str">
        <f t="shared" si="28"/>
        <v>Tranche C</v>
      </c>
      <c r="F1808" s="119">
        <f>IFERROR((VLOOKUP(E1808,'Simulations - Consolidé'!$A$41:$P$45,13,0)*D1808+VLOOKUP(E1808,'Simulations - Consolidé'!$A$41:$P$45,14,0)),"")*$B$6</f>
        <v>78529.333012048184</v>
      </c>
      <c r="G1808" s="119" t="str" cm="1">
        <f t="array" ref="G1808">IF(SUMIF('BDD de référence'!$B$6:$B$4786,A1808,'BDD de référence'!$I$6:$I$4786)&gt;0,IFERROR((VLOOKUP(E1808,'Volet 1 - Domaines 2&amp;3'!$A$39:$L$43,11,0)*D1808+VLOOKUP(E1808,'Volet 1 - Domaines 2&amp;3'!$A$39:$L$43,12,0))*$B$6,error),"")</f>
        <v/>
      </c>
      <c r="H1808" s="119" cm="1">
        <f t="array" ref="H1808">IF(SUMIF('BDD de référence'!$B$6:$B$4786,A1808,'BDD de référence'!$J$6:$J$4786)&gt;0,IFERROR((VLOOKUP(E1808,'Volet 1 - Domaines 2&amp;3'!$A$39:$L$43,11,0)*D1808+VLOOKUP(E1808,'Volet 1 - Domaines 2&amp;3'!$A$39:$L$43,12,0))*$B$6,error),"")</f>
        <v>31717.280963855424</v>
      </c>
      <c r="I1808" s="119">
        <f>IFERROR((VLOOKUP(E1808,'Simulations - Consolidé'!$A$41:$P$45,15,0)*D1808+VLOOKUP(E1808,'Simulations - Consolidé'!$A$41:$P$45,16,0)),"")*$C$6</f>
        <v>34138.28967381722</v>
      </c>
      <c r="J1808" s="167">
        <v>20624.689999999999</v>
      </c>
      <c r="K1808" s="167">
        <v>24749.629999999997</v>
      </c>
      <c r="L1808" s="167">
        <v>14479.01</v>
      </c>
      <c r="M1808" s="167">
        <v>17374.82</v>
      </c>
      <c r="N1808" s="167">
        <v>11018.39</v>
      </c>
      <c r="O1808" s="167">
        <v>13222.07</v>
      </c>
    </row>
    <row r="1809" spans="1:15">
      <c r="A1809" s="1" t="s">
        <v>7746</v>
      </c>
      <c r="B1809" s="1" t="str">
        <f>VLOOKUP(A1809,'BDD de référence'!$B$5:$D$5006,3,0)</f>
        <v>67</v>
      </c>
      <c r="C1809" s="1" t="str">
        <f>VLOOKUP(A1809,'BDD de référence'!$B$5:$E$5006,4,0)</f>
        <v>Grand Est</v>
      </c>
      <c r="D1809" s="201">
        <v>3766.5</v>
      </c>
      <c r="E1809" s="189" t="str">
        <f t="shared" si="28"/>
        <v>Tranche A</v>
      </c>
      <c r="F1809" s="119">
        <f>IFERROR((VLOOKUP(E1809,'Simulations - Consolidé'!$A$41:$P$45,13,0)*D1809+VLOOKUP(E1809,'Simulations - Consolidé'!$A$41:$P$45,14,0)),"")*$B$6</f>
        <v>18044.164285714287</v>
      </c>
      <c r="G1809" s="119" t="str" cm="1">
        <f t="array" ref="G1809">IF(SUMIF('BDD de référence'!$B$6:$B$4786,A1809,'BDD de référence'!$I$6:$I$4786)&gt;0,IFERROR((VLOOKUP(E1809,'Volet 1 - Domaines 2&amp;3'!$A$39:$L$43,11,0)*D1809+VLOOKUP(E1809,'Volet 1 - Domaines 2&amp;3'!$A$39:$L$43,12,0))*$B$6,error),"")</f>
        <v/>
      </c>
      <c r="H1809" s="119" t="str" cm="1">
        <f t="array" ref="H1809">IF(SUMIF('BDD de référence'!$B$6:$B$4786,A1809,'BDD de référence'!$J$6:$J$4786)&gt;0,IFERROR((VLOOKUP(E1809,'Volet 1 - Domaines 2&amp;3'!$A$39:$L$43,11,0)*D1809+VLOOKUP(E1809,'Volet 1 - Domaines 2&amp;3'!$A$39:$L$43,12,0))*$B$6,error),"")</f>
        <v/>
      </c>
      <c r="I1809" s="119">
        <f>IFERROR((VLOOKUP(E1809,'Simulations - Consolidé'!$A$41:$P$45,15,0)*D1809+VLOOKUP(E1809,'Simulations - Consolidé'!$A$41:$P$45,16,0)),"")*$C$6</f>
        <v>7844.1632404181182</v>
      </c>
      <c r="J1809" s="167">
        <v>5480.13</v>
      </c>
      <c r="K1809" s="167">
        <v>6576.16</v>
      </c>
      <c r="L1809" s="167">
        <v>4839.26</v>
      </c>
      <c r="M1809" s="167">
        <v>5807.12</v>
      </c>
      <c r="N1809" s="167">
        <v>5031.74</v>
      </c>
      <c r="O1809" s="167">
        <v>6038.09</v>
      </c>
    </row>
    <row r="1810" spans="1:15">
      <c r="A1810" s="1" t="s">
        <v>7632</v>
      </c>
      <c r="B1810" s="1" t="str">
        <f>VLOOKUP(A1810,'BDD de référence'!$B$5:$D$5006,3,0)</f>
        <v>67</v>
      </c>
      <c r="C1810" s="1" t="str">
        <f>VLOOKUP(A1810,'BDD de référence'!$B$5:$E$5006,4,0)</f>
        <v>Grand Est</v>
      </c>
      <c r="D1810" s="201">
        <v>798029.25</v>
      </c>
      <c r="E1810" s="189" t="str">
        <f t="shared" si="28"/>
        <v>Tranche D</v>
      </c>
      <c r="F1810" s="119">
        <f>IFERROR((VLOOKUP(E1810,'Simulations - Consolidé'!$A$41:$P$45,13,0)*D1810+VLOOKUP(E1810,'Simulations - Consolidé'!$A$41:$P$45,14,0)),"")*$B$6</f>
        <v>187412.57417883212</v>
      </c>
      <c r="G1810" s="119" cm="1">
        <f t="array" ref="G1810">IF(SUMIF('BDD de référence'!$B$6:$B$4786,A1810,'BDD de référence'!$I$6:$I$4786)&gt;0,IFERROR((VLOOKUP(E1810,'Volet 1 - Domaines 2&amp;3'!$A$39:$L$43,11,0)*D1810+VLOOKUP(E1810,'Volet 1 - Domaines 2&amp;3'!$A$39:$L$43,12,0))*$B$6,error),"")</f>
        <v>54067.953394160584</v>
      </c>
      <c r="H1810" s="119" cm="1">
        <f t="array" ref="H1810">IF(SUMIF('BDD de référence'!$B$6:$B$4786,A1810,'BDD de référence'!$J$6:$J$4786)&gt;0,IFERROR((VLOOKUP(E1810,'Volet 1 - Domaines 2&amp;3'!$A$39:$L$43,11,0)*D1810+VLOOKUP(E1810,'Volet 1 - Domaines 2&amp;3'!$A$39:$L$43,12,0))*$B$6,error),"")</f>
        <v>54067.953394160584</v>
      </c>
      <c r="I1810" s="119">
        <f>IFERROR((VLOOKUP(E1810,'Simulations - Consolidé'!$A$41:$P$45,15,0)*D1810+VLOOKUP(E1810,'Simulations - Consolidé'!$A$41:$P$45,16,0)),"")*$C$6</f>
        <v>81472.037268559725</v>
      </c>
      <c r="J1810" s="167">
        <v>48881.590000000004</v>
      </c>
      <c r="K1810" s="167">
        <v>58657.91</v>
      </c>
      <c r="L1810" s="167">
        <v>27052.639999999999</v>
      </c>
      <c r="M1810" s="167">
        <v>32463.17</v>
      </c>
      <c r="N1810" s="167">
        <v>22885.969999999998</v>
      </c>
      <c r="O1810" s="167">
        <v>27463.17</v>
      </c>
    </row>
    <row r="1811" spans="1:15">
      <c r="A1811" s="1" t="s">
        <v>7725</v>
      </c>
      <c r="B1811" s="1" t="str">
        <f>VLOOKUP(A1811,'BDD de référence'!$B$5:$D$5006,3,0)</f>
        <v>67</v>
      </c>
      <c r="C1811" s="1" t="str">
        <f>VLOOKUP(A1811,'BDD de référence'!$B$5:$E$5006,4,0)</f>
        <v>Grand Est</v>
      </c>
      <c r="D1811" s="201">
        <v>9972</v>
      </c>
      <c r="E1811" s="189" t="str">
        <f t="shared" si="28"/>
        <v>Tranche B</v>
      </c>
      <c r="F1811" s="119">
        <f>IFERROR((VLOOKUP(E1811,'Simulations - Consolidé'!$A$41:$P$45,13,0)*D1811+VLOOKUP(E1811,'Simulations - Consolidé'!$A$41:$P$45,14,0)),"")*$B$6</f>
        <v>24311.535483870965</v>
      </c>
      <c r="G1811" s="119" t="str" cm="1">
        <f t="array" ref="G1811">IF(SUMIF('BDD de référence'!$B$6:$B$4786,A1811,'BDD de référence'!$I$6:$I$4786)&gt;0,IFERROR((VLOOKUP(E1811,'Volet 1 - Domaines 2&amp;3'!$A$39:$L$43,11,0)*D1811+VLOOKUP(E1811,'Volet 1 - Domaines 2&amp;3'!$A$39:$L$43,12,0))*$B$6,error),"")</f>
        <v/>
      </c>
      <c r="H1811" s="119" t="str" cm="1">
        <f t="array" ref="H1811">IF(SUMIF('BDD de référence'!$B$6:$B$4786,A1811,'BDD de référence'!$J$6:$J$4786)&gt;0,IFERROR((VLOOKUP(E1811,'Volet 1 - Domaines 2&amp;3'!$A$39:$L$43,11,0)*D1811+VLOOKUP(E1811,'Volet 1 - Domaines 2&amp;3'!$A$39:$L$43,12,0))*$B$6,error),"")</f>
        <v/>
      </c>
      <c r="I1811" s="119">
        <f>IFERROR((VLOOKUP(E1811,'Simulations - Consolidé'!$A$41:$P$45,15,0)*D1811+VLOOKUP(E1811,'Simulations - Consolidé'!$A$41:$P$45,16,0)),"")*$C$6</f>
        <v>10568.71628638867</v>
      </c>
      <c r="J1811" s="167">
        <v>7128.83</v>
      </c>
      <c r="K1811" s="167">
        <v>8554.6</v>
      </c>
      <c r="L1811" s="167">
        <v>6215.6</v>
      </c>
      <c r="M1811" s="167">
        <v>7458.72</v>
      </c>
      <c r="N1811" s="167">
        <v>5656.35</v>
      </c>
      <c r="O1811" s="167">
        <v>6787.62</v>
      </c>
    </row>
    <row r="1812" spans="1:15">
      <c r="A1812" s="1" t="s">
        <v>7680</v>
      </c>
      <c r="B1812" s="1" t="str">
        <f>VLOOKUP(A1812,'BDD de référence'!$B$5:$D$5006,3,0)</f>
        <v>67</v>
      </c>
      <c r="C1812" s="1" t="str">
        <f>VLOOKUP(A1812,'BDD de référence'!$B$5:$E$5006,4,0)</f>
        <v>Grand Est</v>
      </c>
      <c r="D1812" s="201">
        <v>31467</v>
      </c>
      <c r="E1812" s="189" t="str">
        <f t="shared" si="28"/>
        <v>Tranche C</v>
      </c>
      <c r="F1812" s="119">
        <f>IFERROR((VLOOKUP(E1812,'Simulations - Consolidé'!$A$41:$P$45,13,0)*D1812+VLOOKUP(E1812,'Simulations - Consolidé'!$A$41:$P$45,14,0)),"")*$B$6</f>
        <v>44546.693493975901</v>
      </c>
      <c r="G1812" s="119" t="str" cm="1">
        <f t="array" ref="G1812">IF(SUMIF('BDD de référence'!$B$6:$B$4786,A1812,'BDD de référence'!$I$6:$I$4786)&gt;0,IFERROR((VLOOKUP(E1812,'Volet 1 - Domaines 2&amp;3'!$A$39:$L$43,11,0)*D1812+VLOOKUP(E1812,'Volet 1 - Domaines 2&amp;3'!$A$39:$L$43,12,0))*$B$6,error),"")</f>
        <v/>
      </c>
      <c r="H1812" s="119" t="str" cm="1">
        <f t="array" ref="H1812">IF(SUMIF('BDD de référence'!$B$6:$B$4786,A1812,'BDD de référence'!$J$6:$J$4786)&gt;0,IFERROR((VLOOKUP(E1812,'Volet 1 - Domaines 2&amp;3'!$A$39:$L$43,11,0)*D1812+VLOOKUP(E1812,'Volet 1 - Domaines 2&amp;3'!$A$39:$L$43,12,0))*$B$6,error),"")</f>
        <v/>
      </c>
      <c r="I1812" s="119">
        <f>IFERROR((VLOOKUP(E1812,'Simulations - Consolidé'!$A$41:$P$45,15,0)*D1812+VLOOKUP(E1812,'Simulations - Consolidé'!$A$41:$P$45,16,0)),"")*$C$6</f>
        <v>19365.348821627977</v>
      </c>
      <c r="J1812" s="167">
        <v>11805.67</v>
      </c>
      <c r="K1812" s="167">
        <v>14166.81</v>
      </c>
      <c r="L1812" s="167">
        <v>10069.5</v>
      </c>
      <c r="M1812" s="167">
        <v>12083.4</v>
      </c>
      <c r="N1812" s="167">
        <v>7098.8200000000006</v>
      </c>
      <c r="O1812" s="167">
        <v>8518.59</v>
      </c>
    </row>
    <row r="1813" spans="1:15">
      <c r="A1813" s="1" t="s">
        <v>7654</v>
      </c>
      <c r="B1813" s="1" t="str">
        <f>VLOOKUP(A1813,'BDD de référence'!$B$5:$D$5006,3,0)</f>
        <v>67</v>
      </c>
      <c r="C1813" s="1" t="str">
        <f>VLOOKUP(A1813,'BDD de référence'!$B$5:$E$5006,4,0)</f>
        <v>Grand Est</v>
      </c>
      <c r="D1813" s="201">
        <v>56028.5</v>
      </c>
      <c r="E1813" s="189" t="str">
        <f t="shared" si="28"/>
        <v>Tranche C</v>
      </c>
      <c r="F1813" s="119">
        <f>IFERROR((VLOOKUP(E1813,'Simulations - Consolidé'!$A$41:$P$45,13,0)*D1813+VLOOKUP(E1813,'Simulations - Consolidé'!$A$41:$P$45,14,0)),"")*$B$6</f>
        <v>54809.257590361442</v>
      </c>
      <c r="G1813" s="119" t="str" cm="1">
        <f t="array" ref="G1813">IF(SUMIF('BDD de référence'!$B$6:$B$4786,A1813,'BDD de référence'!$I$6:$I$4786)&gt;0,IFERROR((VLOOKUP(E1813,'Volet 1 - Domaines 2&amp;3'!$A$39:$L$43,11,0)*D1813+VLOOKUP(E1813,'Volet 1 - Domaines 2&amp;3'!$A$39:$L$43,12,0))*$B$6,error),"")</f>
        <v/>
      </c>
      <c r="H1813" s="119" cm="1">
        <f t="array" ref="H1813">IF(SUMIF('BDD de référence'!$B$6:$B$4786,A1813,'BDD de référence'!$J$6:$J$4786)&gt;0,IFERROR((VLOOKUP(E1813,'Volet 1 - Domaines 2&amp;3'!$A$39:$L$43,11,0)*D1813+VLOOKUP(E1813,'Volet 1 - Domaines 2&amp;3'!$A$39:$L$43,12,0))*$B$6,error),"")</f>
        <v>25670.987228915659</v>
      </c>
      <c r="I1813" s="119">
        <f>IFERROR((VLOOKUP(E1813,'Simulations - Consolidé'!$A$41:$P$45,15,0)*D1813+VLOOKUP(E1813,'Simulations - Consolidé'!$A$41:$P$45,16,0)),"")*$C$6</f>
        <v>23826.693041434028</v>
      </c>
      <c r="J1813" s="167">
        <v>14468.960000000001</v>
      </c>
      <c r="K1813" s="167">
        <v>17362.759999999998</v>
      </c>
      <c r="L1813" s="167">
        <v>11401.15</v>
      </c>
      <c r="M1813" s="167">
        <v>13681.38</v>
      </c>
      <c r="N1813" s="167">
        <v>8282.5</v>
      </c>
      <c r="O1813" s="167">
        <v>9939</v>
      </c>
    </row>
    <row r="1814" spans="1:15">
      <c r="A1814" s="1" t="s">
        <v>7670</v>
      </c>
      <c r="B1814" s="1" t="str">
        <f>VLOOKUP(A1814,'BDD de référence'!$B$5:$D$5006,3,0)</f>
        <v>67</v>
      </c>
      <c r="C1814" s="1" t="str">
        <f>VLOOKUP(A1814,'BDD de référence'!$B$5:$E$5006,4,0)</f>
        <v>Grand Est</v>
      </c>
      <c r="D1814" s="201">
        <v>36569</v>
      </c>
      <c r="E1814" s="189" t="str">
        <f t="shared" si="28"/>
        <v>Tranche C</v>
      </c>
      <c r="F1814" s="119">
        <f>IFERROR((VLOOKUP(E1814,'Simulations - Consolidé'!$A$41:$P$45,13,0)*D1814+VLOOKUP(E1814,'Simulations - Consolidé'!$A$41:$P$45,14,0)),"")*$B$6</f>
        <v>46678.468915662648</v>
      </c>
      <c r="G1814" s="119" t="str" cm="1">
        <f t="array" ref="G1814">IF(SUMIF('BDD de référence'!$B$6:$B$4786,A1814,'BDD de référence'!$I$6:$I$4786)&gt;0,IFERROR((VLOOKUP(E1814,'Volet 1 - Domaines 2&amp;3'!$A$39:$L$43,11,0)*D1814+VLOOKUP(E1814,'Volet 1 - Domaines 2&amp;3'!$A$39:$L$43,12,0))*$B$6,error),"")</f>
        <v/>
      </c>
      <c r="H1814" s="119" cm="1">
        <f t="array" ref="H1814">IF(SUMIF('BDD de référence'!$B$6:$B$4786,A1814,'BDD de référence'!$J$6:$J$4786)&gt;0,IFERROR((VLOOKUP(E1814,'Volet 1 - Domaines 2&amp;3'!$A$39:$L$43,11,0)*D1814+VLOOKUP(E1814,'Volet 1 - Domaines 2&amp;3'!$A$39:$L$43,12,0))*$B$6,error),"")</f>
        <v>23598.433253012048</v>
      </c>
      <c r="I1814" s="119">
        <f>IFERROR((VLOOKUP(E1814,'Simulations - Consolidé'!$A$41:$P$45,15,0)*D1814+VLOOKUP(E1814,'Simulations - Consolidé'!$A$41:$P$45,16,0)),"")*$C$6</f>
        <v>20292.074722303852</v>
      </c>
      <c r="J1814" s="167">
        <v>12358.9</v>
      </c>
      <c r="K1814" s="167">
        <v>14830.68</v>
      </c>
      <c r="L1814" s="167">
        <v>10346.120000000001</v>
      </c>
      <c r="M1814" s="167">
        <v>12415.35</v>
      </c>
      <c r="N1814" s="167">
        <v>7344.7</v>
      </c>
      <c r="O1814" s="167">
        <v>8813.64</v>
      </c>
    </row>
    <row r="1815" spans="1:15">
      <c r="A1815" s="1" t="s">
        <v>7643</v>
      </c>
      <c r="B1815" s="1" t="str">
        <f>VLOOKUP(A1815,'BDD de référence'!$B$5:$D$5006,3,0)</f>
        <v>67</v>
      </c>
      <c r="C1815" s="1" t="str">
        <f>VLOOKUP(A1815,'BDD de référence'!$B$5:$E$5006,4,0)</f>
        <v>Grand Est</v>
      </c>
      <c r="D1815" s="201">
        <v>94931</v>
      </c>
      <c r="E1815" s="189" t="str">
        <f t="shared" si="28"/>
        <v>Tranche C</v>
      </c>
      <c r="F1815" s="119">
        <f>IFERROR((VLOOKUP(E1815,'Simulations - Consolidé'!$A$41:$P$45,13,0)*D1815+VLOOKUP(E1815,'Simulations - Consolidé'!$A$41:$P$45,14,0)),"")*$B$6</f>
        <v>71063.940722891566</v>
      </c>
      <c r="G1815" s="119" t="str" cm="1">
        <f t="array" ref="G1815">IF(SUMIF('BDD de référence'!$B$6:$B$4786,A1815,'BDD de référence'!$I$6:$I$4786)&gt;0,IFERROR((VLOOKUP(E1815,'Volet 1 - Domaines 2&amp;3'!$A$39:$L$43,11,0)*D1815+VLOOKUP(E1815,'Volet 1 - Domaines 2&amp;3'!$A$39:$L$43,12,0))*$B$6,error),"")</f>
        <v/>
      </c>
      <c r="H1815" s="119" t="str" cm="1">
        <f t="array" ref="H1815">IF(SUMIF('BDD de référence'!$B$6:$B$4786,A1815,'BDD de référence'!$J$6:$J$4786)&gt;0,IFERROR((VLOOKUP(E1815,'Volet 1 - Domaines 2&amp;3'!$A$39:$L$43,11,0)*D1815+VLOOKUP(E1815,'Volet 1 - Domaines 2&amp;3'!$A$39:$L$43,12,0))*$B$6,error),"")</f>
        <v/>
      </c>
      <c r="I1815" s="119">
        <f>IFERROR((VLOOKUP(E1815,'Simulations - Consolidé'!$A$41:$P$45,15,0)*D1815+VLOOKUP(E1815,'Simulations - Consolidé'!$A$41:$P$45,16,0)),"")*$C$6</f>
        <v>30892.932624155157</v>
      </c>
      <c r="J1815" s="167">
        <v>18687.3</v>
      </c>
      <c r="K1815" s="167">
        <v>22424.76</v>
      </c>
      <c r="L1815" s="167">
        <v>13510.32</v>
      </c>
      <c r="M1815" s="167">
        <v>16212.39</v>
      </c>
      <c r="N1815" s="167">
        <v>10157.33</v>
      </c>
      <c r="O1815" s="167">
        <v>12188.800000000001</v>
      </c>
    </row>
    <row r="1816" spans="1:15">
      <c r="A1816" s="1" t="s">
        <v>7638</v>
      </c>
      <c r="B1816" s="1" t="str">
        <f>VLOOKUP(A1816,'BDD de référence'!$B$5:$D$5006,3,0)</f>
        <v>67</v>
      </c>
      <c r="C1816" s="1" t="str">
        <f>VLOOKUP(A1816,'BDD de référence'!$B$5:$E$5006,4,0)</f>
        <v>Grand Est</v>
      </c>
      <c r="D1816" s="201">
        <v>165941</v>
      </c>
      <c r="E1816" s="189" t="str">
        <f t="shared" si="28"/>
        <v>Tranche C</v>
      </c>
      <c r="F1816" s="119">
        <f>IFERROR((VLOOKUP(E1816,'Simulations - Consolidé'!$A$41:$P$45,13,0)*D1816+VLOOKUP(E1816,'Simulations - Consolidé'!$A$41:$P$45,14,0)),"")*$B$6</f>
        <v>100734.14313253012</v>
      </c>
      <c r="G1816" s="119" cm="1">
        <f t="array" ref="G1816">IF(SUMIF('BDD de référence'!$B$6:$B$4786,A1816,'BDD de référence'!$I$6:$I$4786)&gt;0,IFERROR((VLOOKUP(E1816,'Volet 1 - Domaines 2&amp;3'!$A$39:$L$43,11,0)*D1816+VLOOKUP(E1816,'Volet 1 - Domaines 2&amp;3'!$A$39:$L$43,12,0))*$B$6,error),"")</f>
        <v>37377.330602409638</v>
      </c>
      <c r="H1816" s="119" cm="1">
        <f t="array" ref="H1816">IF(SUMIF('BDD de référence'!$B$6:$B$4786,A1816,'BDD de référence'!$J$6:$J$4786)&gt;0,IFERROR((VLOOKUP(E1816,'Volet 1 - Domaines 2&amp;3'!$A$39:$L$43,11,0)*D1816+VLOOKUP(E1816,'Volet 1 - Domaines 2&amp;3'!$A$39:$L$43,12,0))*$B$6,error),"")</f>
        <v>37377.330602409638</v>
      </c>
      <c r="I1816" s="119">
        <f>IFERROR((VLOOKUP(E1816,'Simulations - Consolidé'!$A$41:$P$45,15,0)*D1816+VLOOKUP(E1816,'Simulations - Consolidé'!$A$41:$P$45,16,0)),"")*$C$6</f>
        <v>43791.169826623562</v>
      </c>
      <c r="J1816" s="167">
        <v>26387.19</v>
      </c>
      <c r="K1816" s="167">
        <v>31664.629999999997</v>
      </c>
      <c r="L1816" s="167">
        <v>17360.259999999998</v>
      </c>
      <c r="M1816" s="167">
        <v>20832.32</v>
      </c>
      <c r="N1816" s="167">
        <v>13579.5</v>
      </c>
      <c r="O1816" s="167">
        <v>16295.4</v>
      </c>
    </row>
    <row r="1817" spans="1:15">
      <c r="A1817" s="1" t="s">
        <v>7652</v>
      </c>
      <c r="B1817" s="1" t="str">
        <f>VLOOKUP(A1817,'BDD de référence'!$B$5:$D$5006,3,0)</f>
        <v>67</v>
      </c>
      <c r="C1817" s="1" t="str">
        <f>VLOOKUP(A1817,'BDD de référence'!$B$5:$E$5006,4,0)</f>
        <v>Grand Est</v>
      </c>
      <c r="D1817" s="201">
        <v>82403.5</v>
      </c>
      <c r="E1817" s="189" t="str">
        <f t="shared" si="28"/>
        <v>Tranche C</v>
      </c>
      <c r="F1817" s="119">
        <f>IFERROR((VLOOKUP(E1817,'Simulations - Consolidé'!$A$41:$P$45,13,0)*D1817+VLOOKUP(E1817,'Simulations - Consolidé'!$A$41:$P$45,14,0)),"")*$B$6</f>
        <v>65829.558795180725</v>
      </c>
      <c r="G1817" s="119" cm="1">
        <f t="array" ref="G1817">IF(SUMIF('BDD de référence'!$B$6:$B$4786,A1817,'BDD de référence'!$I$6:$I$4786)&gt;0,IFERROR((VLOOKUP(E1817,'Volet 1 - Domaines 2&amp;3'!$A$39:$L$43,11,0)*D1817+VLOOKUP(E1817,'Volet 1 - Domaines 2&amp;3'!$A$39:$L$43,12,0))*$B$6,error),"")</f>
        <v>28480.083614457832</v>
      </c>
      <c r="H1817" s="119" cm="1">
        <f t="array" ref="H1817">IF(SUMIF('BDD de référence'!$B$6:$B$4786,A1817,'BDD de référence'!$J$6:$J$4786)&gt;0,IFERROR((VLOOKUP(E1817,'Volet 1 - Domaines 2&amp;3'!$A$39:$L$43,11,0)*D1817+VLOOKUP(E1817,'Volet 1 - Domaines 2&amp;3'!$A$39:$L$43,12,0))*$B$6,error),"")</f>
        <v>28480.083614457832</v>
      </c>
      <c r="I1817" s="119">
        <f>IFERROR((VLOOKUP(E1817,'Simulations - Consolidé'!$A$41:$P$45,15,0)*D1817+VLOOKUP(E1817,'Simulations - Consolidé'!$A$41:$P$45,16,0)),"")*$C$6</f>
        <v>28617.440910960915</v>
      </c>
      <c r="J1817" s="167">
        <v>17328.900000000001</v>
      </c>
      <c r="K1817" s="167">
        <v>20794.68</v>
      </c>
      <c r="L1817" s="167">
        <v>12831.12</v>
      </c>
      <c r="M1817" s="167">
        <v>15397.35</v>
      </c>
      <c r="N1817" s="167">
        <v>9553.59</v>
      </c>
      <c r="O1817" s="167">
        <v>11464.31</v>
      </c>
    </row>
    <row r="1818" spans="1:15">
      <c r="A1818" s="1" t="s">
        <v>7674</v>
      </c>
      <c r="B1818" s="1" t="str">
        <f>VLOOKUP(A1818,'BDD de référence'!$B$5:$D$5006,3,0)</f>
        <v>67</v>
      </c>
      <c r="C1818" s="1" t="str">
        <f>VLOOKUP(A1818,'BDD de référence'!$B$5:$E$5006,4,0)</f>
        <v>Grand Est</v>
      </c>
      <c r="D1818" s="201">
        <v>35217</v>
      </c>
      <c r="E1818" s="189" t="str">
        <f t="shared" si="28"/>
        <v>Tranche C</v>
      </c>
      <c r="F1818" s="119">
        <f>IFERROR((VLOOKUP(E1818,'Simulations - Consolidé'!$A$41:$P$45,13,0)*D1818+VLOOKUP(E1818,'Simulations - Consolidé'!$A$41:$P$45,14,0)),"")*$B$6</f>
        <v>46113.560963855416</v>
      </c>
      <c r="G1818" s="119" t="str" cm="1">
        <f t="array" ref="G1818">IF(SUMIF('BDD de référence'!$B$6:$B$4786,A1818,'BDD de référence'!$I$6:$I$4786)&gt;0,IFERROR((VLOOKUP(E1818,'Volet 1 - Domaines 2&amp;3'!$A$39:$L$43,11,0)*D1818+VLOOKUP(E1818,'Volet 1 - Domaines 2&amp;3'!$A$39:$L$43,12,0))*$B$6,error),"")</f>
        <v/>
      </c>
      <c r="H1818" s="119" cm="1">
        <f t="array" ref="H1818">IF(SUMIF('BDD de référence'!$B$6:$B$4786,A1818,'BDD de référence'!$J$6:$J$4786)&gt;0,IFERROR((VLOOKUP(E1818,'Volet 1 - Domaines 2&amp;3'!$A$39:$L$43,11,0)*D1818+VLOOKUP(E1818,'Volet 1 - Domaines 2&amp;3'!$A$39:$L$43,12,0))*$B$6,error),"")</f>
        <v>23454.437108433736</v>
      </c>
      <c r="I1818" s="119">
        <f>IFERROR((VLOOKUP(E1818,'Simulations - Consolidé'!$A$41:$P$45,15,0)*D1818+VLOOKUP(E1818,'Simulations - Consolidé'!$A$41:$P$45,16,0)),"")*$C$6</f>
        <v>20046.497807816631</v>
      </c>
      <c r="J1818" s="167">
        <v>12212.300000000001</v>
      </c>
      <c r="K1818" s="167">
        <v>14654.76</v>
      </c>
      <c r="L1818" s="167">
        <v>10272.82</v>
      </c>
      <c r="M1818" s="167">
        <v>12327.39</v>
      </c>
      <c r="N1818" s="167">
        <v>7279.55</v>
      </c>
      <c r="O1818" s="167">
        <v>8735.4599999999991</v>
      </c>
    </row>
    <row r="1819" spans="1:15">
      <c r="A1819" s="1" t="s">
        <v>7688</v>
      </c>
      <c r="B1819" s="1" t="str">
        <f>VLOOKUP(A1819,'BDD de référence'!$B$5:$D$5006,3,0)</f>
        <v>67</v>
      </c>
      <c r="C1819" s="1" t="str">
        <f>VLOOKUP(A1819,'BDD de référence'!$B$5:$E$5006,4,0)</f>
        <v>Grand Est</v>
      </c>
      <c r="D1819" s="201">
        <v>26038</v>
      </c>
      <c r="E1819" s="189" t="str">
        <f t="shared" si="28"/>
        <v>Tranche C</v>
      </c>
      <c r="F1819" s="119">
        <f>IFERROR((VLOOKUP(E1819,'Simulations - Consolidé'!$A$41:$P$45,13,0)*D1819+VLOOKUP(E1819,'Simulations - Consolidé'!$A$41:$P$45,14,0)),"")*$B$6</f>
        <v>42278.287228915658</v>
      </c>
      <c r="G1819" s="119" t="str" cm="1">
        <f t="array" ref="G1819">IF(SUMIF('BDD de référence'!$B$6:$B$4786,A1819,'BDD de référence'!$I$6:$I$4786)&gt;0,IFERROR((VLOOKUP(E1819,'Volet 1 - Domaines 2&amp;3'!$A$39:$L$43,11,0)*D1819+VLOOKUP(E1819,'Volet 1 - Domaines 2&amp;3'!$A$39:$L$43,12,0))*$B$6,error),"")</f>
        <v/>
      </c>
      <c r="H1819" s="119" t="str" cm="1">
        <f t="array" ref="H1819">IF(SUMIF('BDD de référence'!$B$6:$B$4786,A1819,'BDD de référence'!$J$6:$J$4786)&gt;0,IFERROR((VLOOKUP(E1819,'Volet 1 - Domaines 2&amp;3'!$A$39:$L$43,11,0)*D1819+VLOOKUP(E1819,'Volet 1 - Domaines 2&amp;3'!$A$39:$L$43,12,0))*$B$6,error),"")</f>
        <v/>
      </c>
      <c r="I1819" s="119">
        <f>IFERROR((VLOOKUP(E1819,'Simulations - Consolidé'!$A$41:$P$45,15,0)*D1819+VLOOKUP(E1819,'Simulations - Consolidé'!$A$41:$P$45,16,0)),"")*$C$6</f>
        <v>18379.226729356451</v>
      </c>
      <c r="J1819" s="167">
        <v>11216.98</v>
      </c>
      <c r="K1819" s="167">
        <v>13460.380000000001</v>
      </c>
      <c r="L1819" s="167">
        <v>9775.16</v>
      </c>
      <c r="M1819" s="167">
        <v>11730.2</v>
      </c>
      <c r="N1819" s="167">
        <v>6837.18</v>
      </c>
      <c r="O1819" s="167">
        <v>8204.6200000000008</v>
      </c>
    </row>
    <row r="1820" spans="1:15">
      <c r="A1820" s="1" t="s">
        <v>7717</v>
      </c>
      <c r="B1820" s="1" t="str">
        <f>VLOOKUP(A1820,'BDD de référence'!$B$5:$D$5006,3,0)</f>
        <v>67</v>
      </c>
      <c r="C1820" s="1" t="str">
        <f>VLOOKUP(A1820,'BDD de référence'!$B$5:$E$5006,4,0)</f>
        <v>Grand Est</v>
      </c>
      <c r="D1820" s="201">
        <v>11085</v>
      </c>
      <c r="E1820" s="189" t="str">
        <f t="shared" si="28"/>
        <v>Tranche B</v>
      </c>
      <c r="F1820" s="119">
        <f>IFERROR((VLOOKUP(E1820,'Simulations - Consolidé'!$A$41:$P$45,13,0)*D1820+VLOOKUP(E1820,'Simulations - Consolidé'!$A$41:$P$45,14,0)),"")*$B$6</f>
        <v>25776.387096774193</v>
      </c>
      <c r="G1820" s="119" t="str" cm="1">
        <f t="array" ref="G1820">IF(SUMIF('BDD de référence'!$B$6:$B$4786,A1820,'BDD de référence'!$I$6:$I$4786)&gt;0,IFERROR((VLOOKUP(E1820,'Volet 1 - Domaines 2&amp;3'!$A$39:$L$43,11,0)*D1820+VLOOKUP(E1820,'Volet 1 - Domaines 2&amp;3'!$A$39:$L$43,12,0))*$B$6,error),"")</f>
        <v/>
      </c>
      <c r="H1820" s="119" t="str" cm="1">
        <f t="array" ref="H1820">IF(SUMIF('BDD de référence'!$B$6:$B$4786,A1820,'BDD de référence'!$J$6:$J$4786)&gt;0,IFERROR((VLOOKUP(E1820,'Volet 1 - Domaines 2&amp;3'!$A$39:$L$43,11,0)*D1820+VLOOKUP(E1820,'Volet 1 - Domaines 2&amp;3'!$A$39:$L$43,12,0))*$B$6,error),"")</f>
        <v/>
      </c>
      <c r="I1820" s="119">
        <f>IFERROR((VLOOKUP(E1820,'Simulations - Consolidé'!$A$41:$P$45,15,0)*D1820+VLOOKUP(E1820,'Simulations - Consolidé'!$A$41:$P$45,16,0)),"")*$C$6</f>
        <v>11205.516915814318</v>
      </c>
      <c r="J1820" s="167">
        <v>7457.9400000000005</v>
      </c>
      <c r="K1820" s="167">
        <v>8949.5300000000007</v>
      </c>
      <c r="L1820" s="167">
        <v>6514.8</v>
      </c>
      <c r="M1820" s="167">
        <v>7817.76</v>
      </c>
      <c r="N1820" s="167">
        <v>5746.1100000000006</v>
      </c>
      <c r="O1820" s="167">
        <v>6895.34</v>
      </c>
    </row>
    <row r="1821" spans="1:15">
      <c r="A1821" s="1" t="s">
        <v>7678</v>
      </c>
      <c r="B1821" s="1" t="str">
        <f>VLOOKUP(A1821,'BDD de référence'!$B$5:$D$5006,3,0)</f>
        <v>67</v>
      </c>
      <c r="C1821" s="1" t="str">
        <f>VLOOKUP(A1821,'BDD de référence'!$B$5:$E$5006,4,0)</f>
        <v>Grand Est</v>
      </c>
      <c r="D1821" s="201">
        <v>34508.5</v>
      </c>
      <c r="E1821" s="189" t="str">
        <f t="shared" si="28"/>
        <v>Tranche C</v>
      </c>
      <c r="F1821" s="119">
        <f>IFERROR((VLOOKUP(E1821,'Simulations - Consolidé'!$A$41:$P$45,13,0)*D1821+VLOOKUP(E1821,'Simulations - Consolidé'!$A$41:$P$45,14,0)),"")*$B$6</f>
        <v>45817.527469879518</v>
      </c>
      <c r="G1821" s="119" cm="1">
        <f t="array" ref="G1821">IF(SUMIF('BDD de référence'!$B$6:$B$4786,A1821,'BDD de référence'!$I$6:$I$4786)&gt;0,IFERROR((VLOOKUP(E1821,'Volet 1 - Domaines 2&amp;3'!$A$39:$L$43,11,0)*D1821+VLOOKUP(E1821,'Volet 1 - Domaines 2&amp;3'!$A$39:$L$43,12,0))*$B$6,error),"")</f>
        <v>23378.977590361443</v>
      </c>
      <c r="H1821" s="119" cm="1">
        <f t="array" ref="H1821">IF(SUMIF('BDD de référence'!$B$6:$B$4786,A1821,'BDD de référence'!$J$6:$J$4786)&gt;0,IFERROR((VLOOKUP(E1821,'Volet 1 - Domaines 2&amp;3'!$A$39:$L$43,11,0)*D1821+VLOOKUP(E1821,'Volet 1 - Domaines 2&amp;3'!$A$39:$L$43,12,0))*$B$6,error),"")</f>
        <v>23378.977590361443</v>
      </c>
      <c r="I1821" s="119">
        <f>IFERROR((VLOOKUP(E1821,'Simulations - Consolidé'!$A$41:$P$45,15,0)*D1821+VLOOKUP(E1821,'Simulations - Consolidé'!$A$41:$P$45,16,0)),"")*$C$6</f>
        <v>19917.806059359391</v>
      </c>
      <c r="J1821" s="167">
        <v>12135.47</v>
      </c>
      <c r="K1821" s="167">
        <v>14562.57</v>
      </c>
      <c r="L1821" s="167">
        <v>10234.4</v>
      </c>
      <c r="M1821" s="167">
        <v>12281.28</v>
      </c>
      <c r="N1821" s="167">
        <v>7245.4000000000005</v>
      </c>
      <c r="O1821" s="167">
        <v>8694.48</v>
      </c>
    </row>
    <row r="1822" spans="1:15">
      <c r="A1822" s="1" t="s">
        <v>7697</v>
      </c>
      <c r="B1822" s="1" t="str">
        <f>VLOOKUP(A1822,'BDD de référence'!$B$5:$D$5006,3,0)</f>
        <v>67</v>
      </c>
      <c r="C1822" s="1" t="str">
        <f>VLOOKUP(A1822,'BDD de référence'!$B$5:$E$5006,4,0)</f>
        <v>Grand Est</v>
      </c>
      <c r="D1822" s="201">
        <v>20654.5</v>
      </c>
      <c r="E1822" s="189" t="str">
        <f t="shared" si="28"/>
        <v>Tranche B</v>
      </c>
      <c r="F1822" s="119">
        <f>IFERROR((VLOOKUP(E1822,'Simulations - Consolidé'!$A$41:$P$45,13,0)*D1822+VLOOKUP(E1822,'Simulations - Consolidé'!$A$41:$P$45,14,0)),"")*$B$6</f>
        <v>38371.083870967741</v>
      </c>
      <c r="G1822" s="119" t="str" cm="1">
        <f t="array" ref="G1822">IF(SUMIF('BDD de référence'!$B$6:$B$4786,A1822,'BDD de référence'!$I$6:$I$4786)&gt;0,IFERROR((VLOOKUP(E1822,'Volet 1 - Domaines 2&amp;3'!$A$39:$L$43,11,0)*D1822+VLOOKUP(E1822,'Volet 1 - Domaines 2&amp;3'!$A$39:$L$43,12,0))*$B$6,error),"")</f>
        <v/>
      </c>
      <c r="H1822" s="119" t="str" cm="1">
        <f t="array" ref="H1822">IF(SUMIF('BDD de référence'!$B$6:$B$4786,A1822,'BDD de référence'!$J$6:$J$4786)&gt;0,IFERROR((VLOOKUP(E1822,'Volet 1 - Domaines 2&amp;3'!$A$39:$L$43,11,0)*D1822+VLOOKUP(E1822,'Volet 1 - Domaines 2&amp;3'!$A$39:$L$43,12,0))*$B$6,error),"")</f>
        <v/>
      </c>
      <c r="I1822" s="119">
        <f>IFERROR((VLOOKUP(E1822,'Simulations - Consolidé'!$A$41:$P$45,15,0)*D1822+VLOOKUP(E1822,'Simulations - Consolidé'!$A$41:$P$45,16,0)),"")*$C$6</f>
        <v>16680.686388670336</v>
      </c>
      <c r="J1822" s="167">
        <v>10287.630000000001</v>
      </c>
      <c r="K1822" s="167">
        <v>12345.16</v>
      </c>
      <c r="L1822" s="167">
        <v>9087.24</v>
      </c>
      <c r="M1822" s="167">
        <v>10904.69</v>
      </c>
      <c r="N1822" s="167">
        <v>6517.85</v>
      </c>
      <c r="O1822" s="167">
        <v>7821.42</v>
      </c>
    </row>
    <row r="1823" spans="1:15">
      <c r="A1823" s="1" t="s">
        <v>7660</v>
      </c>
      <c r="B1823" s="1" t="str">
        <f>VLOOKUP(A1823,'BDD de référence'!$B$5:$D$5006,3,0)</f>
        <v>67</v>
      </c>
      <c r="C1823" s="1" t="str">
        <f>VLOOKUP(A1823,'BDD de référence'!$B$5:$E$5006,4,0)</f>
        <v>Grand Est</v>
      </c>
      <c r="D1823" s="201">
        <v>44079</v>
      </c>
      <c r="E1823" s="189" t="str">
        <f t="shared" si="28"/>
        <v>Tranche C</v>
      </c>
      <c r="F1823" s="119">
        <f>IFERROR((VLOOKUP(E1823,'Simulations - Consolidé'!$A$41:$P$45,13,0)*D1823+VLOOKUP(E1823,'Simulations - Consolidé'!$A$41:$P$45,14,0)),"")*$B$6</f>
        <v>49816.382168674696</v>
      </c>
      <c r="G1823" s="119" t="str" cm="1">
        <f t="array" ref="G1823">IF(SUMIF('BDD de référence'!$B$6:$B$4786,A1823,'BDD de référence'!$I$6:$I$4786)&gt;0,IFERROR((VLOOKUP(E1823,'Volet 1 - Domaines 2&amp;3'!$A$39:$L$43,11,0)*D1823+VLOOKUP(E1823,'Volet 1 - Domaines 2&amp;3'!$A$39:$L$43,12,0))*$B$6,error),"")</f>
        <v/>
      </c>
      <c r="H1823" s="119" cm="1">
        <f t="array" ref="H1823">IF(SUMIF('BDD de référence'!$B$6:$B$4786,A1823,'BDD de référence'!$J$6:$J$4786)&gt;0,IFERROR((VLOOKUP(E1823,'Volet 1 - Domaines 2&amp;3'!$A$39:$L$43,11,0)*D1823+VLOOKUP(E1823,'Volet 1 - Domaines 2&amp;3'!$A$39:$L$43,12,0))*$B$6,error),"")</f>
        <v>24398.293493975903</v>
      </c>
      <c r="I1823" s="119">
        <f>IFERROR((VLOOKUP(E1823,'Simulations - Consolidé'!$A$41:$P$45,15,0)*D1823+VLOOKUP(E1823,'Simulations - Consolidé'!$A$41:$P$45,16,0)),"")*$C$6</f>
        <v>21656.189091977667</v>
      </c>
      <c r="J1823" s="167">
        <v>13173.23</v>
      </c>
      <c r="K1823" s="167">
        <v>15807.880000000001</v>
      </c>
      <c r="L1823" s="167">
        <v>10753.29</v>
      </c>
      <c r="M1823" s="167">
        <v>12903.95</v>
      </c>
      <c r="N1823" s="167">
        <v>7706.63</v>
      </c>
      <c r="O1823" s="167">
        <v>9247.9600000000009</v>
      </c>
    </row>
    <row r="1824" spans="1:15">
      <c r="A1824" s="1" t="s">
        <v>7736</v>
      </c>
      <c r="B1824" s="1" t="str">
        <f>VLOOKUP(A1824,'BDD de référence'!$B$5:$D$5006,3,0)</f>
        <v>67</v>
      </c>
      <c r="C1824" s="1" t="str">
        <f>VLOOKUP(A1824,'BDD de référence'!$B$5:$E$5006,4,0)</f>
        <v>Grand Est</v>
      </c>
      <c r="D1824" s="201">
        <v>7152</v>
      </c>
      <c r="E1824" s="189" t="str">
        <f t="shared" si="28"/>
        <v>Tranche B</v>
      </c>
      <c r="F1824" s="119">
        <f>IFERROR((VLOOKUP(E1824,'Simulations - Consolidé'!$A$41:$P$45,13,0)*D1824+VLOOKUP(E1824,'Simulations - Consolidé'!$A$41:$P$45,14,0)),"")*$B$6</f>
        <v>20600.051612903222</v>
      </c>
      <c r="G1824" s="119" t="str" cm="1">
        <f t="array" ref="G1824">IF(SUMIF('BDD de référence'!$B$6:$B$4786,A1824,'BDD de référence'!$I$6:$I$4786)&gt;0,IFERROR((VLOOKUP(E1824,'Volet 1 - Domaines 2&amp;3'!$A$39:$L$43,11,0)*D1824+VLOOKUP(E1824,'Volet 1 - Domaines 2&amp;3'!$A$39:$L$43,12,0))*$B$6,error),"")</f>
        <v/>
      </c>
      <c r="H1824" s="119" t="str" cm="1">
        <f t="array" ref="H1824">IF(SUMIF('BDD de référence'!$B$6:$B$4786,A1824,'BDD de référence'!$J$6:$J$4786)&gt;0,IFERROR((VLOOKUP(E1824,'Volet 1 - Domaines 2&amp;3'!$A$39:$L$43,11,0)*D1824+VLOOKUP(E1824,'Volet 1 - Domaines 2&amp;3'!$A$39:$L$43,12,0))*$B$6,error),"")</f>
        <v/>
      </c>
      <c r="I1824" s="119">
        <f>IFERROR((VLOOKUP(E1824,'Simulations - Consolidé'!$A$41:$P$45,15,0)*D1824+VLOOKUP(E1824,'Simulations - Consolidé'!$A$41:$P$45,16,0)),"")*$C$6</f>
        <v>8955.2591660110138</v>
      </c>
      <c r="J1824" s="167">
        <v>6294.95</v>
      </c>
      <c r="K1824" s="167">
        <v>7553.94</v>
      </c>
      <c r="L1824" s="167">
        <v>5457.54</v>
      </c>
      <c r="M1824" s="167">
        <v>6549.05</v>
      </c>
      <c r="N1824" s="167">
        <v>5428.93</v>
      </c>
      <c r="O1824" s="167">
        <v>6514.72</v>
      </c>
    </row>
    <row r="1825" spans="1:15">
      <c r="A1825" s="1" t="s">
        <v>7720</v>
      </c>
      <c r="B1825" s="1" t="str">
        <f>VLOOKUP(A1825,'BDD de référence'!$B$5:$D$5006,3,0)</f>
        <v>67</v>
      </c>
      <c r="C1825" s="1" t="str">
        <f>VLOOKUP(A1825,'BDD de référence'!$B$5:$E$5006,4,0)</f>
        <v>Grand Est</v>
      </c>
      <c r="D1825" s="201">
        <v>10414</v>
      </c>
      <c r="E1825" s="189" t="str">
        <f t="shared" si="28"/>
        <v>Tranche B</v>
      </c>
      <c r="F1825" s="119">
        <f>IFERROR((VLOOKUP(E1825,'Simulations - Consolidé'!$A$41:$P$45,13,0)*D1825+VLOOKUP(E1825,'Simulations - Consolidé'!$A$41:$P$45,14,0)),"")*$B$6</f>
        <v>24893.264516129031</v>
      </c>
      <c r="G1825" s="119" t="str" cm="1">
        <f t="array" ref="G1825">IF(SUMIF('BDD de référence'!$B$6:$B$4786,A1825,'BDD de référence'!$I$6:$I$4786)&gt;0,IFERROR((VLOOKUP(E1825,'Volet 1 - Domaines 2&amp;3'!$A$39:$L$43,11,0)*D1825+VLOOKUP(E1825,'Volet 1 - Domaines 2&amp;3'!$A$39:$L$43,12,0))*$B$6,error),"")</f>
        <v/>
      </c>
      <c r="H1825" s="119" t="str" cm="1">
        <f t="array" ref="H1825">IF(SUMIF('BDD de référence'!$B$6:$B$4786,A1825,'BDD de référence'!$J$6:$J$4786)&gt;0,IFERROR((VLOOKUP(E1825,'Volet 1 - Domaines 2&amp;3'!$A$39:$L$43,11,0)*D1825+VLOOKUP(E1825,'Volet 1 - Domaines 2&amp;3'!$A$39:$L$43,12,0))*$B$6,error),"")</f>
        <v/>
      </c>
      <c r="I1825" s="119">
        <f>IFERROR((VLOOKUP(E1825,'Simulations - Consolidé'!$A$41:$P$45,15,0)*D1825+VLOOKUP(E1825,'Simulations - Consolidé'!$A$41:$P$45,16,0)),"")*$C$6</f>
        <v>10821.605664830842</v>
      </c>
      <c r="J1825" s="167">
        <v>7259.52</v>
      </c>
      <c r="K1825" s="167">
        <v>8711.43</v>
      </c>
      <c r="L1825" s="167">
        <v>6334.42</v>
      </c>
      <c r="M1825" s="167">
        <v>7601.31</v>
      </c>
      <c r="N1825" s="167">
        <v>5692</v>
      </c>
      <c r="O1825" s="167">
        <v>6830.4</v>
      </c>
    </row>
    <row r="1826" spans="1:15">
      <c r="A1826" s="1" t="s">
        <v>7730</v>
      </c>
      <c r="B1826" s="1" t="str">
        <f>VLOOKUP(A1826,'BDD de référence'!$B$5:$D$5006,3,0)</f>
        <v>67</v>
      </c>
      <c r="C1826" s="1" t="str">
        <f>VLOOKUP(A1826,'BDD de référence'!$B$5:$E$5006,4,0)</f>
        <v>Grand Est</v>
      </c>
      <c r="D1826" s="201">
        <v>9246</v>
      </c>
      <c r="E1826" s="189" t="str">
        <f t="shared" si="28"/>
        <v>Tranche B</v>
      </c>
      <c r="F1826" s="119">
        <f>IFERROR((VLOOKUP(E1826,'Simulations - Consolidé'!$A$41:$P$45,13,0)*D1826+VLOOKUP(E1826,'Simulations - Consolidé'!$A$41:$P$45,14,0)),"")*$B$6</f>
        <v>23356.025806451609</v>
      </c>
      <c r="G1826" s="119" t="str" cm="1">
        <f t="array" ref="G1826">IF(SUMIF('BDD de référence'!$B$6:$B$4786,A1826,'BDD de référence'!$I$6:$I$4786)&gt;0,IFERROR((VLOOKUP(E1826,'Volet 1 - Domaines 2&amp;3'!$A$39:$L$43,11,0)*D1826+VLOOKUP(E1826,'Volet 1 - Domaines 2&amp;3'!$A$39:$L$43,12,0))*$B$6,error),"")</f>
        <v/>
      </c>
      <c r="H1826" s="119" t="str" cm="1">
        <f t="array" ref="H1826">IF(SUMIF('BDD de référence'!$B$6:$B$4786,A1826,'BDD de référence'!$J$6:$J$4786)&gt;0,IFERROR((VLOOKUP(E1826,'Volet 1 - Domaines 2&amp;3'!$A$39:$L$43,11,0)*D1826+VLOOKUP(E1826,'Volet 1 - Domaines 2&amp;3'!$A$39:$L$43,12,0))*$B$6,error),"")</f>
        <v/>
      </c>
      <c r="I1826" s="119">
        <f>IFERROR((VLOOKUP(E1826,'Simulations - Consolidé'!$A$41:$P$45,15,0)*D1826+VLOOKUP(E1826,'Simulations - Consolidé'!$A$41:$P$45,16,0)),"")*$C$6</f>
        <v>10153.336900078677</v>
      </c>
      <c r="J1826" s="167">
        <v>6914.1500000000005</v>
      </c>
      <c r="K1826" s="167">
        <v>8296.98</v>
      </c>
      <c r="L1826" s="167">
        <v>6020.4400000000005</v>
      </c>
      <c r="M1826" s="167">
        <v>7224.5300000000007</v>
      </c>
      <c r="N1826" s="167">
        <v>5597.8</v>
      </c>
      <c r="O1826" s="167">
        <v>6717.36</v>
      </c>
    </row>
    <row r="1827" spans="1:15">
      <c r="A1827" s="1" t="s">
        <v>7752</v>
      </c>
      <c r="B1827" s="1" t="str">
        <f>VLOOKUP(A1827,'BDD de référence'!$B$5:$D$5006,3,0)</f>
        <v>67</v>
      </c>
      <c r="C1827" s="1" t="str">
        <f>VLOOKUP(A1827,'BDD de référence'!$B$5:$E$5006,4,0)</f>
        <v>Grand Est</v>
      </c>
      <c r="D1827" s="201">
        <v>3306.5</v>
      </c>
      <c r="E1827" s="189" t="str">
        <f t="shared" si="28"/>
        <v>Tranche A</v>
      </c>
      <c r="F1827" s="119">
        <f>IFERROR((VLOOKUP(E1827,'Simulations - Consolidé'!$A$41:$P$45,13,0)*D1827+VLOOKUP(E1827,'Simulations - Consolidé'!$A$41:$P$45,14,0)),"")*$B$6</f>
        <v>17709.021428571425</v>
      </c>
      <c r="G1827" s="119" t="str" cm="1">
        <f t="array" ref="G1827">IF(SUMIF('BDD de référence'!$B$6:$B$4786,A1827,'BDD de référence'!$I$6:$I$4786)&gt;0,IFERROR((VLOOKUP(E1827,'Volet 1 - Domaines 2&amp;3'!$A$39:$L$43,11,0)*D1827+VLOOKUP(E1827,'Volet 1 - Domaines 2&amp;3'!$A$39:$L$43,12,0))*$B$6,error),"")</f>
        <v/>
      </c>
      <c r="H1827" s="119" t="str" cm="1">
        <f t="array" ref="H1827">IF(SUMIF('BDD de référence'!$B$6:$B$4786,A1827,'BDD de référence'!$J$6:$J$4786)&gt;0,IFERROR((VLOOKUP(E1827,'Volet 1 - Domaines 2&amp;3'!$A$39:$L$43,11,0)*D1827+VLOOKUP(E1827,'Volet 1 - Domaines 2&amp;3'!$A$39:$L$43,12,0))*$B$6,error),"")</f>
        <v/>
      </c>
      <c r="I1827" s="119">
        <f>IFERROR((VLOOKUP(E1827,'Simulations - Consolidé'!$A$41:$P$45,15,0)*D1827+VLOOKUP(E1827,'Simulations - Consolidé'!$A$41:$P$45,16,0)),"")*$C$6</f>
        <v>7698.4698606271777</v>
      </c>
      <c r="J1827" s="167">
        <v>5370.6</v>
      </c>
      <c r="K1827" s="167">
        <v>6444.72</v>
      </c>
      <c r="L1827" s="167">
        <v>4757.12</v>
      </c>
      <c r="M1827" s="167">
        <v>5708.55</v>
      </c>
      <c r="N1827" s="167">
        <v>4976.97</v>
      </c>
      <c r="O1827" s="167">
        <v>5972.37</v>
      </c>
    </row>
    <row r="1828" spans="1:15">
      <c r="A1828" s="1" t="s">
        <v>7744</v>
      </c>
      <c r="B1828" s="1" t="str">
        <f>VLOOKUP(A1828,'BDD de référence'!$B$5:$D$5006,3,0)</f>
        <v>67</v>
      </c>
      <c r="C1828" s="1" t="str">
        <f>VLOOKUP(A1828,'BDD de référence'!$B$5:$E$5006,4,0)</f>
        <v>Grand Est</v>
      </c>
      <c r="D1828" s="201">
        <v>4546.5</v>
      </c>
      <c r="E1828" s="189" t="str">
        <f t="shared" si="28"/>
        <v>Tranche A</v>
      </c>
      <c r="F1828" s="119">
        <f>IFERROR((VLOOKUP(E1828,'Simulations - Consolidé'!$A$41:$P$45,13,0)*D1828+VLOOKUP(E1828,'Simulations - Consolidé'!$A$41:$P$45,14,0)),"")*$B$6</f>
        <v>18612.45</v>
      </c>
      <c r="G1828" s="119" t="str" cm="1">
        <f t="array" ref="G1828">IF(SUMIF('BDD de référence'!$B$6:$B$4786,A1828,'BDD de référence'!$I$6:$I$4786)&gt;0,IFERROR((VLOOKUP(E1828,'Volet 1 - Domaines 2&amp;3'!$A$39:$L$43,11,0)*D1828+VLOOKUP(E1828,'Volet 1 - Domaines 2&amp;3'!$A$39:$L$43,12,0))*$B$6,error),"")</f>
        <v/>
      </c>
      <c r="H1828" s="119" t="str" cm="1">
        <f t="array" ref="H1828">IF(SUMIF('BDD de référence'!$B$6:$B$4786,A1828,'BDD de référence'!$J$6:$J$4786)&gt;0,IFERROR((VLOOKUP(E1828,'Volet 1 - Domaines 2&amp;3'!$A$39:$L$43,11,0)*D1828+VLOOKUP(E1828,'Volet 1 - Domaines 2&amp;3'!$A$39:$L$43,12,0))*$B$6,error),"")</f>
        <v/>
      </c>
      <c r="I1828" s="119">
        <f>IFERROR((VLOOKUP(E1828,'Simulations - Consolidé'!$A$41:$P$45,15,0)*D1828+VLOOKUP(E1828,'Simulations - Consolidé'!$A$41:$P$45,16,0)),"")*$C$6</f>
        <v>8091.2085365853654</v>
      </c>
      <c r="J1828" s="167">
        <v>5665.84</v>
      </c>
      <c r="K1828" s="167">
        <v>6799.01</v>
      </c>
      <c r="L1828" s="167">
        <v>4978.55</v>
      </c>
      <c r="M1828" s="167">
        <v>5974.26</v>
      </c>
      <c r="N1828" s="167">
        <v>5124.59</v>
      </c>
      <c r="O1828" s="167">
        <v>6149.51</v>
      </c>
    </row>
    <row r="1829" spans="1:15">
      <c r="A1829" s="1" t="s">
        <v>7707</v>
      </c>
      <c r="B1829" s="1" t="str">
        <f>VLOOKUP(A1829,'BDD de référence'!$B$5:$D$5006,3,0)</f>
        <v>67</v>
      </c>
      <c r="C1829" s="1" t="str">
        <f>VLOOKUP(A1829,'BDD de référence'!$B$5:$E$5006,4,0)</f>
        <v>Grand Est</v>
      </c>
      <c r="D1829" s="201">
        <v>12304</v>
      </c>
      <c r="E1829" s="189" t="str">
        <f t="shared" si="28"/>
        <v>Tranche B</v>
      </c>
      <c r="F1829" s="119">
        <f>IFERROR((VLOOKUP(E1829,'Simulations - Consolidé'!$A$41:$P$45,13,0)*D1829+VLOOKUP(E1829,'Simulations - Consolidé'!$A$41:$P$45,14,0)),"")*$B$6</f>
        <v>27380.748387096774</v>
      </c>
      <c r="G1829" s="119" t="str" cm="1">
        <f t="array" ref="G1829">IF(SUMIF('BDD de référence'!$B$6:$B$4786,A1829,'BDD de référence'!$I$6:$I$4786)&gt;0,IFERROR((VLOOKUP(E1829,'Volet 1 - Domaines 2&amp;3'!$A$39:$L$43,11,0)*D1829+VLOOKUP(E1829,'Volet 1 - Domaines 2&amp;3'!$A$39:$L$43,12,0))*$B$6,error),"")</f>
        <v/>
      </c>
      <c r="H1829" s="119" t="str" cm="1">
        <f t="array" ref="H1829">IF(SUMIF('BDD de référence'!$B$6:$B$4786,A1829,'BDD de référence'!$J$6:$J$4786)&gt;0,IFERROR((VLOOKUP(E1829,'Volet 1 - Domaines 2&amp;3'!$A$39:$L$43,11,0)*D1829+VLOOKUP(E1829,'Volet 1 - Domaines 2&amp;3'!$A$39:$L$43,12,0))*$B$6,error),"")</f>
        <v/>
      </c>
      <c r="I1829" s="119">
        <f>IFERROR((VLOOKUP(E1829,'Simulations - Consolidé'!$A$41:$P$45,15,0)*D1829+VLOOKUP(E1829,'Simulations - Consolidé'!$A$41:$P$45,16,0)),"")*$C$6</f>
        <v>11902.965224232887</v>
      </c>
      <c r="J1829" s="167">
        <v>7818.4000000000005</v>
      </c>
      <c r="K1829" s="167">
        <v>9382.08</v>
      </c>
      <c r="L1829" s="167">
        <v>6842.4800000000005</v>
      </c>
      <c r="M1829" s="167">
        <v>8210.98</v>
      </c>
      <c r="N1829" s="167">
        <v>5844.42</v>
      </c>
      <c r="O1829" s="167">
        <v>7013.31</v>
      </c>
    </row>
    <row r="1830" spans="1:15">
      <c r="A1830" s="1" t="s">
        <v>7695</v>
      </c>
      <c r="B1830" s="1" t="str">
        <f>VLOOKUP(A1830,'BDD de référence'!$B$5:$D$5006,3,0)</f>
        <v>67</v>
      </c>
      <c r="C1830" s="1" t="str">
        <f>VLOOKUP(A1830,'BDD de référence'!$B$5:$E$5006,4,0)</f>
        <v>Grand Est</v>
      </c>
      <c r="D1830" s="201">
        <v>20705</v>
      </c>
      <c r="E1830" s="189" t="str">
        <f t="shared" si="28"/>
        <v>Tranche B</v>
      </c>
      <c r="F1830" s="119">
        <f>IFERROR((VLOOKUP(E1830,'Simulations - Consolidé'!$A$41:$P$45,13,0)*D1830+VLOOKUP(E1830,'Simulations - Consolidé'!$A$41:$P$45,14,0)),"")*$B$6</f>
        <v>38437.548387096773</v>
      </c>
      <c r="G1830" s="119" t="str" cm="1">
        <f t="array" ref="G1830">IF(SUMIF('BDD de référence'!$B$6:$B$4786,A1830,'BDD de référence'!$I$6:$I$4786)&gt;0,IFERROR((VLOOKUP(E1830,'Volet 1 - Domaines 2&amp;3'!$A$39:$L$43,11,0)*D1830+VLOOKUP(E1830,'Volet 1 - Domaines 2&amp;3'!$A$39:$L$43,12,0))*$B$6,error),"")</f>
        <v/>
      </c>
      <c r="H1830" s="119" t="str" cm="1">
        <f t="array" ref="H1830">IF(SUMIF('BDD de référence'!$B$6:$B$4786,A1830,'BDD de référence'!$J$6:$J$4786)&gt;0,IFERROR((VLOOKUP(E1830,'Volet 1 - Domaines 2&amp;3'!$A$39:$L$43,11,0)*D1830+VLOOKUP(E1830,'Volet 1 - Domaines 2&amp;3'!$A$39:$L$43,12,0))*$B$6,error),"")</f>
        <v/>
      </c>
      <c r="I1830" s="119">
        <f>IFERROR((VLOOKUP(E1830,'Simulations - Consolidé'!$A$41:$P$45,15,0)*D1830+VLOOKUP(E1830,'Simulations - Consolidé'!$A$41:$P$45,16,0)),"")*$C$6</f>
        <v>16709.579858379231</v>
      </c>
      <c r="J1830" s="167">
        <v>10302.56</v>
      </c>
      <c r="K1830" s="167">
        <v>12363.08</v>
      </c>
      <c r="L1830" s="167">
        <v>9100.81</v>
      </c>
      <c r="M1830" s="167">
        <v>10920.98</v>
      </c>
      <c r="N1830" s="167">
        <v>6521.92</v>
      </c>
      <c r="O1830" s="167">
        <v>7826.31</v>
      </c>
    </row>
    <row r="1831" spans="1:15">
      <c r="A1831" s="1" t="s">
        <v>7663</v>
      </c>
      <c r="B1831" s="1" t="str">
        <f>VLOOKUP(A1831,'BDD de référence'!$B$5:$D$5006,3,0)</f>
        <v>67</v>
      </c>
      <c r="C1831" s="1" t="str">
        <f>VLOOKUP(A1831,'BDD de référence'!$B$5:$E$5006,4,0)</f>
        <v>Grand Est</v>
      </c>
      <c r="D1831" s="201">
        <v>54932.75</v>
      </c>
      <c r="E1831" s="189" t="str">
        <f t="shared" si="28"/>
        <v>Tranche C</v>
      </c>
      <c r="F1831" s="119">
        <f>IFERROR((VLOOKUP(E1831,'Simulations - Consolidé'!$A$41:$P$45,13,0)*D1831+VLOOKUP(E1831,'Simulations - Consolidé'!$A$41:$P$45,14,0)),"")*$B$6</f>
        <v>54351.418915662645</v>
      </c>
      <c r="G1831" s="119" t="str" cm="1">
        <f t="array" ref="G1831">IF(SUMIF('BDD de référence'!$B$6:$B$4786,A1831,'BDD de référence'!$I$6:$I$4786)&gt;0,IFERROR((VLOOKUP(E1831,'Volet 1 - Domaines 2&amp;3'!$A$39:$L$43,11,0)*D1831+VLOOKUP(E1831,'Volet 1 - Domaines 2&amp;3'!$A$39:$L$43,12,0))*$B$6,error),"")</f>
        <v/>
      </c>
      <c r="H1831" s="119" cm="1">
        <f t="array" ref="H1831">IF(SUMIF('BDD de référence'!$B$6:$B$4786,A1831,'BDD de référence'!$J$6:$J$4786)&gt;0,IFERROR((VLOOKUP(E1831,'Volet 1 - Domaines 2&amp;3'!$A$39:$L$43,11,0)*D1831+VLOOKUP(E1831,'Volet 1 - Domaines 2&amp;3'!$A$39:$L$43,12,0))*$B$6,error),"")</f>
        <v>25554.283253012047</v>
      </c>
      <c r="I1831" s="119">
        <f>IFERROR((VLOOKUP(E1831,'Simulations - Consolidé'!$A$41:$P$45,15,0)*D1831+VLOOKUP(E1831,'Simulations - Consolidé'!$A$41:$P$45,16,0)),"")*$C$6</f>
        <v>23627.661307669707</v>
      </c>
      <c r="J1831" s="167">
        <v>14350.15</v>
      </c>
      <c r="K1831" s="167">
        <v>17220.18</v>
      </c>
      <c r="L1831" s="167">
        <v>11341.75</v>
      </c>
      <c r="M1831" s="167">
        <v>13610.1</v>
      </c>
      <c r="N1831" s="167">
        <v>8229.7000000000007</v>
      </c>
      <c r="O1831" s="167">
        <v>9875.64</v>
      </c>
    </row>
    <row r="1832" spans="1:15">
      <c r="A1832" s="1" t="s">
        <v>7703</v>
      </c>
      <c r="B1832" s="1" t="str">
        <f>VLOOKUP(A1832,'BDD de référence'!$B$5:$D$5006,3,0)</f>
        <v>67</v>
      </c>
      <c r="C1832" s="1" t="str">
        <f>VLOOKUP(A1832,'BDD de référence'!$B$5:$E$5006,4,0)</f>
        <v>Grand Est</v>
      </c>
      <c r="D1832" s="201">
        <v>15611</v>
      </c>
      <c r="E1832" s="189" t="str">
        <f t="shared" si="28"/>
        <v>Tranche B</v>
      </c>
      <c r="F1832" s="119">
        <f>IFERROR((VLOOKUP(E1832,'Simulations - Consolidé'!$A$41:$P$45,13,0)*D1832+VLOOKUP(E1832,'Simulations - Consolidé'!$A$41:$P$45,14,0)),"")*$B$6</f>
        <v>31733.187096774189</v>
      </c>
      <c r="G1832" s="119" t="str" cm="1">
        <f t="array" ref="G1832">IF(SUMIF('BDD de référence'!$B$6:$B$4786,A1832,'BDD de référence'!$I$6:$I$4786)&gt;0,IFERROR((VLOOKUP(E1832,'Volet 1 - Domaines 2&amp;3'!$A$39:$L$43,11,0)*D1832+VLOOKUP(E1832,'Volet 1 - Domaines 2&amp;3'!$A$39:$L$43,12,0))*$B$6,error),"")</f>
        <v/>
      </c>
      <c r="H1832" s="119" t="str" cm="1">
        <f t="array" ref="H1832">IF(SUMIF('BDD de référence'!$B$6:$B$4786,A1832,'BDD de référence'!$J$6:$J$4786)&gt;0,IFERROR((VLOOKUP(E1832,'Volet 1 - Domaines 2&amp;3'!$A$39:$L$43,11,0)*D1832+VLOOKUP(E1832,'Volet 1 - Domaines 2&amp;3'!$A$39:$L$43,12,0))*$B$6,error),"")</f>
        <v/>
      </c>
      <c r="I1832" s="119">
        <f>IFERROR((VLOOKUP(E1832,'Simulations - Consolidé'!$A$41:$P$45,15,0)*D1832+VLOOKUP(E1832,'Simulations - Consolidé'!$A$41:$P$45,16,0)),"")*$C$6</f>
        <v>13795.058379228953</v>
      </c>
      <c r="J1832" s="167">
        <v>8796.27</v>
      </c>
      <c r="K1832" s="167">
        <v>10555.53</v>
      </c>
      <c r="L1832" s="167">
        <v>7731.46</v>
      </c>
      <c r="M1832" s="167">
        <v>9277.76</v>
      </c>
      <c r="N1832" s="167">
        <v>6111.1100000000006</v>
      </c>
      <c r="O1832" s="167">
        <v>7333.34</v>
      </c>
    </row>
    <row r="1833" spans="1:15">
      <c r="A1833" s="1" t="s">
        <v>7699</v>
      </c>
      <c r="B1833" s="1" t="str">
        <f>VLOOKUP(A1833,'BDD de référence'!$B$5:$D$5006,3,0)</f>
        <v>67</v>
      </c>
      <c r="C1833" s="1" t="str">
        <f>VLOOKUP(A1833,'BDD de référence'!$B$5:$E$5006,4,0)</f>
        <v>Grand Est</v>
      </c>
      <c r="D1833" s="201">
        <v>16702</v>
      </c>
      <c r="E1833" s="189" t="str">
        <f t="shared" si="28"/>
        <v>Tranche B</v>
      </c>
      <c r="F1833" s="119">
        <f>IFERROR((VLOOKUP(E1833,'Simulations - Consolidé'!$A$41:$P$45,13,0)*D1833+VLOOKUP(E1833,'Simulations - Consolidé'!$A$41:$P$45,14,0)),"")*$B$6</f>
        <v>33169.083870967741</v>
      </c>
      <c r="G1833" s="119" t="str" cm="1">
        <f t="array" ref="G1833">IF(SUMIF('BDD de référence'!$B$6:$B$4786,A1833,'BDD de référence'!$I$6:$I$4786)&gt;0,IFERROR((VLOOKUP(E1833,'Volet 1 - Domaines 2&amp;3'!$A$39:$L$43,11,0)*D1833+VLOOKUP(E1833,'Volet 1 - Domaines 2&amp;3'!$A$39:$L$43,12,0))*$B$6,error),"")</f>
        <v/>
      </c>
      <c r="H1833" s="119" cm="1">
        <f t="array" ref="H1833">IF(SUMIF('BDD de référence'!$B$6:$B$4786,A1833,'BDD de référence'!$J$6:$J$4786)&gt;0,IFERROR((VLOOKUP(E1833,'Volet 1 - Domaines 2&amp;3'!$A$39:$L$43,11,0)*D1833+VLOOKUP(E1833,'Volet 1 - Domaines 2&amp;3'!$A$39:$L$43,12,0))*$B$6,error),"")</f>
        <v>17966.587096774194</v>
      </c>
      <c r="I1833" s="119">
        <f>IFERROR((VLOOKUP(E1833,'Simulations - Consolidé'!$A$41:$P$45,15,0)*D1833+VLOOKUP(E1833,'Simulations - Consolidé'!$A$41:$P$45,16,0)),"")*$C$6</f>
        <v>14419.271754523996</v>
      </c>
      <c r="J1833" s="167">
        <v>9118.880000000001</v>
      </c>
      <c r="K1833" s="167">
        <v>10942.66</v>
      </c>
      <c r="L1833" s="167">
        <v>8024.74</v>
      </c>
      <c r="M1833" s="167">
        <v>9629.69</v>
      </c>
      <c r="N1833" s="167">
        <v>6199.1</v>
      </c>
      <c r="O1833" s="167">
        <v>7438.92</v>
      </c>
    </row>
    <row r="1834" spans="1:15">
      <c r="A1834" s="1" t="s">
        <v>7900</v>
      </c>
      <c r="B1834" s="1" t="str">
        <f>VLOOKUP(A1834,'BDD de référence'!$B$5:$D$5006,3,0)</f>
        <v>68</v>
      </c>
      <c r="C1834" s="1" t="str">
        <f>VLOOKUP(A1834,'BDD de référence'!$B$5:$E$5006,4,0)</f>
        <v>Grand Est</v>
      </c>
      <c r="D1834" s="201">
        <v>6407</v>
      </c>
      <c r="E1834" s="189" t="str">
        <f t="shared" si="28"/>
        <v>Tranche A</v>
      </c>
      <c r="F1834" s="119">
        <f>IFERROR((VLOOKUP(E1834,'Simulations - Consolidé'!$A$41:$P$45,13,0)*D1834+VLOOKUP(E1834,'Simulations - Consolidé'!$A$41:$P$45,14,0)),"")*$B$6</f>
        <v>19967.957142857143</v>
      </c>
      <c r="G1834" s="119" t="str" cm="1">
        <f t="array" ref="G1834">IF(SUMIF('BDD de référence'!$B$6:$B$4786,A1834,'BDD de référence'!$I$6:$I$4786)&gt;0,IFERROR((VLOOKUP(E1834,'Volet 1 - Domaines 2&amp;3'!$A$39:$L$43,11,0)*D1834+VLOOKUP(E1834,'Volet 1 - Domaines 2&amp;3'!$A$39:$L$43,12,0))*$B$6,error),"")</f>
        <v/>
      </c>
      <c r="H1834" s="119" t="str" cm="1">
        <f t="array" ref="H1834">IF(SUMIF('BDD de référence'!$B$6:$B$4786,A1834,'BDD de référence'!$J$6:$J$4786)&gt;0,IFERROR((VLOOKUP(E1834,'Volet 1 - Domaines 2&amp;3'!$A$39:$L$43,11,0)*D1834+VLOOKUP(E1834,'Volet 1 - Domaines 2&amp;3'!$A$39:$L$43,12,0))*$B$6,error),"")</f>
        <v/>
      </c>
      <c r="I1834" s="119">
        <f>IFERROR((VLOOKUP(E1834,'Simulations - Consolidé'!$A$41:$P$45,15,0)*D1834+VLOOKUP(E1834,'Simulations - Consolidé'!$A$41:$P$45,16,0)),"")*$C$6</f>
        <v>8680.4749128919848</v>
      </c>
      <c r="J1834" s="167">
        <v>6108.8200000000006</v>
      </c>
      <c r="K1834" s="167">
        <v>7330.59</v>
      </c>
      <c r="L1834" s="167">
        <v>5310.7800000000007</v>
      </c>
      <c r="M1834" s="167">
        <v>6372.9400000000005</v>
      </c>
      <c r="N1834" s="167">
        <v>5346.08</v>
      </c>
      <c r="O1834" s="167">
        <v>6415.3</v>
      </c>
    </row>
    <row r="1835" spans="1:15">
      <c r="A1835" s="1" t="s">
        <v>7869</v>
      </c>
      <c r="B1835" s="1" t="str">
        <f>VLOOKUP(A1835,'BDD de référence'!$B$5:$D$5006,3,0)</f>
        <v>68</v>
      </c>
      <c r="C1835" s="1" t="str">
        <f>VLOOKUP(A1835,'BDD de référence'!$B$5:$E$5006,4,0)</f>
        <v>Grand Est</v>
      </c>
      <c r="D1835" s="201">
        <v>12787.5</v>
      </c>
      <c r="E1835" s="189" t="str">
        <f t="shared" si="28"/>
        <v>Tranche B</v>
      </c>
      <c r="F1835" s="119">
        <f>IFERROR((VLOOKUP(E1835,'Simulations - Consolidé'!$A$41:$P$45,13,0)*D1835+VLOOKUP(E1835,'Simulations - Consolidé'!$A$41:$P$45,14,0)),"")*$B$6</f>
        <v>28017.096774193546</v>
      </c>
      <c r="G1835" s="119" t="str" cm="1">
        <f t="array" ref="G1835">IF(SUMIF('BDD de référence'!$B$6:$B$4786,A1835,'BDD de référence'!$I$6:$I$4786)&gt;0,IFERROR((VLOOKUP(E1835,'Volet 1 - Domaines 2&amp;3'!$A$39:$L$43,11,0)*D1835+VLOOKUP(E1835,'Volet 1 - Domaines 2&amp;3'!$A$39:$L$43,12,0))*$B$6,error),"")</f>
        <v/>
      </c>
      <c r="H1835" s="119" t="str" cm="1">
        <f t="array" ref="H1835">IF(SUMIF('BDD de référence'!$B$6:$B$4786,A1835,'BDD de référence'!$J$6:$J$4786)&gt;0,IFERROR((VLOOKUP(E1835,'Volet 1 - Domaines 2&amp;3'!$A$39:$L$43,11,0)*D1835+VLOOKUP(E1835,'Volet 1 - Domaines 2&amp;3'!$A$39:$L$43,12,0))*$B$6,error),"")</f>
        <v/>
      </c>
      <c r="I1835" s="119">
        <f>IFERROR((VLOOKUP(E1835,'Simulations - Consolidé'!$A$41:$P$45,15,0)*D1835+VLOOKUP(E1835,'Simulations - Consolidé'!$A$41:$P$45,16,0)),"")*$C$6</f>
        <v>12179.598741148702</v>
      </c>
      <c r="J1835" s="167">
        <v>7961.3600000000006</v>
      </c>
      <c r="K1835" s="167">
        <v>9553.64</v>
      </c>
      <c r="L1835" s="167">
        <v>6972.45</v>
      </c>
      <c r="M1835" s="167">
        <v>8366.94</v>
      </c>
      <c r="N1835" s="167">
        <v>5883.41</v>
      </c>
      <c r="O1835" s="167">
        <v>7060.1</v>
      </c>
    </row>
    <row r="1836" spans="1:15">
      <c r="A1836" s="1" t="s">
        <v>7852</v>
      </c>
      <c r="B1836" s="1" t="str">
        <f>VLOOKUP(A1836,'BDD de référence'!$B$5:$D$5006,3,0)</f>
        <v>68</v>
      </c>
      <c r="C1836" s="1" t="str">
        <f>VLOOKUP(A1836,'BDD de référence'!$B$5:$E$5006,4,0)</f>
        <v>Grand Est</v>
      </c>
      <c r="D1836" s="201">
        <v>19614</v>
      </c>
      <c r="E1836" s="189" t="str">
        <f t="shared" si="28"/>
        <v>Tranche B</v>
      </c>
      <c r="F1836" s="119">
        <f>IFERROR((VLOOKUP(E1836,'Simulations - Consolidé'!$A$41:$P$45,13,0)*D1836+VLOOKUP(E1836,'Simulations - Consolidé'!$A$41:$P$45,14,0)),"")*$B$6</f>
        <v>37001.651612903224</v>
      </c>
      <c r="G1836" s="119" t="str" cm="1">
        <f t="array" ref="G1836">IF(SUMIF('BDD de référence'!$B$6:$B$4786,A1836,'BDD de référence'!$I$6:$I$4786)&gt;0,IFERROR((VLOOKUP(E1836,'Volet 1 - Domaines 2&amp;3'!$A$39:$L$43,11,0)*D1836+VLOOKUP(E1836,'Volet 1 - Domaines 2&amp;3'!$A$39:$L$43,12,0))*$B$6,error),"")</f>
        <v/>
      </c>
      <c r="H1836" s="119" t="str" cm="1">
        <f t="array" ref="H1836">IF(SUMIF('BDD de référence'!$B$6:$B$4786,A1836,'BDD de référence'!$J$6:$J$4786)&gt;0,IFERROR((VLOOKUP(E1836,'Volet 1 - Domaines 2&amp;3'!$A$39:$L$43,11,0)*D1836+VLOOKUP(E1836,'Volet 1 - Domaines 2&amp;3'!$A$39:$L$43,12,0))*$B$6,error),"")</f>
        <v/>
      </c>
      <c r="I1836" s="119">
        <f>IFERROR((VLOOKUP(E1836,'Simulations - Consolidé'!$A$41:$P$45,15,0)*D1836+VLOOKUP(E1836,'Simulations - Consolidé'!$A$41:$P$45,16,0)),"")*$C$6</f>
        <v>16085.366483084186</v>
      </c>
      <c r="J1836" s="167">
        <v>9979.9500000000007</v>
      </c>
      <c r="K1836" s="167">
        <v>11975.94</v>
      </c>
      <c r="L1836" s="167">
        <v>8807.5400000000009</v>
      </c>
      <c r="M1836" s="167">
        <v>10569.050000000001</v>
      </c>
      <c r="N1836" s="167">
        <v>6433.93</v>
      </c>
      <c r="O1836" s="167">
        <v>7720.72</v>
      </c>
    </row>
    <row r="1837" spans="1:15">
      <c r="A1837" s="1" t="s">
        <v>7860</v>
      </c>
      <c r="B1837" s="1" t="str">
        <f>VLOOKUP(A1837,'BDD de référence'!$B$5:$D$5006,3,0)</f>
        <v>68</v>
      </c>
      <c r="C1837" s="1" t="str">
        <f>VLOOKUP(A1837,'BDD de référence'!$B$5:$E$5006,4,0)</f>
        <v>Grand Est</v>
      </c>
      <c r="D1837" s="201">
        <v>15384</v>
      </c>
      <c r="E1837" s="189" t="str">
        <f t="shared" si="28"/>
        <v>Tranche B</v>
      </c>
      <c r="F1837" s="119">
        <f>IFERROR((VLOOKUP(E1837,'Simulations - Consolidé'!$A$41:$P$45,13,0)*D1837+VLOOKUP(E1837,'Simulations - Consolidé'!$A$41:$P$45,14,0)),"")*$B$6</f>
        <v>31434.425806451607</v>
      </c>
      <c r="G1837" s="119" t="str" cm="1">
        <f t="array" ref="G1837">IF(SUMIF('BDD de référence'!$B$6:$B$4786,A1837,'BDD de référence'!$I$6:$I$4786)&gt;0,IFERROR((VLOOKUP(E1837,'Volet 1 - Domaines 2&amp;3'!$A$39:$L$43,11,0)*D1837+VLOOKUP(E1837,'Volet 1 - Domaines 2&amp;3'!$A$39:$L$43,12,0))*$B$6,error),"")</f>
        <v/>
      </c>
      <c r="H1837" s="119" t="str" cm="1">
        <f t="array" ref="H1837">IF(SUMIF('BDD de référence'!$B$6:$B$4786,A1837,'BDD de référence'!$J$6:$J$4786)&gt;0,IFERROR((VLOOKUP(E1837,'Volet 1 - Domaines 2&amp;3'!$A$39:$L$43,11,0)*D1837+VLOOKUP(E1837,'Volet 1 - Domaines 2&amp;3'!$A$39:$L$43,12,0))*$B$6,error),"")</f>
        <v/>
      </c>
      <c r="I1837" s="119">
        <f>IFERROR((VLOOKUP(E1837,'Simulations - Consolidé'!$A$41:$P$45,15,0)*D1837+VLOOKUP(E1837,'Simulations - Consolidé'!$A$41:$P$45,16,0)),"")*$C$6</f>
        <v>13665.180802517702</v>
      </c>
      <c r="J1837" s="167">
        <v>8729.15</v>
      </c>
      <c r="K1837" s="167">
        <v>10474.98</v>
      </c>
      <c r="L1837" s="167">
        <v>7670.4400000000005</v>
      </c>
      <c r="M1837" s="167">
        <v>9204.5300000000007</v>
      </c>
      <c r="N1837" s="167">
        <v>6092.8</v>
      </c>
      <c r="O1837" s="167">
        <v>7311.36</v>
      </c>
    </row>
    <row r="1838" spans="1:15">
      <c r="A1838" s="1" t="s">
        <v>7904</v>
      </c>
      <c r="B1838" s="1" t="str">
        <f>VLOOKUP(A1838,'BDD de référence'!$B$5:$D$5006,3,0)</f>
        <v>68</v>
      </c>
      <c r="C1838" s="1" t="str">
        <f>VLOOKUP(A1838,'BDD de référence'!$B$5:$E$5006,4,0)</f>
        <v>Grand Est</v>
      </c>
      <c r="D1838" s="201">
        <v>5167.5</v>
      </c>
      <c r="E1838" s="189" t="str">
        <f t="shared" si="28"/>
        <v>Tranche A</v>
      </c>
      <c r="F1838" s="119">
        <f>IFERROR((VLOOKUP(E1838,'Simulations - Consolidé'!$A$41:$P$45,13,0)*D1838+VLOOKUP(E1838,'Simulations - Consolidé'!$A$41:$P$45,14,0)),"")*$B$6</f>
        <v>19064.892857142855</v>
      </c>
      <c r="G1838" s="119" t="str" cm="1">
        <f t="array" ref="G1838">IF(SUMIF('BDD de référence'!$B$6:$B$4786,A1838,'BDD de référence'!$I$6:$I$4786)&gt;0,IFERROR((VLOOKUP(E1838,'Volet 1 - Domaines 2&amp;3'!$A$39:$L$43,11,0)*D1838+VLOOKUP(E1838,'Volet 1 - Domaines 2&amp;3'!$A$39:$L$43,12,0))*$B$6,error),"")</f>
        <v/>
      </c>
      <c r="H1838" s="119" t="str" cm="1">
        <f t="array" ref="H1838">IF(SUMIF('BDD de référence'!$B$6:$B$4786,A1838,'BDD de référence'!$J$6:$J$4786)&gt;0,IFERROR((VLOOKUP(E1838,'Volet 1 - Domaines 2&amp;3'!$A$39:$L$43,11,0)*D1838+VLOOKUP(E1838,'Volet 1 - Domaines 2&amp;3'!$A$39:$L$43,12,0))*$B$6,error),"")</f>
        <v/>
      </c>
      <c r="I1838" s="119">
        <f>IFERROR((VLOOKUP(E1838,'Simulations - Consolidé'!$A$41:$P$45,15,0)*D1838+VLOOKUP(E1838,'Simulations - Consolidé'!$A$41:$P$45,16,0)),"")*$C$6</f>
        <v>8287.8945993031357</v>
      </c>
      <c r="J1838" s="167">
        <v>5813.7</v>
      </c>
      <c r="K1838" s="167">
        <v>6976.44</v>
      </c>
      <c r="L1838" s="167">
        <v>5089.45</v>
      </c>
      <c r="M1838" s="167">
        <v>6107.34</v>
      </c>
      <c r="N1838" s="167">
        <v>5198.5200000000004</v>
      </c>
      <c r="O1838" s="167">
        <v>6238.2300000000005</v>
      </c>
    </row>
    <row r="1839" spans="1:15">
      <c r="A1839" s="1" t="s">
        <v>7858</v>
      </c>
      <c r="B1839" s="1" t="str">
        <f>VLOOKUP(A1839,'BDD de référence'!$B$5:$D$5006,3,0)</f>
        <v>68</v>
      </c>
      <c r="C1839" s="1" t="str">
        <f>VLOOKUP(A1839,'BDD de référence'!$B$5:$E$5006,4,0)</f>
        <v>Grand Est</v>
      </c>
      <c r="D1839" s="201">
        <v>15820</v>
      </c>
      <c r="E1839" s="189" t="str">
        <f t="shared" si="28"/>
        <v>Tranche B</v>
      </c>
      <c r="F1839" s="119">
        <f>IFERROR((VLOOKUP(E1839,'Simulations - Consolidé'!$A$41:$P$45,13,0)*D1839+VLOOKUP(E1839,'Simulations - Consolidé'!$A$41:$P$45,14,0)),"")*$B$6</f>
        <v>32008.258064516129</v>
      </c>
      <c r="G1839" s="119" t="str" cm="1">
        <f t="array" ref="G1839">IF(SUMIF('BDD de référence'!$B$6:$B$4786,A1839,'BDD de référence'!$I$6:$I$4786)&gt;0,IFERROR((VLOOKUP(E1839,'Volet 1 - Domaines 2&amp;3'!$A$39:$L$43,11,0)*D1839+VLOOKUP(E1839,'Volet 1 - Domaines 2&amp;3'!$A$39:$L$43,12,0))*$B$6,error),"")</f>
        <v/>
      </c>
      <c r="H1839" s="119" t="str" cm="1">
        <f t="array" ref="H1839">IF(SUMIF('BDD de référence'!$B$6:$B$4786,A1839,'BDD de référence'!$J$6:$J$4786)&gt;0,IFERROR((VLOOKUP(E1839,'Volet 1 - Domaines 2&amp;3'!$A$39:$L$43,11,0)*D1839+VLOOKUP(E1839,'Volet 1 - Domaines 2&amp;3'!$A$39:$L$43,12,0))*$B$6,error),"")</f>
        <v/>
      </c>
      <c r="I1839" s="119">
        <f>IFERROR((VLOOKUP(E1839,'Simulations - Consolidé'!$A$41:$P$45,15,0)*D1839+VLOOKUP(E1839,'Simulations - Consolidé'!$A$41:$P$45,16,0)),"")*$C$6</f>
        <v>13914.637293469708</v>
      </c>
      <c r="J1839" s="167">
        <v>8858.07</v>
      </c>
      <c r="K1839" s="167">
        <v>10629.69</v>
      </c>
      <c r="L1839" s="167">
        <v>7787.6500000000005</v>
      </c>
      <c r="M1839" s="167">
        <v>9345.18</v>
      </c>
      <c r="N1839" s="167">
        <v>6127.96</v>
      </c>
      <c r="O1839" s="167">
        <v>7353.56</v>
      </c>
    </row>
    <row r="1840" spans="1:15">
      <c r="A1840" s="1" t="s">
        <v>7909</v>
      </c>
      <c r="B1840" s="1" t="str">
        <f>VLOOKUP(A1840,'BDD de référence'!$B$5:$D$5006,3,0)</f>
        <v>68</v>
      </c>
      <c r="C1840" s="1" t="str">
        <f>VLOOKUP(A1840,'BDD de référence'!$B$5:$E$5006,4,0)</f>
        <v>Grand Est</v>
      </c>
      <c r="D1840" s="201">
        <v>3814</v>
      </c>
      <c r="E1840" s="189" t="str">
        <f t="shared" si="28"/>
        <v>Tranche A</v>
      </c>
      <c r="F1840" s="119">
        <f>IFERROR((VLOOKUP(E1840,'Simulations - Consolidé'!$A$41:$P$45,13,0)*D1840+VLOOKUP(E1840,'Simulations - Consolidé'!$A$41:$P$45,14,0)),"")*$B$6</f>
        <v>18078.771428571425</v>
      </c>
      <c r="G1840" s="119" t="str" cm="1">
        <f t="array" ref="G1840">IF(SUMIF('BDD de référence'!$B$6:$B$4786,A1840,'BDD de référence'!$I$6:$I$4786)&gt;0,IFERROR((VLOOKUP(E1840,'Volet 1 - Domaines 2&amp;3'!$A$39:$L$43,11,0)*D1840+VLOOKUP(E1840,'Volet 1 - Domaines 2&amp;3'!$A$39:$L$43,12,0))*$B$6,error),"")</f>
        <v/>
      </c>
      <c r="H1840" s="119" t="str" cm="1">
        <f t="array" ref="H1840">IF(SUMIF('BDD de référence'!$B$6:$B$4786,A1840,'BDD de référence'!$J$6:$J$4786)&gt;0,IFERROR((VLOOKUP(E1840,'Volet 1 - Domaines 2&amp;3'!$A$39:$L$43,11,0)*D1840+VLOOKUP(E1840,'Volet 1 - Domaines 2&amp;3'!$A$39:$L$43,12,0))*$B$6,error),"")</f>
        <v/>
      </c>
      <c r="I1840" s="119">
        <f>IFERROR((VLOOKUP(E1840,'Simulations - Consolidé'!$A$41:$P$45,15,0)*D1840+VLOOKUP(E1840,'Simulations - Consolidé'!$A$41:$P$45,16,0)),"")*$C$6</f>
        <v>7859.2076655052269</v>
      </c>
      <c r="J1840" s="167">
        <v>5491.4400000000005</v>
      </c>
      <c r="K1840" s="167">
        <v>6589.7300000000005</v>
      </c>
      <c r="L1840" s="167">
        <v>4847.75</v>
      </c>
      <c r="M1840" s="167">
        <v>5817.3</v>
      </c>
      <c r="N1840" s="167">
        <v>5037.3900000000003</v>
      </c>
      <c r="O1840" s="167">
        <v>6044.87</v>
      </c>
    </row>
    <row r="1841" spans="1:15">
      <c r="A1841" s="1" t="s">
        <v>7893</v>
      </c>
      <c r="B1841" s="1" t="str">
        <f>VLOOKUP(A1841,'BDD de référence'!$B$5:$D$5006,3,0)</f>
        <v>68</v>
      </c>
      <c r="C1841" s="1" t="str">
        <f>VLOOKUP(A1841,'BDD de référence'!$B$5:$E$5006,4,0)</f>
        <v>Grand Est</v>
      </c>
      <c r="D1841" s="201">
        <v>9487.75</v>
      </c>
      <c r="E1841" s="189" t="str">
        <f t="shared" si="28"/>
        <v>Tranche B</v>
      </c>
      <c r="F1841" s="119">
        <f>IFERROR((VLOOKUP(E1841,'Simulations - Consolidé'!$A$41:$P$45,13,0)*D1841+VLOOKUP(E1841,'Simulations - Consolidé'!$A$41:$P$45,14,0)),"")*$B$6</f>
        <v>23674.2</v>
      </c>
      <c r="G1841" s="119" t="str" cm="1">
        <f t="array" ref="G1841">IF(SUMIF('BDD de référence'!$B$6:$B$4786,A1841,'BDD de référence'!$I$6:$I$4786)&gt;0,IFERROR((VLOOKUP(E1841,'Volet 1 - Domaines 2&amp;3'!$A$39:$L$43,11,0)*D1841+VLOOKUP(E1841,'Volet 1 - Domaines 2&amp;3'!$A$39:$L$43,12,0))*$B$6,error),"")</f>
        <v/>
      </c>
      <c r="H1841" s="119" t="str" cm="1">
        <f t="array" ref="H1841">IF(SUMIF('BDD de référence'!$B$6:$B$4786,A1841,'BDD de référence'!$J$6:$J$4786)&gt;0,IFERROR((VLOOKUP(E1841,'Volet 1 - Domaines 2&amp;3'!$A$39:$L$43,11,0)*D1841+VLOOKUP(E1841,'Volet 1 - Domaines 2&amp;3'!$A$39:$L$43,12,0))*$B$6,error),"")</f>
        <v/>
      </c>
      <c r="I1841" s="119">
        <f>IFERROR((VLOOKUP(E1841,'Simulations - Consolidé'!$A$41:$P$45,15,0)*D1841+VLOOKUP(E1841,'Simulations - Consolidé'!$A$41:$P$45,16,0)),"")*$C$6</f>
        <v>10291.653658536585</v>
      </c>
      <c r="J1841" s="167">
        <v>6985.63</v>
      </c>
      <c r="K1841" s="167">
        <v>8382.76</v>
      </c>
      <c r="L1841" s="167">
        <v>6085.42</v>
      </c>
      <c r="M1841" s="167">
        <v>7302.51</v>
      </c>
      <c r="N1841" s="167">
        <v>5617.3</v>
      </c>
      <c r="O1841" s="167">
        <v>6740.76</v>
      </c>
    </row>
    <row r="1842" spans="1:15">
      <c r="A1842" s="1" t="s">
        <v>7881</v>
      </c>
      <c r="B1842" s="1" t="str">
        <f>VLOOKUP(A1842,'BDD de référence'!$B$5:$D$5006,3,0)</f>
        <v>68</v>
      </c>
      <c r="C1842" s="1" t="str">
        <f>VLOOKUP(A1842,'BDD de référence'!$B$5:$E$5006,4,0)</f>
        <v>Grand Est</v>
      </c>
      <c r="D1842" s="201">
        <v>11809</v>
      </c>
      <c r="E1842" s="189" t="str">
        <f t="shared" si="28"/>
        <v>Tranche B</v>
      </c>
      <c r="F1842" s="119">
        <f>IFERROR((VLOOKUP(E1842,'Simulations - Consolidé'!$A$41:$P$45,13,0)*D1842+VLOOKUP(E1842,'Simulations - Consolidé'!$A$41:$P$45,14,0)),"")*$B$6</f>
        <v>26729.264516129031</v>
      </c>
      <c r="G1842" s="119" t="str" cm="1">
        <f t="array" ref="G1842">IF(SUMIF('BDD de référence'!$B$6:$B$4786,A1842,'BDD de référence'!$I$6:$I$4786)&gt;0,IFERROR((VLOOKUP(E1842,'Volet 1 - Domaines 2&amp;3'!$A$39:$L$43,11,0)*D1842+VLOOKUP(E1842,'Volet 1 - Domaines 2&amp;3'!$A$39:$L$43,12,0))*$B$6,error),"")</f>
        <v/>
      </c>
      <c r="H1842" s="119" t="str" cm="1">
        <f t="array" ref="H1842">IF(SUMIF('BDD de référence'!$B$6:$B$4786,A1842,'BDD de référence'!$J$6:$J$4786)&gt;0,IFERROR((VLOOKUP(E1842,'Volet 1 - Domaines 2&amp;3'!$A$39:$L$43,11,0)*D1842+VLOOKUP(E1842,'Volet 1 - Domaines 2&amp;3'!$A$39:$L$43,12,0))*$B$6,error),"")</f>
        <v/>
      </c>
      <c r="I1842" s="119">
        <f>IFERROR((VLOOKUP(E1842,'Simulations - Consolidé'!$A$41:$P$45,15,0)*D1842+VLOOKUP(E1842,'Simulations - Consolidé'!$A$41:$P$45,16,0)),"")*$C$6</f>
        <v>11619.752006294255</v>
      </c>
      <c r="J1842" s="167">
        <v>7672.02</v>
      </c>
      <c r="K1842" s="167">
        <v>9206.43</v>
      </c>
      <c r="L1842" s="167">
        <v>6709.42</v>
      </c>
      <c r="M1842" s="167">
        <v>8051.31</v>
      </c>
      <c r="N1842" s="167">
        <v>5804.5</v>
      </c>
      <c r="O1842" s="167">
        <v>6965.4</v>
      </c>
    </row>
    <row r="1843" spans="1:15">
      <c r="A1843" s="1" t="s">
        <v>7825</v>
      </c>
      <c r="B1843" s="1" t="str">
        <f>VLOOKUP(A1843,'BDD de référence'!$B$5:$D$5006,3,0)</f>
        <v>68</v>
      </c>
      <c r="C1843" s="1" t="str">
        <f>VLOOKUP(A1843,'BDD de référence'!$B$5:$E$5006,4,0)</f>
        <v>Grand Est</v>
      </c>
      <c r="D1843" s="201">
        <v>78280.5</v>
      </c>
      <c r="E1843" s="189" t="str">
        <f t="shared" si="28"/>
        <v>Tranche C</v>
      </c>
      <c r="F1843" s="119">
        <f>IFERROR((VLOOKUP(E1843,'Simulations - Consolidé'!$A$41:$P$45,13,0)*D1843+VLOOKUP(E1843,'Simulations - Consolidé'!$A$41:$P$45,14,0)),"")*$B$6</f>
        <v>64106.840240963858</v>
      </c>
      <c r="G1843" s="119" t="str" cm="1">
        <f t="array" ref="G1843">IF(SUMIF('BDD de référence'!$B$6:$B$4786,A1843,'BDD de référence'!$I$6:$I$4786)&gt;0,IFERROR((VLOOKUP(E1843,'Volet 1 - Domaines 2&amp;3'!$A$39:$L$43,11,0)*D1843+VLOOKUP(E1843,'Volet 1 - Domaines 2&amp;3'!$A$39:$L$43,12,0))*$B$6,error),"")</f>
        <v/>
      </c>
      <c r="H1843" s="119" t="str" cm="1">
        <f t="array" ref="H1843">IF(SUMIF('BDD de référence'!$B$6:$B$4786,A1843,'BDD de référence'!$J$6:$J$4786)&gt;0,IFERROR((VLOOKUP(E1843,'Volet 1 - Domaines 2&amp;3'!$A$39:$L$43,11,0)*D1843+VLOOKUP(E1843,'Volet 1 - Domaines 2&amp;3'!$A$39:$L$43,12,0))*$B$6,error),"")</f>
        <v/>
      </c>
      <c r="I1843" s="119">
        <f>IFERROR((VLOOKUP(E1843,'Simulations - Consolidé'!$A$41:$P$45,15,0)*D1843+VLOOKUP(E1843,'Simulations - Consolidé'!$A$41:$P$45,16,0)),"")*$C$6</f>
        <v>27868.540305612696</v>
      </c>
      <c r="J1843" s="167">
        <v>16881.829999999998</v>
      </c>
      <c r="K1843" s="167">
        <v>20258.199999999997</v>
      </c>
      <c r="L1843" s="167">
        <v>12607.59</v>
      </c>
      <c r="M1843" s="167">
        <v>15129.11</v>
      </c>
      <c r="N1843" s="167">
        <v>9354.9</v>
      </c>
      <c r="O1843" s="167">
        <v>11225.88</v>
      </c>
    </row>
    <row r="1844" spans="1:15">
      <c r="A1844" s="1" t="s">
        <v>7841</v>
      </c>
      <c r="B1844" s="1" t="str">
        <f>VLOOKUP(A1844,'BDD de référence'!$B$5:$D$5006,3,0)</f>
        <v>68</v>
      </c>
      <c r="C1844" s="1" t="str">
        <f>VLOOKUP(A1844,'BDD de référence'!$B$5:$E$5006,4,0)</f>
        <v>Grand Est</v>
      </c>
      <c r="D1844" s="201">
        <v>27459</v>
      </c>
      <c r="E1844" s="189" t="str">
        <f t="shared" si="28"/>
        <v>Tranche C</v>
      </c>
      <c r="F1844" s="119">
        <f>IFERROR((VLOOKUP(E1844,'Simulations - Consolidé'!$A$41:$P$45,13,0)*D1844+VLOOKUP(E1844,'Simulations - Consolidé'!$A$41:$P$45,14,0)),"")*$B$6</f>
        <v>42872.025542168674</v>
      </c>
      <c r="G1844" s="119" t="str" cm="1">
        <f t="array" ref="G1844">IF(SUMIF('BDD de référence'!$B$6:$B$4786,A1844,'BDD de référence'!$I$6:$I$4786)&gt;0,IFERROR((VLOOKUP(E1844,'Volet 1 - Domaines 2&amp;3'!$A$39:$L$43,11,0)*D1844+VLOOKUP(E1844,'Volet 1 - Domaines 2&amp;3'!$A$39:$L$43,12,0))*$B$6,error),"")</f>
        <v/>
      </c>
      <c r="H1844" s="119" cm="1">
        <f t="array" ref="H1844">IF(SUMIF('BDD de référence'!$B$6:$B$4786,A1844,'BDD de référence'!$J$6:$J$4786)&gt;0,IFERROR((VLOOKUP(E1844,'Volet 1 - Domaines 2&amp;3'!$A$39:$L$43,11,0)*D1844+VLOOKUP(E1844,'Volet 1 - Domaines 2&amp;3'!$A$39:$L$43,12,0))*$B$6,error),"")</f>
        <v>22628.163373493975</v>
      </c>
      <c r="I1844" s="119">
        <f>IFERROR((VLOOKUP(E1844,'Simulations - Consolidé'!$A$41:$P$45,15,0)*D1844+VLOOKUP(E1844,'Simulations - Consolidé'!$A$41:$P$45,16,0)),"")*$C$6</f>
        <v>18637.336785189538</v>
      </c>
      <c r="J1844" s="167">
        <v>11371.06</v>
      </c>
      <c r="K1844" s="167">
        <v>13645.28</v>
      </c>
      <c r="L1844" s="167">
        <v>9852.2000000000007</v>
      </c>
      <c r="M1844" s="167">
        <v>11822.64</v>
      </c>
      <c r="N1844" s="167">
        <v>6905.66</v>
      </c>
      <c r="O1844" s="167">
        <v>8286.8000000000011</v>
      </c>
    </row>
    <row r="1845" spans="1:15">
      <c r="A1845" s="1" t="s">
        <v>7829</v>
      </c>
      <c r="B1845" s="1" t="str">
        <f>VLOOKUP(A1845,'BDD de référence'!$B$5:$D$5006,3,0)</f>
        <v>68</v>
      </c>
      <c r="C1845" s="1" t="str">
        <f>VLOOKUP(A1845,'BDD de référence'!$B$5:$E$5006,4,0)</f>
        <v>Grand Est</v>
      </c>
      <c r="D1845" s="201">
        <v>62801</v>
      </c>
      <c r="E1845" s="189" t="str">
        <f t="shared" si="28"/>
        <v>Tranche C</v>
      </c>
      <c r="F1845" s="119">
        <f>IFERROR((VLOOKUP(E1845,'Simulations - Consolidé'!$A$41:$P$45,13,0)*D1845+VLOOKUP(E1845,'Simulations - Consolidé'!$A$41:$P$45,14,0)),"")*$B$6</f>
        <v>57639.020240963851</v>
      </c>
      <c r="G1845" s="119" t="str" cm="1">
        <f t="array" ref="G1845">IF(SUMIF('BDD de référence'!$B$6:$B$4786,A1845,'BDD de référence'!$I$6:$I$4786)&gt;0,IFERROR((VLOOKUP(E1845,'Volet 1 - Domaines 2&amp;3'!$A$39:$L$43,11,0)*D1845+VLOOKUP(E1845,'Volet 1 - Domaines 2&amp;3'!$A$39:$L$43,12,0))*$B$6,error),"")</f>
        <v/>
      </c>
      <c r="H1845" s="119" cm="1">
        <f t="array" ref="H1845">IF(SUMIF('BDD de référence'!$B$6:$B$4786,A1845,'BDD de référence'!$J$6:$J$4786)&gt;0,IFERROR((VLOOKUP(E1845,'Volet 1 - Domaines 2&amp;3'!$A$39:$L$43,11,0)*D1845+VLOOKUP(E1845,'Volet 1 - Domaines 2&amp;3'!$A$39:$L$43,12,0))*$B$6,error),"")</f>
        <v>26392.299277108432</v>
      </c>
      <c r="I1845" s="119">
        <f>IFERROR((VLOOKUP(E1845,'Simulations - Consolidé'!$A$41:$P$45,15,0)*D1845+VLOOKUP(E1845,'Simulations - Consolidé'!$A$41:$P$45,16,0)),"")*$C$6</f>
        <v>25056.848110490744</v>
      </c>
      <c r="J1845" s="167">
        <v>15203.33</v>
      </c>
      <c r="K1845" s="167">
        <v>18244</v>
      </c>
      <c r="L1845" s="167">
        <v>11768.34</v>
      </c>
      <c r="M1845" s="167">
        <v>14122.01</v>
      </c>
      <c r="N1845" s="167">
        <v>8608.9</v>
      </c>
      <c r="O1845" s="167">
        <v>10330.68</v>
      </c>
    </row>
    <row r="1846" spans="1:15">
      <c r="A1846" s="1" t="s">
        <v>7874</v>
      </c>
      <c r="B1846" s="1" t="str">
        <f>VLOOKUP(A1846,'BDD de référence'!$B$5:$D$5006,3,0)</f>
        <v>68</v>
      </c>
      <c r="C1846" s="1" t="str">
        <f>VLOOKUP(A1846,'BDD de référence'!$B$5:$E$5006,4,0)</f>
        <v>Grand Est</v>
      </c>
      <c r="D1846" s="201">
        <v>12619</v>
      </c>
      <c r="E1846" s="189" t="str">
        <f t="shared" si="28"/>
        <v>Tranche B</v>
      </c>
      <c r="F1846" s="119">
        <f>IFERROR((VLOOKUP(E1846,'Simulations - Consolidé'!$A$41:$P$45,13,0)*D1846+VLOOKUP(E1846,'Simulations - Consolidé'!$A$41:$P$45,14,0)),"")*$B$6</f>
        <v>27795.329032258065</v>
      </c>
      <c r="G1846" s="119" t="str" cm="1">
        <f t="array" ref="G1846">IF(SUMIF('BDD de référence'!$B$6:$B$4786,A1846,'BDD de référence'!$I$6:$I$4786)&gt;0,IFERROR((VLOOKUP(E1846,'Volet 1 - Domaines 2&amp;3'!$A$39:$L$43,11,0)*D1846+VLOOKUP(E1846,'Volet 1 - Domaines 2&amp;3'!$A$39:$L$43,12,0))*$B$6,error),"")</f>
        <v/>
      </c>
      <c r="H1846" s="119" cm="1">
        <f t="array" ref="H1846">IF(SUMIF('BDD de référence'!$B$6:$B$4786,A1846,'BDD de référence'!$J$6:$J$4786)&gt;0,IFERROR((VLOOKUP(E1846,'Volet 1 - Domaines 2&amp;3'!$A$39:$L$43,11,0)*D1846+VLOOKUP(E1846,'Volet 1 - Domaines 2&amp;3'!$A$39:$L$43,12,0))*$B$6,error),"")</f>
        <v>15055.803225806452</v>
      </c>
      <c r="I1846" s="119">
        <f>IFERROR((VLOOKUP(E1846,'Simulations - Consolidé'!$A$41:$P$45,15,0)*D1846+VLOOKUP(E1846,'Simulations - Consolidé'!$A$41:$P$45,16,0)),"")*$C$6</f>
        <v>12083.191817466561</v>
      </c>
      <c r="J1846" s="167">
        <v>7911.54</v>
      </c>
      <c r="K1846" s="167">
        <v>9493.85</v>
      </c>
      <c r="L1846" s="167">
        <v>6927.16</v>
      </c>
      <c r="M1846" s="167">
        <v>8312.6</v>
      </c>
      <c r="N1846" s="167">
        <v>5869.8200000000006</v>
      </c>
      <c r="O1846" s="167">
        <v>7043.79</v>
      </c>
    </row>
    <row r="1847" spans="1:15">
      <c r="A1847" s="1" t="s">
        <v>7823</v>
      </c>
      <c r="B1847" s="1" t="str">
        <f>VLOOKUP(A1847,'BDD de référence'!$B$5:$D$5006,3,0)</f>
        <v>68</v>
      </c>
      <c r="C1847" s="1" t="str">
        <f>VLOOKUP(A1847,'BDD de référence'!$B$5:$E$5006,4,0)</f>
        <v>Grand Est</v>
      </c>
      <c r="D1847" s="201">
        <v>348296</v>
      </c>
      <c r="E1847" s="189" t="str">
        <f t="shared" si="28"/>
        <v>Tranche D</v>
      </c>
      <c r="F1847" s="119">
        <f>IFERROR((VLOOKUP(E1847,'Simulations - Consolidé'!$A$41:$P$45,13,0)*D1847+VLOOKUP(E1847,'Simulations - Consolidé'!$A$41:$P$45,14,0)),"")*$B$6</f>
        <v>139977.20583941607</v>
      </c>
      <c r="G1847" s="119" cm="1">
        <f t="array" ref="G1847">IF(SUMIF('BDD de référence'!$B$6:$B$4786,A1847,'BDD de référence'!$I$6:$I$4786)&gt;0,IFERROR((VLOOKUP(E1847,'Volet 1 - Domaines 2&amp;3'!$A$39:$L$43,11,0)*D1847+VLOOKUP(E1847,'Volet 1 - Domaines 2&amp;3'!$A$39:$L$43,12,0))*$B$6,error),"")</f>
        <v>46255.069197080287</v>
      </c>
      <c r="H1847" s="119" cm="1">
        <f t="array" ref="H1847">IF(SUMIF('BDD de référence'!$B$6:$B$4786,A1847,'BDD de référence'!$J$6:$J$4786)&gt;0,IFERROR((VLOOKUP(E1847,'Volet 1 - Domaines 2&amp;3'!$A$39:$L$43,11,0)*D1847+VLOOKUP(E1847,'Volet 1 - Domaines 2&amp;3'!$A$39:$L$43,12,0))*$B$6,error),"")</f>
        <v>46255.069197080287</v>
      </c>
      <c r="I1847" s="119">
        <f>IFERROR((VLOOKUP(E1847,'Simulations - Consolidé'!$A$41:$P$45,15,0)*D1847+VLOOKUP(E1847,'Simulations - Consolidé'!$A$41:$P$45,16,0)),"")*$C$6</f>
        <v>60850.923055011561</v>
      </c>
      <c r="J1847" s="167">
        <v>36571.370000000003</v>
      </c>
      <c r="K1847" s="167">
        <v>43885.65</v>
      </c>
      <c r="L1847" s="167">
        <v>22128.55</v>
      </c>
      <c r="M1847" s="167">
        <v>26554.26</v>
      </c>
      <c r="N1847" s="167">
        <v>17961.89</v>
      </c>
      <c r="O1847" s="167">
        <v>21554.269999999997</v>
      </c>
    </row>
    <row r="1848" spans="1:15">
      <c r="A1848" s="1" t="s">
        <v>7917</v>
      </c>
      <c r="B1848" s="1" t="str">
        <f>VLOOKUP(A1848,'BDD de référence'!$B$5:$D$5006,3,0)</f>
        <v>68</v>
      </c>
      <c r="C1848" s="1" t="str">
        <f>VLOOKUP(A1848,'BDD de référence'!$B$5:$E$5006,4,0)</f>
        <v>Grand Est</v>
      </c>
      <c r="D1848" s="201">
        <v>3106.5</v>
      </c>
      <c r="E1848" s="189" t="str">
        <f t="shared" si="28"/>
        <v>Tranche A</v>
      </c>
      <c r="F1848" s="119">
        <f>IFERROR((VLOOKUP(E1848,'Simulations - Consolidé'!$A$41:$P$45,13,0)*D1848+VLOOKUP(E1848,'Simulations - Consolidé'!$A$41:$P$45,14,0)),"")*$B$6</f>
        <v>17563.307142857142</v>
      </c>
      <c r="G1848" s="119" t="str" cm="1">
        <f t="array" ref="G1848">IF(SUMIF('BDD de référence'!$B$6:$B$4786,A1848,'BDD de référence'!$I$6:$I$4786)&gt;0,IFERROR((VLOOKUP(E1848,'Volet 1 - Domaines 2&amp;3'!$A$39:$L$43,11,0)*D1848+VLOOKUP(E1848,'Volet 1 - Domaines 2&amp;3'!$A$39:$L$43,12,0))*$B$6,error),"")</f>
        <v/>
      </c>
      <c r="H1848" s="119" t="str" cm="1">
        <f t="array" ref="H1848">IF(SUMIF('BDD de référence'!$B$6:$B$4786,A1848,'BDD de référence'!$J$6:$J$4786)&gt;0,IFERROR((VLOOKUP(E1848,'Volet 1 - Domaines 2&amp;3'!$A$39:$L$43,11,0)*D1848+VLOOKUP(E1848,'Volet 1 - Domaines 2&amp;3'!$A$39:$L$43,12,0))*$B$6,error),"")</f>
        <v/>
      </c>
      <c r="I1848" s="119">
        <f>IFERROR((VLOOKUP(E1848,'Simulations - Consolidé'!$A$41:$P$45,15,0)*D1848+VLOOKUP(E1848,'Simulations - Consolidé'!$A$41:$P$45,16,0)),"")*$C$6</f>
        <v>7635.1249128919853</v>
      </c>
      <c r="J1848" s="167">
        <v>5322.99</v>
      </c>
      <c r="K1848" s="167">
        <v>6387.59</v>
      </c>
      <c r="L1848" s="167">
        <v>4721.3999999999996</v>
      </c>
      <c r="M1848" s="167">
        <v>5665.68</v>
      </c>
      <c r="N1848" s="167">
        <v>4953.16</v>
      </c>
      <c r="O1848" s="167">
        <v>5943.8</v>
      </c>
    </row>
    <row r="1849" spans="1:15">
      <c r="A1849" s="1" t="s">
        <v>7848</v>
      </c>
      <c r="B1849" s="1" t="str">
        <f>VLOOKUP(A1849,'BDD de référence'!$B$5:$D$5006,3,0)</f>
        <v>68</v>
      </c>
      <c r="C1849" s="1" t="str">
        <f>VLOOKUP(A1849,'BDD de référence'!$B$5:$E$5006,4,0)</f>
        <v>Grand Est</v>
      </c>
      <c r="D1849" s="201">
        <v>22143.5</v>
      </c>
      <c r="E1849" s="189" t="str">
        <f t="shared" si="28"/>
        <v>Tranche B</v>
      </c>
      <c r="F1849" s="119">
        <f>IFERROR((VLOOKUP(E1849,'Simulations - Consolidé'!$A$41:$P$45,13,0)*D1849+VLOOKUP(E1849,'Simulations - Consolidé'!$A$41:$P$45,14,0)),"")*$B$6</f>
        <v>40330.799999999996</v>
      </c>
      <c r="G1849" s="119" t="str" cm="1">
        <f t="array" ref="G1849">IF(SUMIF('BDD de référence'!$B$6:$B$4786,A1849,'BDD de référence'!$I$6:$I$4786)&gt;0,IFERROR((VLOOKUP(E1849,'Volet 1 - Domaines 2&amp;3'!$A$39:$L$43,11,0)*D1849+VLOOKUP(E1849,'Volet 1 - Domaines 2&amp;3'!$A$39:$L$43,12,0))*$B$6,error),"")</f>
        <v/>
      </c>
      <c r="H1849" s="119" cm="1">
        <f t="array" ref="H1849">IF(SUMIF('BDD de référence'!$B$6:$B$4786,A1849,'BDD de référence'!$J$6:$J$4786)&gt;0,IFERROR((VLOOKUP(E1849,'Volet 1 - Domaines 2&amp;3'!$A$39:$L$43,11,0)*D1849+VLOOKUP(E1849,'Volet 1 - Domaines 2&amp;3'!$A$39:$L$43,12,0))*$B$6,error),"")</f>
        <v>21845.85</v>
      </c>
      <c r="I1849" s="119">
        <f>IFERROR((VLOOKUP(E1849,'Simulations - Consolidé'!$A$41:$P$45,15,0)*D1849+VLOOKUP(E1849,'Simulations - Consolidé'!$A$41:$P$45,16,0)),"")*$C$6</f>
        <v>17532.614634146343</v>
      </c>
      <c r="J1849" s="167">
        <v>10727.92</v>
      </c>
      <c r="K1849" s="167">
        <v>12873.51</v>
      </c>
      <c r="L1849" s="167">
        <v>9487.5</v>
      </c>
      <c r="M1849" s="167">
        <v>11385</v>
      </c>
      <c r="N1849" s="167">
        <v>6637.92</v>
      </c>
      <c r="O1849" s="167">
        <v>7965.51</v>
      </c>
    </row>
    <row r="1850" spans="1:15">
      <c r="A1850" s="1" t="s">
        <v>7912</v>
      </c>
      <c r="B1850" s="1" t="str">
        <f>VLOOKUP(A1850,'BDD de référence'!$B$5:$D$5006,3,0)</f>
        <v>68</v>
      </c>
      <c r="C1850" s="1" t="str">
        <f>VLOOKUP(A1850,'BDD de référence'!$B$5:$E$5006,4,0)</f>
        <v>Grand Est</v>
      </c>
      <c r="D1850" s="201">
        <v>3526.5</v>
      </c>
      <c r="E1850" s="189" t="str">
        <f t="shared" si="28"/>
        <v>Tranche A</v>
      </c>
      <c r="F1850" s="119">
        <f>IFERROR((VLOOKUP(E1850,'Simulations - Consolidé'!$A$41:$P$45,13,0)*D1850+VLOOKUP(E1850,'Simulations - Consolidé'!$A$41:$P$45,14,0)),"")*$B$6</f>
        <v>17869.307142857142</v>
      </c>
      <c r="G1850" s="119" t="str" cm="1">
        <f t="array" ref="G1850">IF(SUMIF('BDD de référence'!$B$6:$B$4786,A1850,'BDD de référence'!$I$6:$I$4786)&gt;0,IFERROR((VLOOKUP(E1850,'Volet 1 - Domaines 2&amp;3'!$A$39:$L$43,11,0)*D1850+VLOOKUP(E1850,'Volet 1 - Domaines 2&amp;3'!$A$39:$L$43,12,0))*$B$6,error),"")</f>
        <v/>
      </c>
      <c r="H1850" s="119" t="str" cm="1">
        <f t="array" ref="H1850">IF(SUMIF('BDD de référence'!$B$6:$B$4786,A1850,'BDD de référence'!$J$6:$J$4786)&gt;0,IFERROR((VLOOKUP(E1850,'Volet 1 - Domaines 2&amp;3'!$A$39:$L$43,11,0)*D1850+VLOOKUP(E1850,'Volet 1 - Domaines 2&amp;3'!$A$39:$L$43,12,0))*$B$6,error),"")</f>
        <v/>
      </c>
      <c r="I1850" s="119">
        <f>IFERROR((VLOOKUP(E1850,'Simulations - Consolidé'!$A$41:$P$45,15,0)*D1850+VLOOKUP(E1850,'Simulations - Consolidé'!$A$41:$P$45,16,0)),"")*$C$6</f>
        <v>7768.1493031358877</v>
      </c>
      <c r="J1850" s="167">
        <v>5422.99</v>
      </c>
      <c r="K1850" s="167">
        <v>6507.59</v>
      </c>
      <c r="L1850" s="167">
        <v>4796.3999999999996</v>
      </c>
      <c r="M1850" s="167">
        <v>5755.68</v>
      </c>
      <c r="N1850" s="167">
        <v>5003.16</v>
      </c>
      <c r="O1850" s="167">
        <v>6003.8</v>
      </c>
    </row>
    <row r="1851" spans="1:15">
      <c r="A1851" s="1" t="s">
        <v>7879</v>
      </c>
      <c r="B1851" s="1" t="str">
        <f>VLOOKUP(A1851,'BDD de référence'!$B$5:$D$5006,3,0)</f>
        <v>68</v>
      </c>
      <c r="C1851" s="1" t="str">
        <f>VLOOKUP(A1851,'BDD de référence'!$B$5:$E$5006,4,0)</f>
        <v>Grand Est</v>
      </c>
      <c r="D1851" s="201">
        <v>12284</v>
      </c>
      <c r="E1851" s="189" t="str">
        <f t="shared" si="28"/>
        <v>Tranche B</v>
      </c>
      <c r="F1851" s="119">
        <f>IFERROR((VLOOKUP(E1851,'Simulations - Consolidé'!$A$41:$P$45,13,0)*D1851+VLOOKUP(E1851,'Simulations - Consolidé'!$A$41:$P$45,14,0)),"")*$B$6</f>
        <v>27354.425806451611</v>
      </c>
      <c r="G1851" s="119" t="str" cm="1">
        <f t="array" ref="G1851">IF(SUMIF('BDD de référence'!$B$6:$B$4786,A1851,'BDD de référence'!$I$6:$I$4786)&gt;0,IFERROR((VLOOKUP(E1851,'Volet 1 - Domaines 2&amp;3'!$A$39:$L$43,11,0)*D1851+VLOOKUP(E1851,'Volet 1 - Domaines 2&amp;3'!$A$39:$L$43,12,0))*$B$6,error),"")</f>
        <v/>
      </c>
      <c r="H1851" s="119" t="str" cm="1">
        <f t="array" ref="H1851">IF(SUMIF('BDD de référence'!$B$6:$B$4786,A1851,'BDD de référence'!$J$6:$J$4786)&gt;0,IFERROR((VLOOKUP(E1851,'Volet 1 - Domaines 2&amp;3'!$A$39:$L$43,11,0)*D1851+VLOOKUP(E1851,'Volet 1 - Domaines 2&amp;3'!$A$39:$L$43,12,0))*$B$6,error),"")</f>
        <v/>
      </c>
      <c r="I1851" s="119">
        <f>IFERROR((VLOOKUP(E1851,'Simulations - Consolidé'!$A$41:$P$45,15,0)*D1851+VLOOKUP(E1851,'Simulations - Consolidé'!$A$41:$P$45,16,0)),"")*$C$6</f>
        <v>11891.522265932337</v>
      </c>
      <c r="J1851" s="167">
        <v>7812.4800000000005</v>
      </c>
      <c r="K1851" s="167">
        <v>9374.98</v>
      </c>
      <c r="L1851" s="167">
        <v>6837.1</v>
      </c>
      <c r="M1851" s="167">
        <v>8204.52</v>
      </c>
      <c r="N1851" s="167">
        <v>5842.8</v>
      </c>
      <c r="O1851" s="167">
        <v>7011.36</v>
      </c>
    </row>
    <row r="1852" spans="1:15">
      <c r="A1852" s="1" t="s">
        <v>7898</v>
      </c>
      <c r="B1852" s="1" t="str">
        <f>VLOOKUP(A1852,'BDD de référence'!$B$5:$D$5006,3,0)</f>
        <v>68</v>
      </c>
      <c r="C1852" s="1" t="str">
        <f>VLOOKUP(A1852,'BDD de référence'!$B$5:$E$5006,4,0)</f>
        <v>Grand Est</v>
      </c>
      <c r="D1852" s="201">
        <v>8070.5</v>
      </c>
      <c r="E1852" s="189" t="str">
        <f t="shared" si="28"/>
        <v>Tranche B</v>
      </c>
      <c r="F1852" s="119">
        <f>IFERROR((VLOOKUP(E1852,'Simulations - Consolidé'!$A$41:$P$45,13,0)*D1852+VLOOKUP(E1852,'Simulations - Consolidé'!$A$41:$P$45,14,0)),"")*$B$6</f>
        <v>21808.916129032255</v>
      </c>
      <c r="G1852" s="119" t="str" cm="1">
        <f t="array" ref="G1852">IF(SUMIF('BDD de référence'!$B$6:$B$4786,A1852,'BDD de référence'!$I$6:$I$4786)&gt;0,IFERROR((VLOOKUP(E1852,'Volet 1 - Domaines 2&amp;3'!$A$39:$L$43,11,0)*D1852+VLOOKUP(E1852,'Volet 1 - Domaines 2&amp;3'!$A$39:$L$43,12,0))*$B$6,error),"")</f>
        <v/>
      </c>
      <c r="H1852" s="119" t="str" cm="1">
        <f t="array" ref="H1852">IF(SUMIF('BDD de référence'!$B$6:$B$4786,A1852,'BDD de référence'!$J$6:$J$4786)&gt;0,IFERROR((VLOOKUP(E1852,'Volet 1 - Domaines 2&amp;3'!$A$39:$L$43,11,0)*D1852+VLOOKUP(E1852,'Volet 1 - Domaines 2&amp;3'!$A$39:$L$43,12,0))*$B$6,error),"")</f>
        <v/>
      </c>
      <c r="I1852" s="119">
        <f>IFERROR((VLOOKUP(E1852,'Simulations - Consolidé'!$A$41:$P$45,15,0)*D1852+VLOOKUP(E1852,'Simulations - Consolidé'!$A$41:$P$45,16,0)),"")*$C$6</f>
        <v>9480.7770259638073</v>
      </c>
      <c r="J1852" s="167">
        <v>6566.55</v>
      </c>
      <c r="K1852" s="167">
        <v>7879.86</v>
      </c>
      <c r="L1852" s="167">
        <v>5704.45</v>
      </c>
      <c r="M1852" s="167">
        <v>6845.34</v>
      </c>
      <c r="N1852" s="167">
        <v>5503</v>
      </c>
      <c r="O1852" s="167">
        <v>6603.6</v>
      </c>
    </row>
    <row r="1853" spans="1:15">
      <c r="A1853" s="1" t="s">
        <v>7866</v>
      </c>
      <c r="B1853" s="1" t="str">
        <f>VLOOKUP(A1853,'BDD de référence'!$B$5:$D$5006,3,0)</f>
        <v>68</v>
      </c>
      <c r="C1853" s="1" t="str">
        <f>VLOOKUP(A1853,'BDD de référence'!$B$5:$E$5006,4,0)</f>
        <v>Grand Est</v>
      </c>
      <c r="D1853" s="201">
        <v>13030</v>
      </c>
      <c r="E1853" s="189" t="str">
        <f t="shared" si="28"/>
        <v>Tranche B</v>
      </c>
      <c r="F1853" s="119">
        <f>IFERROR((VLOOKUP(E1853,'Simulations - Consolidé'!$A$41:$P$45,13,0)*D1853+VLOOKUP(E1853,'Simulations - Consolidé'!$A$41:$P$45,14,0)),"")*$B$6</f>
        <v>28336.258064516129</v>
      </c>
      <c r="G1853" s="119" t="str" cm="1">
        <f t="array" ref="G1853">IF(SUMIF('BDD de référence'!$B$6:$B$4786,A1853,'BDD de référence'!$I$6:$I$4786)&gt;0,IFERROR((VLOOKUP(E1853,'Volet 1 - Domaines 2&amp;3'!$A$39:$L$43,11,0)*D1853+VLOOKUP(E1853,'Volet 1 - Domaines 2&amp;3'!$A$39:$L$43,12,0))*$B$6,error),"")</f>
        <v/>
      </c>
      <c r="H1853" s="119" t="str" cm="1">
        <f t="array" ref="H1853">IF(SUMIF('BDD de référence'!$B$6:$B$4786,A1853,'BDD de référence'!$J$6:$J$4786)&gt;0,IFERROR((VLOOKUP(E1853,'Volet 1 - Domaines 2&amp;3'!$A$39:$L$43,11,0)*D1853+VLOOKUP(E1853,'Volet 1 - Domaines 2&amp;3'!$A$39:$L$43,12,0))*$B$6,error),"")</f>
        <v/>
      </c>
      <c r="I1853" s="119">
        <f>IFERROR((VLOOKUP(E1853,'Simulations - Consolidé'!$A$41:$P$45,15,0)*D1853+VLOOKUP(E1853,'Simulations - Consolidé'!$A$41:$P$45,16,0)),"")*$C$6</f>
        <v>12318.344610542879</v>
      </c>
      <c r="J1853" s="167">
        <v>8033.0700000000006</v>
      </c>
      <c r="K1853" s="167">
        <v>9639.69</v>
      </c>
      <c r="L1853" s="167">
        <v>7037.6500000000005</v>
      </c>
      <c r="M1853" s="167">
        <v>8445.18</v>
      </c>
      <c r="N1853" s="167">
        <v>5902.96</v>
      </c>
      <c r="O1853" s="167">
        <v>7083.56</v>
      </c>
    </row>
    <row r="1854" spans="1:15">
      <c r="A1854" s="1" t="s">
        <v>7832</v>
      </c>
      <c r="B1854" s="1" t="str">
        <f>VLOOKUP(A1854,'BDD de référence'!$B$5:$D$5006,3,0)</f>
        <v>68</v>
      </c>
      <c r="C1854" s="1" t="str">
        <f>VLOOKUP(A1854,'BDD de référence'!$B$5:$E$5006,4,0)</f>
        <v>Grand Est</v>
      </c>
      <c r="D1854" s="201">
        <v>61091</v>
      </c>
      <c r="E1854" s="189" t="str">
        <f t="shared" si="28"/>
        <v>Tranche C</v>
      </c>
      <c r="F1854" s="119">
        <f>IFERROR((VLOOKUP(E1854,'Simulations - Consolidé'!$A$41:$P$45,13,0)*D1854+VLOOKUP(E1854,'Simulations - Consolidé'!$A$41:$P$45,14,0)),"")*$B$6</f>
        <v>56924.528674698791</v>
      </c>
      <c r="G1854" s="119" t="str" cm="1">
        <f t="array" ref="G1854">IF(SUMIF('BDD de référence'!$B$6:$B$4786,A1854,'BDD de référence'!$I$6:$I$4786)&gt;0,IFERROR((VLOOKUP(E1854,'Volet 1 - Domaines 2&amp;3'!$A$39:$L$43,11,0)*D1854+VLOOKUP(E1854,'Volet 1 - Domaines 2&amp;3'!$A$39:$L$43,12,0))*$B$6,error),"")</f>
        <v/>
      </c>
      <c r="H1854" s="119" t="str" cm="1">
        <f t="array" ref="H1854">IF(SUMIF('BDD de référence'!$B$6:$B$4786,A1854,'BDD de référence'!$J$6:$J$4786)&gt;0,IFERROR((VLOOKUP(E1854,'Volet 1 - Domaines 2&amp;3'!$A$39:$L$43,11,0)*D1854+VLOOKUP(E1854,'Volet 1 - Domaines 2&amp;3'!$A$39:$L$43,12,0))*$B$6,error),"")</f>
        <v/>
      </c>
      <c r="I1854" s="119">
        <f>IFERROR((VLOOKUP(E1854,'Simulations - Consolidé'!$A$41:$P$45,15,0)*D1854+VLOOKUP(E1854,'Simulations - Consolidé'!$A$41:$P$45,16,0)),"")*$C$6</f>
        <v>24746.24417278872</v>
      </c>
      <c r="J1854" s="167">
        <v>15017.9</v>
      </c>
      <c r="K1854" s="167">
        <v>18021.48</v>
      </c>
      <c r="L1854" s="167">
        <v>11675.62</v>
      </c>
      <c r="M1854" s="167">
        <v>14010.75</v>
      </c>
      <c r="N1854" s="167">
        <v>8526.48</v>
      </c>
      <c r="O1854" s="167">
        <v>10231.780000000001</v>
      </c>
    </row>
    <row r="1855" spans="1:15">
      <c r="A1855" s="1" t="s">
        <v>7827</v>
      </c>
      <c r="B1855" s="1" t="str">
        <f>VLOOKUP(A1855,'BDD de référence'!$B$5:$D$5006,3,0)</f>
        <v>68</v>
      </c>
      <c r="C1855" s="1" t="str">
        <f>VLOOKUP(A1855,'BDD de référence'!$B$5:$E$5006,4,0)</f>
        <v>Grand Est</v>
      </c>
      <c r="D1855" s="201">
        <v>73312.5</v>
      </c>
      <c r="E1855" s="189" t="str">
        <f t="shared" si="28"/>
        <v>Tranche C</v>
      </c>
      <c r="F1855" s="119">
        <f>IFERROR((VLOOKUP(E1855,'Simulations - Consolidé'!$A$41:$P$45,13,0)*D1855+VLOOKUP(E1855,'Simulations - Consolidé'!$A$41:$P$45,14,0)),"")*$B$6</f>
        <v>62031.054216867473</v>
      </c>
      <c r="G1855" s="119" cm="1">
        <f t="array" ref="G1855">IF(SUMIF('BDD de référence'!$B$6:$B$4786,A1855,'BDD de référence'!$I$6:$I$4786)&gt;0,IFERROR((VLOOKUP(E1855,'Volet 1 - Domaines 2&amp;3'!$A$39:$L$43,11,0)*D1855+VLOOKUP(E1855,'Volet 1 - Domaines 2&amp;3'!$A$39:$L$43,12,0))*$B$6,error),"")</f>
        <v>27511.837349397589</v>
      </c>
      <c r="H1855" s="119" cm="1">
        <f t="array" ref="H1855">IF(SUMIF('BDD de référence'!$B$6:$B$4786,A1855,'BDD de référence'!$J$6:$J$4786)&gt;0,IFERROR((VLOOKUP(E1855,'Volet 1 - Domaines 2&amp;3'!$A$39:$L$43,11,0)*D1855+VLOOKUP(E1855,'Volet 1 - Domaines 2&amp;3'!$A$39:$L$43,12,0))*$B$6,error),"")</f>
        <v>27511.837349397589</v>
      </c>
      <c r="I1855" s="119">
        <f>IFERROR((VLOOKUP(E1855,'Simulations - Consolidé'!$A$41:$P$45,15,0)*D1855+VLOOKUP(E1855,'Simulations - Consolidé'!$A$41:$P$45,16,0)),"")*$C$6</f>
        <v>26966.154128709961</v>
      </c>
      <c r="J1855" s="167">
        <v>16343.130000000001</v>
      </c>
      <c r="K1855" s="167">
        <v>19611.759999999998</v>
      </c>
      <c r="L1855" s="167">
        <v>12338.24</v>
      </c>
      <c r="M1855" s="167">
        <v>14805.89</v>
      </c>
      <c r="N1855" s="167">
        <v>9115.4699999999993</v>
      </c>
      <c r="O1855" s="167">
        <v>10938.57</v>
      </c>
    </row>
    <row r="1856" spans="1:15">
      <c r="A1856" s="1" t="s">
        <v>7887</v>
      </c>
      <c r="B1856" s="1" t="str">
        <f>VLOOKUP(A1856,'BDD de référence'!$B$5:$D$5006,3,0)</f>
        <v>68</v>
      </c>
      <c r="C1856" s="1" t="str">
        <f>VLOOKUP(A1856,'BDD de référence'!$B$5:$E$5006,4,0)</f>
        <v>Grand Est</v>
      </c>
      <c r="D1856" s="201">
        <v>11294</v>
      </c>
      <c r="E1856" s="189" t="str">
        <f t="shared" si="28"/>
        <v>Tranche B</v>
      </c>
      <c r="F1856" s="119">
        <f>IFERROR((VLOOKUP(E1856,'Simulations - Consolidé'!$A$41:$P$45,13,0)*D1856+VLOOKUP(E1856,'Simulations - Consolidé'!$A$41:$P$45,14,0)),"")*$B$6</f>
        <v>26051.45806451613</v>
      </c>
      <c r="G1856" s="119" t="str" cm="1">
        <f t="array" ref="G1856">IF(SUMIF('BDD de référence'!$B$6:$B$4786,A1856,'BDD de référence'!$I$6:$I$4786)&gt;0,IFERROR((VLOOKUP(E1856,'Volet 1 - Domaines 2&amp;3'!$A$39:$L$43,11,0)*D1856+VLOOKUP(E1856,'Volet 1 - Domaines 2&amp;3'!$A$39:$L$43,12,0))*$B$6,error),"")</f>
        <v/>
      </c>
      <c r="H1856" s="119" t="str" cm="1">
        <f t="array" ref="H1856">IF(SUMIF('BDD de référence'!$B$6:$B$4786,A1856,'BDD de référence'!$J$6:$J$4786)&gt;0,IFERROR((VLOOKUP(E1856,'Volet 1 - Domaines 2&amp;3'!$A$39:$L$43,11,0)*D1856+VLOOKUP(E1856,'Volet 1 - Domaines 2&amp;3'!$A$39:$L$43,12,0))*$B$6,error),"")</f>
        <v/>
      </c>
      <c r="I1856" s="119">
        <f>IFERROR((VLOOKUP(E1856,'Simulations - Consolidé'!$A$41:$P$45,15,0)*D1856+VLOOKUP(E1856,'Simulations - Consolidé'!$A$41:$P$45,16,0)),"")*$C$6</f>
        <v>11325.095830055074</v>
      </c>
      <c r="J1856" s="167">
        <v>7519.74</v>
      </c>
      <c r="K1856" s="167">
        <v>9023.69</v>
      </c>
      <c r="L1856" s="167">
        <v>6570.9800000000005</v>
      </c>
      <c r="M1856" s="167">
        <v>7885.18</v>
      </c>
      <c r="N1856" s="167">
        <v>5762.96</v>
      </c>
      <c r="O1856" s="167">
        <v>6915.56</v>
      </c>
    </row>
    <row r="1857" spans="1:15">
      <c r="A1857" s="1" t="s">
        <v>7895</v>
      </c>
      <c r="B1857" s="1" t="str">
        <f>VLOOKUP(A1857,'BDD de référence'!$B$5:$D$5006,3,0)</f>
        <v>68</v>
      </c>
      <c r="C1857" s="1" t="str">
        <f>VLOOKUP(A1857,'BDD de référence'!$B$5:$E$5006,4,0)</f>
        <v>Grand Est</v>
      </c>
      <c r="D1857" s="201">
        <v>8554.5</v>
      </c>
      <c r="E1857" s="189" t="str">
        <f t="shared" si="28"/>
        <v>Tranche B</v>
      </c>
      <c r="F1857" s="119">
        <f>IFERROR((VLOOKUP(E1857,'Simulations - Consolidé'!$A$41:$P$45,13,0)*D1857+VLOOKUP(E1857,'Simulations - Consolidé'!$A$41:$P$45,14,0)),"")*$B$6</f>
        <v>22445.922580645161</v>
      </c>
      <c r="G1857" s="119" t="str" cm="1">
        <f t="array" ref="G1857">IF(SUMIF('BDD de référence'!$B$6:$B$4786,A1857,'BDD de référence'!$I$6:$I$4786)&gt;0,IFERROR((VLOOKUP(E1857,'Volet 1 - Domaines 2&amp;3'!$A$39:$L$43,11,0)*D1857+VLOOKUP(E1857,'Volet 1 - Domaines 2&amp;3'!$A$39:$L$43,12,0))*$B$6,error),"")</f>
        <v/>
      </c>
      <c r="H1857" s="119" t="str" cm="1">
        <f t="array" ref="H1857">IF(SUMIF('BDD de référence'!$B$6:$B$4786,A1857,'BDD de référence'!$J$6:$J$4786)&gt;0,IFERROR((VLOOKUP(E1857,'Volet 1 - Domaines 2&amp;3'!$A$39:$L$43,11,0)*D1857+VLOOKUP(E1857,'Volet 1 - Domaines 2&amp;3'!$A$39:$L$43,12,0))*$B$6,error),"")</f>
        <v/>
      </c>
      <c r="I1857" s="119">
        <f>IFERROR((VLOOKUP(E1857,'Simulations - Consolidé'!$A$41:$P$45,15,0)*D1857+VLOOKUP(E1857,'Simulations - Consolidé'!$A$41:$P$45,16,0)),"")*$C$6</f>
        <v>9757.6966168371346</v>
      </c>
      <c r="J1857" s="167">
        <v>6709.67</v>
      </c>
      <c r="K1857" s="167">
        <v>8051.6100000000006</v>
      </c>
      <c r="L1857" s="167">
        <v>5834.55</v>
      </c>
      <c r="M1857" s="167">
        <v>7001.46</v>
      </c>
      <c r="N1857" s="167">
        <v>5542.04</v>
      </c>
      <c r="O1857" s="167">
        <v>6650.45</v>
      </c>
    </row>
    <row r="1858" spans="1:15">
      <c r="A1858" s="1" t="s">
        <v>7838</v>
      </c>
      <c r="B1858" s="1" t="str">
        <f>VLOOKUP(A1858,'BDD de référence'!$B$5:$D$5006,3,0)</f>
        <v>68</v>
      </c>
      <c r="C1858" s="1" t="str">
        <f>VLOOKUP(A1858,'BDD de référence'!$B$5:$E$5006,4,0)</f>
        <v>Grand Est</v>
      </c>
      <c r="D1858" s="201">
        <v>32981.5</v>
      </c>
      <c r="E1858" s="189" t="str">
        <f t="shared" si="28"/>
        <v>Tranche C</v>
      </c>
      <c r="F1858" s="119">
        <f>IFERROR((VLOOKUP(E1858,'Simulations - Consolidé'!$A$41:$P$45,13,0)*D1858+VLOOKUP(E1858,'Simulations - Consolidé'!$A$41:$P$45,14,0)),"")*$B$6</f>
        <v>45179.499036144574</v>
      </c>
      <c r="G1858" s="119" t="str" cm="1">
        <f t="array" ref="G1858">IF(SUMIF('BDD de référence'!$B$6:$B$4786,A1858,'BDD de référence'!$I$6:$I$4786)&gt;0,IFERROR((VLOOKUP(E1858,'Volet 1 - Domaines 2&amp;3'!$A$39:$L$43,11,0)*D1858+VLOOKUP(E1858,'Volet 1 - Domaines 2&amp;3'!$A$39:$L$43,12,0))*$B$6,error),"")</f>
        <v/>
      </c>
      <c r="H1858" s="119" cm="1">
        <f t="array" ref="H1858">IF(SUMIF('BDD de référence'!$B$6:$B$4786,A1858,'BDD de référence'!$J$6:$J$4786)&gt;0,IFERROR((VLOOKUP(E1858,'Volet 1 - Domaines 2&amp;3'!$A$39:$L$43,11,0)*D1858+VLOOKUP(E1858,'Volet 1 - Domaines 2&amp;3'!$A$39:$L$43,12,0))*$B$6,error),"")</f>
        <v>23216.342891566263</v>
      </c>
      <c r="I1858" s="119">
        <f>IFERROR((VLOOKUP(E1858,'Simulations - Consolidé'!$A$41:$P$45,15,0)*D1858+VLOOKUP(E1858,'Simulations - Consolidé'!$A$41:$P$45,16,0)),"")*$C$6</f>
        <v>19640.442192183371</v>
      </c>
      <c r="J1858" s="167">
        <v>11969.89</v>
      </c>
      <c r="K1858" s="167">
        <v>14363.87</v>
      </c>
      <c r="L1858" s="167">
        <v>10151.61</v>
      </c>
      <c r="M1858" s="167">
        <v>12181.94</v>
      </c>
      <c r="N1858" s="167">
        <v>7171.8</v>
      </c>
      <c r="O1858" s="167">
        <v>8606.16</v>
      </c>
    </row>
    <row r="1859" spans="1:15">
      <c r="A1859" s="1" t="s">
        <v>7902</v>
      </c>
      <c r="B1859" s="1" t="str">
        <f>VLOOKUP(A1859,'BDD de référence'!$B$5:$D$5006,3,0)</f>
        <v>68</v>
      </c>
      <c r="C1859" s="1" t="str">
        <f>VLOOKUP(A1859,'BDD de référence'!$B$5:$E$5006,4,0)</f>
        <v>Grand Est</v>
      </c>
      <c r="D1859" s="201">
        <v>6242</v>
      </c>
      <c r="E1859" s="189" t="str">
        <f t="shared" si="28"/>
        <v>Tranche A</v>
      </c>
      <c r="F1859" s="119">
        <f>IFERROR((VLOOKUP(E1859,'Simulations - Consolidé'!$A$41:$P$45,13,0)*D1859+VLOOKUP(E1859,'Simulations - Consolidé'!$A$41:$P$45,14,0)),"")*$B$6</f>
        <v>19847.742857142857</v>
      </c>
      <c r="G1859" s="119" t="str" cm="1">
        <f t="array" ref="G1859">IF(SUMIF('BDD de référence'!$B$6:$B$4786,A1859,'BDD de référence'!$I$6:$I$4786)&gt;0,IFERROR((VLOOKUP(E1859,'Volet 1 - Domaines 2&amp;3'!$A$39:$L$43,11,0)*D1859+VLOOKUP(E1859,'Volet 1 - Domaines 2&amp;3'!$A$39:$L$43,12,0))*$B$6,error),"")</f>
        <v/>
      </c>
      <c r="H1859" s="119" t="str" cm="1">
        <f t="array" ref="H1859">IF(SUMIF('BDD de référence'!$B$6:$B$4786,A1859,'BDD de référence'!$J$6:$J$4786)&gt;0,IFERROR((VLOOKUP(E1859,'Volet 1 - Domaines 2&amp;3'!$A$39:$L$43,11,0)*D1859+VLOOKUP(E1859,'Volet 1 - Domaines 2&amp;3'!$A$39:$L$43,12,0))*$B$6,error),"")</f>
        <v/>
      </c>
      <c r="I1859" s="119">
        <f>IFERROR((VLOOKUP(E1859,'Simulations - Consolidé'!$A$41:$P$45,15,0)*D1859+VLOOKUP(E1859,'Simulations - Consolidé'!$A$41:$P$45,16,0)),"")*$C$6</f>
        <v>8628.2153310104532</v>
      </c>
      <c r="J1859" s="167">
        <v>6069.5300000000007</v>
      </c>
      <c r="K1859" s="167">
        <v>7283.4400000000005</v>
      </c>
      <c r="L1859" s="167">
        <v>5281.3200000000006</v>
      </c>
      <c r="M1859" s="167">
        <v>6337.59</v>
      </c>
      <c r="N1859" s="167">
        <v>5326.4400000000005</v>
      </c>
      <c r="O1859" s="167">
        <v>6391.7300000000005</v>
      </c>
    </row>
    <row r="1860" spans="1:15">
      <c r="A1860" s="1" t="s">
        <v>7871</v>
      </c>
      <c r="B1860" s="1" t="str">
        <f>VLOOKUP(A1860,'BDD de référence'!$B$5:$D$5006,3,0)</f>
        <v>68</v>
      </c>
      <c r="C1860" s="1" t="str">
        <f>VLOOKUP(A1860,'BDD de référence'!$B$5:$E$5006,4,0)</f>
        <v>Grand Est</v>
      </c>
      <c r="D1860" s="201">
        <v>12785</v>
      </c>
      <c r="E1860" s="189" t="str">
        <f t="shared" si="28"/>
        <v>Tranche B</v>
      </c>
      <c r="F1860" s="119">
        <f>IFERROR((VLOOKUP(E1860,'Simulations - Consolidé'!$A$41:$P$45,13,0)*D1860+VLOOKUP(E1860,'Simulations - Consolidé'!$A$41:$P$45,14,0)),"")*$B$6</f>
        <v>28013.806451612905</v>
      </c>
      <c r="G1860" s="119" t="str" cm="1">
        <f t="array" ref="G1860">IF(SUMIF('BDD de référence'!$B$6:$B$4786,A1860,'BDD de référence'!$I$6:$I$4786)&gt;0,IFERROR((VLOOKUP(E1860,'Volet 1 - Domaines 2&amp;3'!$A$39:$L$43,11,0)*D1860+VLOOKUP(E1860,'Volet 1 - Domaines 2&amp;3'!$A$39:$L$43,12,0))*$B$6,error),"")</f>
        <v/>
      </c>
      <c r="H1860" s="119" t="str" cm="1">
        <f t="array" ref="H1860">IF(SUMIF('BDD de référence'!$B$6:$B$4786,A1860,'BDD de référence'!$J$6:$J$4786)&gt;0,IFERROR((VLOOKUP(E1860,'Volet 1 - Domaines 2&amp;3'!$A$39:$L$43,11,0)*D1860+VLOOKUP(E1860,'Volet 1 - Domaines 2&amp;3'!$A$39:$L$43,12,0))*$B$6,error),"")</f>
        <v/>
      </c>
      <c r="I1860" s="119">
        <f>IFERROR((VLOOKUP(E1860,'Simulations - Consolidé'!$A$41:$P$45,15,0)*D1860+VLOOKUP(E1860,'Simulations - Consolidé'!$A$41:$P$45,16,0)),"")*$C$6</f>
        <v>12178.168371361133</v>
      </c>
      <c r="J1860" s="167">
        <v>7960.63</v>
      </c>
      <c r="K1860" s="167">
        <v>9552.76</v>
      </c>
      <c r="L1860" s="167">
        <v>6971.7800000000007</v>
      </c>
      <c r="M1860" s="167">
        <v>8366.14</v>
      </c>
      <c r="N1860" s="167">
        <v>5883.2</v>
      </c>
      <c r="O1860" s="167">
        <v>7059.84</v>
      </c>
    </row>
    <row r="1861" spans="1:15">
      <c r="A1861" s="1" t="s">
        <v>7856</v>
      </c>
      <c r="B1861" s="1" t="str">
        <f>VLOOKUP(A1861,'BDD de référence'!$B$5:$D$5006,3,0)</f>
        <v>68</v>
      </c>
      <c r="C1861" s="1" t="str">
        <f>VLOOKUP(A1861,'BDD de référence'!$B$5:$E$5006,4,0)</f>
        <v>Grand Est</v>
      </c>
      <c r="D1861" s="201">
        <v>19016.5</v>
      </c>
      <c r="E1861" s="189" t="str">
        <f t="shared" si="28"/>
        <v>Tranche B</v>
      </c>
      <c r="F1861" s="119">
        <f>IFERROR((VLOOKUP(E1861,'Simulations - Consolidé'!$A$41:$P$45,13,0)*D1861+VLOOKUP(E1861,'Simulations - Consolidé'!$A$41:$P$45,14,0)),"")*$B$6</f>
        <v>36215.264516129027</v>
      </c>
      <c r="G1861" s="119" t="str" cm="1">
        <f t="array" ref="G1861">IF(SUMIF('BDD de référence'!$B$6:$B$4786,A1861,'BDD de référence'!$I$6:$I$4786)&gt;0,IFERROR((VLOOKUP(E1861,'Volet 1 - Domaines 2&amp;3'!$A$39:$L$43,11,0)*D1861+VLOOKUP(E1861,'Volet 1 - Domaines 2&amp;3'!$A$39:$L$43,12,0))*$B$6,error),"")</f>
        <v/>
      </c>
      <c r="H1861" s="119" t="str" cm="1">
        <f t="array" ref="H1861">IF(SUMIF('BDD de référence'!$B$6:$B$4786,A1861,'BDD de référence'!$J$6:$J$4786)&gt;0,IFERROR((VLOOKUP(E1861,'Volet 1 - Domaines 2&amp;3'!$A$39:$L$43,11,0)*D1861+VLOOKUP(E1861,'Volet 1 - Domaines 2&amp;3'!$A$39:$L$43,12,0))*$B$6,error),"")</f>
        <v/>
      </c>
      <c r="I1861" s="119">
        <f>IFERROR((VLOOKUP(E1861,'Simulations - Consolidé'!$A$41:$P$45,15,0)*D1861+VLOOKUP(E1861,'Simulations - Consolidé'!$A$41:$P$45,16,0)),"")*$C$6</f>
        <v>15743.508103855233</v>
      </c>
      <c r="J1861" s="167">
        <v>9803.27</v>
      </c>
      <c r="K1861" s="167">
        <v>11763.93</v>
      </c>
      <c r="L1861" s="167">
        <v>8646.92</v>
      </c>
      <c r="M1861" s="167">
        <v>10376.31</v>
      </c>
      <c r="N1861" s="167">
        <v>6385.75</v>
      </c>
      <c r="O1861" s="167">
        <v>7662.9</v>
      </c>
    </row>
    <row r="1862" spans="1:15">
      <c r="A1862" s="1" t="s">
        <v>7862</v>
      </c>
      <c r="B1862" s="1" t="str">
        <f>VLOOKUP(A1862,'BDD de référence'!$B$5:$D$5006,3,0)</f>
        <v>68</v>
      </c>
      <c r="C1862" s="1" t="str">
        <f>VLOOKUP(A1862,'BDD de référence'!$B$5:$E$5006,4,0)</f>
        <v>Grand Est</v>
      </c>
      <c r="D1862" s="201">
        <v>15026.5</v>
      </c>
      <c r="E1862" s="189" t="str">
        <f t="shared" si="28"/>
        <v>Tranche B</v>
      </c>
      <c r="F1862" s="119">
        <f>IFERROR((VLOOKUP(E1862,'Simulations - Consolidé'!$A$41:$P$45,13,0)*D1862+VLOOKUP(E1862,'Simulations - Consolidé'!$A$41:$P$45,14,0)),"")*$B$6</f>
        <v>30963.909677419349</v>
      </c>
      <c r="G1862" s="119" t="str" cm="1">
        <f t="array" ref="G1862">IF(SUMIF('BDD de référence'!$B$6:$B$4786,A1862,'BDD de référence'!$I$6:$I$4786)&gt;0,IFERROR((VLOOKUP(E1862,'Volet 1 - Domaines 2&amp;3'!$A$39:$L$43,11,0)*D1862+VLOOKUP(E1862,'Volet 1 - Domaines 2&amp;3'!$A$39:$L$43,12,0))*$B$6,error),"")</f>
        <v/>
      </c>
      <c r="H1862" s="119" t="str" cm="1">
        <f t="array" ref="H1862">IF(SUMIF('BDD de référence'!$B$6:$B$4786,A1862,'BDD de référence'!$J$6:$J$4786)&gt;0,IFERROR((VLOOKUP(E1862,'Volet 1 - Domaines 2&amp;3'!$A$39:$L$43,11,0)*D1862+VLOOKUP(E1862,'Volet 1 - Domaines 2&amp;3'!$A$39:$L$43,12,0))*$B$6,error),"")</f>
        <v/>
      </c>
      <c r="I1862" s="119">
        <f>IFERROR((VLOOKUP(E1862,'Simulations - Consolidé'!$A$41:$P$45,15,0)*D1862+VLOOKUP(E1862,'Simulations - Consolidé'!$A$41:$P$45,16,0)),"")*$C$6</f>
        <v>13460.637922895356</v>
      </c>
      <c r="J1862" s="167">
        <v>8623.44</v>
      </c>
      <c r="K1862" s="167">
        <v>10348.130000000001</v>
      </c>
      <c r="L1862" s="167">
        <v>7574.34</v>
      </c>
      <c r="M1862" s="167">
        <v>9089.2100000000009</v>
      </c>
      <c r="N1862" s="167">
        <v>6063.97</v>
      </c>
      <c r="O1862" s="167">
        <v>7276.77</v>
      </c>
    </row>
    <row r="1863" spans="1:15">
      <c r="A1863" s="1" t="s">
        <v>7884</v>
      </c>
      <c r="B1863" s="1" t="str">
        <f>VLOOKUP(A1863,'BDD de référence'!$B$5:$D$5006,3,0)</f>
        <v>68</v>
      </c>
      <c r="C1863" s="1" t="str">
        <f>VLOOKUP(A1863,'BDD de référence'!$B$5:$E$5006,4,0)</f>
        <v>Grand Est</v>
      </c>
      <c r="D1863" s="201">
        <v>11455.5</v>
      </c>
      <c r="E1863" s="189" t="str">
        <f t="shared" si="28"/>
        <v>Tranche B</v>
      </c>
      <c r="F1863" s="119">
        <f>IFERROR((VLOOKUP(E1863,'Simulations - Consolidé'!$A$41:$P$45,13,0)*D1863+VLOOKUP(E1863,'Simulations - Consolidé'!$A$41:$P$45,14,0)),"")*$B$6</f>
        <v>26264.012903225805</v>
      </c>
      <c r="G1863" s="119" t="str" cm="1">
        <f t="array" ref="G1863">IF(SUMIF('BDD de référence'!$B$6:$B$4786,A1863,'BDD de référence'!$I$6:$I$4786)&gt;0,IFERROR((VLOOKUP(E1863,'Volet 1 - Domaines 2&amp;3'!$A$39:$L$43,11,0)*D1863+VLOOKUP(E1863,'Volet 1 - Domaines 2&amp;3'!$A$39:$L$43,12,0))*$B$6,error),"")</f>
        <v/>
      </c>
      <c r="H1863" s="119" t="str" cm="1">
        <f t="array" ref="H1863">IF(SUMIF('BDD de référence'!$B$6:$B$4786,A1863,'BDD de référence'!$J$6:$J$4786)&gt;0,IFERROR((VLOOKUP(E1863,'Volet 1 - Domaines 2&amp;3'!$A$39:$L$43,11,0)*D1863+VLOOKUP(E1863,'Volet 1 - Domaines 2&amp;3'!$A$39:$L$43,12,0))*$B$6,error),"")</f>
        <v/>
      </c>
      <c r="I1863" s="119">
        <f>IFERROR((VLOOKUP(E1863,'Simulations - Consolidé'!$A$41:$P$45,15,0)*D1863+VLOOKUP(E1863,'Simulations - Consolidé'!$A$41:$P$45,16,0)),"")*$C$6</f>
        <v>11417.497718332021</v>
      </c>
      <c r="J1863" s="167">
        <v>7567.5</v>
      </c>
      <c r="K1863" s="167">
        <v>9081</v>
      </c>
      <c r="L1863" s="167">
        <v>6614.39</v>
      </c>
      <c r="M1863" s="167">
        <v>7937.27</v>
      </c>
      <c r="N1863" s="167">
        <v>5775.99</v>
      </c>
      <c r="O1863" s="167">
        <v>6931.1900000000005</v>
      </c>
    </row>
    <row r="1864" spans="1:15">
      <c r="A1864" s="1" t="s">
        <v>7820</v>
      </c>
      <c r="B1864" s="1" t="str">
        <f>VLOOKUP(A1864,'BDD de référence'!$B$5:$D$5006,3,0)</f>
        <v>68</v>
      </c>
      <c r="C1864" s="1" t="str">
        <f>VLOOKUP(A1864,'BDD de référence'!$B$5:$E$5006,4,0)</f>
        <v>Grand Est</v>
      </c>
      <c r="D1864" s="201">
        <v>464961</v>
      </c>
      <c r="E1864" s="189" t="str">
        <f t="shared" si="28"/>
        <v>Tranche D</v>
      </c>
      <c r="F1864" s="119">
        <f>IFERROR((VLOOKUP(E1864,'Simulations - Consolidé'!$A$41:$P$45,13,0)*D1864+VLOOKUP(E1864,'Simulations - Consolidé'!$A$41:$P$45,14,0)),"")*$B$6</f>
        <v>152282.38284671534</v>
      </c>
      <c r="G1864" s="119" cm="1">
        <f t="array" ref="G1864">IF(SUMIF('BDD de référence'!$B$6:$B$4786,A1864,'BDD de référence'!$I$6:$I$4786)&gt;0,IFERROR((VLOOKUP(E1864,'Volet 1 - Domaines 2&amp;3'!$A$39:$L$43,11,0)*D1864+VLOOKUP(E1864,'Volet 1 - Domaines 2&amp;3'!$A$39:$L$43,12,0))*$B$6,error),"")</f>
        <v>48281.804233576644</v>
      </c>
      <c r="H1864" s="119" cm="1">
        <f t="array" ref="H1864">IF(SUMIF('BDD de référence'!$B$6:$B$4786,A1864,'BDD de référence'!$J$6:$J$4786)&gt;0,IFERROR((VLOOKUP(E1864,'Volet 1 - Domaines 2&amp;3'!$A$39:$L$43,11,0)*D1864+VLOOKUP(E1864,'Volet 1 - Domaines 2&amp;3'!$A$39:$L$43,12,0))*$B$6,error),"")</f>
        <v>48281.804233576644</v>
      </c>
      <c r="I1864" s="119">
        <f>IFERROR((VLOOKUP(E1864,'Simulations - Consolidé'!$A$41:$P$45,15,0)*D1864+VLOOKUP(E1864,'Simulations - Consolidé'!$A$41:$P$45,16,0)),"")*$C$6</f>
        <v>66200.232428342526</v>
      </c>
      <c r="J1864" s="167">
        <v>39764.75</v>
      </c>
      <c r="K1864" s="167">
        <v>47717.7</v>
      </c>
      <c r="L1864" s="167">
        <v>23405.9</v>
      </c>
      <c r="M1864" s="167">
        <v>28087.08</v>
      </c>
      <c r="N1864" s="167">
        <v>19239.239999999998</v>
      </c>
      <c r="O1864" s="167">
        <v>23087.09</v>
      </c>
    </row>
    <row r="1865" spans="1:15">
      <c r="A1865" s="1" t="s">
        <v>7890</v>
      </c>
      <c r="B1865" s="1" t="str">
        <f>VLOOKUP(A1865,'BDD de référence'!$B$5:$D$5006,3,0)</f>
        <v>68</v>
      </c>
      <c r="C1865" s="1" t="str">
        <f>VLOOKUP(A1865,'BDD de référence'!$B$5:$E$5006,4,0)</f>
        <v>Grand Est</v>
      </c>
      <c r="D1865" s="201">
        <v>9751</v>
      </c>
      <c r="E1865" s="189" t="str">
        <f t="shared" si="28"/>
        <v>Tranche B</v>
      </c>
      <c r="F1865" s="119">
        <f>IFERROR((VLOOKUP(E1865,'Simulations - Consolidé'!$A$41:$P$45,13,0)*D1865+VLOOKUP(E1865,'Simulations - Consolidé'!$A$41:$P$45,14,0)),"")*$B$6</f>
        <v>24020.670967741931</v>
      </c>
      <c r="G1865" s="119" t="str" cm="1">
        <f t="array" ref="G1865">IF(SUMIF('BDD de référence'!$B$6:$B$4786,A1865,'BDD de référence'!$I$6:$I$4786)&gt;0,IFERROR((VLOOKUP(E1865,'Volet 1 - Domaines 2&amp;3'!$A$39:$L$43,11,0)*D1865+VLOOKUP(E1865,'Volet 1 - Domaines 2&amp;3'!$A$39:$L$43,12,0))*$B$6,error),"")</f>
        <v/>
      </c>
      <c r="H1865" s="119" t="str" cm="1">
        <f t="array" ref="H1865">IF(SUMIF('BDD de référence'!$B$6:$B$4786,A1865,'BDD de référence'!$J$6:$J$4786)&gt;0,IFERROR((VLOOKUP(E1865,'Volet 1 - Domaines 2&amp;3'!$A$39:$L$43,11,0)*D1865+VLOOKUP(E1865,'Volet 1 - Domaines 2&amp;3'!$A$39:$L$43,12,0))*$B$6,error),"")</f>
        <v/>
      </c>
      <c r="I1865" s="119">
        <f>IFERROR((VLOOKUP(E1865,'Simulations - Consolidé'!$A$41:$P$45,15,0)*D1865+VLOOKUP(E1865,'Simulations - Consolidé'!$A$41:$P$45,16,0)),"")*$C$6</f>
        <v>10442.271597167583</v>
      </c>
      <c r="J1865" s="167">
        <v>7063.4800000000005</v>
      </c>
      <c r="K1865" s="167">
        <v>8476.18</v>
      </c>
      <c r="L1865" s="167">
        <v>6156.1900000000005</v>
      </c>
      <c r="M1865" s="167">
        <v>7387.43</v>
      </c>
      <c r="N1865" s="167">
        <v>5638.5300000000007</v>
      </c>
      <c r="O1865" s="167">
        <v>6766.24</v>
      </c>
    </row>
    <row r="1866" spans="1:15">
      <c r="A1866" s="1" t="s">
        <v>7816</v>
      </c>
      <c r="B1866" s="1" t="str">
        <f>VLOOKUP(A1866,'BDD de référence'!$B$5:$D$5006,3,0)</f>
        <v>68</v>
      </c>
      <c r="C1866" s="1" t="str">
        <f>VLOOKUP(A1866,'BDD de référence'!$B$5:$E$5006,4,0)</f>
        <v>Grand Est</v>
      </c>
      <c r="D1866" s="201">
        <v>19477</v>
      </c>
      <c r="E1866" s="189" t="str">
        <f t="shared" si="28"/>
        <v>Tranche B</v>
      </c>
      <c r="F1866" s="119">
        <f>IFERROR((VLOOKUP(E1866,'Simulations - Consolidé'!$A$41:$P$45,13,0)*D1866+VLOOKUP(E1866,'Simulations - Consolidé'!$A$41:$P$45,14,0)),"")*$B$6</f>
        <v>36821.341935483862</v>
      </c>
      <c r="G1866" s="119" t="str" cm="1">
        <f t="array" ref="G1866">IF(SUMIF('BDD de référence'!$B$6:$B$4786,A1866,'BDD de référence'!$I$6:$I$4786)&gt;0,IFERROR((VLOOKUP(E1866,'Volet 1 - Domaines 2&amp;3'!$A$39:$L$43,11,0)*D1866+VLOOKUP(E1866,'Volet 1 - Domaines 2&amp;3'!$A$39:$L$43,12,0))*$B$6,error),"")</f>
        <v/>
      </c>
      <c r="H1866" s="119" t="str" cm="1">
        <f t="array" ref="H1866">IF(SUMIF('BDD de référence'!$B$6:$B$4786,A1866,'BDD de référence'!$J$6:$J$4786)&gt;0,IFERROR((VLOOKUP(E1866,'Volet 1 - Domaines 2&amp;3'!$A$39:$L$43,11,0)*D1866+VLOOKUP(E1866,'Volet 1 - Domaines 2&amp;3'!$A$39:$L$43,12,0))*$B$6,error),"")</f>
        <v/>
      </c>
      <c r="I1866" s="119">
        <f>IFERROR((VLOOKUP(E1866,'Simulations - Consolidé'!$A$41:$P$45,15,0)*D1866+VLOOKUP(E1866,'Simulations - Consolidé'!$A$41:$P$45,16,0)),"")*$C$6</f>
        <v>16006.982218725412</v>
      </c>
      <c r="J1866" s="167">
        <v>9939.4500000000007</v>
      </c>
      <c r="K1866" s="167">
        <v>11927.34</v>
      </c>
      <c r="L1866" s="167">
        <v>8770.7000000000007</v>
      </c>
      <c r="M1866" s="167">
        <v>10524.84</v>
      </c>
      <c r="N1866" s="167">
        <v>6422.89</v>
      </c>
      <c r="O1866" s="167">
        <v>7707.47</v>
      </c>
    </row>
    <row r="1867" spans="1:15">
      <c r="A1867" s="1" t="s">
        <v>7999</v>
      </c>
      <c r="B1867" s="1" t="str">
        <f>VLOOKUP(A1867,'BDD de référence'!$B$5:$D$5006,3,0)</f>
        <v>69</v>
      </c>
      <c r="C1867" s="1" t="str">
        <f>VLOOKUP(A1867,'BDD de référence'!$B$5:$E$5006,4,0)</f>
        <v>Auvergne-Rhône-Alpes</v>
      </c>
      <c r="D1867" s="201">
        <v>49957.5</v>
      </c>
      <c r="E1867" s="189" t="str">
        <f t="shared" ref="E1867:E1930" si="29">IF(D1867&gt;230000,"Tranche D",IF(D1867&lt;7000,"Tranche A",IF(D1867&lt;22500,"Tranche B","Tranche C")))</f>
        <v>Tranche C</v>
      </c>
      <c r="F1867" s="119">
        <f>IFERROR((VLOOKUP(E1867,'Simulations - Consolidé'!$A$41:$P$45,13,0)*D1867+VLOOKUP(E1867,'Simulations - Consolidé'!$A$41:$P$45,14,0)),"")*$B$6</f>
        <v>52272.603614457825</v>
      </c>
      <c r="G1867" s="119" t="str" cm="1">
        <f t="array" ref="G1867">IF(SUMIF('BDD de référence'!$B$6:$B$4786,A1867,'BDD de référence'!$I$6:$I$4786)&gt;0,IFERROR((VLOOKUP(E1867,'Volet 1 - Domaines 2&amp;3'!$A$39:$L$43,11,0)*D1867+VLOOKUP(E1867,'Volet 1 - Domaines 2&amp;3'!$A$39:$L$43,12,0))*$B$6,error),"")</f>
        <v/>
      </c>
      <c r="H1867" s="119" cm="1">
        <f t="array" ref="H1867">IF(SUMIF('BDD de référence'!$B$6:$B$4786,A1867,'BDD de référence'!$J$6:$J$4786)&gt;0,IFERROR((VLOOKUP(E1867,'Volet 1 - Domaines 2&amp;3'!$A$39:$L$43,11,0)*D1867+VLOOKUP(E1867,'Volet 1 - Domaines 2&amp;3'!$A$39:$L$43,12,0))*$B$6,error),"")</f>
        <v>25024.389156626505</v>
      </c>
      <c r="I1867" s="119">
        <f>IFERROR((VLOOKUP(E1867,'Simulations - Consolidé'!$A$41:$P$45,15,0)*D1867+VLOOKUP(E1867,'Simulations - Consolidé'!$A$41:$P$45,16,0)),"")*$C$6</f>
        <v>22723.958242727011</v>
      </c>
      <c r="J1867" s="167">
        <v>13810.66</v>
      </c>
      <c r="K1867" s="167">
        <v>16572.8</v>
      </c>
      <c r="L1867" s="167">
        <v>11072</v>
      </c>
      <c r="M1867" s="167">
        <v>13286.4</v>
      </c>
      <c r="N1867" s="167">
        <v>7989.93</v>
      </c>
      <c r="O1867" s="167">
        <v>9587.92</v>
      </c>
    </row>
    <row r="1868" spans="1:15">
      <c r="A1868" s="1" t="s">
        <v>8074</v>
      </c>
      <c r="B1868" s="1" t="str">
        <f>VLOOKUP(A1868,'BDD de référence'!$B$5:$D$5006,3,0)</f>
        <v>69</v>
      </c>
      <c r="C1868" s="1" t="str">
        <f>VLOOKUP(A1868,'BDD de référence'!$B$5:$E$5006,4,0)</f>
        <v>Auvergne-Rhône-Alpes</v>
      </c>
      <c r="D1868" s="201">
        <v>25578</v>
      </c>
      <c r="E1868" s="189" t="str">
        <f t="shared" si="29"/>
        <v>Tranche C</v>
      </c>
      <c r="F1868" s="119">
        <f>IFERROR((VLOOKUP(E1868,'Simulations - Consolidé'!$A$41:$P$45,13,0)*D1868+VLOOKUP(E1868,'Simulations - Consolidé'!$A$41:$P$45,14,0)),"")*$B$6</f>
        <v>42086.084819277108</v>
      </c>
      <c r="G1868" s="119" t="str" cm="1">
        <f t="array" ref="G1868">IF(SUMIF('BDD de référence'!$B$6:$B$4786,A1868,'BDD de référence'!$I$6:$I$4786)&gt;0,IFERROR((VLOOKUP(E1868,'Volet 1 - Domaines 2&amp;3'!$A$39:$L$43,11,0)*D1868+VLOOKUP(E1868,'Volet 1 - Domaines 2&amp;3'!$A$39:$L$43,12,0))*$B$6,error),"")</f>
        <v/>
      </c>
      <c r="H1868" s="119" t="str" cm="1">
        <f t="array" ref="H1868">IF(SUMIF('BDD de référence'!$B$6:$B$4786,A1868,'BDD de référence'!$J$6:$J$4786)&gt;0,IFERROR((VLOOKUP(E1868,'Volet 1 - Domaines 2&amp;3'!$A$39:$L$43,11,0)*D1868+VLOOKUP(E1868,'Volet 1 - Domaines 2&amp;3'!$A$39:$L$43,12,0))*$B$6,error),"")</f>
        <v/>
      </c>
      <c r="I1868" s="119">
        <f>IFERROR((VLOOKUP(E1868,'Simulations - Consolidé'!$A$41:$P$45,15,0)*D1868+VLOOKUP(E1868,'Simulations - Consolidé'!$A$41:$P$45,16,0)),"")*$C$6</f>
        <v>18295.67245371731</v>
      </c>
      <c r="J1868" s="167">
        <v>11167.1</v>
      </c>
      <c r="K1868" s="167">
        <v>13400.52</v>
      </c>
      <c r="L1868" s="167">
        <v>9750.2199999999993</v>
      </c>
      <c r="M1868" s="167">
        <v>11700.27</v>
      </c>
      <c r="N1868" s="167">
        <v>6815.01</v>
      </c>
      <c r="O1868" s="167">
        <v>8178.02</v>
      </c>
    </row>
    <row r="1869" spans="1:15">
      <c r="A1869" s="1" t="s">
        <v>8065</v>
      </c>
      <c r="B1869" s="1" t="str">
        <f>VLOOKUP(A1869,'BDD de référence'!$B$5:$D$5006,3,0)</f>
        <v>69</v>
      </c>
      <c r="C1869" s="1" t="str">
        <f>VLOOKUP(A1869,'BDD de référence'!$B$5:$E$5006,4,0)</f>
        <v>Auvergne-Rhône-Alpes</v>
      </c>
      <c r="D1869" s="201">
        <v>20893</v>
      </c>
      <c r="E1869" s="189" t="str">
        <f t="shared" si="29"/>
        <v>Tranche B</v>
      </c>
      <c r="F1869" s="119">
        <f>IFERROR((VLOOKUP(E1869,'Simulations - Consolidé'!$A$41:$P$45,13,0)*D1869+VLOOKUP(E1869,'Simulations - Consolidé'!$A$41:$P$45,14,0)),"")*$B$6</f>
        <v>38684.980645161282</v>
      </c>
      <c r="G1869" s="119" t="str" cm="1">
        <f t="array" ref="G1869">IF(SUMIF('BDD de référence'!$B$6:$B$4786,A1869,'BDD de référence'!$I$6:$I$4786)&gt;0,IFERROR((VLOOKUP(E1869,'Volet 1 - Domaines 2&amp;3'!$A$39:$L$43,11,0)*D1869+VLOOKUP(E1869,'Volet 1 - Domaines 2&amp;3'!$A$39:$L$43,12,0))*$B$6,error),"")</f>
        <v/>
      </c>
      <c r="H1869" s="119" t="str" cm="1">
        <f t="array" ref="H1869">IF(SUMIF('BDD de référence'!$B$6:$B$4786,A1869,'BDD de référence'!$J$6:$J$4786)&gt;0,IFERROR((VLOOKUP(E1869,'Volet 1 - Domaines 2&amp;3'!$A$39:$L$43,11,0)*D1869+VLOOKUP(E1869,'Volet 1 - Domaines 2&amp;3'!$A$39:$L$43,12,0))*$B$6,error),"")</f>
        <v/>
      </c>
      <c r="I1869" s="119">
        <f>IFERROR((VLOOKUP(E1869,'Simulations - Consolidé'!$A$41:$P$45,15,0)*D1869+VLOOKUP(E1869,'Simulations - Consolidé'!$A$41:$P$45,16,0)),"")*$C$6</f>
        <v>16817.143666404405</v>
      </c>
      <c r="J1869" s="167">
        <v>10358.15</v>
      </c>
      <c r="K1869" s="167">
        <v>12429.78</v>
      </c>
      <c r="L1869" s="167">
        <v>9151.35</v>
      </c>
      <c r="M1869" s="167">
        <v>10981.62</v>
      </c>
      <c r="N1869" s="167">
        <v>6537.08</v>
      </c>
      <c r="O1869" s="167">
        <v>7844.5</v>
      </c>
    </row>
    <row r="1870" spans="1:15">
      <c r="A1870" s="1" t="s">
        <v>8060</v>
      </c>
      <c r="B1870" s="1" t="str">
        <f>VLOOKUP(A1870,'BDD de référence'!$B$5:$D$5006,3,0)</f>
        <v>69</v>
      </c>
      <c r="C1870" s="1" t="str">
        <f>VLOOKUP(A1870,'BDD de référence'!$B$5:$E$5006,4,0)</f>
        <v>Auvergne-Rhône-Alpes</v>
      </c>
      <c r="D1870" s="201">
        <v>21702</v>
      </c>
      <c r="E1870" s="189" t="str">
        <f t="shared" si="29"/>
        <v>Tranche B</v>
      </c>
      <c r="F1870" s="119">
        <f>IFERROR((VLOOKUP(E1870,'Simulations - Consolidé'!$A$41:$P$45,13,0)*D1870+VLOOKUP(E1870,'Simulations - Consolidé'!$A$41:$P$45,14,0)),"")*$B$6</f>
        <v>39749.729032258059</v>
      </c>
      <c r="G1870" s="119" t="str" cm="1">
        <f t="array" ref="G1870">IF(SUMIF('BDD de référence'!$B$6:$B$4786,A1870,'BDD de référence'!$I$6:$I$4786)&gt;0,IFERROR((VLOOKUP(E1870,'Volet 1 - Domaines 2&amp;3'!$A$39:$L$43,11,0)*D1870+VLOOKUP(E1870,'Volet 1 - Domaines 2&amp;3'!$A$39:$L$43,12,0))*$B$6,error),"")</f>
        <v/>
      </c>
      <c r="H1870" s="119" cm="1">
        <f t="array" ref="H1870">IF(SUMIF('BDD de référence'!$B$6:$B$4786,A1870,'BDD de référence'!$J$6:$J$4786)&gt;0,IFERROR((VLOOKUP(E1870,'Volet 1 - Domaines 2&amp;3'!$A$39:$L$43,11,0)*D1870+VLOOKUP(E1870,'Volet 1 - Domaines 2&amp;3'!$A$39:$L$43,12,0))*$B$6,error),"")</f>
        <v>21531.103225806452</v>
      </c>
      <c r="I1870" s="119">
        <f>IFERROR((VLOOKUP(E1870,'Simulations - Consolidé'!$A$41:$P$45,15,0)*D1870+VLOOKUP(E1870,'Simulations - Consolidé'!$A$41:$P$45,16,0)),"")*$C$6</f>
        <v>17280.011329661684</v>
      </c>
      <c r="J1870" s="167">
        <v>10597.37</v>
      </c>
      <c r="K1870" s="167">
        <v>12716.85</v>
      </c>
      <c r="L1870" s="167">
        <v>9368.83</v>
      </c>
      <c r="M1870" s="167">
        <v>11242.6</v>
      </c>
      <c r="N1870" s="167">
        <v>6602.3200000000006</v>
      </c>
      <c r="O1870" s="167">
        <v>7922.79</v>
      </c>
    </row>
    <row r="1871" spans="1:15">
      <c r="A1871" s="1" t="s">
        <v>7986</v>
      </c>
      <c r="B1871" s="1" t="str">
        <f>VLOOKUP(A1871,'BDD de référence'!$B$5:$D$5006,3,0)</f>
        <v>69</v>
      </c>
      <c r="C1871" s="1" t="str">
        <f>VLOOKUP(A1871,'BDD de référence'!$B$5:$E$5006,4,0)</f>
        <v>Auvergne-Rhône-Alpes</v>
      </c>
      <c r="D1871" s="201">
        <v>67217.5</v>
      </c>
      <c r="E1871" s="189" t="str">
        <f t="shared" si="29"/>
        <v>Tranche C</v>
      </c>
      <c r="F1871" s="119">
        <f>IFERROR((VLOOKUP(E1871,'Simulations - Consolidé'!$A$41:$P$45,13,0)*D1871+VLOOKUP(E1871,'Simulations - Consolidé'!$A$41:$P$45,14,0)),"")*$B$6</f>
        <v>59484.372289156621</v>
      </c>
      <c r="G1871" s="119" t="str" cm="1">
        <f t="array" ref="G1871">IF(SUMIF('BDD de référence'!$B$6:$B$4786,A1871,'BDD de référence'!$I$6:$I$4786)&gt;0,IFERROR((VLOOKUP(E1871,'Volet 1 - Domaines 2&amp;3'!$A$39:$L$43,11,0)*D1871+VLOOKUP(E1871,'Volet 1 - Domaines 2&amp;3'!$A$39:$L$43,12,0))*$B$6,error),"")</f>
        <v/>
      </c>
      <c r="H1871" s="119" t="str" cm="1">
        <f t="array" ref="H1871">IF(SUMIF('BDD de référence'!$B$6:$B$4786,A1871,'BDD de référence'!$J$6:$J$4786)&gt;0,IFERROR((VLOOKUP(E1871,'Volet 1 - Domaines 2&amp;3'!$A$39:$L$43,11,0)*D1871+VLOOKUP(E1871,'Volet 1 - Domaines 2&amp;3'!$A$39:$L$43,12,0))*$B$6,error),"")</f>
        <v/>
      </c>
      <c r="I1871" s="119">
        <f>IFERROR((VLOOKUP(E1871,'Simulations - Consolidé'!$A$41:$P$45,15,0)*D1871+VLOOKUP(E1871,'Simulations - Consolidé'!$A$41:$P$45,16,0)),"")*$C$6</f>
        <v>25859.059976491331</v>
      </c>
      <c r="J1871" s="167">
        <v>15682.23</v>
      </c>
      <c r="K1871" s="167">
        <v>18818.679999999997</v>
      </c>
      <c r="L1871" s="167">
        <v>12007.79</v>
      </c>
      <c r="M1871" s="167">
        <v>14409.35</v>
      </c>
      <c r="N1871" s="167">
        <v>8821.74</v>
      </c>
      <c r="O1871" s="167">
        <v>10586.09</v>
      </c>
    </row>
    <row r="1872" spans="1:15">
      <c r="A1872" s="1" t="s">
        <v>8153</v>
      </c>
      <c r="B1872" s="1" t="str">
        <f>VLOOKUP(A1872,'BDD de référence'!$B$5:$D$5006,3,0)</f>
        <v>69</v>
      </c>
      <c r="C1872" s="1" t="str">
        <f>VLOOKUP(A1872,'BDD de référence'!$B$5:$E$5006,4,0)</f>
        <v>Auvergne-Rhône-Alpes</v>
      </c>
      <c r="D1872" s="201">
        <v>6116</v>
      </c>
      <c r="E1872" s="189" t="str">
        <f t="shared" si="29"/>
        <v>Tranche A</v>
      </c>
      <c r="F1872" s="119">
        <f>IFERROR((VLOOKUP(E1872,'Simulations - Consolidé'!$A$41:$P$45,13,0)*D1872+VLOOKUP(E1872,'Simulations - Consolidé'!$A$41:$P$45,14,0)),"")*$B$6</f>
        <v>19755.942857142858</v>
      </c>
      <c r="G1872" s="119" t="str" cm="1">
        <f t="array" ref="G1872">IF(SUMIF('BDD de référence'!$B$6:$B$4786,A1872,'BDD de référence'!$I$6:$I$4786)&gt;0,IFERROR((VLOOKUP(E1872,'Volet 1 - Domaines 2&amp;3'!$A$39:$L$43,11,0)*D1872+VLOOKUP(E1872,'Volet 1 - Domaines 2&amp;3'!$A$39:$L$43,12,0))*$B$6,error),"")</f>
        <v/>
      </c>
      <c r="H1872" s="119" t="str" cm="1">
        <f t="array" ref="H1872">IF(SUMIF('BDD de référence'!$B$6:$B$4786,A1872,'BDD de référence'!$J$6:$J$4786)&gt;0,IFERROR((VLOOKUP(E1872,'Volet 1 - Domaines 2&amp;3'!$A$39:$L$43,11,0)*D1872+VLOOKUP(E1872,'Volet 1 - Domaines 2&amp;3'!$A$39:$L$43,12,0))*$B$6,error),"")</f>
        <v/>
      </c>
      <c r="I1872" s="119">
        <f>IFERROR((VLOOKUP(E1872,'Simulations - Consolidé'!$A$41:$P$45,15,0)*D1872+VLOOKUP(E1872,'Simulations - Consolidé'!$A$41:$P$45,16,0)),"")*$C$6</f>
        <v>8588.3080139372814</v>
      </c>
      <c r="J1872" s="167">
        <v>6039.5300000000007</v>
      </c>
      <c r="K1872" s="167">
        <v>7247.4400000000005</v>
      </c>
      <c r="L1872" s="167">
        <v>5258.8200000000006</v>
      </c>
      <c r="M1872" s="167">
        <v>6310.59</v>
      </c>
      <c r="N1872" s="167">
        <v>5311.4400000000005</v>
      </c>
      <c r="O1872" s="167">
        <v>6373.7300000000005</v>
      </c>
    </row>
    <row r="1873" spans="1:15">
      <c r="A1873" s="1" t="s">
        <v>7972</v>
      </c>
      <c r="B1873" s="1" t="str">
        <f>VLOOKUP(A1873,'BDD de référence'!$B$5:$D$5006,3,0)</f>
        <v>69</v>
      </c>
      <c r="C1873" s="1" t="str">
        <f>VLOOKUP(A1873,'BDD de référence'!$B$5:$E$5006,4,0)</f>
        <v>Auvergne-Rhône-Alpes</v>
      </c>
      <c r="D1873" s="201">
        <v>50</v>
      </c>
      <c r="E1873" s="189" t="str">
        <f t="shared" si="29"/>
        <v>Tranche A</v>
      </c>
      <c r="F1873" s="119">
        <f>IFERROR((VLOOKUP(E1873,'Simulations - Consolidé'!$A$41:$P$45,13,0)*D1873+VLOOKUP(E1873,'Simulations - Consolidé'!$A$41:$P$45,14,0)),"")*$B$6</f>
        <v>15336.428571428569</v>
      </c>
      <c r="G1873" s="119" t="str" cm="1">
        <f t="array" ref="G1873">IF(SUMIF('BDD de référence'!$B$6:$B$4786,A1873,'BDD de référence'!$I$6:$I$4786)&gt;0,IFERROR((VLOOKUP(E1873,'Volet 1 - Domaines 2&amp;3'!$A$39:$L$43,11,0)*D1873+VLOOKUP(E1873,'Volet 1 - Domaines 2&amp;3'!$A$39:$L$43,12,0))*$B$6,error),"")</f>
        <v/>
      </c>
      <c r="H1873" s="119" t="str" cm="1">
        <f t="array" ref="H1873">IF(SUMIF('BDD de référence'!$B$6:$B$4786,A1873,'BDD de référence'!$J$6:$J$4786)&gt;0,IFERROR((VLOOKUP(E1873,'Volet 1 - Domaines 2&amp;3'!$A$39:$L$43,11,0)*D1873+VLOOKUP(E1873,'Volet 1 - Domaines 2&amp;3'!$A$39:$L$43,12,0))*$B$6,error),"")</f>
        <v/>
      </c>
      <c r="I1873" s="119">
        <f>IFERROR((VLOOKUP(E1873,'Simulations - Consolidé'!$A$41:$P$45,15,0)*D1873+VLOOKUP(E1873,'Simulations - Consolidé'!$A$41:$P$45,16,0)),"")*$C$6</f>
        <v>6667.0557491289201</v>
      </c>
      <c r="J1873" s="167">
        <v>4595.25</v>
      </c>
      <c r="K1873" s="167">
        <v>5514.3</v>
      </c>
      <c r="L1873" s="167">
        <v>4175.6000000000004</v>
      </c>
      <c r="M1873" s="167">
        <v>5010.72</v>
      </c>
      <c r="N1873" s="167">
        <v>4589.3</v>
      </c>
      <c r="O1873" s="167">
        <v>5507.16</v>
      </c>
    </row>
    <row r="1874" spans="1:15">
      <c r="A1874" s="1" t="s">
        <v>7952</v>
      </c>
      <c r="B1874" s="1" t="str">
        <f>VLOOKUP(A1874,'BDD de référence'!$B$5:$D$5006,3,0)</f>
        <v>69</v>
      </c>
      <c r="C1874" s="1" t="str">
        <f>VLOOKUP(A1874,'BDD de référence'!$B$5:$E$5006,4,0)</f>
        <v>Auvergne-Rhône-Alpes</v>
      </c>
      <c r="D1874" s="201">
        <v>171802.5</v>
      </c>
      <c r="E1874" s="189" t="str">
        <f t="shared" si="29"/>
        <v>Tranche C</v>
      </c>
      <c r="F1874" s="119">
        <f>IFERROR((VLOOKUP(E1874,'Simulations - Consolidé'!$A$41:$P$45,13,0)*D1874+VLOOKUP(E1874,'Simulations - Consolidé'!$A$41:$P$45,14,0)),"")*$B$6</f>
        <v>103183.26144578312</v>
      </c>
      <c r="G1874" s="119" cm="1">
        <f t="array" ref="G1874">IF(SUMIF('BDD de référence'!$B$6:$B$4786,A1874,'BDD de référence'!$I$6:$I$4786)&gt;0,IFERROR((VLOOKUP(E1874,'Volet 1 - Domaines 2&amp;3'!$A$39:$L$43,11,0)*D1874+VLOOKUP(E1874,'Volet 1 - Domaines 2&amp;3'!$A$39:$L$43,12,0))*$B$6,error),"")</f>
        <v>38001.615662650605</v>
      </c>
      <c r="H1874" s="119" cm="1">
        <f t="array" ref="H1874">IF(SUMIF('BDD de référence'!$B$6:$B$4786,A1874,'BDD de référence'!$J$6:$J$4786)&gt;0,IFERROR((VLOOKUP(E1874,'Volet 1 - Domaines 2&amp;3'!$A$39:$L$43,11,0)*D1874+VLOOKUP(E1874,'Volet 1 - Domaines 2&amp;3'!$A$39:$L$43,12,0))*$B$6,error),"")</f>
        <v>38001.615662650605</v>
      </c>
      <c r="I1874" s="119">
        <f>IFERROR((VLOOKUP(E1874,'Simulations - Consolidé'!$A$41:$P$45,15,0)*D1874+VLOOKUP(E1874,'Simulations - Consolidé'!$A$41:$P$45,16,0)),"")*$C$6</f>
        <v>44855.851101968845</v>
      </c>
      <c r="J1874" s="167">
        <v>27022.769999999997</v>
      </c>
      <c r="K1874" s="167">
        <v>32427.329999999998</v>
      </c>
      <c r="L1874" s="167">
        <v>17678.05</v>
      </c>
      <c r="M1874" s="167">
        <v>21213.66</v>
      </c>
      <c r="N1874" s="167">
        <v>13861.98</v>
      </c>
      <c r="O1874" s="167">
        <v>16634.379999999997</v>
      </c>
    </row>
    <row r="1875" spans="1:15">
      <c r="A1875" s="1" t="s">
        <v>8120</v>
      </c>
      <c r="B1875" s="1" t="str">
        <f>VLOOKUP(A1875,'BDD de référence'!$B$5:$D$5006,3,0)</f>
        <v>69</v>
      </c>
      <c r="C1875" s="1" t="str">
        <f>VLOOKUP(A1875,'BDD de référence'!$B$5:$E$5006,4,0)</f>
        <v>Auvergne-Rhône-Alpes</v>
      </c>
      <c r="D1875" s="201">
        <v>11506</v>
      </c>
      <c r="E1875" s="189" t="str">
        <f t="shared" si="29"/>
        <v>Tranche B</v>
      </c>
      <c r="F1875" s="119">
        <f>IFERROR((VLOOKUP(E1875,'Simulations - Consolidé'!$A$41:$P$45,13,0)*D1875+VLOOKUP(E1875,'Simulations - Consolidé'!$A$41:$P$45,14,0)),"")*$B$6</f>
        <v>26330.477419354836</v>
      </c>
      <c r="G1875" s="119" t="str" cm="1">
        <f t="array" ref="G1875">IF(SUMIF('BDD de référence'!$B$6:$B$4786,A1875,'BDD de référence'!$I$6:$I$4786)&gt;0,IFERROR((VLOOKUP(E1875,'Volet 1 - Domaines 2&amp;3'!$A$39:$L$43,11,0)*D1875+VLOOKUP(E1875,'Volet 1 - Domaines 2&amp;3'!$A$39:$L$43,12,0))*$B$6,error),"")</f>
        <v/>
      </c>
      <c r="H1875" s="119" t="str" cm="1">
        <f t="array" ref="H1875">IF(SUMIF('BDD de référence'!$B$6:$B$4786,A1875,'BDD de référence'!$J$6:$J$4786)&gt;0,IFERROR((VLOOKUP(E1875,'Volet 1 - Domaines 2&amp;3'!$A$39:$L$43,11,0)*D1875+VLOOKUP(E1875,'Volet 1 - Domaines 2&amp;3'!$A$39:$L$43,12,0))*$B$6,error),"")</f>
        <v/>
      </c>
      <c r="I1875" s="119">
        <f>IFERROR((VLOOKUP(E1875,'Simulations - Consolidé'!$A$41:$P$45,15,0)*D1875+VLOOKUP(E1875,'Simulations - Consolidé'!$A$41:$P$45,16,0)),"")*$C$6</f>
        <v>11446.39118804091</v>
      </c>
      <c r="J1875" s="167">
        <v>7582.43</v>
      </c>
      <c r="K1875" s="167">
        <v>9098.92</v>
      </c>
      <c r="L1875" s="167">
        <v>6627.96</v>
      </c>
      <c r="M1875" s="167">
        <v>7953.56</v>
      </c>
      <c r="N1875" s="167">
        <v>5780.06</v>
      </c>
      <c r="O1875" s="167">
        <v>6936.08</v>
      </c>
    </row>
    <row r="1876" spans="1:15">
      <c r="A1876" s="1" t="s">
        <v>8083</v>
      </c>
      <c r="B1876" s="1" t="str">
        <f>VLOOKUP(A1876,'BDD de référence'!$B$5:$D$5006,3,0)</f>
        <v>69</v>
      </c>
      <c r="C1876" s="1" t="str">
        <f>VLOOKUP(A1876,'BDD de référence'!$B$5:$E$5006,4,0)</f>
        <v>Auvergne-Rhône-Alpes</v>
      </c>
      <c r="D1876" s="201">
        <v>15675</v>
      </c>
      <c r="E1876" s="189" t="str">
        <f t="shared" si="29"/>
        <v>Tranche B</v>
      </c>
      <c r="F1876" s="119">
        <f>IFERROR((VLOOKUP(E1876,'Simulations - Consolidé'!$A$41:$P$45,13,0)*D1876+VLOOKUP(E1876,'Simulations - Consolidé'!$A$41:$P$45,14,0)),"")*$B$6</f>
        <v>31817.419354838708</v>
      </c>
      <c r="G1876" s="119" t="str" cm="1">
        <f t="array" ref="G1876">IF(SUMIF('BDD de référence'!$B$6:$B$4786,A1876,'BDD de référence'!$I$6:$I$4786)&gt;0,IFERROR((VLOOKUP(E1876,'Volet 1 - Domaines 2&amp;3'!$A$39:$L$43,11,0)*D1876+VLOOKUP(E1876,'Volet 1 - Domaines 2&amp;3'!$A$39:$L$43,12,0))*$B$6,error),"")</f>
        <v/>
      </c>
      <c r="H1876" s="119" t="str" cm="1">
        <f t="array" ref="H1876">IF(SUMIF('BDD de référence'!$B$6:$B$4786,A1876,'BDD de référence'!$J$6:$J$4786)&gt;0,IFERROR((VLOOKUP(E1876,'Volet 1 - Domaines 2&amp;3'!$A$39:$L$43,11,0)*D1876+VLOOKUP(E1876,'Volet 1 - Domaines 2&amp;3'!$A$39:$L$43,12,0))*$B$6,error),"")</f>
        <v/>
      </c>
      <c r="I1876" s="119">
        <f>IFERROR((VLOOKUP(E1876,'Simulations - Consolidé'!$A$41:$P$45,15,0)*D1876+VLOOKUP(E1876,'Simulations - Consolidé'!$A$41:$P$45,16,0)),"")*$C$6</f>
        <v>13831.675845790716</v>
      </c>
      <c r="J1876" s="167">
        <v>8815.2000000000007</v>
      </c>
      <c r="K1876" s="167">
        <v>10578.24</v>
      </c>
      <c r="L1876" s="167">
        <v>7748.66</v>
      </c>
      <c r="M1876" s="167">
        <v>9298.4</v>
      </c>
      <c r="N1876" s="167">
        <v>6116.27</v>
      </c>
      <c r="O1876" s="167">
        <v>7339.5300000000007</v>
      </c>
    </row>
    <row r="1877" spans="1:15">
      <c r="A1877" s="1" t="s">
        <v>8094</v>
      </c>
      <c r="B1877" s="1" t="str">
        <f>VLOOKUP(A1877,'BDD de référence'!$B$5:$D$5006,3,0)</f>
        <v>69</v>
      </c>
      <c r="C1877" s="1" t="str">
        <f>VLOOKUP(A1877,'BDD de référence'!$B$5:$E$5006,4,0)</f>
        <v>Auvergne-Rhône-Alpes</v>
      </c>
      <c r="D1877" s="201">
        <v>18359</v>
      </c>
      <c r="E1877" s="189" t="str">
        <f t="shared" si="29"/>
        <v>Tranche B</v>
      </c>
      <c r="F1877" s="119">
        <f>IFERROR((VLOOKUP(E1877,'Simulations - Consolidé'!$A$41:$P$45,13,0)*D1877+VLOOKUP(E1877,'Simulations - Consolidé'!$A$41:$P$45,14,0)),"")*$B$6</f>
        <v>35349.909677419353</v>
      </c>
      <c r="G1877" s="119" t="str" cm="1">
        <f t="array" ref="G1877">IF(SUMIF('BDD de référence'!$B$6:$B$4786,A1877,'BDD de référence'!$I$6:$I$4786)&gt;0,IFERROR((VLOOKUP(E1877,'Volet 1 - Domaines 2&amp;3'!$A$39:$L$43,11,0)*D1877+VLOOKUP(E1877,'Volet 1 - Domaines 2&amp;3'!$A$39:$L$43,12,0))*$B$6,error),"")</f>
        <v/>
      </c>
      <c r="H1877" s="119" t="str" cm="1">
        <f t="array" ref="H1877">IF(SUMIF('BDD de référence'!$B$6:$B$4786,A1877,'BDD de référence'!$J$6:$J$4786)&gt;0,IFERROR((VLOOKUP(E1877,'Volet 1 - Domaines 2&amp;3'!$A$39:$L$43,11,0)*D1877+VLOOKUP(E1877,'Volet 1 - Domaines 2&amp;3'!$A$39:$L$43,12,0))*$B$6,error),"")</f>
        <v/>
      </c>
      <c r="I1877" s="119">
        <f>IFERROR((VLOOKUP(E1877,'Simulations - Consolidé'!$A$41:$P$45,15,0)*D1877+VLOOKUP(E1877,'Simulations - Consolidé'!$A$41:$P$45,16,0)),"")*$C$6</f>
        <v>15367.320849724625</v>
      </c>
      <c r="J1877" s="167">
        <v>9608.85</v>
      </c>
      <c r="K1877" s="167">
        <v>11530.62</v>
      </c>
      <c r="L1877" s="167">
        <v>8470.17</v>
      </c>
      <c r="M1877" s="167">
        <v>10164.210000000001</v>
      </c>
      <c r="N1877" s="167">
        <v>6332.72</v>
      </c>
      <c r="O1877" s="167">
        <v>7599.27</v>
      </c>
    </row>
    <row r="1878" spans="1:15">
      <c r="A1878" s="1" t="s">
        <v>8071</v>
      </c>
      <c r="B1878" s="1" t="str">
        <f>VLOOKUP(A1878,'BDD de référence'!$B$5:$D$5006,3,0)</f>
        <v>69</v>
      </c>
      <c r="C1878" s="1" t="str">
        <f>VLOOKUP(A1878,'BDD de référence'!$B$5:$E$5006,4,0)</f>
        <v>Auvergne-Rhône-Alpes</v>
      </c>
      <c r="D1878" s="201">
        <v>19784</v>
      </c>
      <c r="E1878" s="189" t="str">
        <f t="shared" si="29"/>
        <v>Tranche B</v>
      </c>
      <c r="F1878" s="119">
        <f>IFERROR((VLOOKUP(E1878,'Simulations - Consolidé'!$A$41:$P$45,13,0)*D1878+VLOOKUP(E1878,'Simulations - Consolidé'!$A$41:$P$45,14,0)),"")*$B$6</f>
        <v>37225.393548387096</v>
      </c>
      <c r="G1878" s="119" t="str" cm="1">
        <f t="array" ref="G1878">IF(SUMIF('BDD de référence'!$B$6:$B$4786,A1878,'BDD de référence'!$I$6:$I$4786)&gt;0,IFERROR((VLOOKUP(E1878,'Volet 1 - Domaines 2&amp;3'!$A$39:$L$43,11,0)*D1878+VLOOKUP(E1878,'Volet 1 - Domaines 2&amp;3'!$A$39:$L$43,12,0))*$B$6,error),"")</f>
        <v/>
      </c>
      <c r="H1878" s="119" t="str" cm="1">
        <f t="array" ref="H1878">IF(SUMIF('BDD de référence'!$B$6:$B$4786,A1878,'BDD de référence'!$J$6:$J$4786)&gt;0,IFERROR((VLOOKUP(E1878,'Volet 1 - Domaines 2&amp;3'!$A$39:$L$43,11,0)*D1878+VLOOKUP(E1878,'Volet 1 - Domaines 2&amp;3'!$A$39:$L$43,12,0))*$B$6,error),"")</f>
        <v/>
      </c>
      <c r="I1878" s="119">
        <f>IFERROR((VLOOKUP(E1878,'Simulations - Consolidé'!$A$41:$P$45,15,0)*D1878+VLOOKUP(E1878,'Simulations - Consolidé'!$A$41:$P$45,16,0)),"")*$C$6</f>
        <v>16182.631628638866</v>
      </c>
      <c r="J1878" s="167">
        <v>10030.219999999999</v>
      </c>
      <c r="K1878" s="167">
        <v>12036.27</v>
      </c>
      <c r="L1878" s="167">
        <v>8853.24</v>
      </c>
      <c r="M1878" s="167">
        <v>10623.89</v>
      </c>
      <c r="N1878" s="167">
        <v>6447.6500000000005</v>
      </c>
      <c r="O1878" s="167">
        <v>7737.18</v>
      </c>
    </row>
    <row r="1879" spans="1:15">
      <c r="A1879" s="1" t="s">
        <v>8211</v>
      </c>
      <c r="B1879" s="1" t="str">
        <f>VLOOKUP(A1879,'BDD de référence'!$B$5:$D$5006,3,0)</f>
        <v>69</v>
      </c>
      <c r="C1879" s="1" t="str">
        <f>VLOOKUP(A1879,'BDD de référence'!$B$5:$E$5006,4,0)</f>
        <v>Auvergne-Rhône-Alpes</v>
      </c>
      <c r="D1879" s="201">
        <v>1300.5</v>
      </c>
      <c r="E1879" s="189" t="str">
        <f t="shared" si="29"/>
        <v>Tranche A</v>
      </c>
      <c r="F1879" s="119">
        <f>IFERROR((VLOOKUP(E1879,'Simulations - Consolidé'!$A$41:$P$45,13,0)*D1879+VLOOKUP(E1879,'Simulations - Consolidé'!$A$41:$P$45,14,0)),"")*$B$6</f>
        <v>16247.507142857143</v>
      </c>
      <c r="G1879" s="119" t="str" cm="1">
        <f t="array" ref="G1879">IF(SUMIF('BDD de référence'!$B$6:$B$4786,A1879,'BDD de référence'!$I$6:$I$4786)&gt;0,IFERROR((VLOOKUP(E1879,'Volet 1 - Domaines 2&amp;3'!$A$39:$L$43,11,0)*D1879+VLOOKUP(E1879,'Volet 1 - Domaines 2&amp;3'!$A$39:$L$43,12,0))*$B$6,error),"")</f>
        <v/>
      </c>
      <c r="H1879" s="119" t="str" cm="1">
        <f t="array" ref="H1879">IF(SUMIF('BDD de référence'!$B$6:$B$4786,A1879,'BDD de référence'!$J$6:$J$4786)&gt;0,IFERROR((VLOOKUP(E1879,'Volet 1 - Domaines 2&amp;3'!$A$39:$L$43,11,0)*D1879+VLOOKUP(E1879,'Volet 1 - Domaines 2&amp;3'!$A$39:$L$43,12,0))*$B$6,error),"")</f>
        <v/>
      </c>
      <c r="I1879" s="119">
        <f>IFERROR((VLOOKUP(E1879,'Simulations - Consolidé'!$A$41:$P$45,15,0)*D1879+VLOOKUP(E1879,'Simulations - Consolidé'!$A$41:$P$45,16,0)),"")*$C$6</f>
        <v>7063.1200348432048</v>
      </c>
      <c r="J1879" s="167">
        <v>4892.99</v>
      </c>
      <c r="K1879" s="167">
        <v>5871.59</v>
      </c>
      <c r="L1879" s="167">
        <v>4398.8999999999996</v>
      </c>
      <c r="M1879" s="167">
        <v>5278.68</v>
      </c>
      <c r="N1879" s="167">
        <v>4738.16</v>
      </c>
      <c r="O1879" s="167">
        <v>5685.8</v>
      </c>
    </row>
    <row r="1880" spans="1:15">
      <c r="A1880" s="1" t="s">
        <v>7991</v>
      </c>
      <c r="B1880" s="1" t="str">
        <f>VLOOKUP(A1880,'BDD de référence'!$B$5:$D$5006,3,0)</f>
        <v>69</v>
      </c>
      <c r="C1880" s="1" t="str">
        <f>VLOOKUP(A1880,'BDD de référence'!$B$5:$E$5006,4,0)</f>
        <v>Auvergne-Rhône-Alpes</v>
      </c>
      <c r="D1880" s="201">
        <v>54966</v>
      </c>
      <c r="E1880" s="189" t="str">
        <f t="shared" si="29"/>
        <v>Tranche C</v>
      </c>
      <c r="F1880" s="119">
        <f>IFERROR((VLOOKUP(E1880,'Simulations - Consolidé'!$A$41:$P$45,13,0)*D1880+VLOOKUP(E1880,'Simulations - Consolidé'!$A$41:$P$45,14,0)),"")*$B$6</f>
        <v>54365.311807228914</v>
      </c>
      <c r="G1880" s="119" t="str" cm="1">
        <f t="array" ref="G1880">IF(SUMIF('BDD de référence'!$B$6:$B$4786,A1880,'BDD de référence'!$I$6:$I$4786)&gt;0,IFERROR((VLOOKUP(E1880,'Volet 1 - Domaines 2&amp;3'!$A$39:$L$43,11,0)*D1880+VLOOKUP(E1880,'Volet 1 - Domaines 2&amp;3'!$A$39:$L$43,12,0))*$B$6,error),"")</f>
        <v/>
      </c>
      <c r="H1880" s="119" t="str" cm="1">
        <f t="array" ref="H1880">IF(SUMIF('BDD de référence'!$B$6:$B$4786,A1880,'BDD de référence'!$J$6:$J$4786)&gt;0,IFERROR((VLOOKUP(E1880,'Volet 1 - Domaines 2&amp;3'!$A$39:$L$43,11,0)*D1880+VLOOKUP(E1880,'Volet 1 - Domaines 2&amp;3'!$A$39:$L$43,12,0))*$B$6,error),"")</f>
        <v/>
      </c>
      <c r="I1880" s="119">
        <f>IFERROR((VLOOKUP(E1880,'Simulations - Consolidé'!$A$41:$P$45,15,0)*D1880+VLOOKUP(E1880,'Simulations - Consolidé'!$A$41:$P$45,16,0)),"")*$C$6</f>
        <v>23633.700828680576</v>
      </c>
      <c r="J1880" s="167">
        <v>14353.75</v>
      </c>
      <c r="K1880" s="167">
        <v>17224.5</v>
      </c>
      <c r="L1880" s="167">
        <v>11343.550000000001</v>
      </c>
      <c r="M1880" s="167">
        <v>13612.26</v>
      </c>
      <c r="N1880" s="167">
        <v>8231.2999999999993</v>
      </c>
      <c r="O1880" s="167">
        <v>9877.56</v>
      </c>
    </row>
    <row r="1881" spans="1:15">
      <c r="A1881" s="1" t="s">
        <v>8019</v>
      </c>
      <c r="B1881" s="1" t="str">
        <f>VLOOKUP(A1881,'BDD de référence'!$B$5:$D$5006,3,0)</f>
        <v>69</v>
      </c>
      <c r="C1881" s="1" t="str">
        <f>VLOOKUP(A1881,'BDD de référence'!$B$5:$E$5006,4,0)</f>
        <v>Auvergne-Rhône-Alpes</v>
      </c>
      <c r="D1881" s="201">
        <v>39884</v>
      </c>
      <c r="E1881" s="189" t="str">
        <f t="shared" si="29"/>
        <v>Tranche C</v>
      </c>
      <c r="F1881" s="119">
        <f>IFERROR((VLOOKUP(E1881,'Simulations - Consolidé'!$A$41:$P$45,13,0)*D1881+VLOOKUP(E1881,'Simulations - Consolidé'!$A$41:$P$45,14,0)),"")*$B$6</f>
        <v>48063.57975903614</v>
      </c>
      <c r="G1881" s="119" t="str" cm="1">
        <f t="array" ref="G1881">IF(SUMIF('BDD de référence'!$B$6:$B$4786,A1881,'BDD de référence'!$I$6:$I$4786)&gt;0,IFERROR((VLOOKUP(E1881,'Volet 1 - Domaines 2&amp;3'!$A$39:$L$43,11,0)*D1881+VLOOKUP(E1881,'Volet 1 - Domaines 2&amp;3'!$A$39:$L$43,12,0))*$B$6,error),"")</f>
        <v/>
      </c>
      <c r="H1881" s="119" cm="1">
        <f t="array" ref="H1881">IF(SUMIF('BDD de référence'!$B$6:$B$4786,A1881,'BDD de référence'!$J$6:$J$4786)&gt;0,IFERROR((VLOOKUP(E1881,'Volet 1 - Domaines 2&amp;3'!$A$39:$L$43,11,0)*D1881+VLOOKUP(E1881,'Volet 1 - Domaines 2&amp;3'!$A$39:$L$43,12,0))*$B$6,error),"")</f>
        <v>23951.500722891564</v>
      </c>
      <c r="I1881" s="119">
        <f>IFERROR((VLOOKUP(E1881,'Simulations - Consolidé'!$A$41:$P$45,15,0)*D1881+VLOOKUP(E1881,'Simulations - Consolidé'!$A$41:$P$45,16,0)),"")*$C$6</f>
        <v>20894.210426094625</v>
      </c>
      <c r="J1881" s="167">
        <v>12718.35</v>
      </c>
      <c r="K1881" s="167">
        <v>15262.02</v>
      </c>
      <c r="L1881" s="167">
        <v>10525.85</v>
      </c>
      <c r="M1881" s="167">
        <v>12631.02</v>
      </c>
      <c r="N1881" s="167">
        <v>7504.45</v>
      </c>
      <c r="O1881" s="167">
        <v>9005.34</v>
      </c>
    </row>
    <row r="1882" spans="1:15">
      <c r="A1882" s="1" t="s">
        <v>7966</v>
      </c>
      <c r="B1882" s="1" t="str">
        <f>VLOOKUP(A1882,'BDD de référence'!$B$5:$D$5006,3,0)</f>
        <v>69</v>
      </c>
      <c r="C1882" s="1" t="str">
        <f>VLOOKUP(A1882,'BDD de référence'!$B$5:$E$5006,4,0)</f>
        <v>Auvergne-Rhône-Alpes</v>
      </c>
      <c r="D1882" s="201">
        <v>114643</v>
      </c>
      <c r="E1882" s="189" t="str">
        <f t="shared" si="29"/>
        <v>Tranche C</v>
      </c>
      <c r="F1882" s="119">
        <f>IFERROR((VLOOKUP(E1882,'Simulations - Consolidé'!$A$41:$P$45,13,0)*D1882+VLOOKUP(E1882,'Simulations - Consolidé'!$A$41:$P$45,14,0)),"")*$B$6</f>
        <v>79300.231807228905</v>
      </c>
      <c r="G1882" s="119" t="str" cm="1">
        <f t="array" ref="G1882">IF(SUMIF('BDD de référence'!$B$6:$B$4786,A1882,'BDD de référence'!$I$6:$I$4786)&gt;0,IFERROR((VLOOKUP(E1882,'Volet 1 - Domaines 2&amp;3'!$A$39:$L$43,11,0)*D1882+VLOOKUP(E1882,'Volet 1 - Domaines 2&amp;3'!$A$39:$L$43,12,0))*$B$6,error),"")</f>
        <v/>
      </c>
      <c r="H1882" s="119" t="str" cm="1">
        <f t="array" ref="H1882">IF(SUMIF('BDD de référence'!$B$6:$B$4786,A1882,'BDD de référence'!$J$6:$J$4786)&gt;0,IFERROR((VLOOKUP(E1882,'Volet 1 - Domaines 2&amp;3'!$A$39:$L$43,11,0)*D1882+VLOOKUP(E1882,'Volet 1 - Domaines 2&amp;3'!$A$39:$L$43,12,0))*$B$6,error),"")</f>
        <v/>
      </c>
      <c r="I1882" s="119">
        <f>IFERROR((VLOOKUP(E1882,'Simulations - Consolidé'!$A$41:$P$45,15,0)*D1882+VLOOKUP(E1882,'Simulations - Consolidé'!$A$41:$P$45,16,0)),"")*$C$6</f>
        <v>34473.414975022031</v>
      </c>
      <c r="J1882" s="167">
        <v>20824.75</v>
      </c>
      <c r="K1882" s="167">
        <v>24989.7</v>
      </c>
      <c r="L1882" s="167">
        <v>14579.050000000001</v>
      </c>
      <c r="M1882" s="167">
        <v>17494.86</v>
      </c>
      <c r="N1882" s="167">
        <v>11107.3</v>
      </c>
      <c r="O1882" s="167">
        <v>13328.76</v>
      </c>
    </row>
    <row r="1883" spans="1:15">
      <c r="A1883" s="1" t="s">
        <v>8109</v>
      </c>
      <c r="B1883" s="1" t="str">
        <f>VLOOKUP(A1883,'BDD de référence'!$B$5:$D$5006,3,0)</f>
        <v>69</v>
      </c>
      <c r="C1883" s="1" t="str">
        <f>VLOOKUP(A1883,'BDD de référence'!$B$5:$E$5006,4,0)</f>
        <v>Auvergne-Rhône-Alpes</v>
      </c>
      <c r="D1883" s="201">
        <v>13963.5</v>
      </c>
      <c r="E1883" s="189" t="str">
        <f t="shared" si="29"/>
        <v>Tranche B</v>
      </c>
      <c r="F1883" s="119">
        <f>IFERROR((VLOOKUP(E1883,'Simulations - Consolidé'!$A$41:$P$45,13,0)*D1883+VLOOKUP(E1883,'Simulations - Consolidé'!$A$41:$P$45,14,0)),"")*$B$6</f>
        <v>29564.864516129026</v>
      </c>
      <c r="G1883" s="119" t="str" cm="1">
        <f t="array" ref="G1883">IF(SUMIF('BDD de référence'!$B$6:$B$4786,A1883,'BDD de référence'!$I$6:$I$4786)&gt;0,IFERROR((VLOOKUP(E1883,'Volet 1 - Domaines 2&amp;3'!$A$39:$L$43,11,0)*D1883+VLOOKUP(E1883,'Volet 1 - Domaines 2&amp;3'!$A$39:$L$43,12,0))*$B$6,error),"")</f>
        <v/>
      </c>
      <c r="H1883" s="119" t="str" cm="1">
        <f t="array" ref="H1883">IF(SUMIF('BDD de référence'!$B$6:$B$4786,A1883,'BDD de référence'!$J$6:$J$4786)&gt;0,IFERROR((VLOOKUP(E1883,'Volet 1 - Domaines 2&amp;3'!$A$39:$L$43,11,0)*D1883+VLOOKUP(E1883,'Volet 1 - Domaines 2&amp;3'!$A$39:$L$43,12,0))*$B$6,error),"")</f>
        <v/>
      </c>
      <c r="I1883" s="119">
        <f>IFERROR((VLOOKUP(E1883,'Simulations - Consolidé'!$A$41:$P$45,15,0)*D1883+VLOOKUP(E1883,'Simulations - Consolidé'!$A$41:$P$45,16,0)),"")*$C$6</f>
        <v>12852.444689221085</v>
      </c>
      <c r="J1883" s="167">
        <v>8309.1</v>
      </c>
      <c r="K1883" s="167">
        <v>9970.92</v>
      </c>
      <c r="L1883" s="167">
        <v>7288.59</v>
      </c>
      <c r="M1883" s="167">
        <v>8746.31</v>
      </c>
      <c r="N1883" s="167">
        <v>5978.25</v>
      </c>
      <c r="O1883" s="167">
        <v>7173.9</v>
      </c>
    </row>
    <row r="1884" spans="1:15">
      <c r="A1884" s="1" t="s">
        <v>8197</v>
      </c>
      <c r="B1884" s="1" t="str">
        <f>VLOOKUP(A1884,'BDD de référence'!$B$5:$D$5006,3,0)</f>
        <v>69</v>
      </c>
      <c r="C1884" s="1" t="str">
        <f>VLOOKUP(A1884,'BDD de référence'!$B$5:$E$5006,4,0)</f>
        <v>Auvergne-Rhône-Alpes</v>
      </c>
      <c r="D1884" s="201">
        <v>2526.5</v>
      </c>
      <c r="E1884" s="189" t="str">
        <f t="shared" si="29"/>
        <v>Tranche A</v>
      </c>
      <c r="F1884" s="119">
        <f>IFERROR((VLOOKUP(E1884,'Simulations - Consolidé'!$A$41:$P$45,13,0)*D1884+VLOOKUP(E1884,'Simulations - Consolidé'!$A$41:$P$45,14,0)),"")*$B$6</f>
        <v>17140.735714285714</v>
      </c>
      <c r="G1884" s="119" t="str" cm="1">
        <f t="array" ref="G1884">IF(SUMIF('BDD de référence'!$B$6:$B$4786,A1884,'BDD de référence'!$I$6:$I$4786)&gt;0,IFERROR((VLOOKUP(E1884,'Volet 1 - Domaines 2&amp;3'!$A$39:$L$43,11,0)*D1884+VLOOKUP(E1884,'Volet 1 - Domaines 2&amp;3'!$A$39:$L$43,12,0))*$B$6,error),"")</f>
        <v/>
      </c>
      <c r="H1884" s="119" t="str" cm="1">
        <f t="array" ref="H1884">IF(SUMIF('BDD de référence'!$B$6:$B$4786,A1884,'BDD de référence'!$J$6:$J$4786)&gt;0,IFERROR((VLOOKUP(E1884,'Volet 1 - Domaines 2&amp;3'!$A$39:$L$43,11,0)*D1884+VLOOKUP(E1884,'Volet 1 - Domaines 2&amp;3'!$A$39:$L$43,12,0))*$B$6,error),"")</f>
        <v/>
      </c>
      <c r="I1884" s="119">
        <f>IFERROR((VLOOKUP(E1884,'Simulations - Consolidé'!$A$41:$P$45,15,0)*D1884+VLOOKUP(E1884,'Simulations - Consolidé'!$A$41:$P$45,16,0)),"")*$C$6</f>
        <v>7451.4245644599305</v>
      </c>
      <c r="J1884" s="167">
        <v>5184.8900000000003</v>
      </c>
      <c r="K1884" s="167">
        <v>6221.87</v>
      </c>
      <c r="L1884" s="167">
        <v>4617.84</v>
      </c>
      <c r="M1884" s="167">
        <v>5541.41</v>
      </c>
      <c r="N1884" s="167">
        <v>4884.1100000000006</v>
      </c>
      <c r="O1884" s="167">
        <v>5860.9400000000005</v>
      </c>
    </row>
    <row r="1885" spans="1:15">
      <c r="A1885" s="1" t="s">
        <v>8078</v>
      </c>
      <c r="B1885" s="1" t="str">
        <f>VLOOKUP(A1885,'BDD de référence'!$B$5:$D$5006,3,0)</f>
        <v>69</v>
      </c>
      <c r="C1885" s="1" t="str">
        <f>VLOOKUP(A1885,'BDD de référence'!$B$5:$E$5006,4,0)</f>
        <v>Auvergne-Rhône-Alpes</v>
      </c>
      <c r="D1885" s="201">
        <v>17280</v>
      </c>
      <c r="E1885" s="189" t="str">
        <f t="shared" si="29"/>
        <v>Tranche B</v>
      </c>
      <c r="F1885" s="119">
        <f>IFERROR((VLOOKUP(E1885,'Simulations - Consolidé'!$A$41:$P$45,13,0)*D1885+VLOOKUP(E1885,'Simulations - Consolidé'!$A$41:$P$45,14,0)),"")*$B$6</f>
        <v>33929.806451612902</v>
      </c>
      <c r="G1885" s="119" t="str" cm="1">
        <f t="array" ref="G1885">IF(SUMIF('BDD de référence'!$B$6:$B$4786,A1885,'BDD de référence'!$I$6:$I$4786)&gt;0,IFERROR((VLOOKUP(E1885,'Volet 1 - Domaines 2&amp;3'!$A$39:$L$43,11,0)*D1885+VLOOKUP(E1885,'Volet 1 - Domaines 2&amp;3'!$A$39:$L$43,12,0))*$B$6,error),"")</f>
        <v/>
      </c>
      <c r="H1885" s="119" t="str" cm="1">
        <f t="array" ref="H1885">IF(SUMIF('BDD de référence'!$B$6:$B$4786,A1885,'BDD de référence'!$J$6:$J$4786)&gt;0,IFERROR((VLOOKUP(E1885,'Volet 1 - Domaines 2&amp;3'!$A$39:$L$43,11,0)*D1885+VLOOKUP(E1885,'Volet 1 - Domaines 2&amp;3'!$A$39:$L$43,12,0))*$B$6,error),"")</f>
        <v/>
      </c>
      <c r="I1885" s="119">
        <f>IFERROR((VLOOKUP(E1885,'Simulations - Consolidé'!$A$41:$P$45,15,0)*D1885+VLOOKUP(E1885,'Simulations - Consolidé'!$A$41:$P$45,16,0)),"")*$C$6</f>
        <v>14749.973249409913</v>
      </c>
      <c r="J1885" s="167">
        <v>9289.8000000000011</v>
      </c>
      <c r="K1885" s="167">
        <v>11147.76</v>
      </c>
      <c r="L1885" s="167">
        <v>8180.1100000000006</v>
      </c>
      <c r="M1885" s="167">
        <v>9816.14</v>
      </c>
      <c r="N1885" s="167">
        <v>6245.7</v>
      </c>
      <c r="O1885" s="167">
        <v>7494.84</v>
      </c>
    </row>
    <row r="1886" spans="1:15">
      <c r="A1886" s="1" t="s">
        <v>8046</v>
      </c>
      <c r="B1886" s="1" t="str">
        <f>VLOOKUP(A1886,'BDD de référence'!$B$5:$D$5006,3,0)</f>
        <v>69</v>
      </c>
      <c r="C1886" s="1" t="str">
        <f>VLOOKUP(A1886,'BDD de référence'!$B$5:$E$5006,4,0)</f>
        <v>Auvergne-Rhône-Alpes</v>
      </c>
      <c r="D1886" s="201">
        <v>27160.5</v>
      </c>
      <c r="E1886" s="189" t="str">
        <f t="shared" si="29"/>
        <v>Tranche C</v>
      </c>
      <c r="F1886" s="119">
        <f>IFERROR((VLOOKUP(E1886,'Simulations - Consolidé'!$A$41:$P$45,13,0)*D1886+VLOOKUP(E1886,'Simulations - Consolidé'!$A$41:$P$45,14,0)),"")*$B$6</f>
        <v>42747.302891566265</v>
      </c>
      <c r="G1886" s="119" t="str" cm="1">
        <f t="array" ref="G1886">IF(SUMIF('BDD de référence'!$B$6:$B$4786,A1886,'BDD de référence'!$I$6:$I$4786)&gt;0,IFERROR((VLOOKUP(E1886,'Volet 1 - Domaines 2&amp;3'!$A$39:$L$43,11,0)*D1886+VLOOKUP(E1886,'Volet 1 - Domaines 2&amp;3'!$A$39:$L$43,12,0))*$B$6,error),"")</f>
        <v/>
      </c>
      <c r="H1886" s="119" t="str" cm="1">
        <f t="array" ref="H1886">IF(SUMIF('BDD de référence'!$B$6:$B$4786,A1886,'BDD de référence'!$J$6:$J$4786)&gt;0,IFERROR((VLOOKUP(E1886,'Volet 1 - Domaines 2&amp;3'!$A$39:$L$43,11,0)*D1886+VLOOKUP(E1886,'Volet 1 - Domaines 2&amp;3'!$A$39:$L$43,12,0))*$B$6,error),"")</f>
        <v/>
      </c>
      <c r="I1886" s="119">
        <f>IFERROR((VLOOKUP(E1886,'Simulations - Consolidé'!$A$41:$P$45,15,0)*D1886+VLOOKUP(E1886,'Simulations - Consolidé'!$A$41:$P$45,16,0)),"")*$C$6</f>
        <v>18583.117325888925</v>
      </c>
      <c r="J1886" s="167">
        <v>11338.7</v>
      </c>
      <c r="K1886" s="167">
        <v>13606.44</v>
      </c>
      <c r="L1886" s="167">
        <v>9836.02</v>
      </c>
      <c r="M1886" s="167">
        <v>11803.23</v>
      </c>
      <c r="N1886" s="167">
        <v>6891.2800000000007</v>
      </c>
      <c r="O1886" s="167">
        <v>8269.5400000000009</v>
      </c>
    </row>
    <row r="1887" spans="1:15">
      <c r="A1887" s="1" t="s">
        <v>8189</v>
      </c>
      <c r="B1887" s="1" t="str">
        <f>VLOOKUP(A1887,'BDD de référence'!$B$5:$D$5006,3,0)</f>
        <v>69</v>
      </c>
      <c r="C1887" s="1" t="str">
        <f>VLOOKUP(A1887,'BDD de référence'!$B$5:$E$5006,4,0)</f>
        <v>Auvergne-Rhône-Alpes</v>
      </c>
      <c r="D1887" s="201">
        <v>3570</v>
      </c>
      <c r="E1887" s="189" t="str">
        <f t="shared" si="29"/>
        <v>Tranche A</v>
      </c>
      <c r="F1887" s="119">
        <f>IFERROR((VLOOKUP(E1887,'Simulations - Consolidé'!$A$41:$P$45,13,0)*D1887+VLOOKUP(E1887,'Simulations - Consolidé'!$A$41:$P$45,14,0)),"")*$B$6</f>
        <v>17901</v>
      </c>
      <c r="G1887" s="119" t="str" cm="1">
        <f t="array" ref="G1887">IF(SUMIF('BDD de référence'!$B$6:$B$4786,A1887,'BDD de référence'!$I$6:$I$4786)&gt;0,IFERROR((VLOOKUP(E1887,'Volet 1 - Domaines 2&amp;3'!$A$39:$L$43,11,0)*D1887+VLOOKUP(E1887,'Volet 1 - Domaines 2&amp;3'!$A$39:$L$43,12,0))*$B$6,error),"")</f>
        <v/>
      </c>
      <c r="H1887" s="119" t="str" cm="1">
        <f t="array" ref="H1887">IF(SUMIF('BDD de référence'!$B$6:$B$4786,A1887,'BDD de référence'!$J$6:$J$4786)&gt;0,IFERROR((VLOOKUP(E1887,'Volet 1 - Domaines 2&amp;3'!$A$39:$L$43,11,0)*D1887+VLOOKUP(E1887,'Volet 1 - Domaines 2&amp;3'!$A$39:$L$43,12,0))*$B$6,error),"")</f>
        <v/>
      </c>
      <c r="I1887" s="119">
        <f>IFERROR((VLOOKUP(E1887,'Simulations - Consolidé'!$A$41:$P$45,15,0)*D1887+VLOOKUP(E1887,'Simulations - Consolidé'!$A$41:$P$45,16,0)),"")*$C$6</f>
        <v>7781.9268292682927</v>
      </c>
      <c r="J1887" s="167">
        <v>5433.34</v>
      </c>
      <c r="K1887" s="167">
        <v>6520.01</v>
      </c>
      <c r="L1887" s="167">
        <v>4804.17</v>
      </c>
      <c r="M1887" s="167">
        <v>5765.01</v>
      </c>
      <c r="N1887" s="167">
        <v>5008.34</v>
      </c>
      <c r="O1887" s="167">
        <v>6010.01</v>
      </c>
    </row>
    <row r="1888" spans="1:15">
      <c r="A1888" s="1" t="s">
        <v>8151</v>
      </c>
      <c r="B1888" s="1" t="str">
        <f>VLOOKUP(A1888,'BDD de référence'!$B$5:$D$5006,3,0)</f>
        <v>69</v>
      </c>
      <c r="C1888" s="1" t="str">
        <f>VLOOKUP(A1888,'BDD de référence'!$B$5:$E$5006,4,0)</f>
        <v>Auvergne-Rhône-Alpes</v>
      </c>
      <c r="D1888" s="201">
        <v>6356.5</v>
      </c>
      <c r="E1888" s="189" t="str">
        <f t="shared" si="29"/>
        <v>Tranche A</v>
      </c>
      <c r="F1888" s="119">
        <f>IFERROR((VLOOKUP(E1888,'Simulations - Consolidé'!$A$41:$P$45,13,0)*D1888+VLOOKUP(E1888,'Simulations - Consolidé'!$A$41:$P$45,14,0)),"")*$B$6</f>
        <v>19931.164285714287</v>
      </c>
      <c r="G1888" s="119" t="str" cm="1">
        <f t="array" ref="G1888">IF(SUMIF('BDD de référence'!$B$6:$B$4786,A1888,'BDD de référence'!$I$6:$I$4786)&gt;0,IFERROR((VLOOKUP(E1888,'Volet 1 - Domaines 2&amp;3'!$A$39:$L$43,11,0)*D1888+VLOOKUP(E1888,'Volet 1 - Domaines 2&amp;3'!$A$39:$L$43,12,0))*$B$6,error),"")</f>
        <v/>
      </c>
      <c r="H1888" s="119" t="str" cm="1">
        <f t="array" ref="H1888">IF(SUMIF('BDD de référence'!$B$6:$B$4786,A1888,'BDD de référence'!$J$6:$J$4786)&gt;0,IFERROR((VLOOKUP(E1888,'Volet 1 - Domaines 2&amp;3'!$A$39:$L$43,11,0)*D1888+VLOOKUP(E1888,'Volet 1 - Domaines 2&amp;3'!$A$39:$L$43,12,0))*$B$6,error),"")</f>
        <v/>
      </c>
      <c r="I1888" s="119">
        <f>IFERROR((VLOOKUP(E1888,'Simulations - Consolidé'!$A$41:$P$45,15,0)*D1888+VLOOKUP(E1888,'Simulations - Consolidé'!$A$41:$P$45,16,0)),"")*$C$6</f>
        <v>8664.4803135888505</v>
      </c>
      <c r="J1888" s="167">
        <v>6096.8</v>
      </c>
      <c r="K1888" s="167">
        <v>7316.16</v>
      </c>
      <c r="L1888" s="167">
        <v>5301.76</v>
      </c>
      <c r="M1888" s="167">
        <v>6362.12</v>
      </c>
      <c r="N1888" s="167">
        <v>5340.0700000000006</v>
      </c>
      <c r="O1888" s="167">
        <v>6408.09</v>
      </c>
    </row>
    <row r="1889" spans="1:15">
      <c r="A1889" s="1" t="s">
        <v>8256</v>
      </c>
      <c r="B1889" s="1" t="str">
        <f>VLOOKUP(A1889,'BDD de référence'!$B$5:$D$5006,3,0)</f>
        <v>69</v>
      </c>
      <c r="C1889" s="1" t="str">
        <f>VLOOKUP(A1889,'BDD de référence'!$B$5:$E$5006,4,0)</f>
        <v>Auvergne-Rhône-Alpes</v>
      </c>
      <c r="D1889" s="201">
        <v>117.5</v>
      </c>
      <c r="E1889" s="189" t="str">
        <f t="shared" si="29"/>
        <v>Tranche A</v>
      </c>
      <c r="F1889" s="119">
        <f>IFERROR((VLOOKUP(E1889,'Simulations - Consolidé'!$A$41:$P$45,13,0)*D1889+VLOOKUP(E1889,'Simulations - Consolidé'!$A$41:$P$45,14,0)),"")*$B$6</f>
        <v>15385.607142857143</v>
      </c>
      <c r="G1889" s="119" t="str" cm="1">
        <f t="array" ref="G1889">IF(SUMIF('BDD de référence'!$B$6:$B$4786,A1889,'BDD de référence'!$I$6:$I$4786)&gt;0,IFERROR((VLOOKUP(E1889,'Volet 1 - Domaines 2&amp;3'!$A$39:$L$43,11,0)*D1889+VLOOKUP(E1889,'Volet 1 - Domaines 2&amp;3'!$A$39:$L$43,12,0))*$B$6,error),"")</f>
        <v/>
      </c>
      <c r="H1889" s="119" t="str" cm="1">
        <f t="array" ref="H1889">IF(SUMIF('BDD de référence'!$B$6:$B$4786,A1889,'BDD de référence'!$J$6:$J$4786)&gt;0,IFERROR((VLOOKUP(E1889,'Volet 1 - Domaines 2&amp;3'!$A$39:$L$43,11,0)*D1889+VLOOKUP(E1889,'Volet 1 - Domaines 2&amp;3'!$A$39:$L$43,12,0))*$B$6,error),"")</f>
        <v/>
      </c>
      <c r="I1889" s="119">
        <f>IFERROR((VLOOKUP(E1889,'Simulations - Consolidé'!$A$41:$P$45,15,0)*D1889+VLOOKUP(E1889,'Simulations - Consolidé'!$A$41:$P$45,16,0)),"")*$C$6</f>
        <v>6688.4346689895474</v>
      </c>
      <c r="J1889" s="167">
        <v>4611.3200000000006</v>
      </c>
      <c r="K1889" s="167">
        <v>5533.59</v>
      </c>
      <c r="L1889" s="167">
        <v>4187.6499999999996</v>
      </c>
      <c r="M1889" s="167">
        <v>5025.18</v>
      </c>
      <c r="N1889" s="167">
        <v>4597.33</v>
      </c>
      <c r="O1889" s="167">
        <v>5516.8</v>
      </c>
    </row>
    <row r="1890" spans="1:15">
      <c r="A1890" s="1" t="s">
        <v>8205</v>
      </c>
      <c r="B1890" s="1" t="str">
        <f>VLOOKUP(A1890,'BDD de référence'!$B$5:$D$5006,3,0)</f>
        <v>69</v>
      </c>
      <c r="C1890" s="1" t="str">
        <f>VLOOKUP(A1890,'BDD de référence'!$B$5:$E$5006,4,0)</f>
        <v>Auvergne-Rhône-Alpes</v>
      </c>
      <c r="D1890" s="201">
        <v>2067.25</v>
      </c>
      <c r="E1890" s="189" t="str">
        <f t="shared" si="29"/>
        <v>Tranche A</v>
      </c>
      <c r="F1890" s="119">
        <f>IFERROR((VLOOKUP(E1890,'Simulations - Consolidé'!$A$41:$P$45,13,0)*D1890+VLOOKUP(E1890,'Simulations - Consolidé'!$A$41:$P$45,14,0)),"")*$B$6</f>
        <v>16806.139285714286</v>
      </c>
      <c r="G1890" s="119" t="str" cm="1">
        <f t="array" ref="G1890">IF(SUMIF('BDD de référence'!$B$6:$B$4786,A1890,'BDD de référence'!$I$6:$I$4786)&gt;0,IFERROR((VLOOKUP(E1890,'Volet 1 - Domaines 2&amp;3'!$A$39:$L$43,11,0)*D1890+VLOOKUP(E1890,'Volet 1 - Domaines 2&amp;3'!$A$39:$L$43,12,0))*$B$6,error),"")</f>
        <v/>
      </c>
      <c r="H1890" s="119" t="str" cm="1">
        <f t="array" ref="H1890">IF(SUMIF('BDD de référence'!$B$6:$B$4786,A1890,'BDD de référence'!$J$6:$J$4786)&gt;0,IFERROR((VLOOKUP(E1890,'Volet 1 - Domaines 2&amp;3'!$A$39:$L$43,11,0)*D1890+VLOOKUP(E1890,'Volet 1 - Domaines 2&amp;3'!$A$39:$L$43,12,0))*$B$6,error),"")</f>
        <v/>
      </c>
      <c r="I1890" s="119">
        <f>IFERROR((VLOOKUP(E1890,'Simulations - Consolidé'!$A$41:$P$45,15,0)*D1890+VLOOKUP(E1890,'Simulations - Consolidé'!$A$41:$P$45,16,0)),"")*$C$6</f>
        <v>7305.9687282229961</v>
      </c>
      <c r="J1890" s="167">
        <v>5075.55</v>
      </c>
      <c r="K1890" s="167">
        <v>6090.66</v>
      </c>
      <c r="L1890" s="167">
        <v>4535.83</v>
      </c>
      <c r="M1890" s="167">
        <v>5443</v>
      </c>
      <c r="N1890" s="167">
        <v>4829.45</v>
      </c>
      <c r="O1890" s="167">
        <v>5795.34</v>
      </c>
    </row>
    <row r="1891" spans="1:15">
      <c r="A1891" s="1" t="s">
        <v>8179</v>
      </c>
      <c r="B1891" s="1" t="str">
        <f>VLOOKUP(A1891,'BDD de référence'!$B$5:$D$5006,3,0)</f>
        <v>69</v>
      </c>
      <c r="C1891" s="1" t="str">
        <f>VLOOKUP(A1891,'BDD de référence'!$B$5:$E$5006,4,0)</f>
        <v>Auvergne-Rhône-Alpes</v>
      </c>
      <c r="D1891" s="201">
        <v>3977</v>
      </c>
      <c r="E1891" s="189" t="str">
        <f t="shared" si="29"/>
        <v>Tranche A</v>
      </c>
      <c r="F1891" s="119">
        <f>IFERROR((VLOOKUP(E1891,'Simulations - Consolidé'!$A$41:$P$45,13,0)*D1891+VLOOKUP(E1891,'Simulations - Consolidé'!$A$41:$P$45,14,0)),"")*$B$6</f>
        <v>18197.528571428571</v>
      </c>
      <c r="G1891" s="119" t="str" cm="1">
        <f t="array" ref="G1891">IF(SUMIF('BDD de référence'!$B$6:$B$4786,A1891,'BDD de référence'!$I$6:$I$4786)&gt;0,IFERROR((VLOOKUP(E1891,'Volet 1 - Domaines 2&amp;3'!$A$39:$L$43,11,0)*D1891+VLOOKUP(E1891,'Volet 1 - Domaines 2&amp;3'!$A$39:$L$43,12,0))*$B$6,error),"")</f>
        <v/>
      </c>
      <c r="H1891" s="119" t="str" cm="1">
        <f t="array" ref="H1891">IF(SUMIF('BDD de référence'!$B$6:$B$4786,A1891,'BDD de référence'!$J$6:$J$4786)&gt;0,IFERROR((VLOOKUP(E1891,'Volet 1 - Domaines 2&amp;3'!$A$39:$L$43,11,0)*D1891+VLOOKUP(E1891,'Volet 1 - Domaines 2&amp;3'!$A$39:$L$43,12,0))*$B$6,error),"")</f>
        <v/>
      </c>
      <c r="I1891" s="119">
        <f>IFERROR((VLOOKUP(E1891,'Simulations - Consolidé'!$A$41:$P$45,15,0)*D1891+VLOOKUP(E1891,'Simulations - Consolidé'!$A$41:$P$45,16,0)),"")*$C$6</f>
        <v>7910.8337979094085</v>
      </c>
      <c r="J1891" s="167">
        <v>5530.25</v>
      </c>
      <c r="K1891" s="167">
        <v>6636.3</v>
      </c>
      <c r="L1891" s="167">
        <v>4876.8500000000004</v>
      </c>
      <c r="M1891" s="167">
        <v>5852.22</v>
      </c>
      <c r="N1891" s="167">
        <v>5056.8</v>
      </c>
      <c r="O1891" s="167">
        <v>6068.16</v>
      </c>
    </row>
    <row r="1892" spans="1:15">
      <c r="A1892" s="1" t="s">
        <v>7971</v>
      </c>
      <c r="B1892" s="1" t="str">
        <f>VLOOKUP(A1892,'BDD de référence'!$B$5:$D$5006,3,0)</f>
        <v>69</v>
      </c>
      <c r="C1892" s="1" t="str">
        <f>VLOOKUP(A1892,'BDD de référence'!$B$5:$E$5006,4,0)</f>
        <v>Auvergne-Rhône-Alpes</v>
      </c>
      <c r="D1892" s="201">
        <v>99648</v>
      </c>
      <c r="E1892" s="189" t="str">
        <f t="shared" si="29"/>
        <v>Tranche C</v>
      </c>
      <c r="F1892" s="119">
        <f>IFERROR((VLOOKUP(E1892,'Simulations - Consolidé'!$A$41:$P$45,13,0)*D1892+VLOOKUP(E1892,'Simulations - Consolidé'!$A$41:$P$45,14,0)),"")*$B$6</f>
        <v>73034.851084337351</v>
      </c>
      <c r="G1892" s="119" t="str" cm="1">
        <f t="array" ref="G1892">IF(SUMIF('BDD de référence'!$B$6:$B$4786,A1892,'BDD de référence'!$I$6:$I$4786)&gt;0,IFERROR((VLOOKUP(E1892,'Volet 1 - Domaines 2&amp;3'!$A$39:$L$43,11,0)*D1892+VLOOKUP(E1892,'Volet 1 - Domaines 2&amp;3'!$A$39:$L$43,12,0))*$B$6,error),"")</f>
        <v/>
      </c>
      <c r="H1892" s="119" t="str" cm="1">
        <f t="array" ref="H1892">IF(SUMIF('BDD de référence'!$B$6:$B$4786,A1892,'BDD de référence'!$J$6:$J$4786)&gt;0,IFERROR((VLOOKUP(E1892,'Volet 1 - Domaines 2&amp;3'!$A$39:$L$43,11,0)*D1892+VLOOKUP(E1892,'Volet 1 - Domaines 2&amp;3'!$A$39:$L$43,12,0))*$B$6,error),"")</f>
        <v/>
      </c>
      <c r="I1892" s="119">
        <f>IFERROR((VLOOKUP(E1892,'Simulations - Consolidé'!$A$41:$P$45,15,0)*D1892+VLOOKUP(E1892,'Simulations - Consolidé'!$A$41:$P$45,16,0)),"")*$C$6</f>
        <v>31749.727228915664</v>
      </c>
      <c r="J1892" s="167">
        <v>19198.789999999997</v>
      </c>
      <c r="K1892" s="167">
        <v>23038.55</v>
      </c>
      <c r="L1892" s="167">
        <v>13766.06</v>
      </c>
      <c r="M1892" s="167">
        <v>16519.28</v>
      </c>
      <c r="N1892" s="167">
        <v>10384.65</v>
      </c>
      <c r="O1892" s="167">
        <v>12461.58</v>
      </c>
    </row>
    <row r="1893" spans="1:15">
      <c r="A1893" s="1" t="s">
        <v>7955</v>
      </c>
      <c r="B1893" s="1" t="str">
        <f>VLOOKUP(A1893,'BDD de référence'!$B$5:$D$5006,3,0)</f>
        <v>69</v>
      </c>
      <c r="C1893" s="1" t="str">
        <f>VLOOKUP(A1893,'BDD de référence'!$B$5:$E$5006,4,0)</f>
        <v>Auvergne-Rhône-Alpes</v>
      </c>
      <c r="D1893" s="201">
        <v>130916.5</v>
      </c>
      <c r="E1893" s="189" t="str">
        <f t="shared" si="29"/>
        <v>Tranche C</v>
      </c>
      <c r="F1893" s="119">
        <f>IFERROR((VLOOKUP(E1893,'Simulations - Consolidé'!$A$41:$P$45,13,0)*D1893+VLOOKUP(E1893,'Simulations - Consolidé'!$A$41:$P$45,14,0)),"")*$B$6</f>
        <v>86099.80987951807</v>
      </c>
      <c r="G1893" s="119" t="str" cm="1">
        <f t="array" ref="G1893">IF(SUMIF('BDD de référence'!$B$6:$B$4786,A1893,'BDD de référence'!$I$6:$I$4786)&gt;0,IFERROR((VLOOKUP(E1893,'Volet 1 - Domaines 2&amp;3'!$A$39:$L$43,11,0)*D1893+VLOOKUP(E1893,'Volet 1 - Domaines 2&amp;3'!$A$39:$L$43,12,0))*$B$6,error),"")</f>
        <v/>
      </c>
      <c r="H1893" s="119" t="str" cm="1">
        <f t="array" ref="H1893">IF(SUMIF('BDD de référence'!$B$6:$B$4786,A1893,'BDD de référence'!$J$6:$J$4786)&gt;0,IFERROR((VLOOKUP(E1893,'Volet 1 - Domaines 2&amp;3'!$A$39:$L$43,11,0)*D1893+VLOOKUP(E1893,'Volet 1 - Domaines 2&amp;3'!$A$39:$L$43,12,0))*$B$6,error),"")</f>
        <v/>
      </c>
      <c r="I1893" s="119">
        <f>IFERROR((VLOOKUP(E1893,'Simulations - Consolidé'!$A$41:$P$45,15,0)*D1893+VLOOKUP(E1893,'Simulations - Consolidé'!$A$41:$P$45,16,0)),"")*$C$6</f>
        <v>37429.329115486333</v>
      </c>
      <c r="J1893" s="167">
        <v>22589.35</v>
      </c>
      <c r="K1893" s="167">
        <v>27107.22</v>
      </c>
      <c r="L1893" s="167">
        <v>15461.35</v>
      </c>
      <c r="M1893" s="167">
        <v>18553.62</v>
      </c>
      <c r="N1893" s="167">
        <v>11891.56</v>
      </c>
      <c r="O1893" s="167">
        <v>14269.880000000001</v>
      </c>
    </row>
    <row r="1894" spans="1:15">
      <c r="A1894" s="1" t="s">
        <v>8164</v>
      </c>
      <c r="B1894" s="1" t="str">
        <f>VLOOKUP(A1894,'BDD de référence'!$B$5:$D$5006,3,0)</f>
        <v>69</v>
      </c>
      <c r="C1894" s="1" t="str">
        <f>VLOOKUP(A1894,'BDD de référence'!$B$5:$E$5006,4,0)</f>
        <v>Auvergne-Rhône-Alpes</v>
      </c>
      <c r="D1894" s="201">
        <v>4875</v>
      </c>
      <c r="E1894" s="189" t="str">
        <f t="shared" si="29"/>
        <v>Tranche A</v>
      </c>
      <c r="F1894" s="119">
        <f>IFERROR((VLOOKUP(E1894,'Simulations - Consolidé'!$A$41:$P$45,13,0)*D1894+VLOOKUP(E1894,'Simulations - Consolidé'!$A$41:$P$45,14,0)),"")*$B$6</f>
        <v>18851.785714285714</v>
      </c>
      <c r="G1894" s="119" t="str" cm="1">
        <f t="array" ref="G1894">IF(SUMIF('BDD de référence'!$B$6:$B$4786,A1894,'BDD de référence'!$I$6:$I$4786)&gt;0,IFERROR((VLOOKUP(E1894,'Volet 1 - Domaines 2&amp;3'!$A$39:$L$43,11,0)*D1894+VLOOKUP(E1894,'Volet 1 - Domaines 2&amp;3'!$A$39:$L$43,12,0))*$B$6,error),"")</f>
        <v/>
      </c>
      <c r="H1894" s="119" t="str" cm="1">
        <f t="array" ref="H1894">IF(SUMIF('BDD de référence'!$B$6:$B$4786,A1894,'BDD de référence'!$J$6:$J$4786)&gt;0,IFERROR((VLOOKUP(E1894,'Volet 1 - Domaines 2&amp;3'!$A$39:$L$43,11,0)*D1894+VLOOKUP(E1894,'Volet 1 - Domaines 2&amp;3'!$A$39:$L$43,12,0))*$B$6,error),"")</f>
        <v/>
      </c>
      <c r="I1894" s="119">
        <f>IFERROR((VLOOKUP(E1894,'Simulations - Consolidé'!$A$41:$P$45,15,0)*D1894+VLOOKUP(E1894,'Simulations - Consolidé'!$A$41:$P$45,16,0)),"")*$C$6</f>
        <v>8195.2526132404182</v>
      </c>
      <c r="J1894" s="167">
        <v>5744.05</v>
      </c>
      <c r="K1894" s="167">
        <v>6892.86</v>
      </c>
      <c r="L1894" s="167">
        <v>5037.21</v>
      </c>
      <c r="M1894" s="167">
        <v>6044.66</v>
      </c>
      <c r="N1894" s="167">
        <v>5163.7</v>
      </c>
      <c r="O1894" s="167">
        <v>6196.44</v>
      </c>
    </row>
    <row r="1895" spans="1:15">
      <c r="A1895" s="1" t="s">
        <v>8200</v>
      </c>
      <c r="B1895" s="1" t="str">
        <f>VLOOKUP(A1895,'BDD de référence'!$B$5:$D$5006,3,0)</f>
        <v>69</v>
      </c>
      <c r="C1895" s="1" t="str">
        <f>VLOOKUP(A1895,'BDD de référence'!$B$5:$E$5006,4,0)</f>
        <v>Auvergne-Rhône-Alpes</v>
      </c>
      <c r="D1895" s="201">
        <v>2523</v>
      </c>
      <c r="E1895" s="189" t="str">
        <f t="shared" si="29"/>
        <v>Tranche A</v>
      </c>
      <c r="F1895" s="119">
        <f>IFERROR((VLOOKUP(E1895,'Simulations - Consolidé'!$A$41:$P$45,13,0)*D1895+VLOOKUP(E1895,'Simulations - Consolidé'!$A$41:$P$45,14,0)),"")*$B$6</f>
        <v>17138.185714285712</v>
      </c>
      <c r="G1895" s="119" t="str" cm="1">
        <f t="array" ref="G1895">IF(SUMIF('BDD de référence'!$B$6:$B$4786,A1895,'BDD de référence'!$I$6:$I$4786)&gt;0,IFERROR((VLOOKUP(E1895,'Volet 1 - Domaines 2&amp;3'!$A$39:$L$43,11,0)*D1895+VLOOKUP(E1895,'Volet 1 - Domaines 2&amp;3'!$A$39:$L$43,12,0))*$B$6,error),"")</f>
        <v/>
      </c>
      <c r="H1895" s="119" t="str" cm="1">
        <f t="array" ref="H1895">IF(SUMIF('BDD de référence'!$B$6:$B$4786,A1895,'BDD de référence'!$J$6:$J$4786)&gt;0,IFERROR((VLOOKUP(E1895,'Volet 1 - Domaines 2&amp;3'!$A$39:$L$43,11,0)*D1895+VLOOKUP(E1895,'Volet 1 - Domaines 2&amp;3'!$A$39:$L$43,12,0))*$B$6,error),"")</f>
        <v/>
      </c>
      <c r="I1895" s="119">
        <f>IFERROR((VLOOKUP(E1895,'Simulations - Consolidé'!$A$41:$P$45,15,0)*D1895+VLOOKUP(E1895,'Simulations - Consolidé'!$A$41:$P$45,16,0)),"")*$C$6</f>
        <v>7450.3160278745636</v>
      </c>
      <c r="J1895" s="167">
        <v>5184.05</v>
      </c>
      <c r="K1895" s="167">
        <v>6220.86</v>
      </c>
      <c r="L1895" s="167">
        <v>4617.21</v>
      </c>
      <c r="M1895" s="167">
        <v>5540.66</v>
      </c>
      <c r="N1895" s="167">
        <v>4883.7</v>
      </c>
      <c r="O1895" s="167">
        <v>5860.44</v>
      </c>
    </row>
    <row r="1896" spans="1:15">
      <c r="A1896" s="1" t="s">
        <v>8160</v>
      </c>
      <c r="B1896" s="1" t="str">
        <f>VLOOKUP(A1896,'BDD de référence'!$B$5:$D$5006,3,0)</f>
        <v>69</v>
      </c>
      <c r="C1896" s="1" t="str">
        <f>VLOOKUP(A1896,'BDD de référence'!$B$5:$E$5006,4,0)</f>
        <v>Auvergne-Rhône-Alpes</v>
      </c>
      <c r="D1896" s="201">
        <v>5086</v>
      </c>
      <c r="E1896" s="189" t="str">
        <f t="shared" si="29"/>
        <v>Tranche A</v>
      </c>
      <c r="F1896" s="119">
        <f>IFERROR((VLOOKUP(E1896,'Simulations - Consolidé'!$A$41:$P$45,13,0)*D1896+VLOOKUP(E1896,'Simulations - Consolidé'!$A$41:$P$45,14,0)),"")*$B$6</f>
        <v>19005.514285714286</v>
      </c>
      <c r="G1896" s="119" t="str" cm="1">
        <f t="array" ref="G1896">IF(SUMIF('BDD de référence'!$B$6:$B$4786,A1896,'BDD de référence'!$I$6:$I$4786)&gt;0,IFERROR((VLOOKUP(E1896,'Volet 1 - Domaines 2&amp;3'!$A$39:$L$43,11,0)*D1896+VLOOKUP(E1896,'Volet 1 - Domaines 2&amp;3'!$A$39:$L$43,12,0))*$B$6,error),"")</f>
        <v/>
      </c>
      <c r="H1896" s="119" t="str" cm="1">
        <f t="array" ref="H1896">IF(SUMIF('BDD de référence'!$B$6:$B$4786,A1896,'BDD de référence'!$J$6:$J$4786)&gt;0,IFERROR((VLOOKUP(E1896,'Volet 1 - Domaines 2&amp;3'!$A$39:$L$43,11,0)*D1896+VLOOKUP(E1896,'Volet 1 - Domaines 2&amp;3'!$A$39:$L$43,12,0))*$B$6,error),"")</f>
        <v/>
      </c>
      <c r="I1896" s="119">
        <f>IFERROR((VLOOKUP(E1896,'Simulations - Consolidé'!$A$41:$P$45,15,0)*D1896+VLOOKUP(E1896,'Simulations - Consolidé'!$A$41:$P$45,16,0)),"")*$C$6</f>
        <v>8262.0815331010454</v>
      </c>
      <c r="J1896" s="167">
        <v>5794.3</v>
      </c>
      <c r="K1896" s="167">
        <v>6953.16</v>
      </c>
      <c r="L1896" s="167">
        <v>5074.8900000000003</v>
      </c>
      <c r="M1896" s="167">
        <v>6089.87</v>
      </c>
      <c r="N1896" s="167">
        <v>5188.8200000000006</v>
      </c>
      <c r="O1896" s="167">
        <v>6226.59</v>
      </c>
    </row>
    <row r="1897" spans="1:15">
      <c r="A1897" s="1" t="s">
        <v>8081</v>
      </c>
      <c r="B1897" s="1" t="str">
        <f>VLOOKUP(A1897,'BDD de référence'!$B$5:$D$5006,3,0)</f>
        <v>69</v>
      </c>
      <c r="C1897" s="1" t="str">
        <f>VLOOKUP(A1897,'BDD de référence'!$B$5:$E$5006,4,0)</f>
        <v>Auvergne-Rhône-Alpes</v>
      </c>
      <c r="D1897" s="201">
        <v>21747.5</v>
      </c>
      <c r="E1897" s="189" t="str">
        <f t="shared" si="29"/>
        <v>Tranche B</v>
      </c>
      <c r="F1897" s="119">
        <f>IFERROR((VLOOKUP(E1897,'Simulations - Consolidé'!$A$41:$P$45,13,0)*D1897+VLOOKUP(E1897,'Simulations - Consolidé'!$A$41:$P$45,14,0)),"")*$B$6</f>
        <v>39809.612903225803</v>
      </c>
      <c r="G1897" s="119" t="str" cm="1">
        <f t="array" ref="G1897">IF(SUMIF('BDD de référence'!$B$6:$B$4786,A1897,'BDD de référence'!$I$6:$I$4786)&gt;0,IFERROR((VLOOKUP(E1897,'Volet 1 - Domaines 2&amp;3'!$A$39:$L$43,11,0)*D1897+VLOOKUP(E1897,'Volet 1 - Domaines 2&amp;3'!$A$39:$L$43,12,0))*$B$6,error),"")</f>
        <v/>
      </c>
      <c r="H1897" s="119" t="str" cm="1">
        <f t="array" ref="H1897">IF(SUMIF('BDD de référence'!$B$6:$B$4786,A1897,'BDD de référence'!$J$6:$J$4786)&gt;0,IFERROR((VLOOKUP(E1897,'Volet 1 - Domaines 2&amp;3'!$A$39:$L$43,11,0)*D1897+VLOOKUP(E1897,'Volet 1 - Domaines 2&amp;3'!$A$39:$L$43,12,0))*$B$6,error),"")</f>
        <v/>
      </c>
      <c r="I1897" s="119">
        <f>IFERROR((VLOOKUP(E1897,'Simulations - Consolidé'!$A$41:$P$45,15,0)*D1897+VLOOKUP(E1897,'Simulations - Consolidé'!$A$41:$P$45,16,0)),"")*$C$6</f>
        <v>17306.044059795437</v>
      </c>
      <c r="J1897" s="167">
        <v>10610.83</v>
      </c>
      <c r="K1897" s="167">
        <v>12733</v>
      </c>
      <c r="L1897" s="167">
        <v>9381.0499999999993</v>
      </c>
      <c r="M1897" s="167">
        <v>11257.26</v>
      </c>
      <c r="N1897" s="167">
        <v>6605.99</v>
      </c>
      <c r="O1897" s="167">
        <v>7927.1900000000005</v>
      </c>
    </row>
    <row r="1898" spans="1:15">
      <c r="A1898" s="1" t="s">
        <v>8266</v>
      </c>
      <c r="B1898" s="1" t="str">
        <f>VLOOKUP(A1898,'BDD de référence'!$B$5:$D$5006,3,0)</f>
        <v>69</v>
      </c>
      <c r="C1898" s="1" t="str">
        <f>VLOOKUP(A1898,'BDD de référence'!$B$5:$E$5006,4,0)</f>
        <v>Auvergne-Rhône-Alpes</v>
      </c>
      <c r="D1898" s="201">
        <v>1</v>
      </c>
      <c r="E1898" s="189" t="str">
        <f t="shared" si="29"/>
        <v>Tranche A</v>
      </c>
      <c r="F1898" s="119">
        <f>IFERROR((VLOOKUP(E1898,'Simulations - Consolidé'!$A$41:$P$45,13,0)*D1898+VLOOKUP(E1898,'Simulations - Consolidé'!$A$41:$P$45,14,0)),"")*$B$6</f>
        <v>15300.72857142857</v>
      </c>
      <c r="G1898" s="119" t="str" cm="1">
        <f t="array" ref="G1898">IF(SUMIF('BDD de référence'!$B$6:$B$4786,A1898,'BDD de référence'!$I$6:$I$4786)&gt;0,IFERROR((VLOOKUP(E1898,'Volet 1 - Domaines 2&amp;3'!$A$39:$L$43,11,0)*D1898+VLOOKUP(E1898,'Volet 1 - Domaines 2&amp;3'!$A$39:$L$43,12,0))*$B$6,error),"")</f>
        <v/>
      </c>
      <c r="H1898" s="119" t="str" cm="1">
        <f t="array" ref="H1898">IF(SUMIF('BDD de référence'!$B$6:$B$4786,A1898,'BDD de référence'!$J$6:$J$4786)&gt;0,IFERROR((VLOOKUP(E1898,'Volet 1 - Domaines 2&amp;3'!$A$39:$L$43,11,0)*D1898+VLOOKUP(E1898,'Volet 1 - Domaines 2&amp;3'!$A$39:$L$43,12,0))*$B$6,error),"")</f>
        <v/>
      </c>
      <c r="I1898" s="119">
        <f>IFERROR((VLOOKUP(E1898,'Simulations - Consolidé'!$A$41:$P$45,15,0)*D1898+VLOOKUP(E1898,'Simulations - Consolidé'!$A$41:$P$45,16,0)),"")*$C$6</f>
        <v>6651.5362369337981</v>
      </c>
      <c r="J1898" s="167">
        <v>4583.58</v>
      </c>
      <c r="K1898" s="167">
        <v>5500.3</v>
      </c>
      <c r="L1898" s="167">
        <v>4166.8500000000004</v>
      </c>
      <c r="M1898" s="167">
        <v>5000.22</v>
      </c>
      <c r="N1898" s="167">
        <v>4583.46</v>
      </c>
      <c r="O1898" s="167">
        <v>5500.16</v>
      </c>
    </row>
    <row r="1899" spans="1:15">
      <c r="A1899" s="1" t="s">
        <v>8187</v>
      </c>
      <c r="B1899" s="1" t="str">
        <f>VLOOKUP(A1899,'BDD de référence'!$B$5:$D$5006,3,0)</f>
        <v>69</v>
      </c>
      <c r="C1899" s="1" t="str">
        <f>VLOOKUP(A1899,'BDD de référence'!$B$5:$E$5006,4,0)</f>
        <v>Auvergne-Rhône-Alpes</v>
      </c>
      <c r="D1899" s="201">
        <v>3685.5</v>
      </c>
      <c r="E1899" s="189" t="str">
        <f t="shared" si="29"/>
        <v>Tranche A</v>
      </c>
      <c r="F1899" s="119">
        <f>IFERROR((VLOOKUP(E1899,'Simulations - Consolidé'!$A$41:$P$45,13,0)*D1899+VLOOKUP(E1899,'Simulations - Consolidé'!$A$41:$P$45,14,0)),"")*$B$6</f>
        <v>17985.149999999998</v>
      </c>
      <c r="G1899" s="119" t="str" cm="1">
        <f t="array" ref="G1899">IF(SUMIF('BDD de référence'!$B$6:$B$4786,A1899,'BDD de référence'!$I$6:$I$4786)&gt;0,IFERROR((VLOOKUP(E1899,'Volet 1 - Domaines 2&amp;3'!$A$39:$L$43,11,0)*D1899+VLOOKUP(E1899,'Volet 1 - Domaines 2&amp;3'!$A$39:$L$43,12,0))*$B$6,error),"")</f>
        <v/>
      </c>
      <c r="H1899" s="119" t="str" cm="1">
        <f t="array" ref="H1899">IF(SUMIF('BDD de référence'!$B$6:$B$4786,A1899,'BDD de référence'!$J$6:$J$4786)&gt;0,IFERROR((VLOOKUP(E1899,'Volet 1 - Domaines 2&amp;3'!$A$39:$L$43,11,0)*D1899+VLOOKUP(E1899,'Volet 1 - Domaines 2&amp;3'!$A$39:$L$43,12,0))*$B$6,error),"")</f>
        <v/>
      </c>
      <c r="I1899" s="119">
        <f>IFERROR((VLOOKUP(E1899,'Simulations - Consolidé'!$A$41:$P$45,15,0)*D1899+VLOOKUP(E1899,'Simulations - Consolidé'!$A$41:$P$45,16,0)),"")*$C$6</f>
        <v>7818.5085365853656</v>
      </c>
      <c r="J1899" s="167">
        <v>5460.84</v>
      </c>
      <c r="K1899" s="167">
        <v>6553.01</v>
      </c>
      <c r="L1899" s="167">
        <v>4824.8</v>
      </c>
      <c r="M1899" s="167">
        <v>5789.76</v>
      </c>
      <c r="N1899" s="167">
        <v>5022.09</v>
      </c>
      <c r="O1899" s="167">
        <v>6026.51</v>
      </c>
    </row>
    <row r="1900" spans="1:15">
      <c r="A1900" s="1" t="s">
        <v>8172</v>
      </c>
      <c r="B1900" s="1" t="str">
        <f>VLOOKUP(A1900,'BDD de référence'!$B$5:$D$5006,3,0)</f>
        <v>69</v>
      </c>
      <c r="C1900" s="1" t="str">
        <f>VLOOKUP(A1900,'BDD de référence'!$B$5:$E$5006,4,0)</f>
        <v>Auvergne-Rhône-Alpes</v>
      </c>
      <c r="D1900" s="201">
        <v>4490.75</v>
      </c>
      <c r="E1900" s="189" t="str">
        <f t="shared" si="29"/>
        <v>Tranche A</v>
      </c>
      <c r="F1900" s="119">
        <f>IFERROR((VLOOKUP(E1900,'Simulations - Consolidé'!$A$41:$P$45,13,0)*D1900+VLOOKUP(E1900,'Simulations - Consolidé'!$A$41:$P$45,14,0)),"")*$B$6</f>
        <v>18571.832142857143</v>
      </c>
      <c r="G1900" s="119" t="str" cm="1">
        <f t="array" ref="G1900">IF(SUMIF('BDD de référence'!$B$6:$B$4786,A1900,'BDD de référence'!$I$6:$I$4786)&gt;0,IFERROR((VLOOKUP(E1900,'Volet 1 - Domaines 2&amp;3'!$A$39:$L$43,11,0)*D1900+VLOOKUP(E1900,'Volet 1 - Domaines 2&amp;3'!$A$39:$L$43,12,0))*$B$6,error),"")</f>
        <v/>
      </c>
      <c r="H1900" s="119" t="str" cm="1">
        <f t="array" ref="H1900">IF(SUMIF('BDD de référence'!$B$6:$B$4786,A1900,'BDD de référence'!$J$6:$J$4786)&gt;0,IFERROR((VLOOKUP(E1900,'Volet 1 - Domaines 2&amp;3'!$A$39:$L$43,11,0)*D1900+VLOOKUP(E1900,'Volet 1 - Domaines 2&amp;3'!$A$39:$L$43,12,0))*$B$6,error),"")</f>
        <v/>
      </c>
      <c r="I1900" s="119">
        <f>IFERROR((VLOOKUP(E1900,'Simulations - Consolidé'!$A$41:$P$45,15,0)*D1900+VLOOKUP(E1900,'Simulations - Consolidé'!$A$41:$P$45,16,0)),"")*$C$6</f>
        <v>8073.5511324041818</v>
      </c>
      <c r="J1900" s="167">
        <v>5652.5700000000006</v>
      </c>
      <c r="K1900" s="167">
        <v>6783.09</v>
      </c>
      <c r="L1900" s="167">
        <v>4968.6000000000004</v>
      </c>
      <c r="M1900" s="167">
        <v>5962.32</v>
      </c>
      <c r="N1900" s="167">
        <v>5117.95</v>
      </c>
      <c r="O1900" s="167">
        <v>6141.54</v>
      </c>
    </row>
    <row r="1901" spans="1:15">
      <c r="A1901" s="1" t="s">
        <v>8127</v>
      </c>
      <c r="B1901" s="1" t="str">
        <f>VLOOKUP(A1901,'BDD de référence'!$B$5:$D$5006,3,0)</f>
        <v>69</v>
      </c>
      <c r="C1901" s="1" t="str">
        <f>VLOOKUP(A1901,'BDD de référence'!$B$5:$E$5006,4,0)</f>
        <v>Auvergne-Rhône-Alpes</v>
      </c>
      <c r="D1901" s="201">
        <v>10873.5</v>
      </c>
      <c r="E1901" s="189" t="str">
        <f t="shared" si="29"/>
        <v>Tranche B</v>
      </c>
      <c r="F1901" s="119">
        <f>IFERROR((VLOOKUP(E1901,'Simulations - Consolidé'!$A$41:$P$45,13,0)*D1901+VLOOKUP(E1901,'Simulations - Consolidé'!$A$41:$P$45,14,0)),"")*$B$6</f>
        <v>25498.025806451609</v>
      </c>
      <c r="G1901" s="119" t="str" cm="1">
        <f t="array" ref="G1901">IF(SUMIF('BDD de référence'!$B$6:$B$4786,A1901,'BDD de référence'!$I$6:$I$4786)&gt;0,IFERROR((VLOOKUP(E1901,'Volet 1 - Domaines 2&amp;3'!$A$39:$L$43,11,0)*D1901+VLOOKUP(E1901,'Volet 1 - Domaines 2&amp;3'!$A$39:$L$43,12,0))*$B$6,error),"")</f>
        <v/>
      </c>
      <c r="H1901" s="119" t="str" cm="1">
        <f t="array" ref="H1901">IF(SUMIF('BDD de référence'!$B$6:$B$4786,A1901,'BDD de référence'!$J$6:$J$4786)&gt;0,IFERROR((VLOOKUP(E1901,'Volet 1 - Domaines 2&amp;3'!$A$39:$L$43,11,0)*D1901+VLOOKUP(E1901,'Volet 1 - Domaines 2&amp;3'!$A$39:$L$43,12,0))*$B$6,error),"")</f>
        <v/>
      </c>
      <c r="I1901" s="119">
        <f>IFERROR((VLOOKUP(E1901,'Simulations - Consolidé'!$A$41:$P$45,15,0)*D1901+VLOOKUP(E1901,'Simulations - Consolidé'!$A$41:$P$45,16,0)),"")*$C$6</f>
        <v>11084.507631785995</v>
      </c>
      <c r="J1901" s="167">
        <v>7395.4000000000005</v>
      </c>
      <c r="K1901" s="167">
        <v>8874.48</v>
      </c>
      <c r="L1901" s="167">
        <v>6457.9400000000005</v>
      </c>
      <c r="M1901" s="167">
        <v>7749.5300000000007</v>
      </c>
      <c r="N1901" s="167">
        <v>5729.05</v>
      </c>
      <c r="O1901" s="167">
        <v>6874.86</v>
      </c>
    </row>
    <row r="1902" spans="1:15">
      <c r="A1902" s="1" t="s">
        <v>8264</v>
      </c>
      <c r="B1902" s="1" t="str">
        <f>VLOOKUP(A1902,'BDD de référence'!$B$5:$D$5006,3,0)</f>
        <v>69</v>
      </c>
      <c r="C1902" s="1" t="str">
        <f>VLOOKUP(A1902,'BDD de référence'!$B$5:$E$5006,4,0)</f>
        <v>Auvergne-Rhône-Alpes</v>
      </c>
      <c r="D1902" s="201">
        <v>1</v>
      </c>
      <c r="E1902" s="189" t="str">
        <f t="shared" si="29"/>
        <v>Tranche A</v>
      </c>
      <c r="F1902" s="119">
        <f>IFERROR((VLOOKUP(E1902,'Simulations - Consolidé'!$A$41:$P$45,13,0)*D1902+VLOOKUP(E1902,'Simulations - Consolidé'!$A$41:$P$45,14,0)),"")*$B$6</f>
        <v>15300.72857142857</v>
      </c>
      <c r="G1902" s="119" t="str" cm="1">
        <f t="array" ref="G1902">IF(SUMIF('BDD de référence'!$B$6:$B$4786,A1902,'BDD de référence'!$I$6:$I$4786)&gt;0,IFERROR((VLOOKUP(E1902,'Volet 1 - Domaines 2&amp;3'!$A$39:$L$43,11,0)*D1902+VLOOKUP(E1902,'Volet 1 - Domaines 2&amp;3'!$A$39:$L$43,12,0))*$B$6,error),"")</f>
        <v/>
      </c>
      <c r="H1902" s="119" t="str" cm="1">
        <f t="array" ref="H1902">IF(SUMIF('BDD de référence'!$B$6:$B$4786,A1902,'BDD de référence'!$J$6:$J$4786)&gt;0,IFERROR((VLOOKUP(E1902,'Volet 1 - Domaines 2&amp;3'!$A$39:$L$43,11,0)*D1902+VLOOKUP(E1902,'Volet 1 - Domaines 2&amp;3'!$A$39:$L$43,12,0))*$B$6,error),"")</f>
        <v/>
      </c>
      <c r="I1902" s="119">
        <f>IFERROR((VLOOKUP(E1902,'Simulations - Consolidé'!$A$41:$P$45,15,0)*D1902+VLOOKUP(E1902,'Simulations - Consolidé'!$A$41:$P$45,16,0)),"")*$C$6</f>
        <v>6651.5362369337981</v>
      </c>
      <c r="J1902" s="167">
        <v>4583.58</v>
      </c>
      <c r="K1902" s="167">
        <v>5500.3</v>
      </c>
      <c r="L1902" s="167">
        <v>4166.8500000000004</v>
      </c>
      <c r="M1902" s="167">
        <v>5000.22</v>
      </c>
      <c r="N1902" s="167">
        <v>4583.46</v>
      </c>
      <c r="O1902" s="167">
        <v>5500.16</v>
      </c>
    </row>
    <row r="1903" spans="1:15">
      <c r="A1903" s="1" t="s">
        <v>8896</v>
      </c>
      <c r="B1903" s="1" t="str">
        <f>VLOOKUP(A1903,'BDD de référence'!$B$5:$D$5006,3,0)</f>
        <v>69</v>
      </c>
      <c r="C1903" s="1" t="str">
        <f>VLOOKUP(A1903,'BDD de référence'!$B$5:$E$5006,4,0)</f>
        <v>Auvergne-Rhône-Alpes</v>
      </c>
      <c r="D1903" s="201">
        <v>35454.5</v>
      </c>
      <c r="E1903" s="189" t="str">
        <f t="shared" si="29"/>
        <v>Tranche C</v>
      </c>
      <c r="F1903" s="119">
        <f>IFERROR((VLOOKUP(E1903,'Simulations - Consolidé'!$A$41:$P$45,13,0)*D1903+VLOOKUP(E1903,'Simulations - Consolidé'!$A$41:$P$45,14,0)),"")*$B$6</f>
        <v>46212.79590361446</v>
      </c>
      <c r="G1903" s="119" t="str" cm="1">
        <f t="array" ref="G1903">IF(SUMIF('BDD de référence'!$B$6:$B$4786,A1903,'BDD de référence'!$I$6:$I$4786)&gt;0,IFERROR((VLOOKUP(E1903,'Volet 1 - Domaines 2&amp;3'!$A$39:$L$43,11,0)*D1903+VLOOKUP(E1903,'Volet 1 - Domaines 2&amp;3'!$A$39:$L$43,12,0))*$B$6,error),"")</f>
        <v/>
      </c>
      <c r="H1903" s="119" t="str" cm="1">
        <f t="array" ref="H1903">IF(SUMIF('BDD de référence'!$B$6:$B$4786,A1903,'BDD de référence'!$J$6:$J$4786)&gt;0,IFERROR((VLOOKUP(E1903,'Volet 1 - Domaines 2&amp;3'!$A$39:$L$43,11,0)*D1903+VLOOKUP(E1903,'Volet 1 - Domaines 2&amp;3'!$A$39:$L$43,12,0))*$B$6,error),"")</f>
        <v/>
      </c>
      <c r="I1903" s="119">
        <f>IFERROR((VLOOKUP(E1903,'Simulations - Consolidé'!$A$41:$P$45,15,0)*D1903+VLOOKUP(E1903,'Simulations - Consolidé'!$A$41:$P$45,16,0)),"")*$C$6</f>
        <v>20089.637243608584</v>
      </c>
      <c r="J1903" s="167">
        <v>12238.050000000001</v>
      </c>
      <c r="K1903" s="167">
        <v>14685.66</v>
      </c>
      <c r="L1903" s="167">
        <v>10285.700000000001</v>
      </c>
      <c r="M1903" s="167">
        <v>12342.84</v>
      </c>
      <c r="N1903" s="167">
        <v>7290.99</v>
      </c>
      <c r="O1903" s="167">
        <v>8749.19</v>
      </c>
    </row>
    <row r="1904" spans="1:15">
      <c r="A1904" s="1" t="s">
        <v>5662</v>
      </c>
      <c r="B1904" s="1" t="str">
        <f>VLOOKUP(A1904,'BDD de référence'!$B$5:$D$5006,3,0)</f>
        <v>69</v>
      </c>
      <c r="C1904" s="1" t="str">
        <f>VLOOKUP(A1904,'BDD de référence'!$B$5:$E$5006,4,0)</f>
        <v>Auvergne-Rhône-Alpes</v>
      </c>
      <c r="D1904" s="201">
        <v>1</v>
      </c>
      <c r="E1904" s="189" t="str">
        <f t="shared" si="29"/>
        <v>Tranche A</v>
      </c>
      <c r="F1904" s="119">
        <f>IFERROR((VLOOKUP(E1904,'Simulations - Consolidé'!$A$41:$P$45,13,0)*D1904+VLOOKUP(E1904,'Simulations - Consolidé'!$A$41:$P$45,14,0)),"")*$B$6</f>
        <v>15300.72857142857</v>
      </c>
      <c r="G1904" s="119" t="str" cm="1">
        <f t="array" ref="G1904">IF(SUMIF('BDD de référence'!$B$6:$B$4786,A1904,'BDD de référence'!$I$6:$I$4786)&gt;0,IFERROR((VLOOKUP(E1904,'Volet 1 - Domaines 2&amp;3'!$A$39:$L$43,11,0)*D1904+VLOOKUP(E1904,'Volet 1 - Domaines 2&amp;3'!$A$39:$L$43,12,0))*$B$6,error),"")</f>
        <v/>
      </c>
      <c r="H1904" s="119" t="str" cm="1">
        <f t="array" ref="H1904">IF(SUMIF('BDD de référence'!$B$6:$B$4786,A1904,'BDD de référence'!$J$6:$J$4786)&gt;0,IFERROR((VLOOKUP(E1904,'Volet 1 - Domaines 2&amp;3'!$A$39:$L$43,11,0)*D1904+VLOOKUP(E1904,'Volet 1 - Domaines 2&amp;3'!$A$39:$L$43,12,0))*$B$6,error),"")</f>
        <v/>
      </c>
      <c r="I1904" s="119">
        <f>IFERROR((VLOOKUP(E1904,'Simulations - Consolidé'!$A$41:$P$45,15,0)*D1904+VLOOKUP(E1904,'Simulations - Consolidé'!$A$41:$P$45,16,0)),"")*$C$6</f>
        <v>6651.5362369337981</v>
      </c>
      <c r="J1904" s="167">
        <v>4583.58</v>
      </c>
      <c r="K1904" s="167">
        <v>5500.3</v>
      </c>
      <c r="L1904" s="167">
        <v>4166.8500000000004</v>
      </c>
      <c r="M1904" s="167">
        <v>5000.22</v>
      </c>
      <c r="N1904" s="167">
        <v>4583.46</v>
      </c>
      <c r="O1904" s="167">
        <v>5500.16</v>
      </c>
    </row>
    <row r="1905" spans="1:15">
      <c r="A1905" s="1" t="s">
        <v>132</v>
      </c>
      <c r="B1905" s="1" t="str">
        <f>VLOOKUP(A1905,'BDD de référence'!$B$5:$D$5006,3,0)</f>
        <v>69</v>
      </c>
      <c r="C1905" s="1" t="str">
        <f>VLOOKUP(A1905,'BDD de référence'!$B$5:$E$5006,4,0)</f>
        <v>Auvergne-Rhône-Alpes</v>
      </c>
      <c r="D1905" s="201">
        <v>10747</v>
      </c>
      <c r="E1905" s="189" t="str">
        <f t="shared" si="29"/>
        <v>Tranche B</v>
      </c>
      <c r="F1905" s="119">
        <f>IFERROR((VLOOKUP(E1905,'Simulations - Consolidé'!$A$41:$P$45,13,0)*D1905+VLOOKUP(E1905,'Simulations - Consolidé'!$A$41:$P$45,14,0)),"")*$B$6</f>
        <v>25331.535483870965</v>
      </c>
      <c r="G1905" s="119" t="str" cm="1">
        <f t="array" ref="G1905">IF(SUMIF('BDD de référence'!$B$6:$B$4786,A1905,'BDD de référence'!$I$6:$I$4786)&gt;0,IFERROR((VLOOKUP(E1905,'Volet 1 - Domaines 2&amp;3'!$A$39:$L$43,11,0)*D1905+VLOOKUP(E1905,'Volet 1 - Domaines 2&amp;3'!$A$39:$L$43,12,0))*$B$6,error),"")</f>
        <v/>
      </c>
      <c r="H1905" s="119" t="str" cm="1">
        <f t="array" ref="H1905">IF(SUMIF('BDD de référence'!$B$6:$B$4786,A1905,'BDD de référence'!$J$6:$J$4786)&gt;0,IFERROR((VLOOKUP(E1905,'Volet 1 - Domaines 2&amp;3'!$A$39:$L$43,11,0)*D1905+VLOOKUP(E1905,'Volet 1 - Domaines 2&amp;3'!$A$39:$L$43,12,0))*$B$6,error),"")</f>
        <v/>
      </c>
      <c r="I1905" s="119">
        <f>IFERROR((VLOOKUP(E1905,'Simulations - Consolidé'!$A$41:$P$45,15,0)*D1905+VLOOKUP(E1905,'Simulations - Consolidé'!$A$41:$P$45,16,0)),"")*$C$6</f>
        <v>11012.13092053501</v>
      </c>
      <c r="J1905" s="167">
        <v>7358</v>
      </c>
      <c r="K1905" s="167">
        <v>8829.6</v>
      </c>
      <c r="L1905" s="167">
        <v>6423.93</v>
      </c>
      <c r="M1905" s="167">
        <v>7708.72</v>
      </c>
      <c r="N1905" s="167">
        <v>5718.85</v>
      </c>
      <c r="O1905" s="167">
        <v>6862.62</v>
      </c>
    </row>
    <row r="1906" spans="1:15">
      <c r="A1906" s="1" t="s">
        <v>88</v>
      </c>
      <c r="B1906" s="1" t="str">
        <f>VLOOKUP(A1906,'BDD de référence'!$B$5:$D$5006,3,0)</f>
        <v>69</v>
      </c>
      <c r="C1906" s="1" t="str">
        <f>VLOOKUP(A1906,'BDD de référence'!$B$5:$E$5006,4,0)</f>
        <v>Auvergne-Rhône-Alpes</v>
      </c>
      <c r="D1906" s="201">
        <v>1</v>
      </c>
      <c r="E1906" s="189" t="str">
        <f t="shared" si="29"/>
        <v>Tranche A</v>
      </c>
      <c r="F1906" s="119">
        <f>IFERROR((VLOOKUP(E1906,'Simulations - Consolidé'!$A$41:$P$45,13,0)*D1906+VLOOKUP(E1906,'Simulations - Consolidé'!$A$41:$P$45,14,0)),"")*$B$6</f>
        <v>15300.72857142857</v>
      </c>
      <c r="G1906" s="119" t="str" cm="1">
        <f t="array" ref="G1906">IF(SUMIF('BDD de référence'!$B$6:$B$4786,A1906,'BDD de référence'!$I$6:$I$4786)&gt;0,IFERROR((VLOOKUP(E1906,'Volet 1 - Domaines 2&amp;3'!$A$39:$L$43,11,0)*D1906+VLOOKUP(E1906,'Volet 1 - Domaines 2&amp;3'!$A$39:$L$43,12,0))*$B$6,error),"")</f>
        <v/>
      </c>
      <c r="H1906" s="119" t="str" cm="1">
        <f t="array" ref="H1906">IF(SUMIF('BDD de référence'!$B$6:$B$4786,A1906,'BDD de référence'!$J$6:$J$4786)&gt;0,IFERROR((VLOOKUP(E1906,'Volet 1 - Domaines 2&amp;3'!$A$39:$L$43,11,0)*D1906+VLOOKUP(E1906,'Volet 1 - Domaines 2&amp;3'!$A$39:$L$43,12,0))*$B$6,error),"")</f>
        <v/>
      </c>
      <c r="I1906" s="119">
        <f>IFERROR((VLOOKUP(E1906,'Simulations - Consolidé'!$A$41:$P$45,15,0)*D1906+VLOOKUP(E1906,'Simulations - Consolidé'!$A$41:$P$45,16,0)),"")*$C$6</f>
        <v>6651.5362369337981</v>
      </c>
      <c r="J1906" s="167">
        <v>4583.58</v>
      </c>
      <c r="K1906" s="167">
        <v>5500.3</v>
      </c>
      <c r="L1906" s="167">
        <v>4166.8500000000004</v>
      </c>
      <c r="M1906" s="167">
        <v>5000.22</v>
      </c>
      <c r="N1906" s="167">
        <v>4583.46</v>
      </c>
      <c r="O1906" s="167">
        <v>5500.16</v>
      </c>
    </row>
    <row r="1907" spans="1:15">
      <c r="A1907" s="1" t="s">
        <v>8017</v>
      </c>
      <c r="B1907" s="1" t="str">
        <f>VLOOKUP(A1907,'BDD de référence'!$B$5:$D$5006,3,0)</f>
        <v>69</v>
      </c>
      <c r="C1907" s="1" t="str">
        <f>VLOOKUP(A1907,'BDD de référence'!$B$5:$E$5006,4,0)</f>
        <v>Auvergne-Rhône-Alpes</v>
      </c>
      <c r="D1907" s="201">
        <v>40771.5</v>
      </c>
      <c r="E1907" s="189" t="str">
        <f t="shared" si="29"/>
        <v>Tranche C</v>
      </c>
      <c r="F1907" s="119">
        <f>IFERROR((VLOOKUP(E1907,'Simulations - Consolidé'!$A$41:$P$45,13,0)*D1907+VLOOKUP(E1907,'Simulations - Consolidé'!$A$41:$P$45,14,0)),"")*$B$6</f>
        <v>48434.405060240962</v>
      </c>
      <c r="G1907" s="119" cm="1">
        <f t="array" ref="G1907">IF(SUMIF('BDD de référence'!$B$6:$B$4786,A1907,'BDD de référence'!$I$6:$I$4786)&gt;0,IFERROR((VLOOKUP(E1907,'Volet 1 - Domaines 2&amp;3'!$A$39:$L$43,11,0)*D1907+VLOOKUP(E1907,'Volet 1 - Domaines 2&amp;3'!$A$39:$L$43,12,0))*$B$6,error),"")</f>
        <v>24046.024819277107</v>
      </c>
      <c r="H1907" s="119" cm="1">
        <f t="array" ref="H1907">IF(SUMIF('BDD de référence'!$B$6:$B$4786,A1907,'BDD de référence'!$J$6:$J$4786)&gt;0,IFERROR((VLOOKUP(E1907,'Volet 1 - Domaines 2&amp;3'!$A$39:$L$43,11,0)*D1907+VLOOKUP(E1907,'Volet 1 - Domaines 2&amp;3'!$A$39:$L$43,12,0))*$B$6,error),"")</f>
        <v>24046.024819277107</v>
      </c>
      <c r="I1907" s="119">
        <f>IFERROR((VLOOKUP(E1907,'Simulations - Consolidé'!$A$41:$P$45,15,0)*D1907+VLOOKUP(E1907,'Simulations - Consolidé'!$A$41:$P$45,16,0)),"")*$C$6</f>
        <v>21055.415686159271</v>
      </c>
      <c r="J1907" s="167">
        <v>12814.59</v>
      </c>
      <c r="K1907" s="167">
        <v>15377.51</v>
      </c>
      <c r="L1907" s="167">
        <v>10573.960000000001</v>
      </c>
      <c r="M1907" s="167">
        <v>12688.76</v>
      </c>
      <c r="N1907" s="167">
        <v>7547.2300000000005</v>
      </c>
      <c r="O1907" s="167">
        <v>9056.68</v>
      </c>
    </row>
    <row r="1908" spans="1:15">
      <c r="A1908" s="1" t="s">
        <v>8051</v>
      </c>
      <c r="B1908" s="1" t="str">
        <f>VLOOKUP(A1908,'BDD de référence'!$B$5:$D$5006,3,0)</f>
        <v>69</v>
      </c>
      <c r="C1908" s="1" t="str">
        <f>VLOOKUP(A1908,'BDD de référence'!$B$5:$E$5006,4,0)</f>
        <v>Auvergne-Rhône-Alpes</v>
      </c>
      <c r="D1908" s="201">
        <v>26141</v>
      </c>
      <c r="E1908" s="189" t="str">
        <f t="shared" si="29"/>
        <v>Tranche C</v>
      </c>
      <c r="F1908" s="119">
        <f>IFERROR((VLOOKUP(E1908,'Simulations - Consolidé'!$A$41:$P$45,13,0)*D1908+VLOOKUP(E1908,'Simulations - Consolidé'!$A$41:$P$45,14,0)),"")*$B$6</f>
        <v>42321.323855421688</v>
      </c>
      <c r="G1908" s="119" t="str" cm="1">
        <f t="array" ref="G1908">IF(SUMIF('BDD de référence'!$B$6:$B$4786,A1908,'BDD de référence'!$I$6:$I$4786)&gt;0,IFERROR((VLOOKUP(E1908,'Volet 1 - Domaines 2&amp;3'!$A$39:$L$43,11,0)*D1908+VLOOKUP(E1908,'Volet 1 - Domaines 2&amp;3'!$A$39:$L$43,12,0))*$B$6,error),"")</f>
        <v/>
      </c>
      <c r="H1908" s="119" cm="1">
        <f t="array" ref="H1908">IF(SUMIF('BDD de référence'!$B$6:$B$4786,A1908,'BDD de référence'!$J$6:$J$4786)&gt;0,IFERROR((VLOOKUP(E1908,'Volet 1 - Domaines 2&amp;3'!$A$39:$L$43,11,0)*D1908+VLOOKUP(E1908,'Volet 1 - Domaines 2&amp;3'!$A$39:$L$43,12,0))*$B$6,error),"")</f>
        <v>22487.788433734939</v>
      </c>
      <c r="I1908" s="119">
        <f>IFERROR((VLOOKUP(E1908,'Simulations - Consolidé'!$A$41:$P$45,15,0)*D1908+VLOOKUP(E1908,'Simulations - Consolidé'!$A$41:$P$45,16,0)),"")*$C$6</f>
        <v>18397.935621510434</v>
      </c>
      <c r="J1908" s="167">
        <v>11228.15</v>
      </c>
      <c r="K1908" s="167">
        <v>13473.78</v>
      </c>
      <c r="L1908" s="167">
        <v>9780.75</v>
      </c>
      <c r="M1908" s="167">
        <v>11736.9</v>
      </c>
      <c r="N1908" s="167">
        <v>6842.1500000000005</v>
      </c>
      <c r="O1908" s="167">
        <v>8210.58</v>
      </c>
    </row>
    <row r="1909" spans="1:15">
      <c r="A1909" s="1" t="s">
        <v>8168</v>
      </c>
      <c r="B1909" s="1" t="str">
        <f>VLOOKUP(A1909,'BDD de référence'!$B$5:$D$5006,3,0)</f>
        <v>69</v>
      </c>
      <c r="C1909" s="1" t="str">
        <f>VLOOKUP(A1909,'BDD de référence'!$B$5:$E$5006,4,0)</f>
        <v>Auvergne-Rhône-Alpes</v>
      </c>
      <c r="D1909" s="201">
        <v>4704.5</v>
      </c>
      <c r="E1909" s="189" t="str">
        <f t="shared" si="29"/>
        <v>Tranche A</v>
      </c>
      <c r="F1909" s="119">
        <f>IFERROR((VLOOKUP(E1909,'Simulations - Consolidé'!$A$41:$P$45,13,0)*D1909+VLOOKUP(E1909,'Simulations - Consolidé'!$A$41:$P$45,14,0)),"")*$B$6</f>
        <v>18727.564285714285</v>
      </c>
      <c r="G1909" s="119" t="str" cm="1">
        <f t="array" ref="G1909">IF(SUMIF('BDD de référence'!$B$6:$B$4786,A1909,'BDD de référence'!$I$6:$I$4786)&gt;0,IFERROR((VLOOKUP(E1909,'Volet 1 - Domaines 2&amp;3'!$A$39:$L$43,11,0)*D1909+VLOOKUP(E1909,'Volet 1 - Domaines 2&amp;3'!$A$39:$L$43,12,0))*$B$6,error),"")</f>
        <v/>
      </c>
      <c r="H1909" s="119" t="str" cm="1">
        <f t="array" ref="H1909">IF(SUMIF('BDD de référence'!$B$6:$B$4786,A1909,'BDD de référence'!$J$6:$J$4786)&gt;0,IFERROR((VLOOKUP(E1909,'Volet 1 - Domaines 2&amp;3'!$A$39:$L$43,11,0)*D1909+VLOOKUP(E1909,'Volet 1 - Domaines 2&amp;3'!$A$39:$L$43,12,0))*$B$6,error),"")</f>
        <v/>
      </c>
      <c r="I1909" s="119">
        <f>IFERROR((VLOOKUP(E1909,'Simulations - Consolidé'!$A$41:$P$45,15,0)*D1909+VLOOKUP(E1909,'Simulations - Consolidé'!$A$41:$P$45,16,0)),"")*$C$6</f>
        <v>8141.2510452961669</v>
      </c>
      <c r="J1909" s="167">
        <v>5703.46</v>
      </c>
      <c r="K1909" s="167">
        <v>6844.16</v>
      </c>
      <c r="L1909" s="167">
        <v>5006.76</v>
      </c>
      <c r="M1909" s="167">
        <v>6008.12</v>
      </c>
      <c r="N1909" s="167">
        <v>5143.3999999999996</v>
      </c>
      <c r="O1909" s="167">
        <v>6172.08</v>
      </c>
    </row>
    <row r="1910" spans="1:15">
      <c r="A1910" s="1" t="s">
        <v>8130</v>
      </c>
      <c r="B1910" s="1" t="str">
        <f>VLOOKUP(A1910,'BDD de référence'!$B$5:$D$5006,3,0)</f>
        <v>69</v>
      </c>
      <c r="C1910" s="1" t="str">
        <f>VLOOKUP(A1910,'BDD de référence'!$B$5:$E$5006,4,0)</f>
        <v>Auvergne-Rhône-Alpes</v>
      </c>
      <c r="D1910" s="201">
        <v>10624</v>
      </c>
      <c r="E1910" s="189" t="str">
        <f t="shared" si="29"/>
        <v>Tranche B</v>
      </c>
      <c r="F1910" s="119">
        <f>IFERROR((VLOOKUP(E1910,'Simulations - Consolidé'!$A$41:$P$45,13,0)*D1910+VLOOKUP(E1910,'Simulations - Consolidé'!$A$41:$P$45,14,0)),"")*$B$6</f>
        <v>25169.651612903224</v>
      </c>
      <c r="G1910" s="119" t="str" cm="1">
        <f t="array" ref="G1910">IF(SUMIF('BDD de référence'!$B$6:$B$4786,A1910,'BDD de référence'!$I$6:$I$4786)&gt;0,IFERROR((VLOOKUP(E1910,'Volet 1 - Domaines 2&amp;3'!$A$39:$L$43,11,0)*D1910+VLOOKUP(E1910,'Volet 1 - Domaines 2&amp;3'!$A$39:$L$43,12,0))*$B$6,error),"")</f>
        <v/>
      </c>
      <c r="H1910" s="119" t="str" cm="1">
        <f t="array" ref="H1910">IF(SUMIF('BDD de référence'!$B$6:$B$4786,A1910,'BDD de référence'!$J$6:$J$4786)&gt;0,IFERROR((VLOOKUP(E1910,'Volet 1 - Domaines 2&amp;3'!$A$39:$L$43,11,0)*D1910+VLOOKUP(E1910,'Volet 1 - Domaines 2&amp;3'!$A$39:$L$43,12,0))*$B$6,error),"")</f>
        <v/>
      </c>
      <c r="I1910" s="119">
        <f>IFERROR((VLOOKUP(E1910,'Simulations - Consolidé'!$A$41:$P$45,15,0)*D1910+VLOOKUP(E1910,'Simulations - Consolidé'!$A$41:$P$45,16,0)),"")*$C$6</f>
        <v>10941.756726986623</v>
      </c>
      <c r="J1910" s="167">
        <v>7321.62</v>
      </c>
      <c r="K1910" s="167">
        <v>8785.9500000000007</v>
      </c>
      <c r="L1910" s="167">
        <v>6390.87</v>
      </c>
      <c r="M1910" s="167">
        <v>7669.05</v>
      </c>
      <c r="N1910" s="167">
        <v>5708.93</v>
      </c>
      <c r="O1910" s="167">
        <v>6850.72</v>
      </c>
    </row>
    <row r="1911" spans="1:15">
      <c r="A1911" s="1" t="s">
        <v>8183</v>
      </c>
      <c r="B1911" s="1" t="str">
        <f>VLOOKUP(A1911,'BDD de référence'!$B$5:$D$5006,3,0)</f>
        <v>69</v>
      </c>
      <c r="C1911" s="1" t="str">
        <f>VLOOKUP(A1911,'BDD de référence'!$B$5:$E$5006,4,0)</f>
        <v>Auvergne-Rhône-Alpes</v>
      </c>
      <c r="D1911" s="201">
        <v>3955</v>
      </c>
      <c r="E1911" s="189" t="str">
        <f t="shared" si="29"/>
        <v>Tranche A</v>
      </c>
      <c r="F1911" s="119">
        <f>IFERROR((VLOOKUP(E1911,'Simulations - Consolidé'!$A$41:$P$45,13,0)*D1911+VLOOKUP(E1911,'Simulations - Consolidé'!$A$41:$P$45,14,0)),"")*$B$6</f>
        <v>18181.5</v>
      </c>
      <c r="G1911" s="119" t="str" cm="1">
        <f t="array" ref="G1911">IF(SUMIF('BDD de référence'!$B$6:$B$4786,A1911,'BDD de référence'!$I$6:$I$4786)&gt;0,IFERROR((VLOOKUP(E1911,'Volet 1 - Domaines 2&amp;3'!$A$39:$L$43,11,0)*D1911+VLOOKUP(E1911,'Volet 1 - Domaines 2&amp;3'!$A$39:$L$43,12,0))*$B$6,error),"")</f>
        <v/>
      </c>
      <c r="H1911" s="119" t="str" cm="1">
        <f t="array" ref="H1911">IF(SUMIF('BDD de référence'!$B$6:$B$4786,A1911,'BDD de référence'!$J$6:$J$4786)&gt;0,IFERROR((VLOOKUP(E1911,'Volet 1 - Domaines 2&amp;3'!$A$39:$L$43,11,0)*D1911+VLOOKUP(E1911,'Volet 1 - Domaines 2&amp;3'!$A$39:$L$43,12,0))*$B$6,error),"")</f>
        <v/>
      </c>
      <c r="I1911" s="119">
        <f>IFERROR((VLOOKUP(E1911,'Simulations - Consolidé'!$A$41:$P$45,15,0)*D1911+VLOOKUP(E1911,'Simulations - Consolidé'!$A$41:$P$45,16,0)),"")*$C$6</f>
        <v>7903.8658536585363</v>
      </c>
      <c r="J1911" s="167">
        <v>5525</v>
      </c>
      <c r="K1911" s="167">
        <v>6630</v>
      </c>
      <c r="L1911" s="167">
        <v>4872.92</v>
      </c>
      <c r="M1911" s="167">
        <v>5847.51</v>
      </c>
      <c r="N1911" s="167">
        <v>5054.17</v>
      </c>
      <c r="O1911" s="167">
        <v>6065.01</v>
      </c>
    </row>
    <row r="1912" spans="1:15">
      <c r="A1912" s="1" t="s">
        <v>8195</v>
      </c>
      <c r="B1912" s="1" t="str">
        <f>VLOOKUP(A1912,'BDD de référence'!$B$5:$D$5006,3,0)</f>
        <v>69</v>
      </c>
      <c r="C1912" s="1" t="str">
        <f>VLOOKUP(A1912,'BDD de référence'!$B$5:$E$5006,4,0)</f>
        <v>Auvergne-Rhône-Alpes</v>
      </c>
      <c r="D1912" s="201">
        <v>3147</v>
      </c>
      <c r="E1912" s="189" t="str">
        <f t="shared" si="29"/>
        <v>Tranche A</v>
      </c>
      <c r="F1912" s="119">
        <f>IFERROR((VLOOKUP(E1912,'Simulations - Consolidé'!$A$41:$P$45,13,0)*D1912+VLOOKUP(E1912,'Simulations - Consolidé'!$A$41:$P$45,14,0)),"")*$B$6</f>
        <v>17592.814285714285</v>
      </c>
      <c r="G1912" s="119" t="str" cm="1">
        <f t="array" ref="G1912">IF(SUMIF('BDD de référence'!$B$6:$B$4786,A1912,'BDD de référence'!$I$6:$I$4786)&gt;0,IFERROR((VLOOKUP(E1912,'Volet 1 - Domaines 2&amp;3'!$A$39:$L$43,11,0)*D1912+VLOOKUP(E1912,'Volet 1 - Domaines 2&amp;3'!$A$39:$L$43,12,0))*$B$6,error),"")</f>
        <v/>
      </c>
      <c r="H1912" s="119" t="str" cm="1">
        <f t="array" ref="H1912">IF(SUMIF('BDD de référence'!$B$6:$B$4786,A1912,'BDD de référence'!$J$6:$J$4786)&gt;0,IFERROR((VLOOKUP(E1912,'Volet 1 - Domaines 2&amp;3'!$A$39:$L$43,11,0)*D1912+VLOOKUP(E1912,'Volet 1 - Domaines 2&amp;3'!$A$39:$L$43,12,0))*$B$6,error),"")</f>
        <v/>
      </c>
      <c r="I1912" s="119">
        <f>IFERROR((VLOOKUP(E1912,'Simulations - Consolidé'!$A$41:$P$45,15,0)*D1912+VLOOKUP(E1912,'Simulations - Consolidé'!$A$41:$P$45,16,0)),"")*$C$6</f>
        <v>7647.9522648083621</v>
      </c>
      <c r="J1912" s="167">
        <v>5332.63</v>
      </c>
      <c r="K1912" s="167">
        <v>6399.16</v>
      </c>
      <c r="L1912" s="167">
        <v>4728.6400000000003</v>
      </c>
      <c r="M1912" s="167">
        <v>5674.37</v>
      </c>
      <c r="N1912" s="167">
        <v>4957.99</v>
      </c>
      <c r="O1912" s="167">
        <v>5949.59</v>
      </c>
    </row>
    <row r="1913" spans="1:15">
      <c r="A1913" s="1" t="s">
        <v>8055</v>
      </c>
      <c r="B1913" s="1" t="str">
        <f>VLOOKUP(A1913,'BDD de référence'!$B$5:$D$5006,3,0)</f>
        <v>69</v>
      </c>
      <c r="C1913" s="1" t="str">
        <f>VLOOKUP(A1913,'BDD de référence'!$B$5:$E$5006,4,0)</f>
        <v>Auvergne-Rhône-Alpes</v>
      </c>
      <c r="D1913" s="201">
        <v>22896</v>
      </c>
      <c r="E1913" s="189" t="str">
        <f t="shared" si="29"/>
        <v>Tranche C</v>
      </c>
      <c r="F1913" s="119">
        <f>IFERROR((VLOOKUP(E1913,'Simulations - Consolidé'!$A$41:$P$45,13,0)*D1913+VLOOKUP(E1913,'Simulations - Consolidé'!$A$41:$P$45,14,0)),"")*$B$6</f>
        <v>40965.461204819279</v>
      </c>
      <c r="G1913" s="119" t="str" cm="1">
        <f t="array" ref="G1913">IF(SUMIF('BDD de référence'!$B$6:$B$4786,A1913,'BDD de référence'!$I$6:$I$4786)&gt;0,IFERROR((VLOOKUP(E1913,'Volet 1 - Domaines 2&amp;3'!$A$39:$L$43,11,0)*D1913+VLOOKUP(E1913,'Volet 1 - Domaines 2&amp;3'!$A$39:$L$43,12,0))*$B$6,error),"")</f>
        <v/>
      </c>
      <c r="H1913" s="119" cm="1">
        <f t="array" ref="H1913">IF(SUMIF('BDD de référence'!$B$6:$B$4786,A1913,'BDD de référence'!$J$6:$J$4786)&gt;0,IFERROR((VLOOKUP(E1913,'Volet 1 - Domaines 2&amp;3'!$A$39:$L$43,11,0)*D1913+VLOOKUP(E1913,'Volet 1 - Domaines 2&amp;3'!$A$39:$L$43,12,0))*$B$6,error),"")</f>
        <v>22142.176385542167</v>
      </c>
      <c r="I1913" s="119">
        <f>IFERROR((VLOOKUP(E1913,'Simulations - Consolidé'!$A$41:$P$45,15,0)*D1913+VLOOKUP(E1913,'Simulations - Consolidé'!$A$41:$P$45,16,0)),"")*$C$6</f>
        <v>17808.514698795185</v>
      </c>
      <c r="J1913" s="167">
        <v>10876.28</v>
      </c>
      <c r="K1913" s="167">
        <v>13051.54</v>
      </c>
      <c r="L1913" s="167">
        <v>9604.81</v>
      </c>
      <c r="M1913" s="167">
        <v>11525.78</v>
      </c>
      <c r="N1913" s="167">
        <v>6685.76</v>
      </c>
      <c r="O1913" s="167">
        <v>8022.92</v>
      </c>
    </row>
    <row r="1914" spans="1:15">
      <c r="A1914" s="1" t="s">
        <v>7962</v>
      </c>
      <c r="B1914" s="1" t="str">
        <f>VLOOKUP(A1914,'BDD de référence'!$B$5:$D$5006,3,0)</f>
        <v>69</v>
      </c>
      <c r="C1914" s="1" t="str">
        <f>VLOOKUP(A1914,'BDD de référence'!$B$5:$E$5006,4,0)</f>
        <v>Auvergne-Rhône-Alpes</v>
      </c>
      <c r="D1914" s="201">
        <v>146813</v>
      </c>
      <c r="E1914" s="189" t="str">
        <f t="shared" si="29"/>
        <v>Tranche C</v>
      </c>
      <c r="F1914" s="119">
        <f>IFERROR((VLOOKUP(E1914,'Simulations - Consolidé'!$A$41:$P$45,13,0)*D1914+VLOOKUP(E1914,'Simulations - Consolidé'!$A$41:$P$45,14,0)),"")*$B$6</f>
        <v>92741.865542168671</v>
      </c>
      <c r="G1914" s="119" t="str" cm="1">
        <f t="array" ref="G1914">IF(SUMIF('BDD de référence'!$B$6:$B$4786,A1914,'BDD de référence'!$I$6:$I$4786)&gt;0,IFERROR((VLOOKUP(E1914,'Volet 1 - Domaines 2&amp;3'!$A$39:$L$43,11,0)*D1914+VLOOKUP(E1914,'Volet 1 - Domaines 2&amp;3'!$A$39:$L$43,12,0))*$B$6,error),"")</f>
        <v/>
      </c>
      <c r="H1914" s="119" cm="1">
        <f t="array" ref="H1914">IF(SUMIF('BDD de référence'!$B$6:$B$4786,A1914,'BDD de référence'!$J$6:$J$4786)&gt;0,IFERROR((VLOOKUP(E1914,'Volet 1 - Domaines 2&amp;3'!$A$39:$L$43,11,0)*D1914+VLOOKUP(E1914,'Volet 1 - Domaines 2&amp;3'!$A$39:$L$43,12,0))*$B$6,error),"")</f>
        <v>35340.083373493973</v>
      </c>
      <c r="I1914" s="119">
        <f>IFERROR((VLOOKUP(E1914,'Simulations - Consolidé'!$A$41:$P$45,15,0)*D1914+VLOOKUP(E1914,'Simulations - Consolidé'!$A$41:$P$45,16,0)),"")*$C$6</f>
        <v>40316.765077872464</v>
      </c>
      <c r="J1914" s="167">
        <v>24313.059999999998</v>
      </c>
      <c r="K1914" s="167">
        <v>29175.679999999997</v>
      </c>
      <c r="L1914" s="167">
        <v>16323.2</v>
      </c>
      <c r="M1914" s="167">
        <v>19587.84</v>
      </c>
      <c r="N1914" s="167">
        <v>12657.66</v>
      </c>
      <c r="O1914" s="167">
        <v>15189.2</v>
      </c>
    </row>
    <row r="1915" spans="1:15">
      <c r="A1915" s="1" t="s">
        <v>8042</v>
      </c>
      <c r="B1915" s="1" t="str">
        <f>VLOOKUP(A1915,'BDD de référence'!$B$5:$D$5006,3,0)</f>
        <v>69</v>
      </c>
      <c r="C1915" s="1" t="str">
        <f>VLOOKUP(A1915,'BDD de référence'!$B$5:$E$5006,4,0)</f>
        <v>Auvergne-Rhône-Alpes</v>
      </c>
      <c r="D1915" s="201">
        <v>32877.25</v>
      </c>
      <c r="E1915" s="189" t="str">
        <f t="shared" si="29"/>
        <v>Tranche C</v>
      </c>
      <c r="F1915" s="119">
        <f>IFERROR((VLOOKUP(E1915,'Simulations - Consolidé'!$A$41:$P$45,13,0)*D1915+VLOOKUP(E1915,'Simulations - Consolidé'!$A$41:$P$45,14,0)),"")*$B$6</f>
        <v>45135.94012048193</v>
      </c>
      <c r="G1915" s="119" t="str" cm="1">
        <f t="array" ref="G1915">IF(SUMIF('BDD de référence'!$B$6:$B$4786,A1915,'BDD de référence'!$I$6:$I$4786)&gt;0,IFERROR((VLOOKUP(E1915,'Volet 1 - Domaines 2&amp;3'!$A$39:$L$43,11,0)*D1915+VLOOKUP(E1915,'Volet 1 - Domaines 2&amp;3'!$A$39:$L$43,12,0))*$B$6,error),"")</f>
        <v/>
      </c>
      <c r="H1915" s="119" cm="1">
        <f t="array" ref="H1915">IF(SUMIF('BDD de référence'!$B$6:$B$4786,A1915,'BDD de référence'!$J$6:$J$4786)&gt;0,IFERROR((VLOOKUP(E1915,'Volet 1 - Domaines 2&amp;3'!$A$39:$L$43,11,0)*D1915+VLOOKUP(E1915,'Volet 1 - Domaines 2&amp;3'!$A$39:$L$43,12,0))*$B$6,error),"")</f>
        <v>23205.239638554216</v>
      </c>
      <c r="I1915" s="119">
        <f>IFERROR((VLOOKUP(E1915,'Simulations - Consolidé'!$A$41:$P$45,15,0)*D1915+VLOOKUP(E1915,'Simulations - Consolidé'!$A$41:$P$45,16,0)),"")*$C$6</f>
        <v>19621.506250367325</v>
      </c>
      <c r="J1915" s="167">
        <v>11958.59</v>
      </c>
      <c r="K1915" s="167">
        <v>14350.31</v>
      </c>
      <c r="L1915" s="167">
        <v>10145.960000000001</v>
      </c>
      <c r="M1915" s="167">
        <v>12175.16</v>
      </c>
      <c r="N1915" s="167">
        <v>7166.79</v>
      </c>
      <c r="O1915" s="167">
        <v>8600.15</v>
      </c>
    </row>
    <row r="1916" spans="1:15">
      <c r="A1916" s="1" t="s">
        <v>7988</v>
      </c>
      <c r="B1916" s="1" t="str">
        <f>VLOOKUP(A1916,'BDD de référence'!$B$5:$D$5006,3,0)</f>
        <v>69</v>
      </c>
      <c r="C1916" s="1" t="str">
        <f>VLOOKUP(A1916,'BDD de référence'!$B$5:$E$5006,4,0)</f>
        <v>Auvergne-Rhône-Alpes</v>
      </c>
      <c r="D1916" s="201">
        <v>61877.5</v>
      </c>
      <c r="E1916" s="189" t="str">
        <f t="shared" si="29"/>
        <v>Tranche C</v>
      </c>
      <c r="F1916" s="119">
        <f>IFERROR((VLOOKUP(E1916,'Simulations - Consolidé'!$A$41:$P$45,13,0)*D1916+VLOOKUP(E1916,'Simulations - Consolidé'!$A$41:$P$45,14,0)),"")*$B$6</f>
        <v>57253.153012048198</v>
      </c>
      <c r="G1916" s="119" t="str" cm="1">
        <f t="array" ref="G1916">IF(SUMIF('BDD de référence'!$B$6:$B$4786,A1916,'BDD de référence'!$I$6:$I$4786)&gt;0,IFERROR((VLOOKUP(E1916,'Volet 1 - Domaines 2&amp;3'!$A$39:$L$43,11,0)*D1916+VLOOKUP(E1916,'Volet 1 - Domaines 2&amp;3'!$A$39:$L$43,12,0))*$B$6,error),"")</f>
        <v/>
      </c>
      <c r="H1916" s="119" t="str" cm="1">
        <f t="array" ref="H1916">IF(SUMIF('BDD de référence'!$B$6:$B$4786,A1916,'BDD de référence'!$J$6:$J$4786)&gt;0,IFERROR((VLOOKUP(E1916,'Volet 1 - Domaines 2&amp;3'!$A$39:$L$43,11,0)*D1916+VLOOKUP(E1916,'Volet 1 - Domaines 2&amp;3'!$A$39:$L$43,12,0))*$B$6,error),"")</f>
        <v/>
      </c>
      <c r="I1916" s="119">
        <f>IFERROR((VLOOKUP(E1916,'Simulations - Consolidé'!$A$41:$P$45,15,0)*D1916+VLOOKUP(E1916,'Simulations - Consolidé'!$A$41:$P$45,16,0)),"")*$C$6</f>
        <v>24889.103820158682</v>
      </c>
      <c r="J1916" s="167">
        <v>15103.19</v>
      </c>
      <c r="K1916" s="167">
        <v>18123.829999999998</v>
      </c>
      <c r="L1916" s="167">
        <v>11718.26</v>
      </c>
      <c r="M1916" s="167">
        <v>14061.92</v>
      </c>
      <c r="N1916" s="167">
        <v>8564.39</v>
      </c>
      <c r="O1916" s="167">
        <v>10277.27</v>
      </c>
    </row>
    <row r="1917" spans="1:15">
      <c r="A1917" s="1" t="s">
        <v>8068</v>
      </c>
      <c r="B1917" s="1" t="str">
        <f>VLOOKUP(A1917,'BDD de référence'!$B$5:$D$5006,3,0)</f>
        <v>69</v>
      </c>
      <c r="C1917" s="1" t="str">
        <f>VLOOKUP(A1917,'BDD de référence'!$B$5:$E$5006,4,0)</f>
        <v>Auvergne-Rhône-Alpes</v>
      </c>
      <c r="D1917" s="201">
        <v>19877</v>
      </c>
      <c r="E1917" s="189" t="str">
        <f t="shared" si="29"/>
        <v>Tranche B</v>
      </c>
      <c r="F1917" s="119">
        <f>IFERROR((VLOOKUP(E1917,'Simulations - Consolidé'!$A$41:$P$45,13,0)*D1917+VLOOKUP(E1917,'Simulations - Consolidé'!$A$41:$P$45,14,0)),"")*$B$6</f>
        <v>37347.793548387097</v>
      </c>
      <c r="G1917" s="119" t="str" cm="1">
        <f t="array" ref="G1917">IF(SUMIF('BDD de référence'!$B$6:$B$4786,A1917,'BDD de référence'!$I$6:$I$4786)&gt;0,IFERROR((VLOOKUP(E1917,'Volet 1 - Domaines 2&amp;3'!$A$39:$L$43,11,0)*D1917+VLOOKUP(E1917,'Volet 1 - Domaines 2&amp;3'!$A$39:$L$43,12,0))*$B$6,error),"")</f>
        <v/>
      </c>
      <c r="H1917" s="119" cm="1">
        <f t="array" ref="H1917">IF(SUMIF('BDD de référence'!$B$6:$B$4786,A1917,'BDD de référence'!$J$6:$J$4786)&gt;0,IFERROR((VLOOKUP(E1917,'Volet 1 - Domaines 2&amp;3'!$A$39:$L$43,11,0)*D1917+VLOOKUP(E1917,'Volet 1 - Domaines 2&amp;3'!$A$39:$L$43,12,0))*$B$6,error),"")</f>
        <v>20230.054838709675</v>
      </c>
      <c r="I1917" s="119">
        <f>IFERROR((VLOOKUP(E1917,'Simulations - Consolidé'!$A$41:$P$45,15,0)*D1917+VLOOKUP(E1917,'Simulations - Consolidé'!$A$41:$P$45,16,0)),"")*$C$6</f>
        <v>16235.841384736428</v>
      </c>
      <c r="J1917" s="167">
        <v>10057.719999999999</v>
      </c>
      <c r="K1917" s="167">
        <v>12069.27</v>
      </c>
      <c r="L1917" s="167">
        <v>8878.24</v>
      </c>
      <c r="M1917" s="167">
        <v>10653.89</v>
      </c>
      <c r="N1917" s="167">
        <v>6455.1500000000005</v>
      </c>
      <c r="O1917" s="167">
        <v>7746.18</v>
      </c>
    </row>
    <row r="1918" spans="1:15">
      <c r="A1918" s="1" t="s">
        <v>8142</v>
      </c>
      <c r="B1918" s="1" t="str">
        <f>VLOOKUP(A1918,'BDD de référence'!$B$5:$D$5006,3,0)</f>
        <v>69</v>
      </c>
      <c r="C1918" s="1" t="str">
        <f>VLOOKUP(A1918,'BDD de référence'!$B$5:$E$5006,4,0)</f>
        <v>Auvergne-Rhône-Alpes</v>
      </c>
      <c r="D1918" s="201">
        <v>8891</v>
      </c>
      <c r="E1918" s="189" t="str">
        <f t="shared" si="29"/>
        <v>Tranche B</v>
      </c>
      <c r="F1918" s="119">
        <f>IFERROR((VLOOKUP(E1918,'Simulations - Consolidé'!$A$41:$P$45,13,0)*D1918+VLOOKUP(E1918,'Simulations - Consolidé'!$A$41:$P$45,14,0)),"")*$B$6</f>
        <v>22888.799999999999</v>
      </c>
      <c r="G1918" s="119" t="str" cm="1">
        <f t="array" ref="G1918">IF(SUMIF('BDD de référence'!$B$6:$B$4786,A1918,'BDD de référence'!$I$6:$I$4786)&gt;0,IFERROR((VLOOKUP(E1918,'Volet 1 - Domaines 2&amp;3'!$A$39:$L$43,11,0)*D1918+VLOOKUP(E1918,'Volet 1 - Domaines 2&amp;3'!$A$39:$L$43,12,0))*$B$6,error),"")</f>
        <v/>
      </c>
      <c r="H1918" s="119" cm="1">
        <f t="array" ref="H1918">IF(SUMIF('BDD de référence'!$B$6:$B$4786,A1918,'BDD de référence'!$J$6:$J$4786)&gt;0,IFERROR((VLOOKUP(E1918,'Volet 1 - Domaines 2&amp;3'!$A$39:$L$43,11,0)*D1918+VLOOKUP(E1918,'Volet 1 - Domaines 2&amp;3'!$A$39:$L$43,12,0))*$B$6,error),"")</f>
        <v>12398.1</v>
      </c>
      <c r="I1918" s="119">
        <f>IFERROR((VLOOKUP(E1918,'Simulations - Consolidé'!$A$41:$P$45,15,0)*D1918+VLOOKUP(E1918,'Simulations - Consolidé'!$A$41:$P$45,16,0)),"")*$C$6</f>
        <v>9950.2243902439004</v>
      </c>
      <c r="J1918" s="167">
        <v>6809.17</v>
      </c>
      <c r="K1918" s="167">
        <v>8171.01</v>
      </c>
      <c r="L1918" s="167">
        <v>5925</v>
      </c>
      <c r="M1918" s="167">
        <v>7110</v>
      </c>
      <c r="N1918" s="167">
        <v>5569.17</v>
      </c>
      <c r="O1918" s="167">
        <v>6683.01</v>
      </c>
    </row>
    <row r="1919" spans="1:15">
      <c r="A1919" s="1" t="s">
        <v>8175</v>
      </c>
      <c r="B1919" s="1" t="str">
        <f>VLOOKUP(A1919,'BDD de référence'!$B$5:$D$5006,3,0)</f>
        <v>69</v>
      </c>
      <c r="C1919" s="1" t="str">
        <f>VLOOKUP(A1919,'BDD de référence'!$B$5:$E$5006,4,0)</f>
        <v>Auvergne-Rhône-Alpes</v>
      </c>
      <c r="D1919" s="201">
        <v>4165.5</v>
      </c>
      <c r="E1919" s="189" t="str">
        <f t="shared" si="29"/>
        <v>Tranche A</v>
      </c>
      <c r="F1919" s="119">
        <f>IFERROR((VLOOKUP(E1919,'Simulations - Consolidé'!$A$41:$P$45,13,0)*D1919+VLOOKUP(E1919,'Simulations - Consolidé'!$A$41:$P$45,14,0)),"")*$B$6</f>
        <v>18334.864285714288</v>
      </c>
      <c r="G1919" s="119" t="str" cm="1">
        <f t="array" ref="G1919">IF(SUMIF('BDD de référence'!$B$6:$B$4786,A1919,'BDD de référence'!$I$6:$I$4786)&gt;0,IFERROR((VLOOKUP(E1919,'Volet 1 - Domaines 2&amp;3'!$A$39:$L$43,11,0)*D1919+VLOOKUP(E1919,'Volet 1 - Domaines 2&amp;3'!$A$39:$L$43,12,0))*$B$6,error),"")</f>
        <v/>
      </c>
      <c r="H1919" s="119" t="str" cm="1">
        <f t="array" ref="H1919">IF(SUMIF('BDD de référence'!$B$6:$B$4786,A1919,'BDD de référence'!$J$6:$J$4786)&gt;0,IFERROR((VLOOKUP(E1919,'Volet 1 - Domaines 2&amp;3'!$A$39:$L$43,11,0)*D1919+VLOOKUP(E1919,'Volet 1 - Domaines 2&amp;3'!$A$39:$L$43,12,0))*$B$6,error),"")</f>
        <v/>
      </c>
      <c r="I1919" s="119">
        <f>IFERROR((VLOOKUP(E1919,'Simulations - Consolidé'!$A$41:$P$45,15,0)*D1919+VLOOKUP(E1919,'Simulations - Consolidé'!$A$41:$P$45,16,0)),"")*$C$6</f>
        <v>7970.5364111498257</v>
      </c>
      <c r="J1919" s="167">
        <v>5575.13</v>
      </c>
      <c r="K1919" s="167">
        <v>6690.16</v>
      </c>
      <c r="L1919" s="167">
        <v>4910.51</v>
      </c>
      <c r="M1919" s="167">
        <v>5892.62</v>
      </c>
      <c r="N1919" s="167">
        <v>5079.24</v>
      </c>
      <c r="O1919" s="167">
        <v>6095.09</v>
      </c>
    </row>
    <row r="1920" spans="1:15">
      <c r="A1920" s="1" t="s">
        <v>8087</v>
      </c>
      <c r="B1920" s="1" t="str">
        <f>VLOOKUP(A1920,'BDD de référence'!$B$5:$D$5006,3,0)</f>
        <v>69</v>
      </c>
      <c r="C1920" s="1" t="str">
        <f>VLOOKUP(A1920,'BDD de référence'!$B$5:$E$5006,4,0)</f>
        <v>Auvergne-Rhône-Alpes</v>
      </c>
      <c r="D1920" s="201">
        <v>14921</v>
      </c>
      <c r="E1920" s="189" t="str">
        <f t="shared" si="29"/>
        <v>Tranche B</v>
      </c>
      <c r="F1920" s="119">
        <f>IFERROR((VLOOKUP(E1920,'Simulations - Consolidé'!$A$41:$P$45,13,0)*D1920+VLOOKUP(E1920,'Simulations - Consolidé'!$A$41:$P$45,14,0)),"")*$B$6</f>
        <v>30825.058064516128</v>
      </c>
      <c r="G1920" s="119" t="str" cm="1">
        <f t="array" ref="G1920">IF(SUMIF('BDD de référence'!$B$6:$B$4786,A1920,'BDD de référence'!$I$6:$I$4786)&gt;0,IFERROR((VLOOKUP(E1920,'Volet 1 - Domaines 2&amp;3'!$A$39:$L$43,11,0)*D1920+VLOOKUP(E1920,'Volet 1 - Domaines 2&amp;3'!$A$39:$L$43,12,0))*$B$6,error),"")</f>
        <v/>
      </c>
      <c r="H1920" s="119" t="str" cm="1">
        <f t="array" ref="H1920">IF(SUMIF('BDD de référence'!$B$6:$B$4786,A1920,'BDD de référence'!$J$6:$J$4786)&gt;0,IFERROR((VLOOKUP(E1920,'Volet 1 - Domaines 2&amp;3'!$A$39:$L$43,11,0)*D1920+VLOOKUP(E1920,'Volet 1 - Domaines 2&amp;3'!$A$39:$L$43,12,0))*$B$6,error),"")</f>
        <v/>
      </c>
      <c r="I1920" s="119">
        <f>IFERROR((VLOOKUP(E1920,'Simulations - Consolidé'!$A$41:$P$45,15,0)*D1920+VLOOKUP(E1920,'Simulations - Consolidé'!$A$41:$P$45,16,0)),"")*$C$6</f>
        <v>13400.276317859953</v>
      </c>
      <c r="J1920" s="167">
        <v>8592.24</v>
      </c>
      <c r="K1920" s="167">
        <v>10310.69</v>
      </c>
      <c r="L1920" s="167">
        <v>7545.9800000000005</v>
      </c>
      <c r="M1920" s="167">
        <v>9055.18</v>
      </c>
      <c r="N1920" s="167">
        <v>6055.46</v>
      </c>
      <c r="O1920" s="167">
        <v>7266.56</v>
      </c>
    </row>
    <row r="1921" spans="1:15">
      <c r="A1921" s="1" t="s">
        <v>7977</v>
      </c>
      <c r="B1921" s="1" t="str">
        <f>VLOOKUP(A1921,'BDD de référence'!$B$5:$D$5006,3,0)</f>
        <v>69</v>
      </c>
      <c r="C1921" s="1" t="str">
        <f>VLOOKUP(A1921,'BDD de référence'!$B$5:$E$5006,4,0)</f>
        <v>Auvergne-Rhône-Alpes</v>
      </c>
      <c r="D1921" s="201">
        <v>74944</v>
      </c>
      <c r="E1921" s="189" t="str">
        <f t="shared" si="29"/>
        <v>Tranche C</v>
      </c>
      <c r="F1921" s="119">
        <f>IFERROR((VLOOKUP(E1921,'Simulations - Consolidé'!$A$41:$P$45,13,0)*D1921+VLOOKUP(E1921,'Simulations - Consolidé'!$A$41:$P$45,14,0)),"")*$B$6</f>
        <v>62712.746024096392</v>
      </c>
      <c r="G1921" s="119" t="str" cm="1">
        <f t="array" ref="G1921">IF(SUMIF('BDD de référence'!$B$6:$B$4786,A1921,'BDD de référence'!$I$6:$I$4786)&gt;0,IFERROR((VLOOKUP(E1921,'Volet 1 - Domaines 2&amp;3'!$A$39:$L$43,11,0)*D1921+VLOOKUP(E1921,'Volet 1 - Domaines 2&amp;3'!$A$39:$L$43,12,0))*$B$6,error),"")</f>
        <v/>
      </c>
      <c r="H1921" s="119" t="str" cm="1">
        <f t="array" ref="H1921">IF(SUMIF('BDD de référence'!$B$6:$B$4786,A1921,'BDD de référence'!$J$6:$J$4786)&gt;0,IFERROR((VLOOKUP(E1921,'Volet 1 - Domaines 2&amp;3'!$A$39:$L$43,11,0)*D1921+VLOOKUP(E1921,'Volet 1 - Domaines 2&amp;3'!$A$39:$L$43,12,0))*$B$6,error),"")</f>
        <v/>
      </c>
      <c r="I1921" s="119">
        <f>IFERROR((VLOOKUP(E1921,'Simulations - Consolidé'!$A$41:$P$45,15,0)*D1921+VLOOKUP(E1921,'Simulations - Consolidé'!$A$41:$P$45,16,0)),"")*$C$6</f>
        <v>27262.499347634439</v>
      </c>
      <c r="J1921" s="167">
        <v>16520.039999999997</v>
      </c>
      <c r="K1921" s="167">
        <v>19824.05</v>
      </c>
      <c r="L1921" s="167">
        <v>12426.69</v>
      </c>
      <c r="M1921" s="167">
        <v>14912.03</v>
      </c>
      <c r="N1921" s="167">
        <v>9194.1</v>
      </c>
      <c r="O1921" s="167">
        <v>11032.92</v>
      </c>
    </row>
    <row r="1922" spans="1:15">
      <c r="A1922" s="1" t="s">
        <v>8021</v>
      </c>
      <c r="B1922" s="1" t="str">
        <f>VLOOKUP(A1922,'BDD de référence'!$B$5:$D$5006,3,0)</f>
        <v>69</v>
      </c>
      <c r="C1922" s="1" t="str">
        <f>VLOOKUP(A1922,'BDD de référence'!$B$5:$E$5006,4,0)</f>
        <v>Auvergne-Rhône-Alpes</v>
      </c>
      <c r="D1922" s="201">
        <v>38698.5</v>
      </c>
      <c r="E1922" s="189" t="str">
        <f t="shared" si="29"/>
        <v>Tranche C</v>
      </c>
      <c r="F1922" s="119">
        <f>IFERROR((VLOOKUP(E1922,'Simulations - Consolidé'!$A$41:$P$45,13,0)*D1922+VLOOKUP(E1922,'Simulations - Consolidé'!$A$41:$P$45,14,0)),"")*$B$6</f>
        <v>47568.240722891562</v>
      </c>
      <c r="G1922" s="119" t="str" cm="1">
        <f t="array" ref="G1922">IF(SUMIF('BDD de référence'!$B$6:$B$4786,A1922,'BDD de référence'!$I$6:$I$4786)&gt;0,IFERROR((VLOOKUP(E1922,'Volet 1 - Domaines 2&amp;3'!$A$39:$L$43,11,0)*D1922+VLOOKUP(E1922,'Volet 1 - Domaines 2&amp;3'!$A$39:$L$43,12,0))*$B$6,error),"")</f>
        <v/>
      </c>
      <c r="H1922" s="119" t="str" cm="1">
        <f t="array" ref="H1922">IF(SUMIF('BDD de référence'!$B$6:$B$4786,A1922,'BDD de référence'!$J$6:$J$4786)&gt;0,IFERROR((VLOOKUP(E1922,'Volet 1 - Domaines 2&amp;3'!$A$39:$L$43,11,0)*D1922+VLOOKUP(E1922,'Volet 1 - Domaines 2&amp;3'!$A$39:$L$43,12,0))*$B$6,error),"")</f>
        <v/>
      </c>
      <c r="I1922" s="119">
        <f>IFERROR((VLOOKUP(E1922,'Simulations - Consolidé'!$A$41:$P$45,15,0)*D1922+VLOOKUP(E1922,'Simulations - Consolidé'!$A$41:$P$45,16,0)),"")*$C$6</f>
        <v>20678.87652659418</v>
      </c>
      <c r="J1922" s="167">
        <v>12589.8</v>
      </c>
      <c r="K1922" s="167">
        <v>15107.76</v>
      </c>
      <c r="L1922" s="167">
        <v>10461.57</v>
      </c>
      <c r="M1922" s="167">
        <v>12553.89</v>
      </c>
      <c r="N1922" s="167">
        <v>7447.33</v>
      </c>
      <c r="O1922" s="167">
        <v>8936.8000000000011</v>
      </c>
    </row>
    <row r="1923" spans="1:15">
      <c r="A1923" s="1" t="s">
        <v>8010</v>
      </c>
      <c r="B1923" s="1" t="str">
        <f>VLOOKUP(A1923,'BDD de référence'!$B$5:$D$5006,3,0)</f>
        <v>69</v>
      </c>
      <c r="C1923" s="1" t="str">
        <f>VLOOKUP(A1923,'BDD de référence'!$B$5:$E$5006,4,0)</f>
        <v>Auvergne-Rhône-Alpes</v>
      </c>
      <c r="D1923" s="201">
        <v>47227.5</v>
      </c>
      <c r="E1923" s="189" t="str">
        <f t="shared" si="29"/>
        <v>Tranche C</v>
      </c>
      <c r="F1923" s="119">
        <f>IFERROR((VLOOKUP(E1923,'Simulations - Consolidé'!$A$41:$P$45,13,0)*D1923+VLOOKUP(E1923,'Simulations - Consolidé'!$A$41:$P$45,14,0)),"")*$B$6</f>
        <v>51131.924096385534</v>
      </c>
      <c r="G1923" s="119" t="str" cm="1">
        <f t="array" ref="G1923">IF(SUMIF('BDD de référence'!$B$6:$B$4786,A1923,'BDD de référence'!$I$6:$I$4786)&gt;0,IFERROR((VLOOKUP(E1923,'Volet 1 - Domaines 2&amp;3'!$A$39:$L$43,11,0)*D1923+VLOOKUP(E1923,'Volet 1 - Domaines 2&amp;3'!$A$39:$L$43,12,0))*$B$6,error),"")</f>
        <v/>
      </c>
      <c r="H1923" s="119" t="str" cm="1">
        <f t="array" ref="H1923">IF(SUMIF('BDD de référence'!$B$6:$B$4786,A1923,'BDD de référence'!$J$6:$J$4786)&gt;0,IFERROR((VLOOKUP(E1923,'Volet 1 - Domaines 2&amp;3'!$A$39:$L$43,11,0)*D1923+VLOOKUP(E1923,'Volet 1 - Domaines 2&amp;3'!$A$39:$L$43,12,0))*$B$6,error),"")</f>
        <v/>
      </c>
      <c r="I1923" s="119">
        <f>IFERROR((VLOOKUP(E1923,'Simulations - Consolidé'!$A$41:$P$45,15,0)*D1923+VLOOKUP(E1923,'Simulations - Consolidé'!$A$41:$P$45,16,0)),"")*$C$6</f>
        <v>22228.081780781664</v>
      </c>
      <c r="J1923" s="167">
        <v>13514.64</v>
      </c>
      <c r="K1923" s="167">
        <v>16217.57</v>
      </c>
      <c r="L1923" s="167">
        <v>10923.99</v>
      </c>
      <c r="M1923" s="167">
        <v>13108.79</v>
      </c>
      <c r="N1923" s="167">
        <v>7858.3600000000006</v>
      </c>
      <c r="O1923" s="167">
        <v>9430.0400000000009</v>
      </c>
    </row>
    <row r="1924" spans="1:15">
      <c r="A1924" s="1" t="s">
        <v>7980</v>
      </c>
      <c r="B1924" s="1" t="str">
        <f>VLOOKUP(A1924,'BDD de référence'!$B$5:$D$5006,3,0)</f>
        <v>69</v>
      </c>
      <c r="C1924" s="1" t="str">
        <f>VLOOKUP(A1924,'BDD de référence'!$B$5:$E$5006,4,0)</f>
        <v>Auvergne-Rhône-Alpes</v>
      </c>
      <c r="D1924" s="201">
        <v>73840.5</v>
      </c>
      <c r="E1924" s="189" t="str">
        <f t="shared" si="29"/>
        <v>Tranche C</v>
      </c>
      <c r="F1924" s="119">
        <f>IFERROR((VLOOKUP(E1924,'Simulations - Consolidé'!$A$41:$P$45,13,0)*D1924+VLOOKUP(E1924,'Simulations - Consolidé'!$A$41:$P$45,14,0)),"")*$B$6</f>
        <v>62251.669156626507</v>
      </c>
      <c r="G1924" s="119" t="str" cm="1">
        <f t="array" ref="G1924">IF(SUMIF('BDD de référence'!$B$6:$B$4786,A1924,'BDD de référence'!$I$6:$I$4786)&gt;0,IFERROR((VLOOKUP(E1924,'Volet 1 - Domaines 2&amp;3'!$A$39:$L$43,11,0)*D1924+VLOOKUP(E1924,'Volet 1 - Domaines 2&amp;3'!$A$39:$L$43,12,0))*$B$6,error),"")</f>
        <v/>
      </c>
      <c r="H1924" s="119" t="str" cm="1">
        <f t="array" ref="H1924">IF(SUMIF('BDD de référence'!$B$6:$B$4786,A1924,'BDD de référence'!$J$6:$J$4786)&gt;0,IFERROR((VLOOKUP(E1924,'Volet 1 - Domaines 2&amp;3'!$A$39:$L$43,11,0)*D1924+VLOOKUP(E1924,'Volet 1 - Domaines 2&amp;3'!$A$39:$L$43,12,0))*$B$6,error),"")</f>
        <v/>
      </c>
      <c r="I1924" s="119">
        <f>IFERROR((VLOOKUP(E1924,'Simulations - Consolidé'!$A$41:$P$45,15,0)*D1924+VLOOKUP(E1924,'Simulations - Consolidé'!$A$41:$P$45,16,0)),"")*$C$6</f>
        <v>27062.059905965325</v>
      </c>
      <c r="J1924" s="167">
        <v>16400.39</v>
      </c>
      <c r="K1924" s="167">
        <v>19680.469999999998</v>
      </c>
      <c r="L1924" s="167">
        <v>12366.86</v>
      </c>
      <c r="M1924" s="167">
        <v>14840.24</v>
      </c>
      <c r="N1924" s="167">
        <v>9140.91</v>
      </c>
      <c r="O1924" s="167">
        <v>10969.1</v>
      </c>
    </row>
    <row r="1925" spans="1:15">
      <c r="A1925" s="1" t="s">
        <v>8053</v>
      </c>
      <c r="B1925" s="1" t="str">
        <f>VLOOKUP(A1925,'BDD de référence'!$B$5:$D$5006,3,0)</f>
        <v>69</v>
      </c>
      <c r="C1925" s="1" t="str">
        <f>VLOOKUP(A1925,'BDD de référence'!$B$5:$E$5006,4,0)</f>
        <v>Auvergne-Rhône-Alpes</v>
      </c>
      <c r="D1925" s="201">
        <v>23089.5</v>
      </c>
      <c r="E1925" s="189" t="str">
        <f t="shared" si="29"/>
        <v>Tranche C</v>
      </c>
      <c r="F1925" s="119">
        <f>IFERROR((VLOOKUP(E1925,'Simulations - Consolidé'!$A$41:$P$45,13,0)*D1925+VLOOKUP(E1925,'Simulations - Consolidé'!$A$41:$P$45,14,0)),"")*$B$6</f>
        <v>41046.31156626506</v>
      </c>
      <c r="G1925" s="119" t="str" cm="1">
        <f t="array" ref="G1925">IF(SUMIF('BDD de référence'!$B$6:$B$4786,A1925,'BDD de référence'!$I$6:$I$4786)&gt;0,IFERROR((VLOOKUP(E1925,'Volet 1 - Domaines 2&amp;3'!$A$39:$L$43,11,0)*D1925+VLOOKUP(E1925,'Volet 1 - Domaines 2&amp;3'!$A$39:$L$43,12,0))*$B$6,error),"")</f>
        <v/>
      </c>
      <c r="H1925" s="119" t="str" cm="1">
        <f t="array" ref="H1925">IF(SUMIF('BDD de référence'!$B$6:$B$4786,A1925,'BDD de référence'!$J$6:$J$4786)&gt;0,IFERROR((VLOOKUP(E1925,'Volet 1 - Domaines 2&amp;3'!$A$39:$L$43,11,0)*D1925+VLOOKUP(E1925,'Volet 1 - Domaines 2&amp;3'!$A$39:$L$43,12,0))*$B$6,error),"")</f>
        <v/>
      </c>
      <c r="I1925" s="119">
        <f>IFERROR((VLOOKUP(E1925,'Simulations - Consolidé'!$A$41:$P$45,15,0)*D1925+VLOOKUP(E1925,'Simulations - Consolidé'!$A$41:$P$45,16,0)),"")*$C$6</f>
        <v>17843.661986482519</v>
      </c>
      <c r="J1925" s="167">
        <v>10897.26</v>
      </c>
      <c r="K1925" s="167">
        <v>13076.72</v>
      </c>
      <c r="L1925" s="167">
        <v>9615.2999999999993</v>
      </c>
      <c r="M1925" s="167">
        <v>11538.36</v>
      </c>
      <c r="N1925" s="167">
        <v>6695.09</v>
      </c>
      <c r="O1925" s="167">
        <v>8034.1100000000006</v>
      </c>
    </row>
    <row r="1926" spans="1:15">
      <c r="A1926" s="1" t="s">
        <v>8027</v>
      </c>
      <c r="B1926" s="1" t="str">
        <f>VLOOKUP(A1926,'BDD de référence'!$B$5:$D$5006,3,0)</f>
        <v>69</v>
      </c>
      <c r="C1926" s="1" t="str">
        <f>VLOOKUP(A1926,'BDD de référence'!$B$5:$E$5006,4,0)</f>
        <v>Auvergne-Rhône-Alpes</v>
      </c>
      <c r="D1926" s="201">
        <v>35802.5</v>
      </c>
      <c r="E1926" s="189" t="str">
        <f t="shared" si="29"/>
        <v>Tranche C</v>
      </c>
      <c r="F1926" s="119">
        <f>IFERROR((VLOOKUP(E1926,'Simulations - Consolidé'!$A$41:$P$45,13,0)*D1926+VLOOKUP(E1926,'Simulations - Consolidé'!$A$41:$P$45,14,0)),"")*$B$6</f>
        <v>46358.20120481927</v>
      </c>
      <c r="G1926" s="119" t="str" cm="1">
        <f t="array" ref="G1926">IF(SUMIF('BDD de référence'!$B$6:$B$4786,A1926,'BDD de référence'!$I$6:$I$4786)&gt;0,IFERROR((VLOOKUP(E1926,'Volet 1 - Domaines 2&amp;3'!$A$39:$L$43,11,0)*D1926+VLOOKUP(E1926,'Volet 1 - Domaines 2&amp;3'!$A$39:$L$43,12,0))*$B$6,error),"")</f>
        <v/>
      </c>
      <c r="H1926" s="119" t="str" cm="1">
        <f t="array" ref="H1926">IF(SUMIF('BDD de référence'!$B$6:$B$4786,A1926,'BDD de référence'!$J$6:$J$4786)&gt;0,IFERROR((VLOOKUP(E1926,'Volet 1 - Domaines 2&amp;3'!$A$39:$L$43,11,0)*D1926+VLOOKUP(E1926,'Volet 1 - Domaines 2&amp;3'!$A$39:$L$43,12,0))*$B$6,error),"")</f>
        <v/>
      </c>
      <c r="I1926" s="119">
        <f>IFERROR((VLOOKUP(E1926,'Simulations - Consolidé'!$A$41:$P$45,15,0)*D1926+VLOOKUP(E1926,'Simulations - Consolidé'!$A$41:$P$45,16,0)),"")*$C$6</f>
        <v>20152.84786952689</v>
      </c>
      <c r="J1926" s="167">
        <v>12275.78</v>
      </c>
      <c r="K1926" s="167">
        <v>14730.94</v>
      </c>
      <c r="L1926" s="167">
        <v>10304.56</v>
      </c>
      <c r="M1926" s="167">
        <v>12365.48</v>
      </c>
      <c r="N1926" s="167">
        <v>7307.76</v>
      </c>
      <c r="O1926" s="167">
        <v>8769.32</v>
      </c>
    </row>
    <row r="1927" spans="1:15">
      <c r="A1927" s="1" t="s">
        <v>8090</v>
      </c>
      <c r="B1927" s="1" t="str">
        <f>VLOOKUP(A1927,'BDD de référence'!$B$5:$D$5006,3,0)</f>
        <v>69</v>
      </c>
      <c r="C1927" s="1" t="str">
        <f>VLOOKUP(A1927,'BDD de référence'!$B$5:$E$5006,4,0)</f>
        <v>Auvergne-Rhône-Alpes</v>
      </c>
      <c r="D1927" s="201">
        <v>14676.25</v>
      </c>
      <c r="E1927" s="189" t="str">
        <f t="shared" si="29"/>
        <v>Tranche B</v>
      </c>
      <c r="F1927" s="119">
        <f>IFERROR((VLOOKUP(E1927,'Simulations - Consolidé'!$A$41:$P$45,13,0)*D1927+VLOOKUP(E1927,'Simulations - Consolidé'!$A$41:$P$45,14,0)),"")*$B$6</f>
        <v>30502.935483870966</v>
      </c>
      <c r="G1927" s="119" t="str" cm="1">
        <f t="array" ref="G1927">IF(SUMIF('BDD de référence'!$B$6:$B$4786,A1927,'BDD de référence'!$I$6:$I$4786)&gt;0,IFERROR((VLOOKUP(E1927,'Volet 1 - Domaines 2&amp;3'!$A$39:$L$43,11,0)*D1927+VLOOKUP(E1927,'Volet 1 - Domaines 2&amp;3'!$A$39:$L$43,12,0))*$B$6,error),"")</f>
        <v/>
      </c>
      <c r="H1927" s="119" t="str" cm="1">
        <f t="array" ref="H1927">IF(SUMIF('BDD de référence'!$B$6:$B$4786,A1927,'BDD de référence'!$J$6:$J$4786)&gt;0,IFERROR((VLOOKUP(E1927,'Volet 1 - Domaines 2&amp;3'!$A$39:$L$43,11,0)*D1927+VLOOKUP(E1927,'Volet 1 - Domaines 2&amp;3'!$A$39:$L$43,12,0))*$B$6,error),"")</f>
        <v/>
      </c>
      <c r="I1927" s="119">
        <f>IFERROR((VLOOKUP(E1927,'Simulations - Consolidé'!$A$41:$P$45,15,0)*D1927+VLOOKUP(E1927,'Simulations - Consolidé'!$A$41:$P$45,16,0)),"")*$C$6</f>
        <v>13260.243115656962</v>
      </c>
      <c r="J1927" s="167">
        <v>8519.8700000000008</v>
      </c>
      <c r="K1927" s="167">
        <v>10223.85</v>
      </c>
      <c r="L1927" s="167">
        <v>7480.18</v>
      </c>
      <c r="M1927" s="167">
        <v>8976.2199999999993</v>
      </c>
      <c r="N1927" s="167">
        <v>6035.7300000000005</v>
      </c>
      <c r="O1927" s="167">
        <v>7242.88</v>
      </c>
    </row>
    <row r="1928" spans="1:15">
      <c r="A1928" s="1" t="s">
        <v>8114</v>
      </c>
      <c r="B1928" s="1" t="str">
        <f>VLOOKUP(A1928,'BDD de référence'!$B$5:$D$5006,3,0)</f>
        <v>69</v>
      </c>
      <c r="C1928" s="1" t="str">
        <f>VLOOKUP(A1928,'BDD de référence'!$B$5:$E$5006,4,0)</f>
        <v>Auvergne-Rhône-Alpes</v>
      </c>
      <c r="D1928" s="201">
        <v>11783.25</v>
      </c>
      <c r="E1928" s="189" t="str">
        <f t="shared" si="29"/>
        <v>Tranche B</v>
      </c>
      <c r="F1928" s="119">
        <f>IFERROR((VLOOKUP(E1928,'Simulations - Consolidé'!$A$41:$P$45,13,0)*D1928+VLOOKUP(E1928,'Simulations - Consolidé'!$A$41:$P$45,14,0)),"")*$B$6</f>
        <v>26695.374193548385</v>
      </c>
      <c r="G1928" s="119" t="str" cm="1">
        <f t="array" ref="G1928">IF(SUMIF('BDD de référence'!$B$6:$B$4786,A1928,'BDD de référence'!$I$6:$I$4786)&gt;0,IFERROR((VLOOKUP(E1928,'Volet 1 - Domaines 2&amp;3'!$A$39:$L$43,11,0)*D1928+VLOOKUP(E1928,'Volet 1 - Domaines 2&amp;3'!$A$39:$L$43,12,0))*$B$6,error),"")</f>
        <v/>
      </c>
      <c r="H1928" s="119" t="str" cm="1">
        <f t="array" ref="H1928">IF(SUMIF('BDD de référence'!$B$6:$B$4786,A1928,'BDD de référence'!$J$6:$J$4786)&gt;0,IFERROR((VLOOKUP(E1928,'Volet 1 - Domaines 2&amp;3'!$A$39:$L$43,11,0)*D1928+VLOOKUP(E1928,'Volet 1 - Domaines 2&amp;3'!$A$39:$L$43,12,0))*$B$6,error),"")</f>
        <v/>
      </c>
      <c r="I1928" s="119">
        <f>IFERROR((VLOOKUP(E1928,'Simulations - Consolidé'!$A$41:$P$45,15,0)*D1928+VLOOKUP(E1928,'Simulations - Consolidé'!$A$41:$P$45,16,0)),"")*$C$6</f>
        <v>11605.019197482297</v>
      </c>
      <c r="J1928" s="167">
        <v>7664.41</v>
      </c>
      <c r="K1928" s="167">
        <v>9197.3000000000011</v>
      </c>
      <c r="L1928" s="167">
        <v>6702.5</v>
      </c>
      <c r="M1928" s="167">
        <v>8043</v>
      </c>
      <c r="N1928" s="167">
        <v>5802.42</v>
      </c>
      <c r="O1928" s="167">
        <v>6962.91</v>
      </c>
    </row>
    <row r="1929" spans="1:15">
      <c r="A1929" s="1" t="s">
        <v>8062</v>
      </c>
      <c r="B1929" s="1" t="str">
        <f>VLOOKUP(A1929,'BDD de référence'!$B$5:$D$5006,3,0)</f>
        <v>69</v>
      </c>
      <c r="C1929" s="1" t="str">
        <f>VLOOKUP(A1929,'BDD de référence'!$B$5:$E$5006,4,0)</f>
        <v>Auvergne-Rhône-Alpes</v>
      </c>
      <c r="D1929" s="201">
        <v>21550.75</v>
      </c>
      <c r="E1929" s="189" t="str">
        <f t="shared" si="29"/>
        <v>Tranche B</v>
      </c>
      <c r="F1929" s="119">
        <f>IFERROR((VLOOKUP(E1929,'Simulations - Consolidé'!$A$41:$P$45,13,0)*D1929+VLOOKUP(E1929,'Simulations - Consolidé'!$A$41:$P$45,14,0)),"")*$B$6</f>
        <v>39550.664516129029</v>
      </c>
      <c r="G1929" s="119" t="str" cm="1">
        <f t="array" ref="G1929">IF(SUMIF('BDD de référence'!$B$6:$B$4786,A1929,'BDD de référence'!$I$6:$I$4786)&gt;0,IFERROR((VLOOKUP(E1929,'Volet 1 - Domaines 2&amp;3'!$A$39:$L$43,11,0)*D1929+VLOOKUP(E1929,'Volet 1 - Domaines 2&amp;3'!$A$39:$L$43,12,0))*$B$6,error),"")</f>
        <v/>
      </c>
      <c r="H1929" s="119" t="str" cm="1">
        <f t="array" ref="H1929">IF(SUMIF('BDD de référence'!$B$6:$B$4786,A1929,'BDD de référence'!$J$6:$J$4786)&gt;0,IFERROR((VLOOKUP(E1929,'Volet 1 - Domaines 2&amp;3'!$A$39:$L$43,11,0)*D1929+VLOOKUP(E1929,'Volet 1 - Domaines 2&amp;3'!$A$39:$L$43,12,0))*$B$6,error),"")</f>
        <v/>
      </c>
      <c r="I1929" s="119">
        <f>IFERROR((VLOOKUP(E1929,'Simulations - Consolidé'!$A$41:$P$45,15,0)*D1929+VLOOKUP(E1929,'Simulations - Consolidé'!$A$41:$P$45,16,0)),"")*$C$6</f>
        <v>17193.473957513768</v>
      </c>
      <c r="J1929" s="167">
        <v>10552.65</v>
      </c>
      <c r="K1929" s="167">
        <v>12663.18</v>
      </c>
      <c r="L1929" s="167">
        <v>9328.17</v>
      </c>
      <c r="M1929" s="167">
        <v>11193.81</v>
      </c>
      <c r="N1929" s="167">
        <v>6590.12</v>
      </c>
      <c r="O1929" s="167">
        <v>7908.1500000000005</v>
      </c>
    </row>
    <row r="1930" spans="1:15">
      <c r="A1930" s="1" t="s">
        <v>8039</v>
      </c>
      <c r="B1930" s="1" t="str">
        <f>VLOOKUP(A1930,'BDD de référence'!$B$5:$D$5006,3,0)</f>
        <v>69</v>
      </c>
      <c r="C1930" s="1" t="str">
        <f>VLOOKUP(A1930,'BDD de référence'!$B$5:$E$5006,4,0)</f>
        <v>Auvergne-Rhône-Alpes</v>
      </c>
      <c r="D1930" s="201">
        <v>32692.75</v>
      </c>
      <c r="E1930" s="189" t="str">
        <f t="shared" si="29"/>
        <v>Tranche C</v>
      </c>
      <c r="F1930" s="119">
        <f>IFERROR((VLOOKUP(E1930,'Simulations - Consolidé'!$A$41:$P$45,13,0)*D1930+VLOOKUP(E1930,'Simulations - Consolidé'!$A$41:$P$45,14,0)),"")*$B$6</f>
        <v>45058.850240963853</v>
      </c>
      <c r="G1930" s="119" t="str" cm="1">
        <f t="array" ref="G1930">IF(SUMIF('BDD de référence'!$B$6:$B$4786,A1930,'BDD de référence'!$I$6:$I$4786)&gt;0,IFERROR((VLOOKUP(E1930,'Volet 1 - Domaines 2&amp;3'!$A$39:$L$43,11,0)*D1930+VLOOKUP(E1930,'Volet 1 - Domaines 2&amp;3'!$A$39:$L$43,12,0))*$B$6,error),"")</f>
        <v/>
      </c>
      <c r="H1930" s="119" t="str" cm="1">
        <f t="array" ref="H1930">IF(SUMIF('BDD de référence'!$B$6:$B$4786,A1930,'BDD de référence'!$J$6:$J$4786)&gt;0,IFERROR((VLOOKUP(E1930,'Volet 1 - Domaines 2&amp;3'!$A$39:$L$43,11,0)*D1930+VLOOKUP(E1930,'Volet 1 - Domaines 2&amp;3'!$A$39:$L$43,12,0))*$B$6,error),"")</f>
        <v/>
      </c>
      <c r="I1930" s="119">
        <f>IFERROR((VLOOKUP(E1930,'Simulations - Consolidé'!$A$41:$P$45,15,0)*D1930+VLOOKUP(E1930,'Simulations - Consolidé'!$A$41:$P$45,16,0)),"")*$C$6</f>
        <v>19587.993720246843</v>
      </c>
      <c r="J1930" s="167">
        <v>11938.58</v>
      </c>
      <c r="K1930" s="167">
        <v>14326.300000000001</v>
      </c>
      <c r="L1930" s="167">
        <v>10135.960000000001</v>
      </c>
      <c r="M1930" s="167">
        <v>12163.16</v>
      </c>
      <c r="N1930" s="167">
        <v>7157.9000000000005</v>
      </c>
      <c r="O1930" s="167">
        <v>8589.48</v>
      </c>
    </row>
    <row r="1931" spans="1:15">
      <c r="A1931" s="1" t="s">
        <v>7974</v>
      </c>
      <c r="B1931" s="1" t="str">
        <f>VLOOKUP(A1931,'BDD de référence'!$B$5:$D$5006,3,0)</f>
        <v>69</v>
      </c>
      <c r="C1931" s="1" t="str">
        <f>VLOOKUP(A1931,'BDD de référence'!$B$5:$E$5006,4,0)</f>
        <v>Auvergne-Rhône-Alpes</v>
      </c>
      <c r="D1931" s="201">
        <v>82391.5</v>
      </c>
      <c r="E1931" s="189" t="str">
        <f t="shared" ref="E1931:E1994" si="30">IF(D1931&gt;230000,"Tranche D",IF(D1931&lt;7000,"Tranche A",IF(D1931&lt;22500,"Tranche B","Tranche C")))</f>
        <v>Tranche C</v>
      </c>
      <c r="F1931" s="119">
        <f>IFERROR((VLOOKUP(E1931,'Simulations - Consolidé'!$A$41:$P$45,13,0)*D1931+VLOOKUP(E1931,'Simulations - Consolidé'!$A$41:$P$45,14,0)),"")*$B$6</f>
        <v>65824.5448192771</v>
      </c>
      <c r="G1931" s="119" t="str" cm="1">
        <f t="array" ref="G1931">IF(SUMIF('BDD de référence'!$B$6:$B$4786,A1931,'BDD de référence'!$I$6:$I$4786)&gt;0,IFERROR((VLOOKUP(E1931,'Volet 1 - Domaines 2&amp;3'!$A$39:$L$43,11,0)*D1931+VLOOKUP(E1931,'Volet 1 - Domaines 2&amp;3'!$A$39:$L$43,12,0))*$B$6,error),"")</f>
        <v/>
      </c>
      <c r="H1931" s="119" t="str" cm="1">
        <f t="array" ref="H1931">IF(SUMIF('BDD de référence'!$B$6:$B$4786,A1931,'BDD de référence'!$J$6:$J$4786)&gt;0,IFERROR((VLOOKUP(E1931,'Volet 1 - Domaines 2&amp;3'!$A$39:$L$43,11,0)*D1931+VLOOKUP(E1931,'Volet 1 - Domaines 2&amp;3'!$A$39:$L$43,12,0))*$B$6,error),"")</f>
        <v/>
      </c>
      <c r="I1931" s="119">
        <f>IFERROR((VLOOKUP(E1931,'Simulations - Consolidé'!$A$41:$P$45,15,0)*D1931+VLOOKUP(E1931,'Simulations - Consolidé'!$A$41:$P$45,16,0)),"")*$C$6</f>
        <v>28615.261234205114</v>
      </c>
      <c r="J1931" s="167">
        <v>17327.599999999999</v>
      </c>
      <c r="K1931" s="167">
        <v>20793.12</v>
      </c>
      <c r="L1931" s="167">
        <v>12830.47</v>
      </c>
      <c r="M1931" s="167">
        <v>15396.57</v>
      </c>
      <c r="N1931" s="167">
        <v>9553.01</v>
      </c>
      <c r="O1931" s="167">
        <v>11463.62</v>
      </c>
    </row>
    <row r="1932" spans="1:15">
      <c r="A1932" s="1" t="s">
        <v>8024</v>
      </c>
      <c r="B1932" s="1" t="str">
        <f>VLOOKUP(A1932,'BDD de référence'!$B$5:$D$5006,3,0)</f>
        <v>69</v>
      </c>
      <c r="C1932" s="1" t="str">
        <f>VLOOKUP(A1932,'BDD de référence'!$B$5:$E$5006,4,0)</f>
        <v>Auvergne-Rhône-Alpes</v>
      </c>
      <c r="D1932" s="201">
        <v>37060</v>
      </c>
      <c r="E1932" s="189" t="str">
        <f t="shared" si="30"/>
        <v>Tranche C</v>
      </c>
      <c r="F1932" s="119">
        <f>IFERROR((VLOOKUP(E1932,'Simulations - Consolidé'!$A$41:$P$45,13,0)*D1932+VLOOKUP(E1932,'Simulations - Consolidé'!$A$41:$P$45,14,0)),"")*$B$6</f>
        <v>46883.624096385538</v>
      </c>
      <c r="G1932" s="119" t="str" cm="1">
        <f t="array" ref="G1932">IF(SUMIF('BDD de référence'!$B$6:$B$4786,A1932,'BDD de référence'!$I$6:$I$4786)&gt;0,IFERROR((VLOOKUP(E1932,'Volet 1 - Domaines 2&amp;3'!$A$39:$L$43,11,0)*D1932+VLOOKUP(E1932,'Volet 1 - Domaines 2&amp;3'!$A$39:$L$43,12,0))*$B$6,error),"")</f>
        <v/>
      </c>
      <c r="H1932" s="119" t="str" cm="1">
        <f t="array" ref="H1932">IF(SUMIF('BDD de référence'!$B$6:$B$4786,A1932,'BDD de référence'!$J$6:$J$4786)&gt;0,IFERROR((VLOOKUP(E1932,'Volet 1 - Domaines 2&amp;3'!$A$39:$L$43,11,0)*D1932+VLOOKUP(E1932,'Volet 1 - Domaines 2&amp;3'!$A$39:$L$43,12,0))*$B$6,error),"")</f>
        <v/>
      </c>
      <c r="I1932" s="119">
        <f>IFERROR((VLOOKUP(E1932,'Simulations - Consolidé'!$A$41:$P$45,15,0)*D1932+VLOOKUP(E1932,'Simulations - Consolidé'!$A$41:$P$45,16,0)),"")*$C$6</f>
        <v>20381.259829562154</v>
      </c>
      <c r="J1932" s="167">
        <v>12412.14</v>
      </c>
      <c r="K1932" s="167">
        <v>14894.57</v>
      </c>
      <c r="L1932" s="167">
        <v>10372.74</v>
      </c>
      <c r="M1932" s="167">
        <v>12447.29</v>
      </c>
      <c r="N1932" s="167">
        <v>7368.3600000000006</v>
      </c>
      <c r="O1932" s="167">
        <v>8842.0400000000009</v>
      </c>
    </row>
    <row r="1933" spans="1:15">
      <c r="A1933" s="1" t="s">
        <v>8030</v>
      </c>
      <c r="B1933" s="1" t="str">
        <f>VLOOKUP(A1933,'BDD de référence'!$B$5:$D$5006,3,0)</f>
        <v>69</v>
      </c>
      <c r="C1933" s="1" t="str">
        <f>VLOOKUP(A1933,'BDD de référence'!$B$5:$E$5006,4,0)</f>
        <v>Auvergne-Rhône-Alpes</v>
      </c>
      <c r="D1933" s="201">
        <v>35130</v>
      </c>
      <c r="E1933" s="189" t="str">
        <f t="shared" si="30"/>
        <v>Tranche C</v>
      </c>
      <c r="F1933" s="119">
        <f>IFERROR((VLOOKUP(E1933,'Simulations - Consolidé'!$A$41:$P$45,13,0)*D1933+VLOOKUP(E1933,'Simulations - Consolidé'!$A$41:$P$45,14,0)),"")*$B$6</f>
        <v>46077.209638554217</v>
      </c>
      <c r="G1933" s="119" t="str" cm="1">
        <f t="array" ref="G1933">IF(SUMIF('BDD de référence'!$B$6:$B$4786,A1933,'BDD de référence'!$I$6:$I$4786)&gt;0,IFERROR((VLOOKUP(E1933,'Volet 1 - Domaines 2&amp;3'!$A$39:$L$43,11,0)*D1933+VLOOKUP(E1933,'Volet 1 - Domaines 2&amp;3'!$A$39:$L$43,12,0))*$B$6,error),"")</f>
        <v/>
      </c>
      <c r="H1933" s="119" t="str" cm="1">
        <f t="array" ref="H1933">IF(SUMIF('BDD de référence'!$B$6:$B$4786,A1933,'BDD de référence'!$J$6:$J$4786)&gt;0,IFERROR((VLOOKUP(E1933,'Volet 1 - Domaines 2&amp;3'!$A$39:$L$43,11,0)*D1933+VLOOKUP(E1933,'Volet 1 - Domaines 2&amp;3'!$A$39:$L$43,12,0))*$B$6,error),"")</f>
        <v/>
      </c>
      <c r="I1933" s="119">
        <f>IFERROR((VLOOKUP(E1933,'Simulations - Consolidé'!$A$41:$P$45,15,0)*D1933+VLOOKUP(E1933,'Simulations - Consolidé'!$A$41:$P$45,16,0)),"")*$C$6</f>
        <v>20030.695151337055</v>
      </c>
      <c r="J1933" s="167">
        <v>12202.86</v>
      </c>
      <c r="K1933" s="167">
        <v>14643.44</v>
      </c>
      <c r="L1933" s="167">
        <v>10268.1</v>
      </c>
      <c r="M1933" s="167">
        <v>12321.72</v>
      </c>
      <c r="N1933" s="167">
        <v>7275.35</v>
      </c>
      <c r="O1933" s="167">
        <v>8730.42</v>
      </c>
    </row>
    <row r="1934" spans="1:15">
      <c r="A1934" s="1" t="s">
        <v>8002</v>
      </c>
      <c r="B1934" s="1" t="str">
        <f>VLOOKUP(A1934,'BDD de référence'!$B$5:$D$5006,3,0)</f>
        <v>69</v>
      </c>
      <c r="C1934" s="1" t="str">
        <f>VLOOKUP(A1934,'BDD de référence'!$B$5:$E$5006,4,0)</f>
        <v>Auvergne-Rhône-Alpes</v>
      </c>
      <c r="D1934" s="201">
        <v>49599</v>
      </c>
      <c r="E1934" s="189" t="str">
        <f t="shared" si="30"/>
        <v>Tranche C</v>
      </c>
      <c r="F1934" s="119">
        <f>IFERROR((VLOOKUP(E1934,'Simulations - Consolidé'!$A$41:$P$45,13,0)*D1934+VLOOKUP(E1934,'Simulations - Consolidé'!$A$41:$P$45,14,0)),"")*$B$6</f>
        <v>52122.811084337343</v>
      </c>
      <c r="G1934" s="119" t="str" cm="1">
        <f t="array" ref="G1934">IF(SUMIF('BDD de référence'!$B$6:$B$4786,A1934,'BDD de référence'!$I$6:$I$4786)&gt;0,IFERROR((VLOOKUP(E1934,'Volet 1 - Domaines 2&amp;3'!$A$39:$L$43,11,0)*D1934+VLOOKUP(E1934,'Volet 1 - Domaines 2&amp;3'!$A$39:$L$43,12,0))*$B$6,error),"")</f>
        <v/>
      </c>
      <c r="H1934" s="119" cm="1">
        <f t="array" ref="H1934">IF(SUMIF('BDD de référence'!$B$6:$B$4786,A1934,'BDD de référence'!$J$6:$J$4786)&gt;0,IFERROR((VLOOKUP(E1934,'Volet 1 - Domaines 2&amp;3'!$A$39:$L$43,11,0)*D1934+VLOOKUP(E1934,'Volet 1 - Domaines 2&amp;3'!$A$39:$L$43,12,0))*$B$6,error),"")</f>
        <v>24986.206746987951</v>
      </c>
      <c r="I1934" s="119">
        <f>IFERROR((VLOOKUP(E1934,'Simulations - Consolidé'!$A$41:$P$45,15,0)*D1934+VLOOKUP(E1934,'Simulations - Consolidé'!$A$41:$P$45,16,0)),"")*$C$6</f>
        <v>22658.840399647368</v>
      </c>
      <c r="J1934" s="167">
        <v>13771.79</v>
      </c>
      <c r="K1934" s="167">
        <v>16526.149999999998</v>
      </c>
      <c r="L1934" s="167">
        <v>11052.56</v>
      </c>
      <c r="M1934" s="167">
        <v>13263.08</v>
      </c>
      <c r="N1934" s="167">
        <v>7972.65</v>
      </c>
      <c r="O1934" s="167">
        <v>9567.18</v>
      </c>
    </row>
    <row r="1935" spans="1:15">
      <c r="A1935" s="1" t="s">
        <v>8057</v>
      </c>
      <c r="B1935" s="1" t="str">
        <f>VLOOKUP(A1935,'BDD de référence'!$B$5:$D$5006,3,0)</f>
        <v>69</v>
      </c>
      <c r="C1935" s="1" t="str">
        <f>VLOOKUP(A1935,'BDD de référence'!$B$5:$E$5006,4,0)</f>
        <v>Auvergne-Rhône-Alpes</v>
      </c>
      <c r="D1935" s="201">
        <v>22702.75</v>
      </c>
      <c r="E1935" s="189" t="str">
        <f t="shared" si="30"/>
        <v>Tranche C</v>
      </c>
      <c r="F1935" s="119">
        <f>IFERROR((VLOOKUP(E1935,'Simulations - Consolidé'!$A$41:$P$45,13,0)*D1935+VLOOKUP(E1935,'Simulations - Consolidé'!$A$41:$P$45,14,0)),"")*$B$6</f>
        <v>40884.715301204822</v>
      </c>
      <c r="G1935" s="119" t="str" cm="1">
        <f t="array" ref="G1935">IF(SUMIF('BDD de référence'!$B$6:$B$4786,A1935,'BDD de référence'!$I$6:$I$4786)&gt;0,IFERROR((VLOOKUP(E1935,'Volet 1 - Domaines 2&amp;3'!$A$39:$L$43,11,0)*D1935+VLOOKUP(E1935,'Volet 1 - Domaines 2&amp;3'!$A$39:$L$43,12,0))*$B$6,error),"")</f>
        <v/>
      </c>
      <c r="H1935" s="119" t="str" cm="1">
        <f t="array" ref="H1935">IF(SUMIF('BDD de référence'!$B$6:$B$4786,A1935,'BDD de référence'!$J$6:$J$4786)&gt;0,IFERROR((VLOOKUP(E1935,'Volet 1 - Domaines 2&amp;3'!$A$39:$L$43,11,0)*D1935+VLOOKUP(E1935,'Volet 1 - Domaines 2&amp;3'!$A$39:$L$43,12,0))*$B$6,error),"")</f>
        <v/>
      </c>
      <c r="I1935" s="119">
        <f>IFERROR((VLOOKUP(E1935,'Simulations - Consolidé'!$A$41:$P$45,15,0)*D1935+VLOOKUP(E1935,'Simulations - Consolidé'!$A$41:$P$45,16,0)),"")*$C$6</f>
        <v>17773.412821040263</v>
      </c>
      <c r="J1935" s="167">
        <v>10855.33</v>
      </c>
      <c r="K1935" s="167">
        <v>13026.4</v>
      </c>
      <c r="L1935" s="167">
        <v>9594.34</v>
      </c>
      <c r="M1935" s="167">
        <v>11513.210000000001</v>
      </c>
      <c r="N1935" s="167">
        <v>6676.45</v>
      </c>
      <c r="O1935" s="167">
        <v>8011.74</v>
      </c>
    </row>
    <row r="1936" spans="1:15">
      <c r="A1936" s="1" t="s">
        <v>7941</v>
      </c>
      <c r="B1936" s="1" t="str">
        <f>VLOOKUP(A1936,'BDD de référence'!$B$5:$D$5006,3,0)</f>
        <v>69</v>
      </c>
      <c r="C1936" s="1" t="str">
        <f>VLOOKUP(A1936,'BDD de référence'!$B$5:$E$5006,4,0)</f>
        <v>Auvergne-Rhône-Alpes</v>
      </c>
      <c r="D1936" s="201">
        <v>1502872.5</v>
      </c>
      <c r="E1936" s="189" t="str">
        <f t="shared" si="30"/>
        <v>Tranche D</v>
      </c>
      <c r="F1936" s="119">
        <f>IFERROR((VLOOKUP(E1936,'Simulations - Consolidé'!$A$41:$P$45,13,0)*D1936+VLOOKUP(E1936,'Simulations - Consolidé'!$A$41:$P$45,14,0)),"")*$B$6</f>
        <v>261755.53010948905</v>
      </c>
      <c r="G1936" s="119" cm="1">
        <f t="array" ref="G1936">IF(SUMIF('BDD de référence'!$B$6:$B$4786,A1936,'BDD de référence'!$I$6:$I$4786)&gt;0,IFERROR((VLOOKUP(E1936,'Volet 1 - Domaines 2&amp;3'!$A$39:$L$43,11,0)*D1936+VLOOKUP(E1936,'Volet 1 - Domaines 2&amp;3'!$A$39:$L$43,12,0))*$B$6,error),"")</f>
        <v>66312.675547445251</v>
      </c>
      <c r="H1936" s="119" cm="1">
        <f t="array" ref="H1936">IF(SUMIF('BDD de référence'!$B$6:$B$4786,A1936,'BDD de référence'!$J$6:$J$4786)&gt;0,IFERROR((VLOOKUP(E1936,'Volet 1 - Domaines 2&amp;3'!$A$39:$L$43,11,0)*D1936+VLOOKUP(E1936,'Volet 1 - Domaines 2&amp;3'!$A$39:$L$43,12,0))*$B$6,error),"")</f>
        <v>66312.675547445251</v>
      </c>
      <c r="I1936" s="119">
        <f>IFERROR((VLOOKUP(E1936,'Simulations - Consolidé'!$A$41:$P$45,15,0)*D1936+VLOOKUP(E1936,'Simulations - Consolidé'!$A$41:$P$45,16,0)),"")*$C$6</f>
        <v>113790.42413654977</v>
      </c>
      <c r="J1936" s="167">
        <v>68174.75</v>
      </c>
      <c r="K1936" s="167">
        <v>81809.7</v>
      </c>
      <c r="L1936" s="167">
        <v>34769.9</v>
      </c>
      <c r="M1936" s="167">
        <v>41723.879999999997</v>
      </c>
      <c r="N1936" s="167">
        <v>30603.239999999998</v>
      </c>
      <c r="O1936" s="167">
        <v>36723.89</v>
      </c>
    </row>
    <row r="1937" spans="1:15">
      <c r="A1937" s="1" t="s">
        <v>8203</v>
      </c>
      <c r="B1937" s="1" t="str">
        <f>VLOOKUP(A1937,'BDD de référence'!$B$5:$D$5006,3,0)</f>
        <v>69</v>
      </c>
      <c r="C1937" s="1" t="str">
        <f>VLOOKUP(A1937,'BDD de référence'!$B$5:$E$5006,4,0)</f>
        <v>Auvergne-Rhône-Alpes</v>
      </c>
      <c r="D1937" s="201">
        <v>2132.5</v>
      </c>
      <c r="E1937" s="189" t="str">
        <f t="shared" si="30"/>
        <v>Tranche A</v>
      </c>
      <c r="F1937" s="119">
        <f>IFERROR((VLOOKUP(E1937,'Simulations - Consolidé'!$A$41:$P$45,13,0)*D1937+VLOOKUP(E1937,'Simulations - Consolidé'!$A$41:$P$45,14,0)),"")*$B$6</f>
        <v>16853.678571428569</v>
      </c>
      <c r="G1937" s="119" t="str" cm="1">
        <f t="array" ref="G1937">IF(SUMIF('BDD de référence'!$B$6:$B$4786,A1937,'BDD de référence'!$I$6:$I$4786)&gt;0,IFERROR((VLOOKUP(E1937,'Volet 1 - Domaines 2&amp;3'!$A$39:$L$43,11,0)*D1937+VLOOKUP(E1937,'Volet 1 - Domaines 2&amp;3'!$A$39:$L$43,12,0))*$B$6,error),"")</f>
        <v/>
      </c>
      <c r="H1937" s="119" t="str" cm="1">
        <f t="array" ref="H1937">IF(SUMIF('BDD de référence'!$B$6:$B$4786,A1937,'BDD de référence'!$J$6:$J$4786)&gt;0,IFERROR((VLOOKUP(E1937,'Volet 1 - Domaines 2&amp;3'!$A$39:$L$43,11,0)*D1937+VLOOKUP(E1937,'Volet 1 - Domaines 2&amp;3'!$A$39:$L$43,12,0))*$B$6,error),"")</f>
        <v/>
      </c>
      <c r="I1937" s="119">
        <f>IFERROR((VLOOKUP(E1937,'Simulations - Consolidé'!$A$41:$P$45,15,0)*D1937+VLOOKUP(E1937,'Simulations - Consolidé'!$A$41:$P$45,16,0)),"")*$C$6</f>
        <v>7326.6350174216032</v>
      </c>
      <c r="J1937" s="167">
        <v>5091.08</v>
      </c>
      <c r="K1937" s="167">
        <v>6109.3</v>
      </c>
      <c r="L1937" s="167">
        <v>4547.4800000000005</v>
      </c>
      <c r="M1937" s="167">
        <v>5456.9800000000005</v>
      </c>
      <c r="N1937" s="167">
        <v>4837.21</v>
      </c>
      <c r="O1937" s="167">
        <v>5804.66</v>
      </c>
    </row>
    <row r="1938" spans="1:15">
      <c r="A1938" s="1" t="s">
        <v>8178</v>
      </c>
      <c r="B1938" s="1" t="str">
        <f>VLOOKUP(A1938,'BDD de référence'!$B$5:$D$5006,3,0)</f>
        <v>69</v>
      </c>
      <c r="C1938" s="1" t="str">
        <f>VLOOKUP(A1938,'BDD de référence'!$B$5:$E$5006,4,0)</f>
        <v>Auvergne-Rhône-Alpes</v>
      </c>
      <c r="D1938" s="201">
        <v>4073</v>
      </c>
      <c r="E1938" s="189" t="str">
        <f t="shared" si="30"/>
        <v>Tranche A</v>
      </c>
      <c r="F1938" s="119">
        <f>IFERROR((VLOOKUP(E1938,'Simulations - Consolidé'!$A$41:$P$45,13,0)*D1938+VLOOKUP(E1938,'Simulations - Consolidé'!$A$41:$P$45,14,0)),"")*$B$6</f>
        <v>18267.471428571425</v>
      </c>
      <c r="G1938" s="119" t="str" cm="1">
        <f t="array" ref="G1938">IF(SUMIF('BDD de référence'!$B$6:$B$4786,A1938,'BDD de référence'!$I$6:$I$4786)&gt;0,IFERROR((VLOOKUP(E1938,'Volet 1 - Domaines 2&amp;3'!$A$39:$L$43,11,0)*D1938+VLOOKUP(E1938,'Volet 1 - Domaines 2&amp;3'!$A$39:$L$43,12,0))*$B$6,error),"")</f>
        <v/>
      </c>
      <c r="H1938" s="119" t="str" cm="1">
        <f t="array" ref="H1938">IF(SUMIF('BDD de référence'!$B$6:$B$4786,A1938,'BDD de référence'!$J$6:$J$4786)&gt;0,IFERROR((VLOOKUP(E1938,'Volet 1 - Domaines 2&amp;3'!$A$39:$L$43,11,0)*D1938+VLOOKUP(E1938,'Volet 1 - Domaines 2&amp;3'!$A$39:$L$43,12,0))*$B$6,error),"")</f>
        <v/>
      </c>
      <c r="I1938" s="119">
        <f>IFERROR((VLOOKUP(E1938,'Simulations - Consolidé'!$A$41:$P$45,15,0)*D1938+VLOOKUP(E1938,'Simulations - Consolidé'!$A$41:$P$45,16,0)),"")*$C$6</f>
        <v>7941.2393728222996</v>
      </c>
      <c r="J1938" s="167">
        <v>5553.1</v>
      </c>
      <c r="K1938" s="167">
        <v>6663.72</v>
      </c>
      <c r="L1938" s="167">
        <v>4894</v>
      </c>
      <c r="M1938" s="167">
        <v>5872.8</v>
      </c>
      <c r="N1938" s="167">
        <v>5068.22</v>
      </c>
      <c r="O1938" s="167">
        <v>6081.87</v>
      </c>
    </row>
    <row r="1939" spans="1:15">
      <c r="A1939" s="1" t="s">
        <v>7950</v>
      </c>
      <c r="B1939" s="1" t="str">
        <f>VLOOKUP(A1939,'BDD de référence'!$B$5:$D$5006,3,0)</f>
        <v>69</v>
      </c>
      <c r="C1939" s="1" t="str">
        <f>VLOOKUP(A1939,'BDD de référence'!$B$5:$E$5006,4,0)</f>
        <v>Auvergne-Rhône-Alpes</v>
      </c>
      <c r="D1939" s="201">
        <v>194598.5</v>
      </c>
      <c r="E1939" s="189" t="str">
        <f t="shared" si="30"/>
        <v>Tranche C</v>
      </c>
      <c r="F1939" s="119">
        <f>IFERROR((VLOOKUP(E1939,'Simulations - Consolidé'!$A$41:$P$45,13,0)*D1939+VLOOKUP(E1939,'Simulations - Consolidé'!$A$41:$P$45,14,0)),"")*$B$6</f>
        <v>112708.14433734938</v>
      </c>
      <c r="G1939" s="119" cm="1">
        <f t="array" ref="G1939">IF(SUMIF('BDD de référence'!$B$6:$B$4786,A1939,'BDD de référence'!$I$6:$I$4786)&gt;0,IFERROR((VLOOKUP(E1939,'Volet 1 - Domaines 2&amp;3'!$A$39:$L$43,11,0)*D1939+VLOOKUP(E1939,'Volet 1 - Domaines 2&amp;3'!$A$39:$L$43,12,0))*$B$6,error),"")</f>
        <v>40429.526987951802</v>
      </c>
      <c r="H1939" s="119" cm="1">
        <f t="array" ref="H1939">IF(SUMIF('BDD de référence'!$B$6:$B$4786,A1939,'BDD de référence'!$J$6:$J$4786)&gt;0,IFERROR((VLOOKUP(E1939,'Volet 1 - Domaines 2&amp;3'!$A$39:$L$43,11,0)*D1939+VLOOKUP(E1939,'Volet 1 - Domaines 2&amp;3'!$A$39:$L$43,12,0))*$B$6,error),"")</f>
        <v>40429.526987951802</v>
      </c>
      <c r="I1939" s="119">
        <f>IFERROR((VLOOKUP(E1939,'Simulations - Consolidé'!$A$41:$P$45,15,0)*D1939+VLOOKUP(E1939,'Simulations - Consolidé'!$A$41:$P$45,16,0)),"")*$C$6</f>
        <v>48996.510379077285</v>
      </c>
      <c r="J1939" s="167">
        <v>29494.62</v>
      </c>
      <c r="K1939" s="167">
        <v>35393.550000000003</v>
      </c>
      <c r="L1939" s="167">
        <v>18913.98</v>
      </c>
      <c r="M1939" s="167">
        <v>22696.78</v>
      </c>
      <c r="N1939" s="167">
        <v>14960.58</v>
      </c>
      <c r="O1939" s="167">
        <v>17952.699999999997</v>
      </c>
    </row>
    <row r="1940" spans="1:15">
      <c r="A1940" s="1" t="s">
        <v>8118</v>
      </c>
      <c r="B1940" s="1" t="str">
        <f>VLOOKUP(A1940,'BDD de référence'!$B$5:$D$5006,3,0)</f>
        <v>69</v>
      </c>
      <c r="C1940" s="1" t="str">
        <f>VLOOKUP(A1940,'BDD de référence'!$B$5:$E$5006,4,0)</f>
        <v>Auvergne-Rhône-Alpes</v>
      </c>
      <c r="D1940" s="201">
        <v>11689</v>
      </c>
      <c r="E1940" s="189" t="str">
        <f t="shared" si="30"/>
        <v>Tranche B</v>
      </c>
      <c r="F1940" s="119">
        <f>IFERROR((VLOOKUP(E1940,'Simulations - Consolidé'!$A$41:$P$45,13,0)*D1940+VLOOKUP(E1940,'Simulations - Consolidé'!$A$41:$P$45,14,0)),"")*$B$6</f>
        <v>26571.329032258065</v>
      </c>
      <c r="G1940" s="119" t="str" cm="1">
        <f t="array" ref="G1940">IF(SUMIF('BDD de référence'!$B$6:$B$4786,A1940,'BDD de référence'!$I$6:$I$4786)&gt;0,IFERROR((VLOOKUP(E1940,'Volet 1 - Domaines 2&amp;3'!$A$39:$L$43,11,0)*D1940+VLOOKUP(E1940,'Volet 1 - Domaines 2&amp;3'!$A$39:$L$43,12,0))*$B$6,error),"")</f>
        <v/>
      </c>
      <c r="H1940" s="119" t="str" cm="1">
        <f t="array" ref="H1940">IF(SUMIF('BDD de référence'!$B$6:$B$4786,A1940,'BDD de référence'!$J$6:$J$4786)&gt;0,IFERROR((VLOOKUP(E1940,'Volet 1 - Domaines 2&amp;3'!$A$39:$L$43,11,0)*D1940+VLOOKUP(E1940,'Volet 1 - Domaines 2&amp;3'!$A$39:$L$43,12,0))*$B$6,error),"")</f>
        <v/>
      </c>
      <c r="I1940" s="119">
        <f>IFERROR((VLOOKUP(E1940,'Simulations - Consolidé'!$A$41:$P$45,15,0)*D1940+VLOOKUP(E1940,'Simulations - Consolidé'!$A$41:$P$45,16,0)),"")*$C$6</f>
        <v>11551.094256490951</v>
      </c>
      <c r="J1940" s="167">
        <v>7636.54</v>
      </c>
      <c r="K1940" s="167">
        <v>9163.85</v>
      </c>
      <c r="L1940" s="167">
        <v>6677.16</v>
      </c>
      <c r="M1940" s="167">
        <v>8012.6</v>
      </c>
      <c r="N1940" s="167">
        <v>5794.8200000000006</v>
      </c>
      <c r="O1940" s="167">
        <v>6953.79</v>
      </c>
    </row>
    <row r="1941" spans="1:15">
      <c r="A1941" s="1" t="s">
        <v>8140</v>
      </c>
      <c r="B1941" s="1" t="str">
        <f>VLOOKUP(A1941,'BDD de référence'!$B$5:$D$5006,3,0)</f>
        <v>69</v>
      </c>
      <c r="C1941" s="1" t="str">
        <f>VLOOKUP(A1941,'BDD de référence'!$B$5:$E$5006,4,0)</f>
        <v>Auvergne-Rhône-Alpes</v>
      </c>
      <c r="D1941" s="201">
        <v>8962</v>
      </c>
      <c r="E1941" s="189" t="str">
        <f t="shared" si="30"/>
        <v>Tranche B</v>
      </c>
      <c r="F1941" s="119">
        <f>IFERROR((VLOOKUP(E1941,'Simulations - Consolidé'!$A$41:$P$45,13,0)*D1941+VLOOKUP(E1941,'Simulations - Consolidé'!$A$41:$P$45,14,0)),"")*$B$6</f>
        <v>22982.245161290321</v>
      </c>
      <c r="G1941" s="119" t="str" cm="1">
        <f t="array" ref="G1941">IF(SUMIF('BDD de référence'!$B$6:$B$4786,A1941,'BDD de référence'!$I$6:$I$4786)&gt;0,IFERROR((VLOOKUP(E1941,'Volet 1 - Domaines 2&amp;3'!$A$39:$L$43,11,0)*D1941+VLOOKUP(E1941,'Volet 1 - Domaines 2&amp;3'!$A$39:$L$43,12,0))*$B$6,error),"")</f>
        <v/>
      </c>
      <c r="H1941" s="119" t="str" cm="1">
        <f t="array" ref="H1941">IF(SUMIF('BDD de référence'!$B$6:$B$4786,A1941,'BDD de référence'!$J$6:$J$4786)&gt;0,IFERROR((VLOOKUP(E1941,'Volet 1 - Domaines 2&amp;3'!$A$39:$L$43,11,0)*D1941+VLOOKUP(E1941,'Volet 1 - Domaines 2&amp;3'!$A$39:$L$43,12,0))*$B$6,error),"")</f>
        <v/>
      </c>
      <c r="I1941" s="119">
        <f>IFERROR((VLOOKUP(E1941,'Simulations - Consolidé'!$A$41:$P$45,15,0)*D1941+VLOOKUP(E1941,'Simulations - Consolidé'!$A$41:$P$45,16,0)),"")*$C$6</f>
        <v>9990.8468922108568</v>
      </c>
      <c r="J1941" s="167">
        <v>6830.17</v>
      </c>
      <c r="K1941" s="167">
        <v>8196.2100000000009</v>
      </c>
      <c r="L1941" s="167">
        <v>5944.1</v>
      </c>
      <c r="M1941" s="167">
        <v>7132.92</v>
      </c>
      <c r="N1941" s="167">
        <v>5574.9</v>
      </c>
      <c r="O1941" s="167">
        <v>6689.88</v>
      </c>
    </row>
    <row r="1942" spans="1:15">
      <c r="A1942" s="1" t="s">
        <v>8034</v>
      </c>
      <c r="B1942" s="1" t="str">
        <f>VLOOKUP(A1942,'BDD de référence'!$B$5:$D$5006,3,0)</f>
        <v>69</v>
      </c>
      <c r="C1942" s="1" t="str">
        <f>VLOOKUP(A1942,'BDD de référence'!$B$5:$E$5006,4,0)</f>
        <v>Auvergne-Rhône-Alpes</v>
      </c>
      <c r="D1942" s="201">
        <v>40372</v>
      </c>
      <c r="E1942" s="189" t="str">
        <f t="shared" si="30"/>
        <v>Tranche C</v>
      </c>
      <c r="F1942" s="119">
        <f>IFERROR((VLOOKUP(E1942,'Simulations - Consolidé'!$A$41:$P$45,13,0)*D1942+VLOOKUP(E1942,'Simulations - Consolidé'!$A$41:$P$45,14,0)),"")*$B$6</f>
        <v>48267.481445783131</v>
      </c>
      <c r="G1942" s="119" t="str" cm="1">
        <f t="array" ref="G1942">IF(SUMIF('BDD de référence'!$B$6:$B$4786,A1942,'BDD de référence'!$I$6:$I$4786)&gt;0,IFERROR((VLOOKUP(E1942,'Volet 1 - Domaines 2&amp;3'!$A$39:$L$43,11,0)*D1942+VLOOKUP(E1942,'Volet 1 - Domaines 2&amp;3'!$A$39:$L$43,12,0))*$B$6,error),"")</f>
        <v/>
      </c>
      <c r="H1942" s="119" cm="1">
        <f t="array" ref="H1942">IF(SUMIF('BDD de référence'!$B$6:$B$4786,A1942,'BDD de référence'!$J$6:$J$4786)&gt;0,IFERROR((VLOOKUP(E1942,'Volet 1 - Domaines 2&amp;3'!$A$39:$L$43,11,0)*D1942+VLOOKUP(E1942,'Volet 1 - Domaines 2&amp;3'!$A$39:$L$43,12,0))*$B$6,error),"")</f>
        <v>24003.475662650599</v>
      </c>
      <c r="I1942" s="119">
        <f>IFERROR((VLOOKUP(E1942,'Simulations - Consolidé'!$A$41:$P$45,15,0)*D1942+VLOOKUP(E1942,'Simulations - Consolidé'!$A$41:$P$45,16,0)),"")*$C$6</f>
        <v>20982.850614163974</v>
      </c>
      <c r="J1942" s="167">
        <v>12771.27</v>
      </c>
      <c r="K1942" s="167">
        <v>15325.53</v>
      </c>
      <c r="L1942" s="167">
        <v>10552.3</v>
      </c>
      <c r="M1942" s="167">
        <v>12662.76</v>
      </c>
      <c r="N1942" s="167">
        <v>7527.9800000000005</v>
      </c>
      <c r="O1942" s="167">
        <v>9033.58</v>
      </c>
    </row>
    <row r="1943" spans="1:15">
      <c r="A1943" s="1" t="s">
        <v>8111</v>
      </c>
      <c r="B1943" s="1" t="str">
        <f>VLOOKUP(A1943,'BDD de référence'!$B$5:$D$5006,3,0)</f>
        <v>69</v>
      </c>
      <c r="C1943" s="1" t="str">
        <f>VLOOKUP(A1943,'BDD de référence'!$B$5:$E$5006,4,0)</f>
        <v>Auvergne-Rhône-Alpes</v>
      </c>
      <c r="D1943" s="201">
        <v>12236.5</v>
      </c>
      <c r="E1943" s="189" t="str">
        <f t="shared" si="30"/>
        <v>Tranche B</v>
      </c>
      <c r="F1943" s="119">
        <f>IFERROR((VLOOKUP(E1943,'Simulations - Consolidé'!$A$41:$P$45,13,0)*D1943+VLOOKUP(E1943,'Simulations - Consolidé'!$A$41:$P$45,14,0)),"")*$B$6</f>
        <v>27291.909677419353</v>
      </c>
      <c r="G1943" s="119" t="str" cm="1">
        <f t="array" ref="G1943">IF(SUMIF('BDD de référence'!$B$6:$B$4786,A1943,'BDD de référence'!$I$6:$I$4786)&gt;0,IFERROR((VLOOKUP(E1943,'Volet 1 - Domaines 2&amp;3'!$A$39:$L$43,11,0)*D1943+VLOOKUP(E1943,'Volet 1 - Domaines 2&amp;3'!$A$39:$L$43,12,0))*$B$6,error),"")</f>
        <v/>
      </c>
      <c r="H1943" s="119" cm="1">
        <f t="array" ref="H1943">IF(SUMIF('BDD de référence'!$B$6:$B$4786,A1943,'BDD de référence'!$J$6:$J$4786)&gt;0,IFERROR((VLOOKUP(E1943,'Volet 1 - Domaines 2&amp;3'!$A$39:$L$43,11,0)*D1943+VLOOKUP(E1943,'Volet 1 - Domaines 2&amp;3'!$A$39:$L$43,12,0))*$B$6,error),"")</f>
        <v>14783.117741935483</v>
      </c>
      <c r="I1943" s="119">
        <f>IFERROR((VLOOKUP(E1943,'Simulations - Consolidé'!$A$41:$P$45,15,0)*D1943+VLOOKUP(E1943,'Simulations - Consolidé'!$A$41:$P$45,16,0)),"")*$C$6</f>
        <v>11864.345239968527</v>
      </c>
      <c r="J1943" s="167">
        <v>7798.4400000000005</v>
      </c>
      <c r="K1943" s="167">
        <v>9358.130000000001</v>
      </c>
      <c r="L1943" s="167">
        <v>6824.34</v>
      </c>
      <c r="M1943" s="167">
        <v>8189.21</v>
      </c>
      <c r="N1943" s="167">
        <v>5838.97</v>
      </c>
      <c r="O1943" s="167">
        <v>7006.77</v>
      </c>
    </row>
    <row r="1944" spans="1:15">
      <c r="A1944" s="1" t="s">
        <v>8209</v>
      </c>
      <c r="B1944" s="1" t="str">
        <f>VLOOKUP(A1944,'BDD de référence'!$B$5:$D$5006,3,0)</f>
        <v>69</v>
      </c>
      <c r="C1944" s="1" t="str">
        <f>VLOOKUP(A1944,'BDD de référence'!$B$5:$E$5006,4,0)</f>
        <v>Auvergne-Rhône-Alpes</v>
      </c>
      <c r="D1944" s="201">
        <v>1338.5</v>
      </c>
      <c r="E1944" s="189" t="str">
        <f t="shared" si="30"/>
        <v>Tranche A</v>
      </c>
      <c r="F1944" s="119">
        <f>IFERROR((VLOOKUP(E1944,'Simulations - Consolidé'!$A$41:$P$45,13,0)*D1944+VLOOKUP(E1944,'Simulations - Consolidé'!$A$41:$P$45,14,0)),"")*$B$6</f>
        <v>16275.192857142856</v>
      </c>
      <c r="G1944" s="119" t="str" cm="1">
        <f t="array" ref="G1944">IF(SUMIF('BDD de référence'!$B$6:$B$4786,A1944,'BDD de référence'!$I$6:$I$4786)&gt;0,IFERROR((VLOOKUP(E1944,'Volet 1 - Domaines 2&amp;3'!$A$39:$L$43,11,0)*D1944+VLOOKUP(E1944,'Volet 1 - Domaines 2&amp;3'!$A$39:$L$43,12,0))*$B$6,error),"")</f>
        <v/>
      </c>
      <c r="H1944" s="119" t="str" cm="1">
        <f t="array" ref="H1944">IF(SUMIF('BDD de référence'!$B$6:$B$4786,A1944,'BDD de référence'!$J$6:$J$4786)&gt;0,IFERROR((VLOOKUP(E1944,'Volet 1 - Domaines 2&amp;3'!$A$39:$L$43,11,0)*D1944+VLOOKUP(E1944,'Volet 1 - Domaines 2&amp;3'!$A$39:$L$43,12,0))*$B$6,error),"")</f>
        <v/>
      </c>
      <c r="I1944" s="119">
        <f>IFERROR((VLOOKUP(E1944,'Simulations - Consolidé'!$A$41:$P$45,15,0)*D1944+VLOOKUP(E1944,'Simulations - Consolidé'!$A$41:$P$45,16,0)),"")*$C$6</f>
        <v>7075.155574912892</v>
      </c>
      <c r="J1944" s="167">
        <v>4902.0300000000007</v>
      </c>
      <c r="K1944" s="167">
        <v>5882.4400000000005</v>
      </c>
      <c r="L1944" s="167">
        <v>4405.7</v>
      </c>
      <c r="M1944" s="167">
        <v>5286.84</v>
      </c>
      <c r="N1944" s="167">
        <v>4742.6900000000005</v>
      </c>
      <c r="O1944" s="167">
        <v>5691.2300000000005</v>
      </c>
    </row>
    <row r="1945" spans="1:15">
      <c r="A1945" s="1" t="s">
        <v>8008</v>
      </c>
      <c r="B1945" s="1" t="str">
        <f>VLOOKUP(A1945,'BDD de référence'!$B$5:$D$5006,3,0)</f>
        <v>69</v>
      </c>
      <c r="C1945" s="1" t="str">
        <f>VLOOKUP(A1945,'BDD de référence'!$B$5:$E$5006,4,0)</f>
        <v>Auvergne-Rhône-Alpes</v>
      </c>
      <c r="D1945" s="201">
        <v>47233.5</v>
      </c>
      <c r="E1945" s="189" t="str">
        <f t="shared" si="30"/>
        <v>Tranche C</v>
      </c>
      <c r="F1945" s="119">
        <f>IFERROR((VLOOKUP(E1945,'Simulations - Consolidé'!$A$41:$P$45,13,0)*D1945+VLOOKUP(E1945,'Simulations - Consolidé'!$A$41:$P$45,14,0)),"")*$B$6</f>
        <v>51134.431084337346</v>
      </c>
      <c r="G1945" s="119" t="str" cm="1">
        <f t="array" ref="G1945">IF(SUMIF('BDD de référence'!$B$6:$B$4786,A1945,'BDD de référence'!$I$6:$I$4786)&gt;0,IFERROR((VLOOKUP(E1945,'Volet 1 - Domaines 2&amp;3'!$A$39:$L$43,11,0)*D1945+VLOOKUP(E1945,'Volet 1 - Domaines 2&amp;3'!$A$39:$L$43,12,0))*$B$6,error),"")</f>
        <v/>
      </c>
      <c r="H1945" s="119" cm="1">
        <f t="array" ref="H1945">IF(SUMIF('BDD de référence'!$B$6:$B$4786,A1945,'BDD de référence'!$J$6:$J$4786)&gt;0,IFERROR((VLOOKUP(E1945,'Volet 1 - Domaines 2&amp;3'!$A$39:$L$43,11,0)*D1945+VLOOKUP(E1945,'Volet 1 - Domaines 2&amp;3'!$A$39:$L$43,12,0))*$B$6,error),"")</f>
        <v>24734.266746987949</v>
      </c>
      <c r="I1945" s="119">
        <f>IFERROR((VLOOKUP(E1945,'Simulations - Consolidé'!$A$41:$P$45,15,0)*D1945+VLOOKUP(E1945,'Simulations - Consolidé'!$A$41:$P$45,16,0)),"")*$C$6</f>
        <v>22229.17161915957</v>
      </c>
      <c r="J1945" s="167">
        <v>13515.29</v>
      </c>
      <c r="K1945" s="167">
        <v>16218.35</v>
      </c>
      <c r="L1945" s="167">
        <v>10924.31</v>
      </c>
      <c r="M1945" s="167">
        <v>13109.18</v>
      </c>
      <c r="N1945" s="167">
        <v>7858.65</v>
      </c>
      <c r="O1945" s="167">
        <v>9430.3799999999992</v>
      </c>
    </row>
    <row r="1946" spans="1:15">
      <c r="A1946" s="1" t="s">
        <v>8240</v>
      </c>
      <c r="B1946" s="1" t="str">
        <f>VLOOKUP(A1946,'BDD de référence'!$B$5:$D$5006,3,0)</f>
        <v>69</v>
      </c>
      <c r="C1946" s="1" t="str">
        <f>VLOOKUP(A1946,'BDD de référence'!$B$5:$E$5006,4,0)</f>
        <v>Auvergne-Rhône-Alpes</v>
      </c>
      <c r="D1946" s="201">
        <v>515</v>
      </c>
      <c r="E1946" s="189" t="str">
        <f t="shared" si="30"/>
        <v>Tranche A</v>
      </c>
      <c r="F1946" s="119">
        <f>IFERROR((VLOOKUP(E1946,'Simulations - Consolidé'!$A$41:$P$45,13,0)*D1946+VLOOKUP(E1946,'Simulations - Consolidé'!$A$41:$P$45,14,0)),"")*$B$6</f>
        <v>15675.214285714286</v>
      </c>
      <c r="G1946" s="119" t="str" cm="1">
        <f t="array" ref="G1946">IF(SUMIF('BDD de référence'!$B$6:$B$4786,A1946,'BDD de référence'!$I$6:$I$4786)&gt;0,IFERROR((VLOOKUP(E1946,'Volet 1 - Domaines 2&amp;3'!$A$39:$L$43,11,0)*D1946+VLOOKUP(E1946,'Volet 1 - Domaines 2&amp;3'!$A$39:$L$43,12,0))*$B$6,error),"")</f>
        <v/>
      </c>
      <c r="H1946" s="119" t="str" cm="1">
        <f t="array" ref="H1946">IF(SUMIF('BDD de référence'!$B$6:$B$4786,A1946,'BDD de référence'!$J$6:$J$4786)&gt;0,IFERROR((VLOOKUP(E1946,'Volet 1 - Domaines 2&amp;3'!$A$39:$L$43,11,0)*D1946+VLOOKUP(E1946,'Volet 1 - Domaines 2&amp;3'!$A$39:$L$43,12,0))*$B$6,error),"")</f>
        <v/>
      </c>
      <c r="I1946" s="119">
        <f>IFERROR((VLOOKUP(E1946,'Simulations - Consolidé'!$A$41:$P$45,15,0)*D1946+VLOOKUP(E1946,'Simulations - Consolidé'!$A$41:$P$45,16,0)),"")*$C$6</f>
        <v>6814.3327526132407</v>
      </c>
      <c r="J1946" s="167">
        <v>4705.96</v>
      </c>
      <c r="K1946" s="167">
        <v>5647.16</v>
      </c>
      <c r="L1946" s="167">
        <v>4258.6400000000003</v>
      </c>
      <c r="M1946" s="167">
        <v>5110.37</v>
      </c>
      <c r="N1946" s="167">
        <v>4644.6499999999996</v>
      </c>
      <c r="O1946" s="167">
        <v>5573.58</v>
      </c>
    </row>
    <row r="1947" spans="1:15">
      <c r="A1947" s="1" t="s">
        <v>7983</v>
      </c>
      <c r="B1947" s="1" t="str">
        <f>VLOOKUP(A1947,'BDD de référence'!$B$5:$D$5006,3,0)</f>
        <v>69</v>
      </c>
      <c r="C1947" s="1" t="str">
        <f>VLOOKUP(A1947,'BDD de référence'!$B$5:$E$5006,4,0)</f>
        <v>Auvergne-Rhône-Alpes</v>
      </c>
      <c r="D1947" s="201">
        <v>70247</v>
      </c>
      <c r="E1947" s="189" t="str">
        <f t="shared" si="30"/>
        <v>Tranche C</v>
      </c>
      <c r="F1947" s="119">
        <f>IFERROR((VLOOKUP(E1947,'Simulations - Consolidé'!$A$41:$P$45,13,0)*D1947+VLOOKUP(E1947,'Simulations - Consolidé'!$A$41:$P$45,14,0)),"")*$B$6</f>
        <v>60750.192289156621</v>
      </c>
      <c r="G1947" s="119" t="str" cm="1">
        <f t="array" ref="G1947">IF(SUMIF('BDD de référence'!$B$6:$B$4786,A1947,'BDD de référence'!$I$6:$I$4786)&gt;0,IFERROR((VLOOKUP(E1947,'Volet 1 - Domaines 2&amp;3'!$A$39:$L$43,11,0)*D1947+VLOOKUP(E1947,'Volet 1 - Domaines 2&amp;3'!$A$39:$L$43,12,0))*$B$6,error),"")</f>
        <v/>
      </c>
      <c r="H1947" s="119" t="str" cm="1">
        <f t="array" ref="H1947">IF(SUMIF('BDD de référence'!$B$6:$B$4786,A1947,'BDD de référence'!$J$6:$J$4786)&gt;0,IFERROR((VLOOKUP(E1947,'Volet 1 - Domaines 2&amp;3'!$A$39:$L$43,11,0)*D1947+VLOOKUP(E1947,'Volet 1 - Domaines 2&amp;3'!$A$39:$L$43,12,0))*$B$6,error),"")</f>
        <v/>
      </c>
      <c r="I1947" s="119">
        <f>IFERROR((VLOOKUP(E1947,'Simulations - Consolidé'!$A$41:$P$45,15,0)*D1947+VLOOKUP(E1947,'Simulations - Consolidé'!$A$41:$P$45,16,0)),"")*$C$6</f>
        <v>26409.337537466941</v>
      </c>
      <c r="J1947" s="167">
        <v>16010.73</v>
      </c>
      <c r="K1947" s="167">
        <v>19212.879999999997</v>
      </c>
      <c r="L1947" s="167">
        <v>12172.04</v>
      </c>
      <c r="M1947" s="167">
        <v>14606.45</v>
      </c>
      <c r="N1947" s="167">
        <v>8967.74</v>
      </c>
      <c r="O1947" s="167">
        <v>10761.29</v>
      </c>
    </row>
    <row r="1948" spans="1:15">
      <c r="A1948" s="1" t="s">
        <v>8149</v>
      </c>
      <c r="B1948" s="1" t="str">
        <f>VLOOKUP(A1948,'BDD de référence'!$B$5:$D$5006,3,0)</f>
        <v>69</v>
      </c>
      <c r="C1948" s="1" t="str">
        <f>VLOOKUP(A1948,'BDD de référence'!$B$5:$E$5006,4,0)</f>
        <v>Auvergne-Rhône-Alpes</v>
      </c>
      <c r="D1948" s="201">
        <v>6569</v>
      </c>
      <c r="E1948" s="189" t="str">
        <f t="shared" si="30"/>
        <v>Tranche A</v>
      </c>
      <c r="F1948" s="119">
        <f>IFERROR((VLOOKUP(E1948,'Simulations - Consolidé'!$A$41:$P$45,13,0)*D1948+VLOOKUP(E1948,'Simulations - Consolidé'!$A$41:$P$45,14,0)),"")*$B$6</f>
        <v>20085.985714285714</v>
      </c>
      <c r="G1948" s="119" t="str" cm="1">
        <f t="array" ref="G1948">IF(SUMIF('BDD de référence'!$B$6:$B$4786,A1948,'BDD de référence'!$I$6:$I$4786)&gt;0,IFERROR((VLOOKUP(E1948,'Volet 1 - Domaines 2&amp;3'!$A$39:$L$43,11,0)*D1948+VLOOKUP(E1948,'Volet 1 - Domaines 2&amp;3'!$A$39:$L$43,12,0))*$B$6,error),"")</f>
        <v/>
      </c>
      <c r="H1948" s="119" t="str" cm="1">
        <f t="array" ref="H1948">IF(SUMIF('BDD de référence'!$B$6:$B$4786,A1948,'BDD de référence'!$J$6:$J$4786)&gt;0,IFERROR((VLOOKUP(E1948,'Volet 1 - Domaines 2&amp;3'!$A$39:$L$43,11,0)*D1948+VLOOKUP(E1948,'Volet 1 - Domaines 2&amp;3'!$A$39:$L$43,12,0))*$B$6,error),"")</f>
        <v/>
      </c>
      <c r="I1948" s="119">
        <f>IFERROR((VLOOKUP(E1948,'Simulations - Consolidé'!$A$41:$P$45,15,0)*D1948+VLOOKUP(E1948,'Simulations - Consolidé'!$A$41:$P$45,16,0)),"")*$C$6</f>
        <v>8731.7843205574918</v>
      </c>
      <c r="J1948" s="167">
        <v>6147.39</v>
      </c>
      <c r="K1948" s="167">
        <v>7376.87</v>
      </c>
      <c r="L1948" s="167">
        <v>5339.71</v>
      </c>
      <c r="M1948" s="167">
        <v>6407.66</v>
      </c>
      <c r="N1948" s="167">
        <v>5365.3600000000006</v>
      </c>
      <c r="O1948" s="167">
        <v>6438.4400000000005</v>
      </c>
    </row>
    <row r="1949" spans="1:15">
      <c r="A1949" s="1" t="s">
        <v>8236</v>
      </c>
      <c r="B1949" s="1" t="str">
        <f>VLOOKUP(A1949,'BDD de référence'!$B$5:$D$5006,3,0)</f>
        <v>69</v>
      </c>
      <c r="C1949" s="1" t="str">
        <f>VLOOKUP(A1949,'BDD de référence'!$B$5:$E$5006,4,0)</f>
        <v>Auvergne-Rhône-Alpes</v>
      </c>
      <c r="D1949" s="201">
        <v>653</v>
      </c>
      <c r="E1949" s="189" t="str">
        <f t="shared" si="30"/>
        <v>Tranche A</v>
      </c>
      <c r="F1949" s="119">
        <f>IFERROR((VLOOKUP(E1949,'Simulations - Consolidé'!$A$41:$P$45,13,0)*D1949+VLOOKUP(E1949,'Simulations - Consolidé'!$A$41:$P$45,14,0)),"")*$B$6</f>
        <v>15775.757142857143</v>
      </c>
      <c r="G1949" s="119" t="str" cm="1">
        <f t="array" ref="G1949">IF(SUMIF('BDD de référence'!$B$6:$B$4786,A1949,'BDD de référence'!$I$6:$I$4786)&gt;0,IFERROR((VLOOKUP(E1949,'Volet 1 - Domaines 2&amp;3'!$A$39:$L$43,11,0)*D1949+VLOOKUP(E1949,'Volet 1 - Domaines 2&amp;3'!$A$39:$L$43,12,0))*$B$6,error),"")</f>
        <v/>
      </c>
      <c r="H1949" s="119" t="str" cm="1">
        <f t="array" ref="H1949">IF(SUMIF('BDD de référence'!$B$6:$B$4786,A1949,'BDD de référence'!$J$6:$J$4786)&gt;0,IFERROR((VLOOKUP(E1949,'Volet 1 - Domaines 2&amp;3'!$A$39:$L$43,11,0)*D1949+VLOOKUP(E1949,'Volet 1 - Domaines 2&amp;3'!$A$39:$L$43,12,0))*$B$6,error),"")</f>
        <v/>
      </c>
      <c r="I1949" s="119">
        <f>IFERROR((VLOOKUP(E1949,'Simulations - Consolidé'!$A$41:$P$45,15,0)*D1949+VLOOKUP(E1949,'Simulations - Consolidé'!$A$41:$P$45,16,0)),"")*$C$6</f>
        <v>6858.0407665505227</v>
      </c>
      <c r="J1949" s="167">
        <v>4738.8200000000006</v>
      </c>
      <c r="K1949" s="167">
        <v>5686.59</v>
      </c>
      <c r="L1949" s="167">
        <v>4283.2800000000007</v>
      </c>
      <c r="M1949" s="167">
        <v>5139.9400000000005</v>
      </c>
      <c r="N1949" s="167">
        <v>4661.08</v>
      </c>
      <c r="O1949" s="167">
        <v>5593.3</v>
      </c>
    </row>
    <row r="1950" spans="1:15">
      <c r="A1950" s="1" t="s">
        <v>8084</v>
      </c>
      <c r="B1950" s="1" t="str">
        <f>VLOOKUP(A1950,'BDD de référence'!$B$5:$D$5006,3,0)</f>
        <v>69</v>
      </c>
      <c r="C1950" s="1" t="str">
        <f>VLOOKUP(A1950,'BDD de référence'!$B$5:$E$5006,4,0)</f>
        <v>Auvergne-Rhône-Alpes</v>
      </c>
      <c r="D1950" s="201">
        <v>15294</v>
      </c>
      <c r="E1950" s="189" t="str">
        <f t="shared" si="30"/>
        <v>Tranche B</v>
      </c>
      <c r="F1950" s="119">
        <f>IFERROR((VLOOKUP(E1950,'Simulations - Consolidé'!$A$41:$P$45,13,0)*D1950+VLOOKUP(E1950,'Simulations - Consolidé'!$A$41:$P$45,14,0)),"")*$B$6</f>
        <v>31315.974193548383</v>
      </c>
      <c r="G1950" s="119" t="str" cm="1">
        <f t="array" ref="G1950">IF(SUMIF('BDD de référence'!$B$6:$B$4786,A1950,'BDD de référence'!$I$6:$I$4786)&gt;0,IFERROR((VLOOKUP(E1950,'Volet 1 - Domaines 2&amp;3'!$A$39:$L$43,11,0)*D1950+VLOOKUP(E1950,'Volet 1 - Domaines 2&amp;3'!$A$39:$L$43,12,0))*$B$6,error),"")</f>
        <v/>
      </c>
      <c r="H1950" s="119" t="str" cm="1">
        <f t="array" ref="H1950">IF(SUMIF('BDD de référence'!$B$6:$B$4786,A1950,'BDD de référence'!$J$6:$J$4786)&gt;0,IFERROR((VLOOKUP(E1950,'Volet 1 - Domaines 2&amp;3'!$A$39:$L$43,11,0)*D1950+VLOOKUP(E1950,'Volet 1 - Domaines 2&amp;3'!$A$39:$L$43,12,0))*$B$6,error),"")</f>
        <v/>
      </c>
      <c r="I1950" s="119">
        <f>IFERROR((VLOOKUP(E1950,'Simulations - Consolidé'!$A$41:$P$45,15,0)*D1950+VLOOKUP(E1950,'Simulations - Consolidé'!$A$41:$P$45,16,0)),"")*$C$6</f>
        <v>13613.687490165225</v>
      </c>
      <c r="J1950" s="167">
        <v>8702.5400000000009</v>
      </c>
      <c r="K1950" s="167">
        <v>10443.050000000001</v>
      </c>
      <c r="L1950" s="167">
        <v>7646.25</v>
      </c>
      <c r="M1950" s="167">
        <v>9175.5</v>
      </c>
      <c r="N1950" s="167">
        <v>6085.55</v>
      </c>
      <c r="O1950" s="167">
        <v>7302.66</v>
      </c>
    </row>
    <row r="1951" spans="1:15">
      <c r="A1951" s="1" t="s">
        <v>8132</v>
      </c>
      <c r="B1951" s="1" t="str">
        <f>VLOOKUP(A1951,'BDD de référence'!$B$5:$D$5006,3,0)</f>
        <v>69</v>
      </c>
      <c r="C1951" s="1" t="str">
        <f>VLOOKUP(A1951,'BDD de référence'!$B$5:$E$5006,4,0)</f>
        <v>Auvergne-Rhône-Alpes</v>
      </c>
      <c r="D1951" s="201">
        <v>10036</v>
      </c>
      <c r="E1951" s="189" t="str">
        <f t="shared" si="30"/>
        <v>Tranche B</v>
      </c>
      <c r="F1951" s="119">
        <f>IFERROR((VLOOKUP(E1951,'Simulations - Consolidé'!$A$41:$P$45,13,0)*D1951+VLOOKUP(E1951,'Simulations - Consolidé'!$A$41:$P$45,14,0)),"")*$B$6</f>
        <v>24395.767741935484</v>
      </c>
      <c r="G1951" s="119" t="str" cm="1">
        <f t="array" ref="G1951">IF(SUMIF('BDD de référence'!$B$6:$B$4786,A1951,'BDD de référence'!$I$6:$I$4786)&gt;0,IFERROR((VLOOKUP(E1951,'Volet 1 - Domaines 2&amp;3'!$A$39:$L$43,11,0)*D1951+VLOOKUP(E1951,'Volet 1 - Domaines 2&amp;3'!$A$39:$L$43,12,0))*$B$6,error),"")</f>
        <v/>
      </c>
      <c r="H1951" s="119" t="str" cm="1">
        <f t="array" ref="H1951">IF(SUMIF('BDD de référence'!$B$6:$B$4786,A1951,'BDD de référence'!$J$6:$J$4786)&gt;0,IFERROR((VLOOKUP(E1951,'Volet 1 - Domaines 2&amp;3'!$A$39:$L$43,11,0)*D1951+VLOOKUP(E1951,'Volet 1 - Domaines 2&amp;3'!$A$39:$L$43,12,0))*$B$6,error),"")</f>
        <v/>
      </c>
      <c r="I1951" s="119">
        <f>IFERROR((VLOOKUP(E1951,'Simulations - Consolidé'!$A$41:$P$45,15,0)*D1951+VLOOKUP(E1951,'Simulations - Consolidé'!$A$41:$P$45,16,0)),"")*$C$6</f>
        <v>10605.333752950432</v>
      </c>
      <c r="J1951" s="167">
        <v>7147.75</v>
      </c>
      <c r="K1951" s="167">
        <v>8577.2999999999993</v>
      </c>
      <c r="L1951" s="167">
        <v>6232.8</v>
      </c>
      <c r="M1951" s="167">
        <v>7479.36</v>
      </c>
      <c r="N1951" s="167">
        <v>5661.51</v>
      </c>
      <c r="O1951" s="167">
        <v>6793.8200000000006</v>
      </c>
    </row>
    <row r="1952" spans="1:15">
      <c r="A1952" s="1" t="s">
        <v>8269</v>
      </c>
      <c r="B1952" s="1" t="str">
        <f>VLOOKUP(A1952,'BDD de référence'!$B$5:$D$5006,3,0)</f>
        <v>69</v>
      </c>
      <c r="C1952" s="1" t="str">
        <f>VLOOKUP(A1952,'BDD de référence'!$B$5:$E$5006,4,0)</f>
        <v>Auvergne-Rhône-Alpes</v>
      </c>
      <c r="D1952" s="201">
        <v>72308.5</v>
      </c>
      <c r="E1952" s="189" t="str">
        <f t="shared" si="30"/>
        <v>Tranche C</v>
      </c>
      <c r="F1952" s="119">
        <f>IFERROR((VLOOKUP(E1952,'Simulations - Consolidé'!$A$41:$P$45,13,0)*D1952+VLOOKUP(E1952,'Simulations - Consolidé'!$A$41:$P$45,14,0)),"")*$B$6</f>
        <v>61611.551566265058</v>
      </c>
      <c r="G1952" s="119" t="str" cm="1">
        <f t="array" ref="G1952">IF(SUMIF('BDD de référence'!$B$6:$B$4786,A1952,'BDD de référence'!$I$6:$I$4786)&gt;0,IFERROR((VLOOKUP(E1952,'Volet 1 - Domaines 2&amp;3'!$A$39:$L$43,11,0)*D1952+VLOOKUP(E1952,'Volet 1 - Domaines 2&amp;3'!$A$39:$L$43,12,0))*$B$6,error),"")</f>
        <v/>
      </c>
      <c r="H1952" s="119" t="str" cm="1">
        <f t="array" ref="H1952">IF(SUMIF('BDD de référence'!$B$6:$B$4786,A1952,'BDD de référence'!$J$6:$J$4786)&gt;0,IFERROR((VLOOKUP(E1952,'Volet 1 - Domaines 2&amp;3'!$A$39:$L$43,11,0)*D1952+VLOOKUP(E1952,'Volet 1 - Domaines 2&amp;3'!$A$39:$L$43,12,0))*$B$6,error),"")</f>
        <v/>
      </c>
      <c r="I1952" s="119">
        <f>IFERROR((VLOOKUP(E1952,'Simulations - Consolidé'!$A$41:$P$45,15,0)*D1952+VLOOKUP(E1952,'Simulations - Consolidé'!$A$41:$P$45,16,0)),"")*$C$6</f>
        <v>26783.787840141053</v>
      </c>
      <c r="J1952" s="167">
        <v>16234.26</v>
      </c>
      <c r="K1952" s="167">
        <v>19481.12</v>
      </c>
      <c r="L1952" s="167">
        <v>12283.8</v>
      </c>
      <c r="M1952" s="167">
        <v>14740.56</v>
      </c>
      <c r="N1952" s="167">
        <v>9067.09</v>
      </c>
      <c r="O1952" s="167">
        <v>10880.51</v>
      </c>
    </row>
    <row r="1953" spans="1:15">
      <c r="A1953" s="1" t="s">
        <v>7997</v>
      </c>
      <c r="B1953" s="1" t="str">
        <f>VLOOKUP(A1953,'BDD de référence'!$B$5:$D$5006,3,0)</f>
        <v>69</v>
      </c>
      <c r="C1953" s="1" t="str">
        <f>VLOOKUP(A1953,'BDD de référence'!$B$5:$E$5006,4,0)</f>
        <v>Auvergne-Rhône-Alpes</v>
      </c>
      <c r="D1953" s="201">
        <v>54090.5</v>
      </c>
      <c r="E1953" s="189" t="str">
        <f t="shared" si="30"/>
        <v>Tranche C</v>
      </c>
      <c r="F1953" s="119">
        <f>IFERROR((VLOOKUP(E1953,'Simulations - Consolidé'!$A$41:$P$45,13,0)*D1953+VLOOKUP(E1953,'Simulations - Consolidé'!$A$41:$P$45,14,0)),"")*$B$6</f>
        <v>53999.500481927709</v>
      </c>
      <c r="G1953" s="119" t="str" cm="1">
        <f t="array" ref="G1953">IF(SUMIF('BDD de référence'!$B$6:$B$4786,A1953,'BDD de référence'!$I$6:$I$4786)&gt;0,IFERROR((VLOOKUP(E1953,'Volet 1 - Domaines 2&amp;3'!$A$39:$L$43,11,0)*D1953+VLOOKUP(E1953,'Volet 1 - Domaines 2&amp;3'!$A$39:$L$43,12,0))*$B$6,error),"")</f>
        <v/>
      </c>
      <c r="H1953" s="119" t="str" cm="1">
        <f t="array" ref="H1953">IF(SUMIF('BDD de référence'!$B$6:$B$4786,A1953,'BDD de référence'!$J$6:$J$4786)&gt;0,IFERROR((VLOOKUP(E1953,'Volet 1 - Domaines 2&amp;3'!$A$39:$L$43,11,0)*D1953+VLOOKUP(E1953,'Volet 1 - Domaines 2&amp;3'!$A$39:$L$43,12,0))*$B$6,error),"")</f>
        <v/>
      </c>
      <c r="I1953" s="119">
        <f>IFERROR((VLOOKUP(E1953,'Simulations - Consolidé'!$A$41:$P$45,15,0)*D1953+VLOOKUP(E1953,'Simulations - Consolidé'!$A$41:$P$45,16,0)),"")*$C$6</f>
        <v>23474.675245371734</v>
      </c>
      <c r="J1953" s="167">
        <v>14258.82</v>
      </c>
      <c r="K1953" s="167">
        <v>17110.59</v>
      </c>
      <c r="L1953" s="167">
        <v>11296.08</v>
      </c>
      <c r="M1953" s="167">
        <v>13555.300000000001</v>
      </c>
      <c r="N1953" s="167">
        <v>8189.1100000000006</v>
      </c>
      <c r="O1953" s="167">
        <v>9826.94</v>
      </c>
    </row>
    <row r="1954" spans="1:15">
      <c r="A1954" s="1" t="s">
        <v>8123</v>
      </c>
      <c r="B1954" s="1" t="str">
        <f>VLOOKUP(A1954,'BDD de référence'!$B$5:$D$5006,3,0)</f>
        <v>69</v>
      </c>
      <c r="C1954" s="1" t="str">
        <f>VLOOKUP(A1954,'BDD de référence'!$B$5:$E$5006,4,0)</f>
        <v>Auvergne-Rhône-Alpes</v>
      </c>
      <c r="D1954" s="201">
        <v>10950</v>
      </c>
      <c r="E1954" s="189" t="str">
        <f t="shared" si="30"/>
        <v>Tranche B</v>
      </c>
      <c r="F1954" s="119">
        <f>IFERROR((VLOOKUP(E1954,'Simulations - Consolidé'!$A$41:$P$45,13,0)*D1954+VLOOKUP(E1954,'Simulations - Consolidé'!$A$41:$P$45,14,0)),"")*$B$6</f>
        <v>25598.709677419352</v>
      </c>
      <c r="G1954" s="119" t="str" cm="1">
        <f t="array" ref="G1954">IF(SUMIF('BDD de référence'!$B$6:$B$4786,A1954,'BDD de référence'!$I$6:$I$4786)&gt;0,IFERROR((VLOOKUP(E1954,'Volet 1 - Domaines 2&amp;3'!$A$39:$L$43,11,0)*D1954+VLOOKUP(E1954,'Volet 1 - Domaines 2&amp;3'!$A$39:$L$43,12,0))*$B$6,error),"")</f>
        <v/>
      </c>
      <c r="H1954" s="119" t="str" cm="1">
        <f t="array" ref="H1954">IF(SUMIF('BDD de référence'!$B$6:$B$4786,A1954,'BDD de référence'!$J$6:$J$4786)&gt;0,IFERROR((VLOOKUP(E1954,'Volet 1 - Domaines 2&amp;3'!$A$39:$L$43,11,0)*D1954+VLOOKUP(E1954,'Volet 1 - Domaines 2&amp;3'!$A$39:$L$43,12,0))*$B$6,error),"")</f>
        <v/>
      </c>
      <c r="I1954" s="119">
        <f>IFERROR((VLOOKUP(E1954,'Simulations - Consolidé'!$A$41:$P$45,15,0)*D1954+VLOOKUP(E1954,'Simulations - Consolidé'!$A$41:$P$45,16,0)),"")*$C$6</f>
        <v>11128.276947285602</v>
      </c>
      <c r="J1954" s="167">
        <v>7418.02</v>
      </c>
      <c r="K1954" s="167">
        <v>8901.630000000001</v>
      </c>
      <c r="L1954" s="167">
        <v>6478.5</v>
      </c>
      <c r="M1954" s="167">
        <v>7774.2</v>
      </c>
      <c r="N1954" s="167">
        <v>5735.22</v>
      </c>
      <c r="O1954" s="167">
        <v>6882.27</v>
      </c>
    </row>
    <row r="1955" spans="1:15">
      <c r="A1955" s="1" t="s">
        <v>8036</v>
      </c>
      <c r="B1955" s="1" t="str">
        <f>VLOOKUP(A1955,'BDD de référence'!$B$5:$D$5006,3,0)</f>
        <v>69</v>
      </c>
      <c r="C1955" s="1" t="str">
        <f>VLOOKUP(A1955,'BDD de référence'!$B$5:$E$5006,4,0)</f>
        <v>Auvergne-Rhône-Alpes</v>
      </c>
      <c r="D1955" s="201">
        <v>33191.5</v>
      </c>
      <c r="E1955" s="189" t="str">
        <f t="shared" si="30"/>
        <v>Tranche C</v>
      </c>
      <c r="F1955" s="119">
        <f>IFERROR((VLOOKUP(E1955,'Simulations - Consolidé'!$A$41:$P$45,13,0)*D1955+VLOOKUP(E1955,'Simulations - Consolidé'!$A$41:$P$45,14,0)),"")*$B$6</f>
        <v>45267.243614457831</v>
      </c>
      <c r="G1955" s="119" t="str" cm="1">
        <f t="array" ref="G1955">IF(SUMIF('BDD de référence'!$B$6:$B$4786,A1955,'BDD de référence'!$I$6:$I$4786)&gt;0,IFERROR((VLOOKUP(E1955,'Volet 1 - Domaines 2&amp;3'!$A$39:$L$43,11,0)*D1955+VLOOKUP(E1955,'Volet 1 - Domaines 2&amp;3'!$A$39:$L$43,12,0))*$B$6,error),"")</f>
        <v/>
      </c>
      <c r="H1955" s="119" t="str" cm="1">
        <f t="array" ref="H1955">IF(SUMIF('BDD de référence'!$B$6:$B$4786,A1955,'BDD de référence'!$J$6:$J$4786)&gt;0,IFERROR((VLOOKUP(E1955,'Volet 1 - Domaines 2&amp;3'!$A$39:$L$43,11,0)*D1955+VLOOKUP(E1955,'Volet 1 - Domaines 2&amp;3'!$A$39:$L$43,12,0))*$B$6,error),"")</f>
        <v/>
      </c>
      <c r="I1955" s="119">
        <f>IFERROR((VLOOKUP(E1955,'Simulations - Consolidé'!$A$41:$P$45,15,0)*D1955+VLOOKUP(E1955,'Simulations - Consolidé'!$A$41:$P$45,16,0)),"")*$C$6</f>
        <v>19678.586535409937</v>
      </c>
      <c r="J1955" s="167">
        <v>11992.66</v>
      </c>
      <c r="K1955" s="167">
        <v>14391.2</v>
      </c>
      <c r="L1955" s="167">
        <v>10163</v>
      </c>
      <c r="M1955" s="167">
        <v>12195.6</v>
      </c>
      <c r="N1955" s="167">
        <v>7181.93</v>
      </c>
      <c r="O1955" s="167">
        <v>8618.32</v>
      </c>
    </row>
    <row r="1956" spans="1:15">
      <c r="A1956" s="1" t="s">
        <v>8158</v>
      </c>
      <c r="B1956" s="1" t="str">
        <f>VLOOKUP(A1956,'BDD de référence'!$B$5:$D$5006,3,0)</f>
        <v>69</v>
      </c>
      <c r="C1956" s="1" t="str">
        <f>VLOOKUP(A1956,'BDD de référence'!$B$5:$E$5006,4,0)</f>
        <v>Auvergne-Rhône-Alpes</v>
      </c>
      <c r="D1956" s="201">
        <v>5231</v>
      </c>
      <c r="E1956" s="189" t="str">
        <f t="shared" si="30"/>
        <v>Tranche A</v>
      </c>
      <c r="F1956" s="119">
        <f>IFERROR((VLOOKUP(E1956,'Simulations - Consolidé'!$A$41:$P$45,13,0)*D1956+VLOOKUP(E1956,'Simulations - Consolidé'!$A$41:$P$45,14,0)),"")*$B$6</f>
        <v>19111.157142857144</v>
      </c>
      <c r="G1956" s="119" t="str" cm="1">
        <f t="array" ref="G1956">IF(SUMIF('BDD de référence'!$B$6:$B$4786,A1956,'BDD de référence'!$I$6:$I$4786)&gt;0,IFERROR((VLOOKUP(E1956,'Volet 1 - Domaines 2&amp;3'!$A$39:$L$43,11,0)*D1956+VLOOKUP(E1956,'Volet 1 - Domaines 2&amp;3'!$A$39:$L$43,12,0))*$B$6,error),"")</f>
        <v/>
      </c>
      <c r="H1956" s="119" t="str" cm="1">
        <f t="array" ref="H1956">IF(SUMIF('BDD de référence'!$B$6:$B$4786,A1956,'BDD de référence'!$J$6:$J$4786)&gt;0,IFERROR((VLOOKUP(E1956,'Volet 1 - Domaines 2&amp;3'!$A$39:$L$43,11,0)*D1956+VLOOKUP(E1956,'Volet 1 - Domaines 2&amp;3'!$A$39:$L$43,12,0))*$B$6,error),"")</f>
        <v/>
      </c>
      <c r="I1956" s="119">
        <f>IFERROR((VLOOKUP(E1956,'Simulations - Consolidé'!$A$41:$P$45,15,0)*D1956+VLOOKUP(E1956,'Simulations - Consolidé'!$A$41:$P$45,16,0)),"")*$C$6</f>
        <v>8308.0066202090602</v>
      </c>
      <c r="J1956" s="167">
        <v>5828.8200000000006</v>
      </c>
      <c r="K1956" s="167">
        <v>6994.59</v>
      </c>
      <c r="L1956" s="167">
        <v>5100.7800000000007</v>
      </c>
      <c r="M1956" s="167">
        <v>6120.9400000000005</v>
      </c>
      <c r="N1956" s="167">
        <v>5206.08</v>
      </c>
      <c r="O1956" s="167">
        <v>6247.3</v>
      </c>
    </row>
    <row r="1957" spans="1:15">
      <c r="A1957" s="1" t="s">
        <v>7958</v>
      </c>
      <c r="B1957" s="1" t="str">
        <f>VLOOKUP(A1957,'BDD de référence'!$B$5:$D$5006,3,0)</f>
        <v>69</v>
      </c>
      <c r="C1957" s="1" t="str">
        <f>VLOOKUP(A1957,'BDD de référence'!$B$5:$E$5006,4,0)</f>
        <v>Auvergne-Rhône-Alpes</v>
      </c>
      <c r="D1957" s="201">
        <v>124180</v>
      </c>
      <c r="E1957" s="189" t="str">
        <f t="shared" si="30"/>
        <v>Tranche C</v>
      </c>
      <c r="F1957" s="119">
        <f>IFERROR((VLOOKUP(E1957,'Simulations - Consolidé'!$A$41:$P$45,13,0)*D1957+VLOOKUP(E1957,'Simulations - Consolidé'!$A$41:$P$45,14,0)),"")*$B$6</f>
        <v>83285.089156626505</v>
      </c>
      <c r="G1957" s="119" cm="1">
        <f t="array" ref="G1957">IF(SUMIF('BDD de référence'!$B$6:$B$4786,A1957,'BDD de référence'!$I$6:$I$4786)&gt;0,IFERROR((VLOOKUP(E1957,'Volet 1 - Domaines 2&amp;3'!$A$39:$L$43,11,0)*D1957+VLOOKUP(E1957,'Volet 1 - Domaines 2&amp;3'!$A$39:$L$43,12,0))*$B$6,error),"")</f>
        <v>32929.532530120479</v>
      </c>
      <c r="H1957" s="119" cm="1">
        <f t="array" ref="H1957">IF(SUMIF('BDD de référence'!$B$6:$B$4786,A1957,'BDD de référence'!$J$6:$J$4786)&gt;0,IFERROR((VLOOKUP(E1957,'Volet 1 - Domaines 2&amp;3'!$A$39:$L$43,11,0)*D1957+VLOOKUP(E1957,'Volet 1 - Domaines 2&amp;3'!$A$39:$L$43,12,0))*$B$6,error),"")</f>
        <v>32929.532530120479</v>
      </c>
      <c r="I1957" s="119">
        <f>IFERROR((VLOOKUP(E1957,'Simulations - Consolidé'!$A$41:$P$45,15,0)*D1957+VLOOKUP(E1957,'Simulations - Consolidé'!$A$41:$P$45,16,0)),"")*$C$6</f>
        <v>36205.713076697029</v>
      </c>
      <c r="J1957" s="167">
        <v>21858.89</v>
      </c>
      <c r="K1957" s="167">
        <v>26230.67</v>
      </c>
      <c r="L1957" s="167">
        <v>15096.11</v>
      </c>
      <c r="M1957" s="167">
        <v>18115.34</v>
      </c>
      <c r="N1957" s="167">
        <v>11566.91</v>
      </c>
      <c r="O1957" s="167">
        <v>13880.300000000001</v>
      </c>
    </row>
    <row r="1958" spans="1:15">
      <c r="A1958" s="1" t="s">
        <v>8013</v>
      </c>
      <c r="B1958" s="1" t="str">
        <f>VLOOKUP(A1958,'BDD de référence'!$B$5:$D$5006,3,0)</f>
        <v>69</v>
      </c>
      <c r="C1958" s="1" t="str">
        <f>VLOOKUP(A1958,'BDD de référence'!$B$5:$E$5006,4,0)</f>
        <v>Auvergne-Rhône-Alpes</v>
      </c>
      <c r="D1958" s="201">
        <v>42697.5</v>
      </c>
      <c r="E1958" s="189" t="str">
        <f t="shared" si="30"/>
        <v>Tranche C</v>
      </c>
      <c r="F1958" s="119">
        <f>IFERROR((VLOOKUP(E1958,'Simulations - Consolidé'!$A$41:$P$45,13,0)*D1958+VLOOKUP(E1958,'Simulations - Consolidé'!$A$41:$P$45,14,0)),"")*$B$6</f>
        <v>49239.148192771077</v>
      </c>
      <c r="G1958" s="119" t="str" cm="1">
        <f t="array" ref="G1958">IF(SUMIF('BDD de référence'!$B$6:$B$4786,A1958,'BDD de référence'!$I$6:$I$4786)&gt;0,IFERROR((VLOOKUP(E1958,'Volet 1 - Domaines 2&amp;3'!$A$39:$L$43,11,0)*D1958+VLOOKUP(E1958,'Volet 1 - Domaines 2&amp;3'!$A$39:$L$43,12,0))*$B$6,error),"")</f>
        <v/>
      </c>
      <c r="H1958" s="119" cm="1">
        <f t="array" ref="H1958">IF(SUMIF('BDD de référence'!$B$6:$B$4786,A1958,'BDD de référence'!$J$6:$J$4786)&gt;0,IFERROR((VLOOKUP(E1958,'Volet 1 - Domaines 2&amp;3'!$A$39:$L$43,11,0)*D1958+VLOOKUP(E1958,'Volet 1 - Domaines 2&amp;3'!$A$39:$L$43,12,0))*$B$6,error),"")</f>
        <v>24251.155421686748</v>
      </c>
      <c r="I1958" s="119">
        <f>IFERROR((VLOOKUP(E1958,'Simulations - Consolidé'!$A$41:$P$45,15,0)*D1958+VLOOKUP(E1958,'Simulations - Consolidé'!$A$41:$P$45,16,0)),"")*$C$6</f>
        <v>21405.253805465771</v>
      </c>
      <c r="J1958" s="167">
        <v>13023.43</v>
      </c>
      <c r="K1958" s="167">
        <v>15628.12</v>
      </c>
      <c r="L1958" s="167">
        <v>10678.39</v>
      </c>
      <c r="M1958" s="167">
        <v>12814.07</v>
      </c>
      <c r="N1958" s="167">
        <v>7640.05</v>
      </c>
      <c r="O1958" s="167">
        <v>9168.06</v>
      </c>
    </row>
    <row r="1959" spans="1:15">
      <c r="A1959" s="1" t="s">
        <v>8258</v>
      </c>
      <c r="B1959" s="1" t="str">
        <f>VLOOKUP(A1959,'BDD de référence'!$B$5:$D$5006,3,0)</f>
        <v>69</v>
      </c>
      <c r="C1959" s="1" t="str">
        <f>VLOOKUP(A1959,'BDD de référence'!$B$5:$E$5006,4,0)</f>
        <v>Auvergne-Rhône-Alpes</v>
      </c>
      <c r="D1959" s="201">
        <v>58</v>
      </c>
      <c r="E1959" s="189" t="str">
        <f t="shared" si="30"/>
        <v>Tranche A</v>
      </c>
      <c r="F1959" s="119">
        <f>IFERROR((VLOOKUP(E1959,'Simulations - Consolidé'!$A$41:$P$45,13,0)*D1959+VLOOKUP(E1959,'Simulations - Consolidé'!$A$41:$P$45,14,0)),"")*$B$6</f>
        <v>15342.257142857143</v>
      </c>
      <c r="G1959" s="119" t="str" cm="1">
        <f t="array" ref="G1959">IF(SUMIF('BDD de référence'!$B$6:$B$4786,A1959,'BDD de référence'!$I$6:$I$4786)&gt;0,IFERROR((VLOOKUP(E1959,'Volet 1 - Domaines 2&amp;3'!$A$39:$L$43,11,0)*D1959+VLOOKUP(E1959,'Volet 1 - Domaines 2&amp;3'!$A$39:$L$43,12,0))*$B$6,error),"")</f>
        <v/>
      </c>
      <c r="H1959" s="119" t="str" cm="1">
        <f t="array" ref="H1959">IF(SUMIF('BDD de référence'!$B$6:$B$4786,A1959,'BDD de référence'!$J$6:$J$4786)&gt;0,IFERROR((VLOOKUP(E1959,'Volet 1 - Domaines 2&amp;3'!$A$39:$L$43,11,0)*D1959+VLOOKUP(E1959,'Volet 1 - Domaines 2&amp;3'!$A$39:$L$43,12,0))*$B$6,error),"")</f>
        <v/>
      </c>
      <c r="I1959" s="119">
        <f>IFERROR((VLOOKUP(E1959,'Simulations - Consolidé'!$A$41:$P$45,15,0)*D1959+VLOOKUP(E1959,'Simulations - Consolidé'!$A$41:$P$45,16,0)),"")*$C$6</f>
        <v>6669.5895470383275</v>
      </c>
      <c r="J1959" s="167">
        <v>4597.1499999999996</v>
      </c>
      <c r="K1959" s="167">
        <v>5516.58</v>
      </c>
      <c r="L1959" s="167">
        <v>4177.0300000000007</v>
      </c>
      <c r="M1959" s="167">
        <v>5012.4400000000005</v>
      </c>
      <c r="N1959" s="167">
        <v>4590.25</v>
      </c>
      <c r="O1959" s="167">
        <v>5508.3</v>
      </c>
    </row>
    <row r="1960" spans="1:15">
      <c r="A1960" s="1" t="s">
        <v>8294</v>
      </c>
      <c r="B1960" s="1" t="str">
        <f>VLOOKUP(A1960,'BDD de référence'!$B$5:$D$5006,3,0)</f>
        <v>70</v>
      </c>
      <c r="C1960" s="1" t="str">
        <f>VLOOKUP(A1960,'BDD de référence'!$B$5:$E$5006,4,0)</f>
        <v>Bourgogne-Franche-Comté</v>
      </c>
      <c r="D1960" s="201">
        <v>12130</v>
      </c>
      <c r="E1960" s="189" t="str">
        <f t="shared" si="30"/>
        <v>Tranche B</v>
      </c>
      <c r="F1960" s="119">
        <f>IFERROR((VLOOKUP(E1960,'Simulations - Consolidé'!$A$41:$P$45,13,0)*D1960+VLOOKUP(E1960,'Simulations - Consolidé'!$A$41:$P$45,14,0)),"")*$B$6</f>
        <v>27151.741935483868</v>
      </c>
      <c r="G1960" s="119" t="str" cm="1">
        <f t="array" ref="G1960">IF(SUMIF('BDD de référence'!$B$6:$B$4786,A1960,'BDD de référence'!$I$6:$I$4786)&gt;0,IFERROR((VLOOKUP(E1960,'Volet 1 - Domaines 2&amp;3'!$A$39:$L$43,11,0)*D1960+VLOOKUP(E1960,'Volet 1 - Domaines 2&amp;3'!$A$39:$L$43,12,0))*$B$6,error),"")</f>
        <v/>
      </c>
      <c r="H1960" s="119" t="str" cm="1">
        <f t="array" ref="H1960">IF(SUMIF('BDD de référence'!$B$6:$B$4786,A1960,'BDD de référence'!$J$6:$J$4786)&gt;0,IFERROR((VLOOKUP(E1960,'Volet 1 - Domaines 2&amp;3'!$A$39:$L$43,11,0)*D1960+VLOOKUP(E1960,'Volet 1 - Domaines 2&amp;3'!$A$39:$L$43,12,0))*$B$6,error),"")</f>
        <v/>
      </c>
      <c r="I1960" s="119">
        <f>IFERROR((VLOOKUP(E1960,'Simulations - Consolidé'!$A$41:$P$45,15,0)*D1960+VLOOKUP(E1960,'Simulations - Consolidé'!$A$41:$P$45,16,0)),"")*$C$6</f>
        <v>11803.411487018095</v>
      </c>
      <c r="J1960" s="167">
        <v>7766.95</v>
      </c>
      <c r="K1960" s="167">
        <v>9320.34</v>
      </c>
      <c r="L1960" s="167">
        <v>6795.7</v>
      </c>
      <c r="M1960" s="167">
        <v>8154.84</v>
      </c>
      <c r="N1960" s="167">
        <v>5830.39</v>
      </c>
      <c r="O1960" s="167">
        <v>6996.47</v>
      </c>
    </row>
    <row r="1961" spans="1:15">
      <c r="A1961" s="1" t="s">
        <v>8305</v>
      </c>
      <c r="B1961" s="1" t="str">
        <f>VLOOKUP(A1961,'BDD de référence'!$B$5:$D$5006,3,0)</f>
        <v>70</v>
      </c>
      <c r="C1961" s="1" t="str">
        <f>VLOOKUP(A1961,'BDD de référence'!$B$5:$E$5006,4,0)</f>
        <v>Bourgogne-Franche-Comté</v>
      </c>
      <c r="D1961" s="201">
        <v>3798</v>
      </c>
      <c r="E1961" s="189" t="str">
        <f t="shared" si="30"/>
        <v>Tranche A</v>
      </c>
      <c r="F1961" s="119">
        <f>IFERROR((VLOOKUP(E1961,'Simulations - Consolidé'!$A$41:$P$45,13,0)*D1961+VLOOKUP(E1961,'Simulations - Consolidé'!$A$41:$P$45,14,0)),"")*$B$6</f>
        <v>18067.114285714288</v>
      </c>
      <c r="G1961" s="119" t="str" cm="1">
        <f t="array" ref="G1961">IF(SUMIF('BDD de référence'!$B$6:$B$4786,A1961,'BDD de référence'!$I$6:$I$4786)&gt;0,IFERROR((VLOOKUP(E1961,'Volet 1 - Domaines 2&amp;3'!$A$39:$L$43,11,0)*D1961+VLOOKUP(E1961,'Volet 1 - Domaines 2&amp;3'!$A$39:$L$43,12,0))*$B$6,error),"")</f>
        <v/>
      </c>
      <c r="H1961" s="119" t="str" cm="1">
        <f t="array" ref="H1961">IF(SUMIF('BDD de référence'!$B$6:$B$4786,A1961,'BDD de référence'!$J$6:$J$4786)&gt;0,IFERROR((VLOOKUP(E1961,'Volet 1 - Domaines 2&amp;3'!$A$39:$L$43,11,0)*D1961+VLOOKUP(E1961,'Volet 1 - Domaines 2&amp;3'!$A$39:$L$43,12,0))*$B$6,error),"")</f>
        <v/>
      </c>
      <c r="I1961" s="119">
        <f>IFERROR((VLOOKUP(E1961,'Simulations - Consolidé'!$A$41:$P$45,15,0)*D1961+VLOOKUP(E1961,'Simulations - Consolidé'!$A$41:$P$45,16,0)),"")*$C$6</f>
        <v>7854.1400696864102</v>
      </c>
      <c r="J1961" s="167">
        <v>5487.63</v>
      </c>
      <c r="K1961" s="167">
        <v>6585.16</v>
      </c>
      <c r="L1961" s="167">
        <v>4844.8900000000003</v>
      </c>
      <c r="M1961" s="167">
        <v>5813.87</v>
      </c>
      <c r="N1961" s="167">
        <v>5035.49</v>
      </c>
      <c r="O1961" s="167">
        <v>6042.59</v>
      </c>
    </row>
    <row r="1962" spans="1:15">
      <c r="A1962" s="1" t="s">
        <v>8279</v>
      </c>
      <c r="B1962" s="1" t="str">
        <f>VLOOKUP(A1962,'BDD de référence'!$B$5:$D$5006,3,0)</f>
        <v>70</v>
      </c>
      <c r="C1962" s="1" t="str">
        <f>VLOOKUP(A1962,'BDD de référence'!$B$5:$E$5006,4,0)</f>
        <v>Bourgogne-Franche-Comté</v>
      </c>
      <c r="D1962" s="201">
        <v>92080.75</v>
      </c>
      <c r="E1962" s="189" t="str">
        <f t="shared" si="30"/>
        <v>Tranche C</v>
      </c>
      <c r="F1962" s="119">
        <f>IFERROR((VLOOKUP(E1962,'Simulations - Consolidé'!$A$41:$P$45,13,0)*D1962+VLOOKUP(E1962,'Simulations - Consolidé'!$A$41:$P$45,14,0)),"")*$B$6</f>
        <v>69873.016987951807</v>
      </c>
      <c r="G1962" s="119" t="str" cm="1">
        <f t="array" ref="G1962">IF(SUMIF('BDD de référence'!$B$6:$B$4786,A1962,'BDD de référence'!$I$6:$I$4786)&gt;0,IFERROR((VLOOKUP(E1962,'Volet 1 - Domaines 2&amp;3'!$A$39:$L$43,11,0)*D1962+VLOOKUP(E1962,'Volet 1 - Domaines 2&amp;3'!$A$39:$L$43,12,0))*$B$6,error),"")</f>
        <v/>
      </c>
      <c r="H1962" s="119" t="str" cm="1">
        <f t="array" ref="H1962">IF(SUMIF('BDD de référence'!$B$6:$B$4786,A1962,'BDD de référence'!$J$6:$J$4786)&gt;0,IFERROR((VLOOKUP(E1962,'Volet 1 - Domaines 2&amp;3'!$A$39:$L$43,11,0)*D1962+VLOOKUP(E1962,'Volet 1 - Domaines 2&amp;3'!$A$39:$L$43,12,0))*$B$6,error),"")</f>
        <v/>
      </c>
      <c r="I1962" s="119">
        <f>IFERROR((VLOOKUP(E1962,'Simulations - Consolidé'!$A$41:$P$45,15,0)*D1962+VLOOKUP(E1962,'Simulations - Consolidé'!$A$41:$P$45,16,0)),"")*$C$6</f>
        <v>30375.213984719368</v>
      </c>
      <c r="J1962" s="167">
        <v>18378.25</v>
      </c>
      <c r="K1962" s="167">
        <v>22053.9</v>
      </c>
      <c r="L1962" s="167">
        <v>13355.800000000001</v>
      </c>
      <c r="M1962" s="167">
        <v>16026.96</v>
      </c>
      <c r="N1962" s="167">
        <v>10019.960000000001</v>
      </c>
      <c r="O1962" s="167">
        <v>12023.960000000001</v>
      </c>
    </row>
    <row r="1963" spans="1:15">
      <c r="A1963" s="1" t="s">
        <v>8307</v>
      </c>
      <c r="B1963" s="1" t="str">
        <f>VLOOKUP(A1963,'BDD de référence'!$B$5:$D$5006,3,0)</f>
        <v>70</v>
      </c>
      <c r="C1963" s="1" t="str">
        <f>VLOOKUP(A1963,'BDD de référence'!$B$5:$E$5006,4,0)</f>
        <v>Bourgogne-Franche-Comté</v>
      </c>
      <c r="D1963" s="201">
        <v>3550.5</v>
      </c>
      <c r="E1963" s="189" t="str">
        <f t="shared" si="30"/>
        <v>Tranche A</v>
      </c>
      <c r="F1963" s="119">
        <f>IFERROR((VLOOKUP(E1963,'Simulations - Consolidé'!$A$41:$P$45,13,0)*D1963+VLOOKUP(E1963,'Simulations - Consolidé'!$A$41:$P$45,14,0)),"")*$B$6</f>
        <v>17886.792857142857</v>
      </c>
      <c r="G1963" s="119" t="str" cm="1">
        <f t="array" ref="G1963">IF(SUMIF('BDD de référence'!$B$6:$B$4786,A1963,'BDD de référence'!$I$6:$I$4786)&gt;0,IFERROR((VLOOKUP(E1963,'Volet 1 - Domaines 2&amp;3'!$A$39:$L$43,11,0)*D1963+VLOOKUP(E1963,'Volet 1 - Domaines 2&amp;3'!$A$39:$L$43,12,0))*$B$6,error),"")</f>
        <v/>
      </c>
      <c r="H1963" s="119" t="str" cm="1">
        <f t="array" ref="H1963">IF(SUMIF('BDD de référence'!$B$6:$B$4786,A1963,'BDD de référence'!$J$6:$J$4786)&gt;0,IFERROR((VLOOKUP(E1963,'Volet 1 - Domaines 2&amp;3'!$A$39:$L$43,11,0)*D1963+VLOOKUP(E1963,'Volet 1 - Domaines 2&amp;3'!$A$39:$L$43,12,0))*$B$6,error),"")</f>
        <v/>
      </c>
      <c r="I1963" s="119">
        <f>IFERROR((VLOOKUP(E1963,'Simulations - Consolidé'!$A$41:$P$45,15,0)*D1963+VLOOKUP(E1963,'Simulations - Consolidé'!$A$41:$P$45,16,0)),"")*$C$6</f>
        <v>7775.750696864111</v>
      </c>
      <c r="J1963" s="167">
        <v>5428.7</v>
      </c>
      <c r="K1963" s="167">
        <v>6514.44</v>
      </c>
      <c r="L1963" s="167">
        <v>4800.7</v>
      </c>
      <c r="M1963" s="167">
        <v>5760.84</v>
      </c>
      <c r="N1963" s="167">
        <v>5006.0200000000004</v>
      </c>
      <c r="O1963" s="167">
        <v>6007.2300000000005</v>
      </c>
    </row>
    <row r="1964" spans="1:15">
      <c r="A1964" s="1" t="s">
        <v>8273</v>
      </c>
      <c r="B1964" s="1" t="str">
        <f>VLOOKUP(A1964,'BDD de référence'!$B$5:$D$5006,3,0)</f>
        <v>70</v>
      </c>
      <c r="C1964" s="1" t="str">
        <f>VLOOKUP(A1964,'BDD de référence'!$B$5:$E$5006,4,0)</f>
        <v>Bourgogne-Franche-Comté</v>
      </c>
      <c r="D1964" s="201">
        <v>175893.5</v>
      </c>
      <c r="E1964" s="189" t="str">
        <f t="shared" si="30"/>
        <v>Tranche C</v>
      </c>
      <c r="F1964" s="119">
        <f>IFERROR((VLOOKUP(E1964,'Simulations - Consolidé'!$A$41:$P$45,13,0)*D1964+VLOOKUP(E1964,'Simulations - Consolidé'!$A$41:$P$45,14,0)),"")*$B$6</f>
        <v>104892.60939759036</v>
      </c>
      <c r="G1964" s="119" cm="1">
        <f t="array" ref="G1964">IF(SUMIF('BDD de référence'!$B$6:$B$4786,A1964,'BDD de référence'!$I$6:$I$4786)&gt;0,IFERROR((VLOOKUP(E1964,'Volet 1 - Domaines 2&amp;3'!$A$39:$L$43,11,0)*D1964+VLOOKUP(E1964,'Volet 1 - Domaines 2&amp;3'!$A$39:$L$43,12,0))*$B$6,error),"")</f>
        <v>38437.331807228911</v>
      </c>
      <c r="H1964" s="119" cm="1">
        <f t="array" ref="H1964">IF(SUMIF('BDD de référence'!$B$6:$B$4786,A1964,'BDD de référence'!$J$6:$J$4786)&gt;0,IFERROR((VLOOKUP(E1964,'Volet 1 - Domaines 2&amp;3'!$A$39:$L$43,11,0)*D1964+VLOOKUP(E1964,'Volet 1 - Domaines 2&amp;3'!$A$39:$L$43,12,0))*$B$6,error),"")</f>
        <v>38437.331807228911</v>
      </c>
      <c r="I1964" s="119">
        <f>IFERROR((VLOOKUP(E1964,'Simulations - Consolidé'!$A$41:$P$45,15,0)*D1964+VLOOKUP(E1964,'Simulations - Consolidé'!$A$41:$P$45,16,0)),"")*$C$6</f>
        <v>45598.939235968268</v>
      </c>
      <c r="J1964" s="167">
        <v>27466.37</v>
      </c>
      <c r="K1964" s="167">
        <v>32959.65</v>
      </c>
      <c r="L1964" s="167">
        <v>17899.849999999999</v>
      </c>
      <c r="M1964" s="167">
        <v>21479.82</v>
      </c>
      <c r="N1964" s="167">
        <v>14059.130000000001</v>
      </c>
      <c r="O1964" s="167">
        <v>16870.96</v>
      </c>
    </row>
    <row r="1965" spans="1:15">
      <c r="A1965" s="1" t="s">
        <v>8286</v>
      </c>
      <c r="B1965" s="1" t="str">
        <f>VLOOKUP(A1965,'BDD de référence'!$B$5:$D$5006,3,0)</f>
        <v>70</v>
      </c>
      <c r="C1965" s="1" t="str">
        <f>VLOOKUP(A1965,'BDD de référence'!$B$5:$E$5006,4,0)</f>
        <v>Bourgogne-Franche-Comté</v>
      </c>
      <c r="D1965" s="201">
        <v>18195.5</v>
      </c>
      <c r="E1965" s="189" t="str">
        <f t="shared" si="30"/>
        <v>Tranche B</v>
      </c>
      <c r="F1965" s="119">
        <f>IFERROR((VLOOKUP(E1965,'Simulations - Consolidé'!$A$41:$P$45,13,0)*D1965+VLOOKUP(E1965,'Simulations - Consolidé'!$A$41:$P$45,14,0)),"")*$B$6</f>
        <v>35134.722580645161</v>
      </c>
      <c r="G1965" s="119" cm="1">
        <f t="array" ref="G1965">IF(SUMIF('BDD de référence'!$B$6:$B$4786,A1965,'BDD de référence'!$I$6:$I$4786)&gt;0,IFERROR((VLOOKUP(E1965,'Volet 1 - Domaines 2&amp;3'!$A$39:$L$43,11,0)*D1965+VLOOKUP(E1965,'Volet 1 - Domaines 2&amp;3'!$A$39:$L$43,12,0))*$B$6,error),"")</f>
        <v>19031.308064516128</v>
      </c>
      <c r="H1965" s="119" cm="1">
        <f t="array" ref="H1965">IF(SUMIF('BDD de référence'!$B$6:$B$4786,A1965,'BDD de référence'!$J$6:$J$4786)&gt;0,IFERROR((VLOOKUP(E1965,'Volet 1 - Domaines 2&amp;3'!$A$39:$L$43,11,0)*D1965+VLOOKUP(E1965,'Volet 1 - Domaines 2&amp;3'!$A$39:$L$43,12,0))*$B$6,error),"")</f>
        <v>19031.308064516128</v>
      </c>
      <c r="I1965" s="119">
        <f>IFERROR((VLOOKUP(E1965,'Simulations - Consolidé'!$A$41:$P$45,15,0)*D1965+VLOOKUP(E1965,'Simulations - Consolidé'!$A$41:$P$45,16,0)),"")*$C$6</f>
        <v>15273.774665617626</v>
      </c>
      <c r="J1965" s="167">
        <v>9560.5</v>
      </c>
      <c r="K1965" s="167">
        <v>11472.6</v>
      </c>
      <c r="L1965" s="167">
        <v>8426.2199999999993</v>
      </c>
      <c r="M1965" s="167">
        <v>10111.469999999999</v>
      </c>
      <c r="N1965" s="167">
        <v>6319.54</v>
      </c>
      <c r="O1965" s="167">
        <v>7583.45</v>
      </c>
    </row>
    <row r="1966" spans="1:15">
      <c r="A1966" s="1" t="s">
        <v>8281</v>
      </c>
      <c r="B1966" s="1" t="str">
        <f>VLOOKUP(A1966,'BDD de référence'!$B$5:$D$5006,3,0)</f>
        <v>70</v>
      </c>
      <c r="C1966" s="1" t="str">
        <f>VLOOKUP(A1966,'BDD de référence'!$B$5:$E$5006,4,0)</f>
        <v>Bourgogne-Franche-Comté</v>
      </c>
      <c r="D1966" s="201">
        <v>23187.5</v>
      </c>
      <c r="E1966" s="189" t="str">
        <f t="shared" si="30"/>
        <v>Tranche C</v>
      </c>
      <c r="F1966" s="119">
        <f>IFERROR((VLOOKUP(E1966,'Simulations - Consolidé'!$A$41:$P$45,13,0)*D1966+VLOOKUP(E1966,'Simulations - Consolidé'!$A$41:$P$45,14,0)),"")*$B$6</f>
        <v>41087.259036144576</v>
      </c>
      <c r="G1966" s="119" t="str" cm="1">
        <f t="array" ref="G1966">IF(SUMIF('BDD de référence'!$B$6:$B$4786,A1966,'BDD de référence'!$I$6:$I$4786)&gt;0,IFERROR((VLOOKUP(E1966,'Volet 1 - Domaines 2&amp;3'!$A$39:$L$43,11,0)*D1966+VLOOKUP(E1966,'Volet 1 - Domaines 2&amp;3'!$A$39:$L$43,12,0))*$B$6,error),"")</f>
        <v/>
      </c>
      <c r="H1966" s="119" cm="1">
        <f t="array" ref="H1966">IF(SUMIF('BDD de référence'!$B$6:$B$4786,A1966,'BDD de référence'!$J$6:$J$4786)&gt;0,IFERROR((VLOOKUP(E1966,'Volet 1 - Domaines 2&amp;3'!$A$39:$L$43,11,0)*D1966+VLOOKUP(E1966,'Volet 1 - Domaines 2&amp;3'!$A$39:$L$43,12,0))*$B$6,error),"")</f>
        <v>22173.222891566264</v>
      </c>
      <c r="I1966" s="119">
        <f>IFERROR((VLOOKUP(E1966,'Simulations - Consolidé'!$A$41:$P$45,15,0)*D1966+VLOOKUP(E1966,'Simulations - Consolidé'!$A$41:$P$45,16,0)),"")*$C$6</f>
        <v>17861.46267998825</v>
      </c>
      <c r="J1966" s="167">
        <v>10907.89</v>
      </c>
      <c r="K1966" s="167">
        <v>13089.47</v>
      </c>
      <c r="L1966" s="167">
        <v>9620.61</v>
      </c>
      <c r="M1966" s="167">
        <v>11544.74</v>
      </c>
      <c r="N1966" s="167">
        <v>6699.8</v>
      </c>
      <c r="O1966" s="167">
        <v>8039.76</v>
      </c>
    </row>
    <row r="1967" spans="1:15">
      <c r="A1967" s="1" t="s">
        <v>8298</v>
      </c>
      <c r="B1967" s="1" t="str">
        <f>VLOOKUP(A1967,'BDD de référence'!$B$5:$D$5006,3,0)</f>
        <v>70</v>
      </c>
      <c r="C1967" s="1" t="str">
        <f>VLOOKUP(A1967,'BDD de référence'!$B$5:$E$5006,4,0)</f>
        <v>Bourgogne-Franche-Comté</v>
      </c>
      <c r="D1967" s="201">
        <v>8419</v>
      </c>
      <c r="E1967" s="189" t="str">
        <f t="shared" si="30"/>
        <v>Tranche B</v>
      </c>
      <c r="F1967" s="119">
        <f>IFERROR((VLOOKUP(E1967,'Simulations - Consolidé'!$A$41:$P$45,13,0)*D1967+VLOOKUP(E1967,'Simulations - Consolidé'!$A$41:$P$45,14,0)),"")*$B$6</f>
        <v>22267.58709677419</v>
      </c>
      <c r="G1967" s="119" t="str" cm="1">
        <f t="array" ref="G1967">IF(SUMIF('BDD de référence'!$B$6:$B$4786,A1967,'BDD de référence'!$I$6:$I$4786)&gt;0,IFERROR((VLOOKUP(E1967,'Volet 1 - Domaines 2&amp;3'!$A$39:$L$43,11,0)*D1967+VLOOKUP(E1967,'Volet 1 - Domaines 2&amp;3'!$A$39:$L$43,12,0))*$B$6,error),"")</f>
        <v/>
      </c>
      <c r="H1967" s="119" t="str" cm="1">
        <f t="array" ref="H1967">IF(SUMIF('BDD de référence'!$B$6:$B$4786,A1967,'BDD de référence'!$J$6:$J$4786)&gt;0,IFERROR((VLOOKUP(E1967,'Volet 1 - Domaines 2&amp;3'!$A$39:$L$43,11,0)*D1967+VLOOKUP(E1967,'Volet 1 - Domaines 2&amp;3'!$A$39:$L$43,12,0))*$B$6,error),"")</f>
        <v/>
      </c>
      <c r="I1967" s="119">
        <f>IFERROR((VLOOKUP(E1967,'Simulations - Consolidé'!$A$41:$P$45,15,0)*D1967+VLOOKUP(E1967,'Simulations - Consolidé'!$A$41:$P$45,16,0)),"")*$C$6</f>
        <v>9680.1705743509028</v>
      </c>
      <c r="J1967" s="167">
        <v>6669.6</v>
      </c>
      <c r="K1967" s="167">
        <v>8003.52</v>
      </c>
      <c r="L1967" s="167">
        <v>5798.13</v>
      </c>
      <c r="M1967" s="167">
        <v>6957.76</v>
      </c>
      <c r="N1967" s="167">
        <v>5531.1100000000006</v>
      </c>
      <c r="O1967" s="167">
        <v>6637.34</v>
      </c>
    </row>
    <row r="1968" spans="1:15">
      <c r="A1968" s="1" t="s">
        <v>8303</v>
      </c>
      <c r="B1968" s="1" t="str">
        <f>VLOOKUP(A1968,'BDD de référence'!$B$5:$D$5006,3,0)</f>
        <v>70</v>
      </c>
      <c r="C1968" s="1" t="str">
        <f>VLOOKUP(A1968,'BDD de référence'!$B$5:$E$5006,4,0)</f>
        <v>Bourgogne-Franche-Comté</v>
      </c>
      <c r="D1968" s="201">
        <v>5383</v>
      </c>
      <c r="E1968" s="189" t="str">
        <f t="shared" si="30"/>
        <v>Tranche A</v>
      </c>
      <c r="F1968" s="119">
        <f>IFERROR((VLOOKUP(E1968,'Simulations - Consolidé'!$A$41:$P$45,13,0)*D1968+VLOOKUP(E1968,'Simulations - Consolidé'!$A$41:$P$45,14,0)),"")*$B$6</f>
        <v>19221.899999999998</v>
      </c>
      <c r="G1968" s="119" t="str" cm="1">
        <f t="array" ref="G1968">IF(SUMIF('BDD de référence'!$B$6:$B$4786,A1968,'BDD de référence'!$I$6:$I$4786)&gt;0,IFERROR((VLOOKUP(E1968,'Volet 1 - Domaines 2&amp;3'!$A$39:$L$43,11,0)*D1968+VLOOKUP(E1968,'Volet 1 - Domaines 2&amp;3'!$A$39:$L$43,12,0))*$B$6,error),"")</f>
        <v/>
      </c>
      <c r="H1968" s="119" t="str" cm="1">
        <f t="array" ref="H1968">IF(SUMIF('BDD de référence'!$B$6:$B$4786,A1968,'BDD de référence'!$J$6:$J$4786)&gt;0,IFERROR((VLOOKUP(E1968,'Volet 1 - Domaines 2&amp;3'!$A$39:$L$43,11,0)*D1968+VLOOKUP(E1968,'Volet 1 - Domaines 2&amp;3'!$A$39:$L$43,12,0))*$B$6,error),"")</f>
        <v/>
      </c>
      <c r="I1968" s="119">
        <f>IFERROR((VLOOKUP(E1968,'Simulations - Consolidé'!$A$41:$P$45,15,0)*D1968+VLOOKUP(E1968,'Simulations - Consolidé'!$A$41:$P$45,16,0)),"")*$C$6</f>
        <v>8356.1487804878052</v>
      </c>
      <c r="J1968" s="167">
        <v>5865</v>
      </c>
      <c r="K1968" s="167">
        <v>7038</v>
      </c>
      <c r="L1968" s="167">
        <v>5127.92</v>
      </c>
      <c r="M1968" s="167">
        <v>6153.51</v>
      </c>
      <c r="N1968" s="167">
        <v>5224.17</v>
      </c>
      <c r="O1968" s="167">
        <v>6269.01</v>
      </c>
    </row>
    <row r="1969" spans="1:15">
      <c r="A1969" s="1" t="s">
        <v>8288</v>
      </c>
      <c r="B1969" s="1" t="str">
        <f>VLOOKUP(A1969,'BDD de référence'!$B$5:$D$5006,3,0)</f>
        <v>70</v>
      </c>
      <c r="C1969" s="1" t="str">
        <f>VLOOKUP(A1969,'BDD de référence'!$B$5:$E$5006,4,0)</f>
        <v>Bourgogne-Franche-Comté</v>
      </c>
      <c r="D1969" s="201">
        <v>16973.5</v>
      </c>
      <c r="E1969" s="189" t="str">
        <f t="shared" si="30"/>
        <v>Tranche B</v>
      </c>
      <c r="F1969" s="119">
        <f>IFERROR((VLOOKUP(E1969,'Simulations - Consolidé'!$A$41:$P$45,13,0)*D1969+VLOOKUP(E1969,'Simulations - Consolidé'!$A$41:$P$45,14,0)),"")*$B$6</f>
        <v>33526.412903225806</v>
      </c>
      <c r="G1969" s="119" t="str" cm="1">
        <f t="array" ref="G1969">IF(SUMIF('BDD de référence'!$B$6:$B$4786,A1969,'BDD de référence'!$I$6:$I$4786)&gt;0,IFERROR((VLOOKUP(E1969,'Volet 1 - Domaines 2&amp;3'!$A$39:$L$43,11,0)*D1969+VLOOKUP(E1969,'Volet 1 - Domaines 2&amp;3'!$A$39:$L$43,12,0))*$B$6,error),"")</f>
        <v/>
      </c>
      <c r="H1969" s="119" t="str" cm="1">
        <f t="array" ref="H1969">IF(SUMIF('BDD de référence'!$B$6:$B$4786,A1969,'BDD de référence'!$J$6:$J$4786)&gt;0,IFERROR((VLOOKUP(E1969,'Volet 1 - Domaines 2&amp;3'!$A$39:$L$43,11,0)*D1969+VLOOKUP(E1969,'Volet 1 - Domaines 2&amp;3'!$A$39:$L$43,12,0))*$B$6,error),"")</f>
        <v/>
      </c>
      <c r="I1969" s="119">
        <f>IFERROR((VLOOKUP(E1969,'Simulations - Consolidé'!$A$41:$P$45,15,0)*D1969+VLOOKUP(E1969,'Simulations - Consolidé'!$A$41:$P$45,16,0)),"")*$C$6</f>
        <v>14574.609913453973</v>
      </c>
      <c r="J1969" s="167">
        <v>9199.16</v>
      </c>
      <c r="K1969" s="167">
        <v>11039</v>
      </c>
      <c r="L1969" s="167">
        <v>8097.72</v>
      </c>
      <c r="M1969" s="167">
        <v>9717.27</v>
      </c>
      <c r="N1969" s="167">
        <v>6220.99</v>
      </c>
      <c r="O1969" s="167">
        <v>7465.1900000000005</v>
      </c>
    </row>
    <row r="1970" spans="1:15">
      <c r="A1970" s="1" t="s">
        <v>8368</v>
      </c>
      <c r="B1970" s="1" t="str">
        <f>VLOOKUP(A1970,'BDD de référence'!$B$5:$D$5006,3,0)</f>
        <v>71</v>
      </c>
      <c r="C1970" s="1" t="str">
        <f>VLOOKUP(A1970,'BDD de référence'!$B$5:$E$5006,4,0)</f>
        <v>Bourgogne-Franche-Comté</v>
      </c>
      <c r="D1970" s="201">
        <v>21055</v>
      </c>
      <c r="E1970" s="189" t="str">
        <f t="shared" si="30"/>
        <v>Tranche B</v>
      </c>
      <c r="F1970" s="119">
        <f>IFERROR((VLOOKUP(E1970,'Simulations - Consolidé'!$A$41:$P$45,13,0)*D1970+VLOOKUP(E1970,'Simulations - Consolidé'!$A$41:$P$45,14,0)),"")*$B$6</f>
        <v>38898.193548387091</v>
      </c>
      <c r="G1970" s="119" t="str" cm="1">
        <f t="array" ref="G1970">IF(SUMIF('BDD de référence'!$B$6:$B$4786,A1970,'BDD de référence'!$I$6:$I$4786)&gt;0,IFERROR((VLOOKUP(E1970,'Volet 1 - Domaines 2&amp;3'!$A$39:$L$43,11,0)*D1970+VLOOKUP(E1970,'Volet 1 - Domaines 2&amp;3'!$A$39:$L$43,12,0))*$B$6,error),"")</f>
        <v/>
      </c>
      <c r="H1970" s="119" t="str" cm="1">
        <f t="array" ref="H1970">IF(SUMIF('BDD de référence'!$B$6:$B$4786,A1970,'BDD de référence'!$J$6:$J$4786)&gt;0,IFERROR((VLOOKUP(E1970,'Volet 1 - Domaines 2&amp;3'!$A$39:$L$43,11,0)*D1970+VLOOKUP(E1970,'Volet 1 - Domaines 2&amp;3'!$A$39:$L$43,12,0))*$B$6,error),"")</f>
        <v/>
      </c>
      <c r="I1970" s="119">
        <f>IFERROR((VLOOKUP(E1970,'Simulations - Consolidé'!$A$41:$P$45,15,0)*D1970+VLOOKUP(E1970,'Simulations - Consolidé'!$A$41:$P$45,16,0)),"")*$C$6</f>
        <v>16909.831628638865</v>
      </c>
      <c r="J1970" s="167">
        <v>10406.049999999999</v>
      </c>
      <c r="K1970" s="167">
        <v>12487.26</v>
      </c>
      <c r="L1970" s="167">
        <v>9194.9</v>
      </c>
      <c r="M1970" s="167">
        <v>11033.88</v>
      </c>
      <c r="N1970" s="167">
        <v>6550.1500000000005</v>
      </c>
      <c r="O1970" s="167">
        <v>7860.18</v>
      </c>
    </row>
    <row r="1971" spans="1:15">
      <c r="A1971" s="1" t="s">
        <v>8370</v>
      </c>
      <c r="B1971" s="1" t="str">
        <f>VLOOKUP(A1971,'BDD de référence'!$B$5:$D$5006,3,0)</f>
        <v>71</v>
      </c>
      <c r="C1971" s="1" t="str">
        <f>VLOOKUP(A1971,'BDD de référence'!$B$5:$E$5006,4,0)</f>
        <v>Bourgogne-Franche-Comté</v>
      </c>
      <c r="D1971" s="201">
        <v>17386.5</v>
      </c>
      <c r="E1971" s="189" t="str">
        <f t="shared" si="30"/>
        <v>Tranche B</v>
      </c>
      <c r="F1971" s="119">
        <f>IFERROR((VLOOKUP(E1971,'Simulations - Consolidé'!$A$41:$P$45,13,0)*D1971+VLOOKUP(E1971,'Simulations - Consolidé'!$A$41:$P$45,14,0)),"")*$B$6</f>
        <v>34069.974193548383</v>
      </c>
      <c r="G1971" s="119" t="str" cm="1">
        <f t="array" ref="G1971">IF(SUMIF('BDD de référence'!$B$6:$B$4786,A1971,'BDD de référence'!$I$6:$I$4786)&gt;0,IFERROR((VLOOKUP(E1971,'Volet 1 - Domaines 2&amp;3'!$A$39:$L$43,11,0)*D1971+VLOOKUP(E1971,'Volet 1 - Domaines 2&amp;3'!$A$39:$L$43,12,0))*$B$6,error),"")</f>
        <v/>
      </c>
      <c r="H1971" s="119" t="str" cm="1">
        <f t="array" ref="H1971">IF(SUMIF('BDD de référence'!$B$6:$B$4786,A1971,'BDD de référence'!$J$6:$J$4786)&gt;0,IFERROR((VLOOKUP(E1971,'Volet 1 - Domaines 2&amp;3'!$A$39:$L$43,11,0)*D1971+VLOOKUP(E1971,'Volet 1 - Domaines 2&amp;3'!$A$39:$L$43,12,0))*$B$6,error),"")</f>
        <v/>
      </c>
      <c r="I1971" s="119">
        <f>IFERROR((VLOOKUP(E1971,'Simulations - Consolidé'!$A$41:$P$45,15,0)*D1971+VLOOKUP(E1971,'Simulations - Consolidé'!$A$41:$P$45,16,0)),"")*$C$6</f>
        <v>14810.907002360345</v>
      </c>
      <c r="J1971" s="167">
        <v>9321.2900000000009</v>
      </c>
      <c r="K1971" s="167">
        <v>11185.550000000001</v>
      </c>
      <c r="L1971" s="167">
        <v>8208.75</v>
      </c>
      <c r="M1971" s="167">
        <v>9850.5</v>
      </c>
      <c r="N1971" s="167">
        <v>6254.3</v>
      </c>
      <c r="O1971" s="167">
        <v>7505.16</v>
      </c>
    </row>
    <row r="1972" spans="1:15">
      <c r="A1972" s="1" t="s">
        <v>8356</v>
      </c>
      <c r="B1972" s="1" t="str">
        <f>VLOOKUP(A1972,'BDD de référence'!$B$5:$D$5006,3,0)</f>
        <v>71</v>
      </c>
      <c r="C1972" s="1" t="str">
        <f>VLOOKUP(A1972,'BDD de référence'!$B$5:$E$5006,4,0)</f>
        <v>Bourgogne-Franche-Comté</v>
      </c>
      <c r="D1972" s="201">
        <v>43592.5</v>
      </c>
      <c r="E1972" s="189" t="str">
        <f t="shared" si="30"/>
        <v>Tranche C</v>
      </c>
      <c r="F1972" s="119">
        <f>IFERROR((VLOOKUP(E1972,'Simulations - Consolidé'!$A$41:$P$45,13,0)*D1972+VLOOKUP(E1972,'Simulations - Consolidé'!$A$41:$P$45,14,0)),"")*$B$6</f>
        <v>49613.107228915658</v>
      </c>
      <c r="G1972" s="119" t="str" cm="1">
        <f t="array" ref="G1972">IF(SUMIF('BDD de référence'!$B$6:$B$4786,A1972,'BDD de référence'!$I$6:$I$4786)&gt;0,IFERROR((VLOOKUP(E1972,'Volet 1 - Domaines 2&amp;3'!$A$39:$L$43,11,0)*D1972+VLOOKUP(E1972,'Volet 1 - Domaines 2&amp;3'!$A$39:$L$43,12,0))*$B$6,error),"")</f>
        <v/>
      </c>
      <c r="H1972" s="119" t="str" cm="1">
        <f t="array" ref="H1972">IF(SUMIF('BDD de référence'!$B$6:$B$4786,A1972,'BDD de référence'!$J$6:$J$4786)&gt;0,IFERROR((VLOOKUP(E1972,'Volet 1 - Domaines 2&amp;3'!$A$39:$L$43,11,0)*D1972+VLOOKUP(E1972,'Volet 1 - Domaines 2&amp;3'!$A$39:$L$43,12,0))*$B$6,error),"")</f>
        <v/>
      </c>
      <c r="I1972" s="119">
        <f>IFERROR((VLOOKUP(E1972,'Simulations - Consolidé'!$A$41:$P$45,15,0)*D1972+VLOOKUP(E1972,'Simulations - Consolidé'!$A$41:$P$45,16,0)),"")*$C$6</f>
        <v>21567.821363502793</v>
      </c>
      <c r="J1972" s="167">
        <v>13120.48</v>
      </c>
      <c r="K1972" s="167">
        <v>15744.58</v>
      </c>
      <c r="L1972" s="167">
        <v>10726.91</v>
      </c>
      <c r="M1972" s="167">
        <v>12872.300000000001</v>
      </c>
      <c r="N1972" s="167">
        <v>7683.18</v>
      </c>
      <c r="O1972" s="167">
        <v>9219.82</v>
      </c>
    </row>
    <row r="1973" spans="1:15">
      <c r="A1973" s="1" t="s">
        <v>8374</v>
      </c>
      <c r="B1973" s="1" t="str">
        <f>VLOOKUP(A1973,'BDD de référence'!$B$5:$D$5006,3,0)</f>
        <v>71</v>
      </c>
      <c r="C1973" s="1" t="str">
        <f>VLOOKUP(A1973,'BDD de référence'!$B$5:$E$5006,4,0)</f>
        <v>Bourgogne-Franche-Comté</v>
      </c>
      <c r="D1973" s="201">
        <v>16154</v>
      </c>
      <c r="E1973" s="189" t="str">
        <f t="shared" si="30"/>
        <v>Tranche B</v>
      </c>
      <c r="F1973" s="119">
        <f>IFERROR((VLOOKUP(E1973,'Simulations - Consolidé'!$A$41:$P$45,13,0)*D1973+VLOOKUP(E1973,'Simulations - Consolidé'!$A$41:$P$45,14,0)),"")*$B$6</f>
        <v>32447.845161290323</v>
      </c>
      <c r="G1973" s="119" t="str" cm="1">
        <f t="array" ref="G1973">IF(SUMIF('BDD de référence'!$B$6:$B$4786,A1973,'BDD de référence'!$I$6:$I$4786)&gt;0,IFERROR((VLOOKUP(E1973,'Volet 1 - Domaines 2&amp;3'!$A$39:$L$43,11,0)*D1973+VLOOKUP(E1973,'Volet 1 - Domaines 2&amp;3'!$A$39:$L$43,12,0))*$B$6,error),"")</f>
        <v/>
      </c>
      <c r="H1973" s="119" t="str" cm="1">
        <f t="array" ref="H1973">IF(SUMIF('BDD de référence'!$B$6:$B$4786,A1973,'BDD de référence'!$J$6:$J$4786)&gt;0,IFERROR((VLOOKUP(E1973,'Volet 1 - Domaines 2&amp;3'!$A$39:$L$43,11,0)*D1973+VLOOKUP(E1973,'Volet 1 - Domaines 2&amp;3'!$A$39:$L$43,12,0))*$B$6,error),"")</f>
        <v/>
      </c>
      <c r="I1973" s="119">
        <f>IFERROR((VLOOKUP(E1973,'Simulations - Consolidé'!$A$41:$P$45,15,0)*D1973+VLOOKUP(E1973,'Simulations - Consolidé'!$A$41:$P$45,16,0)),"")*$C$6</f>
        <v>14105.734697088907</v>
      </c>
      <c r="J1973" s="167">
        <v>8956.84</v>
      </c>
      <c r="K1973" s="167">
        <v>10748.210000000001</v>
      </c>
      <c r="L1973" s="167">
        <v>7877.43</v>
      </c>
      <c r="M1973" s="167">
        <v>9452.92</v>
      </c>
      <c r="N1973" s="167">
        <v>6154.9</v>
      </c>
      <c r="O1973" s="167">
        <v>7385.88</v>
      </c>
    </row>
    <row r="1974" spans="1:15">
      <c r="A1974" s="1" t="s">
        <v>8428</v>
      </c>
      <c r="B1974" s="1" t="str">
        <f>VLOOKUP(A1974,'BDD de référence'!$B$5:$D$5006,3,0)</f>
        <v>71</v>
      </c>
      <c r="C1974" s="1" t="str">
        <f>VLOOKUP(A1974,'BDD de référence'!$B$5:$E$5006,4,0)</f>
        <v>Bourgogne-Franche-Comté</v>
      </c>
      <c r="D1974" s="201">
        <v>1555</v>
      </c>
      <c r="E1974" s="189" t="str">
        <f t="shared" si="30"/>
        <v>Tranche A</v>
      </c>
      <c r="F1974" s="119">
        <f>IFERROR((VLOOKUP(E1974,'Simulations - Consolidé'!$A$41:$P$45,13,0)*D1974+VLOOKUP(E1974,'Simulations - Consolidé'!$A$41:$P$45,14,0)),"")*$B$6</f>
        <v>16432.928571428569</v>
      </c>
      <c r="G1974" s="119" t="str" cm="1">
        <f t="array" ref="G1974">IF(SUMIF('BDD de référence'!$B$6:$B$4786,A1974,'BDD de référence'!$I$6:$I$4786)&gt;0,IFERROR((VLOOKUP(E1974,'Volet 1 - Domaines 2&amp;3'!$A$39:$L$43,11,0)*D1974+VLOOKUP(E1974,'Volet 1 - Domaines 2&amp;3'!$A$39:$L$43,12,0))*$B$6,error),"")</f>
        <v/>
      </c>
      <c r="H1974" s="119" t="str" cm="1">
        <f t="array" ref="H1974">IF(SUMIF('BDD de référence'!$B$6:$B$4786,A1974,'BDD de référence'!$J$6:$J$4786)&gt;0,IFERROR((VLOOKUP(E1974,'Volet 1 - Domaines 2&amp;3'!$A$39:$L$43,11,0)*D1974+VLOOKUP(E1974,'Volet 1 - Domaines 2&amp;3'!$A$39:$L$43,12,0))*$B$6,error),"")</f>
        <v/>
      </c>
      <c r="I1974" s="119">
        <f>IFERROR((VLOOKUP(E1974,'Simulations - Consolidé'!$A$41:$P$45,15,0)*D1974+VLOOKUP(E1974,'Simulations - Consolidé'!$A$41:$P$45,16,0)),"")*$C$6</f>
        <v>7143.726480836237</v>
      </c>
      <c r="J1974" s="167">
        <v>4953.58</v>
      </c>
      <c r="K1974" s="167">
        <v>5944.3</v>
      </c>
      <c r="L1974" s="167">
        <v>4444.3500000000004</v>
      </c>
      <c r="M1974" s="167">
        <v>5333.22</v>
      </c>
      <c r="N1974" s="167">
        <v>4768.46</v>
      </c>
      <c r="O1974" s="167">
        <v>5722.16</v>
      </c>
    </row>
    <row r="1975" spans="1:15">
      <c r="A1975" s="1" t="s">
        <v>8392</v>
      </c>
      <c r="B1975" s="1" t="str">
        <f>VLOOKUP(A1975,'BDD de référence'!$B$5:$D$5006,3,0)</f>
        <v>71</v>
      </c>
      <c r="C1975" s="1" t="str">
        <f>VLOOKUP(A1975,'BDD de référence'!$B$5:$E$5006,4,0)</f>
        <v>Bourgogne-Franche-Comté</v>
      </c>
      <c r="D1975" s="201">
        <v>10494.5</v>
      </c>
      <c r="E1975" s="189" t="str">
        <f t="shared" si="30"/>
        <v>Tranche B</v>
      </c>
      <c r="F1975" s="119">
        <f>IFERROR((VLOOKUP(E1975,'Simulations - Consolidé'!$A$41:$P$45,13,0)*D1975+VLOOKUP(E1975,'Simulations - Consolidé'!$A$41:$P$45,14,0)),"")*$B$6</f>
        <v>24999.212903225805</v>
      </c>
      <c r="G1975" s="119" t="str" cm="1">
        <f t="array" ref="G1975">IF(SUMIF('BDD de référence'!$B$6:$B$4786,A1975,'BDD de référence'!$I$6:$I$4786)&gt;0,IFERROR((VLOOKUP(E1975,'Volet 1 - Domaines 2&amp;3'!$A$39:$L$43,11,0)*D1975+VLOOKUP(E1975,'Volet 1 - Domaines 2&amp;3'!$A$39:$L$43,12,0))*$B$6,error),"")</f>
        <v/>
      </c>
      <c r="H1975" s="119" t="str" cm="1">
        <f t="array" ref="H1975">IF(SUMIF('BDD de référence'!$B$6:$B$4786,A1975,'BDD de référence'!$J$6:$J$4786)&gt;0,IFERROR((VLOOKUP(E1975,'Volet 1 - Domaines 2&amp;3'!$A$39:$L$43,11,0)*D1975+VLOOKUP(E1975,'Volet 1 - Domaines 2&amp;3'!$A$39:$L$43,12,0))*$B$6,error),"")</f>
        <v/>
      </c>
      <c r="I1975" s="119">
        <f>IFERROR((VLOOKUP(E1975,'Simulations - Consolidé'!$A$41:$P$45,15,0)*D1975+VLOOKUP(E1975,'Simulations - Consolidé'!$A$41:$P$45,16,0)),"")*$C$6</f>
        <v>10867.663571990557</v>
      </c>
      <c r="J1975" s="167">
        <v>7283.33</v>
      </c>
      <c r="K1975" s="167">
        <v>8740</v>
      </c>
      <c r="L1975" s="167">
        <v>6356.05</v>
      </c>
      <c r="M1975" s="167">
        <v>7627.26</v>
      </c>
      <c r="N1975" s="167">
        <v>5698.49</v>
      </c>
      <c r="O1975" s="167">
        <v>6838.1900000000005</v>
      </c>
    </row>
    <row r="1976" spans="1:15">
      <c r="A1976" s="1" t="s">
        <v>8399</v>
      </c>
      <c r="B1976" s="1" t="str">
        <f>VLOOKUP(A1976,'BDD de référence'!$B$5:$D$5006,3,0)</f>
        <v>71</v>
      </c>
      <c r="C1976" s="1" t="str">
        <f>VLOOKUP(A1976,'BDD de référence'!$B$5:$E$5006,4,0)</f>
        <v>Bourgogne-Franche-Comté</v>
      </c>
      <c r="D1976" s="201">
        <v>9644.5</v>
      </c>
      <c r="E1976" s="189" t="str">
        <f t="shared" si="30"/>
        <v>Tranche B</v>
      </c>
      <c r="F1976" s="119">
        <f>IFERROR((VLOOKUP(E1976,'Simulations - Consolidé'!$A$41:$P$45,13,0)*D1976+VLOOKUP(E1976,'Simulations - Consolidé'!$A$41:$P$45,14,0)),"")*$B$6</f>
        <v>23880.503225806449</v>
      </c>
      <c r="G1976" s="119" t="str" cm="1">
        <f t="array" ref="G1976">IF(SUMIF('BDD de référence'!$B$6:$B$4786,A1976,'BDD de référence'!$I$6:$I$4786)&gt;0,IFERROR((VLOOKUP(E1976,'Volet 1 - Domaines 2&amp;3'!$A$39:$L$43,11,0)*D1976+VLOOKUP(E1976,'Volet 1 - Domaines 2&amp;3'!$A$39:$L$43,12,0))*$B$6,error),"")</f>
        <v/>
      </c>
      <c r="H1976" s="119" t="str" cm="1">
        <f t="array" ref="H1976">IF(SUMIF('BDD de référence'!$B$6:$B$4786,A1976,'BDD de référence'!$J$6:$J$4786)&gt;0,IFERROR((VLOOKUP(E1976,'Volet 1 - Domaines 2&amp;3'!$A$39:$L$43,11,0)*D1976+VLOOKUP(E1976,'Volet 1 - Domaines 2&amp;3'!$A$39:$L$43,12,0))*$B$6,error),"")</f>
        <v/>
      </c>
      <c r="I1976" s="119">
        <f>IFERROR((VLOOKUP(E1976,'Simulations - Consolidé'!$A$41:$P$45,15,0)*D1976+VLOOKUP(E1976,'Simulations - Consolidé'!$A$41:$P$45,16,0)),"")*$C$6</f>
        <v>10381.337844217151</v>
      </c>
      <c r="J1976" s="167">
        <v>7031.99</v>
      </c>
      <c r="K1976" s="167">
        <v>8438.39</v>
      </c>
      <c r="L1976" s="167">
        <v>6127.56</v>
      </c>
      <c r="M1976" s="167">
        <v>7353.08</v>
      </c>
      <c r="N1976" s="167">
        <v>5629.9400000000005</v>
      </c>
      <c r="O1976" s="167">
        <v>6755.93</v>
      </c>
    </row>
    <row r="1977" spans="1:15">
      <c r="A1977" s="1" t="s">
        <v>8396</v>
      </c>
      <c r="B1977" s="1" t="str">
        <f>VLOOKUP(A1977,'BDD de référence'!$B$5:$D$5006,3,0)</f>
        <v>71</v>
      </c>
      <c r="C1977" s="1" t="str">
        <f>VLOOKUP(A1977,'BDD de référence'!$B$5:$E$5006,4,0)</f>
        <v>Bourgogne-Franche-Comté</v>
      </c>
      <c r="D1977" s="201">
        <v>10286</v>
      </c>
      <c r="E1977" s="189" t="str">
        <f t="shared" si="30"/>
        <v>Tranche B</v>
      </c>
      <c r="F1977" s="119">
        <f>IFERROR((VLOOKUP(E1977,'Simulations - Consolidé'!$A$41:$P$45,13,0)*D1977+VLOOKUP(E1977,'Simulations - Consolidé'!$A$41:$P$45,14,0)),"")*$B$6</f>
        <v>24724.799999999999</v>
      </c>
      <c r="G1977" s="119" t="str" cm="1">
        <f t="array" ref="G1977">IF(SUMIF('BDD de référence'!$B$6:$B$4786,A1977,'BDD de référence'!$I$6:$I$4786)&gt;0,IFERROR((VLOOKUP(E1977,'Volet 1 - Domaines 2&amp;3'!$A$39:$L$43,11,0)*D1977+VLOOKUP(E1977,'Volet 1 - Domaines 2&amp;3'!$A$39:$L$43,12,0))*$B$6,error),"")</f>
        <v/>
      </c>
      <c r="H1977" s="119" t="str" cm="1">
        <f t="array" ref="H1977">IF(SUMIF('BDD de référence'!$B$6:$B$4786,A1977,'BDD de référence'!$J$6:$J$4786)&gt;0,IFERROR((VLOOKUP(E1977,'Volet 1 - Domaines 2&amp;3'!$A$39:$L$43,11,0)*D1977+VLOOKUP(E1977,'Volet 1 - Domaines 2&amp;3'!$A$39:$L$43,12,0))*$B$6,error),"")</f>
        <v/>
      </c>
      <c r="I1977" s="119">
        <f>IFERROR((VLOOKUP(E1977,'Simulations - Consolidé'!$A$41:$P$45,15,0)*D1977+VLOOKUP(E1977,'Simulations - Consolidé'!$A$41:$P$45,16,0)),"")*$C$6</f>
        <v>10748.370731707315</v>
      </c>
      <c r="J1977" s="167">
        <v>7221.67</v>
      </c>
      <c r="K1977" s="167">
        <v>8666.01</v>
      </c>
      <c r="L1977" s="167">
        <v>6300</v>
      </c>
      <c r="M1977" s="167">
        <v>7560</v>
      </c>
      <c r="N1977" s="167">
        <v>5681.67</v>
      </c>
      <c r="O1977" s="167">
        <v>6818.01</v>
      </c>
    </row>
    <row r="1978" spans="1:15">
      <c r="A1978" s="1" t="s">
        <v>8340</v>
      </c>
      <c r="B1978" s="1" t="str">
        <f>VLOOKUP(A1978,'BDD de référence'!$B$5:$D$5006,3,0)</f>
        <v>71</v>
      </c>
      <c r="C1978" s="1" t="str">
        <f>VLOOKUP(A1978,'BDD de référence'!$B$5:$E$5006,4,0)</f>
        <v>Bourgogne-Franche-Comté</v>
      </c>
      <c r="D1978" s="201">
        <v>203270</v>
      </c>
      <c r="E1978" s="189" t="str">
        <f t="shared" si="30"/>
        <v>Tranche C</v>
      </c>
      <c r="F1978" s="119">
        <f>IFERROR((VLOOKUP(E1978,'Simulations - Consolidé'!$A$41:$P$45,13,0)*D1978+VLOOKUP(E1978,'Simulations - Consolidé'!$A$41:$P$45,14,0)),"")*$B$6</f>
        <v>116331.36867469878</v>
      </c>
      <c r="G1978" s="119" cm="1">
        <f t="array" ref="G1978">IF(SUMIF('BDD de référence'!$B$6:$B$4786,A1978,'BDD de référence'!$I$6:$I$4786)&gt;0,IFERROR((VLOOKUP(E1978,'Volet 1 - Domaines 2&amp;3'!$A$39:$L$43,11,0)*D1978+VLOOKUP(E1978,'Volet 1 - Domaines 2&amp;3'!$A$39:$L$43,12,0))*$B$6,error),"")</f>
        <v>41353.093975903612</v>
      </c>
      <c r="H1978" s="119" cm="1">
        <f t="array" ref="H1978">IF(SUMIF('BDD de référence'!$B$6:$B$4786,A1978,'BDD de référence'!$J$6:$J$4786)&gt;0,IFERROR((VLOOKUP(E1978,'Volet 1 - Domaines 2&amp;3'!$A$39:$L$43,11,0)*D1978+VLOOKUP(E1978,'Volet 1 - Domaines 2&amp;3'!$A$39:$L$43,12,0))*$B$6,error),"")</f>
        <v>41353.093975903612</v>
      </c>
      <c r="I1978" s="119">
        <f>IFERROR((VLOOKUP(E1978,'Simulations - Consolidé'!$A$41:$P$45,15,0)*D1978+VLOOKUP(E1978,'Simulations - Consolidé'!$A$41:$P$45,16,0)),"")*$C$6</f>
        <v>50571.599294739928</v>
      </c>
      <c r="J1978" s="167">
        <v>30434.9</v>
      </c>
      <c r="K1978" s="167">
        <v>36521.879999999997</v>
      </c>
      <c r="L1978" s="167">
        <v>19384.12</v>
      </c>
      <c r="M1978" s="167">
        <v>23260.949999999997</v>
      </c>
      <c r="N1978" s="167">
        <v>15378.48</v>
      </c>
      <c r="O1978" s="167">
        <v>18454.179999999997</v>
      </c>
    </row>
    <row r="1979" spans="1:15">
      <c r="A1979" s="1" t="s">
        <v>8343</v>
      </c>
      <c r="B1979" s="1" t="str">
        <f>VLOOKUP(A1979,'BDD de référence'!$B$5:$D$5006,3,0)</f>
        <v>71</v>
      </c>
      <c r="C1979" s="1" t="str">
        <f>VLOOKUP(A1979,'BDD de référence'!$B$5:$E$5006,4,0)</f>
        <v>Bourgogne-Franche-Comté</v>
      </c>
      <c r="D1979" s="201">
        <v>109347.5</v>
      </c>
      <c r="E1979" s="189" t="str">
        <f t="shared" si="30"/>
        <v>Tranche C</v>
      </c>
      <c r="F1979" s="119">
        <f>IFERROR((VLOOKUP(E1979,'Simulations - Consolidé'!$A$41:$P$45,13,0)*D1979+VLOOKUP(E1979,'Simulations - Consolidé'!$A$41:$P$45,14,0)),"")*$B$6</f>
        <v>77087.606024096385</v>
      </c>
      <c r="G1979" s="119" t="str" cm="1">
        <f t="array" ref="G1979">IF(SUMIF('BDD de référence'!$B$6:$B$4786,A1979,'BDD de référence'!$I$6:$I$4786)&gt;0,IFERROR((VLOOKUP(E1979,'Volet 1 - Domaines 2&amp;3'!$A$39:$L$43,11,0)*D1979+VLOOKUP(E1979,'Volet 1 - Domaines 2&amp;3'!$A$39:$L$43,12,0))*$B$6,error),"")</f>
        <v/>
      </c>
      <c r="H1979" s="119" cm="1">
        <f t="array" ref="H1979">IF(SUMIF('BDD de référence'!$B$6:$B$4786,A1979,'BDD de référence'!$J$6:$J$4786)&gt;0,IFERROR((VLOOKUP(E1979,'Volet 1 - Domaines 2&amp;3'!$A$39:$L$43,11,0)*D1979+VLOOKUP(E1979,'Volet 1 - Domaines 2&amp;3'!$A$39:$L$43,12,0))*$B$6,error),"")</f>
        <v>31349.781927710847</v>
      </c>
      <c r="I1979" s="119">
        <f>IFERROR((VLOOKUP(E1979,'Simulations - Consolidé'!$A$41:$P$45,15,0)*D1979+VLOOKUP(E1979,'Simulations - Consolidé'!$A$41:$P$45,16,0)),"")*$C$6</f>
        <v>33511.541786658832</v>
      </c>
      <c r="J1979" s="167">
        <v>20250.539999999997</v>
      </c>
      <c r="K1979" s="167">
        <v>24300.649999999998</v>
      </c>
      <c r="L1979" s="167">
        <v>14291.94</v>
      </c>
      <c r="M1979" s="167">
        <v>17150.329999999998</v>
      </c>
      <c r="N1979" s="167">
        <v>10852.1</v>
      </c>
      <c r="O1979" s="167">
        <v>13022.52</v>
      </c>
    </row>
    <row r="1980" spans="1:15">
      <c r="A1980" s="1" t="s">
        <v>8365</v>
      </c>
      <c r="B1980" s="1" t="str">
        <f>VLOOKUP(A1980,'BDD de référence'!$B$5:$D$5006,3,0)</f>
        <v>71</v>
      </c>
      <c r="C1980" s="1" t="str">
        <f>VLOOKUP(A1980,'BDD de référence'!$B$5:$E$5006,4,0)</f>
        <v>Bourgogne-Franche-Comté</v>
      </c>
      <c r="D1980" s="201">
        <v>24211.25</v>
      </c>
      <c r="E1980" s="189" t="str">
        <f t="shared" si="30"/>
        <v>Tranche C</v>
      </c>
      <c r="F1980" s="119">
        <f>IFERROR((VLOOKUP(E1980,'Simulations - Consolidé'!$A$41:$P$45,13,0)*D1980+VLOOKUP(E1980,'Simulations - Consolidé'!$A$41:$P$45,14,0)),"")*$B$6</f>
        <v>41515.013855421683</v>
      </c>
      <c r="G1980" s="119" t="str" cm="1">
        <f t="array" ref="G1980">IF(SUMIF('BDD de référence'!$B$6:$B$4786,A1980,'BDD de référence'!$I$6:$I$4786)&gt;0,IFERROR((VLOOKUP(E1980,'Volet 1 - Domaines 2&amp;3'!$A$39:$L$43,11,0)*D1980+VLOOKUP(E1980,'Volet 1 - Domaines 2&amp;3'!$A$39:$L$43,12,0))*$B$6,error),"")</f>
        <v/>
      </c>
      <c r="H1980" s="119" t="str" cm="1">
        <f t="array" ref="H1980">IF(SUMIF('BDD de référence'!$B$6:$B$4786,A1980,'BDD de référence'!$J$6:$J$4786)&gt;0,IFERROR((VLOOKUP(E1980,'Volet 1 - Domaines 2&amp;3'!$A$39:$L$43,11,0)*D1980+VLOOKUP(E1980,'Volet 1 - Domaines 2&amp;3'!$A$39:$L$43,12,0))*$B$6,error),"")</f>
        <v/>
      </c>
      <c r="I1980" s="119">
        <f>IFERROR((VLOOKUP(E1980,'Simulations - Consolidé'!$A$41:$P$45,15,0)*D1980+VLOOKUP(E1980,'Simulations - Consolidé'!$A$41:$P$45,16,0)),"")*$C$6</f>
        <v>18047.416353217752</v>
      </c>
      <c r="J1980" s="167">
        <v>11018.9</v>
      </c>
      <c r="K1980" s="167">
        <v>13222.68</v>
      </c>
      <c r="L1980" s="167">
        <v>9676.1200000000008</v>
      </c>
      <c r="M1980" s="167">
        <v>11611.35</v>
      </c>
      <c r="N1980" s="167">
        <v>6749.1500000000005</v>
      </c>
      <c r="O1980" s="167">
        <v>8098.98</v>
      </c>
    </row>
    <row r="1981" spans="1:15">
      <c r="A1981" s="1" t="s">
        <v>8347</v>
      </c>
      <c r="B1981" s="1" t="str">
        <f>VLOOKUP(A1981,'BDD de référence'!$B$5:$D$5006,3,0)</f>
        <v>71</v>
      </c>
      <c r="C1981" s="1" t="str">
        <f>VLOOKUP(A1981,'BDD de référence'!$B$5:$E$5006,4,0)</f>
        <v>Bourgogne-Franche-Comté</v>
      </c>
      <c r="D1981" s="201">
        <v>68461.5</v>
      </c>
      <c r="E1981" s="189" t="str">
        <f t="shared" si="30"/>
        <v>Tranche C</v>
      </c>
      <c r="F1981" s="119">
        <f>IFERROR((VLOOKUP(E1981,'Simulations - Consolidé'!$A$41:$P$45,13,0)*D1981+VLOOKUP(E1981,'Simulations - Consolidé'!$A$41:$P$45,14,0)),"")*$B$6</f>
        <v>60004.154457831326</v>
      </c>
      <c r="G1981" s="119" t="str" cm="1">
        <f t="array" ref="G1981">IF(SUMIF('BDD de référence'!$B$6:$B$4786,A1981,'BDD de référence'!$I$6:$I$4786)&gt;0,IFERROR((VLOOKUP(E1981,'Volet 1 - Domaines 2&amp;3'!$A$39:$L$43,11,0)*D1981+VLOOKUP(E1981,'Volet 1 - Domaines 2&amp;3'!$A$39:$L$43,12,0))*$B$6,error),"")</f>
        <v/>
      </c>
      <c r="H1981" s="119" t="str" cm="1">
        <f t="array" ref="H1981">IF(SUMIF('BDD de référence'!$B$6:$B$4786,A1981,'BDD de référence'!$J$6:$J$4786)&gt;0,IFERROR((VLOOKUP(E1981,'Volet 1 - Domaines 2&amp;3'!$A$39:$L$43,11,0)*D1981+VLOOKUP(E1981,'Volet 1 - Domaines 2&amp;3'!$A$39:$L$43,12,0))*$B$6,error),"")</f>
        <v/>
      </c>
      <c r="I1981" s="119">
        <f>IFERROR((VLOOKUP(E1981,'Simulations - Consolidé'!$A$41:$P$45,15,0)*D1981+VLOOKUP(E1981,'Simulations - Consolidé'!$A$41:$P$45,16,0)),"")*$C$6</f>
        <v>26085.019800176316</v>
      </c>
      <c r="J1981" s="167">
        <v>15817.12</v>
      </c>
      <c r="K1981" s="167">
        <v>18980.55</v>
      </c>
      <c r="L1981" s="167">
        <v>12075.23</v>
      </c>
      <c r="M1981" s="167">
        <v>14490.28</v>
      </c>
      <c r="N1981" s="167">
        <v>8881.69</v>
      </c>
      <c r="O1981" s="167">
        <v>10658.03</v>
      </c>
    </row>
    <row r="1982" spans="1:15">
      <c r="A1982" s="1" t="s">
        <v>8336</v>
      </c>
      <c r="B1982" s="1" t="str">
        <f>VLOOKUP(A1982,'BDD de référence'!$B$5:$D$5006,3,0)</f>
        <v>71</v>
      </c>
      <c r="C1982" s="1" t="str">
        <f>VLOOKUP(A1982,'BDD de référence'!$B$5:$E$5006,4,0)</f>
        <v>Bourgogne-Franche-Comté</v>
      </c>
      <c r="D1982" s="201">
        <v>194222</v>
      </c>
      <c r="E1982" s="189" t="str">
        <f t="shared" si="30"/>
        <v>Tranche C</v>
      </c>
      <c r="F1982" s="119">
        <f>IFERROR((VLOOKUP(E1982,'Simulations - Consolidé'!$A$41:$P$45,13,0)*D1982+VLOOKUP(E1982,'Simulations - Consolidé'!$A$41:$P$45,14,0)),"")*$B$6</f>
        <v>112550.83084337351</v>
      </c>
      <c r="G1982" s="119" cm="1">
        <f t="array" ref="G1982">IF(SUMIF('BDD de référence'!$B$6:$B$4786,A1982,'BDD de référence'!$I$6:$I$4786)&gt;0,IFERROR((VLOOKUP(E1982,'Volet 1 - Domaines 2&amp;3'!$A$39:$L$43,11,0)*D1982+VLOOKUP(E1982,'Volet 1 - Domaines 2&amp;3'!$A$39:$L$43,12,0))*$B$6,error),"")</f>
        <v>40389.42746987952</v>
      </c>
      <c r="H1982" s="119" cm="1">
        <f t="array" ref="H1982">IF(SUMIF('BDD de référence'!$B$6:$B$4786,A1982,'BDD de référence'!$J$6:$J$4786)&gt;0,IFERROR((VLOOKUP(E1982,'Volet 1 - Domaines 2&amp;3'!$A$39:$L$43,11,0)*D1982+VLOOKUP(E1982,'Volet 1 - Domaines 2&amp;3'!$A$39:$L$43,12,0))*$B$6,error),"")</f>
        <v>40389.42746987952</v>
      </c>
      <c r="I1982" s="119">
        <f>IFERROR((VLOOKUP(E1982,'Simulations - Consolidé'!$A$41:$P$45,15,0)*D1982+VLOOKUP(E1982,'Simulations - Consolidé'!$A$41:$P$45,16,0)),"")*$C$6</f>
        <v>48928.123020863932</v>
      </c>
      <c r="J1982" s="167">
        <v>29453.8</v>
      </c>
      <c r="K1982" s="167">
        <v>35344.559999999998</v>
      </c>
      <c r="L1982" s="167">
        <v>18893.57</v>
      </c>
      <c r="M1982" s="167">
        <v>22672.289999999997</v>
      </c>
      <c r="N1982" s="167">
        <v>14942.44</v>
      </c>
      <c r="O1982" s="167">
        <v>17930.929999999997</v>
      </c>
    </row>
    <row r="1983" spans="1:15">
      <c r="A1983" s="1" t="s">
        <v>8407</v>
      </c>
      <c r="B1983" s="1" t="str">
        <f>VLOOKUP(A1983,'BDD de référence'!$B$5:$D$5006,3,0)</f>
        <v>71</v>
      </c>
      <c r="C1983" s="1" t="str">
        <f>VLOOKUP(A1983,'BDD de référence'!$B$5:$E$5006,4,0)</f>
        <v>Bourgogne-Franche-Comté</v>
      </c>
      <c r="D1983" s="201">
        <v>10835.5</v>
      </c>
      <c r="E1983" s="189" t="str">
        <f t="shared" si="30"/>
        <v>Tranche B</v>
      </c>
      <c r="F1983" s="119">
        <f>IFERROR((VLOOKUP(E1983,'Simulations - Consolidé'!$A$41:$P$45,13,0)*D1983+VLOOKUP(E1983,'Simulations - Consolidé'!$A$41:$P$45,14,0)),"")*$B$6</f>
        <v>25448.012903225805</v>
      </c>
      <c r="G1983" s="119" t="str" cm="1">
        <f t="array" ref="G1983">IF(SUMIF('BDD de référence'!$B$6:$B$4786,A1983,'BDD de référence'!$I$6:$I$4786)&gt;0,IFERROR((VLOOKUP(E1983,'Volet 1 - Domaines 2&amp;3'!$A$39:$L$43,11,0)*D1983+VLOOKUP(E1983,'Volet 1 - Domaines 2&amp;3'!$A$39:$L$43,12,0))*$B$6,error),"")</f>
        <v/>
      </c>
      <c r="H1983" s="119" t="str" cm="1">
        <f t="array" ref="H1983">IF(SUMIF('BDD de référence'!$B$6:$B$4786,A1983,'BDD de référence'!$J$6:$J$4786)&gt;0,IFERROR((VLOOKUP(E1983,'Volet 1 - Domaines 2&amp;3'!$A$39:$L$43,11,0)*D1983+VLOOKUP(E1983,'Volet 1 - Domaines 2&amp;3'!$A$39:$L$43,12,0))*$B$6,error),"")</f>
        <v/>
      </c>
      <c r="I1983" s="119">
        <f>IFERROR((VLOOKUP(E1983,'Simulations - Consolidé'!$A$41:$P$45,15,0)*D1983+VLOOKUP(E1983,'Simulations - Consolidé'!$A$41:$P$45,16,0)),"")*$C$6</f>
        <v>11062.76601101495</v>
      </c>
      <c r="J1983" s="167">
        <v>7384.16</v>
      </c>
      <c r="K1983" s="167">
        <v>8861</v>
      </c>
      <c r="L1983" s="167">
        <v>6447.72</v>
      </c>
      <c r="M1983" s="167">
        <v>7737.27</v>
      </c>
      <c r="N1983" s="167">
        <v>5725.99</v>
      </c>
      <c r="O1983" s="167">
        <v>6871.1900000000005</v>
      </c>
    </row>
    <row r="1984" spans="1:15">
      <c r="A1984" s="1" t="s">
        <v>8415</v>
      </c>
      <c r="B1984" s="1" t="str">
        <f>VLOOKUP(A1984,'BDD de référence'!$B$5:$D$5006,3,0)</f>
        <v>71</v>
      </c>
      <c r="C1984" s="1" t="str">
        <f>VLOOKUP(A1984,'BDD de référence'!$B$5:$E$5006,4,0)</f>
        <v>Bourgogne-Franche-Comté</v>
      </c>
      <c r="D1984" s="201">
        <v>4887</v>
      </c>
      <c r="E1984" s="189" t="str">
        <f t="shared" si="30"/>
        <v>Tranche A</v>
      </c>
      <c r="F1984" s="119">
        <f>IFERROR((VLOOKUP(E1984,'Simulations - Consolidé'!$A$41:$P$45,13,0)*D1984+VLOOKUP(E1984,'Simulations - Consolidé'!$A$41:$P$45,14,0)),"")*$B$6</f>
        <v>18860.528571428571</v>
      </c>
      <c r="G1984" s="119" t="str" cm="1">
        <f t="array" ref="G1984">IF(SUMIF('BDD de référence'!$B$6:$B$4786,A1984,'BDD de référence'!$I$6:$I$4786)&gt;0,IFERROR((VLOOKUP(E1984,'Volet 1 - Domaines 2&amp;3'!$A$39:$L$43,11,0)*D1984+VLOOKUP(E1984,'Volet 1 - Domaines 2&amp;3'!$A$39:$L$43,12,0))*$B$6,error),"")</f>
        <v/>
      </c>
      <c r="H1984" s="119" t="str" cm="1">
        <f t="array" ref="H1984">IF(SUMIF('BDD de référence'!$B$6:$B$4786,A1984,'BDD de référence'!$J$6:$J$4786)&gt;0,IFERROR((VLOOKUP(E1984,'Volet 1 - Domaines 2&amp;3'!$A$39:$L$43,11,0)*D1984+VLOOKUP(E1984,'Volet 1 - Domaines 2&amp;3'!$A$39:$L$43,12,0))*$B$6,error),"")</f>
        <v/>
      </c>
      <c r="I1984" s="119">
        <f>IFERROR((VLOOKUP(E1984,'Simulations - Consolidé'!$A$41:$P$45,15,0)*D1984+VLOOKUP(E1984,'Simulations - Consolidé'!$A$41:$P$45,16,0)),"")*$C$6</f>
        <v>8199.0533101045294</v>
      </c>
      <c r="J1984" s="167">
        <v>5746.91</v>
      </c>
      <c r="K1984" s="167">
        <v>6896.3</v>
      </c>
      <c r="L1984" s="167">
        <v>5039.3500000000004</v>
      </c>
      <c r="M1984" s="167">
        <v>6047.22</v>
      </c>
      <c r="N1984" s="167">
        <v>5165.13</v>
      </c>
      <c r="O1984" s="167">
        <v>6198.16</v>
      </c>
    </row>
    <row r="1985" spans="1:15">
      <c r="A1985" s="1" t="s">
        <v>8354</v>
      </c>
      <c r="B1985" s="1" t="str">
        <f>VLOOKUP(A1985,'BDD de référence'!$B$5:$D$5006,3,0)</f>
        <v>71</v>
      </c>
      <c r="C1985" s="1" t="str">
        <f>VLOOKUP(A1985,'BDD de référence'!$B$5:$E$5006,4,0)</f>
        <v>Bourgogne-Franche-Comté</v>
      </c>
      <c r="D1985" s="201">
        <v>57861.5</v>
      </c>
      <c r="E1985" s="189" t="str">
        <f t="shared" si="30"/>
        <v>Tranche C</v>
      </c>
      <c r="F1985" s="119">
        <f>IFERROR((VLOOKUP(E1985,'Simulations - Consolidé'!$A$41:$P$45,13,0)*D1985+VLOOKUP(E1985,'Simulations - Consolidé'!$A$41:$P$45,14,0)),"")*$B$6</f>
        <v>55575.142409638553</v>
      </c>
      <c r="G1985" s="119" t="str" cm="1">
        <f t="array" ref="G1985">IF(SUMIF('BDD de référence'!$B$6:$B$4786,A1985,'BDD de référence'!$I$6:$I$4786)&gt;0,IFERROR((VLOOKUP(E1985,'Volet 1 - Domaines 2&amp;3'!$A$39:$L$43,11,0)*D1985+VLOOKUP(E1985,'Volet 1 - Domaines 2&amp;3'!$A$39:$L$43,12,0))*$B$6,error),"")</f>
        <v/>
      </c>
      <c r="H1985" s="119" t="str" cm="1">
        <f t="array" ref="H1985">IF(SUMIF('BDD de référence'!$B$6:$B$4786,A1985,'BDD de référence'!$J$6:$J$4786)&gt;0,IFERROR((VLOOKUP(E1985,'Volet 1 - Domaines 2&amp;3'!$A$39:$L$43,11,0)*D1985+VLOOKUP(E1985,'Volet 1 - Domaines 2&amp;3'!$A$39:$L$43,12,0))*$B$6,error),"")</f>
        <v/>
      </c>
      <c r="I1985" s="119">
        <f>IFERROR((VLOOKUP(E1985,'Simulations - Consolidé'!$A$41:$P$45,15,0)*D1985+VLOOKUP(E1985,'Simulations - Consolidé'!$A$41:$P$45,16,0)),"")*$C$6</f>
        <v>24159.638665883045</v>
      </c>
      <c r="J1985" s="167">
        <v>14667.72</v>
      </c>
      <c r="K1985" s="167">
        <v>17601.269999999997</v>
      </c>
      <c r="L1985" s="167">
        <v>11500.53</v>
      </c>
      <c r="M1985" s="167">
        <v>13800.64</v>
      </c>
      <c r="N1985" s="167">
        <v>8370.85</v>
      </c>
      <c r="O1985" s="167">
        <v>10045.02</v>
      </c>
    </row>
    <row r="1986" spans="1:15">
      <c r="A1986" s="1" t="s">
        <v>8410</v>
      </c>
      <c r="B1986" s="1" t="str">
        <f>VLOOKUP(A1986,'BDD de référence'!$B$5:$D$5006,3,0)</f>
        <v>71</v>
      </c>
      <c r="C1986" s="1" t="str">
        <f>VLOOKUP(A1986,'BDD de référence'!$B$5:$E$5006,4,0)</f>
        <v>Bourgogne-Franche-Comté</v>
      </c>
      <c r="D1986" s="201">
        <v>5945</v>
      </c>
      <c r="E1986" s="189" t="str">
        <f t="shared" si="30"/>
        <v>Tranche A</v>
      </c>
      <c r="F1986" s="119">
        <f>IFERROR((VLOOKUP(E1986,'Simulations - Consolidé'!$A$41:$P$45,13,0)*D1986+VLOOKUP(E1986,'Simulations - Consolidé'!$A$41:$P$45,14,0)),"")*$B$6</f>
        <v>19631.357142857141</v>
      </c>
      <c r="G1986" s="119" t="str" cm="1">
        <f t="array" ref="G1986">IF(SUMIF('BDD de référence'!$B$6:$B$4786,A1986,'BDD de référence'!$I$6:$I$4786)&gt;0,IFERROR((VLOOKUP(E1986,'Volet 1 - Domaines 2&amp;3'!$A$39:$L$43,11,0)*D1986+VLOOKUP(E1986,'Volet 1 - Domaines 2&amp;3'!$A$39:$L$43,12,0))*$B$6,error),"")</f>
        <v/>
      </c>
      <c r="H1986" s="119" t="str" cm="1">
        <f t="array" ref="H1986">IF(SUMIF('BDD de référence'!$B$6:$B$4786,A1986,'BDD de référence'!$J$6:$J$4786)&gt;0,IFERROR((VLOOKUP(E1986,'Volet 1 - Domaines 2&amp;3'!$A$39:$L$43,11,0)*D1986+VLOOKUP(E1986,'Volet 1 - Domaines 2&amp;3'!$A$39:$L$43,12,0))*$B$6,error),"")</f>
        <v/>
      </c>
      <c r="I1986" s="119">
        <f>IFERROR((VLOOKUP(E1986,'Simulations - Consolidé'!$A$41:$P$45,15,0)*D1986+VLOOKUP(E1986,'Simulations - Consolidé'!$A$41:$P$45,16,0)),"")*$C$6</f>
        <v>8534.1480836236933</v>
      </c>
      <c r="J1986" s="167">
        <v>5998.8200000000006</v>
      </c>
      <c r="K1986" s="167">
        <v>7198.59</v>
      </c>
      <c r="L1986" s="167">
        <v>5228.2800000000007</v>
      </c>
      <c r="M1986" s="167">
        <v>6273.9400000000005</v>
      </c>
      <c r="N1986" s="167">
        <v>5291.08</v>
      </c>
      <c r="O1986" s="167">
        <v>6349.3</v>
      </c>
    </row>
    <row r="1987" spans="1:15">
      <c r="A1987" s="1" t="s">
        <v>8390</v>
      </c>
      <c r="B1987" s="1" t="str">
        <f>VLOOKUP(A1987,'BDD de référence'!$B$5:$D$5006,3,0)</f>
        <v>71</v>
      </c>
      <c r="C1987" s="1" t="str">
        <f>VLOOKUP(A1987,'BDD de référence'!$B$5:$E$5006,4,0)</f>
        <v>Bourgogne-Franche-Comté</v>
      </c>
      <c r="D1987" s="201">
        <v>10499.5</v>
      </c>
      <c r="E1987" s="189" t="str">
        <f t="shared" si="30"/>
        <v>Tranche B</v>
      </c>
      <c r="F1987" s="119">
        <f>IFERROR((VLOOKUP(E1987,'Simulations - Consolidé'!$A$41:$P$45,13,0)*D1987+VLOOKUP(E1987,'Simulations - Consolidé'!$A$41:$P$45,14,0)),"")*$B$6</f>
        <v>25005.793548387093</v>
      </c>
      <c r="G1987" s="119" t="str" cm="1">
        <f t="array" ref="G1987">IF(SUMIF('BDD de référence'!$B$6:$B$4786,A1987,'BDD de référence'!$I$6:$I$4786)&gt;0,IFERROR((VLOOKUP(E1987,'Volet 1 - Domaines 2&amp;3'!$A$39:$L$43,11,0)*D1987+VLOOKUP(E1987,'Volet 1 - Domaines 2&amp;3'!$A$39:$L$43,12,0))*$B$6,error),"")</f>
        <v/>
      </c>
      <c r="H1987" s="119" t="str" cm="1">
        <f t="array" ref="H1987">IF(SUMIF('BDD de référence'!$B$6:$B$4786,A1987,'BDD de référence'!$J$6:$J$4786)&gt;0,IFERROR((VLOOKUP(E1987,'Volet 1 - Domaines 2&amp;3'!$A$39:$L$43,11,0)*D1987+VLOOKUP(E1987,'Volet 1 - Domaines 2&amp;3'!$A$39:$L$43,12,0))*$B$6,error),"")</f>
        <v/>
      </c>
      <c r="I1987" s="119">
        <f>IFERROR((VLOOKUP(E1987,'Simulations - Consolidé'!$A$41:$P$45,15,0)*D1987+VLOOKUP(E1987,'Simulations - Consolidé'!$A$41:$P$45,16,0)),"")*$C$6</f>
        <v>10870.524311565694</v>
      </c>
      <c r="J1987" s="167">
        <v>7284.8</v>
      </c>
      <c r="K1987" s="167">
        <v>8741.76</v>
      </c>
      <c r="L1987" s="167">
        <v>6357.4</v>
      </c>
      <c r="M1987" s="167">
        <v>7628.88</v>
      </c>
      <c r="N1987" s="167">
        <v>5698.9000000000005</v>
      </c>
      <c r="O1987" s="167">
        <v>6838.68</v>
      </c>
    </row>
    <row r="1988" spans="1:15">
      <c r="A1988" s="1" t="s">
        <v>8382</v>
      </c>
      <c r="B1988" s="1" t="str">
        <f>VLOOKUP(A1988,'BDD de référence'!$B$5:$D$5006,3,0)</f>
        <v>71</v>
      </c>
      <c r="C1988" s="1" t="str">
        <f>VLOOKUP(A1988,'BDD de référence'!$B$5:$E$5006,4,0)</f>
        <v>Bourgogne-Franche-Comté</v>
      </c>
      <c r="D1988" s="201">
        <v>11589</v>
      </c>
      <c r="E1988" s="189" t="str">
        <f t="shared" si="30"/>
        <v>Tranche B</v>
      </c>
      <c r="F1988" s="119">
        <f>IFERROR((VLOOKUP(E1988,'Simulations - Consolidé'!$A$41:$P$45,13,0)*D1988+VLOOKUP(E1988,'Simulations - Consolidé'!$A$41:$P$45,14,0)),"")*$B$6</f>
        <v>26439.716129032255</v>
      </c>
      <c r="G1988" s="119" t="str" cm="1">
        <f t="array" ref="G1988">IF(SUMIF('BDD de référence'!$B$6:$B$4786,A1988,'BDD de référence'!$I$6:$I$4786)&gt;0,IFERROR((VLOOKUP(E1988,'Volet 1 - Domaines 2&amp;3'!$A$39:$L$43,11,0)*D1988+VLOOKUP(E1988,'Volet 1 - Domaines 2&amp;3'!$A$39:$L$43,12,0))*$B$6,error),"")</f>
        <v/>
      </c>
      <c r="H1988" s="119" t="str" cm="1">
        <f t="array" ref="H1988">IF(SUMIF('BDD de référence'!$B$6:$B$4786,A1988,'BDD de référence'!$J$6:$J$4786)&gt;0,IFERROR((VLOOKUP(E1988,'Volet 1 - Domaines 2&amp;3'!$A$39:$L$43,11,0)*D1988+VLOOKUP(E1988,'Volet 1 - Domaines 2&amp;3'!$A$39:$L$43,12,0))*$B$6,error),"")</f>
        <v/>
      </c>
      <c r="I1988" s="119">
        <f>IFERROR((VLOOKUP(E1988,'Simulations - Consolidé'!$A$41:$P$45,15,0)*D1988+VLOOKUP(E1988,'Simulations - Consolidé'!$A$41:$P$45,16,0)),"")*$C$6</f>
        <v>11493.879464988198</v>
      </c>
      <c r="J1988" s="167">
        <v>7606.97</v>
      </c>
      <c r="K1988" s="167">
        <v>9128.3700000000008</v>
      </c>
      <c r="L1988" s="167">
        <v>6650.2800000000007</v>
      </c>
      <c r="M1988" s="167">
        <v>7980.34</v>
      </c>
      <c r="N1988" s="167">
        <v>5786.75</v>
      </c>
      <c r="O1988" s="167">
        <v>6944.1</v>
      </c>
    </row>
    <row r="1989" spans="1:15">
      <c r="A1989" s="1" t="s">
        <v>8363</v>
      </c>
      <c r="B1989" s="1" t="str">
        <f>VLOOKUP(A1989,'BDD de référence'!$B$5:$D$5006,3,0)</f>
        <v>71</v>
      </c>
      <c r="C1989" s="1" t="str">
        <f>VLOOKUP(A1989,'BDD de référence'!$B$5:$E$5006,4,0)</f>
        <v>Bourgogne-Franche-Comté</v>
      </c>
      <c r="D1989" s="201">
        <v>43260</v>
      </c>
      <c r="E1989" s="189" t="str">
        <f t="shared" si="30"/>
        <v>Tranche C</v>
      </c>
      <c r="F1989" s="119">
        <f>IFERROR((VLOOKUP(E1989,'Simulations - Consolidé'!$A$41:$P$45,13,0)*D1989+VLOOKUP(E1989,'Simulations - Consolidé'!$A$41:$P$45,14,0)),"")*$B$6</f>
        <v>49474.178313253011</v>
      </c>
      <c r="G1989" s="119" t="str" cm="1">
        <f t="array" ref="G1989">IF(SUMIF('BDD de référence'!$B$6:$B$4786,A1989,'BDD de référence'!$I$6:$I$4786)&gt;0,IFERROR((VLOOKUP(E1989,'Volet 1 - Domaines 2&amp;3'!$A$39:$L$43,11,0)*D1989+VLOOKUP(E1989,'Volet 1 - Domaines 2&amp;3'!$A$39:$L$43,12,0))*$B$6,error),"")</f>
        <v/>
      </c>
      <c r="H1989" s="119" cm="1">
        <f t="array" ref="H1989">IF(SUMIF('BDD de référence'!$B$6:$B$4786,A1989,'BDD de référence'!$J$6:$J$4786)&gt;0,IFERROR((VLOOKUP(E1989,'Volet 1 - Domaines 2&amp;3'!$A$39:$L$43,11,0)*D1989+VLOOKUP(E1989,'Volet 1 - Domaines 2&amp;3'!$A$39:$L$43,12,0))*$B$6,error),"")</f>
        <v>24311.065060240962</v>
      </c>
      <c r="I1989" s="119">
        <f>IFERROR((VLOOKUP(E1989,'Simulations - Consolidé'!$A$41:$P$45,15,0)*D1989+VLOOKUP(E1989,'Simulations - Consolidé'!$A$41:$P$45,16,0)),"")*$C$6</f>
        <v>21507.426153394066</v>
      </c>
      <c r="J1989" s="167">
        <v>13084.43</v>
      </c>
      <c r="K1989" s="167">
        <v>15701.32</v>
      </c>
      <c r="L1989" s="167">
        <v>10708.89</v>
      </c>
      <c r="M1989" s="167">
        <v>12850.67</v>
      </c>
      <c r="N1989" s="167">
        <v>7667.15</v>
      </c>
      <c r="O1989" s="167">
        <v>9200.58</v>
      </c>
    </row>
    <row r="1990" spans="1:15">
      <c r="A1990" s="1" t="s">
        <v>8387</v>
      </c>
      <c r="B1990" s="1" t="str">
        <f>VLOOKUP(A1990,'BDD de référence'!$B$5:$D$5006,3,0)</f>
        <v>71</v>
      </c>
      <c r="C1990" s="1" t="str">
        <f>VLOOKUP(A1990,'BDD de référence'!$B$5:$E$5006,4,0)</f>
        <v>Bourgogne-Franche-Comté</v>
      </c>
      <c r="D1990" s="201">
        <v>10772.5</v>
      </c>
      <c r="E1990" s="189" t="str">
        <f t="shared" si="30"/>
        <v>Tranche B</v>
      </c>
      <c r="F1990" s="119">
        <f>IFERROR((VLOOKUP(E1990,'Simulations - Consolidé'!$A$41:$P$45,13,0)*D1990+VLOOKUP(E1990,'Simulations - Consolidé'!$A$41:$P$45,14,0)),"")*$B$6</f>
        <v>25365.096774193546</v>
      </c>
      <c r="G1990" s="119" t="str" cm="1">
        <f t="array" ref="G1990">IF(SUMIF('BDD de référence'!$B$6:$B$4786,A1990,'BDD de référence'!$I$6:$I$4786)&gt;0,IFERROR((VLOOKUP(E1990,'Volet 1 - Domaines 2&amp;3'!$A$39:$L$43,11,0)*D1990+VLOOKUP(E1990,'Volet 1 - Domaines 2&amp;3'!$A$39:$L$43,12,0))*$B$6,error),"")</f>
        <v/>
      </c>
      <c r="H1990" s="119" t="str" cm="1">
        <f t="array" ref="H1990">IF(SUMIF('BDD de référence'!$B$6:$B$4786,A1990,'BDD de référence'!$J$6:$J$4786)&gt;0,IFERROR((VLOOKUP(E1990,'Volet 1 - Domaines 2&amp;3'!$A$39:$L$43,11,0)*D1990+VLOOKUP(E1990,'Volet 1 - Domaines 2&amp;3'!$A$39:$L$43,12,0))*$B$6,error),"")</f>
        <v/>
      </c>
      <c r="I1990" s="119">
        <f>IFERROR((VLOOKUP(E1990,'Simulations - Consolidé'!$A$41:$P$45,15,0)*D1990+VLOOKUP(E1990,'Simulations - Consolidé'!$A$41:$P$45,16,0)),"")*$C$6</f>
        <v>11026.720692368215</v>
      </c>
      <c r="J1990" s="167">
        <v>7365.5300000000007</v>
      </c>
      <c r="K1990" s="167">
        <v>8838.64</v>
      </c>
      <c r="L1990" s="167">
        <v>6430.79</v>
      </c>
      <c r="M1990" s="167">
        <v>7716.95</v>
      </c>
      <c r="N1990" s="167">
        <v>5720.91</v>
      </c>
      <c r="O1990" s="167">
        <v>6865.1</v>
      </c>
    </row>
    <row r="1991" spans="1:15">
      <c r="A1991" s="1" t="s">
        <v>8385</v>
      </c>
      <c r="B1991" s="1" t="str">
        <f>VLOOKUP(A1991,'BDD de référence'!$B$5:$D$5006,3,0)</f>
        <v>71</v>
      </c>
      <c r="C1991" s="1" t="str">
        <f>VLOOKUP(A1991,'BDD de référence'!$B$5:$E$5006,4,0)</f>
        <v>Bourgogne-Franche-Comté</v>
      </c>
      <c r="D1991" s="201">
        <v>11399.5</v>
      </c>
      <c r="E1991" s="189" t="str">
        <f t="shared" si="30"/>
        <v>Tranche B</v>
      </c>
      <c r="F1991" s="119">
        <f>IFERROR((VLOOKUP(E1991,'Simulations - Consolidé'!$A$41:$P$45,13,0)*D1991+VLOOKUP(E1991,'Simulations - Consolidé'!$A$41:$P$45,14,0)),"")*$B$6</f>
        <v>26190.309677419355</v>
      </c>
      <c r="G1991" s="119" t="str" cm="1">
        <f t="array" ref="G1991">IF(SUMIF('BDD de référence'!$B$6:$B$4786,A1991,'BDD de référence'!$I$6:$I$4786)&gt;0,IFERROR((VLOOKUP(E1991,'Volet 1 - Domaines 2&amp;3'!$A$39:$L$43,11,0)*D1991+VLOOKUP(E1991,'Volet 1 - Domaines 2&amp;3'!$A$39:$L$43,12,0))*$B$6,error),"")</f>
        <v/>
      </c>
      <c r="H1991" s="119" t="str" cm="1">
        <f t="array" ref="H1991">IF(SUMIF('BDD de référence'!$B$6:$B$4786,A1991,'BDD de référence'!$J$6:$J$4786)&gt;0,IFERROR((VLOOKUP(E1991,'Volet 1 - Domaines 2&amp;3'!$A$39:$L$43,11,0)*D1991+VLOOKUP(E1991,'Volet 1 - Domaines 2&amp;3'!$A$39:$L$43,12,0))*$B$6,error),"")</f>
        <v/>
      </c>
      <c r="I1991" s="119">
        <f>IFERROR((VLOOKUP(E1991,'Simulations - Consolidé'!$A$41:$P$45,15,0)*D1991+VLOOKUP(E1991,'Simulations - Consolidé'!$A$41:$P$45,16,0)),"")*$C$6</f>
        <v>11385.457435090479</v>
      </c>
      <c r="J1991" s="167">
        <v>7550.9400000000005</v>
      </c>
      <c r="K1991" s="167">
        <v>9061.130000000001</v>
      </c>
      <c r="L1991" s="167">
        <v>6599.34</v>
      </c>
      <c r="M1991" s="167">
        <v>7919.21</v>
      </c>
      <c r="N1991" s="167">
        <v>5771.47</v>
      </c>
      <c r="O1991" s="167">
        <v>6925.77</v>
      </c>
    </row>
    <row r="1992" spans="1:15">
      <c r="A1992" s="1" t="s">
        <v>8413</v>
      </c>
      <c r="B1992" s="1" t="str">
        <f>VLOOKUP(A1992,'BDD de référence'!$B$5:$D$5006,3,0)</f>
        <v>71</v>
      </c>
      <c r="C1992" s="1" t="str">
        <f>VLOOKUP(A1992,'BDD de référence'!$B$5:$E$5006,4,0)</f>
        <v>Bourgogne-Franche-Comté</v>
      </c>
      <c r="D1992" s="201">
        <v>5016</v>
      </c>
      <c r="E1992" s="189" t="str">
        <f t="shared" si="30"/>
        <v>Tranche A</v>
      </c>
      <c r="F1992" s="119">
        <f>IFERROR((VLOOKUP(E1992,'Simulations - Consolidé'!$A$41:$P$45,13,0)*D1992+VLOOKUP(E1992,'Simulations - Consolidé'!$A$41:$P$45,14,0)),"")*$B$6</f>
        <v>18954.514285714286</v>
      </c>
      <c r="G1992" s="119" t="str" cm="1">
        <f t="array" ref="G1992">IF(SUMIF('BDD de référence'!$B$6:$B$4786,A1992,'BDD de référence'!$I$6:$I$4786)&gt;0,IFERROR((VLOOKUP(E1992,'Volet 1 - Domaines 2&amp;3'!$A$39:$L$43,11,0)*D1992+VLOOKUP(E1992,'Volet 1 - Domaines 2&amp;3'!$A$39:$L$43,12,0))*$B$6,error),"")</f>
        <v/>
      </c>
      <c r="H1992" s="119" t="str" cm="1">
        <f t="array" ref="H1992">IF(SUMIF('BDD de référence'!$B$6:$B$4786,A1992,'BDD de référence'!$J$6:$J$4786)&gt;0,IFERROR((VLOOKUP(E1992,'Volet 1 - Domaines 2&amp;3'!$A$39:$L$43,11,0)*D1992+VLOOKUP(E1992,'Volet 1 - Domaines 2&amp;3'!$A$39:$L$43,12,0))*$B$6,error),"")</f>
        <v/>
      </c>
      <c r="I1992" s="119">
        <f>IFERROR((VLOOKUP(E1992,'Simulations - Consolidé'!$A$41:$P$45,15,0)*D1992+VLOOKUP(E1992,'Simulations - Consolidé'!$A$41:$P$45,16,0)),"")*$C$6</f>
        <v>8239.9108013937293</v>
      </c>
      <c r="J1992" s="167">
        <v>5777.63</v>
      </c>
      <c r="K1992" s="167">
        <v>6933.16</v>
      </c>
      <c r="L1992" s="167">
        <v>5062.3900000000003</v>
      </c>
      <c r="M1992" s="167">
        <v>6074.87</v>
      </c>
      <c r="N1992" s="167">
        <v>5180.49</v>
      </c>
      <c r="O1992" s="167">
        <v>6216.59</v>
      </c>
    </row>
    <row r="1993" spans="1:15">
      <c r="A1993" s="1" t="s">
        <v>8359</v>
      </c>
      <c r="B1993" s="1" t="str">
        <f>VLOOKUP(A1993,'BDD de référence'!$B$5:$D$5006,3,0)</f>
        <v>71</v>
      </c>
      <c r="C1993" s="1" t="str">
        <f>VLOOKUP(A1993,'BDD de référence'!$B$5:$E$5006,4,0)</f>
        <v>Bourgogne-Franche-Comté</v>
      </c>
      <c r="D1993" s="201">
        <v>37650.5</v>
      </c>
      <c r="E1993" s="189" t="str">
        <f t="shared" si="30"/>
        <v>Tranche C</v>
      </c>
      <c r="F1993" s="119">
        <f>IFERROR((VLOOKUP(E1993,'Simulations - Consolidé'!$A$41:$P$45,13,0)*D1993+VLOOKUP(E1993,'Simulations - Consolidé'!$A$41:$P$45,14,0)),"")*$B$6</f>
        <v>47130.353493975905</v>
      </c>
      <c r="G1993" s="119" t="str" cm="1">
        <f t="array" ref="G1993">IF(SUMIF('BDD de référence'!$B$6:$B$4786,A1993,'BDD de référence'!$I$6:$I$4786)&gt;0,IFERROR((VLOOKUP(E1993,'Volet 1 - Domaines 2&amp;3'!$A$39:$L$43,11,0)*D1993+VLOOKUP(E1993,'Volet 1 - Domaines 2&amp;3'!$A$39:$L$43,12,0))*$B$6,error),"")</f>
        <v/>
      </c>
      <c r="H1993" s="119" t="str" cm="1">
        <f t="array" ref="H1993">IF(SUMIF('BDD de référence'!$B$6:$B$4786,A1993,'BDD de référence'!$J$6:$J$4786)&gt;0,IFERROR((VLOOKUP(E1993,'Volet 1 - Domaines 2&amp;3'!$A$39:$L$43,11,0)*D1993+VLOOKUP(E1993,'Volet 1 - Domaines 2&amp;3'!$A$39:$L$43,12,0))*$B$6,error),"")</f>
        <v/>
      </c>
      <c r="I1993" s="119">
        <f>IFERROR((VLOOKUP(E1993,'Simulations - Consolidé'!$A$41:$P$45,15,0)*D1993+VLOOKUP(E1993,'Simulations - Consolidé'!$A$41:$P$45,16,0)),"")*$C$6</f>
        <v>20488.518089920661</v>
      </c>
      <c r="J1993" s="167">
        <v>12476.17</v>
      </c>
      <c r="K1993" s="167">
        <v>14971.41</v>
      </c>
      <c r="L1993" s="167">
        <v>10404.75</v>
      </c>
      <c r="M1993" s="167">
        <v>12485.7</v>
      </c>
      <c r="N1993" s="167">
        <v>7396.8200000000006</v>
      </c>
      <c r="O1993" s="167">
        <v>8876.19</v>
      </c>
    </row>
    <row r="1994" spans="1:15">
      <c r="A1994" s="1" t="s">
        <v>8351</v>
      </c>
      <c r="B1994" s="1" t="str">
        <f>VLOOKUP(A1994,'BDD de référence'!$B$5:$D$5006,3,0)</f>
        <v>71</v>
      </c>
      <c r="C1994" s="1" t="str">
        <f>VLOOKUP(A1994,'BDD de référence'!$B$5:$E$5006,4,0)</f>
        <v>Bourgogne-Franche-Comté</v>
      </c>
      <c r="D1994" s="201">
        <v>65334.5</v>
      </c>
      <c r="E1994" s="189" t="str">
        <f t="shared" si="30"/>
        <v>Tranche C</v>
      </c>
      <c r="F1994" s="119">
        <f>IFERROR((VLOOKUP(E1994,'Simulations - Consolidé'!$A$41:$P$45,13,0)*D1994+VLOOKUP(E1994,'Simulations - Consolidé'!$A$41:$P$45,14,0)),"")*$B$6</f>
        <v>58697.595903614456</v>
      </c>
      <c r="G1994" s="119" cm="1">
        <f t="array" ref="G1994">IF(SUMIF('BDD de référence'!$B$6:$B$4786,A1994,'BDD de référence'!$I$6:$I$4786)&gt;0,IFERROR((VLOOKUP(E1994,'Volet 1 - Domaines 2&amp;3'!$A$39:$L$43,11,0)*D1994+VLOOKUP(E1994,'Volet 1 - Domaines 2&amp;3'!$A$39:$L$43,12,0))*$B$6,error),"")</f>
        <v>26662.132289156623</v>
      </c>
      <c r="H1994" s="119" cm="1">
        <f t="array" ref="H1994">IF(SUMIF('BDD de référence'!$B$6:$B$4786,A1994,'BDD de référence'!$J$6:$J$4786)&gt;0,IFERROR((VLOOKUP(E1994,'Volet 1 - Domaines 2&amp;3'!$A$39:$L$43,11,0)*D1994+VLOOKUP(E1994,'Volet 1 - Domaines 2&amp;3'!$A$39:$L$43,12,0))*$B$6,error),"")</f>
        <v>26662.132289156623</v>
      </c>
      <c r="I1994" s="119">
        <f>IFERROR((VLOOKUP(E1994,'Simulations - Consolidé'!$A$41:$P$45,15,0)*D1994+VLOOKUP(E1994,'Simulations - Consolidé'!$A$41:$P$45,16,0)),"")*$C$6</f>
        <v>25517.0323655598</v>
      </c>
      <c r="J1994" s="167">
        <v>15478.050000000001</v>
      </c>
      <c r="K1994" s="167">
        <v>18573.66</v>
      </c>
      <c r="L1994" s="167">
        <v>11905.7</v>
      </c>
      <c r="M1994" s="167">
        <v>14286.84</v>
      </c>
      <c r="N1994" s="167">
        <v>8730.99</v>
      </c>
      <c r="O1994" s="167">
        <v>10477.19</v>
      </c>
    </row>
    <row r="1995" spans="1:15">
      <c r="A1995" s="1" t="s">
        <v>8419</v>
      </c>
      <c r="B1995" s="1" t="str">
        <f>VLOOKUP(A1995,'BDD de référence'!$B$5:$D$5006,3,0)</f>
        <v>71</v>
      </c>
      <c r="C1995" s="1" t="str">
        <f>VLOOKUP(A1995,'BDD de référence'!$B$5:$E$5006,4,0)</f>
        <v>Bourgogne-Franche-Comté</v>
      </c>
      <c r="D1995" s="201">
        <v>3110.5</v>
      </c>
      <c r="E1995" s="189" t="str">
        <f t="shared" ref="E1995:E2058" si="31">IF(D1995&gt;230000,"Tranche D",IF(D1995&lt;7000,"Tranche A",IF(D1995&lt;22500,"Tranche B","Tranche C")))</f>
        <v>Tranche A</v>
      </c>
      <c r="F1995" s="119">
        <f>IFERROR((VLOOKUP(E1995,'Simulations - Consolidé'!$A$41:$P$45,13,0)*D1995+VLOOKUP(E1995,'Simulations - Consolidé'!$A$41:$P$45,14,0)),"")*$B$6</f>
        <v>17566.221428571425</v>
      </c>
      <c r="G1995" s="119" t="str" cm="1">
        <f t="array" ref="G1995">IF(SUMIF('BDD de référence'!$B$6:$B$4786,A1995,'BDD de référence'!$I$6:$I$4786)&gt;0,IFERROR((VLOOKUP(E1995,'Volet 1 - Domaines 2&amp;3'!$A$39:$L$43,11,0)*D1995+VLOOKUP(E1995,'Volet 1 - Domaines 2&amp;3'!$A$39:$L$43,12,0))*$B$6,error),"")</f>
        <v/>
      </c>
      <c r="H1995" s="119" t="str" cm="1">
        <f t="array" ref="H1995">IF(SUMIF('BDD de référence'!$B$6:$B$4786,A1995,'BDD de référence'!$J$6:$J$4786)&gt;0,IFERROR((VLOOKUP(E1995,'Volet 1 - Domaines 2&amp;3'!$A$39:$L$43,11,0)*D1995+VLOOKUP(E1995,'Volet 1 - Domaines 2&amp;3'!$A$39:$L$43,12,0))*$B$6,error),"")</f>
        <v/>
      </c>
      <c r="I1995" s="119">
        <f>IFERROR((VLOOKUP(E1995,'Simulations - Consolidé'!$A$41:$P$45,15,0)*D1995+VLOOKUP(E1995,'Simulations - Consolidé'!$A$41:$P$45,16,0)),"")*$C$6</f>
        <v>7636.3918118466891</v>
      </c>
      <c r="J1995" s="167">
        <v>5323.9400000000005</v>
      </c>
      <c r="K1995" s="167">
        <v>6388.7300000000005</v>
      </c>
      <c r="L1995" s="167">
        <v>4722.12</v>
      </c>
      <c r="M1995" s="167">
        <v>5666.55</v>
      </c>
      <c r="N1995" s="167">
        <v>4953.6400000000003</v>
      </c>
      <c r="O1995" s="167">
        <v>5944.37</v>
      </c>
    </row>
    <row r="1996" spans="1:15">
      <c r="A1996" s="1" t="s">
        <v>8403</v>
      </c>
      <c r="B1996" s="1" t="str">
        <f>VLOOKUP(A1996,'BDD de référence'!$B$5:$D$5006,3,0)</f>
        <v>71</v>
      </c>
      <c r="C1996" s="1" t="str">
        <f>VLOOKUP(A1996,'BDD de référence'!$B$5:$E$5006,4,0)</f>
        <v>Bourgogne-Franche-Comté</v>
      </c>
      <c r="D1996" s="201">
        <v>9024.5</v>
      </c>
      <c r="E1996" s="189" t="str">
        <f t="shared" si="31"/>
        <v>Tranche B</v>
      </c>
      <c r="F1996" s="119">
        <f>IFERROR((VLOOKUP(E1996,'Simulations - Consolidé'!$A$41:$P$45,13,0)*D1996+VLOOKUP(E1996,'Simulations - Consolidé'!$A$41:$P$45,14,0)),"")*$B$6</f>
        <v>23064.503225806449</v>
      </c>
      <c r="G1996" s="119" t="str" cm="1">
        <f t="array" ref="G1996">IF(SUMIF('BDD de référence'!$B$6:$B$4786,A1996,'BDD de référence'!$I$6:$I$4786)&gt;0,IFERROR((VLOOKUP(E1996,'Volet 1 - Domaines 2&amp;3'!$A$39:$L$43,11,0)*D1996+VLOOKUP(E1996,'Volet 1 - Domaines 2&amp;3'!$A$39:$L$43,12,0))*$B$6,error),"")</f>
        <v/>
      </c>
      <c r="H1996" s="119" t="str" cm="1">
        <f t="array" ref="H1996">IF(SUMIF('BDD de référence'!$B$6:$B$4786,A1996,'BDD de référence'!$J$6:$J$4786)&gt;0,IFERROR((VLOOKUP(E1996,'Volet 1 - Domaines 2&amp;3'!$A$39:$L$43,11,0)*D1996+VLOOKUP(E1996,'Volet 1 - Domaines 2&amp;3'!$A$39:$L$43,12,0))*$B$6,error),"")</f>
        <v/>
      </c>
      <c r="I1996" s="119">
        <f>IFERROR((VLOOKUP(E1996,'Simulations - Consolidé'!$A$41:$P$45,15,0)*D1996+VLOOKUP(E1996,'Simulations - Consolidé'!$A$41:$P$45,16,0)),"")*$C$6</f>
        <v>10026.606136900078</v>
      </c>
      <c r="J1996" s="167">
        <v>6848.65</v>
      </c>
      <c r="K1996" s="167">
        <v>8218.3799999999992</v>
      </c>
      <c r="L1996" s="167">
        <v>5960.9000000000005</v>
      </c>
      <c r="M1996" s="167">
        <v>7153.08</v>
      </c>
      <c r="N1996" s="167">
        <v>5579.9400000000005</v>
      </c>
      <c r="O1996" s="167">
        <v>6695.93</v>
      </c>
    </row>
    <row r="1997" spans="1:15">
      <c r="A1997" s="1" t="s">
        <v>8345</v>
      </c>
      <c r="B1997" s="1" t="str">
        <f>VLOOKUP(A1997,'BDD de référence'!$B$5:$D$5006,3,0)</f>
        <v>71</v>
      </c>
      <c r="C1997" s="1" t="str">
        <f>VLOOKUP(A1997,'BDD de référence'!$B$5:$E$5006,4,0)</f>
        <v>Bourgogne-Franche-Comté</v>
      </c>
      <c r="D1997" s="201">
        <v>71095.5</v>
      </c>
      <c r="E1997" s="189" t="str">
        <f t="shared" si="31"/>
        <v>Tranche C</v>
      </c>
      <c r="F1997" s="119">
        <f>IFERROR((VLOOKUP(E1997,'Simulations - Consolidé'!$A$41:$P$45,13,0)*D1997+VLOOKUP(E1997,'Simulations - Consolidé'!$A$41:$P$45,14,0)),"")*$B$6</f>
        <v>61104.722168674693</v>
      </c>
      <c r="G1997" s="119" cm="1">
        <f t="array" ref="G1997">IF(SUMIF('BDD de référence'!$B$6:$B$4786,A1997,'BDD de référence'!$I$6:$I$4786)&gt;0,IFERROR((VLOOKUP(E1997,'Volet 1 - Domaines 2&amp;3'!$A$39:$L$43,11,0)*D1997+VLOOKUP(E1997,'Volet 1 - Domaines 2&amp;3'!$A$39:$L$43,12,0))*$B$6,error),"")</f>
        <v>27275.713493975902</v>
      </c>
      <c r="H1997" s="119" cm="1">
        <f t="array" ref="H1997">IF(SUMIF('BDD de référence'!$B$6:$B$4786,A1997,'BDD de référence'!$J$6:$J$4786)&gt;0,IFERROR((VLOOKUP(E1997,'Volet 1 - Domaines 2&amp;3'!$A$39:$L$43,11,0)*D1997+VLOOKUP(E1997,'Volet 1 - Domaines 2&amp;3'!$A$39:$L$43,12,0))*$B$6,error),"")</f>
        <v>27275.713493975902</v>
      </c>
      <c r="I1997" s="119">
        <f>IFERROR((VLOOKUP(E1997,'Simulations - Consolidé'!$A$41:$P$45,15,0)*D1997+VLOOKUP(E1997,'Simulations - Consolidé'!$A$41:$P$45,16,0)),"")*$C$6</f>
        <v>26563.458848075228</v>
      </c>
      <c r="J1997" s="167">
        <v>16102.73</v>
      </c>
      <c r="K1997" s="167">
        <v>19323.28</v>
      </c>
      <c r="L1997" s="167">
        <v>12218.04</v>
      </c>
      <c r="M1997" s="167">
        <v>14661.65</v>
      </c>
      <c r="N1997" s="167">
        <v>9008.630000000001</v>
      </c>
      <c r="O1997" s="167">
        <v>10810.36</v>
      </c>
    </row>
    <row r="1998" spans="1:15">
      <c r="A1998" s="1" t="s">
        <v>8438</v>
      </c>
      <c r="B1998" s="1" t="str">
        <f>VLOOKUP(A1998,'BDD de référence'!$B$5:$D$5006,3,0)</f>
        <v>72</v>
      </c>
      <c r="C1998" s="1" t="str">
        <f>VLOOKUP(A1998,'BDD de référence'!$B$5:$E$5006,4,0)</f>
        <v>Pays de la Loire</v>
      </c>
      <c r="D1998" s="201">
        <v>426456</v>
      </c>
      <c r="E1998" s="189" t="str">
        <f t="shared" si="31"/>
        <v>Tranche D</v>
      </c>
      <c r="F1998" s="119">
        <f>IFERROR((VLOOKUP(E1998,'Simulations - Consolidé'!$A$41:$P$45,13,0)*D1998+VLOOKUP(E1998,'Simulations - Consolidé'!$A$41:$P$45,14,0)),"")*$B$6</f>
        <v>148221.0890510949</v>
      </c>
      <c r="G1998" s="119" cm="1">
        <f t="array" ref="G1998">IF(SUMIF('BDD de référence'!$B$6:$B$4786,A1998,'BDD de référence'!$I$6:$I$4786)&gt;0,IFERROR((VLOOKUP(E1998,'Volet 1 - Domaines 2&amp;3'!$A$39:$L$43,11,0)*D1998+VLOOKUP(E1998,'Volet 1 - Domaines 2&amp;3'!$A$39:$L$43,12,0))*$B$6,error),"")</f>
        <v>47612.885255474452</v>
      </c>
      <c r="H1998" s="119" cm="1">
        <f t="array" ref="H1998">IF(SUMIF('BDD de référence'!$B$6:$B$4786,A1998,'BDD de référence'!$J$6:$J$4786)&gt;0,IFERROR((VLOOKUP(E1998,'Volet 1 - Domaines 2&amp;3'!$A$39:$L$43,11,0)*D1998+VLOOKUP(E1998,'Volet 1 - Domaines 2&amp;3'!$A$39:$L$43,12,0))*$B$6,error),"")</f>
        <v>47612.885255474452</v>
      </c>
      <c r="I1998" s="119">
        <f>IFERROR((VLOOKUP(E1998,'Simulations - Consolidé'!$A$41:$P$45,15,0)*D1998+VLOOKUP(E1998,'Simulations - Consolidé'!$A$41:$P$45,16,0)),"")*$C$6</f>
        <v>64434.705857219153</v>
      </c>
      <c r="J1998" s="167">
        <v>38710.79</v>
      </c>
      <c r="K1998" s="167">
        <v>46452.950000000004</v>
      </c>
      <c r="L1998" s="167">
        <v>22984.32</v>
      </c>
      <c r="M1998" s="167">
        <v>27581.19</v>
      </c>
      <c r="N1998" s="167">
        <v>18817.650000000001</v>
      </c>
      <c r="O1998" s="167">
        <v>22581.18</v>
      </c>
    </row>
    <row r="1999" spans="1:15">
      <c r="A1999" s="1" t="s">
        <v>8451</v>
      </c>
      <c r="B1999" s="1" t="str">
        <f>VLOOKUP(A1999,'BDD de référence'!$B$5:$D$5006,3,0)</f>
        <v>72</v>
      </c>
      <c r="C1999" s="1" t="str">
        <f>VLOOKUP(A1999,'BDD de référence'!$B$5:$E$5006,4,0)</f>
        <v>Pays de la Loire</v>
      </c>
      <c r="D1999" s="201">
        <v>61166.5</v>
      </c>
      <c r="E1999" s="189" t="str">
        <f t="shared" si="31"/>
        <v>Tranche C</v>
      </c>
      <c r="F1999" s="119">
        <f>IFERROR((VLOOKUP(E1999,'Simulations - Consolidé'!$A$41:$P$45,13,0)*D1999+VLOOKUP(E1999,'Simulations - Consolidé'!$A$41:$P$45,14,0)),"")*$B$6</f>
        <v>56956.074939759041</v>
      </c>
      <c r="G1999" s="119" t="str" cm="1">
        <f t="array" ref="G1999">IF(SUMIF('BDD de référence'!$B$6:$B$4786,A1999,'BDD de référence'!$I$6:$I$4786)&gt;0,IFERROR((VLOOKUP(E1999,'Volet 1 - Domaines 2&amp;3'!$A$39:$L$43,11,0)*D1999+VLOOKUP(E1999,'Volet 1 - Domaines 2&amp;3'!$A$39:$L$43,12,0))*$B$6,error),"")</f>
        <v/>
      </c>
      <c r="H1999" s="119" t="str" cm="1">
        <f t="array" ref="H1999">IF(SUMIF('BDD de référence'!$B$6:$B$4786,A1999,'BDD de référence'!$J$6:$J$4786)&gt;0,IFERROR((VLOOKUP(E1999,'Volet 1 - Domaines 2&amp;3'!$A$39:$L$43,11,0)*D1999+VLOOKUP(E1999,'Volet 1 - Domaines 2&amp;3'!$A$39:$L$43,12,0))*$B$6,error),"")</f>
        <v/>
      </c>
      <c r="I1999" s="119">
        <f>IFERROR((VLOOKUP(E1999,'Simulations - Consolidé'!$A$41:$P$45,15,0)*D1999+VLOOKUP(E1999,'Simulations - Consolidé'!$A$41:$P$45,16,0)),"")*$C$6</f>
        <v>24759.957972377317</v>
      </c>
      <c r="J1999" s="167">
        <v>15026.1</v>
      </c>
      <c r="K1999" s="167">
        <v>18031.32</v>
      </c>
      <c r="L1999" s="167">
        <v>11679.72</v>
      </c>
      <c r="M1999" s="167">
        <v>14015.67</v>
      </c>
      <c r="N1999" s="167">
        <v>8530.1200000000008</v>
      </c>
      <c r="O1999" s="167">
        <v>10236.15</v>
      </c>
    </row>
    <row r="2000" spans="1:15">
      <c r="A2000" s="1" t="s">
        <v>8463</v>
      </c>
      <c r="B2000" s="1" t="str">
        <f>VLOOKUP(A2000,'BDD de référence'!$B$5:$D$5006,3,0)</f>
        <v>72</v>
      </c>
      <c r="C2000" s="1" t="str">
        <f>VLOOKUP(A2000,'BDD de référence'!$B$5:$E$5006,4,0)</f>
        <v>Pays de la Loire</v>
      </c>
      <c r="D2000" s="201">
        <v>23705</v>
      </c>
      <c r="E2000" s="189" t="str">
        <f t="shared" si="31"/>
        <v>Tranche C</v>
      </c>
      <c r="F2000" s="119">
        <f>IFERROR((VLOOKUP(E2000,'Simulations - Consolidé'!$A$41:$P$45,13,0)*D2000+VLOOKUP(E2000,'Simulations - Consolidé'!$A$41:$P$45,14,0)),"")*$B$6</f>
        <v>41303.486746987946</v>
      </c>
      <c r="G2000" s="119" t="str" cm="1">
        <f t="array" ref="G2000">IF(SUMIF('BDD de référence'!$B$6:$B$4786,A2000,'BDD de référence'!$I$6:$I$4786)&gt;0,IFERROR((VLOOKUP(E2000,'Volet 1 - Domaines 2&amp;3'!$A$39:$L$43,11,0)*D2000+VLOOKUP(E2000,'Volet 1 - Domaines 2&amp;3'!$A$39:$L$43,12,0))*$B$6,error),"")</f>
        <v/>
      </c>
      <c r="H2000" s="119" cm="1">
        <f t="array" ref="H2000">IF(SUMIF('BDD de référence'!$B$6:$B$4786,A2000,'BDD de référence'!$J$6:$J$4786)&gt;0,IFERROR((VLOOKUP(E2000,'Volet 1 - Domaines 2&amp;3'!$A$39:$L$43,11,0)*D2000+VLOOKUP(E2000,'Volet 1 - Domaines 2&amp;3'!$A$39:$L$43,12,0))*$B$6,error),"")</f>
        <v>22228.339759036142</v>
      </c>
      <c r="I2000" s="119">
        <f>IFERROR((VLOOKUP(E2000,'Simulations - Consolidé'!$A$41:$P$45,15,0)*D2000+VLOOKUP(E2000,'Simulations - Consolidé'!$A$41:$P$45,16,0)),"")*$C$6</f>
        <v>17955.461240082281</v>
      </c>
      <c r="J2000" s="167">
        <v>10964</v>
      </c>
      <c r="K2000" s="167">
        <v>13156.8</v>
      </c>
      <c r="L2000" s="167">
        <v>9648.67</v>
      </c>
      <c r="M2000" s="167">
        <v>11578.41</v>
      </c>
      <c r="N2000" s="167">
        <v>6724.75</v>
      </c>
      <c r="O2000" s="167">
        <v>8069.7</v>
      </c>
    </row>
    <row r="2001" spans="1:15">
      <c r="A2001" s="1" t="s">
        <v>8486</v>
      </c>
      <c r="B2001" s="1" t="str">
        <f>VLOOKUP(A2001,'BDD de référence'!$B$5:$D$5006,3,0)</f>
        <v>72</v>
      </c>
      <c r="C2001" s="1" t="str">
        <f>VLOOKUP(A2001,'BDD de référence'!$B$5:$E$5006,4,0)</f>
        <v>Pays de la Loire</v>
      </c>
      <c r="D2001" s="201">
        <v>9886</v>
      </c>
      <c r="E2001" s="189" t="str">
        <f t="shared" si="31"/>
        <v>Tranche B</v>
      </c>
      <c r="F2001" s="119">
        <f>IFERROR((VLOOKUP(E2001,'Simulations - Consolidé'!$A$41:$P$45,13,0)*D2001+VLOOKUP(E2001,'Simulations - Consolidé'!$A$41:$P$45,14,0)),"")*$B$6</f>
        <v>24198.348387096768</v>
      </c>
      <c r="G2001" s="119" t="str" cm="1">
        <f t="array" ref="G2001">IF(SUMIF('BDD de référence'!$B$6:$B$4786,A2001,'BDD de référence'!$I$6:$I$4786)&gt;0,IFERROR((VLOOKUP(E2001,'Volet 1 - Domaines 2&amp;3'!$A$39:$L$43,11,0)*D2001+VLOOKUP(E2001,'Volet 1 - Domaines 2&amp;3'!$A$39:$L$43,12,0))*$B$6,error),"")</f>
        <v/>
      </c>
      <c r="H2001" s="119" t="str" cm="1">
        <f t="array" ref="H2001">IF(SUMIF('BDD de référence'!$B$6:$B$4786,A2001,'BDD de référence'!$J$6:$J$4786)&gt;0,IFERROR((VLOOKUP(E2001,'Volet 1 - Domaines 2&amp;3'!$A$39:$L$43,11,0)*D2001+VLOOKUP(E2001,'Volet 1 - Domaines 2&amp;3'!$A$39:$L$43,12,0))*$B$6,error),"")</f>
        <v/>
      </c>
      <c r="I2001" s="119">
        <f>IFERROR((VLOOKUP(E2001,'Simulations - Consolidé'!$A$41:$P$45,15,0)*D2001+VLOOKUP(E2001,'Simulations - Consolidé'!$A$41:$P$45,16,0)),"")*$C$6</f>
        <v>10519.511565696303</v>
      </c>
      <c r="J2001" s="167">
        <v>7103.4000000000005</v>
      </c>
      <c r="K2001" s="167">
        <v>8524.08</v>
      </c>
      <c r="L2001" s="167">
        <v>6192.4800000000005</v>
      </c>
      <c r="M2001" s="167">
        <v>7430.9800000000005</v>
      </c>
      <c r="N2001" s="167">
        <v>5649.42</v>
      </c>
      <c r="O2001" s="167">
        <v>6779.31</v>
      </c>
    </row>
    <row r="2002" spans="1:15">
      <c r="A2002" s="1" t="s">
        <v>8477</v>
      </c>
      <c r="B2002" s="1" t="str">
        <f>VLOOKUP(A2002,'BDD de référence'!$B$5:$D$5006,3,0)</f>
        <v>72</v>
      </c>
      <c r="C2002" s="1" t="str">
        <f>VLOOKUP(A2002,'BDD de référence'!$B$5:$E$5006,4,0)</f>
        <v>Pays de la Loire</v>
      </c>
      <c r="D2002" s="201">
        <v>21573.5</v>
      </c>
      <c r="E2002" s="189" t="str">
        <f t="shared" si="31"/>
        <v>Tranche B</v>
      </c>
      <c r="F2002" s="119">
        <f>IFERROR((VLOOKUP(E2002,'Simulations - Consolidé'!$A$41:$P$45,13,0)*D2002+VLOOKUP(E2002,'Simulations - Consolidé'!$A$41:$P$45,14,0)),"")*$B$6</f>
        <v>39580.606451612897</v>
      </c>
      <c r="G2002" s="119" t="str" cm="1">
        <f t="array" ref="G2002">IF(SUMIF('BDD de référence'!$B$6:$B$4786,A2002,'BDD de référence'!$I$6:$I$4786)&gt;0,IFERROR((VLOOKUP(E2002,'Volet 1 - Domaines 2&amp;3'!$A$39:$L$43,11,0)*D2002+VLOOKUP(E2002,'Volet 1 - Domaines 2&amp;3'!$A$39:$L$43,12,0))*$B$6,error),"")</f>
        <v/>
      </c>
      <c r="H2002" s="119" cm="1">
        <f t="array" ref="H2002">IF(SUMIF('BDD de référence'!$B$6:$B$4786,A2002,'BDD de référence'!$J$6:$J$4786)&gt;0,IFERROR((VLOOKUP(E2002,'Volet 1 - Domaines 2&amp;3'!$A$39:$L$43,11,0)*D2002+VLOOKUP(E2002,'Volet 1 - Domaines 2&amp;3'!$A$39:$L$43,12,0))*$B$6,error),"")</f>
        <v>21439.495161290321</v>
      </c>
      <c r="I2002" s="119">
        <f>IFERROR((VLOOKUP(E2002,'Simulations - Consolidé'!$A$41:$P$45,15,0)*D2002+VLOOKUP(E2002,'Simulations - Consolidé'!$A$41:$P$45,16,0)),"")*$C$6</f>
        <v>17206.490322580645</v>
      </c>
      <c r="J2002" s="167">
        <v>10559.380000000001</v>
      </c>
      <c r="K2002" s="167">
        <v>12671.26</v>
      </c>
      <c r="L2002" s="167">
        <v>9334.2800000000007</v>
      </c>
      <c r="M2002" s="167">
        <v>11201.14</v>
      </c>
      <c r="N2002" s="167">
        <v>6591.95</v>
      </c>
      <c r="O2002" s="167">
        <v>7910.34</v>
      </c>
    </row>
    <row r="2003" spans="1:15">
      <c r="A2003" s="1" t="s">
        <v>8444</v>
      </c>
      <c r="B2003" s="1" t="str">
        <f>VLOOKUP(A2003,'BDD de référence'!$B$5:$D$5006,3,0)</f>
        <v>72</v>
      </c>
      <c r="C2003" s="1" t="str">
        <f>VLOOKUP(A2003,'BDD de référence'!$B$5:$E$5006,4,0)</f>
        <v>Pays de la Loire</v>
      </c>
      <c r="D2003" s="201">
        <v>66202.5</v>
      </c>
      <c r="E2003" s="189" t="str">
        <f t="shared" si="31"/>
        <v>Tranche C</v>
      </c>
      <c r="F2003" s="119">
        <f>IFERROR((VLOOKUP(E2003,'Simulations - Consolidé'!$A$41:$P$45,13,0)*D2003+VLOOKUP(E2003,'Simulations - Consolidé'!$A$41:$P$45,14,0)),"")*$B$6</f>
        <v>59060.273493975896</v>
      </c>
      <c r="G2003" s="119" t="str" cm="1">
        <f t="array" ref="G2003">IF(SUMIF('BDD de référence'!$B$6:$B$4786,A2003,'BDD de référence'!$I$6:$I$4786)&gt;0,IFERROR((VLOOKUP(E2003,'Volet 1 - Domaines 2&amp;3'!$A$39:$L$43,11,0)*D2003+VLOOKUP(E2003,'Volet 1 - Domaines 2&amp;3'!$A$39:$L$43,12,0))*$B$6,error),"")</f>
        <v/>
      </c>
      <c r="H2003" s="119" t="str" cm="1">
        <f t="array" ref="H2003">IF(SUMIF('BDD de référence'!$B$6:$B$4786,A2003,'BDD de référence'!$J$6:$J$4786)&gt;0,IFERROR((VLOOKUP(E2003,'Volet 1 - Domaines 2&amp;3'!$A$39:$L$43,11,0)*D2003+VLOOKUP(E2003,'Volet 1 - Domaines 2&amp;3'!$A$39:$L$43,12,0))*$B$6,error),"")</f>
        <v/>
      </c>
      <c r="I2003" s="119">
        <f>IFERROR((VLOOKUP(E2003,'Simulations - Consolidé'!$A$41:$P$45,15,0)*D2003+VLOOKUP(E2003,'Simulations - Consolidé'!$A$41:$P$45,16,0)),"")*$C$6</f>
        <v>25674.695650896268</v>
      </c>
      <c r="J2003" s="167">
        <v>15572.17</v>
      </c>
      <c r="K2003" s="167">
        <v>18686.609999999997</v>
      </c>
      <c r="L2003" s="167">
        <v>11952.75</v>
      </c>
      <c r="M2003" s="167">
        <v>14343.3</v>
      </c>
      <c r="N2003" s="167">
        <v>8772.82</v>
      </c>
      <c r="O2003" s="167">
        <v>10527.39</v>
      </c>
    </row>
    <row r="2004" spans="1:15">
      <c r="A2004" s="1" t="s">
        <v>8459</v>
      </c>
      <c r="B2004" s="1" t="str">
        <f>VLOOKUP(A2004,'BDD de référence'!$B$5:$D$5006,3,0)</f>
        <v>72</v>
      </c>
      <c r="C2004" s="1" t="str">
        <f>VLOOKUP(A2004,'BDD de référence'!$B$5:$E$5006,4,0)</f>
        <v>Pays de la Loire</v>
      </c>
      <c r="D2004" s="201">
        <v>24748</v>
      </c>
      <c r="E2004" s="189" t="str">
        <f t="shared" si="31"/>
        <v>Tranche C</v>
      </c>
      <c r="F2004" s="119">
        <f>IFERROR((VLOOKUP(E2004,'Simulations - Consolidé'!$A$41:$P$45,13,0)*D2004+VLOOKUP(E2004,'Simulations - Consolidé'!$A$41:$P$45,14,0)),"")*$B$6</f>
        <v>41739.284819277105</v>
      </c>
      <c r="G2004" s="119" t="str" cm="1">
        <f t="array" ref="G2004">IF(SUMIF('BDD de référence'!$B$6:$B$4786,A2004,'BDD de référence'!$I$6:$I$4786)&gt;0,IFERROR((VLOOKUP(E2004,'Volet 1 - Domaines 2&amp;3'!$A$39:$L$43,11,0)*D2004+VLOOKUP(E2004,'Volet 1 - Domaines 2&amp;3'!$A$39:$L$43,12,0))*$B$6,error),"")</f>
        <v/>
      </c>
      <c r="H2004" s="119" t="str" cm="1">
        <f t="array" ref="H2004">IF(SUMIF('BDD de référence'!$B$6:$B$4786,A2004,'BDD de référence'!$J$6:$J$4786)&gt;0,IFERROR((VLOOKUP(E2004,'Volet 1 - Domaines 2&amp;3'!$A$39:$L$43,11,0)*D2004+VLOOKUP(E2004,'Volet 1 - Domaines 2&amp;3'!$A$39:$L$43,12,0))*$B$6,error),"")</f>
        <v/>
      </c>
      <c r="I2004" s="119">
        <f>IFERROR((VLOOKUP(E2004,'Simulations - Consolidé'!$A$41:$P$45,15,0)*D2004+VLOOKUP(E2004,'Simulations - Consolidé'!$A$41:$P$45,16,0)),"")*$C$6</f>
        <v>18144.911478107555</v>
      </c>
      <c r="J2004" s="167">
        <v>11077.1</v>
      </c>
      <c r="K2004" s="167">
        <v>13292.52</v>
      </c>
      <c r="L2004" s="167">
        <v>9705.2199999999993</v>
      </c>
      <c r="M2004" s="167">
        <v>11646.27</v>
      </c>
      <c r="N2004" s="167">
        <v>6775.01</v>
      </c>
      <c r="O2004" s="167">
        <v>8130.02</v>
      </c>
    </row>
    <row r="2005" spans="1:15">
      <c r="A2005" s="1" t="s">
        <v>8468</v>
      </c>
      <c r="B2005" s="1" t="str">
        <f>VLOOKUP(A2005,'BDD de référence'!$B$5:$D$5006,3,0)</f>
        <v>72</v>
      </c>
      <c r="C2005" s="1" t="str">
        <f>VLOOKUP(A2005,'BDD de référence'!$B$5:$E$5006,4,0)</f>
        <v>Pays de la Loire</v>
      </c>
      <c r="D2005" s="201">
        <v>23344.5</v>
      </c>
      <c r="E2005" s="189" t="str">
        <f t="shared" si="31"/>
        <v>Tranche C</v>
      </c>
      <c r="F2005" s="119">
        <f>IFERROR((VLOOKUP(E2005,'Simulations - Consolidé'!$A$41:$P$45,13,0)*D2005+VLOOKUP(E2005,'Simulations - Consolidé'!$A$41:$P$45,14,0)),"")*$B$6</f>
        <v>41152.858554216866</v>
      </c>
      <c r="G2005" s="119" t="str" cm="1">
        <f t="array" ref="G2005">IF(SUMIF('BDD de référence'!$B$6:$B$4786,A2005,'BDD de référence'!$I$6:$I$4786)&gt;0,IFERROR((VLOOKUP(E2005,'Volet 1 - Domaines 2&amp;3'!$A$39:$L$43,11,0)*D2005+VLOOKUP(E2005,'Volet 1 - Domaines 2&amp;3'!$A$39:$L$43,12,0))*$B$6,error),"")</f>
        <v/>
      </c>
      <c r="H2005" s="119" t="str" cm="1">
        <f t="array" ref="H2005">IF(SUMIF('BDD de référence'!$B$6:$B$4786,A2005,'BDD de référence'!$J$6:$J$4786)&gt;0,IFERROR((VLOOKUP(E2005,'Volet 1 - Domaines 2&amp;3'!$A$39:$L$43,11,0)*D2005+VLOOKUP(E2005,'Volet 1 - Domaines 2&amp;3'!$A$39:$L$43,12,0))*$B$6,error),"")</f>
        <v/>
      </c>
      <c r="I2005" s="119">
        <f>IFERROR((VLOOKUP(E2005,'Simulations - Consolidé'!$A$41:$P$45,15,0)*D2005+VLOOKUP(E2005,'Simulations - Consolidé'!$A$41:$P$45,16,0)),"")*$C$6</f>
        <v>17889.980117543349</v>
      </c>
      <c r="J2005" s="167">
        <v>10924.91</v>
      </c>
      <c r="K2005" s="167">
        <v>13109.9</v>
      </c>
      <c r="L2005" s="167">
        <v>9629.130000000001</v>
      </c>
      <c r="M2005" s="167">
        <v>11554.960000000001</v>
      </c>
      <c r="N2005" s="167">
        <v>6707.37</v>
      </c>
      <c r="O2005" s="167">
        <v>8048.85</v>
      </c>
    </row>
    <row r="2006" spans="1:15">
      <c r="A2006" s="1" t="s">
        <v>8465</v>
      </c>
      <c r="B2006" s="1" t="str">
        <f>VLOOKUP(A2006,'BDD de référence'!$B$5:$D$5006,3,0)</f>
        <v>72</v>
      </c>
      <c r="C2006" s="1" t="str">
        <f>VLOOKUP(A2006,'BDD de référence'!$B$5:$E$5006,4,0)</f>
        <v>Pays de la Loire</v>
      </c>
      <c r="D2006" s="201">
        <v>23551.5</v>
      </c>
      <c r="E2006" s="189" t="str">
        <f t="shared" si="31"/>
        <v>Tranche C</v>
      </c>
      <c r="F2006" s="119">
        <f>IFERROR((VLOOKUP(E2006,'Simulations - Consolidé'!$A$41:$P$45,13,0)*D2006+VLOOKUP(E2006,'Simulations - Consolidé'!$A$41:$P$45,14,0)),"")*$B$6</f>
        <v>41239.349638554217</v>
      </c>
      <c r="G2006" s="119" t="str" cm="1">
        <f t="array" ref="G2006">IF(SUMIF('BDD de référence'!$B$6:$B$4786,A2006,'BDD de référence'!$I$6:$I$4786)&gt;0,IFERROR((VLOOKUP(E2006,'Volet 1 - Domaines 2&amp;3'!$A$39:$L$43,11,0)*D2006+VLOOKUP(E2006,'Volet 1 - Domaines 2&amp;3'!$A$39:$L$43,12,0))*$B$6,error),"")</f>
        <v/>
      </c>
      <c r="H2006" s="119" cm="1">
        <f t="array" ref="H2006">IF(SUMIF('BDD de référence'!$B$6:$B$4786,A2006,'BDD de référence'!$J$6:$J$4786)&gt;0,IFERROR((VLOOKUP(E2006,'Volet 1 - Domaines 2&amp;3'!$A$39:$L$43,11,0)*D2006+VLOOKUP(E2006,'Volet 1 - Domaines 2&amp;3'!$A$39:$L$43,12,0))*$B$6,error),"")</f>
        <v>22211.991084337347</v>
      </c>
      <c r="I2006" s="119">
        <f>IFERROR((VLOOKUP(E2006,'Simulations - Consolidé'!$A$41:$P$45,15,0)*D2006+VLOOKUP(E2006,'Simulations - Consolidé'!$A$41:$P$45,16,0)),"")*$C$6</f>
        <v>17927.579541580959</v>
      </c>
      <c r="J2006" s="167">
        <v>10947.36</v>
      </c>
      <c r="K2006" s="167">
        <v>13136.84</v>
      </c>
      <c r="L2006" s="167">
        <v>9640.35</v>
      </c>
      <c r="M2006" s="167">
        <v>11568.42</v>
      </c>
      <c r="N2006" s="167">
        <v>6717.35</v>
      </c>
      <c r="O2006" s="167">
        <v>8060.82</v>
      </c>
    </row>
    <row r="2007" spans="1:15">
      <c r="A2007" s="1" t="s">
        <v>8473</v>
      </c>
      <c r="B2007" s="1" t="str">
        <f>VLOOKUP(A2007,'BDD de référence'!$B$5:$D$5006,3,0)</f>
        <v>72</v>
      </c>
      <c r="C2007" s="1" t="str">
        <f>VLOOKUP(A2007,'BDD de référence'!$B$5:$E$5006,4,0)</f>
        <v>Pays de la Loire</v>
      </c>
      <c r="D2007" s="201">
        <v>22202.5</v>
      </c>
      <c r="E2007" s="189" t="str">
        <f t="shared" si="31"/>
        <v>Tranche B</v>
      </c>
      <c r="F2007" s="119">
        <f>IFERROR((VLOOKUP(E2007,'Simulations - Consolidé'!$A$41:$P$45,13,0)*D2007+VLOOKUP(E2007,'Simulations - Consolidé'!$A$41:$P$45,14,0)),"")*$B$6</f>
        <v>40408.45161290322</v>
      </c>
      <c r="G2007" s="119" t="str" cm="1">
        <f t="array" ref="G2007">IF(SUMIF('BDD de référence'!$B$6:$B$4786,A2007,'BDD de référence'!$I$6:$I$4786)&gt;0,IFERROR((VLOOKUP(E2007,'Volet 1 - Domaines 2&amp;3'!$A$39:$L$43,11,0)*D2007+VLOOKUP(E2007,'Volet 1 - Domaines 2&amp;3'!$A$39:$L$43,12,0))*$B$6,error),"")</f>
        <v/>
      </c>
      <c r="H2007" s="119" cm="1">
        <f t="array" ref="H2007">IF(SUMIF('BDD de référence'!$B$6:$B$4786,A2007,'BDD de référence'!$J$6:$J$4786)&gt;0,IFERROR((VLOOKUP(E2007,'Volet 1 - Domaines 2&amp;3'!$A$39:$L$43,11,0)*D2007+VLOOKUP(E2007,'Volet 1 - Domaines 2&amp;3'!$A$39:$L$43,12,0))*$B$6,error),"")</f>
        <v>21887.91129032258</v>
      </c>
      <c r="I2007" s="119">
        <f>IFERROR((VLOOKUP(E2007,'Simulations - Consolidé'!$A$41:$P$45,15,0)*D2007+VLOOKUP(E2007,'Simulations - Consolidé'!$A$41:$P$45,16,0)),"")*$C$6</f>
        <v>17566.371361132966</v>
      </c>
      <c r="J2007" s="167">
        <v>10745.37</v>
      </c>
      <c r="K2007" s="167">
        <v>12894.45</v>
      </c>
      <c r="L2007" s="167">
        <v>9503.3700000000008</v>
      </c>
      <c r="M2007" s="167">
        <v>11404.050000000001</v>
      </c>
      <c r="N2007" s="167">
        <v>6642.68</v>
      </c>
      <c r="O2007" s="167">
        <v>7971.22</v>
      </c>
    </row>
    <row r="2008" spans="1:15">
      <c r="A2008" s="1" t="s">
        <v>8453</v>
      </c>
      <c r="B2008" s="1" t="str">
        <f>VLOOKUP(A2008,'BDD de référence'!$B$5:$D$5006,3,0)</f>
        <v>72</v>
      </c>
      <c r="C2008" s="1" t="str">
        <f>VLOOKUP(A2008,'BDD de référence'!$B$5:$E$5006,4,0)</f>
        <v>Pays de la Loire</v>
      </c>
      <c r="D2008" s="201">
        <v>31421</v>
      </c>
      <c r="E2008" s="189" t="str">
        <f t="shared" si="31"/>
        <v>Tranche C</v>
      </c>
      <c r="F2008" s="119">
        <f>IFERROR((VLOOKUP(E2008,'Simulations - Consolidé'!$A$41:$P$45,13,0)*D2008+VLOOKUP(E2008,'Simulations - Consolidé'!$A$41:$P$45,14,0)),"")*$B$6</f>
        <v>44527.473253012045</v>
      </c>
      <c r="G2008" s="119" t="str" cm="1">
        <f t="array" ref="G2008">IF(SUMIF('BDD de référence'!$B$6:$B$4786,A2008,'BDD de référence'!$I$6:$I$4786)&gt;0,IFERROR((VLOOKUP(E2008,'Volet 1 - Domaines 2&amp;3'!$A$39:$L$43,11,0)*D2008+VLOOKUP(E2008,'Volet 1 - Domaines 2&amp;3'!$A$39:$L$43,12,0))*$B$6,error),"")</f>
        <v/>
      </c>
      <c r="H2008" s="119" cm="1">
        <f t="array" ref="H2008">IF(SUMIF('BDD de référence'!$B$6:$B$4786,A2008,'BDD de référence'!$J$6:$J$4786)&gt;0,IFERROR((VLOOKUP(E2008,'Volet 1 - Domaines 2&amp;3'!$A$39:$L$43,11,0)*D2008+VLOOKUP(E2008,'Volet 1 - Domaines 2&amp;3'!$A$39:$L$43,12,0))*$B$6,error),"")</f>
        <v>23050.140240963854</v>
      </c>
      <c r="I2008" s="119">
        <f>IFERROR((VLOOKUP(E2008,'Simulations - Consolidé'!$A$41:$P$45,15,0)*D2008+VLOOKUP(E2008,'Simulations - Consolidé'!$A$41:$P$45,16,0)),"")*$C$6</f>
        <v>19356.993394064062</v>
      </c>
      <c r="J2008" s="167">
        <v>11800.68</v>
      </c>
      <c r="K2008" s="167">
        <v>14160.82</v>
      </c>
      <c r="L2008" s="167">
        <v>10067.01</v>
      </c>
      <c r="M2008" s="167">
        <v>12080.42</v>
      </c>
      <c r="N2008" s="167">
        <v>7096.6</v>
      </c>
      <c r="O2008" s="167">
        <v>8515.92</v>
      </c>
    </row>
    <row r="2009" spans="1:15">
      <c r="A2009" s="1" t="s">
        <v>8501</v>
      </c>
      <c r="B2009" s="1" t="str">
        <f>VLOOKUP(A2009,'BDD de référence'!$B$5:$D$5006,3,0)</f>
        <v>72</v>
      </c>
      <c r="C2009" s="1" t="str">
        <f>VLOOKUP(A2009,'BDD de référence'!$B$5:$E$5006,4,0)</f>
        <v>Pays de la Loire</v>
      </c>
      <c r="D2009" s="201">
        <v>2920.5</v>
      </c>
      <c r="E2009" s="189" t="str">
        <f t="shared" si="31"/>
        <v>Tranche A</v>
      </c>
      <c r="F2009" s="119">
        <f>IFERROR((VLOOKUP(E2009,'Simulations - Consolidé'!$A$41:$P$45,13,0)*D2009+VLOOKUP(E2009,'Simulations - Consolidé'!$A$41:$P$45,14,0)),"")*$B$6</f>
        <v>17427.792857142857</v>
      </c>
      <c r="G2009" s="119" t="str" cm="1">
        <f t="array" ref="G2009">IF(SUMIF('BDD de référence'!$B$6:$B$4786,A2009,'BDD de référence'!$I$6:$I$4786)&gt;0,IFERROR((VLOOKUP(E2009,'Volet 1 - Domaines 2&amp;3'!$A$39:$L$43,11,0)*D2009+VLOOKUP(E2009,'Volet 1 - Domaines 2&amp;3'!$A$39:$L$43,12,0))*$B$6,error),"")</f>
        <v/>
      </c>
      <c r="H2009" s="119" t="str" cm="1">
        <f t="array" ref="H2009">IF(SUMIF('BDD de référence'!$B$6:$B$4786,A2009,'BDD de référence'!$J$6:$J$4786)&gt;0,IFERROR((VLOOKUP(E2009,'Volet 1 - Domaines 2&amp;3'!$A$39:$L$43,11,0)*D2009+VLOOKUP(E2009,'Volet 1 - Domaines 2&amp;3'!$A$39:$L$43,12,0))*$B$6,error),"")</f>
        <v/>
      </c>
      <c r="I2009" s="119">
        <f>IFERROR((VLOOKUP(E2009,'Simulations - Consolidé'!$A$41:$P$45,15,0)*D2009+VLOOKUP(E2009,'Simulations - Consolidé'!$A$41:$P$45,16,0)),"")*$C$6</f>
        <v>7576.2141114982587</v>
      </c>
      <c r="J2009" s="167">
        <v>5278.7</v>
      </c>
      <c r="K2009" s="167">
        <v>6334.44</v>
      </c>
      <c r="L2009" s="167">
        <v>4688.2</v>
      </c>
      <c r="M2009" s="167">
        <v>5625.84</v>
      </c>
      <c r="N2009" s="167">
        <v>4931.0200000000004</v>
      </c>
      <c r="O2009" s="167">
        <v>5917.2300000000005</v>
      </c>
    </row>
    <row r="2010" spans="1:15">
      <c r="A2010" s="1" t="s">
        <v>8457</v>
      </c>
      <c r="B2010" s="1" t="str">
        <f>VLOOKUP(A2010,'BDD de référence'!$B$5:$D$5006,3,0)</f>
        <v>72</v>
      </c>
      <c r="C2010" s="1" t="str">
        <f>VLOOKUP(A2010,'BDD de référence'!$B$5:$E$5006,4,0)</f>
        <v>Pays de la Loire</v>
      </c>
      <c r="D2010" s="201">
        <v>26298</v>
      </c>
      <c r="E2010" s="189" t="str">
        <f t="shared" si="31"/>
        <v>Tranche C</v>
      </c>
      <c r="F2010" s="119">
        <f>IFERROR((VLOOKUP(E2010,'Simulations - Consolidé'!$A$41:$P$45,13,0)*D2010+VLOOKUP(E2010,'Simulations - Consolidé'!$A$41:$P$45,14,0)),"")*$B$6</f>
        <v>42386.92337349397</v>
      </c>
      <c r="G2010" s="119" t="str" cm="1">
        <f t="array" ref="G2010">IF(SUMIF('BDD de référence'!$B$6:$B$4786,A2010,'BDD de référence'!$I$6:$I$4786)&gt;0,IFERROR((VLOOKUP(E2010,'Volet 1 - Domaines 2&amp;3'!$A$39:$L$43,11,0)*D2010+VLOOKUP(E2010,'Volet 1 - Domaines 2&amp;3'!$A$39:$L$43,12,0))*$B$6,error),"")</f>
        <v/>
      </c>
      <c r="H2010" s="119" cm="1">
        <f t="array" ref="H2010">IF(SUMIF('BDD de référence'!$B$6:$B$4786,A2010,'BDD de référence'!$J$6:$J$4786)&gt;0,IFERROR((VLOOKUP(E2010,'Volet 1 - Domaines 2&amp;3'!$A$39:$L$43,11,0)*D2010+VLOOKUP(E2010,'Volet 1 - Domaines 2&amp;3'!$A$39:$L$43,12,0))*$B$6,error),"")</f>
        <v>22504.509879518071</v>
      </c>
      <c r="I2010" s="119">
        <f>IFERROR((VLOOKUP(E2010,'Simulations - Consolidé'!$A$41:$P$45,15,0)*D2010+VLOOKUP(E2010,'Simulations - Consolidé'!$A$41:$P$45,16,0)),"")*$C$6</f>
        <v>18426.453059065534</v>
      </c>
      <c r="J2010" s="167">
        <v>11245.17</v>
      </c>
      <c r="K2010" s="167">
        <v>13494.210000000001</v>
      </c>
      <c r="L2010" s="167">
        <v>9789.25</v>
      </c>
      <c r="M2010" s="167">
        <v>11747.1</v>
      </c>
      <c r="N2010" s="167">
        <v>6849.71</v>
      </c>
      <c r="O2010" s="167">
        <v>8219.66</v>
      </c>
    </row>
    <row r="2011" spans="1:15">
      <c r="A2011" s="1" t="s">
        <v>8498</v>
      </c>
      <c r="B2011" s="1" t="str">
        <f>VLOOKUP(A2011,'BDD de référence'!$B$5:$D$5006,3,0)</f>
        <v>72</v>
      </c>
      <c r="C2011" s="1" t="str">
        <f>VLOOKUP(A2011,'BDD de référence'!$B$5:$E$5006,4,0)</f>
        <v>Pays de la Loire</v>
      </c>
      <c r="D2011" s="201">
        <v>3355</v>
      </c>
      <c r="E2011" s="189" t="str">
        <f t="shared" si="31"/>
        <v>Tranche A</v>
      </c>
      <c r="F2011" s="119">
        <f>IFERROR((VLOOKUP(E2011,'Simulations - Consolidé'!$A$41:$P$45,13,0)*D2011+VLOOKUP(E2011,'Simulations - Consolidé'!$A$41:$P$45,14,0)),"")*$B$6</f>
        <v>17744.357142857141</v>
      </c>
      <c r="G2011" s="119" t="str" cm="1">
        <f t="array" ref="G2011">IF(SUMIF('BDD de référence'!$B$6:$B$4786,A2011,'BDD de référence'!$I$6:$I$4786)&gt;0,IFERROR((VLOOKUP(E2011,'Volet 1 - Domaines 2&amp;3'!$A$39:$L$43,11,0)*D2011+VLOOKUP(E2011,'Volet 1 - Domaines 2&amp;3'!$A$39:$L$43,12,0))*$B$6,error),"")</f>
        <v/>
      </c>
      <c r="H2011" s="119" cm="1">
        <f t="array" ref="H2011">IF(SUMIF('BDD de référence'!$B$6:$B$4786,A2011,'BDD de référence'!$J$6:$J$4786)&gt;0,IFERROR((VLOOKUP(E2011,'Volet 1 - Domaines 2&amp;3'!$A$39:$L$43,11,0)*D2011+VLOOKUP(E2011,'Volet 1 - Domaines 2&amp;3'!$A$39:$L$43,12,0))*$B$6,error),"")</f>
        <v>8173.0535714285716</v>
      </c>
      <c r="I2011" s="119">
        <f>IFERROR((VLOOKUP(E2011,'Simulations - Consolidé'!$A$41:$P$45,15,0)*D2011+VLOOKUP(E2011,'Simulations - Consolidé'!$A$41:$P$45,16,0)),"")*$C$6</f>
        <v>7713.831010452961</v>
      </c>
      <c r="J2011" s="167">
        <v>5382.15</v>
      </c>
      <c r="K2011" s="167">
        <v>6458.58</v>
      </c>
      <c r="L2011" s="167">
        <v>4765.7800000000007</v>
      </c>
      <c r="M2011" s="167">
        <v>5718.9400000000005</v>
      </c>
      <c r="N2011" s="167">
        <v>4982.75</v>
      </c>
      <c r="O2011" s="167">
        <v>5979.3</v>
      </c>
    </row>
    <row r="2012" spans="1:15">
      <c r="A2012" s="1" t="s">
        <v>8479</v>
      </c>
      <c r="B2012" s="1" t="str">
        <f>VLOOKUP(A2012,'BDD de référence'!$B$5:$D$5006,3,0)</f>
        <v>72</v>
      </c>
      <c r="C2012" s="1" t="str">
        <f>VLOOKUP(A2012,'BDD de référence'!$B$5:$E$5006,4,0)</f>
        <v>Pays de la Loire</v>
      </c>
      <c r="D2012" s="201">
        <v>17968</v>
      </c>
      <c r="E2012" s="189" t="str">
        <f t="shared" si="31"/>
        <v>Tranche B</v>
      </c>
      <c r="F2012" s="119">
        <f>IFERROR((VLOOKUP(E2012,'Simulations - Consolidé'!$A$41:$P$45,13,0)*D2012+VLOOKUP(E2012,'Simulations - Consolidé'!$A$41:$P$45,14,0)),"")*$B$6</f>
        <v>34835.303225806449</v>
      </c>
      <c r="G2012" s="119" t="str" cm="1">
        <f t="array" ref="G2012">IF(SUMIF('BDD de référence'!$B$6:$B$4786,A2012,'BDD de référence'!$I$6:$I$4786)&gt;0,IFERROR((VLOOKUP(E2012,'Volet 1 - Domaines 2&amp;3'!$A$39:$L$43,11,0)*D2012+VLOOKUP(E2012,'Volet 1 - Domaines 2&amp;3'!$A$39:$L$43,12,0))*$B$6,error),"")</f>
        <v/>
      </c>
      <c r="H2012" s="119" t="str" cm="1">
        <f t="array" ref="H2012">IF(SUMIF('BDD de référence'!$B$6:$B$4786,A2012,'BDD de référence'!$J$6:$J$4786)&gt;0,IFERROR((VLOOKUP(E2012,'Volet 1 - Domaines 2&amp;3'!$A$39:$L$43,11,0)*D2012+VLOOKUP(E2012,'Volet 1 - Domaines 2&amp;3'!$A$39:$L$43,12,0))*$B$6,error),"")</f>
        <v/>
      </c>
      <c r="I2012" s="119">
        <f>IFERROR((VLOOKUP(E2012,'Simulations - Consolidé'!$A$41:$P$45,15,0)*D2012+VLOOKUP(E2012,'Simulations - Consolidé'!$A$41:$P$45,16,0)),"")*$C$6</f>
        <v>15143.611014948858</v>
      </c>
      <c r="J2012" s="167">
        <v>9493.24</v>
      </c>
      <c r="K2012" s="167">
        <v>11391.89</v>
      </c>
      <c r="L2012" s="167">
        <v>8365.06</v>
      </c>
      <c r="M2012" s="167">
        <v>10038.08</v>
      </c>
      <c r="N2012" s="167">
        <v>6301.1900000000005</v>
      </c>
      <c r="O2012" s="167">
        <v>7561.43</v>
      </c>
    </row>
    <row r="2013" spans="1:15">
      <c r="A2013" s="1" t="s">
        <v>8490</v>
      </c>
      <c r="B2013" s="1" t="str">
        <f>VLOOKUP(A2013,'BDD de référence'!$B$5:$D$5006,3,0)</f>
        <v>72</v>
      </c>
      <c r="C2013" s="1" t="str">
        <f>VLOOKUP(A2013,'BDD de référence'!$B$5:$E$5006,4,0)</f>
        <v>Pays de la Loire</v>
      </c>
      <c r="D2013" s="201">
        <v>6705.5</v>
      </c>
      <c r="E2013" s="189" t="str">
        <f t="shared" si="31"/>
        <v>Tranche A</v>
      </c>
      <c r="F2013" s="119">
        <f>IFERROR((VLOOKUP(E2013,'Simulations - Consolidé'!$A$41:$P$45,13,0)*D2013+VLOOKUP(E2013,'Simulations - Consolidé'!$A$41:$P$45,14,0)),"")*$B$6</f>
        <v>20185.435714285712</v>
      </c>
      <c r="G2013" s="119" t="str" cm="1">
        <f t="array" ref="G2013">IF(SUMIF('BDD de référence'!$B$6:$B$4786,A2013,'BDD de référence'!$I$6:$I$4786)&gt;0,IFERROR((VLOOKUP(E2013,'Volet 1 - Domaines 2&amp;3'!$A$39:$L$43,11,0)*D2013+VLOOKUP(E2013,'Volet 1 - Domaines 2&amp;3'!$A$39:$L$43,12,0))*$B$6,error),"")</f>
        <v/>
      </c>
      <c r="H2013" s="119" t="str" cm="1">
        <f t="array" ref="H2013">IF(SUMIF('BDD de référence'!$B$6:$B$4786,A2013,'BDD de référence'!$J$6:$J$4786)&gt;0,IFERROR((VLOOKUP(E2013,'Volet 1 - Domaines 2&amp;3'!$A$39:$L$43,11,0)*D2013+VLOOKUP(E2013,'Volet 1 - Domaines 2&amp;3'!$A$39:$L$43,12,0))*$B$6,error),"")</f>
        <v/>
      </c>
      <c r="I2013" s="119">
        <f>IFERROR((VLOOKUP(E2013,'Simulations - Consolidé'!$A$41:$P$45,15,0)*D2013+VLOOKUP(E2013,'Simulations - Consolidé'!$A$41:$P$45,16,0)),"")*$C$6</f>
        <v>8775.0172473867606</v>
      </c>
      <c r="J2013" s="167">
        <v>6179.89</v>
      </c>
      <c r="K2013" s="167">
        <v>7415.87</v>
      </c>
      <c r="L2013" s="167">
        <v>5364.09</v>
      </c>
      <c r="M2013" s="167">
        <v>6436.91</v>
      </c>
      <c r="N2013" s="167">
        <v>5381.6100000000006</v>
      </c>
      <c r="O2013" s="167">
        <v>6457.9400000000005</v>
      </c>
    </row>
    <row r="2014" spans="1:15">
      <c r="A2014" s="1" t="s">
        <v>8448</v>
      </c>
      <c r="B2014" s="1" t="str">
        <f>VLOOKUP(A2014,'BDD de référence'!$B$5:$D$5006,3,0)</f>
        <v>72</v>
      </c>
      <c r="C2014" s="1" t="str">
        <f>VLOOKUP(A2014,'BDD de référence'!$B$5:$E$5006,4,0)</f>
        <v>Pays de la Loire</v>
      </c>
      <c r="D2014" s="201">
        <v>65523</v>
      </c>
      <c r="E2014" s="189" t="str">
        <f t="shared" si="31"/>
        <v>Tranche C</v>
      </c>
      <c r="F2014" s="119">
        <f>IFERROR((VLOOKUP(E2014,'Simulations - Consolidé'!$A$41:$P$45,13,0)*D2014+VLOOKUP(E2014,'Simulations - Consolidé'!$A$41:$P$45,14,0)),"")*$B$6</f>
        <v>58776.357108433724</v>
      </c>
      <c r="G2014" s="119" cm="1">
        <f t="array" ref="G2014">IF(SUMIF('BDD de référence'!$B$6:$B$4786,A2014,'BDD de référence'!$I$6:$I$4786)&gt;0,IFERROR((VLOOKUP(E2014,'Volet 1 - Domaines 2&amp;3'!$A$39:$L$43,11,0)*D2014+VLOOKUP(E2014,'Volet 1 - Domaines 2&amp;3'!$A$39:$L$43,12,0))*$B$6,error),"")</f>
        <v>26682.208674698795</v>
      </c>
      <c r="H2014" s="119" cm="1">
        <f t="array" ref="H2014">IF(SUMIF('BDD de référence'!$B$6:$B$4786,A2014,'BDD de référence'!$J$6:$J$4786)&gt;0,IFERROR((VLOOKUP(E2014,'Volet 1 - Domaines 2&amp;3'!$A$39:$L$43,11,0)*D2014+VLOOKUP(E2014,'Volet 1 - Domaines 2&amp;3'!$A$39:$L$43,12,0))*$B$6,error),"")</f>
        <v>26682.208674698795</v>
      </c>
      <c r="I2014" s="119">
        <f>IFERROR((VLOOKUP(E2014,'Simulations - Consolidé'!$A$41:$P$45,15,0)*D2014+VLOOKUP(E2014,'Simulations - Consolidé'!$A$41:$P$45,16,0)),"")*$C$6</f>
        <v>25551.271454598886</v>
      </c>
      <c r="J2014" s="167">
        <v>15498.49</v>
      </c>
      <c r="K2014" s="167">
        <v>18598.189999999999</v>
      </c>
      <c r="L2014" s="167">
        <v>11915.91</v>
      </c>
      <c r="M2014" s="167">
        <v>14299.1</v>
      </c>
      <c r="N2014" s="167">
        <v>8740.07</v>
      </c>
      <c r="O2014" s="167">
        <v>10488.09</v>
      </c>
    </row>
    <row r="2015" spans="1:15">
      <c r="A2015" s="1" t="s">
        <v>8481</v>
      </c>
      <c r="B2015" s="1" t="str">
        <f>VLOOKUP(A2015,'BDD de référence'!$B$5:$D$5006,3,0)</f>
        <v>72</v>
      </c>
      <c r="C2015" s="1" t="str">
        <f>VLOOKUP(A2015,'BDD de référence'!$B$5:$E$5006,4,0)</f>
        <v>Pays de la Loire</v>
      </c>
      <c r="D2015" s="201">
        <v>14237.5</v>
      </c>
      <c r="E2015" s="189" t="str">
        <f t="shared" si="31"/>
        <v>Tranche B</v>
      </c>
      <c r="F2015" s="119">
        <f>IFERROR((VLOOKUP(E2015,'Simulations - Consolidé'!$A$41:$P$45,13,0)*D2015+VLOOKUP(E2015,'Simulations - Consolidé'!$A$41:$P$45,14,0)),"")*$B$6</f>
        <v>29925.483870967742</v>
      </c>
      <c r="G2015" s="119" t="str" cm="1">
        <f t="array" ref="G2015">IF(SUMIF('BDD de référence'!$B$6:$B$4786,A2015,'BDD de référence'!$I$6:$I$4786)&gt;0,IFERROR((VLOOKUP(E2015,'Volet 1 - Domaines 2&amp;3'!$A$39:$L$43,11,0)*D2015+VLOOKUP(E2015,'Volet 1 - Domaines 2&amp;3'!$A$39:$L$43,12,0))*$B$6,error),"")</f>
        <v/>
      </c>
      <c r="H2015" s="119" t="str" cm="1">
        <f t="array" ref="H2015">IF(SUMIF('BDD de référence'!$B$6:$B$4786,A2015,'BDD de référence'!$J$6:$J$4786)&gt;0,IFERROR((VLOOKUP(E2015,'Volet 1 - Domaines 2&amp;3'!$A$39:$L$43,11,0)*D2015+VLOOKUP(E2015,'Volet 1 - Domaines 2&amp;3'!$A$39:$L$43,12,0))*$B$6,error),"")</f>
        <v/>
      </c>
      <c r="I2015" s="119">
        <f>IFERROR((VLOOKUP(E2015,'Simulations - Consolidé'!$A$41:$P$45,15,0)*D2015+VLOOKUP(E2015,'Simulations - Consolidé'!$A$41:$P$45,16,0)),"")*$C$6</f>
        <v>13009.21321793863</v>
      </c>
      <c r="J2015" s="167">
        <v>8390.130000000001</v>
      </c>
      <c r="K2015" s="167">
        <v>10068.16</v>
      </c>
      <c r="L2015" s="167">
        <v>7362.24</v>
      </c>
      <c r="M2015" s="167">
        <v>8834.69</v>
      </c>
      <c r="N2015" s="167">
        <v>6000.35</v>
      </c>
      <c r="O2015" s="167">
        <v>7200.42</v>
      </c>
    </row>
    <row r="2016" spans="1:15">
      <c r="A2016" s="1" t="s">
        <v>8488</v>
      </c>
      <c r="B2016" s="1" t="str">
        <f>VLOOKUP(A2016,'BDD de référence'!$B$5:$D$5006,3,0)</f>
        <v>72</v>
      </c>
      <c r="C2016" s="1" t="str">
        <f>VLOOKUP(A2016,'BDD de référence'!$B$5:$E$5006,4,0)</f>
        <v>Pays de la Loire</v>
      </c>
      <c r="D2016" s="201">
        <v>9073.5</v>
      </c>
      <c r="E2016" s="189" t="str">
        <f t="shared" si="31"/>
        <v>Tranche B</v>
      </c>
      <c r="F2016" s="119">
        <f>IFERROR((VLOOKUP(E2016,'Simulations - Consolidé'!$A$41:$P$45,13,0)*D2016+VLOOKUP(E2016,'Simulations - Consolidé'!$A$41:$P$45,14,0)),"")*$B$6</f>
        <v>23128.993548387094</v>
      </c>
      <c r="G2016" s="119" t="str" cm="1">
        <f t="array" ref="G2016">IF(SUMIF('BDD de référence'!$B$6:$B$4786,A2016,'BDD de référence'!$I$6:$I$4786)&gt;0,IFERROR((VLOOKUP(E2016,'Volet 1 - Domaines 2&amp;3'!$A$39:$L$43,11,0)*D2016+VLOOKUP(E2016,'Volet 1 - Domaines 2&amp;3'!$A$39:$L$43,12,0))*$B$6,error),"")</f>
        <v/>
      </c>
      <c r="H2016" s="119" t="str" cm="1">
        <f t="array" ref="H2016">IF(SUMIF('BDD de référence'!$B$6:$B$4786,A2016,'BDD de référence'!$J$6:$J$4786)&gt;0,IFERROR((VLOOKUP(E2016,'Volet 1 - Domaines 2&amp;3'!$A$39:$L$43,11,0)*D2016+VLOOKUP(E2016,'Volet 1 - Domaines 2&amp;3'!$A$39:$L$43,12,0))*$B$6,error),"")</f>
        <v/>
      </c>
      <c r="I2016" s="119">
        <f>IFERROR((VLOOKUP(E2016,'Simulations - Consolidé'!$A$41:$P$45,15,0)*D2016+VLOOKUP(E2016,'Simulations - Consolidé'!$A$41:$P$45,16,0)),"")*$C$6</f>
        <v>10054.641384736427</v>
      </c>
      <c r="J2016" s="167">
        <v>6863.14</v>
      </c>
      <c r="K2016" s="167">
        <v>8235.77</v>
      </c>
      <c r="L2016" s="167">
        <v>5974.0700000000006</v>
      </c>
      <c r="M2016" s="167">
        <v>7168.89</v>
      </c>
      <c r="N2016" s="167">
        <v>5583.9000000000005</v>
      </c>
      <c r="O2016" s="167">
        <v>6700.68</v>
      </c>
    </row>
    <row r="2017" spans="1:15">
      <c r="A2017" s="1" t="s">
        <v>8441</v>
      </c>
      <c r="B2017" s="1" t="str">
        <f>VLOOKUP(A2017,'BDD de référence'!$B$5:$D$5006,3,0)</f>
        <v>72</v>
      </c>
      <c r="C2017" s="1" t="str">
        <f>VLOOKUP(A2017,'BDD de référence'!$B$5:$E$5006,4,0)</f>
        <v>Pays de la Loire</v>
      </c>
      <c r="D2017" s="201">
        <v>124428.75</v>
      </c>
      <c r="E2017" s="189" t="str">
        <f t="shared" si="31"/>
        <v>Tranche C</v>
      </c>
      <c r="F2017" s="119">
        <f>IFERROR((VLOOKUP(E2017,'Simulations - Consolidé'!$A$41:$P$45,13,0)*D2017+VLOOKUP(E2017,'Simulations - Consolidé'!$A$41:$P$45,14,0)),"")*$B$6</f>
        <v>83389.024698795183</v>
      </c>
      <c r="G2017" s="119" t="str" cm="1">
        <f t="array" ref="G2017">IF(SUMIF('BDD de référence'!$B$6:$B$4786,A2017,'BDD de référence'!$I$6:$I$4786)&gt;0,IFERROR((VLOOKUP(E2017,'Volet 1 - Domaines 2&amp;3'!$A$39:$L$43,11,0)*D2017+VLOOKUP(E2017,'Volet 1 - Domaines 2&amp;3'!$A$39:$L$43,12,0))*$B$6,error),"")</f>
        <v/>
      </c>
      <c r="H2017" s="119" t="str" cm="1">
        <f t="array" ref="H2017">IF(SUMIF('BDD de référence'!$B$6:$B$4786,A2017,'BDD de référence'!$J$6:$J$4786)&gt;0,IFERROR((VLOOKUP(E2017,'Volet 1 - Domaines 2&amp;3'!$A$39:$L$43,11,0)*D2017+VLOOKUP(E2017,'Volet 1 - Domaines 2&amp;3'!$A$39:$L$43,12,0))*$B$6,error),"")</f>
        <v/>
      </c>
      <c r="I2017" s="119">
        <f>IFERROR((VLOOKUP(E2017,'Simulations - Consolidé'!$A$41:$P$45,15,0)*D2017+VLOOKUP(E2017,'Simulations - Consolidé'!$A$41:$P$45,16,0)),"")*$C$6</f>
        <v>36250.895959447545</v>
      </c>
      <c r="J2017" s="167">
        <v>21885.85</v>
      </c>
      <c r="K2017" s="167">
        <v>26263.02</v>
      </c>
      <c r="L2017" s="167">
        <v>15109.6</v>
      </c>
      <c r="M2017" s="167">
        <v>18131.52</v>
      </c>
      <c r="N2017" s="167">
        <v>11578.9</v>
      </c>
      <c r="O2017" s="167">
        <v>13894.68</v>
      </c>
    </row>
    <row r="2018" spans="1:15">
      <c r="A2018" s="1" t="s">
        <v>8483</v>
      </c>
      <c r="B2018" s="1" t="str">
        <f>VLOOKUP(A2018,'BDD de référence'!$B$5:$D$5006,3,0)</f>
        <v>72</v>
      </c>
      <c r="C2018" s="1" t="str">
        <f>VLOOKUP(A2018,'BDD de référence'!$B$5:$E$5006,4,0)</f>
        <v>Pays de la Loire</v>
      </c>
      <c r="D2018" s="201">
        <v>12474</v>
      </c>
      <c r="E2018" s="189" t="str">
        <f t="shared" si="31"/>
        <v>Tranche B</v>
      </c>
      <c r="F2018" s="119">
        <f>IFERROR((VLOOKUP(E2018,'Simulations - Consolidé'!$A$41:$P$45,13,0)*D2018+VLOOKUP(E2018,'Simulations - Consolidé'!$A$41:$P$45,14,0)),"")*$B$6</f>
        <v>27604.490322580641</v>
      </c>
      <c r="G2018" s="119" t="str" cm="1">
        <f t="array" ref="G2018">IF(SUMIF('BDD de référence'!$B$6:$B$4786,A2018,'BDD de référence'!$I$6:$I$4786)&gt;0,IFERROR((VLOOKUP(E2018,'Volet 1 - Domaines 2&amp;3'!$A$39:$L$43,11,0)*D2018+VLOOKUP(E2018,'Volet 1 - Domaines 2&amp;3'!$A$39:$L$43,12,0))*$B$6,error),"")</f>
        <v/>
      </c>
      <c r="H2018" s="119" t="str" cm="1">
        <f t="array" ref="H2018">IF(SUMIF('BDD de référence'!$B$6:$B$4786,A2018,'BDD de référence'!$J$6:$J$4786)&gt;0,IFERROR((VLOOKUP(E2018,'Volet 1 - Domaines 2&amp;3'!$A$39:$L$43,11,0)*D2018+VLOOKUP(E2018,'Volet 1 - Domaines 2&amp;3'!$A$39:$L$43,12,0))*$B$6,error),"")</f>
        <v/>
      </c>
      <c r="I2018" s="119">
        <f>IFERROR((VLOOKUP(E2018,'Simulations - Consolidé'!$A$41:$P$45,15,0)*D2018+VLOOKUP(E2018,'Simulations - Consolidé'!$A$41:$P$45,16,0)),"")*$C$6</f>
        <v>12000.230369787569</v>
      </c>
      <c r="J2018" s="167">
        <v>7868.66</v>
      </c>
      <c r="K2018" s="167">
        <v>9442.4</v>
      </c>
      <c r="L2018" s="167">
        <v>6888.18</v>
      </c>
      <c r="M2018" s="167">
        <v>8265.82</v>
      </c>
      <c r="N2018" s="167">
        <v>5858.13</v>
      </c>
      <c r="O2018" s="167">
        <v>7029.76</v>
      </c>
    </row>
    <row r="2019" spans="1:15">
      <c r="A2019" s="1" t="s">
        <v>8504</v>
      </c>
      <c r="B2019" s="1" t="str">
        <f>VLOOKUP(A2019,'BDD de référence'!$B$5:$D$5006,3,0)</f>
        <v>72</v>
      </c>
      <c r="C2019" s="1" t="str">
        <f>VLOOKUP(A2019,'BDD de référence'!$B$5:$E$5006,4,0)</f>
        <v>Pays de la Loire</v>
      </c>
      <c r="D2019" s="201">
        <v>1884</v>
      </c>
      <c r="E2019" s="189" t="str">
        <f t="shared" si="31"/>
        <v>Tranche A</v>
      </c>
      <c r="F2019" s="119">
        <f>IFERROR((VLOOKUP(E2019,'Simulations - Consolidé'!$A$41:$P$45,13,0)*D2019+VLOOKUP(E2019,'Simulations - Consolidé'!$A$41:$P$45,14,0)),"")*$B$6</f>
        <v>16672.62857142857</v>
      </c>
      <c r="G2019" s="119" t="str" cm="1">
        <f t="array" ref="G2019">IF(SUMIF('BDD de référence'!$B$6:$B$4786,A2019,'BDD de référence'!$I$6:$I$4786)&gt;0,IFERROR((VLOOKUP(E2019,'Volet 1 - Domaines 2&amp;3'!$A$39:$L$43,11,0)*D2019+VLOOKUP(E2019,'Volet 1 - Domaines 2&amp;3'!$A$39:$L$43,12,0))*$B$6,error),"")</f>
        <v/>
      </c>
      <c r="H2019" s="119" t="str" cm="1">
        <f t="array" ref="H2019">IF(SUMIF('BDD de référence'!$B$6:$B$4786,A2019,'BDD de référence'!$J$6:$J$4786)&gt;0,IFERROR((VLOOKUP(E2019,'Volet 1 - Domaines 2&amp;3'!$A$39:$L$43,11,0)*D2019+VLOOKUP(E2019,'Volet 1 - Domaines 2&amp;3'!$A$39:$L$43,12,0))*$B$6,error),"")</f>
        <v/>
      </c>
      <c r="I2019" s="119">
        <f>IFERROR((VLOOKUP(E2019,'Simulations - Consolidé'!$A$41:$P$45,15,0)*D2019+VLOOKUP(E2019,'Simulations - Consolidé'!$A$41:$P$45,16,0)),"")*$C$6</f>
        <v>7247.9289198606275</v>
      </c>
      <c r="J2019" s="167">
        <v>5031.91</v>
      </c>
      <c r="K2019" s="167">
        <v>6038.3</v>
      </c>
      <c r="L2019" s="167">
        <v>4503.1000000000004</v>
      </c>
      <c r="M2019" s="167">
        <v>5403.72</v>
      </c>
      <c r="N2019" s="167">
        <v>4807.63</v>
      </c>
      <c r="O2019" s="167">
        <v>5769.16</v>
      </c>
    </row>
    <row r="2020" spans="1:15">
      <c r="A2020" s="1" t="s">
        <v>8493</v>
      </c>
      <c r="B2020" s="1" t="str">
        <f>VLOOKUP(A2020,'BDD de référence'!$B$5:$D$5006,3,0)</f>
        <v>72</v>
      </c>
      <c r="C2020" s="1" t="str">
        <f>VLOOKUP(A2020,'BDD de référence'!$B$5:$E$5006,4,0)</f>
        <v>Pays de la Loire</v>
      </c>
      <c r="D2020" s="201">
        <v>5433.5</v>
      </c>
      <c r="E2020" s="189" t="str">
        <f t="shared" si="31"/>
        <v>Tranche A</v>
      </c>
      <c r="F2020" s="119">
        <f>IFERROR((VLOOKUP(E2020,'Simulations - Consolidé'!$A$41:$P$45,13,0)*D2020+VLOOKUP(E2020,'Simulations - Consolidé'!$A$41:$P$45,14,0)),"")*$B$6</f>
        <v>19258.692857142858</v>
      </c>
      <c r="G2020" s="119" t="str" cm="1">
        <f t="array" ref="G2020">IF(SUMIF('BDD de référence'!$B$6:$B$4786,A2020,'BDD de référence'!$I$6:$I$4786)&gt;0,IFERROR((VLOOKUP(E2020,'Volet 1 - Domaines 2&amp;3'!$A$39:$L$43,11,0)*D2020+VLOOKUP(E2020,'Volet 1 - Domaines 2&amp;3'!$A$39:$L$43,12,0))*$B$6,error),"")</f>
        <v/>
      </c>
      <c r="H2020" s="119" t="str" cm="1">
        <f t="array" ref="H2020">IF(SUMIF('BDD de référence'!$B$6:$B$4786,A2020,'BDD de référence'!$J$6:$J$4786)&gt;0,IFERROR((VLOOKUP(E2020,'Volet 1 - Domaines 2&amp;3'!$A$39:$L$43,11,0)*D2020+VLOOKUP(E2020,'Volet 1 - Domaines 2&amp;3'!$A$39:$L$43,12,0))*$B$6,error),"")</f>
        <v/>
      </c>
      <c r="I2020" s="119">
        <f>IFERROR((VLOOKUP(E2020,'Simulations - Consolidé'!$A$41:$P$45,15,0)*D2020+VLOOKUP(E2020,'Simulations - Consolidé'!$A$41:$P$45,16,0)),"")*$C$6</f>
        <v>8372.1433797909413</v>
      </c>
      <c r="J2020" s="167">
        <v>5877.0300000000007</v>
      </c>
      <c r="K2020" s="167">
        <v>7052.4400000000005</v>
      </c>
      <c r="L2020" s="167">
        <v>5136.95</v>
      </c>
      <c r="M2020" s="167">
        <v>6164.34</v>
      </c>
      <c r="N2020" s="167">
        <v>5230.1900000000005</v>
      </c>
      <c r="O2020" s="167">
        <v>6276.2300000000005</v>
      </c>
    </row>
    <row r="2021" spans="1:15">
      <c r="A2021" s="1" t="s">
        <v>8508</v>
      </c>
      <c r="B2021" s="1" t="str">
        <f>VLOOKUP(A2021,'BDD de référence'!$B$5:$D$5006,3,0)</f>
        <v>73</v>
      </c>
      <c r="C2021" s="1" t="str">
        <f>VLOOKUP(A2021,'BDD de référence'!$B$5:$E$5006,4,0)</f>
        <v>Auvergne-Rhône-Alpes</v>
      </c>
      <c r="D2021" s="201">
        <v>400435</v>
      </c>
      <c r="E2021" s="189" t="str">
        <f t="shared" si="31"/>
        <v>Tranche D</v>
      </c>
      <c r="F2021" s="119">
        <f>IFERROR((VLOOKUP(E2021,'Simulations - Consolidé'!$A$41:$P$45,13,0)*D2021+VLOOKUP(E2021,'Simulations - Consolidé'!$A$41:$P$45,14,0)),"")*$B$6</f>
        <v>145476.53832116787</v>
      </c>
      <c r="G2021" s="119" cm="1">
        <f t="array" ref="G2021">IF(SUMIF('BDD de référence'!$B$6:$B$4786,A2021,'BDD de référence'!$I$6:$I$4786)&gt;0,IFERROR((VLOOKUP(E2021,'Volet 1 - Domaines 2&amp;3'!$A$39:$L$43,11,0)*D2021+VLOOKUP(E2021,'Volet 1 - Domaines 2&amp;3'!$A$39:$L$43,12,0))*$B$6,error),"")</f>
        <v>47160.841605839414</v>
      </c>
      <c r="H2021" s="119" cm="1">
        <f t="array" ref="H2021">IF(SUMIF('BDD de référence'!$B$6:$B$4786,A2021,'BDD de référence'!$J$6:$J$4786)&gt;0,IFERROR((VLOOKUP(E2021,'Volet 1 - Domaines 2&amp;3'!$A$39:$L$43,11,0)*D2021+VLOOKUP(E2021,'Volet 1 - Domaines 2&amp;3'!$A$39:$L$43,12,0))*$B$6,error),"")</f>
        <v>47160.841605839414</v>
      </c>
      <c r="I2021" s="119">
        <f>IFERROR((VLOOKUP(E2021,'Simulations - Consolidé'!$A$41:$P$45,15,0)*D2021+VLOOKUP(E2021,'Simulations - Consolidé'!$A$41:$P$45,16,0)),"")*$C$6</f>
        <v>63241.594133879291</v>
      </c>
      <c r="J2021" s="167">
        <v>37998.53</v>
      </c>
      <c r="K2021" s="167">
        <v>45598.240000000005</v>
      </c>
      <c r="L2021" s="167">
        <v>22699.42</v>
      </c>
      <c r="M2021" s="167">
        <v>27239.309999999998</v>
      </c>
      <c r="N2021" s="167">
        <v>18532.75</v>
      </c>
      <c r="O2021" s="167">
        <v>22239.3</v>
      </c>
    </row>
    <row r="2022" spans="1:15">
      <c r="A2022" s="1" t="s">
        <v>8515</v>
      </c>
      <c r="B2022" s="1" t="str">
        <f>VLOOKUP(A2022,'BDD de référence'!$B$5:$D$5006,3,0)</f>
        <v>73</v>
      </c>
      <c r="C2022" s="1" t="str">
        <f>VLOOKUP(A2022,'BDD de référence'!$B$5:$E$5006,4,0)</f>
        <v>Auvergne-Rhône-Alpes</v>
      </c>
      <c r="D2022" s="201">
        <v>96934</v>
      </c>
      <c r="E2022" s="189" t="str">
        <f t="shared" si="31"/>
        <v>Tranche C</v>
      </c>
      <c r="F2022" s="119">
        <f>IFERROR((VLOOKUP(E2022,'Simulations - Consolidé'!$A$41:$P$45,13,0)*D2022+VLOOKUP(E2022,'Simulations - Consolidé'!$A$41:$P$45,14,0)),"")*$B$6</f>
        <v>71900.856867469891</v>
      </c>
      <c r="G2022" s="119" t="str" cm="1">
        <f t="array" ref="G2022">IF(SUMIF('BDD de référence'!$B$6:$B$4786,A2022,'BDD de référence'!$I$6:$I$4786)&gt;0,IFERROR((VLOOKUP(E2022,'Volet 1 - Domaines 2&amp;3'!$A$39:$L$43,11,0)*D2022+VLOOKUP(E2022,'Volet 1 - Domaines 2&amp;3'!$A$39:$L$43,12,0))*$B$6,error),"")</f>
        <v/>
      </c>
      <c r="H2022" s="119" cm="1">
        <f t="array" ref="H2022">IF(SUMIF('BDD de référence'!$B$6:$B$4786,A2022,'BDD de référence'!$J$6:$J$4786)&gt;0,IFERROR((VLOOKUP(E2022,'Volet 1 - Domaines 2&amp;3'!$A$39:$L$43,11,0)*D2022+VLOOKUP(E2022,'Volet 1 - Domaines 2&amp;3'!$A$39:$L$43,12,0))*$B$6,error),"")</f>
        <v>30027.669397590358</v>
      </c>
      <c r="I2022" s="119">
        <f>IFERROR((VLOOKUP(E2022,'Simulations - Consolidé'!$A$41:$P$45,15,0)*D2022+VLOOKUP(E2022,'Simulations - Consolidé'!$A$41:$P$45,16,0)),"")*$C$6</f>
        <v>31256.757002644725</v>
      </c>
      <c r="J2022" s="167">
        <v>18904.5</v>
      </c>
      <c r="K2022" s="167">
        <v>22685.4</v>
      </c>
      <c r="L2022" s="167">
        <v>13618.92</v>
      </c>
      <c r="M2022" s="167">
        <v>16342.710000000001</v>
      </c>
      <c r="N2022" s="167">
        <v>10253.85</v>
      </c>
      <c r="O2022" s="167">
        <v>12304.62</v>
      </c>
    </row>
    <row r="2023" spans="1:15">
      <c r="A2023" s="1" t="s">
        <v>8511</v>
      </c>
      <c r="B2023" s="1" t="str">
        <f>VLOOKUP(A2023,'BDD de référence'!$B$5:$D$5006,3,0)</f>
        <v>73</v>
      </c>
      <c r="C2023" s="1" t="str">
        <f>VLOOKUP(A2023,'BDD de référence'!$B$5:$E$5006,4,0)</f>
        <v>Auvergne-Rhône-Alpes</v>
      </c>
      <c r="D2023" s="201">
        <v>79360</v>
      </c>
      <c r="E2023" s="189" t="str">
        <f t="shared" si="31"/>
        <v>Tranche C</v>
      </c>
      <c r="F2023" s="119">
        <f>IFERROR((VLOOKUP(E2023,'Simulations - Consolidé'!$A$41:$P$45,13,0)*D2023+VLOOKUP(E2023,'Simulations - Consolidé'!$A$41:$P$45,14,0)),"")*$B$6</f>
        <v>64557.889156626501</v>
      </c>
      <c r="G2023" s="119" t="str" cm="1">
        <f t="array" ref="G2023">IF(SUMIF('BDD de référence'!$B$6:$B$4786,A2023,'BDD de référence'!$I$6:$I$4786)&gt;0,IFERROR((VLOOKUP(E2023,'Volet 1 - Domaines 2&amp;3'!$A$39:$L$43,11,0)*D2023+VLOOKUP(E2023,'Volet 1 - Domaines 2&amp;3'!$A$39:$L$43,12,0))*$B$6,error),"")</f>
        <v/>
      </c>
      <c r="H2023" s="119" cm="1">
        <f t="array" ref="H2023">IF(SUMIF('BDD de référence'!$B$6:$B$4786,A2023,'BDD de référence'!$J$6:$J$4786)&gt;0,IFERROR((VLOOKUP(E2023,'Volet 1 - Domaines 2&amp;3'!$A$39:$L$43,11,0)*D2023+VLOOKUP(E2023,'Volet 1 - Domaines 2&amp;3'!$A$39:$L$43,12,0))*$B$6,error),"")</f>
        <v>28155.932530120484</v>
      </c>
      <c r="I2023" s="119">
        <f>IFERROR((VLOOKUP(E2023,'Simulations - Consolidé'!$A$41:$P$45,15,0)*D2023+VLOOKUP(E2023,'Simulations - Consolidé'!$A$41:$P$45,16,0)),"")*$C$6</f>
        <v>28064.620393770201</v>
      </c>
      <c r="J2023" s="167">
        <v>16998.89</v>
      </c>
      <c r="K2023" s="167">
        <v>20398.669999999998</v>
      </c>
      <c r="L2023" s="167">
        <v>12666.11</v>
      </c>
      <c r="M2023" s="167">
        <v>15199.34</v>
      </c>
      <c r="N2023" s="167">
        <v>9406.91</v>
      </c>
      <c r="O2023" s="167">
        <v>11288.300000000001</v>
      </c>
    </row>
    <row r="2024" spans="1:15">
      <c r="A2024" s="1" t="s">
        <v>8539</v>
      </c>
      <c r="B2024" s="1" t="str">
        <f>VLOOKUP(A2024,'BDD de référence'!$B$5:$D$5006,3,0)</f>
        <v>73</v>
      </c>
      <c r="C2024" s="1" t="str">
        <f>VLOOKUP(A2024,'BDD de référence'!$B$5:$E$5006,4,0)</f>
        <v>Auvergne-Rhône-Alpes</v>
      </c>
      <c r="D2024" s="201">
        <v>14986.75</v>
      </c>
      <c r="E2024" s="189" t="str">
        <f t="shared" si="31"/>
        <v>Tranche B</v>
      </c>
      <c r="F2024" s="119">
        <f>IFERROR((VLOOKUP(E2024,'Simulations - Consolidé'!$A$41:$P$45,13,0)*D2024+VLOOKUP(E2024,'Simulations - Consolidé'!$A$41:$P$45,14,0)),"")*$B$6</f>
        <v>30911.593548387093</v>
      </c>
      <c r="G2024" s="119" t="str" cm="1">
        <f t="array" ref="G2024">IF(SUMIF('BDD de référence'!$B$6:$B$4786,A2024,'BDD de référence'!$I$6:$I$4786)&gt;0,IFERROR((VLOOKUP(E2024,'Volet 1 - Domaines 2&amp;3'!$A$39:$L$43,11,0)*D2024+VLOOKUP(E2024,'Volet 1 - Domaines 2&amp;3'!$A$39:$L$43,12,0))*$B$6,error),"")</f>
        <v/>
      </c>
      <c r="H2024" s="119" t="str" cm="1">
        <f t="array" ref="H2024">IF(SUMIF('BDD de référence'!$B$6:$B$4786,A2024,'BDD de référence'!$J$6:$J$4786)&gt;0,IFERROR((VLOOKUP(E2024,'Volet 1 - Domaines 2&amp;3'!$A$39:$L$43,11,0)*D2024+VLOOKUP(E2024,'Volet 1 - Domaines 2&amp;3'!$A$39:$L$43,12,0))*$B$6,error),"")</f>
        <v/>
      </c>
      <c r="I2024" s="119">
        <f>IFERROR((VLOOKUP(E2024,'Simulations - Consolidé'!$A$41:$P$45,15,0)*D2024+VLOOKUP(E2024,'Simulations - Consolidé'!$A$41:$P$45,16,0)),"")*$C$6</f>
        <v>13437.895043273013</v>
      </c>
      <c r="J2024" s="167">
        <v>8611.68</v>
      </c>
      <c r="K2024" s="167">
        <v>10334.02</v>
      </c>
      <c r="L2024" s="167">
        <v>7563.65</v>
      </c>
      <c r="M2024" s="167">
        <v>9076.3799999999992</v>
      </c>
      <c r="N2024" s="167">
        <v>6060.77</v>
      </c>
      <c r="O2024" s="167">
        <v>7272.93</v>
      </c>
    </row>
    <row r="2025" spans="1:15">
      <c r="A2025" s="1" t="s">
        <v>8542</v>
      </c>
      <c r="B2025" s="1" t="str">
        <f>VLOOKUP(A2025,'BDD de référence'!$B$5:$D$5006,3,0)</f>
        <v>73</v>
      </c>
      <c r="C2025" s="1" t="str">
        <f>VLOOKUP(A2025,'BDD de référence'!$B$5:$E$5006,4,0)</f>
        <v>Auvergne-Rhône-Alpes</v>
      </c>
      <c r="D2025" s="201">
        <v>11426</v>
      </c>
      <c r="E2025" s="189" t="str">
        <f t="shared" si="31"/>
        <v>Tranche B</v>
      </c>
      <c r="F2025" s="119">
        <f>IFERROR((VLOOKUP(E2025,'Simulations - Consolidé'!$A$41:$P$45,13,0)*D2025+VLOOKUP(E2025,'Simulations - Consolidé'!$A$41:$P$45,14,0)),"")*$B$6</f>
        <v>26225.187096774192</v>
      </c>
      <c r="G2025" s="119" t="str" cm="1">
        <f t="array" ref="G2025">IF(SUMIF('BDD de référence'!$B$6:$B$4786,A2025,'BDD de référence'!$I$6:$I$4786)&gt;0,IFERROR((VLOOKUP(E2025,'Volet 1 - Domaines 2&amp;3'!$A$39:$L$43,11,0)*D2025+VLOOKUP(E2025,'Volet 1 - Domaines 2&amp;3'!$A$39:$L$43,12,0))*$B$6,error),"")</f>
        <v/>
      </c>
      <c r="H2025" s="119" t="str" cm="1">
        <f t="array" ref="H2025">IF(SUMIF('BDD de référence'!$B$6:$B$4786,A2025,'BDD de référence'!$J$6:$J$4786)&gt;0,IFERROR((VLOOKUP(E2025,'Volet 1 - Domaines 2&amp;3'!$A$39:$L$43,11,0)*D2025+VLOOKUP(E2025,'Volet 1 - Domaines 2&amp;3'!$A$39:$L$43,12,0))*$B$6,error),"")</f>
        <v/>
      </c>
      <c r="I2025" s="119">
        <f>IFERROR((VLOOKUP(E2025,'Simulations - Consolidé'!$A$41:$P$45,15,0)*D2025+VLOOKUP(E2025,'Simulations - Consolidé'!$A$41:$P$45,16,0)),"")*$C$6</f>
        <v>11400.619354838709</v>
      </c>
      <c r="J2025" s="167">
        <v>7558.77</v>
      </c>
      <c r="K2025" s="167">
        <v>9070.5300000000007</v>
      </c>
      <c r="L2025" s="167">
        <v>6606.46</v>
      </c>
      <c r="M2025" s="167">
        <v>7927.76</v>
      </c>
      <c r="N2025" s="167">
        <v>5773.6100000000006</v>
      </c>
      <c r="O2025" s="167">
        <v>6928.34</v>
      </c>
    </row>
    <row r="2026" spans="1:15">
      <c r="A2026" s="1" t="s">
        <v>8520</v>
      </c>
      <c r="B2026" s="1" t="str">
        <f>VLOOKUP(A2026,'BDD de référence'!$B$5:$D$5006,3,0)</f>
        <v>73</v>
      </c>
      <c r="C2026" s="1" t="str">
        <f>VLOOKUP(A2026,'BDD de référence'!$B$5:$E$5006,4,0)</f>
        <v>Auvergne-Rhône-Alpes</v>
      </c>
      <c r="D2026" s="201">
        <v>40395.5</v>
      </c>
      <c r="E2026" s="189" t="str">
        <f t="shared" si="31"/>
        <v>Tranche C</v>
      </c>
      <c r="F2026" s="119">
        <f>IFERROR((VLOOKUP(E2026,'Simulations - Consolidé'!$A$41:$P$45,13,0)*D2026+VLOOKUP(E2026,'Simulations - Consolidé'!$A$41:$P$45,14,0)),"")*$B$6</f>
        <v>48277.300481927712</v>
      </c>
      <c r="G2026" s="119" t="str" cm="1">
        <f t="array" ref="G2026">IF(SUMIF('BDD de référence'!$B$6:$B$4786,A2026,'BDD de référence'!$I$6:$I$4786)&gt;0,IFERROR((VLOOKUP(E2026,'Volet 1 - Domaines 2&amp;3'!$A$39:$L$43,11,0)*D2026+VLOOKUP(E2026,'Volet 1 - Domaines 2&amp;3'!$A$39:$L$43,12,0))*$B$6,error),"")</f>
        <v/>
      </c>
      <c r="H2026" s="119" cm="1">
        <f t="array" ref="H2026">IF(SUMIF('BDD de référence'!$B$6:$B$4786,A2026,'BDD de référence'!$J$6:$J$4786)&gt;0,IFERROR((VLOOKUP(E2026,'Volet 1 - Domaines 2&amp;3'!$A$39:$L$43,11,0)*D2026+VLOOKUP(E2026,'Volet 1 - Domaines 2&amp;3'!$A$39:$L$43,12,0))*$B$6,error),"")</f>
        <v>24005.978554216865</v>
      </c>
      <c r="I2026" s="119">
        <f>IFERROR((VLOOKUP(E2026,'Simulations - Consolidé'!$A$41:$P$45,15,0)*D2026+VLOOKUP(E2026,'Simulations - Consolidé'!$A$41:$P$45,16,0)),"")*$C$6</f>
        <v>20987.119147810758</v>
      </c>
      <c r="J2026" s="167">
        <v>12773.82</v>
      </c>
      <c r="K2026" s="167">
        <v>15328.59</v>
      </c>
      <c r="L2026" s="167">
        <v>10553.58</v>
      </c>
      <c r="M2026" s="167">
        <v>12664.300000000001</v>
      </c>
      <c r="N2026" s="167">
        <v>7529.1100000000006</v>
      </c>
      <c r="O2026" s="167">
        <v>9034.94</v>
      </c>
    </row>
    <row r="2027" spans="1:15">
      <c r="A2027" s="1" t="s">
        <v>8545</v>
      </c>
      <c r="B2027" s="1" t="str">
        <f>VLOOKUP(A2027,'BDD de référence'!$B$5:$D$5006,3,0)</f>
        <v>73</v>
      </c>
      <c r="C2027" s="1" t="str">
        <f>VLOOKUP(A2027,'BDD de référence'!$B$5:$E$5006,4,0)</f>
        <v>Auvergne-Rhône-Alpes</v>
      </c>
      <c r="D2027" s="201">
        <v>11408.5</v>
      </c>
      <c r="E2027" s="189" t="str">
        <f t="shared" si="31"/>
        <v>Tranche B</v>
      </c>
      <c r="F2027" s="119">
        <f>IFERROR((VLOOKUP(E2027,'Simulations - Consolidé'!$A$41:$P$45,13,0)*D2027+VLOOKUP(E2027,'Simulations - Consolidé'!$A$41:$P$45,14,0)),"")*$B$6</f>
        <v>26202.154838709674</v>
      </c>
      <c r="G2027" s="119" t="str" cm="1">
        <f t="array" ref="G2027">IF(SUMIF('BDD de référence'!$B$6:$B$4786,A2027,'BDD de référence'!$I$6:$I$4786)&gt;0,IFERROR((VLOOKUP(E2027,'Volet 1 - Domaines 2&amp;3'!$A$39:$L$43,11,0)*D2027+VLOOKUP(E2027,'Volet 1 - Domaines 2&amp;3'!$A$39:$L$43,12,0))*$B$6,error),"")</f>
        <v/>
      </c>
      <c r="H2027" s="119" t="str" cm="1">
        <f t="array" ref="H2027">IF(SUMIF('BDD de référence'!$B$6:$B$4786,A2027,'BDD de référence'!$J$6:$J$4786)&gt;0,IFERROR((VLOOKUP(E2027,'Volet 1 - Domaines 2&amp;3'!$A$39:$L$43,11,0)*D2027+VLOOKUP(E2027,'Volet 1 - Domaines 2&amp;3'!$A$39:$L$43,12,0))*$B$6,error),"")</f>
        <v/>
      </c>
      <c r="I2027" s="119">
        <f>IFERROR((VLOOKUP(E2027,'Simulations - Consolidé'!$A$41:$P$45,15,0)*D2027+VLOOKUP(E2027,'Simulations - Consolidé'!$A$41:$P$45,16,0)),"")*$C$6</f>
        <v>11390.606766325727</v>
      </c>
      <c r="J2027" s="167">
        <v>7553.6</v>
      </c>
      <c r="K2027" s="167">
        <v>9064.32</v>
      </c>
      <c r="L2027" s="167">
        <v>6601.75</v>
      </c>
      <c r="M2027" s="167">
        <v>7922.1</v>
      </c>
      <c r="N2027" s="167">
        <v>5772.2</v>
      </c>
      <c r="O2027" s="167">
        <v>6926.64</v>
      </c>
    </row>
    <row r="2028" spans="1:15">
      <c r="A2028" s="1" t="s">
        <v>8526</v>
      </c>
      <c r="B2028" s="1" t="str">
        <f>VLOOKUP(A2028,'BDD de référence'!$B$5:$D$5006,3,0)</f>
        <v>73</v>
      </c>
      <c r="C2028" s="1" t="str">
        <f>VLOOKUP(A2028,'BDD de référence'!$B$5:$E$5006,4,0)</f>
        <v>Auvergne-Rhône-Alpes</v>
      </c>
      <c r="D2028" s="201">
        <v>26840</v>
      </c>
      <c r="E2028" s="189" t="str">
        <f t="shared" si="31"/>
        <v>Tranche C</v>
      </c>
      <c r="F2028" s="119">
        <f>IFERROR((VLOOKUP(E2028,'Simulations - Consolidé'!$A$41:$P$45,13,0)*D2028+VLOOKUP(E2028,'Simulations - Consolidé'!$A$41:$P$45,14,0)),"")*$B$6</f>
        <v>42613.387951807228</v>
      </c>
      <c r="G2028" s="119" t="str" cm="1">
        <f t="array" ref="G2028">IF(SUMIF('BDD de référence'!$B$6:$B$4786,A2028,'BDD de référence'!$I$6:$I$4786)&gt;0,IFERROR((VLOOKUP(E2028,'Volet 1 - Domaines 2&amp;3'!$A$39:$L$43,11,0)*D2028+VLOOKUP(E2028,'Volet 1 - Domaines 2&amp;3'!$A$39:$L$43,12,0))*$B$6,error),"")</f>
        <v/>
      </c>
      <c r="H2028" s="119" cm="1">
        <f t="array" ref="H2028">IF(SUMIF('BDD de référence'!$B$6:$B$4786,A2028,'BDD de référence'!$J$6:$J$4786)&gt;0,IFERROR((VLOOKUP(E2028,'Volet 1 - Domaines 2&amp;3'!$A$39:$L$43,11,0)*D2028+VLOOKUP(E2028,'Volet 1 - Domaines 2&amp;3'!$A$39:$L$43,12,0))*$B$6,error),"")</f>
        <v>22562.236144578314</v>
      </c>
      <c r="I2028" s="119">
        <f>IFERROR((VLOOKUP(E2028,'Simulations - Consolidé'!$A$41:$P$45,15,0)*D2028+VLOOKUP(E2028,'Simulations - Consolidé'!$A$41:$P$45,16,0)),"")*$C$6</f>
        <v>18524.901792535999</v>
      </c>
      <c r="J2028" s="167">
        <v>11303.95</v>
      </c>
      <c r="K2028" s="167">
        <v>13564.74</v>
      </c>
      <c r="L2028" s="167">
        <v>9818.65</v>
      </c>
      <c r="M2028" s="167">
        <v>11782.38</v>
      </c>
      <c r="N2028" s="167">
        <v>6875.83</v>
      </c>
      <c r="O2028" s="167">
        <v>8251</v>
      </c>
    </row>
    <row r="2029" spans="1:15">
      <c r="A2029" s="1" t="s">
        <v>8548</v>
      </c>
      <c r="B2029" s="1" t="str">
        <f>VLOOKUP(A2029,'BDD de référence'!$B$5:$D$5006,3,0)</f>
        <v>73</v>
      </c>
      <c r="C2029" s="1" t="str">
        <f>VLOOKUP(A2029,'BDD de référence'!$B$5:$E$5006,4,0)</f>
        <v>Auvergne-Rhône-Alpes</v>
      </c>
      <c r="D2029" s="201">
        <v>6116</v>
      </c>
      <c r="E2029" s="189" t="str">
        <f t="shared" si="31"/>
        <v>Tranche A</v>
      </c>
      <c r="F2029" s="119">
        <f>IFERROR((VLOOKUP(E2029,'Simulations - Consolidé'!$A$41:$P$45,13,0)*D2029+VLOOKUP(E2029,'Simulations - Consolidé'!$A$41:$P$45,14,0)),"")*$B$6</f>
        <v>19755.942857142858</v>
      </c>
      <c r="G2029" s="119" t="str" cm="1">
        <f t="array" ref="G2029">IF(SUMIF('BDD de référence'!$B$6:$B$4786,A2029,'BDD de référence'!$I$6:$I$4786)&gt;0,IFERROR((VLOOKUP(E2029,'Volet 1 - Domaines 2&amp;3'!$A$39:$L$43,11,0)*D2029+VLOOKUP(E2029,'Volet 1 - Domaines 2&amp;3'!$A$39:$L$43,12,0))*$B$6,error),"")</f>
        <v/>
      </c>
      <c r="H2029" s="119" t="str" cm="1">
        <f t="array" ref="H2029">IF(SUMIF('BDD de référence'!$B$6:$B$4786,A2029,'BDD de référence'!$J$6:$J$4786)&gt;0,IFERROR((VLOOKUP(E2029,'Volet 1 - Domaines 2&amp;3'!$A$39:$L$43,11,0)*D2029+VLOOKUP(E2029,'Volet 1 - Domaines 2&amp;3'!$A$39:$L$43,12,0))*$B$6,error),"")</f>
        <v/>
      </c>
      <c r="I2029" s="119">
        <f>IFERROR((VLOOKUP(E2029,'Simulations - Consolidé'!$A$41:$P$45,15,0)*D2029+VLOOKUP(E2029,'Simulations - Consolidé'!$A$41:$P$45,16,0)),"")*$C$6</f>
        <v>8588.3080139372814</v>
      </c>
      <c r="J2029" s="167">
        <v>6039.5300000000007</v>
      </c>
      <c r="K2029" s="167">
        <v>7247.4400000000005</v>
      </c>
      <c r="L2029" s="167">
        <v>5258.8200000000006</v>
      </c>
      <c r="M2029" s="167">
        <v>6310.59</v>
      </c>
      <c r="N2029" s="167">
        <v>5311.4400000000005</v>
      </c>
      <c r="O2029" s="167">
        <v>6373.7300000000005</v>
      </c>
    </row>
    <row r="2030" spans="1:15">
      <c r="A2030" s="1" t="s">
        <v>8553</v>
      </c>
      <c r="B2030" s="1" t="str">
        <f>VLOOKUP(A2030,'BDD de référence'!$B$5:$D$5006,3,0)</f>
        <v>73</v>
      </c>
      <c r="C2030" s="1" t="str">
        <f>VLOOKUP(A2030,'BDD de référence'!$B$5:$E$5006,4,0)</f>
        <v>Auvergne-Rhône-Alpes</v>
      </c>
      <c r="D2030" s="201">
        <v>3594.5</v>
      </c>
      <c r="E2030" s="189" t="str">
        <f t="shared" si="31"/>
        <v>Tranche A</v>
      </c>
      <c r="F2030" s="119">
        <f>IFERROR((VLOOKUP(E2030,'Simulations - Consolidé'!$A$41:$P$45,13,0)*D2030+VLOOKUP(E2030,'Simulations - Consolidé'!$A$41:$P$45,14,0)),"")*$B$6</f>
        <v>17918.849999999999</v>
      </c>
      <c r="G2030" s="119" t="str" cm="1">
        <f t="array" ref="G2030">IF(SUMIF('BDD de référence'!$B$6:$B$4786,A2030,'BDD de référence'!$I$6:$I$4786)&gt;0,IFERROR((VLOOKUP(E2030,'Volet 1 - Domaines 2&amp;3'!$A$39:$L$43,11,0)*D2030+VLOOKUP(E2030,'Volet 1 - Domaines 2&amp;3'!$A$39:$L$43,12,0))*$B$6,error),"")</f>
        <v/>
      </c>
      <c r="H2030" s="119" t="str" cm="1">
        <f t="array" ref="H2030">IF(SUMIF('BDD de référence'!$B$6:$B$4786,A2030,'BDD de référence'!$J$6:$J$4786)&gt;0,IFERROR((VLOOKUP(E2030,'Volet 1 - Domaines 2&amp;3'!$A$39:$L$43,11,0)*D2030+VLOOKUP(E2030,'Volet 1 - Domaines 2&amp;3'!$A$39:$L$43,12,0))*$B$6,error),"")</f>
        <v/>
      </c>
      <c r="I2030" s="119">
        <f>IFERROR((VLOOKUP(E2030,'Simulations - Consolidé'!$A$41:$P$45,15,0)*D2030+VLOOKUP(E2030,'Simulations - Consolidé'!$A$41:$P$45,16,0)),"")*$C$6</f>
        <v>7789.6865853658537</v>
      </c>
      <c r="J2030" s="167">
        <v>5439.17</v>
      </c>
      <c r="K2030" s="167">
        <v>6527.01</v>
      </c>
      <c r="L2030" s="167">
        <v>4808.55</v>
      </c>
      <c r="M2030" s="167">
        <v>5770.26</v>
      </c>
      <c r="N2030" s="167">
        <v>5011.25</v>
      </c>
      <c r="O2030" s="167">
        <v>6013.5</v>
      </c>
    </row>
    <row r="2031" spans="1:15">
      <c r="A2031" s="1" t="s">
        <v>8557</v>
      </c>
      <c r="B2031" s="1" t="str">
        <f>VLOOKUP(A2031,'BDD de référence'!$B$5:$D$5006,3,0)</f>
        <v>73</v>
      </c>
      <c r="C2031" s="1" t="str">
        <f>VLOOKUP(A2031,'BDD de référence'!$B$5:$E$5006,4,0)</f>
        <v>Auvergne-Rhône-Alpes</v>
      </c>
      <c r="D2031" s="201">
        <v>1124</v>
      </c>
      <c r="E2031" s="189" t="str">
        <f t="shared" si="31"/>
        <v>Tranche A</v>
      </c>
      <c r="F2031" s="119">
        <f>IFERROR((VLOOKUP(E2031,'Simulations - Consolidé'!$A$41:$P$45,13,0)*D2031+VLOOKUP(E2031,'Simulations - Consolidé'!$A$41:$P$45,14,0)),"")*$B$6</f>
        <v>16118.914285714287</v>
      </c>
      <c r="G2031" s="119" t="str" cm="1">
        <f t="array" ref="G2031">IF(SUMIF('BDD de référence'!$B$6:$B$4786,A2031,'BDD de référence'!$I$6:$I$4786)&gt;0,IFERROR((VLOOKUP(E2031,'Volet 1 - Domaines 2&amp;3'!$A$39:$L$43,11,0)*D2031+VLOOKUP(E2031,'Volet 1 - Domaines 2&amp;3'!$A$39:$L$43,12,0))*$B$6,error),"")</f>
        <v/>
      </c>
      <c r="H2031" s="119" t="str" cm="1">
        <f t="array" ref="H2031">IF(SUMIF('BDD de référence'!$B$6:$B$4786,A2031,'BDD de référence'!$J$6:$J$4786)&gt;0,IFERROR((VLOOKUP(E2031,'Volet 1 - Domaines 2&amp;3'!$A$39:$L$43,11,0)*D2031+VLOOKUP(E2031,'Volet 1 - Domaines 2&amp;3'!$A$39:$L$43,12,0))*$B$6,error),"")</f>
        <v/>
      </c>
      <c r="I2031" s="119">
        <f>IFERROR((VLOOKUP(E2031,'Simulations - Consolidé'!$A$41:$P$45,15,0)*D2031+VLOOKUP(E2031,'Simulations - Consolidé'!$A$41:$P$45,16,0)),"")*$C$6</f>
        <v>7007.2181184668989</v>
      </c>
      <c r="J2031" s="167">
        <v>4850.96</v>
      </c>
      <c r="K2031" s="167">
        <v>5821.16</v>
      </c>
      <c r="L2031" s="167">
        <v>4367.3900000000003</v>
      </c>
      <c r="M2031" s="167">
        <v>5240.87</v>
      </c>
      <c r="N2031" s="167">
        <v>4717.1499999999996</v>
      </c>
      <c r="O2031" s="167">
        <v>5660.58</v>
      </c>
    </row>
    <row r="2032" spans="1:15">
      <c r="A2032" s="1" t="s">
        <v>8523</v>
      </c>
      <c r="B2032" s="1" t="str">
        <f>VLOOKUP(A2032,'BDD de référence'!$B$5:$D$5006,3,0)</f>
        <v>73</v>
      </c>
      <c r="C2032" s="1" t="str">
        <f>VLOOKUP(A2032,'BDD de référence'!$B$5:$E$5006,4,0)</f>
        <v>Auvergne-Rhône-Alpes</v>
      </c>
      <c r="D2032" s="201">
        <v>42762.75</v>
      </c>
      <c r="E2032" s="189" t="str">
        <f t="shared" si="31"/>
        <v>Tranche C</v>
      </c>
      <c r="F2032" s="119">
        <f>IFERROR((VLOOKUP(E2032,'Simulations - Consolidé'!$A$41:$P$45,13,0)*D2032+VLOOKUP(E2032,'Simulations - Consolidé'!$A$41:$P$45,14,0)),"")*$B$6</f>
        <v>49266.411686746986</v>
      </c>
      <c r="G2032" s="119" t="str" cm="1">
        <f t="array" ref="G2032">IF(SUMIF('BDD de référence'!$B$6:$B$4786,A2032,'BDD de référence'!$I$6:$I$4786)&gt;0,IFERROR((VLOOKUP(E2032,'Volet 1 - Domaines 2&amp;3'!$A$39:$L$43,11,0)*D2032+VLOOKUP(E2032,'Volet 1 - Domaines 2&amp;3'!$A$39:$L$43,12,0))*$B$6,error),"")</f>
        <v/>
      </c>
      <c r="H2032" s="119" cm="1">
        <f t="array" ref="H2032">IF(SUMIF('BDD de référence'!$B$6:$B$4786,A2032,'BDD de référence'!$J$6:$J$4786)&gt;0,IFERROR((VLOOKUP(E2032,'Volet 1 - Domaines 2&amp;3'!$A$39:$L$43,11,0)*D2032+VLOOKUP(E2032,'Volet 1 - Domaines 2&amp;3'!$A$39:$L$43,12,0))*$B$6,error),"")</f>
        <v>24258.104939759036</v>
      </c>
      <c r="I2032" s="119">
        <f>IFERROR((VLOOKUP(E2032,'Simulations - Consolidé'!$A$41:$P$45,15,0)*D2032+VLOOKUP(E2032,'Simulations - Consolidé'!$A$41:$P$45,16,0)),"")*$C$6</f>
        <v>21417.10579782545</v>
      </c>
      <c r="J2032" s="167">
        <v>13030.5</v>
      </c>
      <c r="K2032" s="167">
        <v>15636.6</v>
      </c>
      <c r="L2032" s="167">
        <v>10681.92</v>
      </c>
      <c r="M2032" s="167">
        <v>12818.31</v>
      </c>
      <c r="N2032" s="167">
        <v>7643.2</v>
      </c>
      <c r="O2032" s="167">
        <v>9171.84</v>
      </c>
    </row>
    <row r="2033" spans="1:15">
      <c r="A2033" s="1" t="s">
        <v>8537</v>
      </c>
      <c r="B2033" s="1" t="str">
        <f>VLOOKUP(A2033,'BDD de référence'!$B$5:$D$5006,3,0)</f>
        <v>73</v>
      </c>
      <c r="C2033" s="1" t="str">
        <f>VLOOKUP(A2033,'BDD de référence'!$B$5:$E$5006,4,0)</f>
        <v>Auvergne-Rhône-Alpes</v>
      </c>
      <c r="D2033" s="201">
        <v>17860</v>
      </c>
      <c r="E2033" s="189" t="str">
        <f t="shared" si="31"/>
        <v>Tranche B</v>
      </c>
      <c r="F2033" s="119">
        <f>IFERROR((VLOOKUP(E2033,'Simulations - Consolidé'!$A$41:$P$45,13,0)*D2033+VLOOKUP(E2033,'Simulations - Consolidé'!$A$41:$P$45,14,0)),"")*$B$6</f>
        <v>34693.161290322583</v>
      </c>
      <c r="G2033" s="119" t="str" cm="1">
        <f t="array" ref="G2033">IF(SUMIF('BDD de référence'!$B$6:$B$4786,A2033,'BDD de référence'!$I$6:$I$4786)&gt;0,IFERROR((VLOOKUP(E2033,'Volet 1 - Domaines 2&amp;3'!$A$39:$L$43,11,0)*D2033+VLOOKUP(E2033,'Volet 1 - Domaines 2&amp;3'!$A$39:$L$43,12,0))*$B$6,error),"")</f>
        <v/>
      </c>
      <c r="H2033" s="119" t="str" cm="1">
        <f t="array" ref="H2033">IF(SUMIF('BDD de référence'!$B$6:$B$4786,A2033,'BDD de référence'!$J$6:$J$4786)&gt;0,IFERROR((VLOOKUP(E2033,'Volet 1 - Domaines 2&amp;3'!$A$39:$L$43,11,0)*D2033+VLOOKUP(E2033,'Volet 1 - Domaines 2&amp;3'!$A$39:$L$43,12,0))*$B$6,error),"")</f>
        <v/>
      </c>
      <c r="I2033" s="119">
        <f>IFERROR((VLOOKUP(E2033,'Simulations - Consolidé'!$A$41:$P$45,15,0)*D2033+VLOOKUP(E2033,'Simulations - Consolidé'!$A$41:$P$45,16,0)),"")*$C$6</f>
        <v>15081.819040125883</v>
      </c>
      <c r="J2033" s="167">
        <v>9461.3000000000011</v>
      </c>
      <c r="K2033" s="167">
        <v>11353.56</v>
      </c>
      <c r="L2033" s="167">
        <v>8336.0300000000007</v>
      </c>
      <c r="M2033" s="167">
        <v>10003.24</v>
      </c>
      <c r="N2033" s="167">
        <v>6292.4800000000005</v>
      </c>
      <c r="O2033" s="167">
        <v>7550.9800000000005</v>
      </c>
    </row>
    <row r="2034" spans="1:15">
      <c r="A2034" s="1" t="s">
        <v>8532</v>
      </c>
      <c r="B2034" s="1" t="str">
        <f>VLOOKUP(A2034,'BDD de référence'!$B$5:$D$5006,3,0)</f>
        <v>73</v>
      </c>
      <c r="C2034" s="1" t="str">
        <f>VLOOKUP(A2034,'BDD de référence'!$B$5:$E$5006,4,0)</f>
        <v>Auvergne-Rhône-Alpes</v>
      </c>
      <c r="D2034" s="201">
        <v>22619.5</v>
      </c>
      <c r="E2034" s="189" t="str">
        <f t="shared" si="31"/>
        <v>Tranche C</v>
      </c>
      <c r="F2034" s="119">
        <f>IFERROR((VLOOKUP(E2034,'Simulations - Consolidé'!$A$41:$P$45,13,0)*D2034+VLOOKUP(E2034,'Simulations - Consolidé'!$A$41:$P$45,14,0)),"")*$B$6</f>
        <v>40849.930843373491</v>
      </c>
      <c r="G2034" s="119" t="str" cm="1">
        <f t="array" ref="G2034">IF(SUMIF('BDD de référence'!$B$6:$B$4786,A2034,'BDD de référence'!$I$6:$I$4786)&gt;0,IFERROR((VLOOKUP(E2034,'Volet 1 - Domaines 2&amp;3'!$A$39:$L$43,11,0)*D2034+VLOOKUP(E2034,'Volet 1 - Domaines 2&amp;3'!$A$39:$L$43,12,0))*$B$6,error),"")</f>
        <v/>
      </c>
      <c r="H2034" s="119" t="str" cm="1">
        <f t="array" ref="H2034">IF(SUMIF('BDD de référence'!$B$6:$B$4786,A2034,'BDD de référence'!$J$6:$J$4786)&gt;0,IFERROR((VLOOKUP(E2034,'Volet 1 - Domaines 2&amp;3'!$A$39:$L$43,11,0)*D2034+VLOOKUP(E2034,'Volet 1 - Domaines 2&amp;3'!$A$39:$L$43,12,0))*$B$6,error),"")</f>
        <v/>
      </c>
      <c r="I2034" s="119">
        <f>IFERROR((VLOOKUP(E2034,'Simulations - Consolidé'!$A$41:$P$45,15,0)*D2034+VLOOKUP(E2034,'Simulations - Consolidé'!$A$41:$P$45,16,0)),"")*$C$6</f>
        <v>17758.291313546873</v>
      </c>
      <c r="J2034" s="167">
        <v>10846.300000000001</v>
      </c>
      <c r="K2034" s="167">
        <v>13015.56</v>
      </c>
      <c r="L2034" s="167">
        <v>9589.82</v>
      </c>
      <c r="M2034" s="167">
        <v>11507.79</v>
      </c>
      <c r="N2034" s="167">
        <v>6672.4400000000005</v>
      </c>
      <c r="O2034" s="167">
        <v>8006.93</v>
      </c>
    </row>
    <row r="2035" spans="1:15">
      <c r="A2035" s="1" t="s">
        <v>8555</v>
      </c>
      <c r="B2035" s="1" t="str">
        <f>VLOOKUP(A2035,'BDD de référence'!$B$5:$D$5006,3,0)</f>
        <v>73</v>
      </c>
      <c r="C2035" s="1" t="str">
        <f>VLOOKUP(A2035,'BDD de référence'!$B$5:$E$5006,4,0)</f>
        <v>Auvergne-Rhône-Alpes</v>
      </c>
      <c r="D2035" s="201">
        <v>1440</v>
      </c>
      <c r="E2035" s="189" t="str">
        <f t="shared" si="31"/>
        <v>Tranche A</v>
      </c>
      <c r="F2035" s="119">
        <f>IFERROR((VLOOKUP(E2035,'Simulations - Consolidé'!$A$41:$P$45,13,0)*D2035+VLOOKUP(E2035,'Simulations - Consolidé'!$A$41:$P$45,14,0)),"")*$B$6</f>
        <v>16349.142857142857</v>
      </c>
      <c r="G2035" s="119" t="str" cm="1">
        <f t="array" ref="G2035">IF(SUMIF('BDD de référence'!$B$6:$B$4786,A2035,'BDD de référence'!$I$6:$I$4786)&gt;0,IFERROR((VLOOKUP(E2035,'Volet 1 - Domaines 2&amp;3'!$A$39:$L$43,11,0)*D2035+VLOOKUP(E2035,'Volet 1 - Domaines 2&amp;3'!$A$39:$L$43,12,0))*$B$6,error),"")</f>
        <v/>
      </c>
      <c r="H2035" s="119" t="str" cm="1">
        <f t="array" ref="H2035">IF(SUMIF('BDD de référence'!$B$6:$B$4786,A2035,'BDD de référence'!$J$6:$J$4786)&gt;0,IFERROR((VLOOKUP(E2035,'Volet 1 - Domaines 2&amp;3'!$A$39:$L$43,11,0)*D2035+VLOOKUP(E2035,'Volet 1 - Domaines 2&amp;3'!$A$39:$L$43,12,0))*$B$6,error),"")</f>
        <v/>
      </c>
      <c r="I2035" s="119">
        <f>IFERROR((VLOOKUP(E2035,'Simulations - Consolidé'!$A$41:$P$45,15,0)*D2035+VLOOKUP(E2035,'Simulations - Consolidé'!$A$41:$P$45,16,0)),"")*$C$6</f>
        <v>7107.3031358885019</v>
      </c>
      <c r="J2035" s="167">
        <v>4926.2</v>
      </c>
      <c r="K2035" s="167">
        <v>5911.44</v>
      </c>
      <c r="L2035" s="167">
        <v>4423.8200000000006</v>
      </c>
      <c r="M2035" s="167">
        <v>5308.59</v>
      </c>
      <c r="N2035" s="167">
        <v>4754.7700000000004</v>
      </c>
      <c r="O2035" s="167">
        <v>5705.7300000000005</v>
      </c>
    </row>
    <row r="2036" spans="1:15">
      <c r="A2036" s="1" t="s">
        <v>8637</v>
      </c>
      <c r="B2036" s="1" t="str">
        <f>VLOOKUP(A2036,'BDD de référence'!$B$5:$D$5006,3,0)</f>
        <v>74</v>
      </c>
      <c r="C2036" s="1" t="str">
        <f>VLOOKUP(A2036,'BDD de référence'!$B$5:$E$5006,4,0)</f>
        <v>Auvergne-Rhône-Alpes</v>
      </c>
      <c r="D2036" s="201">
        <v>13487</v>
      </c>
      <c r="E2036" s="189" t="str">
        <f t="shared" si="31"/>
        <v>Tranche B</v>
      </c>
      <c r="F2036" s="119">
        <f>IFERROR((VLOOKUP(E2036,'Simulations - Consolidé'!$A$41:$P$45,13,0)*D2036+VLOOKUP(E2036,'Simulations - Consolidé'!$A$41:$P$45,14,0)),"")*$B$6</f>
        <v>28937.729032258067</v>
      </c>
      <c r="G2036" s="119" t="str" cm="1">
        <f t="array" ref="G2036">IF(SUMIF('BDD de référence'!$B$6:$B$4786,A2036,'BDD de référence'!$I$6:$I$4786)&gt;0,IFERROR((VLOOKUP(E2036,'Volet 1 - Domaines 2&amp;3'!$A$39:$L$43,11,0)*D2036+VLOOKUP(E2036,'Volet 1 - Domaines 2&amp;3'!$A$39:$L$43,12,0))*$B$6,error),"")</f>
        <v/>
      </c>
      <c r="H2036" s="119" t="str" cm="1">
        <f t="array" ref="H2036">IF(SUMIF('BDD de référence'!$B$6:$B$4786,A2036,'BDD de référence'!$J$6:$J$4786)&gt;0,IFERROR((VLOOKUP(E2036,'Volet 1 - Domaines 2&amp;3'!$A$39:$L$43,11,0)*D2036+VLOOKUP(E2036,'Volet 1 - Domaines 2&amp;3'!$A$39:$L$43,12,0))*$B$6,error),"")</f>
        <v/>
      </c>
      <c r="I2036" s="119">
        <f>IFERROR((VLOOKUP(E2036,'Simulations - Consolidé'!$A$41:$P$45,15,0)*D2036+VLOOKUP(E2036,'Simulations - Consolidé'!$A$41:$P$45,16,0)),"")*$C$6</f>
        <v>12579.816207710463</v>
      </c>
      <c r="J2036" s="167">
        <v>8168.2</v>
      </c>
      <c r="K2036" s="167">
        <v>9801.84</v>
      </c>
      <c r="L2036" s="167">
        <v>7160.5</v>
      </c>
      <c r="M2036" s="167">
        <v>8592.6</v>
      </c>
      <c r="N2036" s="167">
        <v>5939.8200000000006</v>
      </c>
      <c r="O2036" s="167">
        <v>7127.79</v>
      </c>
    </row>
    <row r="2037" spans="1:15">
      <c r="A2037" s="1" t="s">
        <v>8587</v>
      </c>
      <c r="B2037" s="1" t="str">
        <f>VLOOKUP(A2037,'BDD de référence'!$B$5:$D$5006,3,0)</f>
        <v>74</v>
      </c>
      <c r="C2037" s="1" t="str">
        <f>VLOOKUP(A2037,'BDD de référence'!$B$5:$E$5006,4,0)</f>
        <v>Auvergne-Rhône-Alpes</v>
      </c>
      <c r="D2037" s="201">
        <v>104822</v>
      </c>
      <c r="E2037" s="189" t="str">
        <f t="shared" si="31"/>
        <v>Tranche C</v>
      </c>
      <c r="F2037" s="119">
        <f>IFERROR((VLOOKUP(E2037,'Simulations - Consolidé'!$A$41:$P$45,13,0)*D2037+VLOOKUP(E2037,'Simulations - Consolidé'!$A$41:$P$45,14,0)),"")*$B$6</f>
        <v>75196.710361445788</v>
      </c>
      <c r="G2037" s="119" cm="1">
        <f t="array" ref="G2037">IF(SUMIF('BDD de référence'!$B$6:$B$4786,A2037,'BDD de référence'!$I$6:$I$4786)&gt;0,IFERROR((VLOOKUP(E2037,'Volet 1 - Domaines 2&amp;3'!$A$39:$L$43,11,0)*D2037+VLOOKUP(E2037,'Volet 1 - Domaines 2&amp;3'!$A$39:$L$43,12,0))*$B$6,error),"")</f>
        <v>30867.788915662652</v>
      </c>
      <c r="H2037" s="119" cm="1">
        <f t="array" ref="H2037">IF(SUMIF('BDD de référence'!$B$6:$B$4786,A2037,'BDD de référence'!$J$6:$J$4786)&gt;0,IFERROR((VLOOKUP(E2037,'Volet 1 - Domaines 2&amp;3'!$A$39:$L$43,11,0)*D2037+VLOOKUP(E2037,'Volet 1 - Domaines 2&amp;3'!$A$39:$L$43,12,0))*$B$6,error),"")</f>
        <v>30867.788915662652</v>
      </c>
      <c r="I2037" s="119">
        <f>IFERROR((VLOOKUP(E2037,'Simulations - Consolidé'!$A$41:$P$45,15,0)*D2037+VLOOKUP(E2037,'Simulations - Consolidé'!$A$41:$P$45,16,0)),"")*$C$6</f>
        <v>32689.531190126359</v>
      </c>
      <c r="J2037" s="167">
        <v>19759.82</v>
      </c>
      <c r="K2037" s="167">
        <v>23711.789999999997</v>
      </c>
      <c r="L2037" s="167">
        <v>14046.58</v>
      </c>
      <c r="M2037" s="167">
        <v>16855.899999999998</v>
      </c>
      <c r="N2037" s="167">
        <v>10634</v>
      </c>
      <c r="O2037" s="167">
        <v>12760.8</v>
      </c>
    </row>
    <row r="2038" spans="1:15">
      <c r="A2038" s="1" t="s">
        <v>8652</v>
      </c>
      <c r="B2038" s="1" t="str">
        <f>VLOOKUP(A2038,'BDD de référence'!$B$5:$D$5006,3,0)</f>
        <v>74</v>
      </c>
      <c r="C2038" s="1" t="str">
        <f>VLOOKUP(A2038,'BDD de référence'!$B$5:$E$5006,4,0)</f>
        <v>Auvergne-Rhône-Alpes</v>
      </c>
      <c r="D2038" s="201">
        <v>5428</v>
      </c>
      <c r="E2038" s="189" t="str">
        <f t="shared" si="31"/>
        <v>Tranche A</v>
      </c>
      <c r="F2038" s="119">
        <f>IFERROR((VLOOKUP(E2038,'Simulations - Consolidé'!$A$41:$P$45,13,0)*D2038+VLOOKUP(E2038,'Simulations - Consolidé'!$A$41:$P$45,14,0)),"")*$B$6</f>
        <v>19254.685714285712</v>
      </c>
      <c r="G2038" s="119" t="str" cm="1">
        <f t="array" ref="G2038">IF(SUMIF('BDD de référence'!$B$6:$B$4786,A2038,'BDD de référence'!$I$6:$I$4786)&gt;0,IFERROR((VLOOKUP(E2038,'Volet 1 - Domaines 2&amp;3'!$A$39:$L$43,11,0)*D2038+VLOOKUP(E2038,'Volet 1 - Domaines 2&amp;3'!$A$39:$L$43,12,0))*$B$6,error),"")</f>
        <v/>
      </c>
      <c r="H2038" s="119" t="str" cm="1">
        <f t="array" ref="H2038">IF(SUMIF('BDD de référence'!$B$6:$B$4786,A2038,'BDD de référence'!$J$6:$J$4786)&gt;0,IFERROR((VLOOKUP(E2038,'Volet 1 - Domaines 2&amp;3'!$A$39:$L$43,11,0)*D2038+VLOOKUP(E2038,'Volet 1 - Domaines 2&amp;3'!$A$39:$L$43,12,0))*$B$6,error),"")</f>
        <v/>
      </c>
      <c r="I2038" s="119">
        <f>IFERROR((VLOOKUP(E2038,'Simulations - Consolidé'!$A$41:$P$45,15,0)*D2038+VLOOKUP(E2038,'Simulations - Consolidé'!$A$41:$P$45,16,0)),"")*$C$6</f>
        <v>8370.4013937282234</v>
      </c>
      <c r="J2038" s="167">
        <v>5875.72</v>
      </c>
      <c r="K2038" s="167">
        <v>7050.87</v>
      </c>
      <c r="L2038" s="167">
        <v>5135.96</v>
      </c>
      <c r="M2038" s="167">
        <v>6163.16</v>
      </c>
      <c r="N2038" s="167">
        <v>5229.5300000000007</v>
      </c>
      <c r="O2038" s="167">
        <v>6275.4400000000005</v>
      </c>
    </row>
    <row r="2039" spans="1:15">
      <c r="A2039" s="1" t="s">
        <v>8625</v>
      </c>
      <c r="B2039" s="1" t="str">
        <f>VLOOKUP(A2039,'BDD de référence'!$B$5:$D$5006,3,0)</f>
        <v>74</v>
      </c>
      <c r="C2039" s="1" t="str">
        <f>VLOOKUP(A2039,'BDD de référence'!$B$5:$E$5006,4,0)</f>
        <v>Auvergne-Rhône-Alpes</v>
      </c>
      <c r="D2039" s="201">
        <v>16724</v>
      </c>
      <c r="E2039" s="189" t="str">
        <f t="shared" si="31"/>
        <v>Tranche B</v>
      </c>
      <c r="F2039" s="119">
        <f>IFERROR((VLOOKUP(E2039,'Simulations - Consolidé'!$A$41:$P$45,13,0)*D2039+VLOOKUP(E2039,'Simulations - Consolidé'!$A$41:$P$45,14,0)),"")*$B$6</f>
        <v>33198.038709677421</v>
      </c>
      <c r="G2039" s="119" t="str" cm="1">
        <f t="array" ref="G2039">IF(SUMIF('BDD de référence'!$B$6:$B$4786,A2039,'BDD de référence'!$I$6:$I$4786)&gt;0,IFERROR((VLOOKUP(E2039,'Volet 1 - Domaines 2&amp;3'!$A$39:$L$43,11,0)*D2039+VLOOKUP(E2039,'Volet 1 - Domaines 2&amp;3'!$A$39:$L$43,12,0))*$B$6,error),"")</f>
        <v/>
      </c>
      <c r="H2039" s="119" t="str" cm="1">
        <f t="array" ref="H2039">IF(SUMIF('BDD de référence'!$B$6:$B$4786,A2039,'BDD de référence'!$J$6:$J$4786)&gt;0,IFERROR((VLOOKUP(E2039,'Volet 1 - Domaines 2&amp;3'!$A$39:$L$43,11,0)*D2039+VLOOKUP(E2039,'Volet 1 - Domaines 2&amp;3'!$A$39:$L$43,12,0))*$B$6,error),"")</f>
        <v/>
      </c>
      <c r="I2039" s="119">
        <f>IFERROR((VLOOKUP(E2039,'Simulations - Consolidé'!$A$41:$P$45,15,0)*D2039+VLOOKUP(E2039,'Simulations - Consolidé'!$A$41:$P$45,16,0)),"")*$C$6</f>
        <v>14431.859008654601</v>
      </c>
      <c r="J2039" s="167">
        <v>9125.39</v>
      </c>
      <c r="K2039" s="167">
        <v>10950.47</v>
      </c>
      <c r="L2039" s="167">
        <v>8030.65</v>
      </c>
      <c r="M2039" s="167">
        <v>9636.7800000000007</v>
      </c>
      <c r="N2039" s="167">
        <v>6200.87</v>
      </c>
      <c r="O2039" s="167">
        <v>7441.05</v>
      </c>
    </row>
    <row r="2040" spans="1:15">
      <c r="A2040" s="1" t="s">
        <v>8639</v>
      </c>
      <c r="B2040" s="1" t="str">
        <f>VLOOKUP(A2040,'BDD de référence'!$B$5:$D$5006,3,0)</f>
        <v>74</v>
      </c>
      <c r="C2040" s="1" t="str">
        <f>VLOOKUP(A2040,'BDD de référence'!$B$5:$E$5006,4,0)</f>
        <v>Auvergne-Rhône-Alpes</v>
      </c>
      <c r="D2040" s="201">
        <v>11156</v>
      </c>
      <c r="E2040" s="189" t="str">
        <f t="shared" si="31"/>
        <v>Tranche B</v>
      </c>
      <c r="F2040" s="119">
        <f>IFERROR((VLOOKUP(E2040,'Simulations - Consolidé'!$A$41:$P$45,13,0)*D2040+VLOOKUP(E2040,'Simulations - Consolidé'!$A$41:$P$45,14,0)),"")*$B$6</f>
        <v>25869.832258064514</v>
      </c>
      <c r="G2040" s="119" t="str" cm="1">
        <f t="array" ref="G2040">IF(SUMIF('BDD de référence'!$B$6:$B$4786,A2040,'BDD de référence'!$I$6:$I$4786)&gt;0,IFERROR((VLOOKUP(E2040,'Volet 1 - Domaines 2&amp;3'!$A$39:$L$43,11,0)*D2040+VLOOKUP(E2040,'Volet 1 - Domaines 2&amp;3'!$A$39:$L$43,12,0))*$B$6,error),"")</f>
        <v/>
      </c>
      <c r="H2040" s="119" t="str" cm="1">
        <f t="array" ref="H2040">IF(SUMIF('BDD de référence'!$B$6:$B$4786,A2040,'BDD de référence'!$J$6:$J$4786)&gt;0,IFERROR((VLOOKUP(E2040,'Volet 1 - Domaines 2&amp;3'!$A$39:$L$43,11,0)*D2040+VLOOKUP(E2040,'Volet 1 - Domaines 2&amp;3'!$A$39:$L$43,12,0))*$B$6,error),"")</f>
        <v/>
      </c>
      <c r="I2040" s="119">
        <f>IFERROR((VLOOKUP(E2040,'Simulations - Consolidé'!$A$41:$P$45,15,0)*D2040+VLOOKUP(E2040,'Simulations - Consolidé'!$A$41:$P$45,16,0)),"")*$C$6</f>
        <v>11246.139417781273</v>
      </c>
      <c r="J2040" s="167">
        <v>7478.93</v>
      </c>
      <c r="K2040" s="167">
        <v>8974.7199999999993</v>
      </c>
      <c r="L2040" s="167">
        <v>6533.88</v>
      </c>
      <c r="M2040" s="167">
        <v>7840.66</v>
      </c>
      <c r="N2040" s="167">
        <v>5751.84</v>
      </c>
      <c r="O2040" s="167">
        <v>6902.21</v>
      </c>
    </row>
    <row r="2041" spans="1:15">
      <c r="A2041" s="1" t="s">
        <v>8589</v>
      </c>
      <c r="B2041" s="1" t="str">
        <f>VLOOKUP(A2041,'BDD de référence'!$B$5:$D$5006,3,0)</f>
        <v>74</v>
      </c>
      <c r="C2041" s="1" t="str">
        <f>VLOOKUP(A2041,'BDD de référence'!$B$5:$E$5006,4,0)</f>
        <v>Auvergne-Rhône-Alpes</v>
      </c>
      <c r="D2041" s="201">
        <v>77962.5</v>
      </c>
      <c r="E2041" s="189" t="str">
        <f t="shared" si="31"/>
        <v>Tranche C</v>
      </c>
      <c r="F2041" s="119">
        <f>IFERROR((VLOOKUP(E2041,'Simulations - Consolidé'!$A$41:$P$45,13,0)*D2041+VLOOKUP(E2041,'Simulations - Consolidé'!$A$41:$P$45,14,0)),"")*$B$6</f>
        <v>63973.969879518067</v>
      </c>
      <c r="G2041" s="119" t="str" cm="1">
        <f t="array" ref="G2041">IF(SUMIF('BDD de référence'!$B$6:$B$4786,A2041,'BDD de référence'!$I$6:$I$4786)&gt;0,IFERROR((VLOOKUP(E2041,'Volet 1 - Domaines 2&amp;3'!$A$39:$L$43,11,0)*D2041+VLOOKUP(E2041,'Volet 1 - Domaines 2&amp;3'!$A$39:$L$43,12,0))*$B$6,error),"")</f>
        <v/>
      </c>
      <c r="H2041" s="119" t="str" cm="1">
        <f t="array" ref="H2041">IF(SUMIF('BDD de référence'!$B$6:$B$4786,A2041,'BDD de référence'!$J$6:$J$4786)&gt;0,IFERROR((VLOOKUP(E2041,'Volet 1 - Domaines 2&amp;3'!$A$39:$L$43,11,0)*D2041+VLOOKUP(E2041,'Volet 1 - Domaines 2&amp;3'!$A$39:$L$43,12,0))*$B$6,error),"")</f>
        <v/>
      </c>
      <c r="I2041" s="119">
        <f>IFERROR((VLOOKUP(E2041,'Simulations - Consolidé'!$A$41:$P$45,15,0)*D2041+VLOOKUP(E2041,'Simulations - Consolidé'!$A$41:$P$45,16,0)),"")*$C$6</f>
        <v>27810.778871583898</v>
      </c>
      <c r="J2041" s="167">
        <v>16847.349999999999</v>
      </c>
      <c r="K2041" s="167">
        <v>20216.82</v>
      </c>
      <c r="L2041" s="167">
        <v>12590.35</v>
      </c>
      <c r="M2041" s="167">
        <v>15108.42</v>
      </c>
      <c r="N2041" s="167">
        <v>9339.56</v>
      </c>
      <c r="O2041" s="167">
        <v>11207.48</v>
      </c>
    </row>
    <row r="2042" spans="1:15">
      <c r="A2042" s="1" t="s">
        <v>8603</v>
      </c>
      <c r="B2042" s="1" t="str">
        <f>VLOOKUP(A2042,'BDD de référence'!$B$5:$D$5006,3,0)</f>
        <v>74</v>
      </c>
      <c r="C2042" s="1" t="str">
        <f>VLOOKUP(A2042,'BDD de référence'!$B$5:$E$5006,4,0)</f>
        <v>Auvergne-Rhône-Alpes</v>
      </c>
      <c r="D2042" s="201">
        <v>27522.5</v>
      </c>
      <c r="E2042" s="189" t="str">
        <f t="shared" si="31"/>
        <v>Tranche C</v>
      </c>
      <c r="F2042" s="119">
        <f>IFERROR((VLOOKUP(E2042,'Simulations - Consolidé'!$A$41:$P$45,13,0)*D2042+VLOOKUP(E2042,'Simulations - Consolidé'!$A$41:$P$45,14,0)),"")*$B$6</f>
        <v>42898.557831325292</v>
      </c>
      <c r="G2042" s="119" t="str" cm="1">
        <f t="array" ref="G2042">IF(SUMIF('BDD de référence'!$B$6:$B$4786,A2042,'BDD de référence'!$I$6:$I$4786)&gt;0,IFERROR((VLOOKUP(E2042,'Volet 1 - Domaines 2&amp;3'!$A$39:$L$43,11,0)*D2042+VLOOKUP(E2042,'Volet 1 - Domaines 2&amp;3'!$A$39:$L$43,12,0))*$B$6,error),"")</f>
        <v/>
      </c>
      <c r="H2042" s="119" t="str" cm="1">
        <f t="array" ref="H2042">IF(SUMIF('BDD de référence'!$B$6:$B$4786,A2042,'BDD de référence'!$J$6:$J$4786)&gt;0,IFERROR((VLOOKUP(E2042,'Volet 1 - Domaines 2&amp;3'!$A$39:$L$43,11,0)*D2042+VLOOKUP(E2042,'Volet 1 - Domaines 2&amp;3'!$A$39:$L$43,12,0))*$B$6,error),"")</f>
        <v/>
      </c>
      <c r="I2042" s="119">
        <f>IFERROR((VLOOKUP(E2042,'Simulations - Consolidé'!$A$41:$P$45,15,0)*D2042+VLOOKUP(E2042,'Simulations - Consolidé'!$A$41:$P$45,16,0)),"")*$C$6</f>
        <v>18648.870908022338</v>
      </c>
      <c r="J2042" s="167">
        <v>11377.95</v>
      </c>
      <c r="K2042" s="167">
        <v>13653.54</v>
      </c>
      <c r="L2042" s="167">
        <v>9855.65</v>
      </c>
      <c r="M2042" s="167">
        <v>11826.78</v>
      </c>
      <c r="N2042" s="167">
        <v>6908.72</v>
      </c>
      <c r="O2042" s="167">
        <v>8290.4699999999993</v>
      </c>
    </row>
    <row r="2043" spans="1:15">
      <c r="A2043" s="1" t="s">
        <v>8665</v>
      </c>
      <c r="B2043" s="1" t="str">
        <f>VLOOKUP(A2043,'BDD de référence'!$B$5:$D$5006,3,0)</f>
        <v>74</v>
      </c>
      <c r="C2043" s="1" t="str">
        <f>VLOOKUP(A2043,'BDD de référence'!$B$5:$E$5006,4,0)</f>
        <v>Auvergne-Rhône-Alpes</v>
      </c>
      <c r="D2043" s="201">
        <v>1222.5</v>
      </c>
      <c r="E2043" s="189" t="str">
        <f t="shared" si="31"/>
        <v>Tranche A</v>
      </c>
      <c r="F2043" s="119">
        <f>IFERROR((VLOOKUP(E2043,'Simulations - Consolidé'!$A$41:$P$45,13,0)*D2043+VLOOKUP(E2043,'Simulations - Consolidé'!$A$41:$P$45,14,0)),"")*$B$6</f>
        <v>16190.678571428569</v>
      </c>
      <c r="G2043" s="119" t="str" cm="1">
        <f t="array" ref="G2043">IF(SUMIF('BDD de référence'!$B$6:$B$4786,A2043,'BDD de référence'!$I$6:$I$4786)&gt;0,IFERROR((VLOOKUP(E2043,'Volet 1 - Domaines 2&amp;3'!$A$39:$L$43,11,0)*D2043+VLOOKUP(E2043,'Volet 1 - Domaines 2&amp;3'!$A$39:$L$43,12,0))*$B$6,error),"")</f>
        <v/>
      </c>
      <c r="H2043" s="119" t="str" cm="1">
        <f t="array" ref="H2043">IF(SUMIF('BDD de référence'!$B$6:$B$4786,A2043,'BDD de référence'!$J$6:$J$4786)&gt;0,IFERROR((VLOOKUP(E2043,'Volet 1 - Domaines 2&amp;3'!$A$39:$L$43,11,0)*D2043+VLOOKUP(E2043,'Volet 1 - Domaines 2&amp;3'!$A$39:$L$43,12,0))*$B$6,error),"")</f>
        <v/>
      </c>
      <c r="I2043" s="119">
        <f>IFERROR((VLOOKUP(E2043,'Simulations - Consolidé'!$A$41:$P$45,15,0)*D2043+VLOOKUP(E2043,'Simulations - Consolidé'!$A$41:$P$45,16,0)),"")*$C$6</f>
        <v>7038.4155052264805</v>
      </c>
      <c r="J2043" s="167">
        <v>4874.41</v>
      </c>
      <c r="K2043" s="167">
        <v>5849.3</v>
      </c>
      <c r="L2043" s="167">
        <v>4384.9800000000005</v>
      </c>
      <c r="M2043" s="167">
        <v>5261.9800000000005</v>
      </c>
      <c r="N2043" s="167">
        <v>4728.88</v>
      </c>
      <c r="O2043" s="167">
        <v>5674.66</v>
      </c>
    </row>
    <row r="2044" spans="1:15">
      <c r="A2044" s="1" t="s">
        <v>8613</v>
      </c>
      <c r="B2044" s="1" t="str">
        <f>VLOOKUP(A2044,'BDD de référence'!$B$5:$D$5006,3,0)</f>
        <v>74</v>
      </c>
      <c r="C2044" s="1" t="str">
        <f>VLOOKUP(A2044,'BDD de référence'!$B$5:$E$5006,4,0)</f>
        <v>Auvergne-Rhône-Alpes</v>
      </c>
      <c r="D2044" s="201">
        <v>23788</v>
      </c>
      <c r="E2044" s="189" t="str">
        <f t="shared" si="31"/>
        <v>Tranche C</v>
      </c>
      <c r="F2044" s="119">
        <f>IFERROR((VLOOKUP(E2044,'Simulations - Consolidé'!$A$41:$P$45,13,0)*D2044+VLOOKUP(E2044,'Simulations - Consolidé'!$A$41:$P$45,14,0)),"")*$B$6</f>
        <v>41338.166746987947</v>
      </c>
      <c r="G2044" s="119" t="str" cm="1">
        <f t="array" ref="G2044">IF(SUMIF('BDD de référence'!$B$6:$B$4786,A2044,'BDD de référence'!$I$6:$I$4786)&gt;0,IFERROR((VLOOKUP(E2044,'Volet 1 - Domaines 2&amp;3'!$A$39:$L$43,11,0)*D2044+VLOOKUP(E2044,'Volet 1 - Domaines 2&amp;3'!$A$39:$L$43,12,0))*$B$6,error),"")</f>
        <v/>
      </c>
      <c r="H2044" s="119" cm="1">
        <f t="array" ref="H2044">IF(SUMIF('BDD de référence'!$B$6:$B$4786,A2044,'BDD de référence'!$J$6:$J$4786)&gt;0,IFERROR((VLOOKUP(E2044,'Volet 1 - Domaines 2&amp;3'!$A$39:$L$43,11,0)*D2044+VLOOKUP(E2044,'Volet 1 - Domaines 2&amp;3'!$A$39:$L$43,12,0))*$B$6,error),"")</f>
        <v>22237.179759036142</v>
      </c>
      <c r="I2044" s="119">
        <f>IFERROR((VLOOKUP(E2044,'Simulations - Consolidé'!$A$41:$P$45,15,0)*D2044+VLOOKUP(E2044,'Simulations - Consolidé'!$A$41:$P$45,16,0)),"")*$C$6</f>
        <v>17970.537337643258</v>
      </c>
      <c r="J2044" s="167">
        <v>10973</v>
      </c>
      <c r="K2044" s="167">
        <v>13167.6</v>
      </c>
      <c r="L2044" s="167">
        <v>9653.17</v>
      </c>
      <c r="M2044" s="167">
        <v>11583.81</v>
      </c>
      <c r="N2044" s="167">
        <v>6728.75</v>
      </c>
      <c r="O2044" s="167">
        <v>8074.5</v>
      </c>
    </row>
    <row r="2045" spans="1:15">
      <c r="A2045" s="1" t="s">
        <v>8608</v>
      </c>
      <c r="B2045" s="1" t="str">
        <f>VLOOKUP(A2045,'BDD de référence'!$B$5:$D$5006,3,0)</f>
        <v>74</v>
      </c>
      <c r="C2045" s="1" t="str">
        <f>VLOOKUP(A2045,'BDD de référence'!$B$5:$E$5006,4,0)</f>
        <v>Auvergne-Rhône-Alpes</v>
      </c>
      <c r="D2045" s="201">
        <v>24688</v>
      </c>
      <c r="E2045" s="189" t="str">
        <f t="shared" si="31"/>
        <v>Tranche C</v>
      </c>
      <c r="F2045" s="119">
        <f>IFERROR((VLOOKUP(E2045,'Simulations - Consolidé'!$A$41:$P$45,13,0)*D2045+VLOOKUP(E2045,'Simulations - Consolidé'!$A$41:$P$45,14,0)),"")*$B$6</f>
        <v>41714.214939759033</v>
      </c>
      <c r="G2045" s="119" t="str" cm="1">
        <f t="array" ref="G2045">IF(SUMIF('BDD de référence'!$B$6:$B$4786,A2045,'BDD de référence'!$I$6:$I$4786)&gt;0,IFERROR((VLOOKUP(E2045,'Volet 1 - Domaines 2&amp;3'!$A$39:$L$43,11,0)*D2045+VLOOKUP(E2045,'Volet 1 - Domaines 2&amp;3'!$A$39:$L$43,12,0))*$B$6,error),"")</f>
        <v/>
      </c>
      <c r="H2045" s="119" t="str" cm="1">
        <f t="array" ref="H2045">IF(SUMIF('BDD de référence'!$B$6:$B$4786,A2045,'BDD de référence'!$J$6:$J$4786)&gt;0,IFERROR((VLOOKUP(E2045,'Volet 1 - Domaines 2&amp;3'!$A$39:$L$43,11,0)*D2045+VLOOKUP(E2045,'Volet 1 - Domaines 2&amp;3'!$A$39:$L$43,12,0))*$B$6,error),"")</f>
        <v/>
      </c>
      <c r="I2045" s="119">
        <f>IFERROR((VLOOKUP(E2045,'Simulations - Consolidé'!$A$41:$P$45,15,0)*D2045+VLOOKUP(E2045,'Simulations - Consolidé'!$A$41:$P$45,16,0)),"")*$C$6</f>
        <v>18134.013094328537</v>
      </c>
      <c r="J2045" s="167">
        <v>11070.6</v>
      </c>
      <c r="K2045" s="167">
        <v>13284.72</v>
      </c>
      <c r="L2045" s="167">
        <v>9701.9699999999993</v>
      </c>
      <c r="M2045" s="167">
        <v>11642.37</v>
      </c>
      <c r="N2045" s="167">
        <v>6772.12</v>
      </c>
      <c r="O2045" s="167">
        <v>8126.55</v>
      </c>
    </row>
    <row r="2046" spans="1:15">
      <c r="A2046" s="1" t="s">
        <v>8616</v>
      </c>
      <c r="B2046" s="1" t="str">
        <f>VLOOKUP(A2046,'BDD de référence'!$B$5:$D$5006,3,0)</f>
        <v>74</v>
      </c>
      <c r="C2046" s="1" t="str">
        <f>VLOOKUP(A2046,'BDD de référence'!$B$5:$E$5006,4,0)</f>
        <v>Auvergne-Rhône-Alpes</v>
      </c>
      <c r="D2046" s="201">
        <v>21738.5</v>
      </c>
      <c r="E2046" s="189" t="str">
        <f t="shared" si="31"/>
        <v>Tranche B</v>
      </c>
      <c r="F2046" s="119">
        <f>IFERROR((VLOOKUP(E2046,'Simulations - Consolidé'!$A$41:$P$45,13,0)*D2046+VLOOKUP(E2046,'Simulations - Consolidé'!$A$41:$P$45,14,0)),"")*$B$6</f>
        <v>39797.76774193548</v>
      </c>
      <c r="G2046" s="119" t="str" cm="1">
        <f t="array" ref="G2046">IF(SUMIF('BDD de référence'!$B$6:$B$4786,A2046,'BDD de référence'!$I$6:$I$4786)&gt;0,IFERROR((VLOOKUP(E2046,'Volet 1 - Domaines 2&amp;3'!$A$39:$L$43,11,0)*D2046+VLOOKUP(E2046,'Volet 1 - Domaines 2&amp;3'!$A$39:$L$43,12,0))*$B$6,error),"")</f>
        <v/>
      </c>
      <c r="H2046" s="119" t="str" cm="1">
        <f t="array" ref="H2046">IF(SUMIF('BDD de référence'!$B$6:$B$4786,A2046,'BDD de référence'!$J$6:$J$4786)&gt;0,IFERROR((VLOOKUP(E2046,'Volet 1 - Domaines 2&amp;3'!$A$39:$L$43,11,0)*D2046+VLOOKUP(E2046,'Volet 1 - Domaines 2&amp;3'!$A$39:$L$43,12,0))*$B$6,error),"")</f>
        <v/>
      </c>
      <c r="I2046" s="119">
        <f>IFERROR((VLOOKUP(E2046,'Simulations - Consolidé'!$A$41:$P$45,15,0)*D2046+VLOOKUP(E2046,'Simulations - Consolidé'!$A$41:$P$45,16,0)),"")*$C$6</f>
        <v>17300.894728560186</v>
      </c>
      <c r="J2046" s="167">
        <v>10608.17</v>
      </c>
      <c r="K2046" s="167">
        <v>12729.81</v>
      </c>
      <c r="L2046" s="167">
        <v>9378.64</v>
      </c>
      <c r="M2046" s="167">
        <v>11254.37</v>
      </c>
      <c r="N2046" s="167">
        <v>6605.26</v>
      </c>
      <c r="O2046" s="167">
        <v>7926.3200000000006</v>
      </c>
    </row>
    <row r="2047" spans="1:15">
      <c r="A2047" s="1" t="s">
        <v>8643</v>
      </c>
      <c r="B2047" s="1" t="str">
        <f>VLOOKUP(A2047,'BDD de référence'!$B$5:$D$5006,3,0)</f>
        <v>74</v>
      </c>
      <c r="C2047" s="1" t="str">
        <f>VLOOKUP(A2047,'BDD de référence'!$B$5:$E$5006,4,0)</f>
        <v>Auvergne-Rhône-Alpes</v>
      </c>
      <c r="D2047" s="201">
        <v>9876.5</v>
      </c>
      <c r="E2047" s="189" t="str">
        <f t="shared" si="31"/>
        <v>Tranche B</v>
      </c>
      <c r="F2047" s="119">
        <f>IFERROR((VLOOKUP(E2047,'Simulations - Consolidé'!$A$41:$P$45,13,0)*D2047+VLOOKUP(E2047,'Simulations - Consolidé'!$A$41:$P$45,14,0)),"")*$B$6</f>
        <v>24185.845161290319</v>
      </c>
      <c r="G2047" s="119" t="str" cm="1">
        <f t="array" ref="G2047">IF(SUMIF('BDD de référence'!$B$6:$B$4786,A2047,'BDD de référence'!$I$6:$I$4786)&gt;0,IFERROR((VLOOKUP(E2047,'Volet 1 - Domaines 2&amp;3'!$A$39:$L$43,11,0)*D2047+VLOOKUP(E2047,'Volet 1 - Domaines 2&amp;3'!$A$39:$L$43,12,0))*$B$6,error),"")</f>
        <v/>
      </c>
      <c r="H2047" s="119" t="str" cm="1">
        <f t="array" ref="H2047">IF(SUMIF('BDD de référence'!$B$6:$B$4786,A2047,'BDD de référence'!$J$6:$J$4786)&gt;0,IFERROR((VLOOKUP(E2047,'Volet 1 - Domaines 2&amp;3'!$A$39:$L$43,11,0)*D2047+VLOOKUP(E2047,'Volet 1 - Domaines 2&amp;3'!$A$39:$L$43,12,0))*$B$6,error),"")</f>
        <v/>
      </c>
      <c r="I2047" s="119">
        <f>IFERROR((VLOOKUP(E2047,'Simulations - Consolidé'!$A$41:$P$45,15,0)*D2047+VLOOKUP(E2047,'Simulations - Consolidé'!$A$41:$P$45,16,0)),"")*$C$6</f>
        <v>10514.076160503539</v>
      </c>
      <c r="J2047" s="167">
        <v>7100.59</v>
      </c>
      <c r="K2047" s="167">
        <v>8520.7100000000009</v>
      </c>
      <c r="L2047" s="167">
        <v>6189.93</v>
      </c>
      <c r="M2047" s="167">
        <v>7427.92</v>
      </c>
      <c r="N2047" s="167">
        <v>5648.65</v>
      </c>
      <c r="O2047" s="167">
        <v>6778.38</v>
      </c>
    </row>
    <row r="2048" spans="1:15">
      <c r="A2048" s="1" t="s">
        <v>8634</v>
      </c>
      <c r="B2048" s="1" t="str">
        <f>VLOOKUP(A2048,'BDD de référence'!$B$5:$D$5006,3,0)</f>
        <v>74</v>
      </c>
      <c r="C2048" s="1" t="str">
        <f>VLOOKUP(A2048,'BDD de référence'!$B$5:$E$5006,4,0)</f>
        <v>Auvergne-Rhône-Alpes</v>
      </c>
      <c r="D2048" s="201">
        <v>13610</v>
      </c>
      <c r="E2048" s="189" t="str">
        <f t="shared" si="31"/>
        <v>Tranche B</v>
      </c>
      <c r="F2048" s="119">
        <f>IFERROR((VLOOKUP(E2048,'Simulations - Consolidé'!$A$41:$P$45,13,0)*D2048+VLOOKUP(E2048,'Simulations - Consolidé'!$A$41:$P$45,14,0)),"")*$B$6</f>
        <v>29099.612903225803</v>
      </c>
      <c r="G2048" s="119" t="str" cm="1">
        <f t="array" ref="G2048">IF(SUMIF('BDD de référence'!$B$6:$B$4786,A2048,'BDD de référence'!$I$6:$I$4786)&gt;0,IFERROR((VLOOKUP(E2048,'Volet 1 - Domaines 2&amp;3'!$A$39:$L$43,11,0)*D2048+VLOOKUP(E2048,'Volet 1 - Domaines 2&amp;3'!$A$39:$L$43,12,0))*$B$6,error),"")</f>
        <v/>
      </c>
      <c r="H2048" s="119" cm="1">
        <f t="array" ref="H2048">IF(SUMIF('BDD de référence'!$B$6:$B$4786,A2048,'BDD de référence'!$J$6:$J$4786)&gt;0,IFERROR((VLOOKUP(E2048,'Volet 1 - Domaines 2&amp;3'!$A$39:$L$43,11,0)*D2048+VLOOKUP(E2048,'Volet 1 - Domaines 2&amp;3'!$A$39:$L$43,12,0))*$B$6,error),"")</f>
        <v>15762.290322580644</v>
      </c>
      <c r="I2048" s="119">
        <f>IFERROR((VLOOKUP(E2048,'Simulations - Consolidé'!$A$41:$P$45,15,0)*D2048+VLOOKUP(E2048,'Simulations - Consolidé'!$A$41:$P$45,16,0)),"")*$C$6</f>
        <v>12650.190401258849</v>
      </c>
      <c r="J2048" s="167">
        <v>8204.58</v>
      </c>
      <c r="K2048" s="167">
        <v>9845.5</v>
      </c>
      <c r="L2048" s="167">
        <v>7193.55</v>
      </c>
      <c r="M2048" s="167">
        <v>8632.26</v>
      </c>
      <c r="N2048" s="167">
        <v>5949.74</v>
      </c>
      <c r="O2048" s="167">
        <v>7139.6900000000005</v>
      </c>
    </row>
    <row r="2049" spans="1:15">
      <c r="A2049" s="1" t="s">
        <v>8597</v>
      </c>
      <c r="B2049" s="1" t="str">
        <f>VLOOKUP(A2049,'BDD de référence'!$B$5:$D$5006,3,0)</f>
        <v>74</v>
      </c>
      <c r="C2049" s="1" t="str">
        <f>VLOOKUP(A2049,'BDD de référence'!$B$5:$E$5006,4,0)</f>
        <v>Auvergne-Rhône-Alpes</v>
      </c>
      <c r="D2049" s="201">
        <v>42159.5</v>
      </c>
      <c r="E2049" s="189" t="str">
        <f t="shared" si="31"/>
        <v>Tranche C</v>
      </c>
      <c r="F2049" s="119">
        <f>IFERROR((VLOOKUP(E2049,'Simulations - Consolidé'!$A$41:$P$45,13,0)*D2049+VLOOKUP(E2049,'Simulations - Consolidé'!$A$41:$P$45,14,0)),"")*$B$6</f>
        <v>49014.354939759032</v>
      </c>
      <c r="G2049" s="119" t="str" cm="1">
        <f t="array" ref="G2049">IF(SUMIF('BDD de référence'!$B$6:$B$4786,A2049,'BDD de référence'!$I$6:$I$4786)&gt;0,IFERROR((VLOOKUP(E2049,'Volet 1 - Domaines 2&amp;3'!$A$39:$L$43,11,0)*D2049+VLOOKUP(E2049,'Volet 1 - Domaines 2&amp;3'!$A$39:$L$43,12,0))*$B$6,error),"")</f>
        <v/>
      </c>
      <c r="H2049" s="119" cm="1">
        <f t="array" ref="H2049">IF(SUMIF('BDD de référence'!$B$6:$B$4786,A2049,'BDD de référence'!$J$6:$J$4786)&gt;0,IFERROR((VLOOKUP(E2049,'Volet 1 - Domaines 2&amp;3'!$A$39:$L$43,11,0)*D2049+VLOOKUP(E2049,'Volet 1 - Domaines 2&amp;3'!$A$39:$L$43,12,0))*$B$6,error),"")</f>
        <v>24193.855180722891</v>
      </c>
      <c r="I2049" s="119">
        <f>IFERROR((VLOOKUP(E2049,'Simulations - Consolidé'!$A$41:$P$45,15,0)*D2049+VLOOKUP(E2049,'Simulations - Consolidé'!$A$41:$P$45,16,0)),"")*$C$6</f>
        <v>21307.531630913902</v>
      </c>
      <c r="J2049" s="167">
        <v>12965.1</v>
      </c>
      <c r="K2049" s="167">
        <v>15558.12</v>
      </c>
      <c r="L2049" s="167">
        <v>10649.22</v>
      </c>
      <c r="M2049" s="167">
        <v>12779.07</v>
      </c>
      <c r="N2049" s="167">
        <v>7614.12</v>
      </c>
      <c r="O2049" s="167">
        <v>9136.9500000000007</v>
      </c>
    </row>
    <row r="2050" spans="1:15">
      <c r="A2050" s="1" t="s">
        <v>8594</v>
      </c>
      <c r="B2050" s="1" t="str">
        <f>VLOOKUP(A2050,'BDD de référence'!$B$5:$D$5006,3,0)</f>
        <v>74</v>
      </c>
      <c r="C2050" s="1" t="str">
        <f>VLOOKUP(A2050,'BDD de référence'!$B$5:$E$5006,4,0)</f>
        <v>Auvergne-Rhône-Alpes</v>
      </c>
      <c r="D2050" s="201">
        <v>60806</v>
      </c>
      <c r="E2050" s="189" t="str">
        <f t="shared" si="31"/>
        <v>Tranche C</v>
      </c>
      <c r="F2050" s="119">
        <f>IFERROR((VLOOKUP(E2050,'Simulations - Consolidé'!$A$41:$P$45,13,0)*D2050+VLOOKUP(E2050,'Simulations - Consolidé'!$A$41:$P$45,14,0)),"")*$B$6</f>
        <v>56805.446746987946</v>
      </c>
      <c r="G2050" s="119" t="str" cm="1">
        <f t="array" ref="G2050">IF(SUMIF('BDD de référence'!$B$6:$B$4786,A2050,'BDD de référence'!$I$6:$I$4786)&gt;0,IFERROR((VLOOKUP(E2050,'Volet 1 - Domaines 2&amp;3'!$A$39:$L$43,11,0)*D2050+VLOOKUP(E2050,'Volet 1 - Domaines 2&amp;3'!$A$39:$L$43,12,0))*$B$6,error),"")</f>
        <v/>
      </c>
      <c r="H2050" s="119" cm="1">
        <f t="array" ref="H2050">IF(SUMIF('BDD de référence'!$B$6:$B$4786,A2050,'BDD de référence'!$J$6:$J$4786)&gt;0,IFERROR((VLOOKUP(E2050,'Volet 1 - Domaines 2&amp;3'!$A$39:$L$43,11,0)*D2050+VLOOKUP(E2050,'Volet 1 - Domaines 2&amp;3'!$A$39:$L$43,12,0))*$B$6,error),"")</f>
        <v>26179.819759036145</v>
      </c>
      <c r="I2050" s="119">
        <f>IFERROR((VLOOKUP(E2050,'Simulations - Consolidé'!$A$41:$P$45,15,0)*D2050+VLOOKUP(E2050,'Simulations - Consolidé'!$A$41:$P$45,16,0)),"")*$C$6</f>
        <v>24694.476849838378</v>
      </c>
      <c r="J2050" s="167">
        <v>14987</v>
      </c>
      <c r="K2050" s="167">
        <v>17984.400000000001</v>
      </c>
      <c r="L2050" s="167">
        <v>11660.17</v>
      </c>
      <c r="M2050" s="167">
        <v>13992.210000000001</v>
      </c>
      <c r="N2050" s="167">
        <v>8512.75</v>
      </c>
      <c r="O2050" s="167">
        <v>10215.299999999999</v>
      </c>
    </row>
    <row r="2051" spans="1:15">
      <c r="A2051" s="1" t="s">
        <v>8650</v>
      </c>
      <c r="B2051" s="1" t="str">
        <f>VLOOKUP(A2051,'BDD de référence'!$B$5:$D$5006,3,0)</f>
        <v>74</v>
      </c>
      <c r="C2051" s="1" t="str">
        <f>VLOOKUP(A2051,'BDD de référence'!$B$5:$E$5006,4,0)</f>
        <v>Auvergne-Rhône-Alpes</v>
      </c>
      <c r="D2051" s="201">
        <v>6157</v>
      </c>
      <c r="E2051" s="189" t="str">
        <f t="shared" si="31"/>
        <v>Tranche A</v>
      </c>
      <c r="F2051" s="119">
        <f>IFERROR((VLOOKUP(E2051,'Simulations - Consolidé'!$A$41:$P$45,13,0)*D2051+VLOOKUP(E2051,'Simulations - Consolidé'!$A$41:$P$45,14,0)),"")*$B$6</f>
        <v>19785.814285714285</v>
      </c>
      <c r="G2051" s="119" t="str" cm="1">
        <f t="array" ref="G2051">IF(SUMIF('BDD de référence'!$B$6:$B$4786,A2051,'BDD de référence'!$I$6:$I$4786)&gt;0,IFERROR((VLOOKUP(E2051,'Volet 1 - Domaines 2&amp;3'!$A$39:$L$43,11,0)*D2051+VLOOKUP(E2051,'Volet 1 - Domaines 2&amp;3'!$A$39:$L$43,12,0))*$B$6,error),"")</f>
        <v/>
      </c>
      <c r="H2051" s="119" t="str" cm="1">
        <f t="array" ref="H2051">IF(SUMIF('BDD de référence'!$B$6:$B$4786,A2051,'BDD de référence'!$J$6:$J$4786)&gt;0,IFERROR((VLOOKUP(E2051,'Volet 1 - Domaines 2&amp;3'!$A$39:$L$43,11,0)*D2051+VLOOKUP(E2051,'Volet 1 - Domaines 2&amp;3'!$A$39:$L$43,12,0))*$B$6,error),"")</f>
        <v/>
      </c>
      <c r="I2051" s="119">
        <f>IFERROR((VLOOKUP(E2051,'Simulations - Consolidé'!$A$41:$P$45,15,0)*D2051+VLOOKUP(E2051,'Simulations - Consolidé'!$A$41:$P$45,16,0)),"")*$C$6</f>
        <v>8601.2937282229959</v>
      </c>
      <c r="J2051" s="167">
        <v>6049.3</v>
      </c>
      <c r="K2051" s="167">
        <v>7259.16</v>
      </c>
      <c r="L2051" s="167">
        <v>5266.14</v>
      </c>
      <c r="M2051" s="167">
        <v>6319.37</v>
      </c>
      <c r="N2051" s="167">
        <v>5316.3200000000006</v>
      </c>
      <c r="O2051" s="167">
        <v>6379.59</v>
      </c>
    </row>
    <row r="2052" spans="1:15">
      <c r="A2052" s="1" t="s">
        <v>8610</v>
      </c>
      <c r="B2052" s="1" t="str">
        <f>VLOOKUP(A2052,'BDD de référence'!$B$5:$D$5006,3,0)</f>
        <v>74</v>
      </c>
      <c r="C2052" s="1" t="str">
        <f>VLOOKUP(A2052,'BDD de référence'!$B$5:$E$5006,4,0)</f>
        <v>Auvergne-Rhône-Alpes</v>
      </c>
      <c r="D2052" s="201">
        <v>24482</v>
      </c>
      <c r="E2052" s="189" t="str">
        <f t="shared" si="31"/>
        <v>Tranche C</v>
      </c>
      <c r="F2052" s="119">
        <f>IFERROR((VLOOKUP(E2052,'Simulations - Consolidé'!$A$41:$P$45,13,0)*D2052+VLOOKUP(E2052,'Simulations - Consolidé'!$A$41:$P$45,14,0)),"")*$B$6</f>
        <v>41628.141686746989</v>
      </c>
      <c r="G2052" s="119" t="str" cm="1">
        <f t="array" ref="G2052">IF(SUMIF('BDD de référence'!$B$6:$B$4786,A2052,'BDD de référence'!$I$6:$I$4786)&gt;0,IFERROR((VLOOKUP(E2052,'Volet 1 - Domaines 2&amp;3'!$A$39:$L$43,11,0)*D2052+VLOOKUP(E2052,'Volet 1 - Domaines 2&amp;3'!$A$39:$L$43,12,0))*$B$6,error),"")</f>
        <v/>
      </c>
      <c r="H2052" s="119" t="str" cm="1">
        <f t="array" ref="H2052">IF(SUMIF('BDD de référence'!$B$6:$B$4786,A2052,'BDD de référence'!$J$6:$J$4786)&gt;0,IFERROR((VLOOKUP(E2052,'Volet 1 - Domaines 2&amp;3'!$A$39:$L$43,11,0)*D2052+VLOOKUP(E2052,'Volet 1 - Domaines 2&amp;3'!$A$39:$L$43,12,0))*$B$6,error),"")</f>
        <v/>
      </c>
      <c r="I2052" s="119">
        <f>IFERROR((VLOOKUP(E2052,'Simulations - Consolidé'!$A$41:$P$45,15,0)*D2052+VLOOKUP(E2052,'Simulations - Consolidé'!$A$41:$P$45,16,0)),"")*$C$6</f>
        <v>18096.595310020573</v>
      </c>
      <c r="J2052" s="167">
        <v>11048.25</v>
      </c>
      <c r="K2052" s="167">
        <v>13257.9</v>
      </c>
      <c r="L2052" s="167">
        <v>9690.8000000000011</v>
      </c>
      <c r="M2052" s="167">
        <v>11628.96</v>
      </c>
      <c r="N2052" s="167">
        <v>6762.2</v>
      </c>
      <c r="O2052" s="167">
        <v>8114.64</v>
      </c>
    </row>
    <row r="2053" spans="1:15">
      <c r="A2053" s="1" t="s">
        <v>8600</v>
      </c>
      <c r="B2053" s="1" t="str">
        <f>VLOOKUP(A2053,'BDD de référence'!$B$5:$D$5006,3,0)</f>
        <v>74</v>
      </c>
      <c r="C2053" s="1" t="str">
        <f>VLOOKUP(A2053,'BDD de référence'!$B$5:$E$5006,4,0)</f>
        <v>Auvergne-Rhône-Alpes</v>
      </c>
      <c r="D2053" s="201">
        <v>33873.75</v>
      </c>
      <c r="E2053" s="189" t="str">
        <f t="shared" si="31"/>
        <v>Tranche C</v>
      </c>
      <c r="F2053" s="119">
        <f>IFERROR((VLOOKUP(E2053,'Simulations - Consolidé'!$A$41:$P$45,13,0)*D2053+VLOOKUP(E2053,'Simulations - Consolidé'!$A$41:$P$45,14,0)),"")*$B$6</f>
        <v>45552.309036144572</v>
      </c>
      <c r="G2053" s="119" t="str" cm="1">
        <f t="array" ref="G2053">IF(SUMIF('BDD de référence'!$B$6:$B$4786,A2053,'BDD de référence'!$I$6:$I$4786)&gt;0,IFERROR((VLOOKUP(E2053,'Volet 1 - Domaines 2&amp;3'!$A$39:$L$43,11,0)*D2053+VLOOKUP(E2053,'Volet 1 - Domaines 2&amp;3'!$A$39:$L$43,12,0))*$B$6,error),"")</f>
        <v/>
      </c>
      <c r="H2053" s="119" t="str" cm="1">
        <f t="array" ref="H2053">IF(SUMIF('BDD de référence'!$B$6:$B$4786,A2053,'BDD de référence'!$J$6:$J$4786)&gt;0,IFERROR((VLOOKUP(E2053,'Volet 1 - Domaines 2&amp;3'!$A$39:$L$43,11,0)*D2053+VLOOKUP(E2053,'Volet 1 - Domaines 2&amp;3'!$A$39:$L$43,12,0))*$B$6,error),"")</f>
        <v/>
      </c>
      <c r="I2053" s="119">
        <f>IFERROR((VLOOKUP(E2053,'Simulations - Consolidé'!$A$41:$P$45,15,0)*D2053+VLOOKUP(E2053,'Simulations - Consolidé'!$A$41:$P$45,16,0)),"")*$C$6</f>
        <v>19802.51024096386</v>
      </c>
      <c r="J2053" s="167">
        <v>12066.64</v>
      </c>
      <c r="K2053" s="167">
        <v>14479.97</v>
      </c>
      <c r="L2053" s="167">
        <v>10199.99</v>
      </c>
      <c r="M2053" s="167">
        <v>12239.99</v>
      </c>
      <c r="N2053" s="167">
        <v>7214.8</v>
      </c>
      <c r="O2053" s="167">
        <v>8657.76</v>
      </c>
    </row>
    <row r="2054" spans="1:15">
      <c r="A2054" s="1" t="s">
        <v>8622</v>
      </c>
      <c r="B2054" s="1" t="str">
        <f>VLOOKUP(A2054,'BDD de référence'!$B$5:$D$5006,3,0)</f>
        <v>74</v>
      </c>
      <c r="C2054" s="1" t="str">
        <f>VLOOKUP(A2054,'BDD de référence'!$B$5:$E$5006,4,0)</f>
        <v>Auvergne-Rhône-Alpes</v>
      </c>
      <c r="D2054" s="201">
        <v>18157.25</v>
      </c>
      <c r="E2054" s="189" t="str">
        <f t="shared" si="31"/>
        <v>Tranche B</v>
      </c>
      <c r="F2054" s="119">
        <f>IFERROR((VLOOKUP(E2054,'Simulations - Consolidé'!$A$41:$P$45,13,0)*D2054+VLOOKUP(E2054,'Simulations - Consolidé'!$A$41:$P$45,14,0)),"")*$B$6</f>
        <v>35084.380645161284</v>
      </c>
      <c r="G2054" s="119" t="str" cm="1">
        <f t="array" ref="G2054">IF(SUMIF('BDD de référence'!$B$6:$B$4786,A2054,'BDD de référence'!$I$6:$I$4786)&gt;0,IFERROR((VLOOKUP(E2054,'Volet 1 - Domaines 2&amp;3'!$A$39:$L$43,11,0)*D2054+VLOOKUP(E2054,'Volet 1 - Domaines 2&amp;3'!$A$39:$L$43,12,0))*$B$6,error),"")</f>
        <v/>
      </c>
      <c r="H2054" s="119" t="str" cm="1">
        <f t="array" ref="H2054">IF(SUMIF('BDD de référence'!$B$6:$B$4786,A2054,'BDD de référence'!$J$6:$J$4786)&gt;0,IFERROR((VLOOKUP(E2054,'Volet 1 - Domaines 2&amp;3'!$A$39:$L$43,11,0)*D2054+VLOOKUP(E2054,'Volet 1 - Domaines 2&amp;3'!$A$39:$L$43,12,0))*$B$6,error),"")</f>
        <v/>
      </c>
      <c r="I2054" s="119">
        <f>IFERROR((VLOOKUP(E2054,'Simulations - Consolidé'!$A$41:$P$45,15,0)*D2054+VLOOKUP(E2054,'Simulations - Consolidé'!$A$41:$P$45,16,0)),"")*$C$6</f>
        <v>15251.89000786782</v>
      </c>
      <c r="J2054" s="167">
        <v>9549.2000000000007</v>
      </c>
      <c r="K2054" s="167">
        <v>11459.04</v>
      </c>
      <c r="L2054" s="167">
        <v>8415.94</v>
      </c>
      <c r="M2054" s="167">
        <v>10099.130000000001</v>
      </c>
      <c r="N2054" s="167">
        <v>6316.45</v>
      </c>
      <c r="O2054" s="167">
        <v>7579.74</v>
      </c>
    </row>
    <row r="2055" spans="1:15">
      <c r="A2055" s="1" t="s">
        <v>8577</v>
      </c>
      <c r="B2055" s="1" t="str">
        <f>VLOOKUP(A2055,'BDD de référence'!$B$5:$D$5006,3,0)</f>
        <v>74</v>
      </c>
      <c r="C2055" s="1" t="str">
        <f>VLOOKUP(A2055,'BDD de référence'!$B$5:$E$5006,4,0)</f>
        <v>Auvergne-Rhône-Alpes</v>
      </c>
      <c r="D2055" s="201">
        <v>381176.25</v>
      </c>
      <c r="E2055" s="189" t="str">
        <f t="shared" si="31"/>
        <v>Tranche D</v>
      </c>
      <c r="F2055" s="119">
        <f>IFERROR((VLOOKUP(E2055,'Simulations - Consolidé'!$A$41:$P$45,13,0)*D2055+VLOOKUP(E2055,'Simulations - Consolidé'!$A$41:$P$45,14,0)),"")*$B$6</f>
        <v>143445.23220802919</v>
      </c>
      <c r="G2055" s="119" cm="1">
        <f t="array" ref="G2055">IF(SUMIF('BDD de référence'!$B$6:$B$4786,A2055,'BDD de référence'!$I$6:$I$4786)&gt;0,IFERROR((VLOOKUP(E2055,'Volet 1 - Domaines 2&amp;3'!$A$39:$L$43,11,0)*D2055+VLOOKUP(E2055,'Volet 1 - Domaines 2&amp;3'!$A$39:$L$43,12,0))*$B$6,error),"")</f>
        <v>46826.273540145987</v>
      </c>
      <c r="H2055" s="119" cm="1">
        <f t="array" ref="H2055">IF(SUMIF('BDD de référence'!$B$6:$B$4786,A2055,'BDD de référence'!$J$6:$J$4786)&gt;0,IFERROR((VLOOKUP(E2055,'Volet 1 - Domaines 2&amp;3'!$A$39:$L$43,11,0)*D2055+VLOOKUP(E2055,'Volet 1 - Domaines 2&amp;3'!$A$39:$L$43,12,0))*$B$6,error),"")</f>
        <v>46826.273540145987</v>
      </c>
      <c r="I2055" s="119">
        <f>IFERROR((VLOOKUP(E2055,'Simulations - Consolidé'!$A$41:$P$45,15,0)*D2055+VLOOKUP(E2055,'Simulations - Consolidé'!$A$41:$P$45,16,0)),"")*$C$6</f>
        <v>62358.544274078689</v>
      </c>
      <c r="J2055" s="167">
        <v>37471.380000000005</v>
      </c>
      <c r="K2055" s="167">
        <v>44965.66</v>
      </c>
      <c r="L2055" s="167">
        <v>22488.55</v>
      </c>
      <c r="M2055" s="167">
        <v>26986.26</v>
      </c>
      <c r="N2055" s="167">
        <v>18321.89</v>
      </c>
      <c r="O2055" s="167">
        <v>21986.269999999997</v>
      </c>
    </row>
    <row r="2056" spans="1:15">
      <c r="A2056" s="1" t="s">
        <v>8657</v>
      </c>
      <c r="B2056" s="1" t="str">
        <f>VLOOKUP(A2056,'BDD de référence'!$B$5:$D$5006,3,0)</f>
        <v>74</v>
      </c>
      <c r="C2056" s="1" t="str">
        <f>VLOOKUP(A2056,'BDD de référence'!$B$5:$E$5006,4,0)</f>
        <v>Auvergne-Rhône-Alpes</v>
      </c>
      <c r="D2056" s="201">
        <v>4266</v>
      </c>
      <c r="E2056" s="189" t="str">
        <f t="shared" si="31"/>
        <v>Tranche A</v>
      </c>
      <c r="F2056" s="119">
        <f>IFERROR((VLOOKUP(E2056,'Simulations - Consolidé'!$A$41:$P$45,13,0)*D2056+VLOOKUP(E2056,'Simulations - Consolidé'!$A$41:$P$45,14,0)),"")*$B$6</f>
        <v>18408.085714285713</v>
      </c>
      <c r="G2056" s="119" t="str" cm="1">
        <f t="array" ref="G2056">IF(SUMIF('BDD de référence'!$B$6:$B$4786,A2056,'BDD de référence'!$I$6:$I$4786)&gt;0,IFERROR((VLOOKUP(E2056,'Volet 1 - Domaines 2&amp;3'!$A$39:$L$43,11,0)*D2056+VLOOKUP(E2056,'Volet 1 - Domaines 2&amp;3'!$A$39:$L$43,12,0))*$B$6,error),"")</f>
        <v/>
      </c>
      <c r="H2056" s="119" t="str" cm="1">
        <f t="array" ref="H2056">IF(SUMIF('BDD de référence'!$B$6:$B$4786,A2056,'BDD de référence'!$J$6:$J$4786)&gt;0,IFERROR((VLOOKUP(E2056,'Volet 1 - Domaines 2&amp;3'!$A$39:$L$43,11,0)*D2056+VLOOKUP(E2056,'Volet 1 - Domaines 2&amp;3'!$A$39:$L$43,12,0))*$B$6,error),"")</f>
        <v/>
      </c>
      <c r="I2056" s="119">
        <f>IFERROR((VLOOKUP(E2056,'Simulations - Consolidé'!$A$41:$P$45,15,0)*D2056+VLOOKUP(E2056,'Simulations - Consolidé'!$A$41:$P$45,16,0)),"")*$C$6</f>
        <v>8002.36724738676</v>
      </c>
      <c r="J2056" s="167">
        <v>5599.05</v>
      </c>
      <c r="K2056" s="167">
        <v>6718.86</v>
      </c>
      <c r="L2056" s="167">
        <v>4928.46</v>
      </c>
      <c r="M2056" s="167">
        <v>5914.16</v>
      </c>
      <c r="N2056" s="167">
        <v>5091.2</v>
      </c>
      <c r="O2056" s="167">
        <v>6109.44</v>
      </c>
    </row>
    <row r="2057" spans="1:15">
      <c r="A2057" s="1" t="s">
        <v>8628</v>
      </c>
      <c r="B2057" s="1" t="str">
        <f>VLOOKUP(A2057,'BDD de référence'!$B$5:$D$5006,3,0)</f>
        <v>74</v>
      </c>
      <c r="C2057" s="1" t="str">
        <f>VLOOKUP(A2057,'BDD de référence'!$B$5:$E$5006,4,0)</f>
        <v>Auvergne-Rhône-Alpes</v>
      </c>
      <c r="D2057" s="201">
        <v>16267</v>
      </c>
      <c r="E2057" s="189" t="str">
        <f t="shared" si="31"/>
        <v>Tranche B</v>
      </c>
      <c r="F2057" s="119">
        <f>IFERROR((VLOOKUP(E2057,'Simulations - Consolidé'!$A$41:$P$45,13,0)*D2057+VLOOKUP(E2057,'Simulations - Consolidé'!$A$41:$P$45,14,0)),"")*$B$6</f>
        <v>32596.567741935487</v>
      </c>
      <c r="G2057" s="119" t="str" cm="1">
        <f t="array" ref="G2057">IF(SUMIF('BDD de référence'!$B$6:$B$4786,A2057,'BDD de référence'!$I$6:$I$4786)&gt;0,IFERROR((VLOOKUP(E2057,'Volet 1 - Domaines 2&amp;3'!$A$39:$L$43,11,0)*D2057+VLOOKUP(E2057,'Volet 1 - Domaines 2&amp;3'!$A$39:$L$43,12,0))*$B$6,error),"")</f>
        <v/>
      </c>
      <c r="H2057" s="119" t="str" cm="1">
        <f t="array" ref="H2057">IF(SUMIF('BDD de référence'!$B$6:$B$4786,A2057,'BDD de référence'!$J$6:$J$4786)&gt;0,IFERROR((VLOOKUP(E2057,'Volet 1 - Domaines 2&amp;3'!$A$39:$L$43,11,0)*D2057+VLOOKUP(E2057,'Volet 1 - Domaines 2&amp;3'!$A$39:$L$43,12,0))*$B$6,error),"")</f>
        <v/>
      </c>
      <c r="I2057" s="119">
        <f>IFERROR((VLOOKUP(E2057,'Simulations - Consolidé'!$A$41:$P$45,15,0)*D2057+VLOOKUP(E2057,'Simulations - Consolidé'!$A$41:$P$45,16,0)),"")*$C$6</f>
        <v>14170.387411487018</v>
      </c>
      <c r="J2057" s="167">
        <v>8990.25</v>
      </c>
      <c r="K2057" s="167">
        <v>10788.3</v>
      </c>
      <c r="L2057" s="167">
        <v>7907.8</v>
      </c>
      <c r="M2057" s="167">
        <v>9489.36</v>
      </c>
      <c r="N2057" s="167">
        <v>6164.01</v>
      </c>
      <c r="O2057" s="167">
        <v>7396.8200000000006</v>
      </c>
    </row>
    <row r="2058" spans="1:15">
      <c r="A2058" s="1" t="s">
        <v>8620</v>
      </c>
      <c r="B2058" s="1" t="str">
        <f>VLOOKUP(A2058,'BDD de référence'!$B$5:$D$5006,3,0)</f>
        <v>74</v>
      </c>
      <c r="C2058" s="1" t="str">
        <f>VLOOKUP(A2058,'BDD de référence'!$B$5:$E$5006,4,0)</f>
        <v>Auvergne-Rhône-Alpes</v>
      </c>
      <c r="D2058" s="201">
        <v>29273.5</v>
      </c>
      <c r="E2058" s="189" t="str">
        <f t="shared" si="31"/>
        <v>Tranche C</v>
      </c>
      <c r="F2058" s="119">
        <f>IFERROR((VLOOKUP(E2058,'Simulations - Consolidé'!$A$41:$P$45,13,0)*D2058+VLOOKUP(E2058,'Simulations - Consolidé'!$A$41:$P$45,14,0)),"")*$B$6</f>
        <v>43630.180481927709</v>
      </c>
      <c r="G2058" s="119" t="str" cm="1">
        <f t="array" ref="G2058">IF(SUMIF('BDD de référence'!$B$6:$B$4786,A2058,'BDD de référence'!$I$6:$I$4786)&gt;0,IFERROR((VLOOKUP(E2058,'Volet 1 - Domaines 2&amp;3'!$A$39:$L$43,11,0)*D2058+VLOOKUP(E2058,'Volet 1 - Domaines 2&amp;3'!$A$39:$L$43,12,0))*$B$6,error),"")</f>
        <v/>
      </c>
      <c r="H2058" s="119" cm="1">
        <f t="array" ref="H2058">IF(SUMIF('BDD de référence'!$B$6:$B$4786,A2058,'BDD de référence'!$J$6:$J$4786)&gt;0,IFERROR((VLOOKUP(E2058,'Volet 1 - Domaines 2&amp;3'!$A$39:$L$43,11,0)*D2058+VLOOKUP(E2058,'Volet 1 - Domaines 2&amp;3'!$A$39:$L$43,12,0))*$B$6,error),"")</f>
        <v>22821.418554216867</v>
      </c>
      <c r="I2058" s="119">
        <f>IFERROR((VLOOKUP(E2058,'Simulations - Consolidé'!$A$41:$P$45,15,0)*D2058+VLOOKUP(E2058,'Simulations - Consolidé'!$A$41:$P$45,16,0)),"")*$C$6</f>
        <v>18966.922074640028</v>
      </c>
      <c r="J2058" s="167">
        <v>11567.82</v>
      </c>
      <c r="K2058" s="167">
        <v>13881.39</v>
      </c>
      <c r="L2058" s="167">
        <v>9950.58</v>
      </c>
      <c r="M2058" s="167">
        <v>11940.7</v>
      </c>
      <c r="N2058" s="167">
        <v>6993.1100000000006</v>
      </c>
      <c r="O2058" s="167">
        <v>8391.74</v>
      </c>
    </row>
    <row r="2059" spans="1:15">
      <c r="A2059" s="1" t="s">
        <v>8646</v>
      </c>
      <c r="B2059" s="1" t="str">
        <f>VLOOKUP(A2059,'BDD de référence'!$B$5:$D$5006,3,0)</f>
        <v>74</v>
      </c>
      <c r="C2059" s="1" t="str">
        <f>VLOOKUP(A2059,'BDD de référence'!$B$5:$E$5006,4,0)</f>
        <v>Auvergne-Rhône-Alpes</v>
      </c>
      <c r="D2059" s="201">
        <v>8564</v>
      </c>
      <c r="E2059" s="189" t="str">
        <f t="shared" ref="E2059:E2122" si="32">IF(D2059&gt;230000,"Tranche D",IF(D2059&lt;7000,"Tranche A",IF(D2059&lt;22500,"Tranche B","Tranche C")))</f>
        <v>Tranche B</v>
      </c>
      <c r="F2059" s="119">
        <f>IFERROR((VLOOKUP(E2059,'Simulations - Consolidé'!$A$41:$P$45,13,0)*D2059+VLOOKUP(E2059,'Simulations - Consolidé'!$A$41:$P$45,14,0)),"")*$B$6</f>
        <v>22458.425806451611</v>
      </c>
      <c r="G2059" s="119" t="str" cm="1">
        <f t="array" ref="G2059">IF(SUMIF('BDD de référence'!$B$6:$B$4786,A2059,'BDD de référence'!$I$6:$I$4786)&gt;0,IFERROR((VLOOKUP(E2059,'Volet 1 - Domaines 2&amp;3'!$A$39:$L$43,11,0)*D2059+VLOOKUP(E2059,'Volet 1 - Domaines 2&amp;3'!$A$39:$L$43,12,0))*$B$6,error),"")</f>
        <v/>
      </c>
      <c r="H2059" s="119" t="str" cm="1">
        <f t="array" ref="H2059">IF(SUMIF('BDD de référence'!$B$6:$B$4786,A2059,'BDD de référence'!$J$6:$J$4786)&gt;0,IFERROR((VLOOKUP(E2059,'Volet 1 - Domaines 2&amp;3'!$A$39:$L$43,11,0)*D2059+VLOOKUP(E2059,'Volet 1 - Domaines 2&amp;3'!$A$39:$L$43,12,0))*$B$6,error),"")</f>
        <v/>
      </c>
      <c r="I2059" s="119">
        <f>IFERROR((VLOOKUP(E2059,'Simulations - Consolidé'!$A$41:$P$45,15,0)*D2059+VLOOKUP(E2059,'Simulations - Consolidé'!$A$41:$P$45,16,0)),"")*$C$6</f>
        <v>9763.1320220298967</v>
      </c>
      <c r="J2059" s="167">
        <v>6712.4800000000005</v>
      </c>
      <c r="K2059" s="167">
        <v>8054.9800000000005</v>
      </c>
      <c r="L2059" s="167">
        <v>5837.1</v>
      </c>
      <c r="M2059" s="167">
        <v>7004.52</v>
      </c>
      <c r="N2059" s="167">
        <v>5542.8</v>
      </c>
      <c r="O2059" s="167">
        <v>6651.36</v>
      </c>
    </row>
    <row r="2060" spans="1:15">
      <c r="A2060" s="1" t="s">
        <v>8606</v>
      </c>
      <c r="B2060" s="1" t="str">
        <f>VLOOKUP(A2060,'BDD de référence'!$B$5:$D$5006,3,0)</f>
        <v>74</v>
      </c>
      <c r="C2060" s="1" t="str">
        <f>VLOOKUP(A2060,'BDD de référence'!$B$5:$E$5006,4,0)</f>
        <v>Auvergne-Rhône-Alpes</v>
      </c>
      <c r="D2060" s="201">
        <v>30086.5</v>
      </c>
      <c r="E2060" s="189" t="str">
        <f t="shared" si="32"/>
        <v>Tranche C</v>
      </c>
      <c r="F2060" s="119">
        <f>IFERROR((VLOOKUP(E2060,'Simulations - Consolidé'!$A$41:$P$45,13,0)*D2060+VLOOKUP(E2060,'Simulations - Consolidé'!$A$41:$P$45,14,0)),"")*$B$6</f>
        <v>43969.87734939759</v>
      </c>
      <c r="G2060" s="119" t="str" cm="1">
        <f t="array" ref="G2060">IF(SUMIF('BDD de référence'!$B$6:$B$4786,A2060,'BDD de référence'!$I$6:$I$4786)&gt;0,IFERROR((VLOOKUP(E2060,'Volet 1 - Domaines 2&amp;3'!$A$39:$L$43,11,0)*D2060+VLOOKUP(E2060,'Volet 1 - Domaines 2&amp;3'!$A$39:$L$43,12,0))*$B$6,error),"")</f>
        <v/>
      </c>
      <c r="H2060" s="119" t="str" cm="1">
        <f t="array" ref="H2060">IF(SUMIF('BDD de référence'!$B$6:$B$4786,A2060,'BDD de référence'!$J$6:$J$4786)&gt;0,IFERROR((VLOOKUP(E2060,'Volet 1 - Domaines 2&amp;3'!$A$39:$L$43,11,0)*D2060+VLOOKUP(E2060,'Volet 1 - Domaines 2&amp;3'!$A$39:$L$43,12,0))*$B$6,error),"")</f>
        <v/>
      </c>
      <c r="I2060" s="119">
        <f>IFERROR((VLOOKUP(E2060,'Simulations - Consolidé'!$A$41:$P$45,15,0)*D2060+VLOOKUP(E2060,'Simulations - Consolidé'!$A$41:$P$45,16,0)),"")*$C$6</f>
        <v>19114.595174845726</v>
      </c>
      <c r="J2060" s="167">
        <v>11655.97</v>
      </c>
      <c r="K2060" s="167">
        <v>13987.17</v>
      </c>
      <c r="L2060" s="167">
        <v>9994.65</v>
      </c>
      <c r="M2060" s="167">
        <v>11993.58</v>
      </c>
      <c r="N2060" s="167">
        <v>7032.29</v>
      </c>
      <c r="O2060" s="167">
        <v>8438.75</v>
      </c>
    </row>
    <row r="2061" spans="1:15">
      <c r="A2061" s="1" t="s">
        <v>8581</v>
      </c>
      <c r="B2061" s="1" t="str">
        <f>VLOOKUP(A2061,'BDD de référence'!$B$5:$D$5006,3,0)</f>
        <v>74</v>
      </c>
      <c r="C2061" s="1" t="str">
        <f>VLOOKUP(A2061,'BDD de référence'!$B$5:$E$5006,4,0)</f>
        <v>Auvergne-Rhône-Alpes</v>
      </c>
      <c r="D2061" s="201">
        <v>155730</v>
      </c>
      <c r="E2061" s="189" t="str">
        <f t="shared" si="32"/>
        <v>Tranche C</v>
      </c>
      <c r="F2061" s="119">
        <f>IFERROR((VLOOKUP(E2061,'Simulations - Consolidé'!$A$41:$P$45,13,0)*D2061+VLOOKUP(E2061,'Simulations - Consolidé'!$A$41:$P$45,14,0)),"")*$B$6</f>
        <v>96467.66746987951</v>
      </c>
      <c r="G2061" s="119" cm="1">
        <f t="array" ref="G2061">IF(SUMIF('BDD de référence'!$B$6:$B$4786,A2061,'BDD de référence'!$I$6:$I$4786)&gt;0,IFERROR((VLOOKUP(E2061,'Volet 1 - Domaines 2&amp;3'!$A$39:$L$43,11,0)*D2061+VLOOKUP(E2061,'Volet 1 - Domaines 2&amp;3'!$A$39:$L$43,12,0))*$B$6,error),"")</f>
        <v>36289.797590361442</v>
      </c>
      <c r="H2061" s="119" cm="1">
        <f t="array" ref="H2061">IF(SUMIF('BDD de référence'!$B$6:$B$4786,A2061,'BDD de référence'!$J$6:$J$4786)&gt;0,IFERROR((VLOOKUP(E2061,'Volet 1 - Domaines 2&amp;3'!$A$39:$L$43,11,0)*D2061+VLOOKUP(E2061,'Volet 1 - Domaines 2&amp;3'!$A$39:$L$43,12,0))*$B$6,error),"")</f>
        <v>36289.797590361442</v>
      </c>
      <c r="I2061" s="119">
        <f>IFERROR((VLOOKUP(E2061,'Simulations - Consolidé'!$A$41:$P$45,15,0)*D2061+VLOOKUP(E2061,'Simulations - Consolidé'!$A$41:$P$45,16,0)),"")*$C$6</f>
        <v>41936.446547164262</v>
      </c>
      <c r="J2061" s="167">
        <v>25279.969999999998</v>
      </c>
      <c r="K2061" s="167">
        <v>30335.969999999998</v>
      </c>
      <c r="L2061" s="167">
        <v>16806.650000000001</v>
      </c>
      <c r="M2061" s="167">
        <v>20167.98</v>
      </c>
      <c r="N2061" s="167">
        <v>13087.4</v>
      </c>
      <c r="O2061" s="167">
        <v>15704.88</v>
      </c>
    </row>
    <row r="2062" spans="1:15">
      <c r="A2062" s="1" t="s">
        <v>8584</v>
      </c>
      <c r="B2062" s="1" t="str">
        <f>VLOOKUP(A2062,'BDD de référence'!$B$5:$D$5006,3,0)</f>
        <v>74</v>
      </c>
      <c r="C2062" s="1" t="str">
        <f>VLOOKUP(A2062,'BDD de référence'!$B$5:$E$5006,4,0)</f>
        <v>Auvergne-Rhône-Alpes</v>
      </c>
      <c r="D2062" s="201">
        <v>133977.75</v>
      </c>
      <c r="E2062" s="189" t="str">
        <f t="shared" si="32"/>
        <v>Tranche C</v>
      </c>
      <c r="F2062" s="119">
        <f>IFERROR((VLOOKUP(E2062,'Simulations - Consolidé'!$A$41:$P$45,13,0)*D2062+VLOOKUP(E2062,'Simulations - Consolidé'!$A$41:$P$45,14,0)),"")*$B$6</f>
        <v>87378.896024096393</v>
      </c>
      <c r="G2062" s="119" cm="1">
        <f t="array" ref="G2062">IF(SUMIF('BDD de référence'!$B$6:$B$4786,A2062,'BDD de référence'!$I$6:$I$4786)&gt;0,IFERROR((VLOOKUP(E2062,'Volet 1 - Domaines 2&amp;3'!$A$39:$L$43,11,0)*D2062+VLOOKUP(E2062,'Volet 1 - Domaines 2&amp;3'!$A$39:$L$43,12,0))*$B$6,error),"")</f>
        <v>33973.05192771084</v>
      </c>
      <c r="H2062" s="119" cm="1">
        <f t="array" ref="H2062">IF(SUMIF('BDD de référence'!$B$6:$B$4786,A2062,'BDD de référence'!$J$6:$J$4786)&gt;0,IFERROR((VLOOKUP(E2062,'Volet 1 - Domaines 2&amp;3'!$A$39:$L$43,11,0)*D2062+VLOOKUP(E2062,'Volet 1 - Domaines 2&amp;3'!$A$39:$L$43,12,0))*$B$6,error),"")</f>
        <v>33973.05192771084</v>
      </c>
      <c r="I2062" s="119">
        <f>IFERROR((VLOOKUP(E2062,'Simulations - Consolidé'!$A$41:$P$45,15,0)*D2062+VLOOKUP(E2062,'Simulations - Consolidé'!$A$41:$P$45,16,0)),"")*$C$6</f>
        <v>37985.373737878341</v>
      </c>
      <c r="J2062" s="167">
        <v>22921.289999999997</v>
      </c>
      <c r="K2062" s="167">
        <v>27505.55</v>
      </c>
      <c r="L2062" s="167">
        <v>15627.31</v>
      </c>
      <c r="M2062" s="167">
        <v>18752.78</v>
      </c>
      <c r="N2062" s="167">
        <v>12039.1</v>
      </c>
      <c r="O2062" s="167">
        <v>14446.92</v>
      </c>
    </row>
    <row r="2063" spans="1:15">
      <c r="A2063" s="1" t="s">
        <v>8759</v>
      </c>
      <c r="B2063" s="1" t="str">
        <f>VLOOKUP(A2063,'BDD de référence'!$B$5:$D$5006,3,0)</f>
        <v>75</v>
      </c>
      <c r="C2063" s="1" t="str">
        <f>VLOOKUP(A2063,'BDD de référence'!$B$5:$E$5006,4,0)</f>
        <v>Ile-de-France</v>
      </c>
      <c r="D2063" s="201">
        <v>31660.5</v>
      </c>
      <c r="E2063" s="189" t="str">
        <f t="shared" si="32"/>
        <v>Tranche C</v>
      </c>
      <c r="F2063" s="119">
        <f>IFERROR((VLOOKUP(E2063,'Simulations - Consolidé'!$A$41:$P$45,13,0)*D2063+VLOOKUP(E2063,'Simulations - Consolidé'!$A$41:$P$45,14,0)),"")*$B$6</f>
        <v>44627.543855421682</v>
      </c>
      <c r="G2063" s="119" t="str" cm="1">
        <f t="array" ref="G2063">IF(SUMIF('BDD de référence'!$B$6:$B$4786,A2063,'BDD de référence'!$I$6:$I$4786)&gt;0,IFERROR((VLOOKUP(E2063,'Volet 1 - Domaines 2&amp;3'!$A$39:$L$43,11,0)*D2063+VLOOKUP(E2063,'Volet 1 - Domaines 2&amp;3'!$A$39:$L$43,12,0))*$B$6,error),"")</f>
        <v/>
      </c>
      <c r="H2063" s="119" t="str" cm="1">
        <f t="array" ref="H2063">IF(SUMIF('BDD de référence'!$B$6:$B$4786,A2063,'BDD de référence'!$J$6:$J$4786)&gt;0,IFERROR((VLOOKUP(E2063,'Volet 1 - Domaines 2&amp;3'!$A$39:$L$43,11,0)*D2063+VLOOKUP(E2063,'Volet 1 - Domaines 2&amp;3'!$A$39:$L$43,12,0))*$B$6,error),"")</f>
        <v/>
      </c>
      <c r="I2063" s="119">
        <f>IFERROR((VLOOKUP(E2063,'Simulations - Consolidé'!$A$41:$P$45,15,0)*D2063+VLOOKUP(E2063,'Simulations - Consolidé'!$A$41:$P$45,16,0)),"")*$C$6</f>
        <v>19400.496109315311</v>
      </c>
      <c r="J2063" s="167">
        <v>11826.65</v>
      </c>
      <c r="K2063" s="167">
        <v>14191.98</v>
      </c>
      <c r="L2063" s="167">
        <v>10080</v>
      </c>
      <c r="M2063" s="167">
        <v>12096</v>
      </c>
      <c r="N2063" s="167">
        <v>7108.1500000000005</v>
      </c>
      <c r="O2063" s="167">
        <v>8529.7800000000007</v>
      </c>
    </row>
    <row r="2064" spans="1:15">
      <c r="A2064" s="1" t="s">
        <v>8679</v>
      </c>
      <c r="B2064" s="1" t="str">
        <f>VLOOKUP(A2064,'BDD de référence'!$B$5:$D$5006,3,0)</f>
        <v>75</v>
      </c>
      <c r="C2064" s="1" t="str">
        <f>VLOOKUP(A2064,'BDD de référence'!$B$5:$E$5006,4,0)</f>
        <v>Ile-de-France</v>
      </c>
      <c r="D2064" s="201">
        <v>275130.5</v>
      </c>
      <c r="E2064" s="189" t="str">
        <f t="shared" si="32"/>
        <v>Tranche D</v>
      </c>
      <c r="F2064" s="119">
        <f>IFERROR((VLOOKUP(E2064,'Simulations - Consolidé'!$A$41:$P$45,13,0)*D2064+VLOOKUP(E2064,'Simulations - Consolidé'!$A$41:$P$45,14,0)),"")*$B$6</f>
        <v>132260.1147810219</v>
      </c>
      <c r="G2064" s="119" cm="1">
        <f t="array" ref="G2064">IF(SUMIF('BDD de référence'!$B$6:$B$4786,A2064,'BDD de référence'!$I$6:$I$4786)&gt;0,IFERROR((VLOOKUP(E2064,'Volet 1 - Domaines 2&amp;3'!$A$39:$L$43,11,0)*D2064+VLOOKUP(E2064,'Volet 1 - Domaines 2&amp;3'!$A$39:$L$43,12,0))*$B$6,error),"")</f>
        <v>44984.018905109486</v>
      </c>
      <c r="H2064" s="119" cm="1">
        <f t="array" ref="H2064">IF(SUMIF('BDD de référence'!$B$6:$B$4786,A2064,'BDD de référence'!$J$6:$J$4786)&gt;0,IFERROR((VLOOKUP(E2064,'Volet 1 - Domaines 2&amp;3'!$A$39:$L$43,11,0)*D2064+VLOOKUP(E2064,'Volet 1 - Domaines 2&amp;3'!$A$39:$L$43,12,0))*$B$6,error),"")</f>
        <v>44984.018905109486</v>
      </c>
      <c r="I2064" s="119">
        <f>IFERROR((VLOOKUP(E2064,'Simulations - Consolidé'!$A$41:$P$45,15,0)*D2064+VLOOKUP(E2064,'Simulations - Consolidé'!$A$41:$P$45,16,0)),"")*$C$6</f>
        <v>57496.147458607789</v>
      </c>
      <c r="J2064" s="167">
        <v>34568.660000000003</v>
      </c>
      <c r="K2064" s="167">
        <v>41482.400000000001</v>
      </c>
      <c r="L2064" s="167">
        <v>21327.469999999998</v>
      </c>
      <c r="M2064" s="167">
        <v>25592.969999999998</v>
      </c>
      <c r="N2064" s="167">
        <v>17160.8</v>
      </c>
      <c r="O2064" s="167">
        <v>20592.96</v>
      </c>
    </row>
    <row r="2065" spans="1:15">
      <c r="A2065" s="1" t="s">
        <v>8719</v>
      </c>
      <c r="B2065" s="1" t="str">
        <f>VLOOKUP(A2065,'BDD de référence'!$B$5:$D$5006,3,0)</f>
        <v>75</v>
      </c>
      <c r="C2065" s="1" t="str">
        <f>VLOOKUP(A2065,'BDD de référence'!$B$5:$E$5006,4,0)</f>
        <v>Ile-de-France</v>
      </c>
      <c r="D2065" s="201">
        <v>78373</v>
      </c>
      <c r="E2065" s="189" t="str">
        <f t="shared" si="32"/>
        <v>Tranche C</v>
      </c>
      <c r="F2065" s="119">
        <f>IFERROR((VLOOKUP(E2065,'Simulations - Consolidé'!$A$41:$P$45,13,0)*D2065+VLOOKUP(E2065,'Simulations - Consolidé'!$A$41:$P$45,14,0)),"")*$B$6</f>
        <v>64145.489638554209</v>
      </c>
      <c r="G2065" s="119" cm="1">
        <f t="array" ref="G2065">IF(SUMIF('BDD de référence'!$B$6:$B$4786,A2065,'BDD de référence'!$I$6:$I$4786)&gt;0,IFERROR((VLOOKUP(E2065,'Volet 1 - Domaines 2&amp;3'!$A$39:$L$43,11,0)*D2065+VLOOKUP(E2065,'Volet 1 - Domaines 2&amp;3'!$A$39:$L$43,12,0))*$B$6,error),"")</f>
        <v>28050.811084337347</v>
      </c>
      <c r="H2065" s="119" cm="1">
        <f t="array" ref="H2065">IF(SUMIF('BDD de référence'!$B$6:$B$4786,A2065,'BDD de référence'!$J$6:$J$4786)&gt;0,IFERROR((VLOOKUP(E2065,'Volet 1 - Domaines 2&amp;3'!$A$39:$L$43,11,0)*D2065+VLOOKUP(E2065,'Volet 1 - Domaines 2&amp;3'!$A$39:$L$43,12,0))*$B$6,error),"")</f>
        <v>28050.811084337347</v>
      </c>
      <c r="I2065" s="119">
        <f>IFERROR((VLOOKUP(E2065,'Simulations - Consolidé'!$A$41:$P$45,15,0)*D2065+VLOOKUP(E2065,'Simulations - Consolidé'!$A$41:$P$45,16,0)),"")*$C$6</f>
        <v>27885.34198060535</v>
      </c>
      <c r="J2065" s="167">
        <v>16891.859999999997</v>
      </c>
      <c r="K2065" s="167">
        <v>20270.239999999998</v>
      </c>
      <c r="L2065" s="167">
        <v>12612.6</v>
      </c>
      <c r="M2065" s="167">
        <v>15135.12</v>
      </c>
      <c r="N2065" s="167">
        <v>9359.35</v>
      </c>
      <c r="O2065" s="167">
        <v>11231.22</v>
      </c>
    </row>
    <row r="2066" spans="1:15">
      <c r="A2066" s="1" t="s">
        <v>8790</v>
      </c>
      <c r="B2066" s="1" t="str">
        <f>VLOOKUP(A2066,'BDD de référence'!$B$5:$D$5006,3,0)</f>
        <v>75</v>
      </c>
      <c r="C2066" s="1" t="str">
        <f>VLOOKUP(A2066,'BDD de référence'!$B$5:$E$5006,4,0)</f>
        <v>Ile-de-France</v>
      </c>
      <c r="D2066" s="201">
        <v>1749</v>
      </c>
      <c r="E2066" s="189" t="str">
        <f t="shared" si="32"/>
        <v>Tranche A</v>
      </c>
      <c r="F2066" s="119">
        <f>IFERROR((VLOOKUP(E2066,'Simulations - Consolidé'!$A$41:$P$45,13,0)*D2066+VLOOKUP(E2066,'Simulations - Consolidé'!$A$41:$P$45,14,0)),"")*$B$6</f>
        <v>16574.271428571428</v>
      </c>
      <c r="G2066" s="119" t="str" cm="1">
        <f t="array" ref="G2066">IF(SUMIF('BDD de référence'!$B$6:$B$4786,A2066,'BDD de référence'!$I$6:$I$4786)&gt;0,IFERROR((VLOOKUP(E2066,'Volet 1 - Domaines 2&amp;3'!$A$39:$L$43,11,0)*D2066+VLOOKUP(E2066,'Volet 1 - Domaines 2&amp;3'!$A$39:$L$43,12,0))*$B$6,error),"")</f>
        <v/>
      </c>
      <c r="H2066" s="119" t="str" cm="1">
        <f t="array" ref="H2066">IF(SUMIF('BDD de référence'!$B$6:$B$4786,A2066,'BDD de référence'!$J$6:$J$4786)&gt;0,IFERROR((VLOOKUP(E2066,'Volet 1 - Domaines 2&amp;3'!$A$39:$L$43,11,0)*D2066+VLOOKUP(E2066,'Volet 1 - Domaines 2&amp;3'!$A$39:$L$43,12,0))*$B$6,error),"")</f>
        <v/>
      </c>
      <c r="I2066" s="119">
        <f>IFERROR((VLOOKUP(E2066,'Simulations - Consolidé'!$A$41:$P$45,15,0)*D2066+VLOOKUP(E2066,'Simulations - Consolidé'!$A$41:$P$45,16,0)),"")*$C$6</f>
        <v>7205.1710801393729</v>
      </c>
      <c r="J2066" s="167">
        <v>4999.7700000000004</v>
      </c>
      <c r="K2066" s="167">
        <v>5999.7300000000005</v>
      </c>
      <c r="L2066" s="167">
        <v>4479</v>
      </c>
      <c r="M2066" s="167">
        <v>5374.8</v>
      </c>
      <c r="N2066" s="167">
        <v>4791.55</v>
      </c>
      <c r="O2066" s="167">
        <v>5749.86</v>
      </c>
    </row>
    <row r="2067" spans="1:15">
      <c r="A2067" s="1" t="s">
        <v>8984</v>
      </c>
      <c r="B2067" s="1" t="str">
        <f>VLOOKUP(A2067,'BDD de référence'!$B$5:$D$5006,3,0)</f>
        <v>75</v>
      </c>
      <c r="C2067" s="1" t="str">
        <f>VLOOKUP(A2067,'BDD de référence'!$B$5:$E$5006,4,0)</f>
        <v>Ile-de-France</v>
      </c>
      <c r="D2067" s="201">
        <v>2073</v>
      </c>
      <c r="E2067" s="189" t="str">
        <f t="shared" si="32"/>
        <v>Tranche A</v>
      </c>
      <c r="F2067" s="119">
        <f>IFERROR((VLOOKUP(E2067,'Simulations - Consolidé'!$A$41:$P$45,13,0)*D2067+VLOOKUP(E2067,'Simulations - Consolidé'!$A$41:$P$45,14,0)),"")*$B$6</f>
        <v>16810.32857142857</v>
      </c>
      <c r="G2067" s="119" t="str" cm="1">
        <f t="array" ref="G2067">IF(SUMIF('BDD de référence'!$B$6:$B$4786,A2067,'BDD de référence'!$I$6:$I$4786)&gt;0,IFERROR((VLOOKUP(E2067,'Volet 1 - Domaines 2&amp;3'!$A$39:$L$43,11,0)*D2067+VLOOKUP(E2067,'Volet 1 - Domaines 2&amp;3'!$A$39:$L$43,12,0))*$B$6,error),"")</f>
        <v/>
      </c>
      <c r="H2067" s="119" t="str" cm="1">
        <f t="array" ref="H2067">IF(SUMIF('BDD de référence'!$B$6:$B$4786,A2067,'BDD de référence'!$J$6:$J$4786)&gt;0,IFERROR((VLOOKUP(E2067,'Volet 1 - Domaines 2&amp;3'!$A$39:$L$43,11,0)*D2067+VLOOKUP(E2067,'Volet 1 - Domaines 2&amp;3'!$A$39:$L$43,12,0))*$B$6,error),"")</f>
        <v/>
      </c>
      <c r="I2067" s="119">
        <f>IFERROR((VLOOKUP(E2067,'Simulations - Consolidé'!$A$41:$P$45,15,0)*D2067+VLOOKUP(E2067,'Simulations - Consolidé'!$A$41:$P$45,16,0)),"")*$C$6</f>
        <v>7307.7898954703833</v>
      </c>
      <c r="J2067" s="167">
        <v>5076.91</v>
      </c>
      <c r="K2067" s="167">
        <v>6092.3</v>
      </c>
      <c r="L2067" s="167">
        <v>4536.8500000000004</v>
      </c>
      <c r="M2067" s="167">
        <v>5444.22</v>
      </c>
      <c r="N2067" s="167">
        <v>4830.13</v>
      </c>
      <c r="O2067" s="167">
        <v>5796.16</v>
      </c>
    </row>
    <row r="2068" spans="1:15">
      <c r="A2068" s="1" t="s">
        <v>8824</v>
      </c>
      <c r="B2068" s="1" t="str">
        <f>VLOOKUP(A2068,'BDD de référence'!$B$5:$D$5006,3,0)</f>
        <v>75</v>
      </c>
      <c r="C2068" s="1" t="str">
        <f>VLOOKUP(A2068,'BDD de référence'!$B$5:$E$5006,4,0)</f>
        <v>Ile-de-France</v>
      </c>
      <c r="D2068" s="201">
        <v>17799.5</v>
      </c>
      <c r="E2068" s="189" t="str">
        <f t="shared" si="32"/>
        <v>Tranche B</v>
      </c>
      <c r="F2068" s="119">
        <f>IFERROR((VLOOKUP(E2068,'Simulations - Consolidé'!$A$41:$P$45,13,0)*D2068+VLOOKUP(E2068,'Simulations - Consolidé'!$A$41:$P$45,14,0)),"")*$B$6</f>
        <v>34613.535483870968</v>
      </c>
      <c r="G2068" s="119" t="str" cm="1">
        <f t="array" ref="G2068">IF(SUMIF('BDD de référence'!$B$6:$B$4786,A2068,'BDD de référence'!$I$6:$I$4786)&gt;0,IFERROR((VLOOKUP(E2068,'Volet 1 - Domaines 2&amp;3'!$A$39:$L$43,11,0)*D2068+VLOOKUP(E2068,'Volet 1 - Domaines 2&amp;3'!$A$39:$L$43,12,0))*$B$6,error),"")</f>
        <v/>
      </c>
      <c r="H2068" s="119" t="str" cm="1">
        <f t="array" ref="H2068">IF(SUMIF('BDD de référence'!$B$6:$B$4786,A2068,'BDD de référence'!$J$6:$J$4786)&gt;0,IFERROR((VLOOKUP(E2068,'Volet 1 - Domaines 2&amp;3'!$A$39:$L$43,11,0)*D2068+VLOOKUP(E2068,'Volet 1 - Domaines 2&amp;3'!$A$39:$L$43,12,0))*$B$6,error),"")</f>
        <v/>
      </c>
      <c r="I2068" s="119">
        <f>IFERROR((VLOOKUP(E2068,'Simulations - Consolidé'!$A$41:$P$45,15,0)*D2068+VLOOKUP(E2068,'Simulations - Consolidé'!$A$41:$P$45,16,0)),"")*$C$6</f>
        <v>15047.204091266716</v>
      </c>
      <c r="J2068" s="167">
        <v>9443.41</v>
      </c>
      <c r="K2068" s="167">
        <v>11332.1</v>
      </c>
      <c r="L2068" s="167">
        <v>8319.76</v>
      </c>
      <c r="M2068" s="167">
        <v>9983.7199999999993</v>
      </c>
      <c r="N2068" s="167">
        <v>6287.6</v>
      </c>
      <c r="O2068" s="167">
        <v>7545.12</v>
      </c>
    </row>
    <row r="2069" spans="1:15">
      <c r="A2069" s="1" t="s">
        <v>8907</v>
      </c>
      <c r="B2069" s="1" t="str">
        <f>VLOOKUP(A2069,'BDD de référence'!$B$5:$D$5006,3,0)</f>
        <v>75</v>
      </c>
      <c r="C2069" s="1" t="str">
        <f>VLOOKUP(A2069,'BDD de référence'!$B$5:$E$5006,4,0)</f>
        <v>Ile-de-France</v>
      </c>
      <c r="D2069" s="201">
        <v>5597.5</v>
      </c>
      <c r="E2069" s="189" t="str">
        <f t="shared" si="32"/>
        <v>Tranche A</v>
      </c>
      <c r="F2069" s="119">
        <f>IFERROR((VLOOKUP(E2069,'Simulations - Consolidé'!$A$41:$P$45,13,0)*D2069+VLOOKUP(E2069,'Simulations - Consolidé'!$A$41:$P$45,14,0)),"")*$B$6</f>
        <v>19378.178571428569</v>
      </c>
      <c r="G2069" s="119" t="str" cm="1">
        <f t="array" ref="G2069">IF(SUMIF('BDD de référence'!$B$6:$B$4786,A2069,'BDD de référence'!$I$6:$I$4786)&gt;0,IFERROR((VLOOKUP(E2069,'Volet 1 - Domaines 2&amp;3'!$A$39:$L$43,11,0)*D2069+VLOOKUP(E2069,'Volet 1 - Domaines 2&amp;3'!$A$39:$L$43,12,0))*$B$6,error),"")</f>
        <v/>
      </c>
      <c r="H2069" s="119" t="str" cm="1">
        <f t="array" ref="H2069">IF(SUMIF('BDD de référence'!$B$6:$B$4786,A2069,'BDD de référence'!$J$6:$J$4786)&gt;0,IFERROR((VLOOKUP(E2069,'Volet 1 - Domaines 2&amp;3'!$A$39:$L$43,11,0)*D2069+VLOOKUP(E2069,'Volet 1 - Domaines 2&amp;3'!$A$39:$L$43,12,0))*$B$6,error),"")</f>
        <v/>
      </c>
      <c r="I2069" s="119">
        <f>IFERROR((VLOOKUP(E2069,'Simulations - Consolidé'!$A$41:$P$45,15,0)*D2069+VLOOKUP(E2069,'Simulations - Consolidé'!$A$41:$P$45,16,0)),"")*$C$6</f>
        <v>8424.0862369337974</v>
      </c>
      <c r="J2069" s="167">
        <v>5916.08</v>
      </c>
      <c r="K2069" s="167">
        <v>7099.3</v>
      </c>
      <c r="L2069" s="167">
        <v>5166.2300000000005</v>
      </c>
      <c r="M2069" s="167">
        <v>6199.4800000000005</v>
      </c>
      <c r="N2069" s="167">
        <v>5249.71</v>
      </c>
      <c r="O2069" s="167">
        <v>6299.66</v>
      </c>
    </row>
    <row r="2070" spans="1:15">
      <c r="A2070" s="1" t="s">
        <v>8961</v>
      </c>
      <c r="B2070" s="1" t="str">
        <f>VLOOKUP(A2070,'BDD de référence'!$B$5:$D$5006,3,0)</f>
        <v>75</v>
      </c>
      <c r="C2070" s="1" t="str">
        <f>VLOOKUP(A2070,'BDD de référence'!$B$5:$E$5006,4,0)</f>
        <v>Ile-de-France</v>
      </c>
      <c r="D2070" s="201">
        <v>2706.75</v>
      </c>
      <c r="E2070" s="189" t="str">
        <f t="shared" si="32"/>
        <v>Tranche A</v>
      </c>
      <c r="F2070" s="119">
        <f>IFERROR((VLOOKUP(E2070,'Simulations - Consolidé'!$A$41:$P$45,13,0)*D2070+VLOOKUP(E2070,'Simulations - Consolidé'!$A$41:$P$45,14,0)),"")*$B$6</f>
        <v>17272.060714285712</v>
      </c>
      <c r="G2070" s="119" t="str" cm="1">
        <f t="array" ref="G2070">IF(SUMIF('BDD de référence'!$B$6:$B$4786,A2070,'BDD de référence'!$I$6:$I$4786)&gt;0,IFERROR((VLOOKUP(E2070,'Volet 1 - Domaines 2&amp;3'!$A$39:$L$43,11,0)*D2070+VLOOKUP(E2070,'Volet 1 - Domaines 2&amp;3'!$A$39:$L$43,12,0))*$B$6,error),"")</f>
        <v/>
      </c>
      <c r="H2070" s="119" t="str" cm="1">
        <f t="array" ref="H2070">IF(SUMIF('BDD de référence'!$B$6:$B$4786,A2070,'BDD de référence'!$J$6:$J$4786)&gt;0,IFERROR((VLOOKUP(E2070,'Volet 1 - Domaines 2&amp;3'!$A$39:$L$43,11,0)*D2070+VLOOKUP(E2070,'Volet 1 - Domaines 2&amp;3'!$A$39:$L$43,12,0))*$B$6,error),"")</f>
        <v/>
      </c>
      <c r="I2070" s="119">
        <f>IFERROR((VLOOKUP(E2070,'Simulations - Consolidé'!$A$41:$P$45,15,0)*D2070+VLOOKUP(E2070,'Simulations - Consolidé'!$A$41:$P$45,16,0)),"")*$C$6</f>
        <v>7508.5141986062717</v>
      </c>
      <c r="J2070" s="167">
        <v>5227.8</v>
      </c>
      <c r="K2070" s="167">
        <v>6273.36</v>
      </c>
      <c r="L2070" s="167">
        <v>4650.0200000000004</v>
      </c>
      <c r="M2070" s="167">
        <v>5580.0300000000007</v>
      </c>
      <c r="N2070" s="167">
        <v>4905.5700000000006</v>
      </c>
      <c r="O2070" s="167">
        <v>5886.6900000000005</v>
      </c>
    </row>
    <row r="2071" spans="1:15">
      <c r="A2071" s="1" t="s">
        <v>8925</v>
      </c>
      <c r="B2071" s="1" t="str">
        <f>VLOOKUP(A2071,'BDD de référence'!$B$5:$D$5006,3,0)</f>
        <v>75</v>
      </c>
      <c r="C2071" s="1" t="str">
        <f>VLOOKUP(A2071,'BDD de référence'!$B$5:$E$5006,4,0)</f>
        <v>Ile-de-France</v>
      </c>
      <c r="D2071" s="201">
        <v>4017</v>
      </c>
      <c r="E2071" s="189" t="str">
        <f t="shared" si="32"/>
        <v>Tranche A</v>
      </c>
      <c r="F2071" s="119">
        <f>IFERROR((VLOOKUP(E2071,'Simulations - Consolidé'!$A$41:$P$45,13,0)*D2071+VLOOKUP(E2071,'Simulations - Consolidé'!$A$41:$P$45,14,0)),"")*$B$6</f>
        <v>18226.671428571426</v>
      </c>
      <c r="G2071" s="119" t="str" cm="1">
        <f t="array" ref="G2071">IF(SUMIF('BDD de référence'!$B$6:$B$4786,A2071,'BDD de référence'!$I$6:$I$4786)&gt;0,IFERROR((VLOOKUP(E2071,'Volet 1 - Domaines 2&amp;3'!$A$39:$L$43,11,0)*D2071+VLOOKUP(E2071,'Volet 1 - Domaines 2&amp;3'!$A$39:$L$43,12,0))*$B$6,error),"")</f>
        <v/>
      </c>
      <c r="H2071" s="119" t="str" cm="1">
        <f t="array" ref="H2071">IF(SUMIF('BDD de référence'!$B$6:$B$4786,A2071,'BDD de référence'!$J$6:$J$4786)&gt;0,IFERROR((VLOOKUP(E2071,'Volet 1 - Domaines 2&amp;3'!$A$39:$L$43,11,0)*D2071+VLOOKUP(E2071,'Volet 1 - Domaines 2&amp;3'!$A$39:$L$43,12,0))*$B$6,error),"")</f>
        <v/>
      </c>
      <c r="I2071" s="119">
        <f>IFERROR((VLOOKUP(E2071,'Simulations - Consolidé'!$A$41:$P$45,15,0)*D2071+VLOOKUP(E2071,'Simulations - Consolidé'!$A$41:$P$45,16,0)),"")*$C$6</f>
        <v>7923.5027874564457</v>
      </c>
      <c r="J2071" s="167">
        <v>5539.77</v>
      </c>
      <c r="K2071" s="167">
        <v>6647.7300000000005</v>
      </c>
      <c r="L2071" s="167">
        <v>4884</v>
      </c>
      <c r="M2071" s="167">
        <v>5860.8</v>
      </c>
      <c r="N2071" s="167">
        <v>5061.55</v>
      </c>
      <c r="O2071" s="167">
        <v>6073.86</v>
      </c>
    </row>
    <row r="2072" spans="1:15">
      <c r="A2072" s="1" t="s">
        <v>8778</v>
      </c>
      <c r="B2072" s="1" t="str">
        <f>VLOOKUP(A2072,'BDD de référence'!$B$5:$D$5006,3,0)</f>
        <v>75</v>
      </c>
      <c r="C2072" s="1" t="str">
        <f>VLOOKUP(A2072,'BDD de référence'!$B$5:$E$5006,4,0)</f>
        <v>Ile-de-France</v>
      </c>
      <c r="D2072" s="201">
        <v>28679.5</v>
      </c>
      <c r="E2072" s="189" t="str">
        <f t="shared" si="32"/>
        <v>Tranche C</v>
      </c>
      <c r="F2072" s="119">
        <f>IFERROR((VLOOKUP(E2072,'Simulations - Consolidé'!$A$41:$P$45,13,0)*D2072+VLOOKUP(E2072,'Simulations - Consolidé'!$A$41:$P$45,14,0)),"")*$B$6</f>
        <v>43381.98867469879</v>
      </c>
      <c r="G2072" s="119" t="str" cm="1">
        <f t="array" ref="G2072">IF(SUMIF('BDD de référence'!$B$6:$B$4786,A2072,'BDD de référence'!$I$6:$I$4786)&gt;0,IFERROR((VLOOKUP(E2072,'Volet 1 - Domaines 2&amp;3'!$A$39:$L$43,11,0)*D2072+VLOOKUP(E2072,'Volet 1 - Domaines 2&amp;3'!$A$39:$L$43,12,0))*$B$6,error),"")</f>
        <v/>
      </c>
      <c r="H2072" s="119" cm="1">
        <f t="array" ref="H2072">IF(SUMIF('BDD de référence'!$B$6:$B$4786,A2072,'BDD de référence'!$J$6:$J$4786)&gt;0,IFERROR((VLOOKUP(E2072,'Volet 1 - Domaines 2&amp;3'!$A$39:$L$43,11,0)*D2072+VLOOKUP(E2072,'Volet 1 - Domaines 2&amp;3'!$A$39:$L$43,12,0))*$B$6,error),"")</f>
        <v>22758.153975903613</v>
      </c>
      <c r="I2072" s="119">
        <f>IFERROR((VLOOKUP(E2072,'Simulations - Consolidé'!$A$41:$P$45,15,0)*D2072+VLOOKUP(E2072,'Simulations - Consolidé'!$A$41:$P$45,16,0)),"")*$C$6</f>
        <v>18859.028075227743</v>
      </c>
      <c r="J2072" s="167">
        <v>11503.4</v>
      </c>
      <c r="K2072" s="167">
        <v>13804.08</v>
      </c>
      <c r="L2072" s="167">
        <v>9918.3700000000008</v>
      </c>
      <c r="M2072" s="167">
        <v>11902.050000000001</v>
      </c>
      <c r="N2072" s="167">
        <v>6964.4800000000005</v>
      </c>
      <c r="O2072" s="167">
        <v>8357.380000000001</v>
      </c>
    </row>
    <row r="2073" spans="1:15">
      <c r="A2073" s="1" t="s">
        <v>8829</v>
      </c>
      <c r="B2073" s="1" t="str">
        <f>VLOOKUP(A2073,'BDD de référence'!$B$5:$D$5006,3,0)</f>
        <v>75</v>
      </c>
      <c r="C2073" s="1" t="str">
        <f>VLOOKUP(A2073,'BDD de référence'!$B$5:$E$5006,4,0)</f>
        <v>Ile-de-France</v>
      </c>
      <c r="D2073" s="201">
        <v>17618.5</v>
      </c>
      <c r="E2073" s="189" t="str">
        <f t="shared" si="32"/>
        <v>Tranche B</v>
      </c>
      <c r="F2073" s="119">
        <f>IFERROR((VLOOKUP(E2073,'Simulations - Consolidé'!$A$41:$P$45,13,0)*D2073+VLOOKUP(E2073,'Simulations - Consolidé'!$A$41:$P$45,14,0)),"")*$B$6</f>
        <v>34375.316129032253</v>
      </c>
      <c r="G2073" s="119" t="str" cm="1">
        <f t="array" ref="G2073">IF(SUMIF('BDD de référence'!$B$6:$B$4786,A2073,'BDD de référence'!$I$6:$I$4786)&gt;0,IFERROR((VLOOKUP(E2073,'Volet 1 - Domaines 2&amp;3'!$A$39:$L$43,11,0)*D2073+VLOOKUP(E2073,'Volet 1 - Domaines 2&amp;3'!$A$39:$L$43,12,0))*$B$6,error),"")</f>
        <v/>
      </c>
      <c r="H2073" s="119" t="str" cm="1">
        <f t="array" ref="H2073">IF(SUMIF('BDD de référence'!$B$6:$B$4786,A2073,'BDD de référence'!$J$6:$J$4786)&gt;0,IFERROR((VLOOKUP(E2073,'Volet 1 - Domaines 2&amp;3'!$A$39:$L$43,11,0)*D2073+VLOOKUP(E2073,'Volet 1 - Domaines 2&amp;3'!$A$39:$L$43,12,0))*$B$6,error),"")</f>
        <v/>
      </c>
      <c r="I2073" s="119">
        <f>IFERROR((VLOOKUP(E2073,'Simulations - Consolidé'!$A$41:$P$45,15,0)*D2073+VLOOKUP(E2073,'Simulations - Consolidé'!$A$41:$P$45,16,0)),"")*$C$6</f>
        <v>14943.645318646735</v>
      </c>
      <c r="J2073" s="167">
        <v>9389.89</v>
      </c>
      <c r="K2073" s="167">
        <v>11267.87</v>
      </c>
      <c r="L2073" s="167">
        <v>8271.11</v>
      </c>
      <c r="M2073" s="167">
        <v>9925.34</v>
      </c>
      <c r="N2073" s="167">
        <v>6273</v>
      </c>
      <c r="O2073" s="167">
        <v>7527.6</v>
      </c>
    </row>
    <row r="2074" spans="1:15">
      <c r="A2074" s="1" t="s">
        <v>8888</v>
      </c>
      <c r="B2074" s="1" t="str">
        <f>VLOOKUP(A2074,'BDD de référence'!$B$5:$D$5006,3,0)</f>
        <v>75</v>
      </c>
      <c r="C2074" s="1" t="str">
        <f>VLOOKUP(A2074,'BDD de référence'!$B$5:$E$5006,4,0)</f>
        <v>Ile-de-France</v>
      </c>
      <c r="D2074" s="201">
        <v>8991</v>
      </c>
      <c r="E2074" s="189" t="str">
        <f t="shared" si="32"/>
        <v>Tranche B</v>
      </c>
      <c r="F2074" s="119">
        <f>IFERROR((VLOOKUP(E2074,'Simulations - Consolidé'!$A$41:$P$45,13,0)*D2074+VLOOKUP(E2074,'Simulations - Consolidé'!$A$41:$P$45,14,0)),"")*$B$6</f>
        <v>23020.412903225802</v>
      </c>
      <c r="G2074" s="119" t="str" cm="1">
        <f t="array" ref="G2074">IF(SUMIF('BDD de référence'!$B$6:$B$4786,A2074,'BDD de référence'!$I$6:$I$4786)&gt;0,IFERROR((VLOOKUP(E2074,'Volet 1 - Domaines 2&amp;3'!$A$39:$L$43,11,0)*D2074+VLOOKUP(E2074,'Volet 1 - Domaines 2&amp;3'!$A$39:$L$43,12,0))*$B$6,error),"")</f>
        <v/>
      </c>
      <c r="H2074" s="119" t="str" cm="1">
        <f t="array" ref="H2074">IF(SUMIF('BDD de référence'!$B$6:$B$4786,A2074,'BDD de référence'!$J$6:$J$4786)&gt;0,IFERROR((VLOOKUP(E2074,'Volet 1 - Domaines 2&amp;3'!$A$39:$L$43,11,0)*D2074+VLOOKUP(E2074,'Volet 1 - Domaines 2&amp;3'!$A$39:$L$43,12,0))*$B$6,error),"")</f>
        <v/>
      </c>
      <c r="I2074" s="119">
        <f>IFERROR((VLOOKUP(E2074,'Simulations - Consolidé'!$A$41:$P$45,15,0)*D2074+VLOOKUP(E2074,'Simulations - Consolidé'!$A$41:$P$45,16,0)),"")*$C$6</f>
        <v>10007.439181746655</v>
      </c>
      <c r="J2074" s="167">
        <v>6838.75</v>
      </c>
      <c r="K2074" s="167">
        <v>8206.5</v>
      </c>
      <c r="L2074" s="167">
        <v>5951.89</v>
      </c>
      <c r="M2074" s="167">
        <v>7142.27</v>
      </c>
      <c r="N2074" s="167">
        <v>5577.24</v>
      </c>
      <c r="O2074" s="167">
        <v>6692.6900000000005</v>
      </c>
    </row>
    <row r="2075" spans="1:15">
      <c r="A2075" s="1" t="s">
        <v>8798</v>
      </c>
      <c r="B2075" s="1" t="str">
        <f>VLOOKUP(A2075,'BDD de référence'!$B$5:$D$5006,3,0)</f>
        <v>75</v>
      </c>
      <c r="C2075" s="1" t="str">
        <f>VLOOKUP(A2075,'BDD de référence'!$B$5:$E$5006,4,0)</f>
        <v>Ile-de-France</v>
      </c>
      <c r="D2075" s="201">
        <v>21745.5</v>
      </c>
      <c r="E2075" s="189" t="str">
        <f t="shared" si="32"/>
        <v>Tranche B</v>
      </c>
      <c r="F2075" s="119">
        <f>IFERROR((VLOOKUP(E2075,'Simulations - Consolidé'!$A$41:$P$45,13,0)*D2075+VLOOKUP(E2075,'Simulations - Consolidé'!$A$41:$P$45,14,0)),"")*$B$6</f>
        <v>39806.980645161289</v>
      </c>
      <c r="G2075" s="119" t="str" cm="1">
        <f t="array" ref="G2075">IF(SUMIF('BDD de référence'!$B$6:$B$4786,A2075,'BDD de référence'!$I$6:$I$4786)&gt;0,IFERROR((VLOOKUP(E2075,'Volet 1 - Domaines 2&amp;3'!$A$39:$L$43,11,0)*D2075+VLOOKUP(E2075,'Volet 1 - Domaines 2&amp;3'!$A$39:$L$43,12,0))*$B$6,error),"")</f>
        <v/>
      </c>
      <c r="H2075" s="119" t="str" cm="1">
        <f t="array" ref="H2075">IF(SUMIF('BDD de référence'!$B$6:$B$4786,A2075,'BDD de référence'!$J$6:$J$4786)&gt;0,IFERROR((VLOOKUP(E2075,'Volet 1 - Domaines 2&amp;3'!$A$39:$L$43,11,0)*D2075+VLOOKUP(E2075,'Volet 1 - Domaines 2&amp;3'!$A$39:$L$43,12,0))*$B$6,error),"")</f>
        <v/>
      </c>
      <c r="I2075" s="119">
        <f>IFERROR((VLOOKUP(E2075,'Simulations - Consolidé'!$A$41:$P$45,15,0)*D2075+VLOOKUP(E2075,'Simulations - Consolidé'!$A$41:$P$45,16,0)),"")*$C$6</f>
        <v>17304.899763965383</v>
      </c>
      <c r="J2075" s="167">
        <v>10610.24</v>
      </c>
      <c r="K2075" s="167">
        <v>12732.29</v>
      </c>
      <c r="L2075" s="167">
        <v>9380.52</v>
      </c>
      <c r="M2075" s="167">
        <v>11256.630000000001</v>
      </c>
      <c r="N2075" s="167">
        <v>6605.83</v>
      </c>
      <c r="O2075" s="167">
        <v>7927</v>
      </c>
    </row>
    <row r="2076" spans="1:15">
      <c r="A2076" s="1" t="s">
        <v>8730</v>
      </c>
      <c r="B2076" s="1" t="str">
        <f>VLOOKUP(A2076,'BDD de référence'!$B$5:$D$5006,3,0)</f>
        <v>75</v>
      </c>
      <c r="C2076" s="1" t="str">
        <f>VLOOKUP(A2076,'BDD de référence'!$B$5:$E$5006,4,0)</f>
        <v>Ile-de-France</v>
      </c>
      <c r="D2076" s="201">
        <v>55711</v>
      </c>
      <c r="E2076" s="189" t="str">
        <f t="shared" si="32"/>
        <v>Tranche C</v>
      </c>
      <c r="F2076" s="119">
        <f>IFERROR((VLOOKUP(E2076,'Simulations - Consolidé'!$A$41:$P$45,13,0)*D2076+VLOOKUP(E2076,'Simulations - Consolidé'!$A$41:$P$45,14,0)),"")*$B$6</f>
        <v>54676.59614457831</v>
      </c>
      <c r="G2076" s="119" t="str" cm="1">
        <f t="array" ref="G2076">IF(SUMIF('BDD de référence'!$B$6:$B$4786,A2076,'BDD de référence'!$I$6:$I$4786)&gt;0,IFERROR((VLOOKUP(E2076,'Volet 1 - Domaines 2&amp;3'!$A$39:$L$43,11,0)*D2076+VLOOKUP(E2076,'Volet 1 - Domaines 2&amp;3'!$A$39:$L$43,12,0))*$B$6,error),"")</f>
        <v/>
      </c>
      <c r="H2076" s="119" t="str" cm="1">
        <f t="array" ref="H2076">IF(SUMIF('BDD de référence'!$B$6:$B$4786,A2076,'BDD de référence'!$J$6:$J$4786)&gt;0,IFERROR((VLOOKUP(E2076,'Volet 1 - Domaines 2&amp;3'!$A$39:$L$43,11,0)*D2076+VLOOKUP(E2076,'Volet 1 - Domaines 2&amp;3'!$A$39:$L$43,12,0))*$B$6,error),"")</f>
        <v/>
      </c>
      <c r="I2076" s="119">
        <f>IFERROR((VLOOKUP(E2076,'Simulations - Consolidé'!$A$41:$P$45,15,0)*D2076+VLOOKUP(E2076,'Simulations - Consolidé'!$A$41:$P$45,16,0)),"")*$C$6</f>
        <v>23769.022427270058</v>
      </c>
      <c r="J2076" s="167">
        <v>14434.54</v>
      </c>
      <c r="K2076" s="167">
        <v>17321.449999999997</v>
      </c>
      <c r="L2076" s="167">
        <v>11383.94</v>
      </c>
      <c r="M2076" s="167">
        <v>13660.73</v>
      </c>
      <c r="N2076" s="167">
        <v>8267.2000000000007</v>
      </c>
      <c r="O2076" s="167">
        <v>9920.64</v>
      </c>
    </row>
    <row r="2077" spans="1:15">
      <c r="A2077" s="1" t="s">
        <v>8875</v>
      </c>
      <c r="B2077" s="1" t="str">
        <f>VLOOKUP(A2077,'BDD de référence'!$B$5:$D$5006,3,0)</f>
        <v>75</v>
      </c>
      <c r="C2077" s="1" t="str">
        <f>VLOOKUP(A2077,'BDD de référence'!$B$5:$E$5006,4,0)</f>
        <v>Ile-de-France</v>
      </c>
      <c r="D2077" s="201">
        <v>10826.5</v>
      </c>
      <c r="E2077" s="189" t="str">
        <f t="shared" si="32"/>
        <v>Tranche B</v>
      </c>
      <c r="F2077" s="119">
        <f>IFERROR((VLOOKUP(E2077,'Simulations - Consolidé'!$A$41:$P$45,13,0)*D2077+VLOOKUP(E2077,'Simulations - Consolidé'!$A$41:$P$45,14,0)),"")*$B$6</f>
        <v>25436.167741935482</v>
      </c>
      <c r="G2077" s="119" t="str" cm="1">
        <f t="array" ref="G2077">IF(SUMIF('BDD de référence'!$B$6:$B$4786,A2077,'BDD de référence'!$I$6:$I$4786)&gt;0,IFERROR((VLOOKUP(E2077,'Volet 1 - Domaines 2&amp;3'!$A$39:$L$43,11,0)*D2077+VLOOKUP(E2077,'Volet 1 - Domaines 2&amp;3'!$A$39:$L$43,12,0))*$B$6,error),"")</f>
        <v/>
      </c>
      <c r="H2077" s="119" t="str" cm="1">
        <f t="array" ref="H2077">IF(SUMIF('BDD de référence'!$B$6:$B$4786,A2077,'BDD de référence'!$J$6:$J$4786)&gt;0,IFERROR((VLOOKUP(E2077,'Volet 1 - Domaines 2&amp;3'!$A$39:$L$43,11,0)*D2077+VLOOKUP(E2077,'Volet 1 - Domaines 2&amp;3'!$A$39:$L$43,12,0))*$B$6,error),"")</f>
        <v/>
      </c>
      <c r="I2077" s="119">
        <f>IFERROR((VLOOKUP(E2077,'Simulations - Consolidé'!$A$41:$P$45,15,0)*D2077+VLOOKUP(E2077,'Simulations - Consolidé'!$A$41:$P$45,16,0)),"")*$C$6</f>
        <v>11057.6166797797</v>
      </c>
      <c r="J2077" s="167">
        <v>7381.5</v>
      </c>
      <c r="K2077" s="167">
        <v>8857.7999999999993</v>
      </c>
      <c r="L2077" s="167">
        <v>6445.3</v>
      </c>
      <c r="M2077" s="167">
        <v>7734.36</v>
      </c>
      <c r="N2077" s="167">
        <v>5725.26</v>
      </c>
      <c r="O2077" s="167">
        <v>6870.3200000000006</v>
      </c>
    </row>
    <row r="2078" spans="1:15">
      <c r="A2078" s="1" t="s">
        <v>3064</v>
      </c>
      <c r="B2078" s="1" t="str">
        <f>VLOOKUP(A2078,'BDD de référence'!$B$5:$D$5006,3,0)</f>
        <v>75</v>
      </c>
      <c r="C2078" s="1" t="str">
        <f>VLOOKUP(A2078,'BDD de référence'!$B$5:$E$5006,4,0)</f>
        <v>Ile-de-France</v>
      </c>
      <c r="D2078" s="201">
        <v>4790</v>
      </c>
      <c r="E2078" s="189" t="str">
        <f t="shared" si="32"/>
        <v>Tranche A</v>
      </c>
      <c r="F2078" s="119">
        <f>IFERROR((VLOOKUP(E2078,'Simulations - Consolidé'!$A$41:$P$45,13,0)*D2078+VLOOKUP(E2078,'Simulations - Consolidé'!$A$41:$P$45,14,0)),"")*$B$6</f>
        <v>18789.857142857141</v>
      </c>
      <c r="G2078" s="119" t="str" cm="1">
        <f t="array" ref="G2078">IF(SUMIF('BDD de référence'!$B$6:$B$4786,A2078,'BDD de référence'!$I$6:$I$4786)&gt;0,IFERROR((VLOOKUP(E2078,'Volet 1 - Domaines 2&amp;3'!$A$39:$L$43,11,0)*D2078+VLOOKUP(E2078,'Volet 1 - Domaines 2&amp;3'!$A$39:$L$43,12,0))*$B$6,error),"")</f>
        <v/>
      </c>
      <c r="H2078" s="119" t="str" cm="1">
        <f t="array" ref="H2078">IF(SUMIF('BDD de référence'!$B$6:$B$4786,A2078,'BDD de référence'!$J$6:$J$4786)&gt;0,IFERROR((VLOOKUP(E2078,'Volet 1 - Domaines 2&amp;3'!$A$39:$L$43,11,0)*D2078+VLOOKUP(E2078,'Volet 1 - Domaines 2&amp;3'!$A$39:$L$43,12,0))*$B$6,error),"")</f>
        <v/>
      </c>
      <c r="I2078" s="119">
        <f>IFERROR((VLOOKUP(E2078,'Simulations - Consolidé'!$A$41:$P$45,15,0)*D2078+VLOOKUP(E2078,'Simulations - Consolidé'!$A$41:$P$45,16,0)),"")*$C$6</f>
        <v>8168.331010452961</v>
      </c>
      <c r="J2078" s="167">
        <v>5723.8200000000006</v>
      </c>
      <c r="K2078" s="167">
        <v>6868.59</v>
      </c>
      <c r="L2078" s="167">
        <v>5022.0300000000007</v>
      </c>
      <c r="M2078" s="167">
        <v>6026.4400000000005</v>
      </c>
      <c r="N2078" s="167">
        <v>5153.58</v>
      </c>
      <c r="O2078" s="167">
        <v>6184.3</v>
      </c>
    </row>
    <row r="2079" spans="1:15">
      <c r="A2079" s="1" t="s">
        <v>8813</v>
      </c>
      <c r="B2079" s="1" t="str">
        <f>VLOOKUP(A2079,'BDD de référence'!$B$5:$D$5006,3,0)</f>
        <v>75</v>
      </c>
      <c r="C2079" s="1" t="str">
        <f>VLOOKUP(A2079,'BDD de référence'!$B$5:$E$5006,4,0)</f>
        <v>Ile-de-France</v>
      </c>
      <c r="D2079" s="201">
        <v>20124</v>
      </c>
      <c r="E2079" s="189" t="str">
        <f t="shared" si="32"/>
        <v>Tranche B</v>
      </c>
      <c r="F2079" s="119">
        <f>IFERROR((VLOOKUP(E2079,'Simulations - Consolidé'!$A$41:$P$45,13,0)*D2079+VLOOKUP(E2079,'Simulations - Consolidé'!$A$41:$P$45,14,0)),"")*$B$6</f>
        <v>37672.877419354838</v>
      </c>
      <c r="G2079" s="119" t="str" cm="1">
        <f t="array" ref="G2079">IF(SUMIF('BDD de référence'!$B$6:$B$4786,A2079,'BDD de référence'!$I$6:$I$4786)&gt;0,IFERROR((VLOOKUP(E2079,'Volet 1 - Domaines 2&amp;3'!$A$39:$L$43,11,0)*D2079+VLOOKUP(E2079,'Volet 1 - Domaines 2&amp;3'!$A$39:$L$43,12,0))*$B$6,error),"")</f>
        <v/>
      </c>
      <c r="H2079" s="119" t="str" cm="1">
        <f t="array" ref="H2079">IF(SUMIF('BDD de référence'!$B$6:$B$4786,A2079,'BDD de référence'!$J$6:$J$4786)&gt;0,IFERROR((VLOOKUP(E2079,'Volet 1 - Domaines 2&amp;3'!$A$39:$L$43,11,0)*D2079+VLOOKUP(E2079,'Volet 1 - Domaines 2&amp;3'!$A$39:$L$43,12,0))*$B$6,error),"")</f>
        <v/>
      </c>
      <c r="I2079" s="119">
        <f>IFERROR((VLOOKUP(E2079,'Simulations - Consolidé'!$A$41:$P$45,15,0)*D2079+VLOOKUP(E2079,'Simulations - Consolidé'!$A$41:$P$45,16,0)),"")*$C$6</f>
        <v>16377.161919748229</v>
      </c>
      <c r="J2079" s="167">
        <v>10130.76</v>
      </c>
      <c r="K2079" s="167">
        <v>12156.92</v>
      </c>
      <c r="L2079" s="167">
        <v>8944.630000000001</v>
      </c>
      <c r="M2079" s="167">
        <v>10733.56</v>
      </c>
      <c r="N2079" s="167">
        <v>6475.06</v>
      </c>
      <c r="O2079" s="167">
        <v>7770.08</v>
      </c>
    </row>
    <row r="2080" spans="1:15">
      <c r="A2080" s="1" t="s">
        <v>8858</v>
      </c>
      <c r="B2080" s="1" t="str">
        <f>VLOOKUP(A2080,'BDD de référence'!$B$5:$D$5006,3,0)</f>
        <v>75</v>
      </c>
      <c r="C2080" s="1" t="str">
        <f>VLOOKUP(A2080,'BDD de référence'!$B$5:$E$5006,4,0)</f>
        <v>Ile-de-France</v>
      </c>
      <c r="D2080" s="201">
        <v>12947</v>
      </c>
      <c r="E2080" s="189" t="str">
        <f t="shared" si="32"/>
        <v>Tranche B</v>
      </c>
      <c r="F2080" s="119">
        <f>IFERROR((VLOOKUP(E2080,'Simulations - Consolidé'!$A$41:$P$45,13,0)*D2080+VLOOKUP(E2080,'Simulations - Consolidé'!$A$41:$P$45,14,0)),"")*$B$6</f>
        <v>28227.019354838707</v>
      </c>
      <c r="G2080" s="119" t="str" cm="1">
        <f t="array" ref="G2080">IF(SUMIF('BDD de référence'!$B$6:$B$4786,A2080,'BDD de référence'!$I$6:$I$4786)&gt;0,IFERROR((VLOOKUP(E2080,'Volet 1 - Domaines 2&amp;3'!$A$39:$L$43,11,0)*D2080+VLOOKUP(E2080,'Volet 1 - Domaines 2&amp;3'!$A$39:$L$43,12,0))*$B$6,error),"")</f>
        <v/>
      </c>
      <c r="H2080" s="119" t="str" cm="1">
        <f t="array" ref="H2080">IF(SUMIF('BDD de référence'!$B$6:$B$4786,A2080,'BDD de référence'!$J$6:$J$4786)&gt;0,IFERROR((VLOOKUP(E2080,'Volet 1 - Domaines 2&amp;3'!$A$39:$L$43,11,0)*D2080+VLOOKUP(E2080,'Volet 1 - Domaines 2&amp;3'!$A$39:$L$43,12,0))*$B$6,error),"")</f>
        <v/>
      </c>
      <c r="I2080" s="119">
        <f>IFERROR((VLOOKUP(E2080,'Simulations - Consolidé'!$A$41:$P$45,15,0)*D2080+VLOOKUP(E2080,'Simulations - Consolidé'!$A$41:$P$45,16,0)),"")*$C$6</f>
        <v>12270.856333595593</v>
      </c>
      <c r="J2080" s="167">
        <v>8008.5300000000007</v>
      </c>
      <c r="K2080" s="167">
        <v>9610.24</v>
      </c>
      <c r="L2080" s="167">
        <v>7015.33</v>
      </c>
      <c r="M2080" s="167">
        <v>8418.4</v>
      </c>
      <c r="N2080" s="167">
        <v>5896.27</v>
      </c>
      <c r="O2080" s="167">
        <v>7075.5300000000007</v>
      </c>
    </row>
    <row r="2081" spans="1:15">
      <c r="A2081" s="1" t="s">
        <v>701</v>
      </c>
      <c r="B2081" s="1" t="str">
        <f>VLOOKUP(A2081,'BDD de référence'!$B$5:$D$5006,3,0)</f>
        <v>75</v>
      </c>
      <c r="C2081" s="1" t="str">
        <f>VLOOKUP(A2081,'BDD de référence'!$B$5:$E$5006,4,0)</f>
        <v>Ile-de-France</v>
      </c>
      <c r="D2081" s="201">
        <v>9742</v>
      </c>
      <c r="E2081" s="189" t="str">
        <f t="shared" si="32"/>
        <v>Tranche B</v>
      </c>
      <c r="F2081" s="119">
        <f>IFERROR((VLOOKUP(E2081,'Simulations - Consolidé'!$A$41:$P$45,13,0)*D2081+VLOOKUP(E2081,'Simulations - Consolidé'!$A$41:$P$45,14,0)),"")*$B$6</f>
        <v>24008.825806451612</v>
      </c>
      <c r="G2081" s="119" t="str" cm="1">
        <f t="array" ref="G2081">IF(SUMIF('BDD de référence'!$B$6:$B$4786,A2081,'BDD de référence'!$I$6:$I$4786)&gt;0,IFERROR((VLOOKUP(E2081,'Volet 1 - Domaines 2&amp;3'!$A$39:$L$43,11,0)*D2081+VLOOKUP(E2081,'Volet 1 - Domaines 2&amp;3'!$A$39:$L$43,12,0))*$B$6,error),"")</f>
        <v/>
      </c>
      <c r="H2081" s="119" t="str" cm="1">
        <f t="array" ref="H2081">IF(SUMIF('BDD de référence'!$B$6:$B$4786,A2081,'BDD de référence'!$J$6:$J$4786)&gt;0,IFERROR((VLOOKUP(E2081,'Volet 1 - Domaines 2&amp;3'!$A$39:$L$43,11,0)*D2081+VLOOKUP(E2081,'Volet 1 - Domaines 2&amp;3'!$A$39:$L$43,12,0))*$B$6,error),"")</f>
        <v/>
      </c>
      <c r="I2081" s="119">
        <f>IFERROR((VLOOKUP(E2081,'Simulations - Consolidé'!$A$41:$P$45,15,0)*D2081+VLOOKUP(E2081,'Simulations - Consolidé'!$A$41:$P$45,16,0)),"")*$C$6</f>
        <v>10437.122265932336</v>
      </c>
      <c r="J2081" s="167">
        <v>7060.81</v>
      </c>
      <c r="K2081" s="167">
        <v>8472.98</v>
      </c>
      <c r="L2081" s="167">
        <v>6153.77</v>
      </c>
      <c r="M2081" s="167">
        <v>7384.5300000000007</v>
      </c>
      <c r="N2081" s="167">
        <v>5637.8</v>
      </c>
      <c r="O2081" s="167">
        <v>6765.36</v>
      </c>
    </row>
    <row r="2082" spans="1:15">
      <c r="A2082" s="1" t="s">
        <v>8765</v>
      </c>
      <c r="B2082" s="1" t="str">
        <f>VLOOKUP(A2082,'BDD de référence'!$B$5:$D$5006,3,0)</f>
        <v>75</v>
      </c>
      <c r="C2082" s="1" t="str">
        <f>VLOOKUP(A2082,'BDD de référence'!$B$5:$E$5006,4,0)</f>
        <v>Ile-de-France</v>
      </c>
      <c r="D2082" s="201">
        <v>31089</v>
      </c>
      <c r="E2082" s="189" t="str">
        <f t="shared" si="32"/>
        <v>Tranche C</v>
      </c>
      <c r="F2082" s="119">
        <f>IFERROR((VLOOKUP(E2082,'Simulations - Consolidé'!$A$41:$P$45,13,0)*D2082+VLOOKUP(E2082,'Simulations - Consolidé'!$A$41:$P$45,14,0)),"")*$B$6</f>
        <v>44388.753253012052</v>
      </c>
      <c r="G2082" s="119" cm="1">
        <f t="array" ref="G2082">IF(SUMIF('BDD de référence'!$B$6:$B$4786,A2082,'BDD de référence'!$I$6:$I$4786)&gt;0,IFERROR((VLOOKUP(E2082,'Volet 1 - Domaines 2&amp;3'!$A$39:$L$43,11,0)*D2082+VLOOKUP(E2082,'Volet 1 - Domaines 2&amp;3'!$A$39:$L$43,12,0))*$B$6,error),"")</f>
        <v>23014.780240963853</v>
      </c>
      <c r="H2082" s="119" t="str" cm="1">
        <f t="array" ref="H2082">IF(SUMIF('BDD de référence'!$B$6:$B$4786,A2082,'BDD de référence'!$J$6:$J$4786)&gt;0,IFERROR((VLOOKUP(E2082,'Volet 1 - Domaines 2&amp;3'!$A$39:$L$43,11,0)*D2082+VLOOKUP(E2082,'Volet 1 - Domaines 2&amp;3'!$A$39:$L$43,12,0))*$B$6,error),"")</f>
        <v/>
      </c>
      <c r="I2082" s="119">
        <f>IFERROR((VLOOKUP(E2082,'Simulations - Consolidé'!$A$41:$P$45,15,0)*D2082+VLOOKUP(E2082,'Simulations - Consolidé'!$A$41:$P$45,16,0)),"")*$C$6</f>
        <v>19296.689003820164</v>
      </c>
      <c r="J2082" s="167">
        <v>11764.68</v>
      </c>
      <c r="K2082" s="167">
        <v>14117.62</v>
      </c>
      <c r="L2082" s="167">
        <v>10049.01</v>
      </c>
      <c r="M2082" s="167">
        <v>12058.82</v>
      </c>
      <c r="N2082" s="167">
        <v>7080.6</v>
      </c>
      <c r="O2082" s="167">
        <v>8496.7199999999993</v>
      </c>
    </row>
    <row r="2083" spans="1:15">
      <c r="A2083" s="1" t="s">
        <v>8800</v>
      </c>
      <c r="B2083" s="1" t="str">
        <f>VLOOKUP(A2083,'BDD de référence'!$B$5:$D$5006,3,0)</f>
        <v>75</v>
      </c>
      <c r="C2083" s="1" t="str">
        <f>VLOOKUP(A2083,'BDD de référence'!$B$5:$E$5006,4,0)</f>
        <v>Ile-de-France</v>
      </c>
      <c r="D2083" s="201">
        <v>21635.25</v>
      </c>
      <c r="E2083" s="189" t="str">
        <f t="shared" si="32"/>
        <v>Tranche B</v>
      </c>
      <c r="F2083" s="119">
        <f>IFERROR((VLOOKUP(E2083,'Simulations - Consolidé'!$A$41:$P$45,13,0)*D2083+VLOOKUP(E2083,'Simulations - Consolidé'!$A$41:$P$45,14,0)),"")*$B$6</f>
        <v>39661.877419354838</v>
      </c>
      <c r="G2083" s="119" t="str" cm="1">
        <f t="array" ref="G2083">IF(SUMIF('BDD de référence'!$B$6:$B$4786,A2083,'BDD de référence'!$I$6:$I$4786)&gt;0,IFERROR((VLOOKUP(E2083,'Volet 1 - Domaines 2&amp;3'!$A$39:$L$43,11,0)*D2083+VLOOKUP(E2083,'Volet 1 - Domaines 2&amp;3'!$A$39:$L$43,12,0))*$B$6,error),"")</f>
        <v/>
      </c>
      <c r="H2083" s="119" t="str" cm="1">
        <f t="array" ref="H2083">IF(SUMIF('BDD de référence'!$B$6:$B$4786,A2083,'BDD de référence'!$J$6:$J$4786)&gt;0,IFERROR((VLOOKUP(E2083,'Volet 1 - Domaines 2&amp;3'!$A$39:$L$43,11,0)*D2083+VLOOKUP(E2083,'Volet 1 - Domaines 2&amp;3'!$A$39:$L$43,12,0))*$B$6,error),"")</f>
        <v/>
      </c>
      <c r="I2083" s="119">
        <f>IFERROR((VLOOKUP(E2083,'Simulations - Consolidé'!$A$41:$P$45,15,0)*D2083+VLOOKUP(E2083,'Simulations - Consolidé'!$A$41:$P$45,16,0)),"")*$C$6</f>
        <v>17241.820456333597</v>
      </c>
      <c r="J2083" s="167">
        <v>10577.64</v>
      </c>
      <c r="K2083" s="167">
        <v>12693.17</v>
      </c>
      <c r="L2083" s="167">
        <v>9350.880000000001</v>
      </c>
      <c r="M2083" s="167">
        <v>11221.06</v>
      </c>
      <c r="N2083" s="167">
        <v>6596.9400000000005</v>
      </c>
      <c r="O2083" s="167">
        <v>7916.33</v>
      </c>
    </row>
    <row r="2084" spans="1:15">
      <c r="A2084" s="1" t="s">
        <v>45</v>
      </c>
      <c r="B2084" s="1" t="str">
        <f>VLOOKUP(A2084,'BDD de référence'!$B$5:$D$5006,3,0)</f>
        <v>75</v>
      </c>
      <c r="C2084" s="1" t="str">
        <f>VLOOKUP(A2084,'BDD de référence'!$B$5:$E$5006,4,0)</f>
        <v>Ile-de-France</v>
      </c>
      <c r="D2084" s="201">
        <v>270631.75</v>
      </c>
      <c r="E2084" s="189" t="str">
        <f t="shared" si="32"/>
        <v>Tranche D</v>
      </c>
      <c r="F2084" s="119">
        <f>IFERROR((VLOOKUP(E2084,'Simulations - Consolidé'!$A$41:$P$45,13,0)*D2084+VLOOKUP(E2084,'Simulations - Consolidé'!$A$41:$P$45,14,0)),"")*$B$6</f>
        <v>131785.61158759124</v>
      </c>
      <c r="G2084" s="119" cm="1">
        <f t="array" ref="G2084">IF(SUMIF('BDD de référence'!$B$6:$B$4786,A2084,'BDD de référence'!$I$6:$I$4786)&gt;0,IFERROR((VLOOKUP(E2084,'Volet 1 - Domaines 2&amp;3'!$A$39:$L$43,11,0)*D2084+VLOOKUP(E2084,'Volet 1 - Domaines 2&amp;3'!$A$39:$L$43,12,0))*$B$6,error),"")</f>
        <v>44905.865437956207</v>
      </c>
      <c r="H2084" s="119" cm="1">
        <f t="array" ref="H2084">IF(SUMIF('BDD de référence'!$B$6:$B$4786,A2084,'BDD de référence'!$J$6:$J$4786)&gt;0,IFERROR((VLOOKUP(E2084,'Volet 1 - Domaines 2&amp;3'!$A$39:$L$43,11,0)*D2084+VLOOKUP(E2084,'Volet 1 - Domaines 2&amp;3'!$A$39:$L$43,12,0))*$B$6,error),"")</f>
        <v>44905.865437956207</v>
      </c>
      <c r="I2084" s="119">
        <f>IFERROR((VLOOKUP(E2084,'Simulations - Consolidé'!$A$41:$P$45,15,0)*D2084+VLOOKUP(E2084,'Simulations - Consolidé'!$A$41:$P$45,16,0)),"")*$C$6</f>
        <v>57289.871321434919</v>
      </c>
      <c r="J2084" s="167">
        <v>34445.520000000004</v>
      </c>
      <c r="K2084" s="167">
        <v>41334.630000000005</v>
      </c>
      <c r="L2084" s="167">
        <v>21278.21</v>
      </c>
      <c r="M2084" s="167">
        <v>25533.859999999997</v>
      </c>
      <c r="N2084" s="167">
        <v>17111.55</v>
      </c>
      <c r="O2084" s="167">
        <v>20533.86</v>
      </c>
    </row>
    <row r="2085" spans="1:15">
      <c r="A2085" s="1" t="s">
        <v>121</v>
      </c>
      <c r="B2085" s="1" t="str">
        <f>VLOOKUP(A2085,'BDD de référence'!$B$5:$D$5006,3,0)</f>
        <v>75</v>
      </c>
      <c r="C2085" s="1" t="str">
        <f>VLOOKUP(A2085,'BDD de référence'!$B$5:$E$5006,4,0)</f>
        <v>Ile-de-France</v>
      </c>
      <c r="D2085" s="201">
        <v>1</v>
      </c>
      <c r="E2085" s="189" t="str">
        <f t="shared" si="32"/>
        <v>Tranche A</v>
      </c>
      <c r="F2085" s="119">
        <f>IFERROR((VLOOKUP(E2085,'Simulations - Consolidé'!$A$41:$P$45,13,0)*D2085+VLOOKUP(E2085,'Simulations - Consolidé'!$A$41:$P$45,14,0)),"")*$B$6</f>
        <v>15300.72857142857</v>
      </c>
      <c r="G2085" s="119" t="str" cm="1">
        <f t="array" ref="G2085">IF(SUMIF('BDD de référence'!$B$6:$B$4786,A2085,'BDD de référence'!$I$6:$I$4786)&gt;0,IFERROR((VLOOKUP(E2085,'Volet 1 - Domaines 2&amp;3'!$A$39:$L$43,11,0)*D2085+VLOOKUP(E2085,'Volet 1 - Domaines 2&amp;3'!$A$39:$L$43,12,0))*$B$6,error),"")</f>
        <v/>
      </c>
      <c r="H2085" s="119" t="str" cm="1">
        <f t="array" ref="H2085">IF(SUMIF('BDD de référence'!$B$6:$B$4786,A2085,'BDD de référence'!$J$6:$J$4786)&gt;0,IFERROR((VLOOKUP(E2085,'Volet 1 - Domaines 2&amp;3'!$A$39:$L$43,11,0)*D2085+VLOOKUP(E2085,'Volet 1 - Domaines 2&amp;3'!$A$39:$L$43,12,0))*$B$6,error),"")</f>
        <v/>
      </c>
      <c r="I2085" s="119">
        <f>IFERROR((VLOOKUP(E2085,'Simulations - Consolidé'!$A$41:$P$45,15,0)*D2085+VLOOKUP(E2085,'Simulations - Consolidé'!$A$41:$P$45,16,0)),"")*$C$6</f>
        <v>6651.5362369337981</v>
      </c>
      <c r="J2085" s="167">
        <v>4583.58</v>
      </c>
      <c r="K2085" s="167">
        <v>5500.3</v>
      </c>
      <c r="L2085" s="167">
        <v>4166.8500000000004</v>
      </c>
      <c r="M2085" s="167">
        <v>5000.22</v>
      </c>
      <c r="N2085" s="167">
        <v>4583.46</v>
      </c>
      <c r="O2085" s="167">
        <v>5500.16</v>
      </c>
    </row>
    <row r="2086" spans="1:15">
      <c r="A2086" s="1" t="s">
        <v>8968</v>
      </c>
      <c r="B2086" s="1" t="str">
        <f>VLOOKUP(A2086,'BDD de référence'!$B$5:$D$5006,3,0)</f>
        <v>75</v>
      </c>
      <c r="C2086" s="1" t="str">
        <f>VLOOKUP(A2086,'BDD de référence'!$B$5:$E$5006,4,0)</f>
        <v>Ile-de-France</v>
      </c>
      <c r="D2086" s="201">
        <v>2577</v>
      </c>
      <c r="E2086" s="189" t="str">
        <f t="shared" si="32"/>
        <v>Tranche A</v>
      </c>
      <c r="F2086" s="119">
        <f>IFERROR((VLOOKUP(E2086,'Simulations - Consolidé'!$A$41:$P$45,13,0)*D2086+VLOOKUP(E2086,'Simulations - Consolidé'!$A$41:$P$45,14,0)),"")*$B$6</f>
        <v>17177.528571428571</v>
      </c>
      <c r="G2086" s="119" t="str" cm="1">
        <f t="array" ref="G2086">IF(SUMIF('BDD de référence'!$B$6:$B$4786,A2086,'BDD de référence'!$I$6:$I$4786)&gt;0,IFERROR((VLOOKUP(E2086,'Volet 1 - Domaines 2&amp;3'!$A$39:$L$43,11,0)*D2086+VLOOKUP(E2086,'Volet 1 - Domaines 2&amp;3'!$A$39:$L$43,12,0))*$B$6,error),"")</f>
        <v/>
      </c>
      <c r="H2086" s="119" t="str" cm="1">
        <f t="array" ref="H2086">IF(SUMIF('BDD de référence'!$B$6:$B$4786,A2086,'BDD de référence'!$J$6:$J$4786)&gt;0,IFERROR((VLOOKUP(E2086,'Volet 1 - Domaines 2&amp;3'!$A$39:$L$43,11,0)*D2086+VLOOKUP(E2086,'Volet 1 - Domaines 2&amp;3'!$A$39:$L$43,12,0))*$B$6,error),"")</f>
        <v/>
      </c>
      <c r="I2086" s="119">
        <f>IFERROR((VLOOKUP(E2086,'Simulations - Consolidé'!$A$41:$P$45,15,0)*D2086+VLOOKUP(E2086,'Simulations - Consolidé'!$A$41:$P$45,16,0)),"")*$C$6</f>
        <v>7467.4191637630656</v>
      </c>
      <c r="J2086" s="167">
        <v>5196.91</v>
      </c>
      <c r="K2086" s="167">
        <v>6236.3</v>
      </c>
      <c r="L2086" s="167">
        <v>4626.8500000000004</v>
      </c>
      <c r="M2086" s="167">
        <v>5552.22</v>
      </c>
      <c r="N2086" s="167">
        <v>4890.13</v>
      </c>
      <c r="O2086" s="167">
        <v>5868.16</v>
      </c>
    </row>
    <row r="2087" spans="1:15">
      <c r="A2087" s="1" t="s">
        <v>8686</v>
      </c>
      <c r="B2087" s="1" t="str">
        <f>VLOOKUP(A2087,'BDD de référence'!$B$5:$D$5006,3,0)</f>
        <v>75</v>
      </c>
      <c r="C2087" s="1" t="str">
        <f>VLOOKUP(A2087,'BDD de référence'!$B$5:$E$5006,4,0)</f>
        <v>Ile-de-France</v>
      </c>
      <c r="D2087" s="201">
        <v>220948</v>
      </c>
      <c r="E2087" s="189" t="str">
        <f t="shared" si="32"/>
        <v>Tranche C</v>
      </c>
      <c r="F2087" s="119">
        <f>IFERROR((VLOOKUP(E2087,'Simulations - Consolidé'!$A$41:$P$45,13,0)*D2087+VLOOKUP(E2087,'Simulations - Consolidé'!$A$41:$P$45,14,0)),"")*$B$6</f>
        <v>123717.79084337348</v>
      </c>
      <c r="G2087" s="119" cm="1">
        <f t="array" ref="G2087">IF(SUMIF('BDD de référence'!$B$6:$B$4786,A2087,'BDD de référence'!$I$6:$I$4786)&gt;0,IFERROR((VLOOKUP(E2087,'Volet 1 - Domaines 2&amp;3'!$A$39:$L$43,11,0)*D2087+VLOOKUP(E2087,'Volet 1 - Domaines 2&amp;3'!$A$39:$L$43,12,0))*$B$6,error),"")</f>
        <v>43235.907469879516</v>
      </c>
      <c r="H2087" s="119" cm="1">
        <f t="array" ref="H2087">IF(SUMIF('BDD de référence'!$B$6:$B$4786,A2087,'BDD de référence'!$J$6:$J$4786)&gt;0,IFERROR((VLOOKUP(E2087,'Volet 1 - Domaines 2&amp;3'!$A$39:$L$43,11,0)*D2087+VLOOKUP(E2087,'Volet 1 - Domaines 2&amp;3'!$A$39:$L$43,12,0))*$B$6,error),"")</f>
        <v>43235.907469879516</v>
      </c>
      <c r="I2087" s="119">
        <f>IFERROR((VLOOKUP(E2087,'Simulations - Consolidé'!$A$41:$P$45,15,0)*D2087+VLOOKUP(E2087,'Simulations - Consolidé'!$A$41:$P$45,16,0)),"")*$C$6</f>
        <v>53782.626435498081</v>
      </c>
      <c r="J2087" s="167">
        <v>32351.8</v>
      </c>
      <c r="K2087" s="167">
        <v>38822.160000000003</v>
      </c>
      <c r="L2087" s="167">
        <v>20342.57</v>
      </c>
      <c r="M2087" s="167">
        <v>24411.09</v>
      </c>
      <c r="N2087" s="167">
        <v>16230.44</v>
      </c>
      <c r="O2087" s="167">
        <v>19476.53</v>
      </c>
    </row>
    <row r="2088" spans="1:15">
      <c r="A2088" s="1" t="s">
        <v>8671</v>
      </c>
      <c r="B2088" s="1" t="str">
        <f>VLOOKUP(A2088,'BDD de référence'!$B$5:$D$5006,3,0)</f>
        <v>75</v>
      </c>
      <c r="C2088" s="1" t="str">
        <f>VLOOKUP(A2088,'BDD de référence'!$B$5:$E$5006,4,0)</f>
        <v>Ile-de-France</v>
      </c>
      <c r="D2088" s="201">
        <v>1414534.5</v>
      </c>
      <c r="E2088" s="189" t="str">
        <f t="shared" si="32"/>
        <v>Tranche D</v>
      </c>
      <c r="F2088" s="119">
        <f>IFERROR((VLOOKUP(E2088,'Simulations - Consolidé'!$A$41:$P$45,13,0)*D2088+VLOOKUP(E2088,'Simulations - Consolidé'!$A$41:$P$45,14,0)),"")*$B$6</f>
        <v>252438.12791970806</v>
      </c>
      <c r="G2088" s="119" cm="1">
        <f t="array" ref="G2088">IF(SUMIF('BDD de référence'!$B$6:$B$4786,A2088,'BDD de référence'!$I$6:$I$4786)&gt;0,IFERROR((VLOOKUP(E2088,'Volet 1 - Domaines 2&amp;3'!$A$39:$L$43,11,0)*D2088+VLOOKUP(E2088,'Volet 1 - Domaines 2&amp;3'!$A$39:$L$43,12,0))*$B$6,error),"")</f>
        <v>64778.044598540146</v>
      </c>
      <c r="H2088" s="119" cm="1">
        <f t="array" ref="H2088">IF(SUMIF('BDD de référence'!$B$6:$B$4786,A2088,'BDD de référence'!$J$6:$J$4786)&gt;0,IFERROR((VLOOKUP(E2088,'Volet 1 - Domaines 2&amp;3'!$A$39:$L$43,11,0)*D2088+VLOOKUP(E2088,'Volet 1 - Domaines 2&amp;3'!$A$39:$L$43,12,0))*$B$6,error),"")</f>
        <v>64778.044598540146</v>
      </c>
      <c r="I2088" s="119">
        <f>IFERROR((VLOOKUP(E2088,'Simulations - Consolidé'!$A$41:$P$45,15,0)*D2088+VLOOKUP(E2088,'Simulations - Consolidé'!$A$41:$P$45,16,0)),"")*$C$6</f>
        <v>109739.9609177497</v>
      </c>
      <c r="J2088" s="167">
        <v>65756.73</v>
      </c>
      <c r="K2088" s="167">
        <v>78908.08</v>
      </c>
      <c r="L2088" s="167">
        <v>33802.700000000004</v>
      </c>
      <c r="M2088" s="167">
        <v>40563.24</v>
      </c>
      <c r="N2088" s="167">
        <v>29636.03</v>
      </c>
      <c r="O2088" s="167">
        <v>35563.240000000005</v>
      </c>
    </row>
    <row r="2089" spans="1:15">
      <c r="A2089" s="1" t="s">
        <v>8673</v>
      </c>
      <c r="B2089" s="1" t="str">
        <f>VLOOKUP(A2089,'BDD de référence'!$B$5:$D$5006,3,0)</f>
        <v>75</v>
      </c>
      <c r="C2089" s="1" t="str">
        <f>VLOOKUP(A2089,'BDD de référence'!$B$5:$E$5006,4,0)</f>
        <v>Ile-de-France</v>
      </c>
      <c r="D2089" s="201">
        <v>1133600.5</v>
      </c>
      <c r="E2089" s="189" t="str">
        <f t="shared" si="32"/>
        <v>Tranche D</v>
      </c>
      <c r="F2089" s="119">
        <f>IFERROR((VLOOKUP(E2089,'Simulations - Consolidé'!$A$41:$P$45,13,0)*D2089+VLOOKUP(E2089,'Simulations - Consolidé'!$A$41:$P$45,14,0)),"")*$B$6</f>
        <v>222806.76806569344</v>
      </c>
      <c r="G2089" s="119" cm="1">
        <f t="array" ref="G2089">IF(SUMIF('BDD de référence'!$B$6:$B$4786,A2089,'BDD de référence'!$I$6:$I$4786)&gt;0,IFERROR((VLOOKUP(E2089,'Volet 1 - Domaines 2&amp;3'!$A$39:$L$43,11,0)*D2089+VLOOKUP(E2089,'Volet 1 - Domaines 2&amp;3'!$A$39:$L$43,12,0))*$B$6,error),"")</f>
        <v>59897.585328467154</v>
      </c>
      <c r="H2089" s="119" cm="1">
        <f t="array" ref="H2089">IF(SUMIF('BDD de référence'!$B$6:$B$4786,A2089,'BDD de référence'!$J$6:$J$4786)&gt;0,IFERROR((VLOOKUP(E2089,'Volet 1 - Domaines 2&amp;3'!$A$39:$L$43,11,0)*D2089+VLOOKUP(E2089,'Volet 1 - Domaines 2&amp;3'!$A$39:$L$43,12,0))*$B$6,error),"")</f>
        <v>59897.585328467154</v>
      </c>
      <c r="I2089" s="119">
        <f>IFERROR((VLOOKUP(E2089,'Simulations - Consolidé'!$A$41:$P$45,15,0)*D2089+VLOOKUP(E2089,'Simulations - Consolidé'!$A$41:$P$45,16,0)),"")*$C$6</f>
        <v>96858.60935997864</v>
      </c>
      <c r="J2089" s="167">
        <v>58066.93</v>
      </c>
      <c r="K2089" s="167">
        <v>69680.319999999992</v>
      </c>
      <c r="L2089" s="167">
        <v>30726.78</v>
      </c>
      <c r="M2089" s="167">
        <v>36872.14</v>
      </c>
      <c r="N2089" s="167">
        <v>26560.109999999997</v>
      </c>
      <c r="O2089" s="167">
        <v>31872.14</v>
      </c>
    </row>
    <row r="2090" spans="1:15">
      <c r="A2090" s="1" t="s">
        <v>8675</v>
      </c>
      <c r="B2090" s="1" t="str">
        <f>VLOOKUP(A2090,'BDD de référence'!$B$5:$D$5006,3,0)</f>
        <v>75</v>
      </c>
      <c r="C2090" s="1" t="str">
        <f>VLOOKUP(A2090,'BDD de référence'!$B$5:$E$5006,4,0)</f>
        <v>Ile-de-France</v>
      </c>
      <c r="D2090" s="201">
        <v>995151</v>
      </c>
      <c r="E2090" s="189" t="str">
        <f t="shared" si="32"/>
        <v>Tranche D</v>
      </c>
      <c r="F2090" s="119">
        <f>IFERROR((VLOOKUP(E2090,'Simulations - Consolidé'!$A$41:$P$45,13,0)*D2090+VLOOKUP(E2090,'Simulations - Consolidé'!$A$41:$P$45,14,0)),"")*$B$6</f>
        <v>208203.88284671534</v>
      </c>
      <c r="G2090" s="119" cm="1">
        <f t="array" ref="G2090">IF(SUMIF('BDD de référence'!$B$6:$B$4786,A2090,'BDD de référence'!$I$6:$I$4786)&gt;0,IFERROR((VLOOKUP(E2090,'Volet 1 - Domaines 2&amp;3'!$A$39:$L$43,11,0)*D2090+VLOOKUP(E2090,'Volet 1 - Domaines 2&amp;3'!$A$39:$L$43,12,0))*$B$6,error),"")</f>
        <v>57492.40423357665</v>
      </c>
      <c r="H2090" s="119" cm="1">
        <f t="array" ref="H2090">IF(SUMIF('BDD de référence'!$B$6:$B$4786,A2090,'BDD de référence'!$J$6:$J$4786)&gt;0,IFERROR((VLOOKUP(E2090,'Volet 1 - Domaines 2&amp;3'!$A$39:$L$43,11,0)*D2090+VLOOKUP(E2090,'Volet 1 - Domaines 2&amp;3'!$A$39:$L$43,12,0))*$B$6,error),"")</f>
        <v>57492.40423357665</v>
      </c>
      <c r="I2090" s="119">
        <f>IFERROR((VLOOKUP(E2090,'Simulations - Consolidé'!$A$41:$P$45,15,0)*D2090+VLOOKUP(E2090,'Simulations - Consolidé'!$A$41:$P$45,16,0)),"")*$C$6</f>
        <v>90510.439745415715</v>
      </c>
      <c r="J2090" s="167">
        <v>54277.25</v>
      </c>
      <c r="K2090" s="167">
        <v>65132.7</v>
      </c>
      <c r="L2090" s="167">
        <v>29210.9</v>
      </c>
      <c r="M2090" s="167">
        <v>35053.08</v>
      </c>
      <c r="N2090" s="167">
        <v>25044.239999999998</v>
      </c>
      <c r="O2090" s="167">
        <v>30053.09</v>
      </c>
    </row>
    <row r="2091" spans="1:15">
      <c r="A2091" s="1" t="s">
        <v>8750</v>
      </c>
      <c r="B2091" s="1" t="str">
        <f>VLOOKUP(A2091,'BDD de référence'!$B$5:$D$5006,3,0)</f>
        <v>75</v>
      </c>
      <c r="C2091" s="1" t="str">
        <f>VLOOKUP(A2091,'BDD de référence'!$B$5:$E$5006,4,0)</f>
        <v>Ile-de-France</v>
      </c>
      <c r="D2091" s="201">
        <v>38671.5</v>
      </c>
      <c r="E2091" s="189" t="str">
        <f t="shared" si="32"/>
        <v>Tranche C</v>
      </c>
      <c r="F2091" s="119">
        <f>IFERROR((VLOOKUP(E2091,'Simulations - Consolidé'!$A$41:$P$45,13,0)*D2091+VLOOKUP(E2091,'Simulations - Consolidé'!$A$41:$P$45,14,0)),"")*$B$6</f>
        <v>47556.959277108435</v>
      </c>
      <c r="G2091" s="119" cm="1">
        <f t="array" ref="G2091">IF(SUMIF('BDD de référence'!$B$6:$B$4786,A2091,'BDD de référence'!$I$6:$I$4786)&gt;0,IFERROR((VLOOKUP(E2091,'Volet 1 - Domaines 2&amp;3'!$A$39:$L$43,11,0)*D2091+VLOOKUP(E2091,'Volet 1 - Domaines 2&amp;3'!$A$39:$L$43,12,0))*$B$6,error),"")</f>
        <v>23822.362168674699</v>
      </c>
      <c r="H2091" s="119" cm="1">
        <f t="array" ref="H2091">IF(SUMIF('BDD de référence'!$B$6:$B$4786,A2091,'BDD de référence'!$J$6:$J$4786)&gt;0,IFERROR((VLOOKUP(E2091,'Volet 1 - Domaines 2&amp;3'!$A$39:$L$43,11,0)*D2091+VLOOKUP(E2091,'Volet 1 - Domaines 2&amp;3'!$A$39:$L$43,12,0))*$B$6,error),"")</f>
        <v>23822.362168674699</v>
      </c>
      <c r="I2091" s="119">
        <f>IFERROR((VLOOKUP(E2091,'Simulations - Consolidé'!$A$41:$P$45,15,0)*D2091+VLOOKUP(E2091,'Simulations - Consolidé'!$A$41:$P$45,16,0)),"")*$C$6</f>
        <v>20673.972253893626</v>
      </c>
      <c r="J2091" s="167">
        <v>12586.880000000001</v>
      </c>
      <c r="K2091" s="167">
        <v>15104.26</v>
      </c>
      <c r="L2091" s="167">
        <v>10460.11</v>
      </c>
      <c r="M2091" s="167">
        <v>12552.14</v>
      </c>
      <c r="N2091" s="167">
        <v>7446.02</v>
      </c>
      <c r="O2091" s="167">
        <v>8935.23</v>
      </c>
    </row>
    <row r="2092" spans="1:15">
      <c r="A2092" s="1" t="s">
        <v>8886</v>
      </c>
      <c r="B2092" s="1" t="str">
        <f>VLOOKUP(A2092,'BDD de référence'!$B$5:$D$5006,3,0)</f>
        <v>75</v>
      </c>
      <c r="C2092" s="1" t="str">
        <f>VLOOKUP(A2092,'BDD de référence'!$B$5:$E$5006,4,0)</f>
        <v>Ile-de-France</v>
      </c>
      <c r="D2092" s="201">
        <v>9517</v>
      </c>
      <c r="E2092" s="189" t="str">
        <f t="shared" si="32"/>
        <v>Tranche B</v>
      </c>
      <c r="F2092" s="119">
        <f>IFERROR((VLOOKUP(E2092,'Simulations - Consolidé'!$A$41:$P$45,13,0)*D2092+VLOOKUP(E2092,'Simulations - Consolidé'!$A$41:$P$45,14,0)),"")*$B$6</f>
        <v>23712.696774193548</v>
      </c>
      <c r="G2092" s="119" t="str" cm="1">
        <f t="array" ref="G2092">IF(SUMIF('BDD de référence'!$B$6:$B$4786,A2092,'BDD de référence'!$I$6:$I$4786)&gt;0,IFERROR((VLOOKUP(E2092,'Volet 1 - Domaines 2&amp;3'!$A$39:$L$43,11,0)*D2092+VLOOKUP(E2092,'Volet 1 - Domaines 2&amp;3'!$A$39:$L$43,12,0))*$B$6,error),"")</f>
        <v/>
      </c>
      <c r="H2092" s="119" t="str" cm="1">
        <f t="array" ref="H2092">IF(SUMIF('BDD de référence'!$B$6:$B$4786,A2092,'BDD de référence'!$J$6:$J$4786)&gt;0,IFERROR((VLOOKUP(E2092,'Volet 1 - Domaines 2&amp;3'!$A$39:$L$43,11,0)*D2092+VLOOKUP(E2092,'Volet 1 - Domaines 2&amp;3'!$A$39:$L$43,12,0))*$B$6,error),"")</f>
        <v/>
      </c>
      <c r="I2092" s="119">
        <f>IFERROR((VLOOKUP(E2092,'Simulations - Consolidé'!$A$41:$P$45,15,0)*D2092+VLOOKUP(E2092,'Simulations - Consolidé'!$A$41:$P$45,16,0)),"")*$C$6</f>
        <v>10308.38898505114</v>
      </c>
      <c r="J2092" s="167">
        <v>6994.2800000000007</v>
      </c>
      <c r="K2092" s="167">
        <v>8393.14</v>
      </c>
      <c r="L2092" s="167">
        <v>6093.29</v>
      </c>
      <c r="M2092" s="167">
        <v>7311.95</v>
      </c>
      <c r="N2092" s="167">
        <v>5619.66</v>
      </c>
      <c r="O2092" s="167">
        <v>6743.6</v>
      </c>
    </row>
    <row r="2093" spans="1:15">
      <c r="A2093" s="1" t="s">
        <v>8976</v>
      </c>
      <c r="B2093" s="1" t="str">
        <f>VLOOKUP(A2093,'BDD de référence'!$B$5:$D$5006,3,0)</f>
        <v>75</v>
      </c>
      <c r="C2093" s="1" t="str">
        <f>VLOOKUP(A2093,'BDD de référence'!$B$5:$E$5006,4,0)</f>
        <v>Ile-de-France</v>
      </c>
      <c r="D2093" s="201">
        <v>2243.25</v>
      </c>
      <c r="E2093" s="189" t="str">
        <f t="shared" si="32"/>
        <v>Tranche A</v>
      </c>
      <c r="F2093" s="119">
        <f>IFERROR((VLOOKUP(E2093,'Simulations - Consolidé'!$A$41:$P$45,13,0)*D2093+VLOOKUP(E2093,'Simulations - Consolidé'!$A$41:$P$45,14,0)),"")*$B$6</f>
        <v>16934.367857142857</v>
      </c>
      <c r="G2093" s="119" t="str" cm="1">
        <f t="array" ref="G2093">IF(SUMIF('BDD de référence'!$B$6:$B$4786,A2093,'BDD de référence'!$I$6:$I$4786)&gt;0,IFERROR((VLOOKUP(E2093,'Volet 1 - Domaines 2&amp;3'!$A$39:$L$43,11,0)*D2093+VLOOKUP(E2093,'Volet 1 - Domaines 2&amp;3'!$A$39:$L$43,12,0))*$B$6,error),"")</f>
        <v/>
      </c>
      <c r="H2093" s="119" t="str" cm="1">
        <f t="array" ref="H2093">IF(SUMIF('BDD de référence'!$B$6:$B$4786,A2093,'BDD de référence'!$J$6:$J$4786)&gt;0,IFERROR((VLOOKUP(E2093,'Volet 1 - Domaines 2&amp;3'!$A$39:$L$43,11,0)*D2093+VLOOKUP(E2093,'Volet 1 - Domaines 2&amp;3'!$A$39:$L$43,12,0))*$B$6,error),"")</f>
        <v/>
      </c>
      <c r="I2093" s="119">
        <f>IFERROR((VLOOKUP(E2093,'Simulations - Consolidé'!$A$41:$P$45,15,0)*D2093+VLOOKUP(E2093,'Simulations - Consolidé'!$A$41:$P$45,16,0)),"")*$C$6</f>
        <v>7361.7122822299643</v>
      </c>
      <c r="J2093" s="167">
        <v>5117.45</v>
      </c>
      <c r="K2093" s="167">
        <v>6140.94</v>
      </c>
      <c r="L2093" s="167">
        <v>4567.25</v>
      </c>
      <c r="M2093" s="167">
        <v>5480.7</v>
      </c>
      <c r="N2093" s="167">
        <v>4850.4000000000005</v>
      </c>
      <c r="O2093" s="167">
        <v>5820.48</v>
      </c>
    </row>
    <row r="2094" spans="1:15">
      <c r="A2094" s="1" t="s">
        <v>8752</v>
      </c>
      <c r="B2094" s="1" t="str">
        <f>VLOOKUP(A2094,'BDD de référence'!$B$5:$D$5006,3,0)</f>
        <v>75</v>
      </c>
      <c r="C2094" s="1" t="str">
        <f>VLOOKUP(A2094,'BDD de référence'!$B$5:$E$5006,4,0)</f>
        <v>Ile-de-France</v>
      </c>
      <c r="D2094" s="201">
        <v>38010</v>
      </c>
      <c r="E2094" s="189" t="str">
        <f t="shared" si="32"/>
        <v>Tranche C</v>
      </c>
      <c r="F2094" s="119">
        <f>IFERROR((VLOOKUP(E2094,'Simulations - Consolidé'!$A$41:$P$45,13,0)*D2094+VLOOKUP(E2094,'Simulations - Consolidé'!$A$41:$P$45,14,0)),"")*$B$6</f>
        <v>47280.563855421686</v>
      </c>
      <c r="G2094" s="119" cm="1">
        <f t="array" ref="G2094">IF(SUMIF('BDD de référence'!$B$6:$B$4786,A2094,'BDD de référence'!$I$6:$I$4786)&gt;0,IFERROR((VLOOKUP(E2094,'Volet 1 - Domaines 2&amp;3'!$A$39:$L$43,11,0)*D2094+VLOOKUP(E2094,'Volet 1 - Domaines 2&amp;3'!$A$39:$L$43,12,0))*$B$6,error),"")</f>
        <v>23751.908433734938</v>
      </c>
      <c r="H2094" s="119" t="str" cm="1">
        <f t="array" ref="H2094">IF(SUMIF('BDD de référence'!$B$6:$B$4786,A2094,'BDD de référence'!$J$6:$J$4786)&gt;0,IFERROR((VLOOKUP(E2094,'Volet 1 - Domaines 2&amp;3'!$A$39:$L$43,11,0)*D2094+VLOOKUP(E2094,'Volet 1 - Domaines 2&amp;3'!$A$39:$L$43,12,0))*$B$6,error),"")</f>
        <v/>
      </c>
      <c r="I2094" s="119">
        <f>IFERROR((VLOOKUP(E2094,'Simulations - Consolidé'!$A$41:$P$45,15,0)*D2094+VLOOKUP(E2094,'Simulations - Consolidé'!$A$41:$P$45,16,0)),"")*$C$6</f>
        <v>20553.817572729946</v>
      </c>
      <c r="J2094" s="167">
        <v>12515.15</v>
      </c>
      <c r="K2094" s="167">
        <v>15018.18</v>
      </c>
      <c r="L2094" s="167">
        <v>10424.25</v>
      </c>
      <c r="M2094" s="167">
        <v>12509.1</v>
      </c>
      <c r="N2094" s="167">
        <v>7414.1500000000005</v>
      </c>
      <c r="O2094" s="167">
        <v>8896.98</v>
      </c>
    </row>
    <row r="2095" spans="1:15">
      <c r="A2095" s="1" t="s">
        <v>8879</v>
      </c>
      <c r="B2095" s="1" t="str">
        <f>VLOOKUP(A2095,'BDD de référence'!$B$5:$D$5006,3,0)</f>
        <v>75</v>
      </c>
      <c r="C2095" s="1" t="str">
        <f>VLOOKUP(A2095,'BDD de référence'!$B$5:$E$5006,4,0)</f>
        <v>Ile-de-France</v>
      </c>
      <c r="D2095" s="201">
        <v>10476.5</v>
      </c>
      <c r="E2095" s="189" t="str">
        <f t="shared" si="32"/>
        <v>Tranche B</v>
      </c>
      <c r="F2095" s="119">
        <f>IFERROR((VLOOKUP(E2095,'Simulations - Consolidé'!$A$41:$P$45,13,0)*D2095+VLOOKUP(E2095,'Simulations - Consolidé'!$A$41:$P$45,14,0)),"")*$B$6</f>
        <v>24975.52258064516</v>
      </c>
      <c r="G2095" s="119" t="str" cm="1">
        <f t="array" ref="G2095">IF(SUMIF('BDD de référence'!$B$6:$B$4786,A2095,'BDD de référence'!$I$6:$I$4786)&gt;0,IFERROR((VLOOKUP(E2095,'Volet 1 - Domaines 2&amp;3'!$A$39:$L$43,11,0)*D2095+VLOOKUP(E2095,'Volet 1 - Domaines 2&amp;3'!$A$39:$L$43,12,0))*$B$6,error),"")</f>
        <v/>
      </c>
      <c r="H2095" s="119" t="str" cm="1">
        <f t="array" ref="H2095">IF(SUMIF('BDD de référence'!$B$6:$B$4786,A2095,'BDD de référence'!$J$6:$J$4786)&gt;0,IFERROR((VLOOKUP(E2095,'Volet 1 - Domaines 2&amp;3'!$A$39:$L$43,11,0)*D2095+VLOOKUP(E2095,'Volet 1 - Domaines 2&amp;3'!$A$39:$L$43,12,0))*$B$6,error),"")</f>
        <v/>
      </c>
      <c r="I2095" s="119">
        <f>IFERROR((VLOOKUP(E2095,'Simulations - Consolidé'!$A$41:$P$45,15,0)*D2095+VLOOKUP(E2095,'Simulations - Consolidé'!$A$41:$P$45,16,0)),"")*$C$6</f>
        <v>10857.364909520062</v>
      </c>
      <c r="J2095" s="167">
        <v>7278</v>
      </c>
      <c r="K2095" s="167">
        <v>8733.6</v>
      </c>
      <c r="L2095" s="167">
        <v>6351.22</v>
      </c>
      <c r="M2095" s="167">
        <v>7621.47</v>
      </c>
      <c r="N2095" s="167">
        <v>5697.04</v>
      </c>
      <c r="O2095" s="167">
        <v>6836.45</v>
      </c>
    </row>
    <row r="2096" spans="1:15">
      <c r="A2096" s="1" t="s">
        <v>8696</v>
      </c>
      <c r="B2096" s="1" t="str">
        <f>VLOOKUP(A2096,'BDD de référence'!$B$5:$D$5006,3,0)</f>
        <v>75</v>
      </c>
      <c r="C2096" s="1" t="str">
        <f>VLOOKUP(A2096,'BDD de référence'!$B$5:$E$5006,4,0)</f>
        <v>Ile-de-France</v>
      </c>
      <c r="D2096" s="201">
        <v>146062</v>
      </c>
      <c r="E2096" s="189" t="str">
        <f t="shared" si="32"/>
        <v>Tranche C</v>
      </c>
      <c r="F2096" s="119">
        <f>IFERROR((VLOOKUP(E2096,'Simulations - Consolidé'!$A$41:$P$45,13,0)*D2096+VLOOKUP(E2096,'Simulations - Consolidé'!$A$41:$P$45,14,0)),"")*$B$6</f>
        <v>92428.074216867462</v>
      </c>
      <c r="G2096" s="119" cm="1">
        <f t="array" ref="G2096">IF(SUMIF('BDD de référence'!$B$6:$B$4786,A2096,'BDD de référence'!$I$6:$I$4786)&gt;0,IFERROR((VLOOKUP(E2096,'Volet 1 - Domaines 2&amp;3'!$A$39:$L$43,11,0)*D2096+VLOOKUP(E2096,'Volet 1 - Domaines 2&amp;3'!$A$39:$L$43,12,0))*$B$6,error),"")</f>
        <v>35260.097349397583</v>
      </c>
      <c r="H2096" s="119" cm="1">
        <f t="array" ref="H2096">IF(SUMIF('BDD de référence'!$B$6:$B$4786,A2096,'BDD de référence'!$J$6:$J$4786)&gt;0,IFERROR((VLOOKUP(E2096,'Volet 1 - Domaines 2&amp;3'!$A$39:$L$43,11,0)*D2096+VLOOKUP(E2096,'Volet 1 - Domaines 2&amp;3'!$A$39:$L$43,12,0))*$B$6,error),"")</f>
        <v>35260.097349397583</v>
      </c>
      <c r="I2096" s="119">
        <f>IFERROR((VLOOKUP(E2096,'Simulations - Consolidé'!$A$41:$P$45,15,0)*D2096+VLOOKUP(E2096,'Simulations - Consolidé'!$A$41:$P$45,16,0)),"")*$C$6</f>
        <v>40180.353640905079</v>
      </c>
      <c r="J2096" s="167">
        <v>24231.629999999997</v>
      </c>
      <c r="K2096" s="167">
        <v>29077.96</v>
      </c>
      <c r="L2096" s="167">
        <v>16282.49</v>
      </c>
      <c r="M2096" s="167">
        <v>19538.989999999998</v>
      </c>
      <c r="N2096" s="167">
        <v>12621.47</v>
      </c>
      <c r="O2096" s="167">
        <v>15145.77</v>
      </c>
    </row>
    <row r="2097" spans="1:15">
      <c r="A2097" s="1" t="s">
        <v>8787</v>
      </c>
      <c r="B2097" s="1" t="str">
        <f>VLOOKUP(A2097,'BDD de référence'!$B$5:$D$5006,3,0)</f>
        <v>75</v>
      </c>
      <c r="C2097" s="1" t="str">
        <f>VLOOKUP(A2097,'BDD de référence'!$B$5:$E$5006,4,0)</f>
        <v>Ile-de-France</v>
      </c>
      <c r="D2097" s="201">
        <v>25857</v>
      </c>
      <c r="E2097" s="189" t="str">
        <f t="shared" si="32"/>
        <v>Tranche C</v>
      </c>
      <c r="F2097" s="119">
        <f>IFERROR((VLOOKUP(E2097,'Simulations - Consolidé'!$A$41:$P$45,13,0)*D2097+VLOOKUP(E2097,'Simulations - Consolidé'!$A$41:$P$45,14,0)),"")*$B$6</f>
        <v>42202.659759036142</v>
      </c>
      <c r="G2097" s="119" cm="1">
        <f t="array" ref="G2097">IF(SUMIF('BDD de référence'!$B$6:$B$4786,A2097,'BDD de référence'!$I$6:$I$4786)&gt;0,IFERROR((VLOOKUP(E2097,'Volet 1 - Domaines 2&amp;3'!$A$39:$L$43,11,0)*D2097+VLOOKUP(E2097,'Volet 1 - Domaines 2&amp;3'!$A$39:$L$43,12,0))*$B$6,error),"")</f>
        <v>22457.540722891565</v>
      </c>
      <c r="H2097" s="119" t="str" cm="1">
        <f t="array" ref="H2097">IF(SUMIF('BDD de référence'!$B$6:$B$4786,A2097,'BDD de référence'!$J$6:$J$4786)&gt;0,IFERROR((VLOOKUP(E2097,'Volet 1 - Domaines 2&amp;3'!$A$39:$L$43,11,0)*D2097+VLOOKUP(E2097,'Volet 1 - Domaines 2&amp;3'!$A$39:$L$43,12,0))*$B$6,error),"")</f>
        <v/>
      </c>
      <c r="I2097" s="119">
        <f>IFERROR((VLOOKUP(E2097,'Simulations - Consolidé'!$A$41:$P$45,15,0)*D2097+VLOOKUP(E2097,'Simulations - Consolidé'!$A$41:$P$45,16,0)),"")*$C$6</f>
        <v>18346.349938289746</v>
      </c>
      <c r="J2097" s="167">
        <v>11197.35</v>
      </c>
      <c r="K2097" s="167">
        <v>13436.82</v>
      </c>
      <c r="L2097" s="167">
        <v>9765.35</v>
      </c>
      <c r="M2097" s="167">
        <v>11718.42</v>
      </c>
      <c r="N2097" s="167">
        <v>6828.45</v>
      </c>
      <c r="O2097" s="167">
        <v>8194.14</v>
      </c>
    </row>
    <row r="2098" spans="1:15">
      <c r="A2098" s="1" t="s">
        <v>8795</v>
      </c>
      <c r="B2098" s="1" t="str">
        <f>VLOOKUP(A2098,'BDD de référence'!$B$5:$D$5006,3,0)</f>
        <v>75</v>
      </c>
      <c r="C2098" s="1" t="str">
        <f>VLOOKUP(A2098,'BDD de référence'!$B$5:$E$5006,4,0)</f>
        <v>Ile-de-France</v>
      </c>
      <c r="D2098" s="201">
        <v>22536</v>
      </c>
      <c r="E2098" s="189" t="str">
        <f t="shared" si="32"/>
        <v>Tranche C</v>
      </c>
      <c r="F2098" s="119">
        <f>IFERROR((VLOOKUP(E2098,'Simulations - Consolidé'!$A$41:$P$45,13,0)*D2098+VLOOKUP(E2098,'Simulations - Consolidé'!$A$41:$P$45,14,0)),"")*$B$6</f>
        <v>40815.041927710838</v>
      </c>
      <c r="G2098" s="119" t="str" cm="1">
        <f t="array" ref="G2098">IF(SUMIF('BDD de référence'!$B$6:$B$4786,A2098,'BDD de référence'!$I$6:$I$4786)&gt;0,IFERROR((VLOOKUP(E2098,'Volet 1 - Domaines 2&amp;3'!$A$39:$L$43,11,0)*D2098+VLOOKUP(E2098,'Volet 1 - Domaines 2&amp;3'!$A$39:$L$43,12,0))*$B$6,error),"")</f>
        <v/>
      </c>
      <c r="H2098" s="119" t="str" cm="1">
        <f t="array" ref="H2098">IF(SUMIF('BDD de référence'!$B$6:$B$4786,A2098,'BDD de référence'!$J$6:$J$4786)&gt;0,IFERROR((VLOOKUP(E2098,'Volet 1 - Domaines 2&amp;3'!$A$39:$L$43,11,0)*D2098+VLOOKUP(E2098,'Volet 1 - Domaines 2&amp;3'!$A$39:$L$43,12,0))*$B$6,error),"")</f>
        <v/>
      </c>
      <c r="I2098" s="119">
        <f>IFERROR((VLOOKUP(E2098,'Simulations - Consolidé'!$A$41:$P$45,15,0)*D2098+VLOOKUP(E2098,'Simulations - Consolidé'!$A$41:$P$45,16,0)),"")*$C$6</f>
        <v>17743.124396121075</v>
      </c>
      <c r="J2098" s="167">
        <v>10837.25</v>
      </c>
      <c r="K2098" s="167">
        <v>13004.7</v>
      </c>
      <c r="L2098" s="167">
        <v>9585.3000000000011</v>
      </c>
      <c r="M2098" s="167">
        <v>11502.36</v>
      </c>
      <c r="N2098" s="167">
        <v>6668.41</v>
      </c>
      <c r="O2098" s="167">
        <v>8002.1</v>
      </c>
    </row>
    <row r="2099" spans="1:15">
      <c r="A2099" s="1" t="s">
        <v>8716</v>
      </c>
      <c r="B2099" s="1" t="str">
        <f>VLOOKUP(A2099,'BDD de référence'!$B$5:$D$5006,3,0)</f>
        <v>75</v>
      </c>
      <c r="C2099" s="1" t="str">
        <f>VLOOKUP(A2099,'BDD de référence'!$B$5:$E$5006,4,0)</f>
        <v>Ile-de-France</v>
      </c>
      <c r="D2099" s="201">
        <v>92192</v>
      </c>
      <c r="E2099" s="189" t="str">
        <f t="shared" si="32"/>
        <v>Tranche C</v>
      </c>
      <c r="F2099" s="119">
        <f>IFERROR((VLOOKUP(E2099,'Simulations - Consolidé'!$A$41:$P$45,13,0)*D2099+VLOOKUP(E2099,'Simulations - Consolidé'!$A$41:$P$45,14,0)),"")*$B$6</f>
        <v>69919.500722891564</v>
      </c>
      <c r="G2099" s="119" t="str" cm="1">
        <f t="array" ref="G2099">IF(SUMIF('BDD de référence'!$B$6:$B$4786,A2099,'BDD de référence'!$I$6:$I$4786)&gt;0,IFERROR((VLOOKUP(E2099,'Volet 1 - Domaines 2&amp;3'!$A$39:$L$43,11,0)*D2099+VLOOKUP(E2099,'Volet 1 - Domaines 2&amp;3'!$A$39:$L$43,12,0))*$B$6,error),"")</f>
        <v/>
      </c>
      <c r="H2099" s="119" cm="1">
        <f t="array" ref="H2099">IF(SUMIF('BDD de référence'!$B$6:$B$4786,A2099,'BDD de référence'!$J$6:$J$4786)&gt;0,IFERROR((VLOOKUP(E2099,'Volet 1 - Domaines 2&amp;3'!$A$39:$L$43,11,0)*D2099+VLOOKUP(E2099,'Volet 1 - Domaines 2&amp;3'!$A$39:$L$43,12,0))*$B$6,error),"")</f>
        <v>29522.6178313253</v>
      </c>
      <c r="I2099" s="119">
        <f>IFERROR((VLOOKUP(E2099,'Simulations - Consolidé'!$A$41:$P$45,15,0)*D2099+VLOOKUP(E2099,'Simulations - Consolidé'!$A$41:$P$45,16,0)),"")*$C$6</f>
        <v>30395.421404642966</v>
      </c>
      <c r="J2099" s="167">
        <v>18390.3</v>
      </c>
      <c r="K2099" s="167">
        <v>22068.36</v>
      </c>
      <c r="L2099" s="167">
        <v>13361.82</v>
      </c>
      <c r="M2099" s="167">
        <v>16034.19</v>
      </c>
      <c r="N2099" s="167">
        <v>10025.33</v>
      </c>
      <c r="O2099" s="167">
        <v>12030.4</v>
      </c>
    </row>
    <row r="2100" spans="1:15">
      <c r="A2100" s="1" t="s">
        <v>8755</v>
      </c>
      <c r="B2100" s="1" t="str">
        <f>VLOOKUP(A2100,'BDD de référence'!$B$5:$D$5006,3,0)</f>
        <v>75</v>
      </c>
      <c r="C2100" s="1" t="str">
        <f>VLOOKUP(A2100,'BDD de référence'!$B$5:$E$5006,4,0)</f>
        <v>Ile-de-France</v>
      </c>
      <c r="D2100" s="201">
        <v>37284</v>
      </c>
      <c r="E2100" s="189" t="str">
        <f t="shared" si="32"/>
        <v>Tranche C</v>
      </c>
      <c r="F2100" s="119">
        <f>IFERROR((VLOOKUP(E2100,'Simulations - Consolidé'!$A$41:$P$45,13,0)*D2100+VLOOKUP(E2100,'Simulations - Consolidé'!$A$41:$P$45,14,0)),"")*$B$6</f>
        <v>46977.218313253012</v>
      </c>
      <c r="G2100" s="119" cm="1">
        <f t="array" ref="G2100">IF(SUMIF('BDD de référence'!$B$6:$B$4786,A2100,'BDD de référence'!$I$6:$I$4786)&gt;0,IFERROR((VLOOKUP(E2100,'Volet 1 - Domaines 2&amp;3'!$A$39:$L$43,11,0)*D2100+VLOOKUP(E2100,'Volet 1 - Domaines 2&amp;3'!$A$39:$L$43,12,0))*$B$6,error),"")</f>
        <v>23674.585060240963</v>
      </c>
      <c r="H2100" s="119" cm="1">
        <f t="array" ref="H2100">IF(SUMIF('BDD de référence'!$B$6:$B$4786,A2100,'BDD de référence'!$J$6:$J$4786)&gt;0,IFERROR((VLOOKUP(E2100,'Volet 1 - Domaines 2&amp;3'!$A$39:$L$43,11,0)*D2100+VLOOKUP(E2100,'Volet 1 - Domaines 2&amp;3'!$A$39:$L$43,12,0))*$B$6,error),"")</f>
        <v>23674.585060240963</v>
      </c>
      <c r="I2100" s="119">
        <f>IFERROR((VLOOKUP(E2100,'Simulations - Consolidé'!$A$41:$P$45,15,0)*D2100+VLOOKUP(E2100,'Simulations - Consolidé'!$A$41:$P$45,16,0)),"")*$C$6</f>
        <v>20421.94712900382</v>
      </c>
      <c r="J2100" s="167">
        <v>12436.43</v>
      </c>
      <c r="K2100" s="167">
        <v>14923.72</v>
      </c>
      <c r="L2100" s="167">
        <v>10384.89</v>
      </c>
      <c r="M2100" s="167">
        <v>12461.87</v>
      </c>
      <c r="N2100" s="167">
        <v>7379.15</v>
      </c>
      <c r="O2100" s="167">
        <v>8854.98</v>
      </c>
    </row>
    <row r="2101" spans="1:15">
      <c r="A2101" s="1" t="s">
        <v>8757</v>
      </c>
      <c r="B2101" s="1" t="str">
        <f>VLOOKUP(A2101,'BDD de référence'!$B$5:$D$5006,3,0)</f>
        <v>75</v>
      </c>
      <c r="C2101" s="1" t="str">
        <f>VLOOKUP(A2101,'BDD de référence'!$B$5:$E$5006,4,0)</f>
        <v>Ile-de-France</v>
      </c>
      <c r="D2101" s="201">
        <v>33570</v>
      </c>
      <c r="E2101" s="189" t="str">
        <f t="shared" si="32"/>
        <v>Tranche C</v>
      </c>
      <c r="F2101" s="119">
        <f>IFERROR((VLOOKUP(E2101,'Simulations - Consolidé'!$A$41:$P$45,13,0)*D2101+VLOOKUP(E2101,'Simulations - Consolidé'!$A$41:$P$45,14,0)),"")*$B$6</f>
        <v>45425.392771084335</v>
      </c>
      <c r="G2101" s="119" t="str" cm="1">
        <f t="array" ref="G2101">IF(SUMIF('BDD de référence'!$B$6:$B$4786,A2101,'BDD de référence'!$I$6:$I$4786)&gt;0,IFERROR((VLOOKUP(E2101,'Volet 1 - Domaines 2&amp;3'!$A$39:$L$43,11,0)*D2101+VLOOKUP(E2101,'Volet 1 - Domaines 2&amp;3'!$A$39:$L$43,12,0))*$B$6,error),"")</f>
        <v/>
      </c>
      <c r="H2101" s="119" t="str" cm="1">
        <f t="array" ref="H2101">IF(SUMIF('BDD de référence'!$B$6:$B$4786,A2101,'BDD de référence'!$J$6:$J$4786)&gt;0,IFERROR((VLOOKUP(E2101,'Volet 1 - Domaines 2&amp;3'!$A$39:$L$43,11,0)*D2101+VLOOKUP(E2101,'Volet 1 - Domaines 2&amp;3'!$A$39:$L$43,12,0))*$B$6,error),"")</f>
        <v/>
      </c>
      <c r="I2101" s="119">
        <f>IFERROR((VLOOKUP(E2101,'Simulations - Consolidé'!$A$41:$P$45,15,0)*D2101+VLOOKUP(E2101,'Simulations - Consolidé'!$A$41:$P$45,16,0)),"")*$C$6</f>
        <v>19747.337173082575</v>
      </c>
      <c r="J2101" s="167">
        <v>12033.7</v>
      </c>
      <c r="K2101" s="167">
        <v>14440.44</v>
      </c>
      <c r="L2101" s="167">
        <v>10183.52</v>
      </c>
      <c r="M2101" s="167">
        <v>12220.23</v>
      </c>
      <c r="N2101" s="167">
        <v>7200.17</v>
      </c>
      <c r="O2101" s="167">
        <v>8640.2100000000009</v>
      </c>
    </row>
    <row r="2102" spans="1:15">
      <c r="A2102" s="1" t="s">
        <v>8776</v>
      </c>
      <c r="B2102" s="1" t="str">
        <f>VLOOKUP(A2102,'BDD de référence'!$B$5:$D$5006,3,0)</f>
        <v>75</v>
      </c>
      <c r="C2102" s="1" t="str">
        <f>VLOOKUP(A2102,'BDD de référence'!$B$5:$E$5006,4,0)</f>
        <v>Ile-de-France</v>
      </c>
      <c r="D2102" s="201">
        <v>29120</v>
      </c>
      <c r="E2102" s="189" t="str">
        <f t="shared" si="32"/>
        <v>Tranche C</v>
      </c>
      <c r="F2102" s="119">
        <f>IFERROR((VLOOKUP(E2102,'Simulations - Consolidé'!$A$41:$P$45,13,0)*D2102+VLOOKUP(E2102,'Simulations - Consolidé'!$A$41:$P$45,14,0)),"")*$B$6</f>
        <v>43566.04337349398</v>
      </c>
      <c r="G2102" s="119" cm="1">
        <f t="array" ref="G2102">IF(SUMIF('BDD de référence'!$B$6:$B$4786,A2102,'BDD de référence'!$I$6:$I$4786)&gt;0,IFERROR((VLOOKUP(E2102,'Volet 1 - Domaines 2&amp;3'!$A$39:$L$43,11,0)*D2102+VLOOKUP(E2102,'Volet 1 - Domaines 2&amp;3'!$A$39:$L$43,12,0))*$B$6,error),"")</f>
        <v>22805.069879518072</v>
      </c>
      <c r="H2102" s="119" t="str" cm="1">
        <f t="array" ref="H2102">IF(SUMIF('BDD de référence'!$B$6:$B$4786,A2102,'BDD de référence'!$J$6:$J$4786)&gt;0,IFERROR((VLOOKUP(E2102,'Volet 1 - Domaines 2&amp;3'!$A$39:$L$43,11,0)*D2102+VLOOKUP(E2102,'Volet 1 - Domaines 2&amp;3'!$A$39:$L$43,12,0))*$B$6,error),"")</f>
        <v/>
      </c>
      <c r="I2102" s="119">
        <f>IFERROR((VLOOKUP(E2102,'Simulations - Consolidé'!$A$41:$P$45,15,0)*D2102+VLOOKUP(E2102,'Simulations - Consolidé'!$A$41:$P$45,16,0)),"")*$C$6</f>
        <v>18939.040376138702</v>
      </c>
      <c r="J2102" s="167">
        <v>11551.17</v>
      </c>
      <c r="K2102" s="167">
        <v>13861.41</v>
      </c>
      <c r="L2102" s="167">
        <v>9942.25</v>
      </c>
      <c r="M2102" s="167">
        <v>11930.7</v>
      </c>
      <c r="N2102" s="167">
        <v>6985.71</v>
      </c>
      <c r="O2102" s="167">
        <v>8382.86</v>
      </c>
    </row>
    <row r="2103" spans="1:15">
      <c r="A2103" s="1" t="s">
        <v>8792</v>
      </c>
      <c r="B2103" s="1" t="str">
        <f>VLOOKUP(A2103,'BDD de référence'!$B$5:$D$5006,3,0)</f>
        <v>75</v>
      </c>
      <c r="C2103" s="1" t="str">
        <f>VLOOKUP(A2103,'BDD de référence'!$B$5:$E$5006,4,0)</f>
        <v>Ile-de-France</v>
      </c>
      <c r="D2103" s="201">
        <v>24241.5</v>
      </c>
      <c r="E2103" s="189" t="str">
        <f t="shared" si="32"/>
        <v>Tranche C</v>
      </c>
      <c r="F2103" s="119">
        <f>IFERROR((VLOOKUP(E2103,'Simulations - Consolidé'!$A$41:$P$45,13,0)*D2103+VLOOKUP(E2103,'Simulations - Consolidé'!$A$41:$P$45,14,0)),"")*$B$6</f>
        <v>41527.653253012046</v>
      </c>
      <c r="G2103" s="119" cm="1">
        <f t="array" ref="G2103">IF(SUMIF('BDD de référence'!$B$6:$B$4786,A2103,'BDD de référence'!$I$6:$I$4786)&gt;0,IFERROR((VLOOKUP(E2103,'Volet 1 - Domaines 2&amp;3'!$A$39:$L$43,11,0)*D2103+VLOOKUP(E2103,'Volet 1 - Domaines 2&amp;3'!$A$39:$L$43,12,0))*$B$6,error),"")</f>
        <v>22285.480240963854</v>
      </c>
      <c r="H2103" s="119" cm="1">
        <f t="array" ref="H2103">IF(SUMIF('BDD de référence'!$B$6:$B$4786,A2103,'BDD de référence'!$J$6:$J$4786)&gt;0,IFERROR((VLOOKUP(E2103,'Volet 1 - Domaines 2&amp;3'!$A$39:$L$43,11,0)*D2103+VLOOKUP(E2103,'Volet 1 - Domaines 2&amp;3'!$A$39:$L$43,12,0))*$B$6,error),"")</f>
        <v>22285.480240963854</v>
      </c>
      <c r="I2103" s="119">
        <f>IFERROR((VLOOKUP(E2103,'Simulations - Consolidé'!$A$41:$P$45,15,0)*D2103+VLOOKUP(E2103,'Simulations - Consolidé'!$A$41:$P$45,16,0)),"")*$C$6</f>
        <v>18052.910955039672</v>
      </c>
      <c r="J2103" s="167">
        <v>11022.18</v>
      </c>
      <c r="K2103" s="167">
        <v>13226.62</v>
      </c>
      <c r="L2103" s="167">
        <v>9677.76</v>
      </c>
      <c r="M2103" s="167">
        <v>11613.32</v>
      </c>
      <c r="N2103" s="167">
        <v>6750.6</v>
      </c>
      <c r="O2103" s="167">
        <v>8100.72</v>
      </c>
    </row>
    <row r="2104" spans="1:15">
      <c r="A2104" s="1" t="s">
        <v>8771</v>
      </c>
      <c r="B2104" s="1" t="str">
        <f>VLOOKUP(A2104,'BDD de référence'!$B$5:$D$5006,3,0)</f>
        <v>75</v>
      </c>
      <c r="C2104" s="1" t="str">
        <f>VLOOKUP(A2104,'BDD de référence'!$B$5:$E$5006,4,0)</f>
        <v>Ile-de-France</v>
      </c>
      <c r="D2104" s="201">
        <v>30321.5</v>
      </c>
      <c r="E2104" s="189" t="str">
        <f t="shared" si="32"/>
        <v>Tranche C</v>
      </c>
      <c r="F2104" s="119">
        <f>IFERROR((VLOOKUP(E2104,'Simulations - Consolidé'!$A$41:$P$45,13,0)*D2104+VLOOKUP(E2104,'Simulations - Consolidé'!$A$41:$P$45,14,0)),"")*$B$6</f>
        <v>44068.067710843367</v>
      </c>
      <c r="G2104" s="119" cm="1">
        <f t="array" ref="G2104">IF(SUMIF('BDD de référence'!$B$6:$B$4786,A2104,'BDD de référence'!$I$6:$I$4786)&gt;0,IFERROR((VLOOKUP(E2104,'Volet 1 - Domaines 2&amp;3'!$A$39:$L$43,11,0)*D2104+VLOOKUP(E2104,'Volet 1 - Domaines 2&amp;3'!$A$39:$L$43,12,0))*$B$6,error),"")</f>
        <v>22933.03686746988</v>
      </c>
      <c r="H2104" s="119" t="str" cm="1">
        <f t="array" ref="H2104">IF(SUMIF('BDD de référence'!$B$6:$B$4786,A2104,'BDD de référence'!$J$6:$J$4786)&gt;0,IFERROR((VLOOKUP(E2104,'Volet 1 - Domaines 2&amp;3'!$A$39:$L$43,11,0)*D2104+VLOOKUP(E2104,'Volet 1 - Domaines 2&amp;3'!$A$39:$L$43,12,0))*$B$6,error),"")</f>
        <v/>
      </c>
      <c r="I2104" s="119">
        <f>IFERROR((VLOOKUP(E2104,'Simulations - Consolidé'!$A$41:$P$45,15,0)*D2104+VLOOKUP(E2104,'Simulations - Consolidé'!$A$41:$P$45,16,0)),"")*$C$6</f>
        <v>19157.280511313547</v>
      </c>
      <c r="J2104" s="167">
        <v>11681.45</v>
      </c>
      <c r="K2104" s="167">
        <v>14017.74</v>
      </c>
      <c r="L2104" s="167">
        <v>10007.4</v>
      </c>
      <c r="M2104" s="167">
        <v>12008.88</v>
      </c>
      <c r="N2104" s="167">
        <v>7043.6100000000006</v>
      </c>
      <c r="O2104" s="167">
        <v>8452.34</v>
      </c>
    </row>
    <row r="2105" spans="1:15">
      <c r="A2105" s="1" t="s">
        <v>8709</v>
      </c>
      <c r="B2105" s="1" t="str">
        <f>VLOOKUP(A2105,'BDD de référence'!$B$5:$D$5006,3,0)</f>
        <v>75</v>
      </c>
      <c r="C2105" s="1" t="str">
        <f>VLOOKUP(A2105,'BDD de référence'!$B$5:$E$5006,4,0)</f>
        <v>Ile-de-France</v>
      </c>
      <c r="D2105" s="201">
        <v>96488.5</v>
      </c>
      <c r="E2105" s="189" t="str">
        <f t="shared" si="32"/>
        <v>Tranche C</v>
      </c>
      <c r="F2105" s="119">
        <f>IFERROR((VLOOKUP(E2105,'Simulations - Consolidé'!$A$41:$P$45,13,0)*D2105+VLOOKUP(E2105,'Simulations - Consolidé'!$A$41:$P$45,14,0)),"")*$B$6</f>
        <v>71714.713012048189</v>
      </c>
      <c r="G2105" s="119" cm="1">
        <f t="array" ref="G2105">IF(SUMIF('BDD de référence'!$B$6:$B$4786,A2105,'BDD de référence'!$I$6:$I$4786)&gt;0,IFERROR((VLOOKUP(E2105,'Volet 1 - Domaines 2&amp;3'!$A$39:$L$43,11,0)*D2105+VLOOKUP(E2105,'Volet 1 - Domaines 2&amp;3'!$A$39:$L$43,12,0))*$B$6,error),"")</f>
        <v>29980.22096385542</v>
      </c>
      <c r="H2105" s="119" cm="1">
        <f t="array" ref="H2105">IF(SUMIF('BDD de référence'!$B$6:$B$4786,A2105,'BDD de référence'!$J$6:$J$4786)&gt;0,IFERROR((VLOOKUP(E2105,'Volet 1 - Domaines 2&amp;3'!$A$39:$L$43,11,0)*D2105+VLOOKUP(E2105,'Volet 1 - Domaines 2&amp;3'!$A$39:$L$43,12,0))*$B$6,error),"")</f>
        <v>29980.22096385542</v>
      </c>
      <c r="I2105" s="119">
        <f>IFERROR((VLOOKUP(E2105,'Simulations - Consolidé'!$A$41:$P$45,15,0)*D2105+VLOOKUP(E2105,'Simulations - Consolidé'!$A$41:$P$45,16,0)),"")*$C$6</f>
        <v>31175.836503085513</v>
      </c>
      <c r="J2105" s="167">
        <v>18856.189999999999</v>
      </c>
      <c r="K2105" s="167">
        <v>22627.429999999997</v>
      </c>
      <c r="L2105" s="167">
        <v>13594.76</v>
      </c>
      <c r="M2105" s="167">
        <v>16313.72</v>
      </c>
      <c r="N2105" s="167">
        <v>10232.39</v>
      </c>
      <c r="O2105" s="167">
        <v>12278.87</v>
      </c>
    </row>
    <row r="2106" spans="1:15">
      <c r="A2106" s="1" t="s">
        <v>8827</v>
      </c>
      <c r="B2106" s="1" t="str">
        <f>VLOOKUP(A2106,'BDD de référence'!$B$5:$D$5006,3,0)</f>
        <v>75</v>
      </c>
      <c r="C2106" s="1" t="str">
        <f>VLOOKUP(A2106,'BDD de référence'!$B$5:$E$5006,4,0)</f>
        <v>Ile-de-France</v>
      </c>
      <c r="D2106" s="201">
        <v>17687.75</v>
      </c>
      <c r="E2106" s="189" t="str">
        <f t="shared" si="32"/>
        <v>Tranche B</v>
      </c>
      <c r="F2106" s="119">
        <f>IFERROR((VLOOKUP(E2106,'Simulations - Consolidé'!$A$41:$P$45,13,0)*D2106+VLOOKUP(E2106,'Simulations - Consolidé'!$A$41:$P$45,14,0)),"")*$B$6</f>
        <v>34466.458064516126</v>
      </c>
      <c r="G2106" s="119" t="str" cm="1">
        <f t="array" ref="G2106">IF(SUMIF('BDD de référence'!$B$6:$B$4786,A2106,'BDD de référence'!$I$6:$I$4786)&gt;0,IFERROR((VLOOKUP(E2106,'Volet 1 - Domaines 2&amp;3'!$A$39:$L$43,11,0)*D2106+VLOOKUP(E2106,'Volet 1 - Domaines 2&amp;3'!$A$39:$L$43,12,0))*$B$6,error),"")</f>
        <v/>
      </c>
      <c r="H2106" s="119" t="str" cm="1">
        <f t="array" ref="H2106">IF(SUMIF('BDD de référence'!$B$6:$B$4786,A2106,'BDD de référence'!$J$6:$J$4786)&gt;0,IFERROR((VLOOKUP(E2106,'Volet 1 - Domaines 2&amp;3'!$A$39:$L$43,11,0)*D2106+VLOOKUP(E2106,'Volet 1 - Domaines 2&amp;3'!$A$39:$L$43,12,0))*$B$6,error),"")</f>
        <v/>
      </c>
      <c r="I2106" s="119">
        <f>IFERROR((VLOOKUP(E2106,'Simulations - Consolidé'!$A$41:$P$45,15,0)*D2106+VLOOKUP(E2106,'Simulations - Consolidé'!$A$41:$P$45,16,0)),"")*$C$6</f>
        <v>14983.26656176239</v>
      </c>
      <c r="J2106" s="167">
        <v>9410.36</v>
      </c>
      <c r="K2106" s="167">
        <v>11292.44</v>
      </c>
      <c r="L2106" s="167">
        <v>8289.73</v>
      </c>
      <c r="M2106" s="167">
        <v>9947.68</v>
      </c>
      <c r="N2106" s="167">
        <v>6278.59</v>
      </c>
      <c r="O2106" s="167">
        <v>7534.31</v>
      </c>
    </row>
    <row r="2107" spans="1:15">
      <c r="A2107" s="1" t="s">
        <v>8954</v>
      </c>
      <c r="B2107" s="1" t="str">
        <f>VLOOKUP(A2107,'BDD de référence'!$B$5:$D$5006,3,0)</f>
        <v>75</v>
      </c>
      <c r="C2107" s="1" t="str">
        <f>VLOOKUP(A2107,'BDD de référence'!$B$5:$E$5006,4,0)</f>
        <v>Ile-de-France</v>
      </c>
      <c r="D2107" s="201">
        <v>2939.5</v>
      </c>
      <c r="E2107" s="189" t="str">
        <f t="shared" si="32"/>
        <v>Tranche A</v>
      </c>
      <c r="F2107" s="119">
        <f>IFERROR((VLOOKUP(E2107,'Simulations - Consolidé'!$A$41:$P$45,13,0)*D2107+VLOOKUP(E2107,'Simulations - Consolidé'!$A$41:$P$45,14,0)),"")*$B$6</f>
        <v>17441.635714285712</v>
      </c>
      <c r="G2107" s="119" t="str" cm="1">
        <f t="array" ref="G2107">IF(SUMIF('BDD de référence'!$B$6:$B$4786,A2107,'BDD de référence'!$I$6:$I$4786)&gt;0,IFERROR((VLOOKUP(E2107,'Volet 1 - Domaines 2&amp;3'!$A$39:$L$43,11,0)*D2107+VLOOKUP(E2107,'Volet 1 - Domaines 2&amp;3'!$A$39:$L$43,12,0))*$B$6,error),"")</f>
        <v/>
      </c>
      <c r="H2107" s="119" t="str" cm="1">
        <f t="array" ref="H2107">IF(SUMIF('BDD de référence'!$B$6:$B$4786,A2107,'BDD de référence'!$J$6:$J$4786)&gt;0,IFERROR((VLOOKUP(E2107,'Volet 1 - Domaines 2&amp;3'!$A$39:$L$43,11,0)*D2107+VLOOKUP(E2107,'Volet 1 - Domaines 2&amp;3'!$A$39:$L$43,12,0))*$B$6,error),"")</f>
        <v/>
      </c>
      <c r="I2107" s="119">
        <f>IFERROR((VLOOKUP(E2107,'Simulations - Consolidé'!$A$41:$P$45,15,0)*D2107+VLOOKUP(E2107,'Simulations - Consolidé'!$A$41:$P$45,16,0)),"")*$C$6</f>
        <v>7582.2318815331009</v>
      </c>
      <c r="J2107" s="167">
        <v>5283.22</v>
      </c>
      <c r="K2107" s="167">
        <v>6339.87</v>
      </c>
      <c r="L2107" s="167">
        <v>4691.59</v>
      </c>
      <c r="M2107" s="167">
        <v>5629.91</v>
      </c>
      <c r="N2107" s="167">
        <v>4933.2800000000007</v>
      </c>
      <c r="O2107" s="167">
        <v>5919.9400000000005</v>
      </c>
    </row>
    <row r="2108" spans="1:15">
      <c r="A2108" s="1" t="s">
        <v>8988</v>
      </c>
      <c r="B2108" s="1" t="str">
        <f>VLOOKUP(A2108,'BDD de référence'!$B$5:$D$5006,3,0)</f>
        <v>75</v>
      </c>
      <c r="C2108" s="1" t="str">
        <f>VLOOKUP(A2108,'BDD de référence'!$B$5:$E$5006,4,0)</f>
        <v>Ile-de-France</v>
      </c>
      <c r="D2108" s="201">
        <v>1924</v>
      </c>
      <c r="E2108" s="189" t="str">
        <f t="shared" si="32"/>
        <v>Tranche A</v>
      </c>
      <c r="F2108" s="119">
        <f>IFERROR((VLOOKUP(E2108,'Simulations - Consolidé'!$A$41:$P$45,13,0)*D2108+VLOOKUP(E2108,'Simulations - Consolidé'!$A$41:$P$45,14,0)),"")*$B$6</f>
        <v>16701.771428571428</v>
      </c>
      <c r="G2108" s="119" t="str" cm="1">
        <f t="array" ref="G2108">IF(SUMIF('BDD de référence'!$B$6:$B$4786,A2108,'BDD de référence'!$I$6:$I$4786)&gt;0,IFERROR((VLOOKUP(E2108,'Volet 1 - Domaines 2&amp;3'!$A$39:$L$43,11,0)*D2108+VLOOKUP(E2108,'Volet 1 - Domaines 2&amp;3'!$A$39:$L$43,12,0))*$B$6,error),"")</f>
        <v/>
      </c>
      <c r="H2108" s="119" t="str" cm="1">
        <f t="array" ref="H2108">IF(SUMIF('BDD de référence'!$B$6:$B$4786,A2108,'BDD de référence'!$J$6:$J$4786)&gt;0,IFERROR((VLOOKUP(E2108,'Volet 1 - Domaines 2&amp;3'!$A$39:$L$43,11,0)*D2108+VLOOKUP(E2108,'Volet 1 - Domaines 2&amp;3'!$A$39:$L$43,12,0))*$B$6,error),"")</f>
        <v/>
      </c>
      <c r="I2108" s="119">
        <f>IFERROR((VLOOKUP(E2108,'Simulations - Consolidé'!$A$41:$P$45,15,0)*D2108+VLOOKUP(E2108,'Simulations - Consolidé'!$A$41:$P$45,16,0)),"")*$C$6</f>
        <v>7260.5979094076647</v>
      </c>
      <c r="J2108" s="167">
        <v>5041.4400000000005</v>
      </c>
      <c r="K2108" s="167">
        <v>6049.7300000000005</v>
      </c>
      <c r="L2108" s="167">
        <v>4510.25</v>
      </c>
      <c r="M2108" s="167">
        <v>5412.3</v>
      </c>
      <c r="N2108" s="167">
        <v>4812.3900000000003</v>
      </c>
      <c r="O2108" s="167">
        <v>5774.87</v>
      </c>
    </row>
    <row r="2109" spans="1:15">
      <c r="A2109" s="1" t="s">
        <v>8905</v>
      </c>
      <c r="B2109" s="1" t="str">
        <f>VLOOKUP(A2109,'BDD de référence'!$B$5:$D$5006,3,0)</f>
        <v>75</v>
      </c>
      <c r="C2109" s="1" t="str">
        <f>VLOOKUP(A2109,'BDD de référence'!$B$5:$E$5006,4,0)</f>
        <v>Ile-de-France</v>
      </c>
      <c r="D2109" s="201">
        <v>6511</v>
      </c>
      <c r="E2109" s="189" t="str">
        <f t="shared" si="32"/>
        <v>Tranche A</v>
      </c>
      <c r="F2109" s="119">
        <f>IFERROR((VLOOKUP(E2109,'Simulations - Consolidé'!$A$41:$P$45,13,0)*D2109+VLOOKUP(E2109,'Simulations - Consolidé'!$A$41:$P$45,14,0)),"")*$B$6</f>
        <v>20043.728571428568</v>
      </c>
      <c r="G2109" s="119" t="str" cm="1">
        <f t="array" ref="G2109">IF(SUMIF('BDD de référence'!$B$6:$B$4786,A2109,'BDD de référence'!$I$6:$I$4786)&gt;0,IFERROR((VLOOKUP(E2109,'Volet 1 - Domaines 2&amp;3'!$A$39:$L$43,11,0)*D2109+VLOOKUP(E2109,'Volet 1 - Domaines 2&amp;3'!$A$39:$L$43,12,0))*$B$6,error),"")</f>
        <v/>
      </c>
      <c r="H2109" s="119" t="str" cm="1">
        <f t="array" ref="H2109">IF(SUMIF('BDD de référence'!$B$6:$B$4786,A2109,'BDD de référence'!$J$6:$J$4786)&gt;0,IFERROR((VLOOKUP(E2109,'Volet 1 - Domaines 2&amp;3'!$A$39:$L$43,11,0)*D2109+VLOOKUP(E2109,'Volet 1 - Domaines 2&amp;3'!$A$39:$L$43,12,0))*$B$6,error),"")</f>
        <v/>
      </c>
      <c r="I2109" s="119">
        <f>IFERROR((VLOOKUP(E2109,'Simulations - Consolidé'!$A$41:$P$45,15,0)*D2109+VLOOKUP(E2109,'Simulations - Consolidé'!$A$41:$P$45,16,0)),"")*$C$6</f>
        <v>8713.4142857142851</v>
      </c>
      <c r="J2109" s="167">
        <v>6133.58</v>
      </c>
      <c r="K2109" s="167">
        <v>7360.3</v>
      </c>
      <c r="L2109" s="167">
        <v>5329.35</v>
      </c>
      <c r="M2109" s="167">
        <v>6395.22</v>
      </c>
      <c r="N2109" s="167">
        <v>5358.46</v>
      </c>
      <c r="O2109" s="167">
        <v>6430.16</v>
      </c>
    </row>
    <row r="2110" spans="1:15">
      <c r="A2110" s="1" t="s">
        <v>8981</v>
      </c>
      <c r="B2110" s="1" t="str">
        <f>VLOOKUP(A2110,'BDD de référence'!$B$5:$D$5006,3,0)</f>
        <v>75</v>
      </c>
      <c r="C2110" s="1" t="str">
        <f>VLOOKUP(A2110,'BDD de référence'!$B$5:$E$5006,4,0)</f>
        <v>Ile-de-France</v>
      </c>
      <c r="D2110" s="201">
        <v>2086.25</v>
      </c>
      <c r="E2110" s="189" t="str">
        <f t="shared" si="32"/>
        <v>Tranche A</v>
      </c>
      <c r="F2110" s="119">
        <f>IFERROR((VLOOKUP(E2110,'Simulations - Consolidé'!$A$41:$P$45,13,0)*D2110+VLOOKUP(E2110,'Simulations - Consolidé'!$A$41:$P$45,14,0)),"")*$B$6</f>
        <v>16819.982142857141</v>
      </c>
      <c r="G2110" s="119" t="str" cm="1">
        <f t="array" ref="G2110">IF(SUMIF('BDD de référence'!$B$6:$B$4786,A2110,'BDD de référence'!$I$6:$I$4786)&gt;0,IFERROR((VLOOKUP(E2110,'Volet 1 - Domaines 2&amp;3'!$A$39:$L$43,11,0)*D2110+VLOOKUP(E2110,'Volet 1 - Domaines 2&amp;3'!$A$39:$L$43,12,0))*$B$6,error),"")</f>
        <v/>
      </c>
      <c r="H2110" s="119" t="str" cm="1">
        <f t="array" ref="H2110">IF(SUMIF('BDD de référence'!$B$6:$B$4786,A2110,'BDD de référence'!$J$6:$J$4786)&gt;0,IFERROR((VLOOKUP(E2110,'Volet 1 - Domaines 2&amp;3'!$A$39:$L$43,11,0)*D2110+VLOOKUP(E2110,'Volet 1 - Domaines 2&amp;3'!$A$39:$L$43,12,0))*$B$6,error),"")</f>
        <v/>
      </c>
      <c r="I2110" s="119">
        <f>IFERROR((VLOOKUP(E2110,'Simulations - Consolidé'!$A$41:$P$45,15,0)*D2110+VLOOKUP(E2110,'Simulations - Consolidé'!$A$41:$P$45,16,0)),"")*$C$6</f>
        <v>7311.9864982578401</v>
      </c>
      <c r="J2110" s="167">
        <v>5080.0700000000006</v>
      </c>
      <c r="K2110" s="167">
        <v>6096.09</v>
      </c>
      <c r="L2110" s="167">
        <v>4539.22</v>
      </c>
      <c r="M2110" s="167">
        <v>5447.0700000000006</v>
      </c>
      <c r="N2110" s="167">
        <v>4831.7</v>
      </c>
      <c r="O2110" s="167">
        <v>5798.04</v>
      </c>
    </row>
    <row r="2111" spans="1:15">
      <c r="A2111" s="1" t="s">
        <v>8901</v>
      </c>
      <c r="B2111" s="1" t="str">
        <f>VLOOKUP(A2111,'BDD de référence'!$B$5:$D$5006,3,0)</f>
        <v>75</v>
      </c>
      <c r="C2111" s="1" t="str">
        <f>VLOOKUP(A2111,'BDD de référence'!$B$5:$E$5006,4,0)</f>
        <v>Ile-de-France</v>
      </c>
      <c r="D2111" s="201">
        <v>7559.75</v>
      </c>
      <c r="E2111" s="189" t="str">
        <f t="shared" si="32"/>
        <v>Tranche B</v>
      </c>
      <c r="F2111" s="119">
        <f>IFERROR((VLOOKUP(E2111,'Simulations - Consolidé'!$A$41:$P$45,13,0)*D2111+VLOOKUP(E2111,'Simulations - Consolidé'!$A$41:$P$45,14,0)),"")*$B$6</f>
        <v>21136.703225806454</v>
      </c>
      <c r="G2111" s="119" t="str" cm="1">
        <f t="array" ref="G2111">IF(SUMIF('BDD de référence'!$B$6:$B$4786,A2111,'BDD de référence'!$I$6:$I$4786)&gt;0,IFERROR((VLOOKUP(E2111,'Volet 1 - Domaines 2&amp;3'!$A$39:$L$43,11,0)*D2111+VLOOKUP(E2111,'Volet 1 - Domaines 2&amp;3'!$A$39:$L$43,12,0))*$B$6,error),"")</f>
        <v/>
      </c>
      <c r="H2111" s="119" t="str" cm="1">
        <f t="array" ref="H2111">IF(SUMIF('BDD de référence'!$B$6:$B$4786,A2111,'BDD de référence'!$J$6:$J$4786)&gt;0,IFERROR((VLOOKUP(E2111,'Volet 1 - Domaines 2&amp;3'!$A$39:$L$43,11,0)*D2111+VLOOKUP(E2111,'Volet 1 - Domaines 2&amp;3'!$A$39:$L$43,12,0))*$B$6,error),"")</f>
        <v/>
      </c>
      <c r="I2111" s="119">
        <f>IFERROR((VLOOKUP(E2111,'Simulations - Consolidé'!$A$41:$P$45,15,0)*D2111+VLOOKUP(E2111,'Simulations - Consolidé'!$A$41:$P$45,16,0)),"")*$C$6</f>
        <v>9188.5524783634919</v>
      </c>
      <c r="J2111" s="167">
        <v>6415.5300000000007</v>
      </c>
      <c r="K2111" s="167">
        <v>7698.64</v>
      </c>
      <c r="L2111" s="167">
        <v>5567.1500000000005</v>
      </c>
      <c r="M2111" s="167">
        <v>6680.58</v>
      </c>
      <c r="N2111" s="167">
        <v>5461.81</v>
      </c>
      <c r="O2111" s="167">
        <v>6554.18</v>
      </c>
    </row>
    <row r="2112" spans="1:15">
      <c r="A2112" s="1" t="s">
        <v>8928</v>
      </c>
      <c r="B2112" s="1" t="str">
        <f>VLOOKUP(A2112,'BDD de référence'!$B$5:$D$5006,3,0)</f>
        <v>75</v>
      </c>
      <c r="C2112" s="1" t="str">
        <f>VLOOKUP(A2112,'BDD de référence'!$B$5:$E$5006,4,0)</f>
        <v>Ile-de-France</v>
      </c>
      <c r="D2112" s="201">
        <v>3816.25</v>
      </c>
      <c r="E2112" s="189" t="str">
        <f t="shared" si="32"/>
        <v>Tranche A</v>
      </c>
      <c r="F2112" s="119">
        <f>IFERROR((VLOOKUP(E2112,'Simulations - Consolidé'!$A$41:$P$45,13,0)*D2112+VLOOKUP(E2112,'Simulations - Consolidé'!$A$41:$P$45,14,0)),"")*$B$6</f>
        <v>18080.410714285714</v>
      </c>
      <c r="G2112" s="119" t="str" cm="1">
        <f t="array" ref="G2112">IF(SUMIF('BDD de référence'!$B$6:$B$4786,A2112,'BDD de référence'!$I$6:$I$4786)&gt;0,IFERROR((VLOOKUP(E2112,'Volet 1 - Domaines 2&amp;3'!$A$39:$L$43,11,0)*D2112+VLOOKUP(E2112,'Volet 1 - Domaines 2&amp;3'!$A$39:$L$43,12,0))*$B$6,error),"")</f>
        <v/>
      </c>
      <c r="H2112" s="119" t="str" cm="1">
        <f t="array" ref="H2112">IF(SUMIF('BDD de référence'!$B$6:$B$4786,A2112,'BDD de référence'!$J$6:$J$4786)&gt;0,IFERROR((VLOOKUP(E2112,'Volet 1 - Domaines 2&amp;3'!$A$39:$L$43,11,0)*D2112+VLOOKUP(E2112,'Volet 1 - Domaines 2&amp;3'!$A$39:$L$43,12,0))*$B$6,error),"")</f>
        <v/>
      </c>
      <c r="I2112" s="119">
        <f>IFERROR((VLOOKUP(E2112,'Simulations - Consolidé'!$A$41:$P$45,15,0)*D2112+VLOOKUP(E2112,'Simulations - Consolidé'!$A$41:$P$45,16,0)),"")*$C$6</f>
        <v>7859.9202961672472</v>
      </c>
      <c r="J2112" s="167">
        <v>5491.97</v>
      </c>
      <c r="K2112" s="167">
        <v>6590.37</v>
      </c>
      <c r="L2112" s="167">
        <v>4848.1500000000005</v>
      </c>
      <c r="M2112" s="167">
        <v>5817.78</v>
      </c>
      <c r="N2112" s="167">
        <v>5037.6499999999996</v>
      </c>
      <c r="O2112" s="167">
        <v>6045.18</v>
      </c>
    </row>
    <row r="2113" spans="1:15">
      <c r="A2113" s="1" t="s">
        <v>8998</v>
      </c>
      <c r="B2113" s="1" t="str">
        <f>VLOOKUP(A2113,'BDD de référence'!$B$5:$D$5006,3,0)</f>
        <v>75</v>
      </c>
      <c r="C2113" s="1" t="str">
        <f>VLOOKUP(A2113,'BDD de référence'!$B$5:$E$5006,4,0)</f>
        <v>Ile-de-France</v>
      </c>
      <c r="D2113" s="201">
        <v>1472.75</v>
      </c>
      <c r="E2113" s="189" t="str">
        <f t="shared" si="32"/>
        <v>Tranche A</v>
      </c>
      <c r="F2113" s="119">
        <f>IFERROR((VLOOKUP(E2113,'Simulations - Consolidé'!$A$41:$P$45,13,0)*D2113+VLOOKUP(E2113,'Simulations - Consolidé'!$A$41:$P$45,14,0)),"")*$B$6</f>
        <v>16373.00357142857</v>
      </c>
      <c r="G2113" s="119" t="str" cm="1">
        <f t="array" ref="G2113">IF(SUMIF('BDD de référence'!$B$6:$B$4786,A2113,'BDD de référence'!$I$6:$I$4786)&gt;0,IFERROR((VLOOKUP(E2113,'Volet 1 - Domaines 2&amp;3'!$A$39:$L$43,11,0)*D2113+VLOOKUP(E2113,'Volet 1 - Domaines 2&amp;3'!$A$39:$L$43,12,0))*$B$6,error),"")</f>
        <v/>
      </c>
      <c r="H2113" s="119" t="str" cm="1">
        <f t="array" ref="H2113">IF(SUMIF('BDD de référence'!$B$6:$B$4786,A2113,'BDD de référence'!$J$6:$J$4786)&gt;0,IFERROR((VLOOKUP(E2113,'Volet 1 - Domaines 2&amp;3'!$A$39:$L$43,11,0)*D2113+VLOOKUP(E2113,'Volet 1 - Domaines 2&amp;3'!$A$39:$L$43,12,0))*$B$6,error),"")</f>
        <v/>
      </c>
      <c r="I2113" s="119">
        <f>IFERROR((VLOOKUP(E2113,'Simulations - Consolidé'!$A$41:$P$45,15,0)*D2113+VLOOKUP(E2113,'Simulations - Consolidé'!$A$41:$P$45,16,0)),"")*$C$6</f>
        <v>7117.6758710801396</v>
      </c>
      <c r="J2113" s="167">
        <v>4934</v>
      </c>
      <c r="K2113" s="167">
        <v>5920.8</v>
      </c>
      <c r="L2113" s="167">
        <v>4429.66</v>
      </c>
      <c r="M2113" s="167">
        <v>5315.6</v>
      </c>
      <c r="N2113" s="167">
        <v>4758.67</v>
      </c>
      <c r="O2113" s="167">
        <v>5710.41</v>
      </c>
    </row>
    <row r="2114" spans="1:15">
      <c r="A2114" s="1" t="s">
        <v>8965</v>
      </c>
      <c r="B2114" s="1" t="str">
        <f>VLOOKUP(A2114,'BDD de référence'!$B$5:$D$5006,3,0)</f>
        <v>75</v>
      </c>
      <c r="C2114" s="1" t="str">
        <f>VLOOKUP(A2114,'BDD de référence'!$B$5:$E$5006,4,0)</f>
        <v>Ile-de-France</v>
      </c>
      <c r="D2114" s="201">
        <v>2669.25</v>
      </c>
      <c r="E2114" s="189" t="str">
        <f t="shared" si="32"/>
        <v>Tranche A</v>
      </c>
      <c r="F2114" s="119">
        <f>IFERROR((VLOOKUP(E2114,'Simulations - Consolidé'!$A$41:$P$45,13,0)*D2114+VLOOKUP(E2114,'Simulations - Consolidé'!$A$41:$P$45,14,0)),"")*$B$6</f>
        <v>17244.739285714288</v>
      </c>
      <c r="G2114" s="119" t="str" cm="1">
        <f t="array" ref="G2114">IF(SUMIF('BDD de référence'!$B$6:$B$4786,A2114,'BDD de référence'!$I$6:$I$4786)&gt;0,IFERROR((VLOOKUP(E2114,'Volet 1 - Domaines 2&amp;3'!$A$39:$L$43,11,0)*D2114+VLOOKUP(E2114,'Volet 1 - Domaines 2&amp;3'!$A$39:$L$43,12,0))*$B$6,error),"")</f>
        <v/>
      </c>
      <c r="H2114" s="119" t="str" cm="1">
        <f t="array" ref="H2114">IF(SUMIF('BDD de référence'!$B$6:$B$4786,A2114,'BDD de référence'!$J$6:$J$4786)&gt;0,IFERROR((VLOOKUP(E2114,'Volet 1 - Domaines 2&amp;3'!$A$39:$L$43,11,0)*D2114+VLOOKUP(E2114,'Volet 1 - Domaines 2&amp;3'!$A$39:$L$43,12,0))*$B$6,error),"")</f>
        <v/>
      </c>
      <c r="I2114" s="119">
        <f>IFERROR((VLOOKUP(E2114,'Simulations - Consolidé'!$A$41:$P$45,15,0)*D2114+VLOOKUP(E2114,'Simulations - Consolidé'!$A$41:$P$45,16,0)),"")*$C$6</f>
        <v>7496.6370209059232</v>
      </c>
      <c r="J2114" s="167">
        <v>5218.88</v>
      </c>
      <c r="K2114" s="167">
        <v>6262.66</v>
      </c>
      <c r="L2114" s="167">
        <v>4643.33</v>
      </c>
      <c r="M2114" s="167">
        <v>5572</v>
      </c>
      <c r="N2114" s="167">
        <v>4901.1100000000006</v>
      </c>
      <c r="O2114" s="167">
        <v>5881.34</v>
      </c>
    </row>
    <row r="2115" spans="1:15">
      <c r="A2115" s="1" t="s">
        <v>9023</v>
      </c>
      <c r="B2115" s="1" t="str">
        <f>VLOOKUP(A2115,'BDD de référence'!$B$5:$D$5006,3,0)</f>
        <v>75</v>
      </c>
      <c r="C2115" s="1" t="str">
        <f>VLOOKUP(A2115,'BDD de référence'!$B$5:$E$5006,4,0)</f>
        <v>Ile-de-France</v>
      </c>
      <c r="D2115" s="201">
        <v>700.5</v>
      </c>
      <c r="E2115" s="189" t="str">
        <f t="shared" si="32"/>
        <v>Tranche A</v>
      </c>
      <c r="F2115" s="119">
        <f>IFERROR((VLOOKUP(E2115,'Simulations - Consolidé'!$A$41:$P$45,13,0)*D2115+VLOOKUP(E2115,'Simulations - Consolidé'!$A$41:$P$45,14,0)),"")*$B$6</f>
        <v>15810.364285714286</v>
      </c>
      <c r="G2115" s="119" t="str" cm="1">
        <f t="array" ref="G2115">IF(SUMIF('BDD de référence'!$B$6:$B$4786,A2115,'BDD de référence'!$I$6:$I$4786)&gt;0,IFERROR((VLOOKUP(E2115,'Volet 1 - Domaines 2&amp;3'!$A$39:$L$43,11,0)*D2115+VLOOKUP(E2115,'Volet 1 - Domaines 2&amp;3'!$A$39:$L$43,12,0))*$B$6,error),"")</f>
        <v/>
      </c>
      <c r="H2115" s="119" t="str" cm="1">
        <f t="array" ref="H2115">IF(SUMIF('BDD de référence'!$B$6:$B$4786,A2115,'BDD de référence'!$J$6:$J$4786)&gt;0,IFERROR((VLOOKUP(E2115,'Volet 1 - Domaines 2&amp;3'!$A$39:$L$43,11,0)*D2115+VLOOKUP(E2115,'Volet 1 - Domaines 2&amp;3'!$A$39:$L$43,12,0))*$B$6,error),"")</f>
        <v/>
      </c>
      <c r="I2115" s="119">
        <f>IFERROR((VLOOKUP(E2115,'Simulations - Consolidé'!$A$41:$P$45,15,0)*D2115+VLOOKUP(E2115,'Simulations - Consolidé'!$A$41:$P$45,16,0)),"")*$C$6</f>
        <v>6873.0851916376305</v>
      </c>
      <c r="J2115" s="167">
        <v>4750.13</v>
      </c>
      <c r="K2115" s="167">
        <v>5700.16</v>
      </c>
      <c r="L2115" s="167">
        <v>4291.76</v>
      </c>
      <c r="M2115" s="167">
        <v>5150.12</v>
      </c>
      <c r="N2115" s="167">
        <v>4666.74</v>
      </c>
      <c r="O2115" s="167">
        <v>5600.09</v>
      </c>
    </row>
    <row r="2116" spans="1:15">
      <c r="A2116" s="1" t="s">
        <v>8933</v>
      </c>
      <c r="B2116" s="1" t="str">
        <f>VLOOKUP(A2116,'BDD de référence'!$B$5:$D$5006,3,0)</f>
        <v>75</v>
      </c>
      <c r="C2116" s="1" t="str">
        <f>VLOOKUP(A2116,'BDD de référence'!$B$5:$E$5006,4,0)</f>
        <v>Ile-de-France</v>
      </c>
      <c r="D2116" s="201">
        <v>3682</v>
      </c>
      <c r="E2116" s="189" t="str">
        <f t="shared" si="32"/>
        <v>Tranche A</v>
      </c>
      <c r="F2116" s="119">
        <f>IFERROR((VLOOKUP(E2116,'Simulations - Consolidé'!$A$41:$P$45,13,0)*D2116+VLOOKUP(E2116,'Simulations - Consolidé'!$A$41:$P$45,14,0)),"")*$B$6</f>
        <v>17982.599999999999</v>
      </c>
      <c r="G2116" s="119" t="str" cm="1">
        <f t="array" ref="G2116">IF(SUMIF('BDD de référence'!$B$6:$B$4786,A2116,'BDD de référence'!$I$6:$I$4786)&gt;0,IFERROR((VLOOKUP(E2116,'Volet 1 - Domaines 2&amp;3'!$A$39:$L$43,11,0)*D2116+VLOOKUP(E2116,'Volet 1 - Domaines 2&amp;3'!$A$39:$L$43,12,0))*$B$6,error),"")</f>
        <v/>
      </c>
      <c r="H2116" s="119" t="str" cm="1">
        <f t="array" ref="H2116">IF(SUMIF('BDD de référence'!$B$6:$B$4786,A2116,'BDD de référence'!$J$6:$J$4786)&gt;0,IFERROR((VLOOKUP(E2116,'Volet 1 - Domaines 2&amp;3'!$A$39:$L$43,11,0)*D2116+VLOOKUP(E2116,'Volet 1 - Domaines 2&amp;3'!$A$39:$L$43,12,0))*$B$6,error),"")</f>
        <v/>
      </c>
      <c r="I2116" s="119">
        <f>IFERROR((VLOOKUP(E2116,'Simulations - Consolidé'!$A$41:$P$45,15,0)*D2116+VLOOKUP(E2116,'Simulations - Consolidé'!$A$41:$P$45,16,0)),"")*$C$6</f>
        <v>7817.4000000000005</v>
      </c>
      <c r="J2116" s="167">
        <v>5460</v>
      </c>
      <c r="K2116" s="167">
        <v>6552</v>
      </c>
      <c r="L2116" s="167">
        <v>4824.17</v>
      </c>
      <c r="M2116" s="167">
        <v>5789.01</v>
      </c>
      <c r="N2116" s="167">
        <v>5021.67</v>
      </c>
      <c r="O2116" s="167">
        <v>6026.01</v>
      </c>
    </row>
    <row r="2117" spans="1:15">
      <c r="A2117" s="1" t="s">
        <v>9006</v>
      </c>
      <c r="B2117" s="1" t="str">
        <f>VLOOKUP(A2117,'BDD de référence'!$B$5:$D$5006,3,0)</f>
        <v>75</v>
      </c>
      <c r="C2117" s="1" t="str">
        <f>VLOOKUP(A2117,'BDD de référence'!$B$5:$E$5006,4,0)</f>
        <v>Ile-de-France</v>
      </c>
      <c r="D2117" s="201">
        <v>1194</v>
      </c>
      <c r="E2117" s="189" t="str">
        <f t="shared" si="32"/>
        <v>Tranche A</v>
      </c>
      <c r="F2117" s="119">
        <f>IFERROR((VLOOKUP(E2117,'Simulations - Consolidé'!$A$41:$P$45,13,0)*D2117+VLOOKUP(E2117,'Simulations - Consolidé'!$A$41:$P$45,14,0)),"")*$B$6</f>
        <v>16169.914285714287</v>
      </c>
      <c r="G2117" s="119" t="str" cm="1">
        <f t="array" ref="G2117">IF(SUMIF('BDD de référence'!$B$6:$B$4786,A2117,'BDD de référence'!$I$6:$I$4786)&gt;0,IFERROR((VLOOKUP(E2117,'Volet 1 - Domaines 2&amp;3'!$A$39:$L$43,11,0)*D2117+VLOOKUP(E2117,'Volet 1 - Domaines 2&amp;3'!$A$39:$L$43,12,0))*$B$6,error),"")</f>
        <v/>
      </c>
      <c r="H2117" s="119" t="str" cm="1">
        <f t="array" ref="H2117">IF(SUMIF('BDD de référence'!$B$6:$B$4786,A2117,'BDD de référence'!$J$6:$J$4786)&gt;0,IFERROR((VLOOKUP(E2117,'Volet 1 - Domaines 2&amp;3'!$A$39:$L$43,11,0)*D2117+VLOOKUP(E2117,'Volet 1 - Domaines 2&amp;3'!$A$39:$L$43,12,0))*$B$6,error),"")</f>
        <v/>
      </c>
      <c r="I2117" s="119">
        <f>IFERROR((VLOOKUP(E2117,'Simulations - Consolidé'!$A$41:$P$45,15,0)*D2117+VLOOKUP(E2117,'Simulations - Consolidé'!$A$41:$P$45,16,0)),"")*$C$6</f>
        <v>7029.3888501742158</v>
      </c>
      <c r="J2117" s="167">
        <v>4867.63</v>
      </c>
      <c r="K2117" s="167">
        <v>5841.16</v>
      </c>
      <c r="L2117" s="167">
        <v>4379.8900000000003</v>
      </c>
      <c r="M2117" s="167">
        <v>5255.87</v>
      </c>
      <c r="N2117" s="167">
        <v>4725.49</v>
      </c>
      <c r="O2117" s="167">
        <v>5670.59</v>
      </c>
    </row>
    <row r="2118" spans="1:15">
      <c r="A2118" s="1" t="s">
        <v>8837</v>
      </c>
      <c r="B2118" s="1" t="str">
        <f>VLOOKUP(A2118,'BDD de référence'!$B$5:$D$5006,3,0)</f>
        <v>75</v>
      </c>
      <c r="C2118" s="1" t="str">
        <f>VLOOKUP(A2118,'BDD de référence'!$B$5:$E$5006,4,0)</f>
        <v>Ile-de-France</v>
      </c>
      <c r="D2118" s="201">
        <v>15820</v>
      </c>
      <c r="E2118" s="189" t="str">
        <f t="shared" si="32"/>
        <v>Tranche B</v>
      </c>
      <c r="F2118" s="119">
        <f>IFERROR((VLOOKUP(E2118,'Simulations - Consolidé'!$A$41:$P$45,13,0)*D2118+VLOOKUP(E2118,'Simulations - Consolidé'!$A$41:$P$45,14,0)),"")*$B$6</f>
        <v>32008.258064516129</v>
      </c>
      <c r="G2118" s="119" t="str" cm="1">
        <f t="array" ref="G2118">IF(SUMIF('BDD de référence'!$B$6:$B$4786,A2118,'BDD de référence'!$I$6:$I$4786)&gt;0,IFERROR((VLOOKUP(E2118,'Volet 1 - Domaines 2&amp;3'!$A$39:$L$43,11,0)*D2118+VLOOKUP(E2118,'Volet 1 - Domaines 2&amp;3'!$A$39:$L$43,12,0))*$B$6,error),"")</f>
        <v/>
      </c>
      <c r="H2118" s="119" t="str" cm="1">
        <f t="array" ref="H2118">IF(SUMIF('BDD de référence'!$B$6:$B$4786,A2118,'BDD de référence'!$J$6:$J$4786)&gt;0,IFERROR((VLOOKUP(E2118,'Volet 1 - Domaines 2&amp;3'!$A$39:$L$43,11,0)*D2118+VLOOKUP(E2118,'Volet 1 - Domaines 2&amp;3'!$A$39:$L$43,12,0))*$B$6,error),"")</f>
        <v/>
      </c>
      <c r="I2118" s="119">
        <f>IFERROR((VLOOKUP(E2118,'Simulations - Consolidé'!$A$41:$P$45,15,0)*D2118+VLOOKUP(E2118,'Simulations - Consolidé'!$A$41:$P$45,16,0)),"")*$C$6</f>
        <v>13914.637293469708</v>
      </c>
      <c r="J2118" s="167">
        <v>8858.07</v>
      </c>
      <c r="K2118" s="167">
        <v>10629.69</v>
      </c>
      <c r="L2118" s="167">
        <v>7787.6500000000005</v>
      </c>
      <c r="M2118" s="167">
        <v>9345.18</v>
      </c>
      <c r="N2118" s="167">
        <v>6127.96</v>
      </c>
      <c r="O2118" s="167">
        <v>7353.56</v>
      </c>
    </row>
    <row r="2119" spans="1:15">
      <c r="A2119" s="1" t="s">
        <v>8733</v>
      </c>
      <c r="B2119" s="1" t="str">
        <f>VLOOKUP(A2119,'BDD de référence'!$B$5:$D$5006,3,0)</f>
        <v>75</v>
      </c>
      <c r="C2119" s="1" t="str">
        <f>VLOOKUP(A2119,'BDD de référence'!$B$5:$E$5006,4,0)</f>
        <v>Ile-de-France</v>
      </c>
      <c r="D2119" s="201">
        <v>52066</v>
      </c>
      <c r="E2119" s="189" t="str">
        <f t="shared" si="32"/>
        <v>Tranche C</v>
      </c>
      <c r="F2119" s="119">
        <f>IFERROR((VLOOKUP(E2119,'Simulations - Consolidé'!$A$41:$P$45,13,0)*D2119+VLOOKUP(E2119,'Simulations - Consolidé'!$A$41:$P$45,14,0)),"")*$B$6</f>
        <v>53153.600963855424</v>
      </c>
      <c r="G2119" s="119" t="str" cm="1">
        <f t="array" ref="G2119">IF(SUMIF('BDD de référence'!$B$6:$B$4786,A2119,'BDD de référence'!$I$6:$I$4786)&gt;0,IFERROR((VLOOKUP(E2119,'Volet 1 - Domaines 2&amp;3'!$A$39:$L$43,11,0)*D2119+VLOOKUP(E2119,'Volet 1 - Domaines 2&amp;3'!$A$39:$L$43,12,0))*$B$6,error),"")</f>
        <v/>
      </c>
      <c r="H2119" s="119" cm="1">
        <f t="array" ref="H2119">IF(SUMIF('BDD de référence'!$B$6:$B$4786,A2119,'BDD de référence'!$J$6:$J$4786)&gt;0,IFERROR((VLOOKUP(E2119,'Volet 1 - Domaines 2&amp;3'!$A$39:$L$43,11,0)*D2119+VLOOKUP(E2119,'Volet 1 - Domaines 2&amp;3'!$A$39:$L$43,12,0))*$B$6,error),"")</f>
        <v>25248.957108433733</v>
      </c>
      <c r="I2119" s="119">
        <f>IFERROR((VLOOKUP(E2119,'Simulations - Consolidé'!$A$41:$P$45,15,0)*D2119+VLOOKUP(E2119,'Simulations - Consolidé'!$A$41:$P$45,16,0)),"")*$C$6</f>
        <v>23106.945612694682</v>
      </c>
      <c r="J2119" s="167">
        <v>14039.300000000001</v>
      </c>
      <c r="K2119" s="167">
        <v>16847.16</v>
      </c>
      <c r="L2119" s="167">
        <v>11186.32</v>
      </c>
      <c r="M2119" s="167">
        <v>13423.59</v>
      </c>
      <c r="N2119" s="167">
        <v>8091.55</v>
      </c>
      <c r="O2119" s="167">
        <v>9709.86</v>
      </c>
    </row>
    <row r="2120" spans="1:15">
      <c r="A2120" s="1" t="s">
        <v>8840</v>
      </c>
      <c r="B2120" s="1" t="str">
        <f>VLOOKUP(A2120,'BDD de référence'!$B$5:$D$5006,3,0)</f>
        <v>75</v>
      </c>
      <c r="C2120" s="1" t="str">
        <f>VLOOKUP(A2120,'BDD de référence'!$B$5:$E$5006,4,0)</f>
        <v>Ile-de-France</v>
      </c>
      <c r="D2120" s="201">
        <v>15258</v>
      </c>
      <c r="E2120" s="189" t="str">
        <f t="shared" si="32"/>
        <v>Tranche B</v>
      </c>
      <c r="F2120" s="119">
        <f>IFERROR((VLOOKUP(E2120,'Simulations - Consolidé'!$A$41:$P$45,13,0)*D2120+VLOOKUP(E2120,'Simulations - Consolidé'!$A$41:$P$45,14,0)),"")*$B$6</f>
        <v>31268.593548387093</v>
      </c>
      <c r="G2120" s="119" t="str" cm="1">
        <f t="array" ref="G2120">IF(SUMIF('BDD de référence'!$B$6:$B$4786,A2120,'BDD de référence'!$I$6:$I$4786)&gt;0,IFERROR((VLOOKUP(E2120,'Volet 1 - Domaines 2&amp;3'!$A$39:$L$43,11,0)*D2120+VLOOKUP(E2120,'Volet 1 - Domaines 2&amp;3'!$A$39:$L$43,12,0))*$B$6,error),"")</f>
        <v/>
      </c>
      <c r="H2120" s="119" cm="1">
        <f t="array" ref="H2120">IF(SUMIF('BDD de référence'!$B$6:$B$4786,A2120,'BDD de référence'!$J$6:$J$4786)&gt;0,IFERROR((VLOOKUP(E2120,'Volet 1 - Domaines 2&amp;3'!$A$39:$L$43,11,0)*D2120+VLOOKUP(E2120,'Volet 1 - Domaines 2&amp;3'!$A$39:$L$43,12,0))*$B$6,error),"")</f>
        <v>16937.154838709674</v>
      </c>
      <c r="I2120" s="119">
        <f>IFERROR((VLOOKUP(E2120,'Simulations - Consolidé'!$A$41:$P$45,15,0)*D2120+VLOOKUP(E2120,'Simulations - Consolidé'!$A$41:$P$45,16,0)),"")*$C$6</f>
        <v>13593.090165224232</v>
      </c>
      <c r="J2120" s="167">
        <v>8691.89</v>
      </c>
      <c r="K2120" s="167">
        <v>10430.27</v>
      </c>
      <c r="L2120" s="167">
        <v>7636.5700000000006</v>
      </c>
      <c r="M2120" s="167">
        <v>9163.89</v>
      </c>
      <c r="N2120" s="167">
        <v>6082.6500000000005</v>
      </c>
      <c r="O2120" s="167">
        <v>7299.18</v>
      </c>
    </row>
    <row r="2121" spans="1:15">
      <c r="A2121" s="1" t="s">
        <v>8898</v>
      </c>
      <c r="B2121" s="1" t="str">
        <f>VLOOKUP(A2121,'BDD de référence'!$B$5:$D$5006,3,0)</f>
        <v>75</v>
      </c>
      <c r="C2121" s="1" t="str">
        <f>VLOOKUP(A2121,'BDD de référence'!$B$5:$E$5006,4,0)</f>
        <v>Ile-de-France</v>
      </c>
      <c r="D2121" s="201">
        <v>7956</v>
      </c>
      <c r="E2121" s="189" t="str">
        <f t="shared" si="32"/>
        <v>Tranche B</v>
      </c>
      <c r="F2121" s="119">
        <f>IFERROR((VLOOKUP(E2121,'Simulations - Consolidé'!$A$41:$P$45,13,0)*D2121+VLOOKUP(E2121,'Simulations - Consolidé'!$A$41:$P$45,14,0)),"")*$B$6</f>
        <v>21658.219354838708</v>
      </c>
      <c r="G2121" s="119" t="str" cm="1">
        <f t="array" ref="G2121">IF(SUMIF('BDD de référence'!$B$6:$B$4786,A2121,'BDD de référence'!$I$6:$I$4786)&gt;0,IFERROR((VLOOKUP(E2121,'Volet 1 - Domaines 2&amp;3'!$A$39:$L$43,11,0)*D2121+VLOOKUP(E2121,'Volet 1 - Domaines 2&amp;3'!$A$39:$L$43,12,0))*$B$6,error),"")</f>
        <v/>
      </c>
      <c r="H2121" s="119" cm="1">
        <f t="array" ref="H2121">IF(SUMIF('BDD de référence'!$B$6:$B$4786,A2121,'BDD de référence'!$J$6:$J$4786)&gt;0,IFERROR((VLOOKUP(E2121,'Volet 1 - Domaines 2&amp;3'!$A$39:$L$43,11,0)*D2121+VLOOKUP(E2121,'Volet 1 - Domaines 2&amp;3'!$A$39:$L$43,12,0))*$B$6,error),"")</f>
        <v>11731.535483870966</v>
      </c>
      <c r="I2121" s="119">
        <f>IFERROR((VLOOKUP(E2121,'Simulations - Consolidé'!$A$41:$P$45,15,0)*D2121+VLOOKUP(E2121,'Simulations - Consolidé'!$A$41:$P$45,16,0)),"")*$C$6</f>
        <v>9415.2660896931538</v>
      </c>
      <c r="J2121" s="167">
        <v>6532.7</v>
      </c>
      <c r="K2121" s="167">
        <v>7839.24</v>
      </c>
      <c r="L2121" s="167">
        <v>5673.66</v>
      </c>
      <c r="M2121" s="167">
        <v>6808.4000000000005</v>
      </c>
      <c r="N2121" s="167">
        <v>5493.77</v>
      </c>
      <c r="O2121" s="167">
        <v>6592.5300000000007</v>
      </c>
    </row>
    <row r="2122" spans="1:15">
      <c r="A2122" s="1" t="s">
        <v>8784</v>
      </c>
      <c r="B2122" s="1" t="str">
        <f>VLOOKUP(A2122,'BDD de référence'!$B$5:$D$5006,3,0)</f>
        <v>75</v>
      </c>
      <c r="C2122" s="1" t="str">
        <f>VLOOKUP(A2122,'BDD de référence'!$B$5:$E$5006,4,0)</f>
        <v>Ile-de-France</v>
      </c>
      <c r="D2122" s="201">
        <v>26601</v>
      </c>
      <c r="E2122" s="189" t="str">
        <f t="shared" si="32"/>
        <v>Tranche C</v>
      </c>
      <c r="F2122" s="119">
        <f>IFERROR((VLOOKUP(E2122,'Simulations - Consolidé'!$A$41:$P$45,13,0)*D2122+VLOOKUP(E2122,'Simulations - Consolidé'!$A$41:$P$45,14,0)),"")*$B$6</f>
        <v>42513.526265060238</v>
      </c>
      <c r="G2122" s="119" t="str" cm="1">
        <f t="array" ref="G2122">IF(SUMIF('BDD de référence'!$B$6:$B$4786,A2122,'BDD de référence'!$I$6:$I$4786)&gt;0,IFERROR((VLOOKUP(E2122,'Volet 1 - Domaines 2&amp;3'!$A$39:$L$43,11,0)*D2122+VLOOKUP(E2122,'Volet 1 - Domaines 2&amp;3'!$A$39:$L$43,12,0))*$B$6,error),"")</f>
        <v/>
      </c>
      <c r="H2122" s="119" cm="1">
        <f t="array" ref="H2122">IF(SUMIF('BDD de référence'!$B$6:$B$4786,A2122,'BDD de référence'!$J$6:$J$4786)&gt;0,IFERROR((VLOOKUP(E2122,'Volet 1 - Domaines 2&amp;3'!$A$39:$L$43,11,0)*D2122+VLOOKUP(E2122,'Volet 1 - Domaines 2&amp;3'!$A$39:$L$43,12,0))*$B$6,error),"")</f>
        <v>22536.781204819275</v>
      </c>
      <c r="I2122" s="119">
        <f>IFERROR((VLOOKUP(E2122,'Simulations - Consolidé'!$A$41:$P$45,15,0)*D2122+VLOOKUP(E2122,'Simulations - Consolidé'!$A$41:$P$45,16,0)),"")*$C$6</f>
        <v>18481.489897149575</v>
      </c>
      <c r="J2122" s="167">
        <v>11278.03</v>
      </c>
      <c r="K2122" s="167">
        <v>13533.64</v>
      </c>
      <c r="L2122" s="167">
        <v>9805.69</v>
      </c>
      <c r="M2122" s="167">
        <v>11766.83</v>
      </c>
      <c r="N2122" s="167">
        <v>6864.31</v>
      </c>
      <c r="O2122" s="167">
        <v>8237.18</v>
      </c>
    </row>
    <row r="2123" spans="1:15">
      <c r="A2123" s="1" t="s">
        <v>8789</v>
      </c>
      <c r="B2123" s="1" t="str">
        <f>VLOOKUP(A2123,'BDD de référence'!$B$5:$D$5006,3,0)</f>
        <v>75</v>
      </c>
      <c r="C2123" s="1" t="str">
        <f>VLOOKUP(A2123,'BDD de référence'!$B$5:$E$5006,4,0)</f>
        <v>Ile-de-France</v>
      </c>
      <c r="D2123" s="201">
        <v>25148.5</v>
      </c>
      <c r="E2123" s="189" t="str">
        <f t="shared" ref="E2123:E2186" si="33">IF(D2123&gt;230000,"Tranche D",IF(D2123&lt;7000,"Tranche A",IF(D2123&lt;22500,"Tranche B","Tranche C")))</f>
        <v>Tranche C</v>
      </c>
      <c r="F2123" s="119">
        <f>IFERROR((VLOOKUP(E2123,'Simulations - Consolidé'!$A$41:$P$45,13,0)*D2123+VLOOKUP(E2123,'Simulations - Consolidé'!$A$41:$P$45,14,0)),"")*$B$6</f>
        <v>41906.626265060237</v>
      </c>
      <c r="G2123" s="119" t="str" cm="1">
        <f t="array" ref="G2123">IF(SUMIF('BDD de référence'!$B$6:$B$4786,A2123,'BDD de référence'!$I$6:$I$4786)&gt;0,IFERROR((VLOOKUP(E2123,'Volet 1 - Domaines 2&amp;3'!$A$39:$L$43,11,0)*D2123+VLOOKUP(E2123,'Volet 1 - Domaines 2&amp;3'!$A$39:$L$43,12,0))*$B$6,error),"")</f>
        <v/>
      </c>
      <c r="H2123" s="119" cm="1">
        <f t="array" ref="H2123">IF(SUMIF('BDD de référence'!$B$6:$B$4786,A2123,'BDD de référence'!$J$6:$J$4786)&gt;0,IFERROR((VLOOKUP(E2123,'Volet 1 - Domaines 2&amp;3'!$A$39:$L$43,11,0)*D2123+VLOOKUP(E2123,'Volet 1 - Domaines 2&amp;3'!$A$39:$L$43,12,0))*$B$6,error),"")</f>
        <v>22382.081204819275</v>
      </c>
      <c r="I2123" s="119">
        <f>IFERROR((VLOOKUP(E2123,'Simulations - Consolidé'!$A$41:$P$45,15,0)*D2123+VLOOKUP(E2123,'Simulations - Consolidé'!$A$41:$P$45,16,0)),"")*$C$6</f>
        <v>18217.658189832506</v>
      </c>
      <c r="J2123" s="167">
        <v>11120.53</v>
      </c>
      <c r="K2123" s="167">
        <v>13344.64</v>
      </c>
      <c r="L2123" s="167">
        <v>9726.94</v>
      </c>
      <c r="M2123" s="167">
        <v>11672.33</v>
      </c>
      <c r="N2123" s="167">
        <v>6794.31</v>
      </c>
      <c r="O2123" s="167">
        <v>8153.18</v>
      </c>
    </row>
    <row r="2124" spans="1:15">
      <c r="A2124" s="1" t="s">
        <v>8727</v>
      </c>
      <c r="B2124" s="1" t="str">
        <f>VLOOKUP(A2124,'BDD de référence'!$B$5:$D$5006,3,0)</f>
        <v>75</v>
      </c>
      <c r="C2124" s="1" t="str">
        <f>VLOOKUP(A2124,'BDD de référence'!$B$5:$E$5006,4,0)</f>
        <v>Ile-de-France</v>
      </c>
      <c r="D2124" s="201">
        <v>60707.5</v>
      </c>
      <c r="E2124" s="189" t="str">
        <f t="shared" si="33"/>
        <v>Tranche C</v>
      </c>
      <c r="F2124" s="119">
        <f>IFERROR((VLOOKUP(E2124,'Simulations - Consolidé'!$A$41:$P$45,13,0)*D2124+VLOOKUP(E2124,'Simulations - Consolidé'!$A$41:$P$45,14,0)),"")*$B$6</f>
        <v>56764.290361445775</v>
      </c>
      <c r="G2124" s="119" t="str" cm="1">
        <f t="array" ref="G2124">IF(SUMIF('BDD de référence'!$B$6:$B$4786,A2124,'BDD de référence'!$I$6:$I$4786)&gt;0,IFERROR((VLOOKUP(E2124,'Volet 1 - Domaines 2&amp;3'!$A$39:$L$43,11,0)*D2124+VLOOKUP(E2124,'Volet 1 - Domaines 2&amp;3'!$A$39:$L$43,12,0))*$B$6,error),"")</f>
        <v/>
      </c>
      <c r="H2124" s="119" cm="1">
        <f t="array" ref="H2124">IF(SUMIF('BDD de référence'!$B$6:$B$4786,A2124,'BDD de référence'!$J$6:$J$4786)&gt;0,IFERROR((VLOOKUP(E2124,'Volet 1 - Domaines 2&amp;3'!$A$39:$L$43,11,0)*D2124+VLOOKUP(E2124,'Volet 1 - Domaines 2&amp;3'!$A$39:$L$43,12,0))*$B$6,error),"")</f>
        <v>26169.328915662649</v>
      </c>
      <c r="I2124" s="119">
        <f>IFERROR((VLOOKUP(E2124,'Simulations - Consolidé'!$A$41:$P$45,15,0)*D2124+VLOOKUP(E2124,'Simulations - Consolidé'!$A$41:$P$45,16,0)),"")*$C$6</f>
        <v>24676.585336467822</v>
      </c>
      <c r="J2124" s="167">
        <v>14976.32</v>
      </c>
      <c r="K2124" s="167">
        <v>17971.59</v>
      </c>
      <c r="L2124" s="167">
        <v>11654.83</v>
      </c>
      <c r="M2124" s="167">
        <v>13985.800000000001</v>
      </c>
      <c r="N2124" s="167">
        <v>8508</v>
      </c>
      <c r="O2124" s="167">
        <v>10209.6</v>
      </c>
    </row>
    <row r="2125" spans="1:15">
      <c r="A2125" s="1" t="s">
        <v>8722</v>
      </c>
      <c r="B2125" s="1" t="str">
        <f>VLOOKUP(A2125,'BDD de référence'!$B$5:$D$5006,3,0)</f>
        <v>75</v>
      </c>
      <c r="C2125" s="1" t="str">
        <f>VLOOKUP(A2125,'BDD de référence'!$B$5:$E$5006,4,0)</f>
        <v>Ile-de-France</v>
      </c>
      <c r="D2125" s="201">
        <v>70132</v>
      </c>
      <c r="E2125" s="189" t="str">
        <f t="shared" si="33"/>
        <v>Tranche C</v>
      </c>
      <c r="F2125" s="119">
        <f>IFERROR((VLOOKUP(E2125,'Simulations - Consolidé'!$A$41:$P$45,13,0)*D2125+VLOOKUP(E2125,'Simulations - Consolidé'!$A$41:$P$45,14,0)),"")*$B$6</f>
        <v>60702.141686746982</v>
      </c>
      <c r="G2125" s="119" t="str" cm="1">
        <f t="array" ref="G2125">IF(SUMIF('BDD de référence'!$B$6:$B$4786,A2125,'BDD de référence'!$I$6:$I$4786)&gt;0,IFERROR((VLOOKUP(E2125,'Volet 1 - Domaines 2&amp;3'!$A$39:$L$43,11,0)*D2125+VLOOKUP(E2125,'Volet 1 - Domaines 2&amp;3'!$A$39:$L$43,12,0))*$B$6,error),"")</f>
        <v/>
      </c>
      <c r="H2125" s="119" cm="1">
        <f t="array" ref="H2125">IF(SUMIF('BDD de référence'!$B$6:$B$4786,A2125,'BDD de référence'!$J$6:$J$4786)&gt;0,IFERROR((VLOOKUP(E2125,'Volet 1 - Domaines 2&amp;3'!$A$39:$L$43,11,0)*D2125+VLOOKUP(E2125,'Volet 1 - Domaines 2&amp;3'!$A$39:$L$43,12,0))*$B$6,error),"")</f>
        <v>27173.094939759038</v>
      </c>
      <c r="I2125" s="119">
        <f>IFERROR((VLOOKUP(E2125,'Simulations - Consolidé'!$A$41:$P$45,15,0)*D2125+VLOOKUP(E2125,'Simulations - Consolidé'!$A$41:$P$45,16,0)),"")*$C$6</f>
        <v>26388.448968557157</v>
      </c>
      <c r="J2125" s="167">
        <v>15998.25</v>
      </c>
      <c r="K2125" s="167">
        <v>19197.900000000001</v>
      </c>
      <c r="L2125" s="167">
        <v>12165.800000000001</v>
      </c>
      <c r="M2125" s="167">
        <v>14598.96</v>
      </c>
      <c r="N2125" s="167">
        <v>8962.2000000000007</v>
      </c>
      <c r="O2125" s="167">
        <v>10754.64</v>
      </c>
    </row>
    <row r="2126" spans="1:15">
      <c r="A2126" s="1" t="s">
        <v>8835</v>
      </c>
      <c r="B2126" s="1" t="str">
        <f>VLOOKUP(A2126,'BDD de référence'!$B$5:$D$5006,3,0)</f>
        <v>75</v>
      </c>
      <c r="C2126" s="1" t="str">
        <f>VLOOKUP(A2126,'BDD de référence'!$B$5:$E$5006,4,0)</f>
        <v>Ile-de-France</v>
      </c>
      <c r="D2126" s="201">
        <v>16993</v>
      </c>
      <c r="E2126" s="189" t="str">
        <f t="shared" si="33"/>
        <v>Tranche B</v>
      </c>
      <c r="F2126" s="119">
        <f>IFERROR((VLOOKUP(E2126,'Simulations - Consolidé'!$A$41:$P$45,13,0)*D2126+VLOOKUP(E2126,'Simulations - Consolidé'!$A$41:$P$45,14,0)),"")*$B$6</f>
        <v>33552.077419354835</v>
      </c>
      <c r="G2126" s="119" t="str" cm="1">
        <f t="array" ref="G2126">IF(SUMIF('BDD de référence'!$B$6:$B$4786,A2126,'BDD de référence'!$I$6:$I$4786)&gt;0,IFERROR((VLOOKUP(E2126,'Volet 1 - Domaines 2&amp;3'!$A$39:$L$43,11,0)*D2126+VLOOKUP(E2126,'Volet 1 - Domaines 2&amp;3'!$A$39:$L$43,12,0))*$B$6,error),"")</f>
        <v/>
      </c>
      <c r="H2126" s="119" cm="1">
        <f t="array" ref="H2126">IF(SUMIF('BDD de référence'!$B$6:$B$4786,A2126,'BDD de référence'!$J$6:$J$4786)&gt;0,IFERROR((VLOOKUP(E2126,'Volet 1 - Domaines 2&amp;3'!$A$39:$L$43,11,0)*D2126+VLOOKUP(E2126,'Volet 1 - Domaines 2&amp;3'!$A$39:$L$43,12,0))*$B$6,error),"")</f>
        <v>18174.04193548387</v>
      </c>
      <c r="I2126" s="119">
        <f>IFERROR((VLOOKUP(E2126,'Simulations - Consolidé'!$A$41:$P$45,15,0)*D2126+VLOOKUP(E2126,'Simulations - Consolidé'!$A$41:$P$45,16,0)),"")*$C$6</f>
        <v>14585.76679779701</v>
      </c>
      <c r="J2126" s="167">
        <v>9204.93</v>
      </c>
      <c r="K2126" s="167">
        <v>11045.92</v>
      </c>
      <c r="L2126" s="167">
        <v>8102.96</v>
      </c>
      <c r="M2126" s="167">
        <v>9723.56</v>
      </c>
      <c r="N2126" s="167">
        <v>6222.56</v>
      </c>
      <c r="O2126" s="167">
        <v>7467.08</v>
      </c>
    </row>
    <row r="2127" spans="1:15">
      <c r="A2127" s="1" t="s">
        <v>8808</v>
      </c>
      <c r="B2127" s="1" t="str">
        <f>VLOOKUP(A2127,'BDD de référence'!$B$5:$D$5006,3,0)</f>
        <v>75</v>
      </c>
      <c r="C2127" s="1" t="str">
        <f>VLOOKUP(A2127,'BDD de référence'!$B$5:$E$5006,4,0)</f>
        <v>Ile-de-France</v>
      </c>
      <c r="D2127" s="201">
        <v>20967.5</v>
      </c>
      <c r="E2127" s="189" t="str">
        <f t="shared" si="33"/>
        <v>Tranche B</v>
      </c>
      <c r="F2127" s="119">
        <f>IFERROR((VLOOKUP(E2127,'Simulations - Consolidé'!$A$41:$P$45,13,0)*D2127+VLOOKUP(E2127,'Simulations - Consolidé'!$A$41:$P$45,14,0)),"")*$B$6</f>
        <v>38783.032258064515</v>
      </c>
      <c r="G2127" s="119" t="str" cm="1">
        <f t="array" ref="G2127">IF(SUMIF('BDD de référence'!$B$6:$B$4786,A2127,'BDD de référence'!$I$6:$I$4786)&gt;0,IFERROR((VLOOKUP(E2127,'Volet 1 - Domaines 2&amp;3'!$A$39:$L$43,11,0)*D2127+VLOOKUP(E2127,'Volet 1 - Domaines 2&amp;3'!$A$39:$L$43,12,0))*$B$6,error),"")</f>
        <v/>
      </c>
      <c r="H2127" s="119" cm="1">
        <f t="array" ref="H2127">IF(SUMIF('BDD de référence'!$B$6:$B$4786,A2127,'BDD de référence'!$J$6:$J$4786)&gt;0,IFERROR((VLOOKUP(E2127,'Volet 1 - Domaines 2&amp;3'!$A$39:$L$43,11,0)*D2127+VLOOKUP(E2127,'Volet 1 - Domaines 2&amp;3'!$A$39:$L$43,12,0))*$B$6,error),"")</f>
        <v>21007.47580645161</v>
      </c>
      <c r="I2127" s="119">
        <f>IFERROR((VLOOKUP(E2127,'Simulations - Consolidé'!$A$41:$P$45,15,0)*D2127+VLOOKUP(E2127,'Simulations - Consolidé'!$A$41:$P$45,16,0)),"")*$C$6</f>
        <v>16859.768686073956</v>
      </c>
      <c r="J2127" s="167">
        <v>10380.18</v>
      </c>
      <c r="K2127" s="167">
        <v>12456.22</v>
      </c>
      <c r="L2127" s="167">
        <v>9171.380000000001</v>
      </c>
      <c r="M2127" s="167">
        <v>11005.66</v>
      </c>
      <c r="N2127" s="167">
        <v>6543.09</v>
      </c>
      <c r="O2127" s="167">
        <v>7851.71</v>
      </c>
    </row>
    <row r="2128" spans="1:15">
      <c r="A2128" s="1" t="s">
        <v>8863</v>
      </c>
      <c r="B2128" s="1" t="str">
        <f>VLOOKUP(A2128,'BDD de référence'!$B$5:$D$5006,3,0)</f>
        <v>75</v>
      </c>
      <c r="C2128" s="1" t="str">
        <f>VLOOKUP(A2128,'BDD de référence'!$B$5:$E$5006,4,0)</f>
        <v>Ile-de-France</v>
      </c>
      <c r="D2128" s="201">
        <v>12382</v>
      </c>
      <c r="E2128" s="189" t="str">
        <f t="shared" si="33"/>
        <v>Tranche B</v>
      </c>
      <c r="F2128" s="119">
        <f>IFERROR((VLOOKUP(E2128,'Simulations - Consolidé'!$A$41:$P$45,13,0)*D2128+VLOOKUP(E2128,'Simulations - Consolidé'!$A$41:$P$45,14,0)),"")*$B$6</f>
        <v>27483.4064516129</v>
      </c>
      <c r="G2128" s="119" t="str" cm="1">
        <f t="array" ref="G2128">IF(SUMIF('BDD de référence'!$B$6:$B$4786,A2128,'BDD de référence'!$I$6:$I$4786)&gt;0,IFERROR((VLOOKUP(E2128,'Volet 1 - Domaines 2&amp;3'!$A$39:$L$43,11,0)*D2128+VLOOKUP(E2128,'Volet 1 - Domaines 2&amp;3'!$A$39:$L$43,12,0))*$B$6,error),"")</f>
        <v/>
      </c>
      <c r="H2128" s="119" t="str" cm="1">
        <f t="array" ref="H2128">IF(SUMIF('BDD de référence'!$B$6:$B$4786,A2128,'BDD de référence'!$J$6:$J$4786)&gt;0,IFERROR((VLOOKUP(E2128,'Volet 1 - Domaines 2&amp;3'!$A$39:$L$43,11,0)*D2128+VLOOKUP(E2128,'Volet 1 - Domaines 2&amp;3'!$A$39:$L$43,12,0))*$B$6,error),"")</f>
        <v/>
      </c>
      <c r="I2128" s="119">
        <f>IFERROR((VLOOKUP(E2128,'Simulations - Consolidé'!$A$41:$P$45,15,0)*D2128+VLOOKUP(E2128,'Simulations - Consolidé'!$A$41:$P$45,16,0)),"")*$C$6</f>
        <v>11947.592761605034</v>
      </c>
      <c r="J2128" s="167">
        <v>7841.46</v>
      </c>
      <c r="K2128" s="167">
        <v>9409.76</v>
      </c>
      <c r="L2128" s="167">
        <v>6863.45</v>
      </c>
      <c r="M2128" s="167">
        <v>8236.14</v>
      </c>
      <c r="N2128" s="167">
        <v>5850.7</v>
      </c>
      <c r="O2128" s="167">
        <v>7020.84</v>
      </c>
    </row>
    <row r="2129" spans="1:15">
      <c r="A2129" s="1" t="s">
        <v>8855</v>
      </c>
      <c r="B2129" s="1" t="str">
        <f>VLOOKUP(A2129,'BDD de référence'!$B$5:$D$5006,3,0)</f>
        <v>75</v>
      </c>
      <c r="C2129" s="1" t="str">
        <f>VLOOKUP(A2129,'BDD de référence'!$B$5:$E$5006,4,0)</f>
        <v>Ile-de-France</v>
      </c>
      <c r="D2129" s="201">
        <v>13633</v>
      </c>
      <c r="E2129" s="189" t="str">
        <f t="shared" si="33"/>
        <v>Tranche B</v>
      </c>
      <c r="F2129" s="119">
        <f>IFERROR((VLOOKUP(E2129,'Simulations - Consolidé'!$A$41:$P$45,13,0)*D2129+VLOOKUP(E2129,'Simulations - Consolidé'!$A$41:$P$45,14,0)),"")*$B$6</f>
        <v>29129.883870967744</v>
      </c>
      <c r="G2129" s="119" t="str" cm="1">
        <f t="array" ref="G2129">IF(SUMIF('BDD de référence'!$B$6:$B$4786,A2129,'BDD de référence'!$I$6:$I$4786)&gt;0,IFERROR((VLOOKUP(E2129,'Volet 1 - Domaines 2&amp;3'!$A$39:$L$43,11,0)*D2129+VLOOKUP(E2129,'Volet 1 - Domaines 2&amp;3'!$A$39:$L$43,12,0))*$B$6,error),"")</f>
        <v/>
      </c>
      <c r="H2129" s="119" cm="1">
        <f t="array" ref="H2129">IF(SUMIF('BDD de référence'!$B$6:$B$4786,A2129,'BDD de référence'!$J$6:$J$4786)&gt;0,IFERROR((VLOOKUP(E2129,'Volet 1 - Domaines 2&amp;3'!$A$39:$L$43,11,0)*D2129+VLOOKUP(E2129,'Volet 1 - Domaines 2&amp;3'!$A$39:$L$43,12,0))*$B$6,error),"")</f>
        <v>15778.687096774192</v>
      </c>
      <c r="I2129" s="119">
        <f>IFERROR((VLOOKUP(E2129,'Simulations - Consolidé'!$A$41:$P$45,15,0)*D2129+VLOOKUP(E2129,'Simulations - Consolidé'!$A$41:$P$45,16,0)),"")*$C$6</f>
        <v>12663.349803304485</v>
      </c>
      <c r="J2129" s="167">
        <v>8211.380000000001</v>
      </c>
      <c r="K2129" s="167">
        <v>9853.66</v>
      </c>
      <c r="L2129" s="167">
        <v>7199.74</v>
      </c>
      <c r="M2129" s="167">
        <v>8639.69</v>
      </c>
      <c r="N2129" s="167">
        <v>5951.6</v>
      </c>
      <c r="O2129" s="167">
        <v>7141.92</v>
      </c>
    </row>
    <row r="2130" spans="1:15">
      <c r="A2130" s="1" t="s">
        <v>8744</v>
      </c>
      <c r="B2130" s="1" t="str">
        <f>VLOOKUP(A2130,'BDD de référence'!$B$5:$D$5006,3,0)</f>
        <v>75</v>
      </c>
      <c r="C2130" s="1" t="str">
        <f>VLOOKUP(A2130,'BDD de référence'!$B$5:$E$5006,4,0)</f>
        <v>Ile-de-France</v>
      </c>
      <c r="D2130" s="201">
        <v>40230</v>
      </c>
      <c r="E2130" s="189" t="str">
        <f t="shared" si="33"/>
        <v>Tranche C</v>
      </c>
      <c r="F2130" s="119">
        <f>IFERROR((VLOOKUP(E2130,'Simulations - Consolidé'!$A$41:$P$45,13,0)*D2130+VLOOKUP(E2130,'Simulations - Consolidé'!$A$41:$P$45,14,0)),"")*$B$6</f>
        <v>48208.149397590365</v>
      </c>
      <c r="G2130" s="119" t="str" cm="1">
        <f t="array" ref="G2130">IF(SUMIF('BDD de référence'!$B$6:$B$4786,A2130,'BDD de référence'!$I$6:$I$4786)&gt;0,IFERROR((VLOOKUP(E2130,'Volet 1 - Domaines 2&amp;3'!$A$39:$L$43,11,0)*D2130+VLOOKUP(E2130,'Volet 1 - Domaines 2&amp;3'!$A$39:$L$43,12,0))*$B$6,error),"")</f>
        <v/>
      </c>
      <c r="H2130" s="119" t="str" cm="1">
        <f t="array" ref="H2130">IF(SUMIF('BDD de référence'!$B$6:$B$4786,A2130,'BDD de référence'!$J$6:$J$4786)&gt;0,IFERROR((VLOOKUP(E2130,'Volet 1 - Domaines 2&amp;3'!$A$39:$L$43,11,0)*D2130+VLOOKUP(E2130,'Volet 1 - Domaines 2&amp;3'!$A$39:$L$43,12,0))*$B$6,error),"")</f>
        <v/>
      </c>
      <c r="I2130" s="119">
        <f>IFERROR((VLOOKUP(E2130,'Simulations - Consolidé'!$A$41:$P$45,15,0)*D2130+VLOOKUP(E2130,'Simulations - Consolidé'!$A$41:$P$45,16,0)),"")*$C$6</f>
        <v>20957.057772553628</v>
      </c>
      <c r="J2130" s="167">
        <v>12755.87</v>
      </c>
      <c r="K2130" s="167">
        <v>15307.050000000001</v>
      </c>
      <c r="L2130" s="167">
        <v>10544.6</v>
      </c>
      <c r="M2130" s="167">
        <v>12653.52</v>
      </c>
      <c r="N2130" s="167">
        <v>7521.13</v>
      </c>
      <c r="O2130" s="167">
        <v>9025.36</v>
      </c>
    </row>
    <row r="2131" spans="1:15">
      <c r="A2131" s="1" t="s">
        <v>8873</v>
      </c>
      <c r="B2131" s="1" t="str">
        <f>VLOOKUP(A2131,'BDD de référence'!$B$5:$D$5006,3,0)</f>
        <v>75</v>
      </c>
      <c r="C2131" s="1" t="str">
        <f>VLOOKUP(A2131,'BDD de référence'!$B$5:$E$5006,4,0)</f>
        <v>Ile-de-France</v>
      </c>
      <c r="D2131" s="201">
        <v>11232</v>
      </c>
      <c r="E2131" s="189" t="str">
        <f t="shared" si="33"/>
        <v>Tranche B</v>
      </c>
      <c r="F2131" s="119">
        <f>IFERROR((VLOOKUP(E2131,'Simulations - Consolidé'!$A$41:$P$45,13,0)*D2131+VLOOKUP(E2131,'Simulations - Consolidé'!$A$41:$P$45,14,0)),"")*$B$6</f>
        <v>25969.858064516127</v>
      </c>
      <c r="G2131" s="119" t="str" cm="1">
        <f t="array" ref="G2131">IF(SUMIF('BDD de référence'!$B$6:$B$4786,A2131,'BDD de référence'!$I$6:$I$4786)&gt;0,IFERROR((VLOOKUP(E2131,'Volet 1 - Domaines 2&amp;3'!$A$39:$L$43,11,0)*D2131+VLOOKUP(E2131,'Volet 1 - Domaines 2&amp;3'!$A$39:$L$43,12,0))*$B$6,error),"")</f>
        <v/>
      </c>
      <c r="H2131" s="119" cm="1">
        <f t="array" ref="H2131">IF(SUMIF('BDD de référence'!$B$6:$B$4786,A2131,'BDD de référence'!$J$6:$J$4786)&gt;0,IFERROR((VLOOKUP(E2131,'Volet 1 - Domaines 2&amp;3'!$A$39:$L$43,11,0)*D2131+VLOOKUP(E2131,'Volet 1 - Domaines 2&amp;3'!$A$39:$L$43,12,0))*$B$6,error),"")</f>
        <v>14067.006451612902</v>
      </c>
      <c r="I2131" s="119">
        <f>IFERROR((VLOOKUP(E2131,'Simulations - Consolidé'!$A$41:$P$45,15,0)*D2131+VLOOKUP(E2131,'Simulations - Consolidé'!$A$41:$P$45,16,0)),"")*$C$6</f>
        <v>11289.622659323368</v>
      </c>
      <c r="J2131" s="167">
        <v>7501.4</v>
      </c>
      <c r="K2131" s="167">
        <v>9001.68</v>
      </c>
      <c r="L2131" s="167">
        <v>6554.31</v>
      </c>
      <c r="M2131" s="167">
        <v>7865.18</v>
      </c>
      <c r="N2131" s="167">
        <v>5757.96</v>
      </c>
      <c r="O2131" s="167">
        <v>6909.56</v>
      </c>
    </row>
    <row r="2132" spans="1:15">
      <c r="A2132" s="1" t="s">
        <v>8736</v>
      </c>
      <c r="B2132" s="1" t="str">
        <f>VLOOKUP(A2132,'BDD de référence'!$B$5:$D$5006,3,0)</f>
        <v>75</v>
      </c>
      <c r="C2132" s="1" t="str">
        <f>VLOOKUP(A2132,'BDD de référence'!$B$5:$E$5006,4,0)</f>
        <v>Ile-de-France</v>
      </c>
      <c r="D2132" s="201">
        <v>51730</v>
      </c>
      <c r="E2132" s="189" t="str">
        <f t="shared" si="33"/>
        <v>Tranche C</v>
      </c>
      <c r="F2132" s="119">
        <f>IFERROR((VLOOKUP(E2132,'Simulations - Consolidé'!$A$41:$P$45,13,0)*D2132+VLOOKUP(E2132,'Simulations - Consolidé'!$A$41:$P$45,14,0)),"")*$B$6</f>
        <v>53013.209638554217</v>
      </c>
      <c r="G2132" s="119" t="str" cm="1">
        <f t="array" ref="G2132">IF(SUMIF('BDD de référence'!$B$6:$B$4786,A2132,'BDD de référence'!$I$6:$I$4786)&gt;0,IFERROR((VLOOKUP(E2132,'Volet 1 - Domaines 2&amp;3'!$A$39:$L$43,11,0)*D2132+VLOOKUP(E2132,'Volet 1 - Domaines 2&amp;3'!$A$39:$L$43,12,0))*$B$6,error),"")</f>
        <v/>
      </c>
      <c r="H2132" s="119" cm="1">
        <f t="array" ref="H2132">IF(SUMIF('BDD de référence'!$B$6:$B$4786,A2132,'BDD de référence'!$J$6:$J$4786)&gt;0,IFERROR((VLOOKUP(E2132,'Volet 1 - Domaines 2&amp;3'!$A$39:$L$43,11,0)*D2132+VLOOKUP(E2132,'Volet 1 - Domaines 2&amp;3'!$A$39:$L$43,12,0))*$B$6,error),"")</f>
        <v>25213.171084337348</v>
      </c>
      <c r="I2132" s="119">
        <f>IFERROR((VLOOKUP(E2132,'Simulations - Consolidé'!$A$41:$P$45,15,0)*D2132+VLOOKUP(E2132,'Simulations - Consolidé'!$A$41:$P$45,16,0)),"")*$C$6</f>
        <v>23045.914663532178</v>
      </c>
      <c r="J2132" s="167">
        <v>14002.86</v>
      </c>
      <c r="K2132" s="167">
        <v>16803.439999999999</v>
      </c>
      <c r="L2132" s="167">
        <v>11168.1</v>
      </c>
      <c r="M2132" s="167">
        <v>13401.72</v>
      </c>
      <c r="N2132" s="167">
        <v>8075.35</v>
      </c>
      <c r="O2132" s="167">
        <v>9690.42</v>
      </c>
    </row>
    <row r="2133" spans="1:15">
      <c r="A2133" s="1" t="s">
        <v>8781</v>
      </c>
      <c r="B2133" s="1" t="str">
        <f>VLOOKUP(A2133,'BDD de référence'!$B$5:$D$5006,3,0)</f>
        <v>75</v>
      </c>
      <c r="C2133" s="1" t="str">
        <f>VLOOKUP(A2133,'BDD de référence'!$B$5:$E$5006,4,0)</f>
        <v>Ile-de-France</v>
      </c>
      <c r="D2133" s="201">
        <v>28206</v>
      </c>
      <c r="E2133" s="189" t="str">
        <f t="shared" si="33"/>
        <v>Tranche C</v>
      </c>
      <c r="F2133" s="119">
        <f>IFERROR((VLOOKUP(E2133,'Simulations - Consolidé'!$A$41:$P$45,13,0)*D2133+VLOOKUP(E2133,'Simulations - Consolidé'!$A$41:$P$45,14,0)),"")*$B$6</f>
        <v>43184.145542168677</v>
      </c>
      <c r="G2133" s="119" t="str" cm="1">
        <f t="array" ref="G2133">IF(SUMIF('BDD de référence'!$B$6:$B$4786,A2133,'BDD de référence'!$I$6:$I$4786)&gt;0,IFERROR((VLOOKUP(E2133,'Volet 1 - Domaines 2&amp;3'!$A$39:$L$43,11,0)*D2133+VLOOKUP(E2133,'Volet 1 - Domaines 2&amp;3'!$A$39:$L$43,12,0))*$B$6,error),"")</f>
        <v/>
      </c>
      <c r="H2133" s="119" cm="1">
        <f t="array" ref="H2133">IF(SUMIF('BDD de référence'!$B$6:$B$4786,A2133,'BDD de référence'!$J$6:$J$4786)&gt;0,IFERROR((VLOOKUP(E2133,'Volet 1 - Domaines 2&amp;3'!$A$39:$L$43,11,0)*D2133+VLOOKUP(E2133,'Volet 1 - Domaines 2&amp;3'!$A$39:$L$43,12,0))*$B$6,error),"")</f>
        <v>22707.723373493973</v>
      </c>
      <c r="I2133" s="119">
        <f>IFERROR((VLOOKUP(E2133,'Simulations - Consolidé'!$A$41:$P$45,15,0)*D2133+VLOOKUP(E2133,'Simulations - Consolidé'!$A$41:$P$45,16,0)),"")*$C$6</f>
        <v>18773.021663238324</v>
      </c>
      <c r="J2133" s="167">
        <v>11452.06</v>
      </c>
      <c r="K2133" s="167">
        <v>13742.48</v>
      </c>
      <c r="L2133" s="167">
        <v>9892.7000000000007</v>
      </c>
      <c r="M2133" s="167">
        <v>11871.24</v>
      </c>
      <c r="N2133" s="167">
        <v>6941.66</v>
      </c>
      <c r="O2133" s="167">
        <v>8330</v>
      </c>
    </row>
    <row r="2134" spans="1:15">
      <c r="A2134" s="1" t="s">
        <v>8773</v>
      </c>
      <c r="B2134" s="1" t="str">
        <f>VLOOKUP(A2134,'BDD de référence'!$B$5:$D$5006,3,0)</f>
        <v>75</v>
      </c>
      <c r="C2134" s="1" t="str">
        <f>VLOOKUP(A2134,'BDD de référence'!$B$5:$E$5006,4,0)</f>
        <v>Ile-de-France</v>
      </c>
      <c r="D2134" s="201">
        <v>29743</v>
      </c>
      <c r="E2134" s="189" t="str">
        <f t="shared" si="33"/>
        <v>Tranche C</v>
      </c>
      <c r="F2134" s="119">
        <f>IFERROR((VLOOKUP(E2134,'Simulations - Consolidé'!$A$41:$P$45,13,0)*D2134+VLOOKUP(E2134,'Simulations - Consolidé'!$A$41:$P$45,14,0)),"")*$B$6</f>
        <v>43826.352289156624</v>
      </c>
      <c r="G2134" s="119" t="str" cm="1">
        <f t="array" ref="G2134">IF(SUMIF('BDD de référence'!$B$6:$B$4786,A2134,'BDD de référence'!$I$6:$I$4786)&gt;0,IFERROR((VLOOKUP(E2134,'Volet 1 - Domaines 2&amp;3'!$A$39:$L$43,11,0)*D2134+VLOOKUP(E2134,'Volet 1 - Domaines 2&amp;3'!$A$39:$L$43,12,0))*$B$6,error),"")</f>
        <v/>
      </c>
      <c r="H2134" s="119" t="str" cm="1">
        <f t="array" ref="H2134">IF(SUMIF('BDD de référence'!$B$6:$B$4786,A2134,'BDD de référence'!$J$6:$J$4786)&gt;0,IFERROR((VLOOKUP(E2134,'Volet 1 - Domaines 2&amp;3'!$A$39:$L$43,11,0)*D2134+VLOOKUP(E2134,'Volet 1 - Domaines 2&amp;3'!$A$39:$L$43,12,0))*$B$6,error),"")</f>
        <v/>
      </c>
      <c r="I2134" s="119">
        <f>IFERROR((VLOOKUP(E2134,'Simulations - Consolidé'!$A$41:$P$45,15,0)*D2134+VLOOKUP(E2134,'Simulations - Consolidé'!$A$41:$P$45,16,0)),"")*$C$6</f>
        <v>19052.201927710848</v>
      </c>
      <c r="J2134" s="167">
        <v>11618.73</v>
      </c>
      <c r="K2134" s="167">
        <v>13942.48</v>
      </c>
      <c r="L2134" s="167">
        <v>9976.0400000000009</v>
      </c>
      <c r="M2134" s="167">
        <v>11971.25</v>
      </c>
      <c r="N2134" s="167">
        <v>7015.74</v>
      </c>
      <c r="O2134" s="167">
        <v>8418.89</v>
      </c>
    </row>
    <row r="2135" spans="1:15">
      <c r="A2135" s="1" t="s">
        <v>8920</v>
      </c>
      <c r="B2135" s="1" t="str">
        <f>VLOOKUP(A2135,'BDD de référence'!$B$5:$D$5006,3,0)</f>
        <v>75</v>
      </c>
      <c r="C2135" s="1" t="str">
        <f>VLOOKUP(A2135,'BDD de référence'!$B$5:$E$5006,4,0)</f>
        <v>Ile-de-France</v>
      </c>
      <c r="D2135" s="201">
        <v>4169</v>
      </c>
      <c r="E2135" s="189" t="str">
        <f t="shared" si="33"/>
        <v>Tranche A</v>
      </c>
      <c r="F2135" s="119">
        <f>IFERROR((VLOOKUP(E2135,'Simulations - Consolidé'!$A$41:$P$45,13,0)*D2135+VLOOKUP(E2135,'Simulations - Consolidé'!$A$41:$P$45,14,0)),"")*$B$6</f>
        <v>18337.414285714287</v>
      </c>
      <c r="G2135" s="119" t="str" cm="1">
        <f t="array" ref="G2135">IF(SUMIF('BDD de référence'!$B$6:$B$4786,A2135,'BDD de référence'!$I$6:$I$4786)&gt;0,IFERROR((VLOOKUP(E2135,'Volet 1 - Domaines 2&amp;3'!$A$39:$L$43,11,0)*D2135+VLOOKUP(E2135,'Volet 1 - Domaines 2&amp;3'!$A$39:$L$43,12,0))*$B$6,error),"")</f>
        <v/>
      </c>
      <c r="H2135" s="119" cm="1">
        <f t="array" ref="H2135">IF(SUMIF('BDD de référence'!$B$6:$B$4786,A2135,'BDD de référence'!$J$6:$J$4786)&gt;0,IFERROR((VLOOKUP(E2135,'Volet 1 - Domaines 2&amp;3'!$A$39:$L$43,11,0)*D2135+VLOOKUP(E2135,'Volet 1 - Domaines 2&amp;3'!$A$39:$L$43,12,0))*$B$6,error),"")</f>
        <v>8815.5321428571424</v>
      </c>
      <c r="I2135" s="119">
        <f>IFERROR((VLOOKUP(E2135,'Simulations - Consolidé'!$A$41:$P$45,15,0)*D2135+VLOOKUP(E2135,'Simulations - Consolidé'!$A$41:$P$45,16,0)),"")*$C$6</f>
        <v>7971.6449477351916</v>
      </c>
      <c r="J2135" s="167">
        <v>5575.96</v>
      </c>
      <c r="K2135" s="167">
        <v>6691.16</v>
      </c>
      <c r="L2135" s="167">
        <v>4911.1400000000003</v>
      </c>
      <c r="M2135" s="167">
        <v>5893.37</v>
      </c>
      <c r="N2135" s="167">
        <v>5079.6499999999996</v>
      </c>
      <c r="O2135" s="167">
        <v>6095.58</v>
      </c>
    </row>
    <row r="2136" spans="1:15">
      <c r="A2136" s="1" t="s">
        <v>8802</v>
      </c>
      <c r="B2136" s="1" t="str">
        <f>VLOOKUP(A2136,'BDD de référence'!$B$5:$D$5006,3,0)</f>
        <v>75</v>
      </c>
      <c r="C2136" s="1" t="str">
        <f>VLOOKUP(A2136,'BDD de référence'!$B$5:$E$5006,4,0)</f>
        <v>Ile-de-France</v>
      </c>
      <c r="D2136" s="201">
        <v>21556.5</v>
      </c>
      <c r="E2136" s="189" t="str">
        <f t="shared" si="33"/>
        <v>Tranche B</v>
      </c>
      <c r="F2136" s="119">
        <f>IFERROR((VLOOKUP(E2136,'Simulations - Consolidé'!$A$41:$P$45,13,0)*D2136+VLOOKUP(E2136,'Simulations - Consolidé'!$A$41:$P$45,14,0)),"")*$B$6</f>
        <v>39558.232258064512</v>
      </c>
      <c r="G2136" s="119" t="str" cm="1">
        <f t="array" ref="G2136">IF(SUMIF('BDD de référence'!$B$6:$B$4786,A2136,'BDD de référence'!$I$6:$I$4786)&gt;0,IFERROR((VLOOKUP(E2136,'Volet 1 - Domaines 2&amp;3'!$A$39:$L$43,11,0)*D2136+VLOOKUP(E2136,'Volet 1 - Domaines 2&amp;3'!$A$39:$L$43,12,0))*$B$6,error),"")</f>
        <v/>
      </c>
      <c r="H2136" s="119" cm="1">
        <f t="array" ref="H2136">IF(SUMIF('BDD de référence'!$B$6:$B$4786,A2136,'BDD de référence'!$J$6:$J$4786)&gt;0,IFERROR((VLOOKUP(E2136,'Volet 1 - Domaines 2&amp;3'!$A$39:$L$43,11,0)*D2136+VLOOKUP(E2136,'Volet 1 - Domaines 2&amp;3'!$A$39:$L$43,12,0))*$B$6,error),"")</f>
        <v>21427.375806451611</v>
      </c>
      <c r="I2136" s="119">
        <f>IFERROR((VLOOKUP(E2136,'Simulations - Consolidé'!$A$41:$P$45,15,0)*D2136+VLOOKUP(E2136,'Simulations - Consolidé'!$A$41:$P$45,16,0)),"")*$C$6</f>
        <v>17196.763808025178</v>
      </c>
      <c r="J2136" s="167">
        <v>10554.35</v>
      </c>
      <c r="K2136" s="167">
        <v>12665.22</v>
      </c>
      <c r="L2136" s="167">
        <v>9329.7100000000009</v>
      </c>
      <c r="M2136" s="167">
        <v>11195.66</v>
      </c>
      <c r="N2136" s="167">
        <v>6590.59</v>
      </c>
      <c r="O2136" s="167">
        <v>7908.71</v>
      </c>
    </row>
    <row r="2137" spans="1:15">
      <c r="A2137" s="1" t="s">
        <v>8762</v>
      </c>
      <c r="B2137" s="1" t="str">
        <f>VLOOKUP(A2137,'BDD de référence'!$B$5:$D$5006,3,0)</f>
        <v>75</v>
      </c>
      <c r="C2137" s="1" t="str">
        <f>VLOOKUP(A2137,'BDD de référence'!$B$5:$E$5006,4,0)</f>
        <v>Ile-de-France</v>
      </c>
      <c r="D2137" s="201">
        <v>31168.5</v>
      </c>
      <c r="E2137" s="189" t="str">
        <f t="shared" si="33"/>
        <v>Tranche C</v>
      </c>
      <c r="F2137" s="119">
        <f>IFERROR((VLOOKUP(E2137,'Simulations - Consolidé'!$A$41:$P$45,13,0)*D2137+VLOOKUP(E2137,'Simulations - Consolidé'!$A$41:$P$45,14,0)),"")*$B$6</f>
        <v>44421.970843373492</v>
      </c>
      <c r="G2137" s="119" t="str" cm="1">
        <f t="array" ref="G2137">IF(SUMIF('BDD de référence'!$B$6:$B$4786,A2137,'BDD de référence'!$I$6:$I$4786)&gt;0,IFERROR((VLOOKUP(E2137,'Volet 1 - Domaines 2&amp;3'!$A$39:$L$43,11,0)*D2137+VLOOKUP(E2137,'Volet 1 - Domaines 2&amp;3'!$A$39:$L$43,12,0))*$B$6,error),"")</f>
        <v/>
      </c>
      <c r="H2137" s="119" cm="1">
        <f t="array" ref="H2137">IF(SUMIF('BDD de référence'!$B$6:$B$4786,A2137,'BDD de référence'!$J$6:$J$4786)&gt;0,IFERROR((VLOOKUP(E2137,'Volet 1 - Domaines 2&amp;3'!$A$39:$L$43,11,0)*D2137+VLOOKUP(E2137,'Volet 1 - Domaines 2&amp;3'!$A$39:$L$43,12,0))*$B$6,error),"")</f>
        <v>23023.247469879519</v>
      </c>
      <c r="I2137" s="119">
        <f>IFERROR((VLOOKUP(E2137,'Simulations - Consolidé'!$A$41:$P$45,15,0)*D2137+VLOOKUP(E2137,'Simulations - Consolidé'!$A$41:$P$45,16,0)),"")*$C$6</f>
        <v>19311.129362327363</v>
      </c>
      <c r="J2137" s="167">
        <v>11773.300000000001</v>
      </c>
      <c r="K2137" s="167">
        <v>14127.96</v>
      </c>
      <c r="L2137" s="167">
        <v>10053.32</v>
      </c>
      <c r="M2137" s="167">
        <v>12063.99</v>
      </c>
      <c r="N2137" s="167">
        <v>7084.4400000000005</v>
      </c>
      <c r="O2137" s="167">
        <v>8501.33</v>
      </c>
    </row>
    <row r="2138" spans="1:15">
      <c r="A2138" s="1" t="s">
        <v>8868</v>
      </c>
      <c r="B2138" s="1" t="str">
        <f>VLOOKUP(A2138,'BDD de référence'!$B$5:$D$5006,3,0)</f>
        <v>75</v>
      </c>
      <c r="C2138" s="1" t="str">
        <f>VLOOKUP(A2138,'BDD de référence'!$B$5:$E$5006,4,0)</f>
        <v>Ile-de-France</v>
      </c>
      <c r="D2138" s="201">
        <v>11707</v>
      </c>
      <c r="E2138" s="189" t="str">
        <f t="shared" si="33"/>
        <v>Tranche B</v>
      </c>
      <c r="F2138" s="119">
        <f>IFERROR((VLOOKUP(E2138,'Simulations - Consolidé'!$A$41:$P$45,13,0)*D2138+VLOOKUP(E2138,'Simulations - Consolidé'!$A$41:$P$45,14,0)),"")*$B$6</f>
        <v>26595.019354838711</v>
      </c>
      <c r="G2138" s="119" t="str" cm="1">
        <f t="array" ref="G2138">IF(SUMIF('BDD de référence'!$B$6:$B$4786,A2138,'BDD de référence'!$I$6:$I$4786)&gt;0,IFERROR((VLOOKUP(E2138,'Volet 1 - Domaines 2&amp;3'!$A$39:$L$43,11,0)*D2138+VLOOKUP(E2138,'Volet 1 - Domaines 2&amp;3'!$A$39:$L$43,12,0))*$B$6,error),"")</f>
        <v/>
      </c>
      <c r="H2138" s="119" t="str" cm="1">
        <f t="array" ref="H2138">IF(SUMIF('BDD de référence'!$B$6:$B$4786,A2138,'BDD de référence'!$J$6:$J$4786)&gt;0,IFERROR((VLOOKUP(E2138,'Volet 1 - Domaines 2&amp;3'!$A$39:$L$43,11,0)*D2138+VLOOKUP(E2138,'Volet 1 - Domaines 2&amp;3'!$A$39:$L$43,12,0))*$B$6,error),"")</f>
        <v/>
      </c>
      <c r="I2138" s="119">
        <f>IFERROR((VLOOKUP(E2138,'Simulations - Consolidé'!$A$41:$P$45,15,0)*D2138+VLOOKUP(E2138,'Simulations - Consolidé'!$A$41:$P$45,16,0)),"")*$C$6</f>
        <v>11561.392918961446</v>
      </c>
      <c r="J2138" s="167">
        <v>7641.8600000000006</v>
      </c>
      <c r="K2138" s="167">
        <v>9170.24</v>
      </c>
      <c r="L2138" s="167">
        <v>6682</v>
      </c>
      <c r="M2138" s="167">
        <v>8018.4</v>
      </c>
      <c r="N2138" s="167">
        <v>5796.27</v>
      </c>
      <c r="O2138" s="167">
        <v>6955.5300000000007</v>
      </c>
    </row>
    <row r="2139" spans="1:15">
      <c r="A2139" s="1" t="s">
        <v>8768</v>
      </c>
      <c r="B2139" s="1" t="str">
        <f>VLOOKUP(A2139,'BDD de référence'!$B$5:$D$5006,3,0)</f>
        <v>75</v>
      </c>
      <c r="C2139" s="1" t="str">
        <f>VLOOKUP(A2139,'BDD de référence'!$B$5:$E$5006,4,0)</f>
        <v>Ile-de-France</v>
      </c>
      <c r="D2139" s="201">
        <v>30632</v>
      </c>
      <c r="E2139" s="189" t="str">
        <f t="shared" si="33"/>
        <v>Tranche C</v>
      </c>
      <c r="F2139" s="119">
        <f>IFERROR((VLOOKUP(E2139,'Simulations - Consolidé'!$A$41:$P$45,13,0)*D2139+VLOOKUP(E2139,'Simulations - Consolidé'!$A$41:$P$45,14,0)),"")*$B$6</f>
        <v>44197.804337349393</v>
      </c>
      <c r="G2139" s="119" t="str" cm="1">
        <f t="array" ref="G2139">IF(SUMIF('BDD de référence'!$B$6:$B$4786,A2139,'BDD de référence'!$I$6:$I$4786)&gt;0,IFERROR((VLOOKUP(E2139,'Volet 1 - Domaines 2&amp;3'!$A$39:$L$43,11,0)*D2139+VLOOKUP(E2139,'Volet 1 - Domaines 2&amp;3'!$A$39:$L$43,12,0))*$B$6,error),"")</f>
        <v/>
      </c>
      <c r="H2139" s="119" cm="1">
        <f t="array" ref="H2139">IF(SUMIF('BDD de référence'!$B$6:$B$4786,A2139,'BDD de référence'!$J$6:$J$4786)&gt;0,IFERROR((VLOOKUP(E2139,'Volet 1 - Domaines 2&amp;3'!$A$39:$L$43,11,0)*D2139+VLOOKUP(E2139,'Volet 1 - Domaines 2&amp;3'!$A$39:$L$43,12,0))*$B$6,error),"")</f>
        <v>22966.106987951807</v>
      </c>
      <c r="I2139" s="119">
        <f>IFERROR((VLOOKUP(E2139,'Simulations - Consolidé'!$A$41:$P$45,15,0)*D2139+VLOOKUP(E2139,'Simulations - Consolidé'!$A$41:$P$45,16,0)),"")*$C$6</f>
        <v>19213.679647369972</v>
      </c>
      <c r="J2139" s="167">
        <v>11715.12</v>
      </c>
      <c r="K2139" s="167">
        <v>14058.15</v>
      </c>
      <c r="L2139" s="167">
        <v>10024.23</v>
      </c>
      <c r="M2139" s="167">
        <v>12029.08</v>
      </c>
      <c r="N2139" s="167">
        <v>7058.58</v>
      </c>
      <c r="O2139" s="167">
        <v>8470.3000000000011</v>
      </c>
    </row>
    <row r="2140" spans="1:15">
      <c r="A2140" s="1" t="s">
        <v>8739</v>
      </c>
      <c r="B2140" s="1" t="str">
        <f>VLOOKUP(A2140,'BDD de référence'!$B$5:$D$5006,3,0)</f>
        <v>75</v>
      </c>
      <c r="C2140" s="1" t="str">
        <f>VLOOKUP(A2140,'BDD de référence'!$B$5:$E$5006,4,0)</f>
        <v>Ile-de-France</v>
      </c>
      <c r="D2140" s="201">
        <v>44921</v>
      </c>
      <c r="E2140" s="189" t="str">
        <f t="shared" si="33"/>
        <v>Tranche C</v>
      </c>
      <c r="F2140" s="119">
        <f>IFERROR((VLOOKUP(E2140,'Simulations - Consolidé'!$A$41:$P$45,13,0)*D2140+VLOOKUP(E2140,'Simulations - Consolidé'!$A$41:$P$45,14,0)),"")*$B$6</f>
        <v>50168.196144578309</v>
      </c>
      <c r="G2140" s="119" t="str" cm="1">
        <f t="array" ref="G2140">IF(SUMIF('BDD de référence'!$B$6:$B$4786,A2140,'BDD de référence'!$I$6:$I$4786)&gt;0,IFERROR((VLOOKUP(E2140,'Volet 1 - Domaines 2&amp;3'!$A$39:$L$43,11,0)*D2140+VLOOKUP(E2140,'Volet 1 - Domaines 2&amp;3'!$A$39:$L$43,12,0))*$B$6,error),"")</f>
        <v/>
      </c>
      <c r="H2140" s="119" t="str" cm="1">
        <f t="array" ref="H2140">IF(SUMIF('BDD de référence'!$B$6:$B$4786,A2140,'BDD de référence'!$J$6:$J$4786)&gt;0,IFERROR((VLOOKUP(E2140,'Volet 1 - Domaines 2&amp;3'!$A$39:$L$43,11,0)*D2140+VLOOKUP(E2140,'Volet 1 - Domaines 2&amp;3'!$A$39:$L$43,12,0))*$B$6,error),"")</f>
        <v/>
      </c>
      <c r="I2140" s="119">
        <f>IFERROR((VLOOKUP(E2140,'Simulations - Consolidé'!$A$41:$P$45,15,0)*D2140+VLOOKUP(E2140,'Simulations - Consolidé'!$A$41:$P$45,16,0)),"")*$C$6</f>
        <v>21809.129744343227</v>
      </c>
      <c r="J2140" s="167">
        <v>13264.54</v>
      </c>
      <c r="K2140" s="167">
        <v>15917.45</v>
      </c>
      <c r="L2140" s="167">
        <v>10798.94</v>
      </c>
      <c r="M2140" s="167">
        <v>12958.73</v>
      </c>
      <c r="N2140" s="167">
        <v>7747.2</v>
      </c>
      <c r="O2140" s="167">
        <v>9296.64</v>
      </c>
    </row>
    <row r="2141" spans="1:15">
      <c r="A2141" s="1" t="s">
        <v>8805</v>
      </c>
      <c r="B2141" s="1" t="str">
        <f>VLOOKUP(A2141,'BDD de référence'!$B$5:$D$5006,3,0)</f>
        <v>75</v>
      </c>
      <c r="C2141" s="1" t="str">
        <f>VLOOKUP(A2141,'BDD de référence'!$B$5:$E$5006,4,0)</f>
        <v>Ile-de-France</v>
      </c>
      <c r="D2141" s="201">
        <v>21065</v>
      </c>
      <c r="E2141" s="189" t="str">
        <f t="shared" si="33"/>
        <v>Tranche B</v>
      </c>
      <c r="F2141" s="119">
        <f>IFERROR((VLOOKUP(E2141,'Simulations - Consolidé'!$A$41:$P$45,13,0)*D2141+VLOOKUP(E2141,'Simulations - Consolidé'!$A$41:$P$45,14,0)),"")*$B$6</f>
        <v>38911.354838709674</v>
      </c>
      <c r="G2141" s="119" t="str" cm="1">
        <f t="array" ref="G2141">IF(SUMIF('BDD de référence'!$B$6:$B$4786,A2141,'BDD de référence'!$I$6:$I$4786)&gt;0,IFERROR((VLOOKUP(E2141,'Volet 1 - Domaines 2&amp;3'!$A$39:$L$43,11,0)*D2141+VLOOKUP(E2141,'Volet 1 - Domaines 2&amp;3'!$A$39:$L$43,12,0))*$B$6,error),"")</f>
        <v/>
      </c>
      <c r="H2141" s="119" t="str" cm="1">
        <f t="array" ref="H2141">IF(SUMIF('BDD de référence'!$B$6:$B$4786,A2141,'BDD de référence'!$J$6:$J$4786)&gt;0,IFERROR((VLOOKUP(E2141,'Volet 1 - Domaines 2&amp;3'!$A$39:$L$43,11,0)*D2141+VLOOKUP(E2141,'Volet 1 - Domaines 2&amp;3'!$A$39:$L$43,12,0))*$B$6,error),"")</f>
        <v/>
      </c>
      <c r="I2141" s="119">
        <f>IFERROR((VLOOKUP(E2141,'Simulations - Consolidé'!$A$41:$P$45,15,0)*D2141+VLOOKUP(E2141,'Simulations - Consolidé'!$A$41:$P$45,16,0)),"")*$C$6</f>
        <v>16915.553107789139</v>
      </c>
      <c r="J2141" s="167">
        <v>10409.01</v>
      </c>
      <c r="K2141" s="167">
        <v>12490.82</v>
      </c>
      <c r="L2141" s="167">
        <v>9197.59</v>
      </c>
      <c r="M2141" s="167">
        <v>11037.11</v>
      </c>
      <c r="N2141" s="167">
        <v>6550.95</v>
      </c>
      <c r="O2141" s="167">
        <v>7861.14</v>
      </c>
    </row>
    <row r="2142" spans="1:15">
      <c r="A2142" s="1" t="s">
        <v>8884</v>
      </c>
      <c r="B2142" s="1" t="str">
        <f>VLOOKUP(A2142,'BDD de référence'!$B$5:$D$5006,3,0)</f>
        <v>75</v>
      </c>
      <c r="C2142" s="1" t="str">
        <f>VLOOKUP(A2142,'BDD de référence'!$B$5:$E$5006,4,0)</f>
        <v>Ile-de-France</v>
      </c>
      <c r="D2142" s="201">
        <v>9689</v>
      </c>
      <c r="E2142" s="189" t="str">
        <f t="shared" si="33"/>
        <v>Tranche B</v>
      </c>
      <c r="F2142" s="119">
        <f>IFERROR((VLOOKUP(E2142,'Simulations - Consolidé'!$A$41:$P$45,13,0)*D2142+VLOOKUP(E2142,'Simulations - Consolidé'!$A$41:$P$45,14,0)),"")*$B$6</f>
        <v>23939.070967741933</v>
      </c>
      <c r="G2142" s="119" t="str" cm="1">
        <f t="array" ref="G2142">IF(SUMIF('BDD de référence'!$B$6:$B$4786,A2142,'BDD de référence'!$I$6:$I$4786)&gt;0,IFERROR((VLOOKUP(E2142,'Volet 1 - Domaines 2&amp;3'!$A$39:$L$43,11,0)*D2142+VLOOKUP(E2142,'Volet 1 - Domaines 2&amp;3'!$A$39:$L$43,12,0))*$B$6,error),"")</f>
        <v/>
      </c>
      <c r="H2142" s="119" t="str" cm="1">
        <f t="array" ref="H2142">IF(SUMIF('BDD de référence'!$B$6:$B$4786,A2142,'BDD de référence'!$J$6:$J$4786)&gt;0,IFERROR((VLOOKUP(E2142,'Volet 1 - Domaines 2&amp;3'!$A$39:$L$43,11,0)*D2142+VLOOKUP(E2142,'Volet 1 - Domaines 2&amp;3'!$A$39:$L$43,12,0))*$B$6,error),"")</f>
        <v/>
      </c>
      <c r="I2142" s="119">
        <f>IFERROR((VLOOKUP(E2142,'Simulations - Consolidé'!$A$41:$P$45,15,0)*D2142+VLOOKUP(E2142,'Simulations - Consolidé'!$A$41:$P$45,16,0)),"")*$C$6</f>
        <v>10406.798426435877</v>
      </c>
      <c r="J2142" s="167">
        <v>7045.1500000000005</v>
      </c>
      <c r="K2142" s="167">
        <v>8454.18</v>
      </c>
      <c r="L2142" s="167">
        <v>6139.52</v>
      </c>
      <c r="M2142" s="167">
        <v>7367.43</v>
      </c>
      <c r="N2142" s="167">
        <v>5633.5300000000007</v>
      </c>
      <c r="O2142" s="167">
        <v>6760.24</v>
      </c>
    </row>
    <row r="2143" spans="1:15">
      <c r="A2143" s="1" t="s">
        <v>8979</v>
      </c>
      <c r="B2143" s="1" t="str">
        <f>VLOOKUP(A2143,'BDD de référence'!$B$5:$D$5006,3,0)</f>
        <v>75</v>
      </c>
      <c r="C2143" s="1" t="str">
        <f>VLOOKUP(A2143,'BDD de référence'!$B$5:$E$5006,4,0)</f>
        <v>Ile-de-France</v>
      </c>
      <c r="D2143" s="201">
        <v>2087.5</v>
      </c>
      <c r="E2143" s="189" t="str">
        <f t="shared" si="33"/>
        <v>Tranche A</v>
      </c>
      <c r="F2143" s="119">
        <f>IFERROR((VLOOKUP(E2143,'Simulations - Consolidé'!$A$41:$P$45,13,0)*D2143+VLOOKUP(E2143,'Simulations - Consolidé'!$A$41:$P$45,14,0)),"")*$B$6</f>
        <v>16820.892857142855</v>
      </c>
      <c r="G2143" s="119" t="str" cm="1">
        <f t="array" ref="G2143">IF(SUMIF('BDD de référence'!$B$6:$B$4786,A2143,'BDD de référence'!$I$6:$I$4786)&gt;0,IFERROR((VLOOKUP(E2143,'Volet 1 - Domaines 2&amp;3'!$A$39:$L$43,11,0)*D2143+VLOOKUP(E2143,'Volet 1 - Domaines 2&amp;3'!$A$39:$L$43,12,0))*$B$6,error),"")</f>
        <v/>
      </c>
      <c r="H2143" s="119" t="str" cm="1">
        <f t="array" ref="H2143">IF(SUMIF('BDD de référence'!$B$6:$B$4786,A2143,'BDD de référence'!$J$6:$J$4786)&gt;0,IFERROR((VLOOKUP(E2143,'Volet 1 - Domaines 2&amp;3'!$A$39:$L$43,11,0)*D2143+VLOOKUP(E2143,'Volet 1 - Domaines 2&amp;3'!$A$39:$L$43,12,0))*$B$6,error),"")</f>
        <v/>
      </c>
      <c r="I2143" s="119">
        <f>IFERROR((VLOOKUP(E2143,'Simulations - Consolidé'!$A$41:$P$45,15,0)*D2143+VLOOKUP(E2143,'Simulations - Consolidé'!$A$41:$P$45,16,0)),"")*$C$6</f>
        <v>7312.3824041811849</v>
      </c>
      <c r="J2143" s="167">
        <v>5080.3600000000006</v>
      </c>
      <c r="K2143" s="167">
        <v>6096.4400000000005</v>
      </c>
      <c r="L2143" s="167">
        <v>4539.45</v>
      </c>
      <c r="M2143" s="167">
        <v>5447.34</v>
      </c>
      <c r="N2143" s="167">
        <v>4831.8500000000004</v>
      </c>
      <c r="O2143" s="167">
        <v>5798.22</v>
      </c>
    </row>
    <row r="2144" spans="1:15">
      <c r="A2144" s="1" t="s">
        <v>8877</v>
      </c>
      <c r="B2144" s="1" t="str">
        <f>VLOOKUP(A2144,'BDD de référence'!$B$5:$D$5006,3,0)</f>
        <v>75</v>
      </c>
      <c r="C2144" s="1" t="str">
        <f>VLOOKUP(A2144,'BDD de référence'!$B$5:$E$5006,4,0)</f>
        <v>Ile-de-France</v>
      </c>
      <c r="D2144" s="201">
        <v>10682</v>
      </c>
      <c r="E2144" s="189" t="str">
        <f t="shared" si="33"/>
        <v>Tranche B</v>
      </c>
      <c r="F2144" s="119">
        <f>IFERROR((VLOOKUP(E2144,'Simulations - Consolidé'!$A$41:$P$45,13,0)*D2144+VLOOKUP(E2144,'Simulations - Consolidé'!$A$41:$P$45,14,0)),"")*$B$6</f>
        <v>25245.987096774192</v>
      </c>
      <c r="G2144" s="119" t="str" cm="1">
        <f t="array" ref="G2144">IF(SUMIF('BDD de référence'!$B$6:$B$4786,A2144,'BDD de référence'!$I$6:$I$4786)&gt;0,IFERROR((VLOOKUP(E2144,'Volet 1 - Domaines 2&amp;3'!$A$39:$L$43,11,0)*D2144+VLOOKUP(E2144,'Volet 1 - Domaines 2&amp;3'!$A$39:$L$43,12,0))*$B$6,error),"")</f>
        <v/>
      </c>
      <c r="H2144" s="119" t="str" cm="1">
        <f t="array" ref="H2144">IF(SUMIF('BDD de référence'!$B$6:$B$4786,A2144,'BDD de référence'!$J$6:$J$4786)&gt;0,IFERROR((VLOOKUP(E2144,'Volet 1 - Domaines 2&amp;3'!$A$39:$L$43,11,0)*D2144+VLOOKUP(E2144,'Volet 1 - Domaines 2&amp;3'!$A$39:$L$43,12,0))*$B$6,error),"")</f>
        <v/>
      </c>
      <c r="I2144" s="119">
        <f>IFERROR((VLOOKUP(E2144,'Simulations - Consolidé'!$A$41:$P$45,15,0)*D2144+VLOOKUP(E2144,'Simulations - Consolidé'!$A$41:$P$45,16,0)),"")*$C$6</f>
        <v>10974.941306058221</v>
      </c>
      <c r="J2144" s="167">
        <v>7338.77</v>
      </c>
      <c r="K2144" s="167">
        <v>8806.5300000000007</v>
      </c>
      <c r="L2144" s="167">
        <v>6406.46</v>
      </c>
      <c r="M2144" s="167">
        <v>7687.76</v>
      </c>
      <c r="N2144" s="167">
        <v>5713.6100000000006</v>
      </c>
      <c r="O2144" s="167">
        <v>6856.34</v>
      </c>
    </row>
    <row r="2145" spans="1:15">
      <c r="A2145" s="1" t="s">
        <v>8847</v>
      </c>
      <c r="B2145" s="1" t="str">
        <f>VLOOKUP(A2145,'BDD de référence'!$B$5:$D$5006,3,0)</f>
        <v>75</v>
      </c>
      <c r="C2145" s="1" t="str">
        <f>VLOOKUP(A2145,'BDD de référence'!$B$5:$E$5006,4,0)</f>
        <v>Ile-de-France</v>
      </c>
      <c r="D2145" s="201">
        <v>14362</v>
      </c>
      <c r="E2145" s="189" t="str">
        <f t="shared" si="33"/>
        <v>Tranche B</v>
      </c>
      <c r="F2145" s="119">
        <f>IFERROR((VLOOKUP(E2145,'Simulations - Consolidé'!$A$41:$P$45,13,0)*D2145+VLOOKUP(E2145,'Simulations - Consolidé'!$A$41:$P$45,14,0)),"")*$B$6</f>
        <v>30089.341935483866</v>
      </c>
      <c r="G2145" s="119" t="str" cm="1">
        <f t="array" ref="G2145">IF(SUMIF('BDD de référence'!$B$6:$B$4786,A2145,'BDD de référence'!$I$6:$I$4786)&gt;0,IFERROR((VLOOKUP(E2145,'Volet 1 - Domaines 2&amp;3'!$A$39:$L$43,11,0)*D2145+VLOOKUP(E2145,'Volet 1 - Domaines 2&amp;3'!$A$39:$L$43,12,0))*$B$6,error),"")</f>
        <v/>
      </c>
      <c r="H2145" s="119" cm="1">
        <f t="array" ref="H2145">IF(SUMIF('BDD de référence'!$B$6:$B$4786,A2145,'BDD de référence'!$J$6:$J$4786)&gt;0,IFERROR((VLOOKUP(E2145,'Volet 1 - Domaines 2&amp;3'!$A$39:$L$43,11,0)*D2145+VLOOKUP(E2145,'Volet 1 - Domaines 2&amp;3'!$A$39:$L$43,12,0))*$B$6,error),"")</f>
        <v>16298.393548387094</v>
      </c>
      <c r="I2145" s="119">
        <f>IFERROR((VLOOKUP(E2145,'Simulations - Consolidé'!$A$41:$P$45,15,0)*D2145+VLOOKUP(E2145,'Simulations - Consolidé'!$A$41:$P$45,16,0)),"")*$C$6</f>
        <v>13080.445633359559</v>
      </c>
      <c r="J2145" s="167">
        <v>8426.9500000000007</v>
      </c>
      <c r="K2145" s="167">
        <v>10112.34</v>
      </c>
      <c r="L2145" s="167">
        <v>7395.7</v>
      </c>
      <c r="M2145" s="167">
        <v>8874.84</v>
      </c>
      <c r="N2145" s="167">
        <v>6010.39</v>
      </c>
      <c r="O2145" s="167">
        <v>7212.47</v>
      </c>
    </row>
    <row r="2146" spans="1:15">
      <c r="A2146" s="1" t="s">
        <v>8822</v>
      </c>
      <c r="B2146" s="1" t="str">
        <f>VLOOKUP(A2146,'BDD de référence'!$B$5:$D$5006,3,0)</f>
        <v>75</v>
      </c>
      <c r="C2146" s="1" t="str">
        <f>VLOOKUP(A2146,'BDD de référence'!$B$5:$E$5006,4,0)</f>
        <v>Ile-de-France</v>
      </c>
      <c r="D2146" s="201">
        <v>41900.75</v>
      </c>
      <c r="E2146" s="189" t="str">
        <f t="shared" si="33"/>
        <v>Tranche C</v>
      </c>
      <c r="F2146" s="119">
        <f>IFERROR((VLOOKUP(E2146,'Simulations - Consolidé'!$A$41:$P$45,13,0)*D2146+VLOOKUP(E2146,'Simulations - Consolidé'!$A$41:$P$45,14,0)),"")*$B$6</f>
        <v>48906.241084337351</v>
      </c>
      <c r="G2146" s="119" t="str" cm="1">
        <f t="array" ref="G2146">IF(SUMIF('BDD de référence'!$B$6:$B$4786,A2146,'BDD de référence'!$I$6:$I$4786)&gt;0,IFERROR((VLOOKUP(E2146,'Volet 1 - Domaines 2&amp;3'!$A$39:$L$43,11,0)*D2146+VLOOKUP(E2146,'Volet 1 - Domaines 2&amp;3'!$A$39:$L$43,12,0))*$B$6,error),"")</f>
        <v/>
      </c>
      <c r="H2146" s="119" t="str" cm="1">
        <f t="array" ref="H2146">IF(SUMIF('BDD de référence'!$B$6:$B$4786,A2146,'BDD de référence'!$J$6:$J$4786)&gt;0,IFERROR((VLOOKUP(E2146,'Volet 1 - Domaines 2&amp;3'!$A$39:$L$43,11,0)*D2146+VLOOKUP(E2146,'Volet 1 - Domaines 2&amp;3'!$A$39:$L$43,12,0))*$B$6,error),"")</f>
        <v/>
      </c>
      <c r="I2146" s="119">
        <f>IFERROR((VLOOKUP(E2146,'Simulations - Consolidé'!$A$41:$P$45,15,0)*D2146+VLOOKUP(E2146,'Simulations - Consolidé'!$A$41:$P$45,16,0)),"")*$C$6</f>
        <v>21260.532350866884</v>
      </c>
      <c r="J2146" s="167">
        <v>12937.04</v>
      </c>
      <c r="K2146" s="167">
        <v>15524.45</v>
      </c>
      <c r="L2146" s="167">
        <v>10635.19</v>
      </c>
      <c r="M2146" s="167">
        <v>12762.23</v>
      </c>
      <c r="N2146" s="167">
        <v>7601.65</v>
      </c>
      <c r="O2146" s="167">
        <v>9121.98</v>
      </c>
    </row>
    <row r="2147" spans="1:15">
      <c r="A2147" s="1" t="s">
        <v>9031</v>
      </c>
      <c r="B2147" s="1" t="str">
        <f>VLOOKUP(A2147,'BDD de référence'!$B$5:$D$5006,3,0)</f>
        <v>75</v>
      </c>
      <c r="C2147" s="1" t="str">
        <f>VLOOKUP(A2147,'BDD de référence'!$B$5:$E$5006,4,0)</f>
        <v>Ile-de-France</v>
      </c>
      <c r="D2147" s="201">
        <v>262</v>
      </c>
      <c r="E2147" s="189" t="str">
        <f t="shared" si="33"/>
        <v>Tranche A</v>
      </c>
      <c r="F2147" s="119">
        <f>IFERROR((VLOOKUP(E2147,'Simulations - Consolidé'!$A$41:$P$45,13,0)*D2147+VLOOKUP(E2147,'Simulations - Consolidé'!$A$41:$P$45,14,0)),"")*$B$6</f>
        <v>15490.885714285712</v>
      </c>
      <c r="G2147" s="119" t="str" cm="1">
        <f t="array" ref="G2147">IF(SUMIF('BDD de référence'!$B$6:$B$4786,A2147,'BDD de référence'!$I$6:$I$4786)&gt;0,IFERROR((VLOOKUP(E2147,'Volet 1 - Domaines 2&amp;3'!$A$39:$L$43,11,0)*D2147+VLOOKUP(E2147,'Volet 1 - Domaines 2&amp;3'!$A$39:$L$43,12,0))*$B$6,error),"")</f>
        <v/>
      </c>
      <c r="H2147" s="119" t="str" cm="1">
        <f t="array" ref="H2147">IF(SUMIF('BDD de référence'!$B$6:$B$4786,A2147,'BDD de référence'!$J$6:$J$4786)&gt;0,IFERROR((VLOOKUP(E2147,'Volet 1 - Domaines 2&amp;3'!$A$39:$L$43,11,0)*D2147+VLOOKUP(E2147,'Volet 1 - Domaines 2&amp;3'!$A$39:$L$43,12,0))*$B$6,error),"")</f>
        <v/>
      </c>
      <c r="I2147" s="119">
        <f>IFERROR((VLOOKUP(E2147,'Simulations - Consolidé'!$A$41:$P$45,15,0)*D2147+VLOOKUP(E2147,'Simulations - Consolidé'!$A$41:$P$45,16,0)),"")*$C$6</f>
        <v>6734.2013937282227</v>
      </c>
      <c r="J2147" s="167">
        <v>4645.72</v>
      </c>
      <c r="K2147" s="167">
        <v>5574.87</v>
      </c>
      <c r="L2147" s="167">
        <v>4213.46</v>
      </c>
      <c r="M2147" s="167">
        <v>5056.16</v>
      </c>
      <c r="N2147" s="167">
        <v>4614.5300000000007</v>
      </c>
      <c r="O2147" s="167">
        <v>5537.4400000000005</v>
      </c>
    </row>
    <row r="2148" spans="1:15">
      <c r="A2148" s="1" t="s">
        <v>8694</v>
      </c>
      <c r="B2148" s="1" t="str">
        <f>VLOOKUP(A2148,'BDD de référence'!$B$5:$D$5006,3,0)</f>
        <v>75</v>
      </c>
      <c r="C2148" s="1" t="str">
        <f>VLOOKUP(A2148,'BDD de référence'!$B$5:$E$5006,4,0)</f>
        <v>Ile-de-France</v>
      </c>
      <c r="D2148" s="201">
        <v>146576.5</v>
      </c>
      <c r="E2148" s="189" t="str">
        <f t="shared" si="33"/>
        <v>Tranche C</v>
      </c>
      <c r="F2148" s="119">
        <f>IFERROR((VLOOKUP(E2148,'Simulations - Consolidé'!$A$41:$P$45,13,0)*D2148+VLOOKUP(E2148,'Simulations - Consolidé'!$A$41:$P$45,14,0)),"")*$B$6</f>
        <v>92643.048433734933</v>
      </c>
      <c r="G2148" s="119" t="str" cm="1">
        <f t="array" ref="G2148">IF(SUMIF('BDD de référence'!$B$6:$B$4786,A2148,'BDD de référence'!$I$6:$I$4786)&gt;0,IFERROR((VLOOKUP(E2148,'Volet 1 - Domaines 2&amp;3'!$A$39:$L$43,11,0)*D2148+VLOOKUP(E2148,'Volet 1 - Domaines 2&amp;3'!$A$39:$L$43,12,0))*$B$6,error),"")</f>
        <v/>
      </c>
      <c r="H2148" s="119" t="str" cm="1">
        <f t="array" ref="H2148">IF(SUMIF('BDD de référence'!$B$6:$B$4786,A2148,'BDD de référence'!$J$6:$J$4786)&gt;0,IFERROR((VLOOKUP(E2148,'Volet 1 - Domaines 2&amp;3'!$A$39:$L$43,11,0)*D2148+VLOOKUP(E2148,'Volet 1 - Domaines 2&amp;3'!$A$39:$L$43,12,0))*$B$6,error),"")</f>
        <v/>
      </c>
      <c r="I2148" s="119">
        <f>IFERROR((VLOOKUP(E2148,'Simulations - Consolidé'!$A$41:$P$45,15,0)*D2148+VLOOKUP(E2148,'Simulations - Consolidé'!$A$41:$P$45,16,0)),"")*$C$6</f>
        <v>40273.807281810165</v>
      </c>
      <c r="J2148" s="167">
        <v>24287.42</v>
      </c>
      <c r="K2148" s="167">
        <v>29144.91</v>
      </c>
      <c r="L2148" s="167">
        <v>16310.380000000001</v>
      </c>
      <c r="M2148" s="167">
        <v>19572.46</v>
      </c>
      <c r="N2148" s="167">
        <v>12646.26</v>
      </c>
      <c r="O2148" s="167">
        <v>15175.52</v>
      </c>
    </row>
    <row r="2149" spans="1:15">
      <c r="A2149" s="1" t="s">
        <v>9015</v>
      </c>
      <c r="B2149" s="1" t="str">
        <f>VLOOKUP(A2149,'BDD de référence'!$B$5:$D$5006,3,0)</f>
        <v>75</v>
      </c>
      <c r="C2149" s="1" t="str">
        <f>VLOOKUP(A2149,'BDD de référence'!$B$5:$E$5006,4,0)</f>
        <v>Ile-de-France</v>
      </c>
      <c r="D2149" s="201">
        <v>941.75</v>
      </c>
      <c r="E2149" s="189" t="str">
        <f t="shared" si="33"/>
        <v>Tranche A</v>
      </c>
      <c r="F2149" s="119">
        <f>IFERROR((VLOOKUP(E2149,'Simulations - Consolidé'!$A$41:$P$45,13,0)*D2149+VLOOKUP(E2149,'Simulations - Consolidé'!$A$41:$P$45,14,0)),"")*$B$6</f>
        <v>15986.132142857143</v>
      </c>
      <c r="G2149" s="119" t="str" cm="1">
        <f t="array" ref="G2149">IF(SUMIF('BDD de référence'!$B$6:$B$4786,A2149,'BDD de référence'!$I$6:$I$4786)&gt;0,IFERROR((VLOOKUP(E2149,'Volet 1 - Domaines 2&amp;3'!$A$39:$L$43,11,0)*D2149+VLOOKUP(E2149,'Volet 1 - Domaines 2&amp;3'!$A$39:$L$43,12,0))*$B$6,error),"")</f>
        <v/>
      </c>
      <c r="H2149" s="119" t="str" cm="1">
        <f t="array" ref="H2149">IF(SUMIF('BDD de référence'!$B$6:$B$4786,A2149,'BDD de référence'!$J$6:$J$4786)&gt;0,IFERROR((VLOOKUP(E2149,'Volet 1 - Domaines 2&amp;3'!$A$39:$L$43,11,0)*D2149+VLOOKUP(E2149,'Volet 1 - Domaines 2&amp;3'!$A$39:$L$43,12,0))*$B$6,error),"")</f>
        <v/>
      </c>
      <c r="I2149" s="119">
        <f>IFERROR((VLOOKUP(E2149,'Simulations - Consolidé'!$A$41:$P$45,15,0)*D2149+VLOOKUP(E2149,'Simulations - Consolidé'!$A$41:$P$45,16,0)),"")*$C$6</f>
        <v>6949.4950348432048</v>
      </c>
      <c r="J2149" s="167">
        <v>4807.5700000000006</v>
      </c>
      <c r="K2149" s="167">
        <v>5769.09</v>
      </c>
      <c r="L2149" s="167">
        <v>4334.8500000000004</v>
      </c>
      <c r="M2149" s="167">
        <v>5201.82</v>
      </c>
      <c r="N2149" s="167">
        <v>4695.45</v>
      </c>
      <c r="O2149" s="167">
        <v>5634.54</v>
      </c>
    </row>
    <row r="2150" spans="1:15">
      <c r="A2150" s="1" t="s">
        <v>8844</v>
      </c>
      <c r="B2150" s="1" t="str">
        <f>VLOOKUP(A2150,'BDD de référence'!$B$5:$D$5006,3,0)</f>
        <v>75</v>
      </c>
      <c r="C2150" s="1" t="str">
        <f>VLOOKUP(A2150,'BDD de référence'!$B$5:$E$5006,4,0)</f>
        <v>Ile-de-France</v>
      </c>
      <c r="D2150" s="201">
        <v>15115</v>
      </c>
      <c r="E2150" s="189" t="str">
        <f t="shared" si="33"/>
        <v>Tranche B</v>
      </c>
      <c r="F2150" s="119">
        <f>IFERROR((VLOOKUP(E2150,'Simulations - Consolidé'!$A$41:$P$45,13,0)*D2150+VLOOKUP(E2150,'Simulations - Consolidé'!$A$41:$P$45,14,0)),"")*$B$6</f>
        <v>31080.38709677419</v>
      </c>
      <c r="G2150" s="119" t="str" cm="1">
        <f t="array" ref="G2150">IF(SUMIF('BDD de référence'!$B$6:$B$4786,A2150,'BDD de référence'!$I$6:$I$4786)&gt;0,IFERROR((VLOOKUP(E2150,'Volet 1 - Domaines 2&amp;3'!$A$39:$L$43,11,0)*D2150+VLOOKUP(E2150,'Volet 1 - Domaines 2&amp;3'!$A$39:$L$43,12,0))*$B$6,error),"")</f>
        <v/>
      </c>
      <c r="H2150" s="119" cm="1">
        <f t="array" ref="H2150">IF(SUMIF('BDD de référence'!$B$6:$B$4786,A2150,'BDD de référence'!$J$6:$J$4786)&gt;0,IFERROR((VLOOKUP(E2150,'Volet 1 - Domaines 2&amp;3'!$A$39:$L$43,11,0)*D2150+VLOOKUP(E2150,'Volet 1 - Domaines 2&amp;3'!$A$39:$L$43,12,0))*$B$6,error),"")</f>
        <v>16835.209677419356</v>
      </c>
      <c r="I2150" s="119">
        <f>IFERROR((VLOOKUP(E2150,'Simulations - Consolidé'!$A$41:$P$45,15,0)*D2150+VLOOKUP(E2150,'Simulations - Consolidé'!$A$41:$P$45,16,0)),"")*$C$6</f>
        <v>13511.273013375296</v>
      </c>
      <c r="J2150" s="167">
        <v>8649.6</v>
      </c>
      <c r="K2150" s="167">
        <v>10379.52</v>
      </c>
      <c r="L2150" s="167">
        <v>7598.13</v>
      </c>
      <c r="M2150" s="167">
        <v>9117.76</v>
      </c>
      <c r="N2150" s="167">
        <v>6071.1100000000006</v>
      </c>
      <c r="O2150" s="167">
        <v>7285.34</v>
      </c>
    </row>
    <row r="2151" spans="1:15">
      <c r="A2151" s="1" t="s">
        <v>8849</v>
      </c>
      <c r="B2151" s="1" t="str">
        <f>VLOOKUP(A2151,'BDD de référence'!$B$5:$D$5006,3,0)</f>
        <v>75</v>
      </c>
      <c r="C2151" s="1" t="str">
        <f>VLOOKUP(A2151,'BDD de référence'!$B$5:$E$5006,4,0)</f>
        <v>Ile-de-France</v>
      </c>
      <c r="D2151" s="201">
        <v>13751.5</v>
      </c>
      <c r="E2151" s="189" t="str">
        <f t="shared" si="33"/>
        <v>Tranche B</v>
      </c>
      <c r="F2151" s="119">
        <f>IFERROR((VLOOKUP(E2151,'Simulations - Consolidé'!$A$41:$P$45,13,0)*D2151+VLOOKUP(E2151,'Simulations - Consolidé'!$A$41:$P$45,14,0)),"")*$B$6</f>
        <v>29285.845161290323</v>
      </c>
      <c r="G2151" s="119" t="str" cm="1">
        <f t="array" ref="G2151">IF(SUMIF('BDD de référence'!$B$6:$B$4786,A2151,'BDD de référence'!$I$6:$I$4786)&gt;0,IFERROR((VLOOKUP(E2151,'Volet 1 - Domaines 2&amp;3'!$A$39:$L$43,11,0)*D2151+VLOOKUP(E2151,'Volet 1 - Domaines 2&amp;3'!$A$39:$L$43,12,0))*$B$6,error),"")</f>
        <v/>
      </c>
      <c r="H2151" s="119" t="str" cm="1">
        <f t="array" ref="H2151">IF(SUMIF('BDD de référence'!$B$6:$B$4786,A2151,'BDD de référence'!$J$6:$J$4786)&gt;0,IFERROR((VLOOKUP(E2151,'Volet 1 - Domaines 2&amp;3'!$A$39:$L$43,11,0)*D2151+VLOOKUP(E2151,'Volet 1 - Domaines 2&amp;3'!$A$39:$L$43,12,0))*$B$6,error),"")</f>
        <v/>
      </c>
      <c r="I2151" s="119">
        <f>IFERROR((VLOOKUP(E2151,'Simulations - Consolidé'!$A$41:$P$45,15,0)*D2151+VLOOKUP(E2151,'Simulations - Consolidé'!$A$41:$P$45,16,0)),"")*$C$6</f>
        <v>12731.149331235247</v>
      </c>
      <c r="J2151" s="167">
        <v>8246.42</v>
      </c>
      <c r="K2151" s="167">
        <v>9895.7100000000009</v>
      </c>
      <c r="L2151" s="167">
        <v>7231.6</v>
      </c>
      <c r="M2151" s="167">
        <v>8677.92</v>
      </c>
      <c r="N2151" s="167">
        <v>5961.15</v>
      </c>
      <c r="O2151" s="167">
        <v>7153.38</v>
      </c>
    </row>
    <row r="2152" spans="1:15">
      <c r="A2152" s="1" t="s">
        <v>8948</v>
      </c>
      <c r="B2152" s="1" t="str">
        <f>VLOOKUP(A2152,'BDD de référence'!$B$5:$D$5006,3,0)</f>
        <v>75</v>
      </c>
      <c r="C2152" s="1" t="str">
        <f>VLOOKUP(A2152,'BDD de référence'!$B$5:$E$5006,4,0)</f>
        <v>Ile-de-France</v>
      </c>
      <c r="D2152" s="201">
        <v>3160.75</v>
      </c>
      <c r="E2152" s="189" t="str">
        <f t="shared" si="33"/>
        <v>Tranche A</v>
      </c>
      <c r="F2152" s="119">
        <f>IFERROR((VLOOKUP(E2152,'Simulations - Consolidé'!$A$41:$P$45,13,0)*D2152+VLOOKUP(E2152,'Simulations - Consolidé'!$A$41:$P$45,14,0)),"")*$B$6</f>
        <v>17602.832142857143</v>
      </c>
      <c r="G2152" s="119" t="str" cm="1">
        <f t="array" ref="G2152">IF(SUMIF('BDD de référence'!$B$6:$B$4786,A2152,'BDD de référence'!$I$6:$I$4786)&gt;0,IFERROR((VLOOKUP(E2152,'Volet 1 - Domaines 2&amp;3'!$A$39:$L$43,11,0)*D2152+VLOOKUP(E2152,'Volet 1 - Domaines 2&amp;3'!$A$39:$L$43,12,0))*$B$6,error),"")</f>
        <v/>
      </c>
      <c r="H2152" s="119" t="str" cm="1">
        <f t="array" ref="H2152">IF(SUMIF('BDD de référence'!$B$6:$B$4786,A2152,'BDD de référence'!$J$6:$J$4786)&gt;0,IFERROR((VLOOKUP(E2152,'Volet 1 - Domaines 2&amp;3'!$A$39:$L$43,11,0)*D2152+VLOOKUP(E2152,'Volet 1 - Domaines 2&amp;3'!$A$39:$L$43,12,0))*$B$6,error),"")</f>
        <v/>
      </c>
      <c r="I2152" s="119">
        <f>IFERROR((VLOOKUP(E2152,'Simulations - Consolidé'!$A$41:$P$45,15,0)*D2152+VLOOKUP(E2152,'Simulations - Consolidé'!$A$41:$P$45,16,0)),"")*$C$6</f>
        <v>7652.3072299651576</v>
      </c>
      <c r="J2152" s="167">
        <v>5335.9</v>
      </c>
      <c r="K2152" s="167">
        <v>6403.08</v>
      </c>
      <c r="L2152" s="167">
        <v>4731.1000000000004</v>
      </c>
      <c r="M2152" s="167">
        <v>5677.32</v>
      </c>
      <c r="N2152" s="167">
        <v>4959.62</v>
      </c>
      <c r="O2152" s="167">
        <v>5951.55</v>
      </c>
    </row>
    <row r="2153" spans="1:15">
      <c r="A2153" s="1" t="s">
        <v>9068</v>
      </c>
      <c r="B2153" s="1" t="str">
        <f>VLOOKUP(A2153,'BDD de référence'!$B$5:$D$5006,3,0)</f>
        <v>76</v>
      </c>
      <c r="C2153" s="1" t="str">
        <f>VLOOKUP(A2153,'BDD de référence'!$B$5:$E$5006,4,0)</f>
        <v>Normandie</v>
      </c>
      <c r="D2153" s="201">
        <v>76236.5</v>
      </c>
      <c r="E2153" s="189" t="str">
        <f t="shared" si="33"/>
        <v>Tranche C</v>
      </c>
      <c r="F2153" s="119">
        <f>IFERROR((VLOOKUP(E2153,'Simulations - Consolidé'!$A$41:$P$45,13,0)*D2153+VLOOKUP(E2153,'Simulations - Consolidé'!$A$41:$P$45,14,0)),"")*$B$6</f>
        <v>63252.793012048191</v>
      </c>
      <c r="G2153" s="119" cm="1">
        <f t="array" ref="G2153">IF(SUMIF('BDD de référence'!$B$6:$B$4786,A2153,'BDD de référence'!$I$6:$I$4786)&gt;0,IFERROR((VLOOKUP(E2153,'Volet 1 - Domaines 2&amp;3'!$A$39:$L$43,11,0)*D2153+VLOOKUP(E2153,'Volet 1 - Domaines 2&amp;3'!$A$39:$L$43,12,0))*$B$6,error),"")</f>
        <v>27823.26096385542</v>
      </c>
      <c r="H2153" s="119" cm="1">
        <f t="array" ref="H2153">IF(SUMIF('BDD de référence'!$B$6:$B$4786,A2153,'BDD de référence'!$J$6:$J$4786)&gt;0,IFERROR((VLOOKUP(E2153,'Volet 1 - Domaines 2&amp;3'!$A$39:$L$43,11,0)*D2153+VLOOKUP(E2153,'Volet 1 - Domaines 2&amp;3'!$A$39:$L$43,12,0))*$B$6,error),"")</f>
        <v>27823.26096385542</v>
      </c>
      <c r="I2153" s="119">
        <f>IFERROR((VLOOKUP(E2153,'Simulations - Consolidé'!$A$41:$P$45,15,0)*D2153+VLOOKUP(E2153,'Simulations - Consolidé'!$A$41:$P$45,16,0)),"")*$C$6</f>
        <v>27497.268698207463</v>
      </c>
      <c r="J2153" s="167">
        <v>16660.189999999999</v>
      </c>
      <c r="K2153" s="167">
        <v>19992.23</v>
      </c>
      <c r="L2153" s="167">
        <v>12496.76</v>
      </c>
      <c r="M2153" s="167">
        <v>14996.12</v>
      </c>
      <c r="N2153" s="167">
        <v>9256.39</v>
      </c>
      <c r="O2153" s="167">
        <v>11107.67</v>
      </c>
    </row>
    <row r="2154" spans="1:15">
      <c r="A2154" s="1" t="s">
        <v>9115</v>
      </c>
      <c r="B2154" s="1" t="str">
        <f>VLOOKUP(A2154,'BDD de référence'!$B$5:$D$5006,3,0)</f>
        <v>76</v>
      </c>
      <c r="C2154" s="1" t="str">
        <f>VLOOKUP(A2154,'BDD de référence'!$B$5:$E$5006,4,0)</f>
        <v>Normandie</v>
      </c>
      <c r="D2154" s="201">
        <v>18038</v>
      </c>
      <c r="E2154" s="189" t="str">
        <f t="shared" si="33"/>
        <v>Tranche B</v>
      </c>
      <c r="F2154" s="119">
        <f>IFERROR((VLOOKUP(E2154,'Simulations - Consolidé'!$A$41:$P$45,13,0)*D2154+VLOOKUP(E2154,'Simulations - Consolidé'!$A$41:$P$45,14,0)),"")*$B$6</f>
        <v>34927.432258064509</v>
      </c>
      <c r="G2154" s="119" t="str" cm="1">
        <f t="array" ref="G2154">IF(SUMIF('BDD de référence'!$B$6:$B$4786,A2154,'BDD de référence'!$I$6:$I$4786)&gt;0,IFERROR((VLOOKUP(E2154,'Volet 1 - Domaines 2&amp;3'!$A$39:$L$43,11,0)*D2154+VLOOKUP(E2154,'Volet 1 - Domaines 2&amp;3'!$A$39:$L$43,12,0))*$B$6,error),"")</f>
        <v/>
      </c>
      <c r="H2154" s="119" t="str" cm="1">
        <f t="array" ref="H2154">IF(SUMIF('BDD de référence'!$B$6:$B$4786,A2154,'BDD de référence'!$J$6:$J$4786)&gt;0,IFERROR((VLOOKUP(E2154,'Volet 1 - Domaines 2&amp;3'!$A$39:$L$43,11,0)*D2154+VLOOKUP(E2154,'Volet 1 - Domaines 2&amp;3'!$A$39:$L$43,12,0))*$B$6,error),"")</f>
        <v/>
      </c>
      <c r="I2154" s="119">
        <f>IFERROR((VLOOKUP(E2154,'Simulations - Consolidé'!$A$41:$P$45,15,0)*D2154+VLOOKUP(E2154,'Simulations - Consolidé'!$A$41:$P$45,16,0)),"")*$C$6</f>
        <v>15183.661369000789</v>
      </c>
      <c r="J2154" s="167">
        <v>9513.93</v>
      </c>
      <c r="K2154" s="167">
        <v>11416.72</v>
      </c>
      <c r="L2154" s="167">
        <v>8383.880000000001</v>
      </c>
      <c r="M2154" s="167">
        <v>10060.66</v>
      </c>
      <c r="N2154" s="167">
        <v>6306.84</v>
      </c>
      <c r="O2154" s="167">
        <v>7568.21</v>
      </c>
    </row>
    <row r="2155" spans="1:15">
      <c r="A2155" s="1" t="s">
        <v>9171</v>
      </c>
      <c r="B2155" s="1" t="str">
        <f>VLOOKUP(A2155,'BDD de référence'!$B$5:$D$5006,3,0)</f>
        <v>76</v>
      </c>
      <c r="C2155" s="1" t="str">
        <f>VLOOKUP(A2155,'BDD de référence'!$B$5:$E$5006,4,0)</f>
        <v>Normandie</v>
      </c>
      <c r="D2155" s="201">
        <v>5695.5</v>
      </c>
      <c r="E2155" s="189" t="str">
        <f t="shared" si="33"/>
        <v>Tranche A</v>
      </c>
      <c r="F2155" s="119">
        <f>IFERROR((VLOOKUP(E2155,'Simulations - Consolidé'!$A$41:$P$45,13,0)*D2155+VLOOKUP(E2155,'Simulations - Consolidé'!$A$41:$P$45,14,0)),"")*$B$6</f>
        <v>19449.57857142857</v>
      </c>
      <c r="G2155" s="119" t="str" cm="1">
        <f t="array" ref="G2155">IF(SUMIF('BDD de référence'!$B$6:$B$4786,A2155,'BDD de référence'!$I$6:$I$4786)&gt;0,IFERROR((VLOOKUP(E2155,'Volet 1 - Domaines 2&amp;3'!$A$39:$L$43,11,0)*D2155+VLOOKUP(E2155,'Volet 1 - Domaines 2&amp;3'!$A$39:$L$43,12,0))*$B$6,error),"")</f>
        <v/>
      </c>
      <c r="H2155" s="119" t="str" cm="1">
        <f t="array" ref="H2155">IF(SUMIF('BDD de référence'!$B$6:$B$4786,A2155,'BDD de référence'!$J$6:$J$4786)&gt;0,IFERROR((VLOOKUP(E2155,'Volet 1 - Domaines 2&amp;3'!$A$39:$L$43,11,0)*D2155+VLOOKUP(E2155,'Volet 1 - Domaines 2&amp;3'!$A$39:$L$43,12,0))*$B$6,error),"")</f>
        <v/>
      </c>
      <c r="I2155" s="119">
        <f>IFERROR((VLOOKUP(E2155,'Simulations - Consolidé'!$A$41:$P$45,15,0)*D2155+VLOOKUP(E2155,'Simulations - Consolidé'!$A$41:$P$45,16,0)),"")*$C$6</f>
        <v>8455.1252613240413</v>
      </c>
      <c r="J2155" s="167">
        <v>5939.41</v>
      </c>
      <c r="K2155" s="167">
        <v>7127.3</v>
      </c>
      <c r="L2155" s="167">
        <v>5183.7300000000005</v>
      </c>
      <c r="M2155" s="167">
        <v>6220.4800000000005</v>
      </c>
      <c r="N2155" s="167">
        <v>5261.38</v>
      </c>
      <c r="O2155" s="167">
        <v>6313.66</v>
      </c>
    </row>
    <row r="2156" spans="1:15">
      <c r="A2156" s="1" t="s">
        <v>9054</v>
      </c>
      <c r="B2156" s="1" t="str">
        <f>VLOOKUP(A2156,'BDD de référence'!$B$5:$D$5006,3,0)</f>
        <v>76</v>
      </c>
      <c r="C2156" s="1" t="str">
        <f>VLOOKUP(A2156,'BDD de référence'!$B$5:$E$5006,4,0)</f>
        <v>Normandie</v>
      </c>
      <c r="D2156" s="201">
        <v>119532.5</v>
      </c>
      <c r="E2156" s="189" t="str">
        <f t="shared" si="33"/>
        <v>Tranche C</v>
      </c>
      <c r="F2156" s="119">
        <f>IFERROR((VLOOKUP(E2156,'Simulations - Consolidé'!$A$41:$P$45,13,0)*D2156+VLOOKUP(E2156,'Simulations - Consolidé'!$A$41:$P$45,14,0)),"")*$B$6</f>
        <v>81343.218072289164</v>
      </c>
      <c r="G2156" s="119" t="str" cm="1">
        <f t="array" ref="G2156">IF(SUMIF('BDD de référence'!$B$6:$B$4786,A2156,'BDD de référence'!$I$6:$I$4786)&gt;0,IFERROR((VLOOKUP(E2156,'Volet 1 - Domaines 2&amp;3'!$A$39:$L$43,11,0)*D2156+VLOOKUP(E2156,'Volet 1 - Domaines 2&amp;3'!$A$39:$L$43,12,0))*$B$6,error),"")</f>
        <v/>
      </c>
      <c r="H2156" s="119" cm="1">
        <f t="array" ref="H2156">IF(SUMIF('BDD de référence'!$B$6:$B$4786,A2156,'BDD de référence'!$J$6:$J$4786)&gt;0,IFERROR((VLOOKUP(E2156,'Volet 1 - Domaines 2&amp;3'!$A$39:$L$43,11,0)*D2156+VLOOKUP(E2156,'Volet 1 - Domaines 2&amp;3'!$A$39:$L$43,12,0))*$B$6,error),"")</f>
        <v>32434.545783132526</v>
      </c>
      <c r="I2156" s="119">
        <f>IFERROR((VLOOKUP(E2156,'Simulations - Consolidé'!$A$41:$P$45,15,0)*D2156+VLOOKUP(E2156,'Simulations - Consolidé'!$A$41:$P$45,16,0)),"")*$C$6</f>
        <v>35361.542433147224</v>
      </c>
      <c r="J2156" s="167">
        <v>21354.94</v>
      </c>
      <c r="K2156" s="167">
        <v>25625.929999999997</v>
      </c>
      <c r="L2156" s="167">
        <v>14844.14</v>
      </c>
      <c r="M2156" s="167">
        <v>17812.969999999998</v>
      </c>
      <c r="N2156" s="167">
        <v>11342.94</v>
      </c>
      <c r="O2156" s="167">
        <v>13611.53</v>
      </c>
    </row>
    <row r="2157" spans="1:15">
      <c r="A2157" s="1" t="s">
        <v>9052</v>
      </c>
      <c r="B2157" s="1" t="str">
        <f>VLOOKUP(A2157,'BDD de référence'!$B$5:$D$5006,3,0)</f>
        <v>76</v>
      </c>
      <c r="C2157" s="1" t="str">
        <f>VLOOKUP(A2157,'BDD de référence'!$B$5:$E$5006,4,0)</f>
        <v>Normandie</v>
      </c>
      <c r="D2157" s="201">
        <v>168841.5</v>
      </c>
      <c r="E2157" s="189" t="str">
        <f t="shared" si="33"/>
        <v>Tranche C</v>
      </c>
      <c r="F2157" s="119">
        <f>IFERROR((VLOOKUP(E2157,'Simulations - Consolidé'!$A$41:$P$45,13,0)*D2157+VLOOKUP(E2157,'Simulations - Consolidé'!$A$41:$P$45,14,0)),"")*$B$6</f>
        <v>101946.06289156627</v>
      </c>
      <c r="G2157" s="119" cm="1">
        <f t="array" ref="G2157">IF(SUMIF('BDD de référence'!$B$6:$B$4786,A2157,'BDD de référence'!$I$6:$I$4786)&gt;0,IFERROR((VLOOKUP(E2157,'Volet 1 - Domaines 2&amp;3'!$A$39:$L$43,11,0)*D2157+VLOOKUP(E2157,'Volet 1 - Domaines 2&amp;3'!$A$39:$L$43,12,0))*$B$6,error),"")</f>
        <v>37686.251325301208</v>
      </c>
      <c r="H2157" s="119" cm="1">
        <f t="array" ref="H2157">IF(SUMIF('BDD de référence'!$B$6:$B$4786,A2157,'BDD de référence'!$J$6:$J$4786)&gt;0,IFERROR((VLOOKUP(E2157,'Volet 1 - Domaines 2&amp;3'!$A$39:$L$43,11,0)*D2157+VLOOKUP(E2157,'Volet 1 - Domaines 2&amp;3'!$A$39:$L$43,12,0))*$B$6,error),"")</f>
        <v>37686.251325301208</v>
      </c>
      <c r="I2157" s="119">
        <f>IFERROR((VLOOKUP(E2157,'Simulations - Consolidé'!$A$41:$P$45,15,0)*D2157+VLOOKUP(E2157,'Simulations - Consolidé'!$A$41:$P$45,16,0)),"")*$C$6</f>
        <v>44318.015862474283</v>
      </c>
      <c r="J2157" s="167">
        <v>26701.699999999997</v>
      </c>
      <c r="K2157" s="167">
        <v>32042.04</v>
      </c>
      <c r="L2157" s="167">
        <v>17517.519999999997</v>
      </c>
      <c r="M2157" s="167">
        <v>21021.03</v>
      </c>
      <c r="N2157" s="167">
        <v>13719.28</v>
      </c>
      <c r="O2157" s="167">
        <v>16463.14</v>
      </c>
    </row>
    <row r="2158" spans="1:15">
      <c r="A2158" s="1" t="s">
        <v>9062</v>
      </c>
      <c r="B2158" s="1" t="str">
        <f>VLOOKUP(A2158,'BDD de référence'!$B$5:$D$5006,3,0)</f>
        <v>76</v>
      </c>
      <c r="C2158" s="1" t="str">
        <f>VLOOKUP(A2158,'BDD de référence'!$B$5:$E$5006,4,0)</f>
        <v>Normandie</v>
      </c>
      <c r="D2158" s="201">
        <v>85438</v>
      </c>
      <c r="E2158" s="189" t="str">
        <f t="shared" si="33"/>
        <v>Tranche C</v>
      </c>
      <c r="F2158" s="119">
        <f>IFERROR((VLOOKUP(E2158,'Simulations - Consolidé'!$A$41:$P$45,13,0)*D2158+VLOOKUP(E2158,'Simulations - Consolidé'!$A$41:$P$45,14,0)),"")*$B$6</f>
        <v>67097.467951807223</v>
      </c>
      <c r="G2158" s="119" t="str" cm="1">
        <f t="array" ref="G2158">IF(SUMIF('BDD de référence'!$B$6:$B$4786,A2158,'BDD de référence'!$I$6:$I$4786)&gt;0,IFERROR((VLOOKUP(E2158,'Volet 1 - Domaines 2&amp;3'!$A$39:$L$43,11,0)*D2158+VLOOKUP(E2158,'Volet 1 - Domaines 2&amp;3'!$A$39:$L$43,12,0))*$B$6,error),"")</f>
        <v/>
      </c>
      <c r="H2158" s="119" t="str" cm="1">
        <f t="array" ref="H2158">IF(SUMIF('BDD de référence'!$B$6:$B$4786,A2158,'BDD de référence'!$J$6:$J$4786)&gt;0,IFERROR((VLOOKUP(E2158,'Volet 1 - Domaines 2&amp;3'!$A$39:$L$43,11,0)*D2158+VLOOKUP(E2158,'Volet 1 - Domaines 2&amp;3'!$A$39:$L$43,12,0))*$B$6,error),"")</f>
        <v/>
      </c>
      <c r="I2158" s="119">
        <f>IFERROR((VLOOKUP(E2158,'Simulations - Consolidé'!$A$41:$P$45,15,0)*D2158+VLOOKUP(E2158,'Simulations - Consolidé'!$A$41:$P$45,16,0)),"")*$C$6</f>
        <v>29168.626670584777</v>
      </c>
      <c r="J2158" s="167">
        <v>17657.949999999997</v>
      </c>
      <c r="K2158" s="167">
        <v>21189.54</v>
      </c>
      <c r="L2158" s="167">
        <v>12995.65</v>
      </c>
      <c r="M2158" s="167">
        <v>15594.78</v>
      </c>
      <c r="N2158" s="167">
        <v>9699.83</v>
      </c>
      <c r="O2158" s="167">
        <v>11639.800000000001</v>
      </c>
    </row>
    <row r="2159" spans="1:15">
      <c r="A2159" s="1" t="s">
        <v>9118</v>
      </c>
      <c r="B2159" s="1" t="str">
        <f>VLOOKUP(A2159,'BDD de référence'!$B$5:$D$5006,3,0)</f>
        <v>76</v>
      </c>
      <c r="C2159" s="1" t="str">
        <f>VLOOKUP(A2159,'BDD de référence'!$B$5:$E$5006,4,0)</f>
        <v>Normandie</v>
      </c>
      <c r="D2159" s="201">
        <v>16609.5</v>
      </c>
      <c r="E2159" s="189" t="str">
        <f t="shared" si="33"/>
        <v>Tranche B</v>
      </c>
      <c r="F2159" s="119">
        <f>IFERROR((VLOOKUP(E2159,'Simulations - Consolidé'!$A$41:$P$45,13,0)*D2159+VLOOKUP(E2159,'Simulations - Consolidé'!$A$41:$P$45,14,0)),"")*$B$6</f>
        <v>33047.341935483862</v>
      </c>
      <c r="G2159" s="119" t="str" cm="1">
        <f t="array" ref="G2159">IF(SUMIF('BDD de référence'!$B$6:$B$4786,A2159,'BDD de référence'!$I$6:$I$4786)&gt;0,IFERROR((VLOOKUP(E2159,'Volet 1 - Domaines 2&amp;3'!$A$39:$L$43,11,0)*D2159+VLOOKUP(E2159,'Volet 1 - Domaines 2&amp;3'!$A$39:$L$43,12,0))*$B$6,error),"")</f>
        <v/>
      </c>
      <c r="H2159" s="119" t="str" cm="1">
        <f t="array" ref="H2159">IF(SUMIF('BDD de référence'!$B$6:$B$4786,A2159,'BDD de référence'!$J$6:$J$4786)&gt;0,IFERROR((VLOOKUP(E2159,'Volet 1 - Domaines 2&amp;3'!$A$39:$L$43,11,0)*D2159+VLOOKUP(E2159,'Volet 1 - Domaines 2&amp;3'!$A$39:$L$43,12,0))*$B$6,error),"")</f>
        <v/>
      </c>
      <c r="I2159" s="119">
        <f>IFERROR((VLOOKUP(E2159,'Simulations - Consolidé'!$A$41:$P$45,15,0)*D2159+VLOOKUP(E2159,'Simulations - Consolidé'!$A$41:$P$45,16,0)),"")*$C$6</f>
        <v>14366.348072383949</v>
      </c>
      <c r="J2159" s="167">
        <v>9091.5300000000007</v>
      </c>
      <c r="K2159" s="167">
        <v>10909.84</v>
      </c>
      <c r="L2159" s="167">
        <v>7999.87</v>
      </c>
      <c r="M2159" s="167">
        <v>9599.85</v>
      </c>
      <c r="N2159" s="167">
        <v>6191.64</v>
      </c>
      <c r="O2159" s="167">
        <v>7429.97</v>
      </c>
    </row>
    <row r="2160" spans="1:15">
      <c r="A2160" s="1" t="s">
        <v>9097</v>
      </c>
      <c r="B2160" s="1" t="str">
        <f>VLOOKUP(A2160,'BDD de référence'!$B$5:$D$5006,3,0)</f>
        <v>76</v>
      </c>
      <c r="C2160" s="1" t="str">
        <f>VLOOKUP(A2160,'BDD de référence'!$B$5:$E$5006,4,0)</f>
        <v>Normandie</v>
      </c>
      <c r="D2160" s="201">
        <v>27403</v>
      </c>
      <c r="E2160" s="189" t="str">
        <f t="shared" si="33"/>
        <v>Tranche C</v>
      </c>
      <c r="F2160" s="119">
        <f>IFERROR((VLOOKUP(E2160,'Simulations - Consolidé'!$A$41:$P$45,13,0)*D2160+VLOOKUP(E2160,'Simulations - Consolidé'!$A$41:$P$45,14,0)),"")*$B$6</f>
        <v>42848.6269879518</v>
      </c>
      <c r="G2160" s="119" t="str" cm="1">
        <f t="array" ref="G2160">IF(SUMIF('BDD de référence'!$B$6:$B$4786,A2160,'BDD de référence'!$I$6:$I$4786)&gt;0,IFERROR((VLOOKUP(E2160,'Volet 1 - Domaines 2&amp;3'!$A$39:$L$43,11,0)*D2160+VLOOKUP(E2160,'Volet 1 - Domaines 2&amp;3'!$A$39:$L$43,12,0))*$B$6,error),"")</f>
        <v/>
      </c>
      <c r="H2160" s="119" cm="1">
        <f t="array" ref="H2160">IF(SUMIF('BDD de référence'!$B$6:$B$4786,A2160,'BDD de référence'!$J$6:$J$4786)&gt;0,IFERROR((VLOOKUP(E2160,'Volet 1 - Domaines 2&amp;3'!$A$39:$L$43,11,0)*D2160+VLOOKUP(E2160,'Volet 1 - Domaines 2&amp;3'!$A$39:$L$43,12,0))*$B$6,error),"")</f>
        <v>22622.199036144579</v>
      </c>
      <c r="I2160" s="119">
        <f>IFERROR((VLOOKUP(E2160,'Simulations - Consolidé'!$A$41:$P$45,15,0)*D2160+VLOOKUP(E2160,'Simulations - Consolidé'!$A$41:$P$45,16,0)),"")*$C$6</f>
        <v>18627.164960329123</v>
      </c>
      <c r="J2160" s="167">
        <v>11365</v>
      </c>
      <c r="K2160" s="167">
        <v>13638</v>
      </c>
      <c r="L2160" s="167">
        <v>9849.17</v>
      </c>
      <c r="M2160" s="167">
        <v>11819.01</v>
      </c>
      <c r="N2160" s="167">
        <v>6902.96</v>
      </c>
      <c r="O2160" s="167">
        <v>8283.56</v>
      </c>
    </row>
    <row r="2161" spans="1:15">
      <c r="A2161" s="1" t="s">
        <v>9126</v>
      </c>
      <c r="B2161" s="1" t="str">
        <f>VLOOKUP(A2161,'BDD de référence'!$B$5:$D$5006,3,0)</f>
        <v>76</v>
      </c>
      <c r="C2161" s="1" t="str">
        <f>VLOOKUP(A2161,'BDD de référence'!$B$5:$E$5006,4,0)</f>
        <v>Normandie</v>
      </c>
      <c r="D2161" s="201">
        <v>14054</v>
      </c>
      <c r="E2161" s="189" t="str">
        <f t="shared" si="33"/>
        <v>Tranche B</v>
      </c>
      <c r="F2161" s="119">
        <f>IFERROR((VLOOKUP(E2161,'Simulations - Consolidé'!$A$41:$P$45,13,0)*D2161+VLOOKUP(E2161,'Simulations - Consolidé'!$A$41:$P$45,14,0)),"")*$B$6</f>
        <v>29683.974193548383</v>
      </c>
      <c r="G2161" s="119" t="str" cm="1">
        <f t="array" ref="G2161">IF(SUMIF('BDD de référence'!$B$6:$B$4786,A2161,'BDD de référence'!$I$6:$I$4786)&gt;0,IFERROR((VLOOKUP(E2161,'Volet 1 - Domaines 2&amp;3'!$A$39:$L$43,11,0)*D2161+VLOOKUP(E2161,'Volet 1 - Domaines 2&amp;3'!$A$39:$L$43,12,0))*$B$6,error),"")</f>
        <v/>
      </c>
      <c r="H2161" s="119" t="str" cm="1">
        <f t="array" ref="H2161">IF(SUMIF('BDD de référence'!$B$6:$B$4786,A2161,'BDD de référence'!$J$6:$J$4786)&gt;0,IFERROR((VLOOKUP(E2161,'Volet 1 - Domaines 2&amp;3'!$A$39:$L$43,11,0)*D2161+VLOOKUP(E2161,'Volet 1 - Domaines 2&amp;3'!$A$39:$L$43,12,0))*$B$6,error),"")</f>
        <v/>
      </c>
      <c r="I2161" s="119">
        <f>IFERROR((VLOOKUP(E2161,'Simulations - Consolidé'!$A$41:$P$45,15,0)*D2161+VLOOKUP(E2161,'Simulations - Consolidé'!$A$41:$P$45,16,0)),"")*$C$6</f>
        <v>12904.224075531076</v>
      </c>
      <c r="J2161" s="167">
        <v>8335.8700000000008</v>
      </c>
      <c r="K2161" s="167">
        <v>10003.050000000001</v>
      </c>
      <c r="L2161" s="167">
        <v>7312.91</v>
      </c>
      <c r="M2161" s="167">
        <v>8775.5</v>
      </c>
      <c r="N2161" s="167">
        <v>5985.55</v>
      </c>
      <c r="O2161" s="167">
        <v>7182.66</v>
      </c>
    </row>
    <row r="2162" spans="1:15">
      <c r="A2162" s="1" t="s">
        <v>9110</v>
      </c>
      <c r="B2162" s="1" t="str">
        <f>VLOOKUP(A2162,'BDD de référence'!$B$5:$D$5006,3,0)</f>
        <v>76</v>
      </c>
      <c r="C2162" s="1" t="str">
        <f>VLOOKUP(A2162,'BDD de référence'!$B$5:$E$5006,4,0)</f>
        <v>Normandie</v>
      </c>
      <c r="D2162" s="201">
        <v>21671.5</v>
      </c>
      <c r="E2162" s="189" t="str">
        <f t="shared" si="33"/>
        <v>Tranche B</v>
      </c>
      <c r="F2162" s="119">
        <f>IFERROR((VLOOKUP(E2162,'Simulations - Consolidé'!$A$41:$P$45,13,0)*D2162+VLOOKUP(E2162,'Simulations - Consolidé'!$A$41:$P$45,14,0)),"")*$B$6</f>
        <v>39709.587096774187</v>
      </c>
      <c r="G2162" s="119" t="str" cm="1">
        <f t="array" ref="G2162">IF(SUMIF('BDD de référence'!$B$6:$B$4786,A2162,'BDD de référence'!$I$6:$I$4786)&gt;0,IFERROR((VLOOKUP(E2162,'Volet 1 - Domaines 2&amp;3'!$A$39:$L$43,11,0)*D2162+VLOOKUP(E2162,'Volet 1 - Domaines 2&amp;3'!$A$39:$L$43,12,0))*$B$6,error),"")</f>
        <v/>
      </c>
      <c r="H2162" s="119" t="str" cm="1">
        <f t="array" ref="H2162">IF(SUMIF('BDD de référence'!$B$6:$B$4786,A2162,'BDD de référence'!$J$6:$J$4786)&gt;0,IFERROR((VLOOKUP(E2162,'Volet 1 - Domaines 2&amp;3'!$A$39:$L$43,11,0)*D2162+VLOOKUP(E2162,'Volet 1 - Domaines 2&amp;3'!$A$39:$L$43,12,0))*$B$6,error),"")</f>
        <v/>
      </c>
      <c r="I2162" s="119">
        <f>IFERROR((VLOOKUP(E2162,'Simulations - Consolidé'!$A$41:$P$45,15,0)*D2162+VLOOKUP(E2162,'Simulations - Consolidé'!$A$41:$P$45,16,0)),"")*$C$6</f>
        <v>17262.560818253343</v>
      </c>
      <c r="J2162" s="167">
        <v>10588.35</v>
      </c>
      <c r="K2162" s="167">
        <v>12706.02</v>
      </c>
      <c r="L2162" s="167">
        <v>9360.630000000001</v>
      </c>
      <c r="M2162" s="167">
        <v>11232.76</v>
      </c>
      <c r="N2162" s="167">
        <v>6599.8600000000006</v>
      </c>
      <c r="O2162" s="167">
        <v>7919.84</v>
      </c>
    </row>
    <row r="2163" spans="1:15">
      <c r="A2163" s="1" t="s">
        <v>9038</v>
      </c>
      <c r="B2163" s="1" t="str">
        <f>VLOOKUP(A2163,'BDD de référence'!$B$5:$D$5006,3,0)</f>
        <v>76</v>
      </c>
      <c r="C2163" s="1" t="str">
        <f>VLOOKUP(A2163,'BDD de référence'!$B$5:$E$5006,4,0)</f>
        <v>Normandie</v>
      </c>
      <c r="D2163" s="201">
        <v>1</v>
      </c>
      <c r="E2163" s="189" t="str">
        <f t="shared" si="33"/>
        <v>Tranche A</v>
      </c>
      <c r="F2163" s="119">
        <f>IFERROR((VLOOKUP(E2163,'Simulations - Consolidé'!$A$41:$P$45,13,0)*D2163+VLOOKUP(E2163,'Simulations - Consolidé'!$A$41:$P$45,14,0)),"")*$B$6</f>
        <v>15300.72857142857</v>
      </c>
      <c r="G2163" s="119" t="str" cm="1">
        <f t="array" ref="G2163">IF(SUMIF('BDD de référence'!$B$6:$B$4786,A2163,'BDD de référence'!$I$6:$I$4786)&gt;0,IFERROR((VLOOKUP(E2163,'Volet 1 - Domaines 2&amp;3'!$A$39:$L$43,11,0)*D2163+VLOOKUP(E2163,'Volet 1 - Domaines 2&amp;3'!$A$39:$L$43,12,0))*$B$6,error),"")</f>
        <v/>
      </c>
      <c r="H2163" s="119" t="str" cm="1">
        <f t="array" ref="H2163">IF(SUMIF('BDD de référence'!$B$6:$B$4786,A2163,'BDD de référence'!$J$6:$J$4786)&gt;0,IFERROR((VLOOKUP(E2163,'Volet 1 - Domaines 2&amp;3'!$A$39:$L$43,11,0)*D2163+VLOOKUP(E2163,'Volet 1 - Domaines 2&amp;3'!$A$39:$L$43,12,0))*$B$6,error),"")</f>
        <v/>
      </c>
      <c r="I2163" s="119">
        <f>IFERROR((VLOOKUP(E2163,'Simulations - Consolidé'!$A$41:$P$45,15,0)*D2163+VLOOKUP(E2163,'Simulations - Consolidé'!$A$41:$P$45,16,0)),"")*$C$6</f>
        <v>6651.5362369337981</v>
      </c>
      <c r="J2163" s="167">
        <v>4583.58</v>
      </c>
      <c r="K2163" s="167">
        <v>5500.3</v>
      </c>
      <c r="L2163" s="167">
        <v>4166.8500000000004</v>
      </c>
      <c r="M2163" s="167">
        <v>5000.22</v>
      </c>
      <c r="N2163" s="167">
        <v>4583.46</v>
      </c>
      <c r="O2163" s="167">
        <v>5500.16</v>
      </c>
    </row>
    <row r="2164" spans="1:15">
      <c r="A2164" s="1" t="s">
        <v>9165</v>
      </c>
      <c r="B2164" s="1" t="str">
        <f>VLOOKUP(A2164,'BDD de référence'!$B$5:$D$5006,3,0)</f>
        <v>76</v>
      </c>
      <c r="C2164" s="1" t="str">
        <f>VLOOKUP(A2164,'BDD de référence'!$B$5:$E$5006,4,0)</f>
        <v>Normandie</v>
      </c>
      <c r="D2164" s="201">
        <v>7140.5</v>
      </c>
      <c r="E2164" s="189" t="str">
        <f t="shared" si="33"/>
        <v>Tranche B</v>
      </c>
      <c r="F2164" s="119">
        <f>IFERROR((VLOOKUP(E2164,'Simulations - Consolidé'!$A$41:$P$45,13,0)*D2164+VLOOKUP(E2164,'Simulations - Consolidé'!$A$41:$P$45,14,0)),"")*$B$6</f>
        <v>20584.916129032255</v>
      </c>
      <c r="G2164" s="119" t="str" cm="1">
        <f t="array" ref="G2164">IF(SUMIF('BDD de référence'!$B$6:$B$4786,A2164,'BDD de référence'!$I$6:$I$4786)&gt;0,IFERROR((VLOOKUP(E2164,'Volet 1 - Domaines 2&amp;3'!$A$39:$L$43,11,0)*D2164+VLOOKUP(E2164,'Volet 1 - Domaines 2&amp;3'!$A$39:$L$43,12,0))*$B$6,error),"")</f>
        <v/>
      </c>
      <c r="H2164" s="119" t="str" cm="1">
        <f t="array" ref="H2164">IF(SUMIF('BDD de référence'!$B$6:$B$4786,A2164,'BDD de référence'!$J$6:$J$4786)&gt;0,IFERROR((VLOOKUP(E2164,'Volet 1 - Domaines 2&amp;3'!$A$39:$L$43,11,0)*D2164+VLOOKUP(E2164,'Volet 1 - Domaines 2&amp;3'!$A$39:$L$43,12,0))*$B$6,error),"")</f>
        <v/>
      </c>
      <c r="I2164" s="119">
        <f>IFERROR((VLOOKUP(E2164,'Simulations - Consolidé'!$A$41:$P$45,15,0)*D2164+VLOOKUP(E2164,'Simulations - Consolidé'!$A$41:$P$45,16,0)),"")*$C$6</f>
        <v>8948.6794649881977</v>
      </c>
      <c r="J2164" s="167">
        <v>6291.55</v>
      </c>
      <c r="K2164" s="167">
        <v>7549.86</v>
      </c>
      <c r="L2164" s="167">
        <v>5454.45</v>
      </c>
      <c r="M2164" s="167">
        <v>6545.34</v>
      </c>
      <c r="N2164" s="167">
        <v>5428</v>
      </c>
      <c r="O2164" s="167">
        <v>6513.6</v>
      </c>
    </row>
    <row r="2165" spans="1:15">
      <c r="A2165" s="1" t="s">
        <v>9049</v>
      </c>
      <c r="B2165" s="1" t="str">
        <f>VLOOKUP(A2165,'BDD de référence'!$B$5:$D$5006,3,0)</f>
        <v>76</v>
      </c>
      <c r="C2165" s="1" t="str">
        <f>VLOOKUP(A2165,'BDD de référence'!$B$5:$E$5006,4,0)</f>
        <v>Normandie</v>
      </c>
      <c r="D2165" s="201">
        <v>174692.25</v>
      </c>
      <c r="E2165" s="189" t="str">
        <f t="shared" si="33"/>
        <v>Tranche C</v>
      </c>
      <c r="F2165" s="119">
        <f>IFERROR((VLOOKUP(E2165,'Simulations - Consolidé'!$A$41:$P$45,13,0)*D2165+VLOOKUP(E2165,'Simulations - Consolidé'!$A$41:$P$45,14,0)),"")*$B$6</f>
        <v>104390.68951807229</v>
      </c>
      <c r="G2165" s="119" cm="1">
        <f t="array" ref="G2165">IF(SUMIF('BDD de référence'!$B$6:$B$4786,A2165,'BDD de référence'!$I$6:$I$4786)&gt;0,IFERROR((VLOOKUP(E2165,'Volet 1 - Domaines 2&amp;3'!$A$39:$L$43,11,0)*D2165+VLOOKUP(E2165,'Volet 1 - Domaines 2&amp;3'!$A$39:$L$43,12,0))*$B$6,error),"")</f>
        <v>38309.391445783134</v>
      </c>
      <c r="H2165" s="119" cm="1">
        <f t="array" ref="H2165">IF(SUMIF('BDD de référence'!$B$6:$B$4786,A2165,'BDD de référence'!$J$6:$J$4786)&gt;0,IFERROR((VLOOKUP(E2165,'Volet 1 - Domaines 2&amp;3'!$A$39:$L$43,11,0)*D2165+VLOOKUP(E2165,'Volet 1 - Domaines 2&amp;3'!$A$39:$L$43,12,0))*$B$6,error),"")</f>
        <v>38309.391445783134</v>
      </c>
      <c r="I2165" s="119">
        <f>IFERROR((VLOOKUP(E2165,'Simulations - Consolidé'!$A$41:$P$45,15,0)*D2165+VLOOKUP(E2165,'Simulations - Consolidé'!$A$41:$P$45,16,0)),"")*$C$6</f>
        <v>45380.744510725832</v>
      </c>
      <c r="J2165" s="167">
        <v>27336.109999999997</v>
      </c>
      <c r="K2165" s="167">
        <v>32803.340000000004</v>
      </c>
      <c r="L2165" s="167">
        <v>17834.73</v>
      </c>
      <c r="M2165" s="167">
        <v>21401.679999999997</v>
      </c>
      <c r="N2165" s="167">
        <v>14001.24</v>
      </c>
      <c r="O2165" s="167">
        <v>16801.489999999998</v>
      </c>
    </row>
    <row r="2166" spans="1:15">
      <c r="A2166" s="1" t="s">
        <v>9195</v>
      </c>
      <c r="B2166" s="1" t="str">
        <f>VLOOKUP(A2166,'BDD de référence'!$B$5:$D$5006,3,0)</f>
        <v>76</v>
      </c>
      <c r="C2166" s="1" t="str">
        <f>VLOOKUP(A2166,'BDD de référence'!$B$5:$E$5006,4,0)</f>
        <v>Normandie</v>
      </c>
      <c r="D2166" s="201">
        <v>3074.5</v>
      </c>
      <c r="E2166" s="189" t="str">
        <f t="shared" si="33"/>
        <v>Tranche A</v>
      </c>
      <c r="F2166" s="119">
        <f>IFERROR((VLOOKUP(E2166,'Simulations - Consolidé'!$A$41:$P$45,13,0)*D2166+VLOOKUP(E2166,'Simulations - Consolidé'!$A$41:$P$45,14,0)),"")*$B$6</f>
        <v>17539.992857142857</v>
      </c>
      <c r="G2166" s="119" t="str" cm="1">
        <f t="array" ref="G2166">IF(SUMIF('BDD de référence'!$B$6:$B$4786,A2166,'BDD de référence'!$I$6:$I$4786)&gt;0,IFERROR((VLOOKUP(E2166,'Volet 1 - Domaines 2&amp;3'!$A$39:$L$43,11,0)*D2166+VLOOKUP(E2166,'Volet 1 - Domaines 2&amp;3'!$A$39:$L$43,12,0))*$B$6,error),"")</f>
        <v/>
      </c>
      <c r="H2166" s="119" t="str" cm="1">
        <f t="array" ref="H2166">IF(SUMIF('BDD de référence'!$B$6:$B$4786,A2166,'BDD de référence'!$J$6:$J$4786)&gt;0,IFERROR((VLOOKUP(E2166,'Volet 1 - Domaines 2&amp;3'!$A$39:$L$43,11,0)*D2166+VLOOKUP(E2166,'Volet 1 - Domaines 2&amp;3'!$A$39:$L$43,12,0))*$B$6,error),"")</f>
        <v/>
      </c>
      <c r="I2166" s="119">
        <f>IFERROR((VLOOKUP(E2166,'Simulations - Consolidé'!$A$41:$P$45,15,0)*D2166+VLOOKUP(E2166,'Simulations - Consolidé'!$A$41:$P$45,16,0)),"")*$C$6</f>
        <v>7624.9897212543556</v>
      </c>
      <c r="J2166" s="167">
        <v>5315.3600000000006</v>
      </c>
      <c r="K2166" s="167">
        <v>6378.4400000000005</v>
      </c>
      <c r="L2166" s="167">
        <v>4715.7</v>
      </c>
      <c r="M2166" s="167">
        <v>5658.84</v>
      </c>
      <c r="N2166" s="167">
        <v>4949.3500000000004</v>
      </c>
      <c r="O2166" s="167">
        <v>5939.22</v>
      </c>
    </row>
    <row r="2167" spans="1:15">
      <c r="A2167" s="1" t="s">
        <v>9182</v>
      </c>
      <c r="B2167" s="1" t="str">
        <f>VLOOKUP(A2167,'BDD de référence'!$B$5:$D$5006,3,0)</f>
        <v>76</v>
      </c>
      <c r="C2167" s="1" t="str">
        <f>VLOOKUP(A2167,'BDD de référence'!$B$5:$E$5006,4,0)</f>
        <v>Normandie</v>
      </c>
      <c r="D2167" s="201">
        <v>4505.5</v>
      </c>
      <c r="E2167" s="189" t="str">
        <f t="shared" si="33"/>
        <v>Tranche A</v>
      </c>
      <c r="F2167" s="119">
        <f>IFERROR((VLOOKUP(E2167,'Simulations - Consolidé'!$A$41:$P$45,13,0)*D2167+VLOOKUP(E2167,'Simulations - Consolidé'!$A$41:$P$45,14,0)),"")*$B$6</f>
        <v>18582.57857142857</v>
      </c>
      <c r="G2167" s="119" cm="1">
        <f t="array" ref="G2167">IF(SUMIF('BDD de référence'!$B$6:$B$4786,A2167,'BDD de référence'!$I$6:$I$4786)&gt;0,IFERROR((VLOOKUP(E2167,'Volet 1 - Domaines 2&amp;3'!$A$39:$L$43,11,0)*D2167+VLOOKUP(E2167,'Volet 1 - Domaines 2&amp;3'!$A$39:$L$43,12,0))*$B$6,error),"")</f>
        <v>9081.1267857142866</v>
      </c>
      <c r="H2167" s="119" t="str" cm="1">
        <f t="array" ref="H2167">IF(SUMIF('BDD de référence'!$B$6:$B$4786,A2167,'BDD de référence'!$J$6:$J$4786)&gt;0,IFERROR((VLOOKUP(E2167,'Volet 1 - Domaines 2&amp;3'!$A$39:$L$43,11,0)*D2167+VLOOKUP(E2167,'Volet 1 - Domaines 2&amp;3'!$A$39:$L$43,12,0))*$B$6,error),"")</f>
        <v/>
      </c>
      <c r="I2167" s="119">
        <f>IFERROR((VLOOKUP(E2167,'Simulations - Consolidé'!$A$41:$P$45,15,0)*D2167+VLOOKUP(E2167,'Simulations - Consolidé'!$A$41:$P$45,16,0)),"")*$C$6</f>
        <v>8078.2228222996519</v>
      </c>
      <c r="J2167" s="167">
        <v>5656.08</v>
      </c>
      <c r="K2167" s="167">
        <v>6787.3</v>
      </c>
      <c r="L2167" s="167">
        <v>4971.2300000000005</v>
      </c>
      <c r="M2167" s="167">
        <v>5965.4800000000005</v>
      </c>
      <c r="N2167" s="167">
        <v>5119.71</v>
      </c>
      <c r="O2167" s="167">
        <v>6143.66</v>
      </c>
    </row>
    <row r="2168" spans="1:15">
      <c r="A2168" s="1" t="s">
        <v>9140</v>
      </c>
      <c r="B2168" s="1" t="str">
        <f>VLOOKUP(A2168,'BDD de référence'!$B$5:$D$5006,3,0)</f>
        <v>76</v>
      </c>
      <c r="C2168" s="1" t="str">
        <f>VLOOKUP(A2168,'BDD de référence'!$B$5:$E$5006,4,0)</f>
        <v>Normandie</v>
      </c>
      <c r="D2168" s="201">
        <v>10784</v>
      </c>
      <c r="E2168" s="189" t="str">
        <f t="shared" si="33"/>
        <v>Tranche B</v>
      </c>
      <c r="F2168" s="119">
        <f>IFERROR((VLOOKUP(E2168,'Simulations - Consolidé'!$A$41:$P$45,13,0)*D2168+VLOOKUP(E2168,'Simulations - Consolidé'!$A$41:$P$45,14,0)),"")*$B$6</f>
        <v>25380.232258064512</v>
      </c>
      <c r="G2168" s="119" t="str" cm="1">
        <f t="array" ref="G2168">IF(SUMIF('BDD de référence'!$B$6:$B$4786,A2168,'BDD de référence'!$I$6:$I$4786)&gt;0,IFERROR((VLOOKUP(E2168,'Volet 1 - Domaines 2&amp;3'!$A$39:$L$43,11,0)*D2168+VLOOKUP(E2168,'Volet 1 - Domaines 2&amp;3'!$A$39:$L$43,12,0))*$B$6,error),"")</f>
        <v/>
      </c>
      <c r="H2168" s="119" cm="1">
        <f t="array" ref="H2168">IF(SUMIF('BDD de référence'!$B$6:$B$4786,A2168,'BDD de référence'!$J$6:$J$4786)&gt;0,IFERROR((VLOOKUP(E2168,'Volet 1 - Domaines 2&amp;3'!$A$39:$L$43,11,0)*D2168+VLOOKUP(E2168,'Volet 1 - Domaines 2&amp;3'!$A$39:$L$43,12,0))*$B$6,error),"")</f>
        <v>13747.625806451613</v>
      </c>
      <c r="I2168" s="119">
        <f>IFERROR((VLOOKUP(E2168,'Simulations - Consolidé'!$A$41:$P$45,15,0)*D2168+VLOOKUP(E2168,'Simulations - Consolidé'!$A$41:$P$45,16,0)),"")*$C$6</f>
        <v>11033.30039339103</v>
      </c>
      <c r="J2168" s="167">
        <v>7368.93</v>
      </c>
      <c r="K2168" s="167">
        <v>8842.7199999999993</v>
      </c>
      <c r="L2168" s="167">
        <v>6433.88</v>
      </c>
      <c r="M2168" s="167">
        <v>7720.66</v>
      </c>
      <c r="N2168" s="167">
        <v>5721.84</v>
      </c>
      <c r="O2168" s="167">
        <v>6866.21</v>
      </c>
    </row>
    <row r="2169" spans="1:15">
      <c r="A2169" s="1" t="s">
        <v>9143</v>
      </c>
      <c r="B2169" s="1" t="str">
        <f>VLOOKUP(A2169,'BDD de référence'!$B$5:$D$5006,3,0)</f>
        <v>76</v>
      </c>
      <c r="C2169" s="1" t="str">
        <f>VLOOKUP(A2169,'BDD de référence'!$B$5:$E$5006,4,0)</f>
        <v>Normandie</v>
      </c>
      <c r="D2169" s="201">
        <v>10558</v>
      </c>
      <c r="E2169" s="189" t="str">
        <f t="shared" si="33"/>
        <v>Tranche B</v>
      </c>
      <c r="F2169" s="119">
        <f>IFERROR((VLOOKUP(E2169,'Simulations - Consolidé'!$A$41:$P$45,13,0)*D2169+VLOOKUP(E2169,'Simulations - Consolidé'!$A$41:$P$45,14,0)),"")*$B$6</f>
        <v>25082.787096774191</v>
      </c>
      <c r="G2169" s="119" t="str" cm="1">
        <f t="array" ref="G2169">IF(SUMIF('BDD de référence'!$B$6:$B$4786,A2169,'BDD de référence'!$I$6:$I$4786)&gt;0,IFERROR((VLOOKUP(E2169,'Volet 1 - Domaines 2&amp;3'!$A$39:$L$43,11,0)*D2169+VLOOKUP(E2169,'Volet 1 - Domaines 2&amp;3'!$A$39:$L$43,12,0))*$B$6,error),"")</f>
        <v/>
      </c>
      <c r="H2169" s="119" cm="1">
        <f t="array" ref="H2169">IF(SUMIF('BDD de référence'!$B$6:$B$4786,A2169,'BDD de référence'!$J$6:$J$4786)&gt;0,IFERROR((VLOOKUP(E2169,'Volet 1 - Domaines 2&amp;3'!$A$39:$L$43,11,0)*D2169+VLOOKUP(E2169,'Volet 1 - Domaines 2&amp;3'!$A$39:$L$43,12,0))*$B$6,error),"")</f>
        <v>13586.509677419355</v>
      </c>
      <c r="I2169" s="119">
        <f>IFERROR((VLOOKUP(E2169,'Simulations - Consolidé'!$A$41:$P$45,15,0)*D2169+VLOOKUP(E2169,'Simulations - Consolidé'!$A$41:$P$45,16,0)),"")*$C$6</f>
        <v>10903.994964594805</v>
      </c>
      <c r="J2169" s="167">
        <v>7302.1</v>
      </c>
      <c r="K2169" s="167">
        <v>8762.52</v>
      </c>
      <c r="L2169" s="167">
        <v>6373.13</v>
      </c>
      <c r="M2169" s="167">
        <v>7647.76</v>
      </c>
      <c r="N2169" s="167">
        <v>5703.6100000000006</v>
      </c>
      <c r="O2169" s="167">
        <v>6844.34</v>
      </c>
    </row>
    <row r="2170" spans="1:15">
      <c r="A2170" s="1" t="s">
        <v>9133</v>
      </c>
      <c r="B2170" s="1" t="str">
        <f>VLOOKUP(A2170,'BDD de référence'!$B$5:$D$5006,3,0)</f>
        <v>76</v>
      </c>
      <c r="C2170" s="1" t="str">
        <f>VLOOKUP(A2170,'BDD de référence'!$B$5:$E$5006,4,0)</f>
        <v>Normandie</v>
      </c>
      <c r="D2170" s="201">
        <v>11484.5</v>
      </c>
      <c r="E2170" s="189" t="str">
        <f t="shared" si="33"/>
        <v>Tranche B</v>
      </c>
      <c r="F2170" s="119">
        <f>IFERROR((VLOOKUP(E2170,'Simulations - Consolidé'!$A$41:$P$45,13,0)*D2170+VLOOKUP(E2170,'Simulations - Consolidé'!$A$41:$P$45,14,0)),"")*$B$6</f>
        <v>26302.180645161287</v>
      </c>
      <c r="G2170" s="119" t="str" cm="1">
        <f t="array" ref="G2170">IF(SUMIF('BDD de référence'!$B$6:$B$4786,A2170,'BDD de référence'!$I$6:$I$4786)&gt;0,IFERROR((VLOOKUP(E2170,'Volet 1 - Domaines 2&amp;3'!$A$39:$L$43,11,0)*D2170+VLOOKUP(E2170,'Volet 1 - Domaines 2&amp;3'!$A$39:$L$43,12,0))*$B$6,error),"")</f>
        <v/>
      </c>
      <c r="H2170" s="119" t="str" cm="1">
        <f t="array" ref="H2170">IF(SUMIF('BDD de référence'!$B$6:$B$4786,A2170,'BDD de référence'!$J$6:$J$4786)&gt;0,IFERROR((VLOOKUP(E2170,'Volet 1 - Domaines 2&amp;3'!$A$39:$L$43,11,0)*D2170+VLOOKUP(E2170,'Volet 1 - Domaines 2&amp;3'!$A$39:$L$43,12,0))*$B$6,error),"")</f>
        <v/>
      </c>
      <c r="I2170" s="119">
        <f>IFERROR((VLOOKUP(E2170,'Simulations - Consolidé'!$A$41:$P$45,15,0)*D2170+VLOOKUP(E2170,'Simulations - Consolidé'!$A$41:$P$45,16,0)),"")*$C$6</f>
        <v>11434.090007867821</v>
      </c>
      <c r="J2170" s="167">
        <v>7576.0700000000006</v>
      </c>
      <c r="K2170" s="167">
        <v>9091.2900000000009</v>
      </c>
      <c r="L2170" s="167">
        <v>6622.1900000000005</v>
      </c>
      <c r="M2170" s="167">
        <v>7946.63</v>
      </c>
      <c r="N2170" s="167">
        <v>5778.33</v>
      </c>
      <c r="O2170" s="167">
        <v>6934</v>
      </c>
    </row>
    <row r="2171" spans="1:15">
      <c r="A2171" s="1" t="s">
        <v>9156</v>
      </c>
      <c r="B2171" s="1" t="str">
        <f>VLOOKUP(A2171,'BDD de référence'!$B$5:$D$5006,3,0)</f>
        <v>76</v>
      </c>
      <c r="C2171" s="1" t="str">
        <f>VLOOKUP(A2171,'BDD de référence'!$B$5:$E$5006,4,0)</f>
        <v>Normandie</v>
      </c>
      <c r="D2171" s="201">
        <v>8968</v>
      </c>
      <c r="E2171" s="189" t="str">
        <f t="shared" si="33"/>
        <v>Tranche B</v>
      </c>
      <c r="F2171" s="119">
        <f>IFERROR((VLOOKUP(E2171,'Simulations - Consolidé'!$A$41:$P$45,13,0)*D2171+VLOOKUP(E2171,'Simulations - Consolidé'!$A$41:$P$45,14,0)),"")*$B$6</f>
        <v>22990.141935483873</v>
      </c>
      <c r="G2171" s="119" t="str" cm="1">
        <f t="array" ref="G2171">IF(SUMIF('BDD de référence'!$B$6:$B$4786,A2171,'BDD de référence'!$I$6:$I$4786)&gt;0,IFERROR((VLOOKUP(E2171,'Volet 1 - Domaines 2&amp;3'!$A$39:$L$43,11,0)*D2171+VLOOKUP(E2171,'Volet 1 - Domaines 2&amp;3'!$A$39:$L$43,12,0))*$B$6,error),"")</f>
        <v/>
      </c>
      <c r="H2171" s="119" cm="1">
        <f t="array" ref="H2171">IF(SUMIF('BDD de référence'!$B$6:$B$4786,A2171,'BDD de référence'!$J$6:$J$4786)&gt;0,IFERROR((VLOOKUP(E2171,'Volet 1 - Domaines 2&amp;3'!$A$39:$L$43,11,0)*D2171+VLOOKUP(E2171,'Volet 1 - Domaines 2&amp;3'!$A$39:$L$43,12,0))*$B$6,error),"")</f>
        <v>12452.993548387096</v>
      </c>
      <c r="I2171" s="119">
        <f>IFERROR((VLOOKUP(E2171,'Simulations - Consolidé'!$A$41:$P$45,15,0)*D2171+VLOOKUP(E2171,'Simulations - Consolidé'!$A$41:$P$45,16,0)),"")*$C$6</f>
        <v>9994.2797797010226</v>
      </c>
      <c r="J2171" s="167">
        <v>6831.95</v>
      </c>
      <c r="K2171" s="167">
        <v>8198.34</v>
      </c>
      <c r="L2171" s="167">
        <v>5945.7</v>
      </c>
      <c r="M2171" s="167">
        <v>7134.84</v>
      </c>
      <c r="N2171" s="167">
        <v>5575.39</v>
      </c>
      <c r="O2171" s="167">
        <v>6690.47</v>
      </c>
    </row>
    <row r="2172" spans="1:15">
      <c r="A2172" s="1" t="s">
        <v>9124</v>
      </c>
      <c r="B2172" s="1" t="str">
        <f>VLOOKUP(A2172,'BDD de référence'!$B$5:$D$5006,3,0)</f>
        <v>76</v>
      </c>
      <c r="C2172" s="1" t="str">
        <f>VLOOKUP(A2172,'BDD de référence'!$B$5:$E$5006,4,0)</f>
        <v>Normandie</v>
      </c>
      <c r="D2172" s="201">
        <v>15419.5</v>
      </c>
      <c r="E2172" s="189" t="str">
        <f t="shared" si="33"/>
        <v>Tranche B</v>
      </c>
      <c r="F2172" s="119">
        <f>IFERROR((VLOOKUP(E2172,'Simulations - Consolidé'!$A$41:$P$45,13,0)*D2172+VLOOKUP(E2172,'Simulations - Consolidé'!$A$41:$P$45,14,0)),"")*$B$6</f>
        <v>31481.148387096771</v>
      </c>
      <c r="G2172" s="119" t="str" cm="1">
        <f t="array" ref="G2172">IF(SUMIF('BDD de référence'!$B$6:$B$4786,A2172,'BDD de référence'!$I$6:$I$4786)&gt;0,IFERROR((VLOOKUP(E2172,'Volet 1 - Domaines 2&amp;3'!$A$39:$L$43,11,0)*D2172+VLOOKUP(E2172,'Volet 1 - Domaines 2&amp;3'!$A$39:$L$43,12,0))*$B$6,error),"")</f>
        <v/>
      </c>
      <c r="H2172" s="119" t="str" cm="1">
        <f t="array" ref="H2172">IF(SUMIF('BDD de référence'!$B$6:$B$4786,A2172,'BDD de référence'!$J$6:$J$4786)&gt;0,IFERROR((VLOOKUP(E2172,'Volet 1 - Domaines 2&amp;3'!$A$39:$L$43,11,0)*D2172+VLOOKUP(E2172,'Volet 1 - Domaines 2&amp;3'!$A$39:$L$43,12,0))*$B$6,error),"")</f>
        <v/>
      </c>
      <c r="I2172" s="119">
        <f>IFERROR((VLOOKUP(E2172,'Simulations - Consolidé'!$A$41:$P$45,15,0)*D2172+VLOOKUP(E2172,'Simulations - Consolidé'!$A$41:$P$45,16,0)),"")*$C$6</f>
        <v>13685.492053501179</v>
      </c>
      <c r="J2172" s="167">
        <v>8739.65</v>
      </c>
      <c r="K2172" s="167">
        <v>10487.58</v>
      </c>
      <c r="L2172" s="167">
        <v>7679.9800000000005</v>
      </c>
      <c r="M2172" s="167">
        <v>9215.98</v>
      </c>
      <c r="N2172" s="167">
        <v>6095.67</v>
      </c>
      <c r="O2172" s="167">
        <v>7314.81</v>
      </c>
    </row>
    <row r="2173" spans="1:15">
      <c r="A2173" s="1" t="s">
        <v>9043</v>
      </c>
      <c r="B2173" s="1" t="str">
        <f>VLOOKUP(A2173,'BDD de référence'!$B$5:$D$5006,3,0)</f>
        <v>76</v>
      </c>
      <c r="C2173" s="1" t="str">
        <f>VLOOKUP(A2173,'BDD de référence'!$B$5:$E$5006,4,0)</f>
        <v>Normandie</v>
      </c>
      <c r="D2173" s="201">
        <v>717538</v>
      </c>
      <c r="E2173" s="189" t="str">
        <f t="shared" si="33"/>
        <v>Tranche D</v>
      </c>
      <c r="F2173" s="119">
        <f>IFERROR((VLOOKUP(E2173,'Simulations - Consolidé'!$A$41:$P$45,13,0)*D2173+VLOOKUP(E2173,'Simulations - Consolidé'!$A$41:$P$45,14,0)),"")*$B$6</f>
        <v>178922.80364963505</v>
      </c>
      <c r="G2173" s="119" cm="1">
        <f t="array" ref="G2173">IF(SUMIF('BDD de référence'!$B$6:$B$4786,A2173,'BDD de référence'!$I$6:$I$4786)&gt;0,IFERROR((VLOOKUP(E2173,'Volet 1 - Domaines 2&amp;3'!$A$39:$L$43,11,0)*D2173+VLOOKUP(E2173,'Volet 1 - Domaines 2&amp;3'!$A$39:$L$43,12,0))*$B$6,error),"")</f>
        <v>52669.638248175186</v>
      </c>
      <c r="H2173" s="119" cm="1">
        <f t="array" ref="H2173">IF(SUMIF('BDD de référence'!$B$6:$B$4786,A2173,'BDD de référence'!$J$6:$J$4786)&gt;0,IFERROR((VLOOKUP(E2173,'Volet 1 - Domaines 2&amp;3'!$A$39:$L$43,11,0)*D2173+VLOOKUP(E2173,'Volet 1 - Domaines 2&amp;3'!$A$39:$L$43,12,0))*$B$6,error),"")</f>
        <v>52669.638248175186</v>
      </c>
      <c r="I2173" s="119">
        <f>IFERROR((VLOOKUP(E2173,'Simulations - Consolidé'!$A$41:$P$45,15,0)*D2173+VLOOKUP(E2173,'Simulations - Consolidé'!$A$41:$P$45,16,0)),"")*$C$6</f>
        <v>77781.362275235893</v>
      </c>
      <c r="J2173" s="167">
        <v>46678.36</v>
      </c>
      <c r="K2173" s="167">
        <v>56014.04</v>
      </c>
      <c r="L2173" s="167">
        <v>26171.35</v>
      </c>
      <c r="M2173" s="167">
        <v>31405.62</v>
      </c>
      <c r="N2173" s="167">
        <v>22004.679999999997</v>
      </c>
      <c r="O2173" s="167">
        <v>26405.62</v>
      </c>
    </row>
    <row r="2174" spans="1:15">
      <c r="A2174" s="1" t="s">
        <v>9159</v>
      </c>
      <c r="B2174" s="1" t="str">
        <f>VLOOKUP(A2174,'BDD de référence'!$B$5:$D$5006,3,0)</f>
        <v>76</v>
      </c>
      <c r="C2174" s="1" t="str">
        <f>VLOOKUP(A2174,'BDD de référence'!$B$5:$E$5006,4,0)</f>
        <v>Normandie</v>
      </c>
      <c r="D2174" s="201">
        <v>8762</v>
      </c>
      <c r="E2174" s="189" t="str">
        <f t="shared" si="33"/>
        <v>Tranche B</v>
      </c>
      <c r="F2174" s="119">
        <f>IFERROR((VLOOKUP(E2174,'Simulations - Consolidé'!$A$41:$P$45,13,0)*D2174+VLOOKUP(E2174,'Simulations - Consolidé'!$A$41:$P$45,14,0)),"")*$B$6</f>
        <v>22719.019354838711</v>
      </c>
      <c r="G2174" s="119" cm="1">
        <f t="array" ref="G2174">IF(SUMIF('BDD de référence'!$B$6:$B$4786,A2174,'BDD de référence'!$I$6:$I$4786)&gt;0,IFERROR((VLOOKUP(E2174,'Volet 1 - Domaines 2&amp;3'!$A$39:$L$43,11,0)*D2174+VLOOKUP(E2174,'Volet 1 - Domaines 2&amp;3'!$A$39:$L$43,12,0))*$B$6,error),"")</f>
        <v>12306.135483870967</v>
      </c>
      <c r="H2174" s="119" t="str" cm="1">
        <f t="array" ref="H2174">IF(SUMIF('BDD de référence'!$B$6:$B$4786,A2174,'BDD de référence'!$J$6:$J$4786)&gt;0,IFERROR((VLOOKUP(E2174,'Volet 1 - Domaines 2&amp;3'!$A$39:$L$43,11,0)*D2174+VLOOKUP(E2174,'Volet 1 - Domaines 2&amp;3'!$A$39:$L$43,12,0))*$B$6,error),"")</f>
        <v/>
      </c>
      <c r="I2174" s="119">
        <f>IFERROR((VLOOKUP(E2174,'Simulations - Consolidé'!$A$41:$P$45,15,0)*D2174+VLOOKUP(E2174,'Simulations - Consolidé'!$A$41:$P$45,16,0)),"")*$C$6</f>
        <v>9876.4173092053497</v>
      </c>
      <c r="J2174" s="167">
        <v>6771.0300000000007</v>
      </c>
      <c r="K2174" s="167">
        <v>8125.24</v>
      </c>
      <c r="L2174" s="167">
        <v>5890.33</v>
      </c>
      <c r="M2174" s="167">
        <v>7068.4000000000005</v>
      </c>
      <c r="N2174" s="167">
        <v>5558.77</v>
      </c>
      <c r="O2174" s="167">
        <v>6670.5300000000007</v>
      </c>
    </row>
    <row r="2175" spans="1:15">
      <c r="A2175" s="1" t="s">
        <v>9087</v>
      </c>
      <c r="B2175" s="1" t="str">
        <f>VLOOKUP(A2175,'BDD de référence'!$B$5:$D$5006,3,0)</f>
        <v>76</v>
      </c>
      <c r="C2175" s="1" t="str">
        <f>VLOOKUP(A2175,'BDD de référence'!$B$5:$E$5006,4,0)</f>
        <v>Normandie</v>
      </c>
      <c r="D2175" s="201">
        <v>38088.5</v>
      </c>
      <c r="E2175" s="189" t="str">
        <f t="shared" si="33"/>
        <v>Tranche C</v>
      </c>
      <c r="F2175" s="119">
        <f>IFERROR((VLOOKUP(E2175,'Simulations - Consolidé'!$A$41:$P$45,13,0)*D2175+VLOOKUP(E2175,'Simulations - Consolidé'!$A$41:$P$45,14,0)),"")*$B$6</f>
        <v>47313.363614457827</v>
      </c>
      <c r="G2175" s="119" t="str" cm="1">
        <f t="array" ref="G2175">IF(SUMIF('BDD de référence'!$B$6:$B$4786,A2175,'BDD de référence'!$I$6:$I$4786)&gt;0,IFERROR((VLOOKUP(E2175,'Volet 1 - Domaines 2&amp;3'!$A$39:$L$43,11,0)*D2175+VLOOKUP(E2175,'Volet 1 - Domaines 2&amp;3'!$A$39:$L$43,12,0))*$B$6,error),"")</f>
        <v/>
      </c>
      <c r="H2175" s="119" cm="1">
        <f t="array" ref="H2175">IF(SUMIF('BDD de référence'!$B$6:$B$4786,A2175,'BDD de référence'!$J$6:$J$4786)&gt;0,IFERROR((VLOOKUP(E2175,'Volet 1 - Domaines 2&amp;3'!$A$39:$L$43,11,0)*D2175+VLOOKUP(E2175,'Volet 1 - Domaines 2&amp;3'!$A$39:$L$43,12,0))*$B$6,error),"")</f>
        <v>23760.269156626506</v>
      </c>
      <c r="I2175" s="119">
        <f>IFERROR((VLOOKUP(E2175,'Simulations - Consolidé'!$A$41:$P$45,15,0)*D2175+VLOOKUP(E2175,'Simulations - Consolidé'!$A$41:$P$45,16,0)),"")*$C$6</f>
        <v>20568.076291507496</v>
      </c>
      <c r="J2175" s="167">
        <v>12523.66</v>
      </c>
      <c r="K2175" s="167">
        <v>15028.4</v>
      </c>
      <c r="L2175" s="167">
        <v>10428.5</v>
      </c>
      <c r="M2175" s="167">
        <v>12514.2</v>
      </c>
      <c r="N2175" s="167">
        <v>7417.93</v>
      </c>
      <c r="O2175" s="167">
        <v>8901.52</v>
      </c>
    </row>
    <row r="2176" spans="1:15">
      <c r="A2176" s="1" t="s">
        <v>9060</v>
      </c>
      <c r="B2176" s="1" t="str">
        <f>VLOOKUP(A2176,'BDD de référence'!$B$5:$D$5006,3,0)</f>
        <v>76</v>
      </c>
      <c r="C2176" s="1" t="str">
        <f>VLOOKUP(A2176,'BDD de référence'!$B$5:$E$5006,4,0)</f>
        <v>Normandie</v>
      </c>
      <c r="D2176" s="201">
        <v>143860.25</v>
      </c>
      <c r="E2176" s="189" t="str">
        <f t="shared" si="33"/>
        <v>Tranche C</v>
      </c>
      <c r="F2176" s="119">
        <f>IFERROR((VLOOKUP(E2176,'Simulations - Consolidé'!$A$41:$P$45,13,0)*D2176+VLOOKUP(E2176,'Simulations - Consolidé'!$A$41:$P$45,14,0)),"")*$B$6</f>
        <v>91508.114096385543</v>
      </c>
      <c r="G2176" s="119" t="str" cm="1">
        <f t="array" ref="G2176">IF(SUMIF('BDD de référence'!$B$6:$B$4786,A2176,'BDD de référence'!$I$6:$I$4786)&gt;0,IFERROR((VLOOKUP(E2176,'Volet 1 - Domaines 2&amp;3'!$A$39:$L$43,11,0)*D2176+VLOOKUP(E2176,'Volet 1 - Domaines 2&amp;3'!$A$39:$L$43,12,0))*$B$6,error),"")</f>
        <v/>
      </c>
      <c r="H2176" s="119" t="str" cm="1">
        <f t="array" ref="H2176">IF(SUMIF('BDD de référence'!$B$6:$B$4786,A2176,'BDD de référence'!$J$6:$J$4786)&gt;0,IFERROR((VLOOKUP(E2176,'Volet 1 - Domaines 2&amp;3'!$A$39:$L$43,11,0)*D2176+VLOOKUP(E2176,'Volet 1 - Domaines 2&amp;3'!$A$39:$L$43,12,0))*$B$6,error),"")</f>
        <v/>
      </c>
      <c r="I2176" s="119">
        <f>IFERROR((VLOOKUP(E2176,'Simulations - Consolidé'!$A$41:$P$45,15,0)*D2176+VLOOKUP(E2176,'Simulations - Consolidé'!$A$41:$P$45,16,0)),"")*$C$6</f>
        <v>39780.428366147513</v>
      </c>
      <c r="J2176" s="167">
        <v>23992.89</v>
      </c>
      <c r="K2176" s="167">
        <v>28791.469999999998</v>
      </c>
      <c r="L2176" s="167">
        <v>16163.11</v>
      </c>
      <c r="M2176" s="167">
        <v>19395.739999999998</v>
      </c>
      <c r="N2176" s="167">
        <v>12515.36</v>
      </c>
      <c r="O2176" s="167">
        <v>15018.44</v>
      </c>
    </row>
    <row r="2177" spans="1:15">
      <c r="A2177" s="1" t="s">
        <v>9179</v>
      </c>
      <c r="B2177" s="1" t="str">
        <f>VLOOKUP(A2177,'BDD de référence'!$B$5:$D$5006,3,0)</f>
        <v>76</v>
      </c>
      <c r="C2177" s="1" t="str">
        <f>VLOOKUP(A2177,'BDD de référence'!$B$5:$E$5006,4,0)</f>
        <v>Normandie</v>
      </c>
      <c r="D2177" s="201">
        <v>4639.75</v>
      </c>
      <c r="E2177" s="189" t="str">
        <f t="shared" si="33"/>
        <v>Tranche A</v>
      </c>
      <c r="F2177" s="119">
        <f>IFERROR((VLOOKUP(E2177,'Simulations - Consolidé'!$A$41:$P$45,13,0)*D2177+VLOOKUP(E2177,'Simulations - Consolidé'!$A$41:$P$45,14,0)),"")*$B$6</f>
        <v>18680.389285714286</v>
      </c>
      <c r="G2177" s="119" t="str" cm="1">
        <f t="array" ref="G2177">IF(SUMIF('BDD de référence'!$B$6:$B$4786,A2177,'BDD de référence'!$I$6:$I$4786)&gt;0,IFERROR((VLOOKUP(E2177,'Volet 1 - Domaines 2&amp;3'!$A$39:$L$43,11,0)*D2177+VLOOKUP(E2177,'Volet 1 - Domaines 2&amp;3'!$A$39:$L$43,12,0))*$B$6,error),"")</f>
        <v/>
      </c>
      <c r="H2177" s="119" t="str" cm="1">
        <f t="array" ref="H2177">IF(SUMIF('BDD de référence'!$B$6:$B$4786,A2177,'BDD de référence'!$J$6:$J$4786)&gt;0,IFERROR((VLOOKUP(E2177,'Volet 1 - Domaines 2&amp;3'!$A$39:$L$43,11,0)*D2177+VLOOKUP(E2177,'Volet 1 - Domaines 2&amp;3'!$A$39:$L$43,12,0))*$B$6,error),"")</f>
        <v/>
      </c>
      <c r="I2177" s="119">
        <f>IFERROR((VLOOKUP(E2177,'Simulations - Consolidé'!$A$41:$P$45,15,0)*D2177+VLOOKUP(E2177,'Simulations - Consolidé'!$A$41:$P$45,16,0)),"")*$C$6</f>
        <v>8120.7431184668994</v>
      </c>
      <c r="J2177" s="167">
        <v>5688.05</v>
      </c>
      <c r="K2177" s="167">
        <v>6825.66</v>
      </c>
      <c r="L2177" s="167">
        <v>4995.2</v>
      </c>
      <c r="M2177" s="167">
        <v>5994.24</v>
      </c>
      <c r="N2177" s="167">
        <v>5135.7</v>
      </c>
      <c r="O2177" s="167">
        <v>6162.84</v>
      </c>
    </row>
    <row r="2178" spans="1:15">
      <c r="A2178" s="1" t="s">
        <v>9081</v>
      </c>
      <c r="B2178" s="1" t="str">
        <f>VLOOKUP(A2178,'BDD de référence'!$B$5:$D$5006,3,0)</f>
        <v>76</v>
      </c>
      <c r="C2178" s="1" t="str">
        <f>VLOOKUP(A2178,'BDD de référence'!$B$5:$E$5006,4,0)</f>
        <v>Normandie</v>
      </c>
      <c r="D2178" s="201">
        <v>45726.5</v>
      </c>
      <c r="E2178" s="189" t="str">
        <f t="shared" si="33"/>
        <v>Tranche C</v>
      </c>
      <c r="F2178" s="119">
        <f>IFERROR((VLOOKUP(E2178,'Simulations - Consolidé'!$A$41:$P$45,13,0)*D2178+VLOOKUP(E2178,'Simulations - Consolidé'!$A$41:$P$45,14,0)),"")*$B$6</f>
        <v>50504.759277108431</v>
      </c>
      <c r="G2178" s="119" t="str" cm="1">
        <f t="array" ref="G2178">IF(SUMIF('BDD de référence'!$B$6:$B$4786,A2178,'BDD de référence'!$I$6:$I$4786)&gt;0,IFERROR((VLOOKUP(E2178,'Volet 1 - Domaines 2&amp;3'!$A$39:$L$43,11,0)*D2178+VLOOKUP(E2178,'Volet 1 - Domaines 2&amp;3'!$A$39:$L$43,12,0))*$B$6,error),"")</f>
        <v/>
      </c>
      <c r="H2178" s="119" cm="1">
        <f t="array" ref="H2178">IF(SUMIF('BDD de référence'!$B$6:$B$4786,A2178,'BDD de référence'!$J$6:$J$4786)&gt;0,IFERROR((VLOOKUP(E2178,'Volet 1 - Domaines 2&amp;3'!$A$39:$L$43,11,0)*D2178+VLOOKUP(E2178,'Volet 1 - Domaines 2&amp;3'!$A$39:$L$43,12,0))*$B$6,error),"")</f>
        <v>24573.762168674697</v>
      </c>
      <c r="I2178" s="119">
        <f>IFERROR((VLOOKUP(E2178,'Simulations - Consolidé'!$A$41:$P$45,15,0)*D2178+VLOOKUP(E2178,'Simulations - Consolidé'!$A$41:$P$45,16,0)),"")*$C$6</f>
        <v>21955.440546576552</v>
      </c>
      <c r="J2178" s="167">
        <v>13351.880000000001</v>
      </c>
      <c r="K2178" s="167">
        <v>16022.26</v>
      </c>
      <c r="L2178" s="167">
        <v>10842.61</v>
      </c>
      <c r="M2178" s="167">
        <v>13011.14</v>
      </c>
      <c r="N2178" s="167">
        <v>7786.02</v>
      </c>
      <c r="O2178" s="167">
        <v>9343.23</v>
      </c>
    </row>
    <row r="2179" spans="1:15">
      <c r="A2179" s="1" t="s">
        <v>9071</v>
      </c>
      <c r="B2179" s="1" t="str">
        <f>VLOOKUP(A2179,'BDD de référence'!$B$5:$D$5006,3,0)</f>
        <v>76</v>
      </c>
      <c r="C2179" s="1" t="str">
        <f>VLOOKUP(A2179,'BDD de référence'!$B$5:$E$5006,4,0)</f>
        <v>Normandie</v>
      </c>
      <c r="D2179" s="201">
        <v>74521.5</v>
      </c>
      <c r="E2179" s="189" t="str">
        <f t="shared" si="33"/>
        <v>Tranche C</v>
      </c>
      <c r="F2179" s="119">
        <f>IFERROR((VLOOKUP(E2179,'Simulations - Consolidé'!$A$41:$P$45,13,0)*D2179+VLOOKUP(E2179,'Simulations - Consolidé'!$A$41:$P$45,14,0)),"")*$B$6</f>
        <v>62536.212289156632</v>
      </c>
      <c r="G2179" s="119" t="str" cm="1">
        <f t="array" ref="G2179">IF(SUMIF('BDD de référence'!$B$6:$B$4786,A2179,'BDD de référence'!$I$6:$I$4786)&gt;0,IFERROR((VLOOKUP(E2179,'Volet 1 - Domaines 2&amp;3'!$A$39:$L$43,11,0)*D2179+VLOOKUP(E2179,'Volet 1 - Domaines 2&amp;3'!$A$39:$L$43,12,0))*$B$6,error),"")</f>
        <v/>
      </c>
      <c r="H2179" s="119" t="str" cm="1">
        <f t="array" ref="H2179">IF(SUMIF('BDD de référence'!$B$6:$B$4786,A2179,'BDD de référence'!$J$6:$J$4786)&gt;0,IFERROR((VLOOKUP(E2179,'Volet 1 - Domaines 2&amp;3'!$A$39:$L$43,11,0)*D2179+VLOOKUP(E2179,'Volet 1 - Domaines 2&amp;3'!$A$39:$L$43,12,0))*$B$6,error),"")</f>
        <v/>
      </c>
      <c r="I2179" s="119">
        <f>IFERROR((VLOOKUP(E2179,'Simulations - Consolidé'!$A$41:$P$45,15,0)*D2179+VLOOKUP(E2179,'Simulations - Consolidé'!$A$41:$P$45,16,0)),"")*$C$6</f>
        <v>27185.756561857183</v>
      </c>
      <c r="J2179" s="167">
        <v>16474.23</v>
      </c>
      <c r="K2179" s="167">
        <v>19769.079999999998</v>
      </c>
      <c r="L2179" s="167">
        <v>12403.79</v>
      </c>
      <c r="M2179" s="167">
        <v>14884.550000000001</v>
      </c>
      <c r="N2179" s="167">
        <v>9173.74</v>
      </c>
      <c r="O2179" s="167">
        <v>11008.49</v>
      </c>
    </row>
    <row r="2180" spans="1:15">
      <c r="A2180" s="1" t="s">
        <v>9176</v>
      </c>
      <c r="B2180" s="1" t="str">
        <f>VLOOKUP(A2180,'BDD de référence'!$B$5:$D$5006,3,0)</f>
        <v>76</v>
      </c>
      <c r="C2180" s="1" t="str">
        <f>VLOOKUP(A2180,'BDD de référence'!$B$5:$E$5006,4,0)</f>
        <v>Normandie</v>
      </c>
      <c r="D2180" s="201">
        <v>4957</v>
      </c>
      <c r="E2180" s="189" t="str">
        <f t="shared" si="33"/>
        <v>Tranche A</v>
      </c>
      <c r="F2180" s="119">
        <f>IFERROR((VLOOKUP(E2180,'Simulations - Consolidé'!$A$41:$P$45,13,0)*D2180+VLOOKUP(E2180,'Simulations - Consolidé'!$A$41:$P$45,14,0)),"")*$B$6</f>
        <v>18911.528571428571</v>
      </c>
      <c r="G2180" s="119" t="str" cm="1">
        <f t="array" ref="G2180">IF(SUMIF('BDD de référence'!$B$6:$B$4786,A2180,'BDD de référence'!$I$6:$I$4786)&gt;0,IFERROR((VLOOKUP(E2180,'Volet 1 - Domaines 2&amp;3'!$A$39:$L$43,11,0)*D2180+VLOOKUP(E2180,'Volet 1 - Domaines 2&amp;3'!$A$39:$L$43,12,0))*$B$6,error),"")</f>
        <v/>
      </c>
      <c r="H2180" s="119" t="str" cm="1">
        <f t="array" ref="H2180">IF(SUMIF('BDD de référence'!$B$6:$B$4786,A2180,'BDD de référence'!$J$6:$J$4786)&gt;0,IFERROR((VLOOKUP(E2180,'Volet 1 - Domaines 2&amp;3'!$A$39:$L$43,11,0)*D2180+VLOOKUP(E2180,'Volet 1 - Domaines 2&amp;3'!$A$39:$L$43,12,0))*$B$6,error),"")</f>
        <v/>
      </c>
      <c r="I2180" s="119">
        <f>IFERROR((VLOOKUP(E2180,'Simulations - Consolidé'!$A$41:$P$45,15,0)*D2180+VLOOKUP(E2180,'Simulations - Consolidé'!$A$41:$P$45,16,0)),"")*$C$6</f>
        <v>8221.2240418118472</v>
      </c>
      <c r="J2180" s="167">
        <v>5763.58</v>
      </c>
      <c r="K2180" s="167">
        <v>6916.3</v>
      </c>
      <c r="L2180" s="167">
        <v>5051.8500000000004</v>
      </c>
      <c r="M2180" s="167">
        <v>6062.22</v>
      </c>
      <c r="N2180" s="167">
        <v>5173.46</v>
      </c>
      <c r="O2180" s="167">
        <v>6208.16</v>
      </c>
    </row>
    <row r="2181" spans="1:15">
      <c r="A2181" s="1" t="s">
        <v>9169</v>
      </c>
      <c r="B2181" s="1" t="str">
        <f>VLOOKUP(A2181,'BDD de référence'!$B$5:$D$5006,3,0)</f>
        <v>76</v>
      </c>
      <c r="C2181" s="1" t="str">
        <f>VLOOKUP(A2181,'BDD de référence'!$B$5:$E$5006,4,0)</f>
        <v>Normandie</v>
      </c>
      <c r="D2181" s="201">
        <v>5930</v>
      </c>
      <c r="E2181" s="189" t="str">
        <f t="shared" si="33"/>
        <v>Tranche A</v>
      </c>
      <c r="F2181" s="119">
        <f>IFERROR((VLOOKUP(E2181,'Simulations - Consolidé'!$A$41:$P$45,13,0)*D2181+VLOOKUP(E2181,'Simulations - Consolidé'!$A$41:$P$45,14,0)),"")*$B$6</f>
        <v>19620.428571428569</v>
      </c>
      <c r="G2181" s="119" t="str" cm="1">
        <f t="array" ref="G2181">IF(SUMIF('BDD de référence'!$B$6:$B$4786,A2181,'BDD de référence'!$I$6:$I$4786)&gt;0,IFERROR((VLOOKUP(E2181,'Volet 1 - Domaines 2&amp;3'!$A$39:$L$43,11,0)*D2181+VLOOKUP(E2181,'Volet 1 - Domaines 2&amp;3'!$A$39:$L$43,12,0))*$B$6,error),"")</f>
        <v/>
      </c>
      <c r="H2181" s="119" t="str" cm="1">
        <f t="array" ref="H2181">IF(SUMIF('BDD de référence'!$B$6:$B$4786,A2181,'BDD de référence'!$J$6:$J$4786)&gt;0,IFERROR((VLOOKUP(E2181,'Volet 1 - Domaines 2&amp;3'!$A$39:$L$43,11,0)*D2181+VLOOKUP(E2181,'Volet 1 - Domaines 2&amp;3'!$A$39:$L$43,12,0))*$B$6,error),"")</f>
        <v/>
      </c>
      <c r="I2181" s="119">
        <f>IFERROR((VLOOKUP(E2181,'Simulations - Consolidé'!$A$41:$P$45,15,0)*D2181+VLOOKUP(E2181,'Simulations - Consolidé'!$A$41:$P$45,16,0)),"")*$C$6</f>
        <v>8529.3972125435539</v>
      </c>
      <c r="J2181" s="167">
        <v>5995.25</v>
      </c>
      <c r="K2181" s="167">
        <v>7194.3</v>
      </c>
      <c r="L2181" s="167">
        <v>5225.6000000000004</v>
      </c>
      <c r="M2181" s="167">
        <v>6270.72</v>
      </c>
      <c r="N2181" s="167">
        <v>5289.3</v>
      </c>
      <c r="O2181" s="167">
        <v>6347.16</v>
      </c>
    </row>
    <row r="2182" spans="1:15">
      <c r="A2182" s="1" t="s">
        <v>9100</v>
      </c>
      <c r="B2182" s="1" t="str">
        <f>VLOOKUP(A2182,'BDD de référence'!$B$5:$D$5006,3,0)</f>
        <v>76</v>
      </c>
      <c r="C2182" s="1" t="str">
        <f>VLOOKUP(A2182,'BDD de référence'!$B$5:$E$5006,4,0)</f>
        <v>Normandie</v>
      </c>
      <c r="D2182" s="201">
        <v>25726.5</v>
      </c>
      <c r="E2182" s="189" t="str">
        <f t="shared" si="33"/>
        <v>Tranche C</v>
      </c>
      <c r="F2182" s="119">
        <f>IFERROR((VLOOKUP(E2182,'Simulations - Consolidé'!$A$41:$P$45,13,0)*D2182+VLOOKUP(E2182,'Simulations - Consolidé'!$A$41:$P$45,14,0)),"")*$B$6</f>
        <v>42148.132771084332</v>
      </c>
      <c r="G2182" s="119" t="str" cm="1">
        <f t="array" ref="G2182">IF(SUMIF('BDD de référence'!$B$6:$B$4786,A2182,'BDD de référence'!$I$6:$I$4786)&gt;0,IFERROR((VLOOKUP(E2182,'Volet 1 - Domaines 2&amp;3'!$A$39:$L$43,11,0)*D2182+VLOOKUP(E2182,'Volet 1 - Domaines 2&amp;3'!$A$39:$L$43,12,0))*$B$6,error),"")</f>
        <v/>
      </c>
      <c r="H2182" s="119" t="str" cm="1">
        <f t="array" ref="H2182">IF(SUMIF('BDD de référence'!$B$6:$B$4786,A2182,'BDD de référence'!$J$6:$J$4786)&gt;0,IFERROR((VLOOKUP(E2182,'Volet 1 - Domaines 2&amp;3'!$A$39:$L$43,11,0)*D2182+VLOOKUP(E2182,'Volet 1 - Domaines 2&amp;3'!$A$39:$L$43,12,0))*$B$6,error),"")</f>
        <v/>
      </c>
      <c r="I2182" s="119">
        <f>IFERROR((VLOOKUP(E2182,'Simulations - Consolidé'!$A$41:$P$45,15,0)*D2182+VLOOKUP(E2182,'Simulations - Consolidé'!$A$41:$P$45,16,0)),"")*$C$6</f>
        <v>18322.64595357038</v>
      </c>
      <c r="J2182" s="167">
        <v>11183.2</v>
      </c>
      <c r="K2182" s="167">
        <v>13419.84</v>
      </c>
      <c r="L2182" s="167">
        <v>9758.27</v>
      </c>
      <c r="M2182" s="167">
        <v>11709.93</v>
      </c>
      <c r="N2182" s="167">
        <v>6822.17</v>
      </c>
      <c r="O2182" s="167">
        <v>8186.6100000000006</v>
      </c>
    </row>
    <row r="2183" spans="1:15">
      <c r="A2183" s="1" t="s">
        <v>9046</v>
      </c>
      <c r="B2183" s="1" t="str">
        <f>VLOOKUP(A2183,'BDD de référence'!$B$5:$D$5006,3,0)</f>
        <v>76</v>
      </c>
      <c r="C2183" s="1" t="str">
        <f>VLOOKUP(A2183,'BDD de référence'!$B$5:$E$5006,4,0)</f>
        <v>Normandie</v>
      </c>
      <c r="D2183" s="201">
        <v>360030.75</v>
      </c>
      <c r="E2183" s="189" t="str">
        <f t="shared" si="33"/>
        <v>Tranche D</v>
      </c>
      <c r="F2183" s="119">
        <f>IFERROR((VLOOKUP(E2183,'Simulations - Consolidé'!$A$41:$P$45,13,0)*D2183+VLOOKUP(E2183,'Simulations - Consolidé'!$A$41:$P$45,14,0)),"")*$B$6</f>
        <v>141214.92217153285</v>
      </c>
      <c r="G2183" s="119" cm="1">
        <f t="array" ref="G2183">IF(SUMIF('BDD de référence'!$B$6:$B$4786,A2183,'BDD de référence'!$I$6:$I$4786)&gt;0,IFERROR((VLOOKUP(E2183,'Volet 1 - Domaines 2&amp;3'!$A$39:$L$43,11,0)*D2183+VLOOKUP(E2183,'Volet 1 - Domaines 2&amp;3'!$A$39:$L$43,12,0))*$B$6,error),"")</f>
        <v>46458.928357664234</v>
      </c>
      <c r="H2183" s="119" cm="1">
        <f t="array" ref="H2183">IF(SUMIF('BDD de référence'!$B$6:$B$4786,A2183,'BDD de référence'!$J$6:$J$4786)&gt;0,IFERROR((VLOOKUP(E2183,'Volet 1 - Domaines 2&amp;3'!$A$39:$L$43,11,0)*D2183+VLOOKUP(E2183,'Volet 1 - Domaines 2&amp;3'!$A$39:$L$43,12,0))*$B$6,error),"")</f>
        <v>46458.928357664234</v>
      </c>
      <c r="I2183" s="119">
        <f>IFERROR((VLOOKUP(E2183,'Simulations - Consolidé'!$A$41:$P$45,15,0)*D2183+VLOOKUP(E2183,'Simulations - Consolidé'!$A$41:$P$45,16,0)),"")*$C$6</f>
        <v>61388.983383033643</v>
      </c>
      <c r="J2183" s="167">
        <v>36892.58</v>
      </c>
      <c r="K2183" s="167">
        <v>44271.1</v>
      </c>
      <c r="L2183" s="167">
        <v>22257.039999999997</v>
      </c>
      <c r="M2183" s="167">
        <v>26708.449999999997</v>
      </c>
      <c r="N2183" s="167">
        <v>18090.37</v>
      </c>
      <c r="O2183" s="167">
        <v>21708.449999999997</v>
      </c>
    </row>
    <row r="2184" spans="1:15">
      <c r="A2184" s="1" t="s">
        <v>9077</v>
      </c>
      <c r="B2184" s="1" t="str">
        <f>VLOOKUP(A2184,'BDD de référence'!$B$5:$D$5006,3,0)</f>
        <v>76</v>
      </c>
      <c r="C2184" s="1" t="str">
        <f>VLOOKUP(A2184,'BDD de référence'!$B$5:$E$5006,4,0)</f>
        <v>Normandie</v>
      </c>
      <c r="D2184" s="201">
        <v>69316</v>
      </c>
      <c r="E2184" s="189" t="str">
        <f t="shared" si="33"/>
        <v>Tranche C</v>
      </c>
      <c r="F2184" s="119">
        <f>IFERROR((VLOOKUP(E2184,'Simulations - Consolidé'!$A$41:$P$45,13,0)*D2184+VLOOKUP(E2184,'Simulations - Consolidé'!$A$41:$P$45,14,0)),"")*$B$6</f>
        <v>60361.191325301203</v>
      </c>
      <c r="G2184" s="119" cm="1">
        <f t="array" ref="G2184">IF(SUMIF('BDD de référence'!$B$6:$B$4786,A2184,'BDD de référence'!$I$6:$I$4786)&gt;0,IFERROR((VLOOKUP(E2184,'Volet 1 - Domaines 2&amp;3'!$A$39:$L$43,11,0)*D2184+VLOOKUP(E2184,'Volet 1 - Domaines 2&amp;3'!$A$39:$L$43,12,0))*$B$6,error),"")</f>
        <v>27086.186024096387</v>
      </c>
      <c r="H2184" s="119" cm="1">
        <f t="array" ref="H2184">IF(SUMIF('BDD de référence'!$B$6:$B$4786,A2184,'BDD de référence'!$J$6:$J$4786)&gt;0,IFERROR((VLOOKUP(E2184,'Volet 1 - Domaines 2&amp;3'!$A$39:$L$43,11,0)*D2184+VLOOKUP(E2184,'Volet 1 - Domaines 2&amp;3'!$A$39:$L$43,12,0))*$B$6,error),"")</f>
        <v>27086.186024096387</v>
      </c>
      <c r="I2184" s="119">
        <f>IFERROR((VLOOKUP(E2184,'Simulations - Consolidé'!$A$41:$P$45,15,0)*D2184+VLOOKUP(E2184,'Simulations - Consolidé'!$A$41:$P$45,16,0)),"")*$C$6</f>
        <v>26240.230949162506</v>
      </c>
      <c r="J2184" s="167">
        <v>15909.78</v>
      </c>
      <c r="K2184" s="167">
        <v>19091.739999999998</v>
      </c>
      <c r="L2184" s="167">
        <v>12121.56</v>
      </c>
      <c r="M2184" s="167">
        <v>14545.880000000001</v>
      </c>
      <c r="N2184" s="167">
        <v>8922.8700000000008</v>
      </c>
      <c r="O2184" s="167">
        <v>10707.45</v>
      </c>
    </row>
    <row r="2185" spans="1:15">
      <c r="A2185" s="1" t="s">
        <v>9093</v>
      </c>
      <c r="B2185" s="1" t="str">
        <f>VLOOKUP(A2185,'BDD de référence'!$B$5:$D$5006,3,0)</f>
        <v>76</v>
      </c>
      <c r="C2185" s="1" t="str">
        <f>VLOOKUP(A2185,'BDD de référence'!$B$5:$E$5006,4,0)</f>
        <v>Normandie</v>
      </c>
      <c r="D2185" s="201">
        <v>40946</v>
      </c>
      <c r="E2185" s="189" t="str">
        <f t="shared" si="33"/>
        <v>Tranche C</v>
      </c>
      <c r="F2185" s="119">
        <f>IFERROR((VLOOKUP(E2185,'Simulations - Consolidé'!$A$41:$P$45,13,0)*D2185+VLOOKUP(E2185,'Simulations - Consolidé'!$A$41:$P$45,14,0)),"")*$B$6</f>
        <v>48507.316626506028</v>
      </c>
      <c r="G2185" s="119" cm="1">
        <f t="array" ref="G2185">IF(SUMIF('BDD de référence'!$B$6:$B$4786,A2185,'BDD de référence'!$I$6:$I$4786)&gt;0,IFERROR((VLOOKUP(E2185,'Volet 1 - Domaines 2&amp;3'!$A$39:$L$43,11,0)*D2185+VLOOKUP(E2185,'Volet 1 - Domaines 2&amp;3'!$A$39:$L$43,12,0))*$B$6,error),"")</f>
        <v>24064.610120481924</v>
      </c>
      <c r="H2185" s="119" cm="1">
        <f t="array" ref="H2185">IF(SUMIF('BDD de référence'!$B$6:$B$4786,A2185,'BDD de référence'!$J$6:$J$4786)&gt;0,IFERROR((VLOOKUP(E2185,'Volet 1 - Domaines 2&amp;3'!$A$39:$L$43,11,0)*D2185+VLOOKUP(E2185,'Volet 1 - Domaines 2&amp;3'!$A$39:$L$43,12,0))*$B$6,error),"")</f>
        <v>24064.610120481924</v>
      </c>
      <c r="I2185" s="119">
        <f>IFERROR((VLOOKUP(E2185,'Simulations - Consolidé'!$A$41:$P$45,15,0)*D2185+VLOOKUP(E2185,'Simulations - Consolidé'!$A$41:$P$45,16,0)),"")*$C$6</f>
        <v>21087.111818983252</v>
      </c>
      <c r="J2185" s="167">
        <v>12833.51</v>
      </c>
      <c r="K2185" s="167">
        <v>15400.22</v>
      </c>
      <c r="L2185" s="167">
        <v>10583.43</v>
      </c>
      <c r="M2185" s="167">
        <v>12700.12</v>
      </c>
      <c r="N2185" s="167">
        <v>7555.64</v>
      </c>
      <c r="O2185" s="167">
        <v>9066.77</v>
      </c>
    </row>
    <row r="2186" spans="1:15">
      <c r="A2186" s="1" t="s">
        <v>9152</v>
      </c>
      <c r="B2186" s="1" t="str">
        <f>VLOOKUP(A2186,'BDD de référence'!$B$5:$D$5006,3,0)</f>
        <v>76</v>
      </c>
      <c r="C2186" s="1" t="str">
        <f>VLOOKUP(A2186,'BDD de référence'!$B$5:$E$5006,4,0)</f>
        <v>Normandie</v>
      </c>
      <c r="D2186" s="201">
        <v>9543</v>
      </c>
      <c r="E2186" s="189" t="str">
        <f t="shared" si="33"/>
        <v>Tranche B</v>
      </c>
      <c r="F2186" s="119">
        <f>IFERROR((VLOOKUP(E2186,'Simulations - Consolidé'!$A$41:$P$45,13,0)*D2186+VLOOKUP(E2186,'Simulations - Consolidé'!$A$41:$P$45,14,0)),"")*$B$6</f>
        <v>23746.916129032255</v>
      </c>
      <c r="G2186" s="119" t="str" cm="1">
        <f t="array" ref="G2186">IF(SUMIF('BDD de référence'!$B$6:$B$4786,A2186,'BDD de référence'!$I$6:$I$4786)&gt;0,IFERROR((VLOOKUP(E2186,'Volet 1 - Domaines 2&amp;3'!$A$39:$L$43,11,0)*D2186+VLOOKUP(E2186,'Volet 1 - Domaines 2&amp;3'!$A$39:$L$43,12,0))*$B$6,error),"")</f>
        <v/>
      </c>
      <c r="H2186" s="119" t="str" cm="1">
        <f t="array" ref="H2186">IF(SUMIF('BDD de référence'!$B$6:$B$4786,A2186,'BDD de référence'!$J$6:$J$4786)&gt;0,IFERROR((VLOOKUP(E2186,'Volet 1 - Domaines 2&amp;3'!$A$39:$L$43,11,0)*D2186+VLOOKUP(E2186,'Volet 1 - Domaines 2&amp;3'!$A$39:$L$43,12,0))*$B$6,error),"")</f>
        <v/>
      </c>
      <c r="I2186" s="119">
        <f>IFERROR((VLOOKUP(E2186,'Simulations - Consolidé'!$A$41:$P$45,15,0)*D2186+VLOOKUP(E2186,'Simulations - Consolidé'!$A$41:$P$45,16,0)),"")*$C$6</f>
        <v>10323.264830841856</v>
      </c>
      <c r="J2186" s="167">
        <v>7001.97</v>
      </c>
      <c r="K2186" s="167">
        <v>8402.3700000000008</v>
      </c>
      <c r="L2186" s="167">
        <v>6100.2800000000007</v>
      </c>
      <c r="M2186" s="167">
        <v>7320.34</v>
      </c>
      <c r="N2186" s="167">
        <v>5621.75</v>
      </c>
      <c r="O2186" s="167">
        <v>6746.1</v>
      </c>
    </row>
    <row r="2187" spans="1:15">
      <c r="A2187" s="1" t="s">
        <v>9136</v>
      </c>
      <c r="B2187" s="1" t="str">
        <f>VLOOKUP(A2187,'BDD de référence'!$B$5:$D$5006,3,0)</f>
        <v>76</v>
      </c>
      <c r="C2187" s="1" t="str">
        <f>VLOOKUP(A2187,'BDD de référence'!$B$5:$E$5006,4,0)</f>
        <v>Normandie</v>
      </c>
      <c r="D2187" s="201">
        <v>11277.5</v>
      </c>
      <c r="E2187" s="189" t="str">
        <f t="shared" ref="E2187:E2250" si="34">IF(D2187&gt;230000,"Tranche D",IF(D2187&lt;7000,"Tranche A",IF(D2187&lt;22500,"Tranche B","Tranche C")))</f>
        <v>Tranche B</v>
      </c>
      <c r="F2187" s="119">
        <f>IFERROR((VLOOKUP(E2187,'Simulations - Consolidé'!$A$41:$P$45,13,0)*D2187+VLOOKUP(E2187,'Simulations - Consolidé'!$A$41:$P$45,14,0)),"")*$B$6</f>
        <v>26029.741935483868</v>
      </c>
      <c r="G2187" s="119" t="str" cm="1">
        <f t="array" ref="G2187">IF(SUMIF('BDD de référence'!$B$6:$B$4786,A2187,'BDD de référence'!$I$6:$I$4786)&gt;0,IFERROR((VLOOKUP(E2187,'Volet 1 - Domaines 2&amp;3'!$A$39:$L$43,11,0)*D2187+VLOOKUP(E2187,'Volet 1 - Domaines 2&amp;3'!$A$39:$L$43,12,0))*$B$6,error),"")</f>
        <v/>
      </c>
      <c r="H2187" s="119" t="str" cm="1">
        <f t="array" ref="H2187">IF(SUMIF('BDD de référence'!$B$6:$B$4786,A2187,'BDD de référence'!$J$6:$J$4786)&gt;0,IFERROR((VLOOKUP(E2187,'Volet 1 - Domaines 2&amp;3'!$A$39:$L$43,11,0)*D2187+VLOOKUP(E2187,'Volet 1 - Domaines 2&amp;3'!$A$39:$L$43,12,0))*$B$6,error),"")</f>
        <v/>
      </c>
      <c r="I2187" s="119">
        <f>IFERROR((VLOOKUP(E2187,'Simulations - Consolidé'!$A$41:$P$45,15,0)*D2187+VLOOKUP(E2187,'Simulations - Consolidé'!$A$41:$P$45,16,0)),"")*$C$6</f>
        <v>11315.655389457121</v>
      </c>
      <c r="J2187" s="167">
        <v>7514.8600000000006</v>
      </c>
      <c r="K2187" s="167">
        <v>9017.84</v>
      </c>
      <c r="L2187" s="167">
        <v>6566.54</v>
      </c>
      <c r="M2187" s="167">
        <v>7879.85</v>
      </c>
      <c r="N2187" s="167">
        <v>5761.64</v>
      </c>
      <c r="O2187" s="167">
        <v>6913.97</v>
      </c>
    </row>
    <row r="2188" spans="1:15">
      <c r="A2188" s="1" t="s">
        <v>9089</v>
      </c>
      <c r="B2188" s="1" t="str">
        <f>VLOOKUP(A2188,'BDD de référence'!$B$5:$D$5006,3,0)</f>
        <v>76</v>
      </c>
      <c r="C2188" s="1" t="str">
        <f>VLOOKUP(A2188,'BDD de référence'!$B$5:$E$5006,4,0)</f>
        <v>Normandie</v>
      </c>
      <c r="D2188" s="201">
        <v>33850.5</v>
      </c>
      <c r="E2188" s="189" t="str">
        <f t="shared" si="34"/>
        <v>Tranche C</v>
      </c>
      <c r="F2188" s="119">
        <f>IFERROR((VLOOKUP(E2188,'Simulations - Consolidé'!$A$41:$P$45,13,0)*D2188+VLOOKUP(E2188,'Simulations - Consolidé'!$A$41:$P$45,14,0)),"")*$B$6</f>
        <v>45542.594457831321</v>
      </c>
      <c r="G2188" s="119" t="str" cm="1">
        <f t="array" ref="G2188">IF(SUMIF('BDD de référence'!$B$6:$B$4786,A2188,'BDD de référence'!$I$6:$I$4786)&gt;0,IFERROR((VLOOKUP(E2188,'Volet 1 - Domaines 2&amp;3'!$A$39:$L$43,11,0)*D2188+VLOOKUP(E2188,'Volet 1 - Domaines 2&amp;3'!$A$39:$L$43,12,0))*$B$6,error),"")</f>
        <v/>
      </c>
      <c r="H2188" s="119" t="str" cm="1">
        <f t="array" ref="H2188">IF(SUMIF('BDD de référence'!$B$6:$B$4786,A2188,'BDD de référence'!$J$6:$J$4786)&gt;0,IFERROR((VLOOKUP(E2188,'Volet 1 - Domaines 2&amp;3'!$A$39:$L$43,11,0)*D2188+VLOOKUP(E2188,'Volet 1 - Domaines 2&amp;3'!$A$39:$L$43,12,0))*$B$6,error),"")</f>
        <v/>
      </c>
      <c r="I2188" s="119">
        <f>IFERROR((VLOOKUP(E2188,'Simulations - Consolidé'!$A$41:$P$45,15,0)*D2188+VLOOKUP(E2188,'Simulations - Consolidé'!$A$41:$P$45,16,0)),"")*$C$6</f>
        <v>19798.287117249489</v>
      </c>
      <c r="J2188" s="167">
        <v>12064.12</v>
      </c>
      <c r="K2188" s="167">
        <v>14476.95</v>
      </c>
      <c r="L2188" s="167">
        <v>10198.73</v>
      </c>
      <c r="M2188" s="167">
        <v>12238.48</v>
      </c>
      <c r="N2188" s="167">
        <v>7213.6900000000005</v>
      </c>
      <c r="O2188" s="167">
        <v>8656.43</v>
      </c>
    </row>
    <row r="2189" spans="1:15">
      <c r="A2189" s="1" t="s">
        <v>9145</v>
      </c>
      <c r="B2189" s="1" t="str">
        <f>VLOOKUP(A2189,'BDD de référence'!$B$5:$D$5006,3,0)</f>
        <v>76</v>
      </c>
      <c r="C2189" s="1" t="str">
        <f>VLOOKUP(A2189,'BDD de référence'!$B$5:$E$5006,4,0)</f>
        <v>Normandie</v>
      </c>
      <c r="D2189" s="201">
        <v>10045</v>
      </c>
      <c r="E2189" s="189" t="str">
        <f t="shared" si="34"/>
        <v>Tranche B</v>
      </c>
      <c r="F2189" s="119">
        <f>IFERROR((VLOOKUP(E2189,'Simulations - Consolidé'!$A$41:$P$45,13,0)*D2189+VLOOKUP(E2189,'Simulations - Consolidé'!$A$41:$P$45,14,0)),"")*$B$6</f>
        <v>24407.612903225803</v>
      </c>
      <c r="G2189" s="119" t="str" cm="1">
        <f t="array" ref="G2189">IF(SUMIF('BDD de référence'!$B$6:$B$4786,A2189,'BDD de référence'!$I$6:$I$4786)&gt;0,IFERROR((VLOOKUP(E2189,'Volet 1 - Domaines 2&amp;3'!$A$39:$L$43,11,0)*D2189+VLOOKUP(E2189,'Volet 1 - Domaines 2&amp;3'!$A$39:$L$43,12,0))*$B$6,error),"")</f>
        <v/>
      </c>
      <c r="H2189" s="119" t="str" cm="1">
        <f t="array" ref="H2189">IF(SUMIF('BDD de référence'!$B$6:$B$4786,A2189,'BDD de référence'!$J$6:$J$4786)&gt;0,IFERROR((VLOOKUP(E2189,'Volet 1 - Domaines 2&amp;3'!$A$39:$L$43,11,0)*D2189+VLOOKUP(E2189,'Volet 1 - Domaines 2&amp;3'!$A$39:$L$43,12,0))*$B$6,error),"")</f>
        <v/>
      </c>
      <c r="I2189" s="119">
        <f>IFERROR((VLOOKUP(E2189,'Simulations - Consolidé'!$A$41:$P$45,15,0)*D2189+VLOOKUP(E2189,'Simulations - Consolidé'!$A$41:$P$45,16,0)),"")*$C$6</f>
        <v>10610.48308418568</v>
      </c>
      <c r="J2189" s="167">
        <v>7150.41</v>
      </c>
      <c r="K2189" s="167">
        <v>8580.5</v>
      </c>
      <c r="L2189" s="167">
        <v>6235.22</v>
      </c>
      <c r="M2189" s="167">
        <v>7482.27</v>
      </c>
      <c r="N2189" s="167">
        <v>5662.24</v>
      </c>
      <c r="O2189" s="167">
        <v>6794.6900000000005</v>
      </c>
    </row>
    <row r="2190" spans="1:15">
      <c r="A2190" s="1" t="s">
        <v>9128</v>
      </c>
      <c r="B2190" s="1" t="str">
        <f>VLOOKUP(A2190,'BDD de référence'!$B$5:$D$5006,3,0)</f>
        <v>76</v>
      </c>
      <c r="C2190" s="1" t="str">
        <f>VLOOKUP(A2190,'BDD de référence'!$B$5:$E$5006,4,0)</f>
        <v>Normandie</v>
      </c>
      <c r="D2190" s="201">
        <v>13199</v>
      </c>
      <c r="E2190" s="189" t="str">
        <f t="shared" si="34"/>
        <v>Tranche B</v>
      </c>
      <c r="F2190" s="119">
        <f>IFERROR((VLOOKUP(E2190,'Simulations - Consolidé'!$A$41:$P$45,13,0)*D2190+VLOOKUP(E2190,'Simulations - Consolidé'!$A$41:$P$45,14,0)),"")*$B$6</f>
        <v>28558.683870967743</v>
      </c>
      <c r="G2190" s="119" t="str" cm="1">
        <f t="array" ref="G2190">IF(SUMIF('BDD de référence'!$B$6:$B$4786,A2190,'BDD de référence'!$I$6:$I$4786)&gt;0,IFERROR((VLOOKUP(E2190,'Volet 1 - Domaines 2&amp;3'!$A$39:$L$43,11,0)*D2190+VLOOKUP(E2190,'Volet 1 - Domaines 2&amp;3'!$A$39:$L$43,12,0))*$B$6,error),"")</f>
        <v/>
      </c>
      <c r="H2190" s="119" t="str" cm="1">
        <f t="array" ref="H2190">IF(SUMIF('BDD de référence'!$B$6:$B$4786,A2190,'BDD de référence'!$J$6:$J$4786)&gt;0,IFERROR((VLOOKUP(E2190,'Volet 1 - Domaines 2&amp;3'!$A$39:$L$43,11,0)*D2190+VLOOKUP(E2190,'Volet 1 - Domaines 2&amp;3'!$A$39:$L$43,12,0))*$B$6,error),"")</f>
        <v/>
      </c>
      <c r="I2190" s="119">
        <f>IFERROR((VLOOKUP(E2190,'Simulations - Consolidé'!$A$41:$P$45,15,0)*D2190+VLOOKUP(E2190,'Simulations - Consolidé'!$A$41:$P$45,16,0)),"")*$C$6</f>
        <v>12415.037608182532</v>
      </c>
      <c r="J2190" s="167">
        <v>8083.05</v>
      </c>
      <c r="K2190" s="167">
        <v>9699.66</v>
      </c>
      <c r="L2190" s="167">
        <v>7083.0700000000006</v>
      </c>
      <c r="M2190" s="167">
        <v>8499.69</v>
      </c>
      <c r="N2190" s="167">
        <v>5916.6</v>
      </c>
      <c r="O2190" s="167">
        <v>7099.92</v>
      </c>
    </row>
    <row r="2191" spans="1:15">
      <c r="A2191" s="1" t="s">
        <v>9184</v>
      </c>
      <c r="B2191" s="1" t="str">
        <f>VLOOKUP(A2191,'BDD de référence'!$B$5:$D$5006,3,0)</f>
        <v>76</v>
      </c>
      <c r="C2191" s="1" t="str">
        <f>VLOOKUP(A2191,'BDD de référence'!$B$5:$E$5006,4,0)</f>
        <v>Normandie</v>
      </c>
      <c r="D2191" s="201">
        <v>4254</v>
      </c>
      <c r="E2191" s="189" t="str">
        <f t="shared" si="34"/>
        <v>Tranche A</v>
      </c>
      <c r="F2191" s="119">
        <f>IFERROR((VLOOKUP(E2191,'Simulations - Consolidé'!$A$41:$P$45,13,0)*D2191+VLOOKUP(E2191,'Simulations - Consolidé'!$A$41:$P$45,14,0)),"")*$B$6</f>
        <v>18399.342857142856</v>
      </c>
      <c r="G2191" s="119" t="str" cm="1">
        <f t="array" ref="G2191">IF(SUMIF('BDD de référence'!$B$6:$B$4786,A2191,'BDD de référence'!$I$6:$I$4786)&gt;0,IFERROR((VLOOKUP(E2191,'Volet 1 - Domaines 2&amp;3'!$A$39:$L$43,11,0)*D2191+VLOOKUP(E2191,'Volet 1 - Domaines 2&amp;3'!$A$39:$L$43,12,0))*$B$6,error),"")</f>
        <v/>
      </c>
      <c r="H2191" s="119" t="str" cm="1">
        <f t="array" ref="H2191">IF(SUMIF('BDD de référence'!$B$6:$B$4786,A2191,'BDD de référence'!$J$6:$J$4786)&gt;0,IFERROR((VLOOKUP(E2191,'Volet 1 - Domaines 2&amp;3'!$A$39:$L$43,11,0)*D2191+VLOOKUP(E2191,'Volet 1 - Domaines 2&amp;3'!$A$39:$L$43,12,0))*$B$6,error),"")</f>
        <v/>
      </c>
      <c r="I2191" s="119">
        <f>IFERROR((VLOOKUP(E2191,'Simulations - Consolidé'!$A$41:$P$45,15,0)*D2191+VLOOKUP(E2191,'Simulations - Consolidé'!$A$41:$P$45,16,0)),"")*$C$6</f>
        <v>7998.566550522648</v>
      </c>
      <c r="J2191" s="167">
        <v>5596.2</v>
      </c>
      <c r="K2191" s="167">
        <v>6715.44</v>
      </c>
      <c r="L2191" s="167">
        <v>4926.3200000000006</v>
      </c>
      <c r="M2191" s="167">
        <v>5911.59</v>
      </c>
      <c r="N2191" s="167">
        <v>5089.7700000000004</v>
      </c>
      <c r="O2191" s="167">
        <v>6107.7300000000005</v>
      </c>
    </row>
    <row r="2192" spans="1:15">
      <c r="A2192" s="1" t="s">
        <v>9149</v>
      </c>
      <c r="B2192" s="1" t="str">
        <f>VLOOKUP(A2192,'BDD de référence'!$B$5:$D$5006,3,0)</f>
        <v>76</v>
      </c>
      <c r="C2192" s="1" t="str">
        <f>VLOOKUP(A2192,'BDD de référence'!$B$5:$E$5006,4,0)</f>
        <v>Normandie</v>
      </c>
      <c r="D2192" s="201">
        <v>9565</v>
      </c>
      <c r="E2192" s="189" t="str">
        <f t="shared" si="34"/>
        <v>Tranche B</v>
      </c>
      <c r="F2192" s="119">
        <f>IFERROR((VLOOKUP(E2192,'Simulations - Consolidé'!$A$41:$P$45,13,0)*D2192+VLOOKUP(E2192,'Simulations - Consolidé'!$A$41:$P$45,14,0)),"")*$B$6</f>
        <v>23775.870967741932</v>
      </c>
      <c r="G2192" s="119" cm="1">
        <f t="array" ref="G2192">IF(SUMIF('BDD de référence'!$B$6:$B$4786,A2192,'BDD de référence'!$I$6:$I$4786)&gt;0,IFERROR((VLOOKUP(E2192,'Volet 1 - Domaines 2&amp;3'!$A$39:$L$43,11,0)*D2192+VLOOKUP(E2192,'Volet 1 - Domaines 2&amp;3'!$A$39:$L$43,12,0))*$B$6,error),"")</f>
        <v>12878.596774193547</v>
      </c>
      <c r="H2192" s="119" t="str" cm="1">
        <f t="array" ref="H2192">IF(SUMIF('BDD de référence'!$B$6:$B$4786,A2192,'BDD de référence'!$J$6:$J$4786)&gt;0,IFERROR((VLOOKUP(E2192,'Volet 1 - Domaines 2&amp;3'!$A$39:$L$43,11,0)*D2192+VLOOKUP(E2192,'Volet 1 - Domaines 2&amp;3'!$A$39:$L$43,12,0))*$B$6,error),"")</f>
        <v/>
      </c>
      <c r="I2192" s="119">
        <f>IFERROR((VLOOKUP(E2192,'Simulations - Consolidé'!$A$41:$P$45,15,0)*D2192+VLOOKUP(E2192,'Simulations - Consolidé'!$A$41:$P$45,16,0)),"")*$C$6</f>
        <v>10335.852084972463</v>
      </c>
      <c r="J2192" s="167">
        <v>7008.4800000000005</v>
      </c>
      <c r="K2192" s="167">
        <v>8410.18</v>
      </c>
      <c r="L2192" s="167">
        <v>6106.1900000000005</v>
      </c>
      <c r="M2192" s="167">
        <v>7327.43</v>
      </c>
      <c r="N2192" s="167">
        <v>5623.5300000000007</v>
      </c>
      <c r="O2192" s="167">
        <v>6748.24</v>
      </c>
    </row>
    <row r="2193" spans="1:15">
      <c r="A2193" s="1" t="s">
        <v>9174</v>
      </c>
      <c r="B2193" s="1" t="str">
        <f>VLOOKUP(A2193,'BDD de référence'!$B$5:$D$5006,3,0)</f>
        <v>76</v>
      </c>
      <c r="C2193" s="1" t="str">
        <f>VLOOKUP(A2193,'BDD de référence'!$B$5:$E$5006,4,0)</f>
        <v>Normandie</v>
      </c>
      <c r="D2193" s="201">
        <v>5268.5</v>
      </c>
      <c r="E2193" s="189" t="str">
        <f t="shared" si="34"/>
        <v>Tranche A</v>
      </c>
      <c r="F2193" s="119">
        <f>IFERROR((VLOOKUP(E2193,'Simulations - Consolidé'!$A$41:$P$45,13,0)*D2193+VLOOKUP(E2193,'Simulations - Consolidé'!$A$41:$P$45,14,0)),"")*$B$6</f>
        <v>19138.478571428568</v>
      </c>
      <c r="G2193" s="119" t="str" cm="1">
        <f t="array" ref="G2193">IF(SUMIF('BDD de référence'!$B$6:$B$4786,A2193,'BDD de référence'!$I$6:$I$4786)&gt;0,IFERROR((VLOOKUP(E2193,'Volet 1 - Domaines 2&amp;3'!$A$39:$L$43,11,0)*D2193+VLOOKUP(E2193,'Volet 1 - Domaines 2&amp;3'!$A$39:$L$43,12,0))*$B$6,error),"")</f>
        <v/>
      </c>
      <c r="H2193" s="119" t="str" cm="1">
        <f t="array" ref="H2193">IF(SUMIF('BDD de référence'!$B$6:$B$4786,A2193,'BDD de référence'!$J$6:$J$4786)&gt;0,IFERROR((VLOOKUP(E2193,'Volet 1 - Domaines 2&amp;3'!$A$39:$L$43,11,0)*D2193+VLOOKUP(E2193,'Volet 1 - Domaines 2&amp;3'!$A$39:$L$43,12,0))*$B$6,error),"")</f>
        <v/>
      </c>
      <c r="I2193" s="119">
        <f>IFERROR((VLOOKUP(E2193,'Simulations - Consolidé'!$A$41:$P$45,15,0)*D2193+VLOOKUP(E2193,'Simulations - Consolidé'!$A$41:$P$45,16,0)),"")*$C$6</f>
        <v>8319.8837979094078</v>
      </c>
      <c r="J2193" s="167">
        <v>5837.75</v>
      </c>
      <c r="K2193" s="167">
        <v>7005.3</v>
      </c>
      <c r="L2193" s="167">
        <v>5107.4800000000005</v>
      </c>
      <c r="M2193" s="167">
        <v>6128.9800000000005</v>
      </c>
      <c r="N2193" s="167">
        <v>5210.55</v>
      </c>
      <c r="O2193" s="167">
        <v>6252.66</v>
      </c>
    </row>
    <row r="2194" spans="1:15">
      <c r="A2194" s="1" t="s">
        <v>9095</v>
      </c>
      <c r="B2194" s="1" t="str">
        <f>VLOOKUP(A2194,'BDD de référence'!$B$5:$D$5006,3,0)</f>
        <v>76</v>
      </c>
      <c r="C2194" s="1" t="str">
        <f>VLOOKUP(A2194,'BDD de référence'!$B$5:$E$5006,4,0)</f>
        <v>Normandie</v>
      </c>
      <c r="D2194" s="201">
        <v>31686</v>
      </c>
      <c r="E2194" s="189" t="str">
        <f t="shared" si="34"/>
        <v>Tranche C</v>
      </c>
      <c r="F2194" s="119">
        <f>IFERROR((VLOOKUP(E2194,'Simulations - Consolidé'!$A$41:$P$45,13,0)*D2194+VLOOKUP(E2194,'Simulations - Consolidé'!$A$41:$P$45,14,0)),"")*$B$6</f>
        <v>44638.198554216862</v>
      </c>
      <c r="G2194" s="119" t="str" cm="1">
        <f t="array" ref="G2194">IF(SUMIF('BDD de référence'!$B$6:$B$4786,A2194,'BDD de référence'!$I$6:$I$4786)&gt;0,IFERROR((VLOOKUP(E2194,'Volet 1 - Domaines 2&amp;3'!$A$39:$L$43,11,0)*D2194+VLOOKUP(E2194,'Volet 1 - Domaines 2&amp;3'!$A$39:$L$43,12,0))*$B$6,error),"")</f>
        <v/>
      </c>
      <c r="H2194" s="119" t="str" cm="1">
        <f t="array" ref="H2194">IF(SUMIF('BDD de référence'!$B$6:$B$4786,A2194,'BDD de référence'!$J$6:$J$4786)&gt;0,IFERROR((VLOOKUP(E2194,'Volet 1 - Domaines 2&amp;3'!$A$39:$L$43,11,0)*D2194+VLOOKUP(E2194,'Volet 1 - Domaines 2&amp;3'!$A$39:$L$43,12,0))*$B$6,error),"")</f>
        <v/>
      </c>
      <c r="I2194" s="119">
        <f>IFERROR((VLOOKUP(E2194,'Simulations - Consolidé'!$A$41:$P$45,15,0)*D2194+VLOOKUP(E2194,'Simulations - Consolidé'!$A$41:$P$45,16,0)),"")*$C$6</f>
        <v>19405.127922421394</v>
      </c>
      <c r="J2194" s="167">
        <v>11829.41</v>
      </c>
      <c r="K2194" s="167">
        <v>14195.300000000001</v>
      </c>
      <c r="L2194" s="167">
        <v>10081.380000000001</v>
      </c>
      <c r="M2194" s="167">
        <v>12097.66</v>
      </c>
      <c r="N2194" s="167">
        <v>7109.37</v>
      </c>
      <c r="O2194" s="167">
        <v>8531.25</v>
      </c>
    </row>
    <row r="2195" spans="1:15">
      <c r="A2195" s="1" t="s">
        <v>9112</v>
      </c>
      <c r="B2195" s="1" t="str">
        <f>VLOOKUP(A2195,'BDD de référence'!$B$5:$D$5006,3,0)</f>
        <v>76</v>
      </c>
      <c r="C2195" s="1" t="str">
        <f>VLOOKUP(A2195,'BDD de référence'!$B$5:$E$5006,4,0)</f>
        <v>Normandie</v>
      </c>
      <c r="D2195" s="201">
        <v>19460</v>
      </c>
      <c r="E2195" s="189" t="str">
        <f t="shared" si="34"/>
        <v>Tranche B</v>
      </c>
      <c r="F2195" s="119">
        <f>IFERROR((VLOOKUP(E2195,'Simulations - Consolidé'!$A$41:$P$45,13,0)*D2195+VLOOKUP(E2195,'Simulations - Consolidé'!$A$41:$P$45,14,0)),"")*$B$6</f>
        <v>36798.967741935485</v>
      </c>
      <c r="G2195" s="119" t="str" cm="1">
        <f t="array" ref="G2195">IF(SUMIF('BDD de référence'!$B$6:$B$4786,A2195,'BDD de référence'!$I$6:$I$4786)&gt;0,IFERROR((VLOOKUP(E2195,'Volet 1 - Domaines 2&amp;3'!$A$39:$L$43,11,0)*D2195+VLOOKUP(E2195,'Volet 1 - Domaines 2&amp;3'!$A$39:$L$43,12,0))*$B$6,error),"")</f>
        <v/>
      </c>
      <c r="H2195" s="119" t="str" cm="1">
        <f t="array" ref="H2195">IF(SUMIF('BDD de référence'!$B$6:$B$4786,A2195,'BDD de référence'!$J$6:$J$4786)&gt;0,IFERROR((VLOOKUP(E2195,'Volet 1 - Domaines 2&amp;3'!$A$39:$L$43,11,0)*D2195+VLOOKUP(E2195,'Volet 1 - Domaines 2&amp;3'!$A$39:$L$43,12,0))*$B$6,error),"")</f>
        <v/>
      </c>
      <c r="I2195" s="119">
        <f>IFERROR((VLOOKUP(E2195,'Simulations - Consolidé'!$A$41:$P$45,15,0)*D2195+VLOOKUP(E2195,'Simulations - Consolidé'!$A$41:$P$45,16,0)),"")*$C$6</f>
        <v>15997.255704169946</v>
      </c>
      <c r="J2195" s="167">
        <v>9934.42</v>
      </c>
      <c r="K2195" s="167">
        <v>11921.31</v>
      </c>
      <c r="L2195" s="167">
        <v>8766.14</v>
      </c>
      <c r="M2195" s="167">
        <v>10519.37</v>
      </c>
      <c r="N2195" s="167">
        <v>6421.51</v>
      </c>
      <c r="O2195" s="167">
        <v>7705.8200000000006</v>
      </c>
    </row>
    <row r="2196" spans="1:15">
      <c r="A2196" s="1" t="s">
        <v>9247</v>
      </c>
      <c r="B2196" s="1" t="str">
        <f>VLOOKUP(A2196,'BDD de référence'!$B$5:$D$5006,3,0)</f>
        <v>76</v>
      </c>
      <c r="C2196" s="1" t="str">
        <f>VLOOKUP(A2196,'BDD de référence'!$B$5:$E$5006,4,0)</f>
        <v>Normandie</v>
      </c>
      <c r="D2196" s="201">
        <v>1</v>
      </c>
      <c r="E2196" s="189" t="str">
        <f t="shared" si="34"/>
        <v>Tranche A</v>
      </c>
      <c r="F2196" s="119">
        <f>IFERROR((VLOOKUP(E2196,'Simulations - Consolidé'!$A$41:$P$45,13,0)*D2196+VLOOKUP(E2196,'Simulations - Consolidé'!$A$41:$P$45,14,0)),"")*$B$6</f>
        <v>15300.72857142857</v>
      </c>
      <c r="G2196" s="119" t="str" cm="1">
        <f t="array" ref="G2196">IF(SUMIF('BDD de référence'!$B$6:$B$4786,A2196,'BDD de référence'!$I$6:$I$4786)&gt;0,IFERROR((VLOOKUP(E2196,'Volet 1 - Domaines 2&amp;3'!$A$39:$L$43,11,0)*D2196+VLOOKUP(E2196,'Volet 1 - Domaines 2&amp;3'!$A$39:$L$43,12,0))*$B$6,error),"")</f>
        <v/>
      </c>
      <c r="H2196" s="119" t="str" cm="1">
        <f t="array" ref="H2196">IF(SUMIF('BDD de référence'!$B$6:$B$4786,A2196,'BDD de référence'!$J$6:$J$4786)&gt;0,IFERROR((VLOOKUP(E2196,'Volet 1 - Domaines 2&amp;3'!$A$39:$L$43,11,0)*D2196+VLOOKUP(E2196,'Volet 1 - Domaines 2&amp;3'!$A$39:$L$43,12,0))*$B$6,error),"")</f>
        <v/>
      </c>
      <c r="I2196" s="119">
        <f>IFERROR((VLOOKUP(E2196,'Simulations - Consolidé'!$A$41:$P$45,15,0)*D2196+VLOOKUP(E2196,'Simulations - Consolidé'!$A$41:$P$45,16,0)),"")*$C$6</f>
        <v>6651.5362369337981</v>
      </c>
      <c r="J2196" s="167">
        <v>4583.58</v>
      </c>
      <c r="K2196" s="167">
        <v>5500.3</v>
      </c>
      <c r="L2196" s="167">
        <v>4166.8500000000004</v>
      </c>
      <c r="M2196" s="167">
        <v>5000.22</v>
      </c>
      <c r="N2196" s="167">
        <v>4583.46</v>
      </c>
      <c r="O2196" s="167">
        <v>5500.16</v>
      </c>
    </row>
    <row r="2197" spans="1:15">
      <c r="A2197" s="1" t="s">
        <v>9237</v>
      </c>
      <c r="B2197" s="1" t="str">
        <f>VLOOKUP(A2197,'BDD de référence'!$B$5:$D$5006,3,0)</f>
        <v>76</v>
      </c>
      <c r="C2197" s="1" t="str">
        <f>VLOOKUP(A2197,'BDD de référence'!$B$5:$E$5006,4,0)</f>
        <v>Normandie</v>
      </c>
      <c r="D2197" s="201">
        <v>350</v>
      </c>
      <c r="E2197" s="189" t="str">
        <f t="shared" si="34"/>
        <v>Tranche A</v>
      </c>
      <c r="F2197" s="119">
        <f>IFERROR((VLOOKUP(E2197,'Simulations - Consolidé'!$A$41:$P$45,13,0)*D2197+VLOOKUP(E2197,'Simulations - Consolidé'!$A$41:$P$45,14,0)),"")*$B$6</f>
        <v>15555</v>
      </c>
      <c r="G2197" s="119" t="str" cm="1">
        <f t="array" ref="G2197">IF(SUMIF('BDD de référence'!$B$6:$B$4786,A2197,'BDD de référence'!$I$6:$I$4786)&gt;0,IFERROR((VLOOKUP(E2197,'Volet 1 - Domaines 2&amp;3'!$A$39:$L$43,11,0)*D2197+VLOOKUP(E2197,'Volet 1 - Domaines 2&amp;3'!$A$39:$L$43,12,0))*$B$6,error),"")</f>
        <v/>
      </c>
      <c r="H2197" s="119" t="str" cm="1">
        <f t="array" ref="H2197">IF(SUMIF('BDD de référence'!$B$6:$B$4786,A2197,'BDD de référence'!$J$6:$J$4786)&gt;0,IFERROR((VLOOKUP(E2197,'Volet 1 - Domaines 2&amp;3'!$A$39:$L$43,11,0)*D2197+VLOOKUP(E2197,'Volet 1 - Domaines 2&amp;3'!$A$39:$L$43,12,0))*$B$6,error),"")</f>
        <v/>
      </c>
      <c r="I2197" s="119">
        <f>IFERROR((VLOOKUP(E2197,'Simulations - Consolidé'!$A$41:$P$45,15,0)*D2197+VLOOKUP(E2197,'Simulations - Consolidé'!$A$41:$P$45,16,0)),"")*$C$6</f>
        <v>6762.0731707317073</v>
      </c>
      <c r="J2197" s="167">
        <v>4666.67</v>
      </c>
      <c r="K2197" s="167">
        <v>5600.01</v>
      </c>
      <c r="L2197" s="167">
        <v>4229.17</v>
      </c>
      <c r="M2197" s="167">
        <v>5075.01</v>
      </c>
      <c r="N2197" s="167">
        <v>4625</v>
      </c>
      <c r="O2197" s="167">
        <v>5550</v>
      </c>
    </row>
    <row r="2198" spans="1:15">
      <c r="A2198" s="1" t="s">
        <v>9120</v>
      </c>
      <c r="B2198" s="1" t="str">
        <f>VLOOKUP(A2198,'BDD de référence'!$B$5:$D$5006,3,0)</f>
        <v>76</v>
      </c>
      <c r="C2198" s="1" t="str">
        <f>VLOOKUP(A2198,'BDD de référence'!$B$5:$E$5006,4,0)</f>
        <v>Normandie</v>
      </c>
      <c r="D2198" s="201">
        <v>16470</v>
      </c>
      <c r="E2198" s="189" t="str">
        <f t="shared" si="34"/>
        <v>Tranche B</v>
      </c>
      <c r="F2198" s="119">
        <f>IFERROR((VLOOKUP(E2198,'Simulations - Consolidé'!$A$41:$P$45,13,0)*D2198+VLOOKUP(E2198,'Simulations - Consolidé'!$A$41:$P$45,14,0)),"")*$B$6</f>
        <v>32863.741935483864</v>
      </c>
      <c r="G2198" s="119" t="str" cm="1">
        <f t="array" ref="G2198">IF(SUMIF('BDD de référence'!$B$6:$B$4786,A2198,'BDD de référence'!$I$6:$I$4786)&gt;0,IFERROR((VLOOKUP(E2198,'Volet 1 - Domaines 2&amp;3'!$A$39:$L$43,11,0)*D2198+VLOOKUP(E2198,'Volet 1 - Domaines 2&amp;3'!$A$39:$L$43,12,0))*$B$6,error),"")</f>
        <v/>
      </c>
      <c r="H2198" s="119" t="str" cm="1">
        <f t="array" ref="H2198">IF(SUMIF('BDD de référence'!$B$6:$B$4786,A2198,'BDD de référence'!$J$6:$J$4786)&gt;0,IFERROR((VLOOKUP(E2198,'Volet 1 - Domaines 2&amp;3'!$A$39:$L$43,11,0)*D2198+VLOOKUP(E2198,'Volet 1 - Domaines 2&amp;3'!$A$39:$L$43,12,0))*$B$6,error),"")</f>
        <v/>
      </c>
      <c r="I2198" s="119">
        <f>IFERROR((VLOOKUP(E2198,'Simulations - Consolidé'!$A$41:$P$45,15,0)*D2198+VLOOKUP(E2198,'Simulations - Consolidé'!$A$41:$P$45,16,0)),"")*$C$6</f>
        <v>14286.533438237608</v>
      </c>
      <c r="J2198" s="167">
        <v>9050.2800000000007</v>
      </c>
      <c r="K2198" s="167">
        <v>10860.34</v>
      </c>
      <c r="L2198" s="167">
        <v>7962.37</v>
      </c>
      <c r="M2198" s="167">
        <v>9554.85</v>
      </c>
      <c r="N2198" s="167">
        <v>6180.39</v>
      </c>
      <c r="O2198" s="167">
        <v>7416.47</v>
      </c>
    </row>
    <row r="2199" spans="1:15">
      <c r="A2199" s="1" t="s">
        <v>9102</v>
      </c>
      <c r="B2199" s="1" t="str">
        <f>VLOOKUP(A2199,'BDD de référence'!$B$5:$D$5006,3,0)</f>
        <v>76</v>
      </c>
      <c r="C2199" s="1" t="str">
        <f>VLOOKUP(A2199,'BDD de référence'!$B$5:$E$5006,4,0)</f>
        <v>Normandie</v>
      </c>
      <c r="D2199" s="201">
        <v>23688.5</v>
      </c>
      <c r="E2199" s="189" t="str">
        <f t="shared" si="34"/>
        <v>Tranche C</v>
      </c>
      <c r="F2199" s="119">
        <f>IFERROR((VLOOKUP(E2199,'Simulations - Consolidé'!$A$41:$P$45,13,0)*D2199+VLOOKUP(E2199,'Simulations - Consolidé'!$A$41:$P$45,14,0)),"")*$B$6</f>
        <v>41296.592530120484</v>
      </c>
      <c r="G2199" s="119" t="str" cm="1">
        <f t="array" ref="G2199">IF(SUMIF('BDD de référence'!$B$6:$B$4786,A2199,'BDD de référence'!$I$6:$I$4786)&gt;0,IFERROR((VLOOKUP(E2199,'Volet 1 - Domaines 2&amp;3'!$A$39:$L$43,11,0)*D2199+VLOOKUP(E2199,'Volet 1 - Domaines 2&amp;3'!$A$39:$L$43,12,0))*$B$6,error),"")</f>
        <v/>
      </c>
      <c r="H2199" s="119" t="str" cm="1">
        <f t="array" ref="H2199">IF(SUMIF('BDD de référence'!$B$6:$B$4786,A2199,'BDD de référence'!$J$6:$J$4786)&gt;0,IFERROR((VLOOKUP(E2199,'Volet 1 - Domaines 2&amp;3'!$A$39:$L$43,11,0)*D2199+VLOOKUP(E2199,'Volet 1 - Domaines 2&amp;3'!$A$39:$L$43,12,0))*$B$6,error),"")</f>
        <v/>
      </c>
      <c r="I2199" s="119">
        <f>IFERROR((VLOOKUP(E2199,'Simulations - Consolidé'!$A$41:$P$45,15,0)*D2199+VLOOKUP(E2199,'Simulations - Consolidé'!$A$41:$P$45,16,0)),"")*$C$6</f>
        <v>17952.464184543052</v>
      </c>
      <c r="J2199" s="167">
        <v>10962.210000000001</v>
      </c>
      <c r="K2199" s="167">
        <v>13154.66</v>
      </c>
      <c r="L2199" s="167">
        <v>9647.7800000000007</v>
      </c>
      <c r="M2199" s="167">
        <v>11577.34</v>
      </c>
      <c r="N2199" s="167">
        <v>6723.95</v>
      </c>
      <c r="O2199" s="167">
        <v>8068.74</v>
      </c>
    </row>
    <row r="2200" spans="1:15">
      <c r="A2200" s="1" t="s">
        <v>9065</v>
      </c>
      <c r="B2200" s="1" t="str">
        <f>VLOOKUP(A2200,'BDD de référence'!$B$5:$D$5006,3,0)</f>
        <v>76</v>
      </c>
      <c r="C2200" s="1" t="str">
        <f>VLOOKUP(A2200,'BDD de référence'!$B$5:$E$5006,4,0)</f>
        <v>Normandie</v>
      </c>
      <c r="D2200" s="201">
        <v>76654.5</v>
      </c>
      <c r="E2200" s="189" t="str">
        <f t="shared" si="34"/>
        <v>Tranche C</v>
      </c>
      <c r="F2200" s="119">
        <f>IFERROR((VLOOKUP(E2200,'Simulations - Consolidé'!$A$41:$P$45,13,0)*D2200+VLOOKUP(E2200,'Simulations - Consolidé'!$A$41:$P$45,14,0)),"")*$B$6</f>
        <v>63427.446506024098</v>
      </c>
      <c r="G2200" s="119" t="str" cm="1">
        <f t="array" ref="G2200">IF(SUMIF('BDD de référence'!$B$6:$B$4786,A2200,'BDD de référence'!$I$6:$I$4786)&gt;0,IFERROR((VLOOKUP(E2200,'Volet 1 - Domaines 2&amp;3'!$A$39:$L$43,11,0)*D2200+VLOOKUP(E2200,'Volet 1 - Domaines 2&amp;3'!$A$39:$L$43,12,0))*$B$6,error),"")</f>
        <v/>
      </c>
      <c r="H2200" s="119" t="str" cm="1">
        <f t="array" ref="H2200">IF(SUMIF('BDD de référence'!$B$6:$B$4786,A2200,'BDD de référence'!$J$6:$J$4786)&gt;0,IFERROR((VLOOKUP(E2200,'Volet 1 - Domaines 2&amp;3'!$A$39:$L$43,11,0)*D2200+VLOOKUP(E2200,'Volet 1 - Domaines 2&amp;3'!$A$39:$L$43,12,0))*$B$6,error),"")</f>
        <v/>
      </c>
      <c r="I2200" s="119">
        <f>IFERROR((VLOOKUP(E2200,'Simulations - Consolidé'!$A$41:$P$45,15,0)*D2200+VLOOKUP(E2200,'Simulations - Consolidé'!$A$41:$P$45,16,0)),"")*$C$6</f>
        <v>27573.194105201295</v>
      </c>
      <c r="J2200" s="167">
        <v>16705.509999999998</v>
      </c>
      <c r="K2200" s="167">
        <v>20046.62</v>
      </c>
      <c r="L2200" s="167">
        <v>12519.43</v>
      </c>
      <c r="M2200" s="167">
        <v>15023.32</v>
      </c>
      <c r="N2200" s="167">
        <v>9276.5300000000007</v>
      </c>
      <c r="O2200" s="167">
        <v>11131.84</v>
      </c>
    </row>
    <row r="2201" spans="1:15">
      <c r="A2201" s="1" t="s">
        <v>9315</v>
      </c>
      <c r="B2201" s="1" t="str">
        <f>VLOOKUP(A2201,'BDD de référence'!$B$5:$D$5006,3,0)</f>
        <v>77</v>
      </c>
      <c r="C2201" s="1" t="str">
        <f>VLOOKUP(A2201,'BDD de référence'!$B$5:$E$5006,4,0)</f>
        <v>Ile-de-France</v>
      </c>
      <c r="D2201" s="201">
        <v>17330</v>
      </c>
      <c r="E2201" s="189" t="str">
        <f t="shared" si="34"/>
        <v>Tranche B</v>
      </c>
      <c r="F2201" s="119">
        <f>IFERROR((VLOOKUP(E2201,'Simulations - Consolidé'!$A$41:$P$45,13,0)*D2201+VLOOKUP(E2201,'Simulations - Consolidé'!$A$41:$P$45,14,0)),"")*$B$6</f>
        <v>33995.612903225803</v>
      </c>
      <c r="G2201" s="119" t="str" cm="1">
        <f t="array" ref="G2201">IF(SUMIF('BDD de référence'!$B$6:$B$4786,A2201,'BDD de référence'!$I$6:$I$4786)&gt;0,IFERROR((VLOOKUP(E2201,'Volet 1 - Domaines 2&amp;3'!$A$39:$L$43,11,0)*D2201+VLOOKUP(E2201,'Volet 1 - Domaines 2&amp;3'!$A$39:$L$43,12,0))*$B$6,error),"")</f>
        <v/>
      </c>
      <c r="H2201" s="119" t="str" cm="1">
        <f t="array" ref="H2201">IF(SUMIF('BDD de référence'!$B$6:$B$4786,A2201,'BDD de référence'!$J$6:$J$4786)&gt;0,IFERROR((VLOOKUP(E2201,'Volet 1 - Domaines 2&amp;3'!$A$39:$L$43,11,0)*D2201+VLOOKUP(E2201,'Volet 1 - Domaines 2&amp;3'!$A$39:$L$43,12,0))*$B$6,error),"")</f>
        <v/>
      </c>
      <c r="I2201" s="119">
        <f>IFERROR((VLOOKUP(E2201,'Simulations - Consolidé'!$A$41:$P$45,15,0)*D2201+VLOOKUP(E2201,'Simulations - Consolidé'!$A$41:$P$45,16,0)),"")*$C$6</f>
        <v>14778.58064516129</v>
      </c>
      <c r="J2201" s="167">
        <v>9304.58</v>
      </c>
      <c r="K2201" s="167">
        <v>11165.5</v>
      </c>
      <c r="L2201" s="167">
        <v>8193.5499999999993</v>
      </c>
      <c r="M2201" s="167">
        <v>9832.26</v>
      </c>
      <c r="N2201" s="167">
        <v>6249.74</v>
      </c>
      <c r="O2201" s="167">
        <v>7499.6900000000005</v>
      </c>
    </row>
    <row r="2202" spans="1:15">
      <c r="A2202" s="1" t="s">
        <v>9334</v>
      </c>
      <c r="B2202" s="1" t="str">
        <f>VLOOKUP(A2202,'BDD de référence'!$B$5:$D$5006,3,0)</f>
        <v>77</v>
      </c>
      <c r="C2202" s="1" t="str">
        <f>VLOOKUP(A2202,'BDD de référence'!$B$5:$E$5006,4,0)</f>
        <v>Ile-de-France</v>
      </c>
      <c r="D2202" s="201">
        <v>8059</v>
      </c>
      <c r="E2202" s="189" t="str">
        <f t="shared" si="34"/>
        <v>Tranche B</v>
      </c>
      <c r="F2202" s="119">
        <f>IFERROR((VLOOKUP(E2202,'Simulations - Consolidé'!$A$41:$P$45,13,0)*D2202+VLOOKUP(E2202,'Simulations - Consolidé'!$A$41:$P$45,14,0)),"")*$B$6</f>
        <v>21793.780645161289</v>
      </c>
      <c r="G2202" s="119" t="str" cm="1">
        <f t="array" ref="G2202">IF(SUMIF('BDD de référence'!$B$6:$B$4786,A2202,'BDD de référence'!$I$6:$I$4786)&gt;0,IFERROR((VLOOKUP(E2202,'Volet 1 - Domaines 2&amp;3'!$A$39:$L$43,11,0)*D2202+VLOOKUP(E2202,'Volet 1 - Domaines 2&amp;3'!$A$39:$L$43,12,0))*$B$6,error),"")</f>
        <v/>
      </c>
      <c r="H2202" s="119" cm="1">
        <f t="array" ref="H2202">IF(SUMIF('BDD de référence'!$B$6:$B$4786,A2202,'BDD de référence'!$J$6:$J$4786)&gt;0,IFERROR((VLOOKUP(E2202,'Volet 1 - Domaines 2&amp;3'!$A$39:$L$43,11,0)*D2202+VLOOKUP(E2202,'Volet 1 - Domaines 2&amp;3'!$A$39:$L$43,12,0))*$B$6,error),"")</f>
        <v>11804.96451612903</v>
      </c>
      <c r="I2202" s="119">
        <f>IFERROR((VLOOKUP(E2202,'Simulations - Consolidé'!$A$41:$P$45,15,0)*D2202+VLOOKUP(E2202,'Simulations - Consolidé'!$A$41:$P$45,16,0)),"")*$C$6</f>
        <v>9474.1973249409893</v>
      </c>
      <c r="J2202" s="167">
        <v>6563.15</v>
      </c>
      <c r="K2202" s="167">
        <v>7875.78</v>
      </c>
      <c r="L2202" s="167">
        <v>5701.35</v>
      </c>
      <c r="M2202" s="167">
        <v>6841.62</v>
      </c>
      <c r="N2202" s="167">
        <v>5502.08</v>
      </c>
      <c r="O2202" s="167">
        <v>6602.5</v>
      </c>
    </row>
    <row r="2203" spans="1:15">
      <c r="A2203" s="1" t="s">
        <v>9293</v>
      </c>
      <c r="B2203" s="1" t="str">
        <f>VLOOKUP(A2203,'BDD de référence'!$B$5:$D$5006,3,0)</f>
        <v>77</v>
      </c>
      <c r="C2203" s="1" t="str">
        <f>VLOOKUP(A2203,'BDD de référence'!$B$5:$E$5006,4,0)</f>
        <v>Ile-de-France</v>
      </c>
      <c r="D2203" s="201">
        <v>27026.75</v>
      </c>
      <c r="E2203" s="189" t="str">
        <f t="shared" si="34"/>
        <v>Tranche C</v>
      </c>
      <c r="F2203" s="119">
        <f>IFERROR((VLOOKUP(E2203,'Simulations - Consolidé'!$A$41:$P$45,13,0)*D2203+VLOOKUP(E2203,'Simulations - Consolidé'!$A$41:$P$45,14,0)),"")*$B$6</f>
        <v>42691.417951807227</v>
      </c>
      <c r="G2203" s="119" t="str" cm="1">
        <f t="array" ref="G2203">IF(SUMIF('BDD de référence'!$B$6:$B$4786,A2203,'BDD de référence'!$I$6:$I$4786)&gt;0,IFERROR((VLOOKUP(E2203,'Volet 1 - Domaines 2&amp;3'!$A$39:$L$43,11,0)*D2203+VLOOKUP(E2203,'Volet 1 - Domaines 2&amp;3'!$A$39:$L$43,12,0))*$B$6,error),"")</f>
        <v/>
      </c>
      <c r="H2203" s="119" t="str" cm="1">
        <f t="array" ref="H2203">IF(SUMIF('BDD de référence'!$B$6:$B$4786,A2203,'BDD de référence'!$J$6:$J$4786)&gt;0,IFERROR((VLOOKUP(E2203,'Volet 1 - Domaines 2&amp;3'!$A$39:$L$43,11,0)*D2203+VLOOKUP(E2203,'Volet 1 - Domaines 2&amp;3'!$A$39:$L$43,12,0))*$B$6,error),"")</f>
        <v/>
      </c>
      <c r="I2203" s="119">
        <f>IFERROR((VLOOKUP(E2203,'Simulations - Consolidé'!$A$41:$P$45,15,0)*D2203+VLOOKUP(E2203,'Simulations - Consolidé'!$A$41:$P$45,16,0)),"")*$C$6</f>
        <v>18558.823012048197</v>
      </c>
      <c r="J2203" s="167">
        <v>11324.2</v>
      </c>
      <c r="K2203" s="167">
        <v>13589.04</v>
      </c>
      <c r="L2203" s="167">
        <v>9828.77</v>
      </c>
      <c r="M2203" s="167">
        <v>11794.53</v>
      </c>
      <c r="N2203" s="167">
        <v>6884.83</v>
      </c>
      <c r="O2203" s="167">
        <v>8261.8000000000011</v>
      </c>
    </row>
    <row r="2204" spans="1:15">
      <c r="A2204" s="1" t="s">
        <v>9345</v>
      </c>
      <c r="B2204" s="1" t="str">
        <f>VLOOKUP(A2204,'BDD de référence'!$B$5:$D$5006,3,0)</f>
        <v>77</v>
      </c>
      <c r="C2204" s="1" t="str">
        <f>VLOOKUP(A2204,'BDD de référence'!$B$5:$E$5006,4,0)</f>
        <v>Ile-de-France</v>
      </c>
      <c r="D2204" s="201">
        <v>8237</v>
      </c>
      <c r="E2204" s="189" t="str">
        <f t="shared" si="34"/>
        <v>Tranche B</v>
      </c>
      <c r="F2204" s="119">
        <f>IFERROR((VLOOKUP(E2204,'Simulations - Consolidé'!$A$41:$P$45,13,0)*D2204+VLOOKUP(E2204,'Simulations - Consolidé'!$A$41:$P$45,14,0)),"")*$B$6</f>
        <v>22028.051612903222</v>
      </c>
      <c r="G2204" s="119" t="str" cm="1">
        <f t="array" ref="G2204">IF(SUMIF('BDD de référence'!$B$6:$B$4786,A2204,'BDD de référence'!$I$6:$I$4786)&gt;0,IFERROR((VLOOKUP(E2204,'Volet 1 - Domaines 2&amp;3'!$A$39:$L$43,11,0)*D2204+VLOOKUP(E2204,'Volet 1 - Domaines 2&amp;3'!$A$39:$L$43,12,0))*$B$6,error),"")</f>
        <v/>
      </c>
      <c r="H2204" s="119" t="str" cm="1">
        <f t="array" ref="H2204">IF(SUMIF('BDD de référence'!$B$6:$B$4786,A2204,'BDD de référence'!$J$6:$J$4786)&gt;0,IFERROR((VLOOKUP(E2204,'Volet 1 - Domaines 2&amp;3'!$A$39:$L$43,11,0)*D2204+VLOOKUP(E2204,'Volet 1 - Domaines 2&amp;3'!$A$39:$L$43,12,0))*$B$6,error),"")</f>
        <v/>
      </c>
      <c r="I2204" s="119">
        <f>IFERROR((VLOOKUP(E2204,'Simulations - Consolidé'!$A$41:$P$45,15,0)*D2204+VLOOKUP(E2204,'Simulations - Consolidé'!$A$41:$P$45,16,0)),"")*$C$6</f>
        <v>9576.039653815893</v>
      </c>
      <c r="J2204" s="167">
        <v>6615.79</v>
      </c>
      <c r="K2204" s="167">
        <v>7938.95</v>
      </c>
      <c r="L2204" s="167">
        <v>5749.2</v>
      </c>
      <c r="M2204" s="167">
        <v>6899.04</v>
      </c>
      <c r="N2204" s="167">
        <v>5516.43</v>
      </c>
      <c r="O2204" s="167">
        <v>6619.72</v>
      </c>
    </row>
    <row r="2205" spans="1:15">
      <c r="A2205" s="1" t="s">
        <v>9302</v>
      </c>
      <c r="B2205" s="1" t="str">
        <f>VLOOKUP(A2205,'BDD de référence'!$B$5:$D$5006,3,0)</f>
        <v>77</v>
      </c>
      <c r="C2205" s="1" t="str">
        <f>VLOOKUP(A2205,'BDD de référence'!$B$5:$E$5006,4,0)</f>
        <v>Ile-de-France</v>
      </c>
      <c r="D2205" s="201">
        <v>19661</v>
      </c>
      <c r="E2205" s="189" t="str">
        <f t="shared" si="34"/>
        <v>Tranche B</v>
      </c>
      <c r="F2205" s="119">
        <f>IFERROR((VLOOKUP(E2205,'Simulations - Consolidé'!$A$41:$P$45,13,0)*D2205+VLOOKUP(E2205,'Simulations - Consolidé'!$A$41:$P$45,14,0)),"")*$B$6</f>
        <v>37063.509677419352</v>
      </c>
      <c r="G2205" s="119" t="str" cm="1">
        <f t="array" ref="G2205">IF(SUMIF('BDD de référence'!$B$6:$B$4786,A2205,'BDD de référence'!$I$6:$I$4786)&gt;0,IFERROR((VLOOKUP(E2205,'Volet 1 - Domaines 2&amp;3'!$A$39:$L$43,11,0)*D2205+VLOOKUP(E2205,'Volet 1 - Domaines 2&amp;3'!$A$39:$L$43,12,0))*$B$6,error),"")</f>
        <v/>
      </c>
      <c r="H2205" s="119" t="str" cm="1">
        <f t="array" ref="H2205">IF(SUMIF('BDD de référence'!$B$6:$B$4786,A2205,'BDD de référence'!$J$6:$J$4786)&gt;0,IFERROR((VLOOKUP(E2205,'Volet 1 - Domaines 2&amp;3'!$A$39:$L$43,11,0)*D2205+VLOOKUP(E2205,'Volet 1 - Domaines 2&amp;3'!$A$39:$L$43,12,0))*$B$6,error),"")</f>
        <v/>
      </c>
      <c r="I2205" s="119">
        <f>IFERROR((VLOOKUP(E2205,'Simulations - Consolidé'!$A$41:$P$45,15,0)*D2205+VLOOKUP(E2205,'Simulations - Consolidé'!$A$41:$P$45,16,0)),"")*$C$6</f>
        <v>16112.257435090482</v>
      </c>
      <c r="J2205" s="167">
        <v>9993.85</v>
      </c>
      <c r="K2205" s="167">
        <v>11992.62</v>
      </c>
      <c r="L2205" s="167">
        <v>8820.17</v>
      </c>
      <c r="M2205" s="167">
        <v>10584.210000000001</v>
      </c>
      <c r="N2205" s="167">
        <v>6437.72</v>
      </c>
      <c r="O2205" s="167">
        <v>7725.27</v>
      </c>
    </row>
    <row r="2206" spans="1:15">
      <c r="A2206" s="1" t="s">
        <v>9341</v>
      </c>
      <c r="B2206" s="1" t="str">
        <f>VLOOKUP(A2206,'BDD de référence'!$B$5:$D$5006,3,0)</f>
        <v>77</v>
      </c>
      <c r="C2206" s="1" t="str">
        <f>VLOOKUP(A2206,'BDD de référence'!$B$5:$E$5006,4,0)</f>
        <v>Ile-de-France</v>
      </c>
      <c r="D2206" s="201">
        <v>6047.5</v>
      </c>
      <c r="E2206" s="189" t="str">
        <f t="shared" si="34"/>
        <v>Tranche A</v>
      </c>
      <c r="F2206" s="119">
        <f>IFERROR((VLOOKUP(E2206,'Simulations - Consolidé'!$A$41:$P$45,13,0)*D2206+VLOOKUP(E2206,'Simulations - Consolidé'!$A$41:$P$45,14,0)),"")*$B$6</f>
        <v>19706.035714285714</v>
      </c>
      <c r="G2206" s="119" t="str" cm="1">
        <f t="array" ref="G2206">IF(SUMIF('BDD de référence'!$B$6:$B$4786,A2206,'BDD de référence'!$I$6:$I$4786)&gt;0,IFERROR((VLOOKUP(E2206,'Volet 1 - Domaines 2&amp;3'!$A$39:$L$43,11,0)*D2206+VLOOKUP(E2206,'Volet 1 - Domaines 2&amp;3'!$A$39:$L$43,12,0))*$B$6,error),"")</f>
        <v/>
      </c>
      <c r="H2206" s="119" t="str" cm="1">
        <f t="array" ref="H2206">IF(SUMIF('BDD de référence'!$B$6:$B$4786,A2206,'BDD de référence'!$J$6:$J$4786)&gt;0,IFERROR((VLOOKUP(E2206,'Volet 1 - Domaines 2&amp;3'!$A$39:$L$43,11,0)*D2206+VLOOKUP(E2206,'Volet 1 - Domaines 2&amp;3'!$A$39:$L$43,12,0))*$B$6,error),"")</f>
        <v/>
      </c>
      <c r="I2206" s="119">
        <f>IFERROR((VLOOKUP(E2206,'Simulations - Consolidé'!$A$41:$P$45,15,0)*D2206+VLOOKUP(E2206,'Simulations - Consolidé'!$A$41:$P$45,16,0)),"")*$C$6</f>
        <v>8566.6123693379795</v>
      </c>
      <c r="J2206" s="167">
        <v>6023.22</v>
      </c>
      <c r="K2206" s="167">
        <v>7227.87</v>
      </c>
      <c r="L2206" s="167">
        <v>5246.59</v>
      </c>
      <c r="M2206" s="167">
        <v>6295.91</v>
      </c>
      <c r="N2206" s="167">
        <v>5303.2800000000007</v>
      </c>
      <c r="O2206" s="167">
        <v>6363.9400000000005</v>
      </c>
    </row>
    <row r="2207" spans="1:15">
      <c r="A2207" s="1" t="s">
        <v>9299</v>
      </c>
      <c r="B2207" s="1" t="str">
        <f>VLOOKUP(A2207,'BDD de référence'!$B$5:$D$5006,3,0)</f>
        <v>77</v>
      </c>
      <c r="C2207" s="1" t="str">
        <f>VLOOKUP(A2207,'BDD de référence'!$B$5:$E$5006,4,0)</f>
        <v>Ile-de-France</v>
      </c>
      <c r="D2207" s="201">
        <v>20125</v>
      </c>
      <c r="E2207" s="189" t="str">
        <f t="shared" si="34"/>
        <v>Tranche B</v>
      </c>
      <c r="F2207" s="119">
        <f>IFERROR((VLOOKUP(E2207,'Simulations - Consolidé'!$A$41:$P$45,13,0)*D2207+VLOOKUP(E2207,'Simulations - Consolidé'!$A$41:$P$45,14,0)),"")*$B$6</f>
        <v>37674.193548387091</v>
      </c>
      <c r="G2207" s="119" t="str" cm="1">
        <f t="array" ref="G2207">IF(SUMIF('BDD de référence'!$B$6:$B$4786,A2207,'BDD de référence'!$I$6:$I$4786)&gt;0,IFERROR((VLOOKUP(E2207,'Volet 1 - Domaines 2&amp;3'!$A$39:$L$43,11,0)*D2207+VLOOKUP(E2207,'Volet 1 - Domaines 2&amp;3'!$A$39:$L$43,12,0))*$B$6,error),"")</f>
        <v/>
      </c>
      <c r="H2207" s="119" t="str" cm="1">
        <f t="array" ref="H2207">IF(SUMIF('BDD de référence'!$B$6:$B$4786,A2207,'BDD de référence'!$J$6:$J$4786)&gt;0,IFERROR((VLOOKUP(E2207,'Volet 1 - Domaines 2&amp;3'!$A$39:$L$43,11,0)*D2207+VLOOKUP(E2207,'Volet 1 - Domaines 2&amp;3'!$A$39:$L$43,12,0))*$B$6,error),"")</f>
        <v/>
      </c>
      <c r="I2207" s="119">
        <f>IFERROR((VLOOKUP(E2207,'Simulations - Consolidé'!$A$41:$P$45,15,0)*D2207+VLOOKUP(E2207,'Simulations - Consolidé'!$A$41:$P$45,16,0)),"")*$C$6</f>
        <v>16377.734067663256</v>
      </c>
      <c r="J2207" s="167">
        <v>10131.049999999999</v>
      </c>
      <c r="K2207" s="167">
        <v>12157.26</v>
      </c>
      <c r="L2207" s="167">
        <v>8944.9</v>
      </c>
      <c r="M2207" s="167">
        <v>10733.88</v>
      </c>
      <c r="N2207" s="167">
        <v>6475.1500000000005</v>
      </c>
      <c r="O2207" s="167">
        <v>7770.18</v>
      </c>
    </row>
    <row r="2208" spans="1:15">
      <c r="A2208" s="1" t="s">
        <v>9269</v>
      </c>
      <c r="B2208" s="1" t="str">
        <f>VLOOKUP(A2208,'BDD de référence'!$B$5:$D$5006,3,0)</f>
        <v>77</v>
      </c>
      <c r="C2208" s="1" t="str">
        <f>VLOOKUP(A2208,'BDD de référence'!$B$5:$E$5006,4,0)</f>
        <v>Ile-de-France</v>
      </c>
      <c r="D2208" s="201">
        <v>64499</v>
      </c>
      <c r="E2208" s="189" t="str">
        <f t="shared" si="34"/>
        <v>Tranche C</v>
      </c>
      <c r="F2208" s="119">
        <f>IFERROR((VLOOKUP(E2208,'Simulations - Consolidé'!$A$41:$P$45,13,0)*D2208+VLOOKUP(E2208,'Simulations - Consolidé'!$A$41:$P$45,14,0)),"")*$B$6</f>
        <v>58348.497831325301</v>
      </c>
      <c r="G2208" s="119" cm="1">
        <f t="array" ref="G2208">IF(SUMIF('BDD de référence'!$B$6:$B$4786,A2208,'BDD de référence'!$I$6:$I$4786)&gt;0,IFERROR((VLOOKUP(E2208,'Volet 1 - Domaines 2&amp;3'!$A$39:$L$43,11,0)*D2208+VLOOKUP(E2208,'Volet 1 - Domaines 2&amp;3'!$A$39:$L$43,12,0))*$B$6,error),"")</f>
        <v>26573.146506024095</v>
      </c>
      <c r="H2208" s="119" t="str" cm="1">
        <f t="array" ref="H2208">IF(SUMIF('BDD de référence'!$B$6:$B$4786,A2208,'BDD de référence'!$J$6:$J$4786)&gt;0,IFERROR((VLOOKUP(E2208,'Volet 1 - Domaines 2&amp;3'!$A$39:$L$43,11,0)*D2208+VLOOKUP(E2208,'Volet 1 - Domaines 2&amp;3'!$A$39:$L$43,12,0))*$B$6,error),"")</f>
        <v/>
      </c>
      <c r="I2208" s="119">
        <f>IFERROR((VLOOKUP(E2208,'Simulations - Consolidé'!$A$41:$P$45,15,0)*D2208+VLOOKUP(E2208,'Simulations - Consolidé'!$A$41:$P$45,16,0)),"")*$C$6</f>
        <v>25365.272371436968</v>
      </c>
      <c r="J2208" s="167">
        <v>15387.45</v>
      </c>
      <c r="K2208" s="167">
        <v>18464.939999999999</v>
      </c>
      <c r="L2208" s="167">
        <v>11860.4</v>
      </c>
      <c r="M2208" s="167">
        <v>14232.48</v>
      </c>
      <c r="N2208" s="167">
        <v>8690.7199999999993</v>
      </c>
      <c r="O2208" s="167">
        <v>10428.870000000001</v>
      </c>
    </row>
    <row r="2209" spans="1:15">
      <c r="A2209" s="1" t="s">
        <v>9251</v>
      </c>
      <c r="B2209" s="1" t="str">
        <f>VLOOKUP(A2209,'BDD de référence'!$B$5:$D$5006,3,0)</f>
        <v>77</v>
      </c>
      <c r="C2209" s="1" t="str">
        <f>VLOOKUP(A2209,'BDD de référence'!$B$5:$E$5006,4,0)</f>
        <v>Ile-de-France</v>
      </c>
      <c r="D2209" s="201">
        <v>536853.25</v>
      </c>
      <c r="E2209" s="189" t="str">
        <f t="shared" si="34"/>
        <v>Tranche D</v>
      </c>
      <c r="F2209" s="119">
        <f>IFERROR((VLOOKUP(E2209,'Simulations - Consolidé'!$A$41:$P$45,13,0)*D2209+VLOOKUP(E2209,'Simulations - Consolidé'!$A$41:$P$45,14,0)),"")*$B$6</f>
        <v>159865.17855839417</v>
      </c>
      <c r="G2209" s="119" cm="1">
        <f t="array" ref="G2209">IF(SUMIF('BDD de référence'!$B$6:$B$4786,A2209,'BDD de référence'!$I$6:$I$4786)&gt;0,IFERROR((VLOOKUP(E2209,'Volet 1 - Domaines 2&amp;3'!$A$39:$L$43,11,0)*D2209+VLOOKUP(E2209,'Volet 1 - Domaines 2&amp;3'!$A$39:$L$43,12,0))*$B$6,error),"")</f>
        <v>49530.735291970799</v>
      </c>
      <c r="H2209" s="119" cm="1">
        <f t="array" ref="H2209">IF(SUMIF('BDD de référence'!$B$6:$B$4786,A2209,'BDD de référence'!$J$6:$J$4786)&gt;0,IFERROR((VLOOKUP(E2209,'Volet 1 - Domaines 2&amp;3'!$A$39:$L$43,11,0)*D2209+VLOOKUP(E2209,'Volet 1 - Domaines 2&amp;3'!$A$39:$L$43,12,0))*$B$6,error),"")</f>
        <v>49530.735291970799</v>
      </c>
      <c r="I2209" s="119">
        <f>IFERROR((VLOOKUP(E2209,'Simulations - Consolidé'!$A$41:$P$45,15,0)*D2209+VLOOKUP(E2209,'Simulations - Consolidé'!$A$41:$P$45,16,0)),"")*$C$6</f>
        <v>69496.627120794015</v>
      </c>
      <c r="J2209" s="167">
        <v>41732.61</v>
      </c>
      <c r="K2209" s="167">
        <v>50079.14</v>
      </c>
      <c r="L2209" s="167">
        <v>24193.05</v>
      </c>
      <c r="M2209" s="167">
        <v>29031.66</v>
      </c>
      <c r="N2209" s="167">
        <v>20026.379999999997</v>
      </c>
      <c r="O2209" s="167">
        <v>24031.66</v>
      </c>
    </row>
    <row r="2210" spans="1:15">
      <c r="A2210" s="1" t="s">
        <v>9262</v>
      </c>
      <c r="B2210" s="1" t="str">
        <f>VLOOKUP(A2210,'BDD de référence'!$B$5:$D$5006,3,0)</f>
        <v>77</v>
      </c>
      <c r="C2210" s="1" t="str">
        <f>VLOOKUP(A2210,'BDD de référence'!$B$5:$E$5006,4,0)</f>
        <v>Ile-de-France</v>
      </c>
      <c r="D2210" s="201">
        <v>216350.5</v>
      </c>
      <c r="E2210" s="189" t="str">
        <f t="shared" si="34"/>
        <v>Tranche C</v>
      </c>
      <c r="F2210" s="119">
        <f>IFERROR((VLOOKUP(E2210,'Simulations - Consolidé'!$A$41:$P$45,13,0)*D2210+VLOOKUP(E2210,'Simulations - Consolidé'!$A$41:$P$45,14,0)),"")*$B$6</f>
        <v>121796.81132530123</v>
      </c>
      <c r="G2210" s="119" cm="1">
        <f t="array" ref="G2210">IF(SUMIF('BDD de référence'!$B$6:$B$4786,A2210,'BDD de référence'!$I$6:$I$4786)&gt;0,IFERROR((VLOOKUP(E2210,'Volet 1 - Domaines 2&amp;3'!$A$39:$L$43,11,0)*D2210+VLOOKUP(E2210,'Volet 1 - Domaines 2&amp;3'!$A$39:$L$43,12,0))*$B$6,error),"")</f>
        <v>42746.246024096385</v>
      </c>
      <c r="H2210" s="119" cm="1">
        <f t="array" ref="H2210">IF(SUMIF('BDD de référence'!$B$6:$B$4786,A2210,'BDD de référence'!$J$6:$J$4786)&gt;0,IFERROR((VLOOKUP(E2210,'Volet 1 - Domaines 2&amp;3'!$A$39:$L$43,11,0)*D2210+VLOOKUP(E2210,'Volet 1 - Domaines 2&amp;3'!$A$39:$L$43,12,0))*$B$6,error),"")</f>
        <v>42746.246024096385</v>
      </c>
      <c r="I2210" s="119">
        <f>IFERROR((VLOOKUP(E2210,'Simulations - Consolidé'!$A$41:$P$45,15,0)*D2210+VLOOKUP(E2210,'Simulations - Consolidé'!$A$41:$P$45,16,0)),"")*$C$6</f>
        <v>52947.537778430793</v>
      </c>
      <c r="J2210" s="167">
        <v>31853.279999999999</v>
      </c>
      <c r="K2210" s="167">
        <v>38223.94</v>
      </c>
      <c r="L2210" s="167">
        <v>20093.309999999998</v>
      </c>
      <c r="M2210" s="167">
        <v>24111.98</v>
      </c>
      <c r="N2210" s="167">
        <v>16008.87</v>
      </c>
      <c r="O2210" s="167">
        <v>19210.649999999998</v>
      </c>
    </row>
    <row r="2211" spans="1:15">
      <c r="A2211" s="1" t="s">
        <v>9331</v>
      </c>
      <c r="B2211" s="1" t="str">
        <f>VLOOKUP(A2211,'BDD de référence'!$B$5:$D$5006,3,0)</f>
        <v>77</v>
      </c>
      <c r="C2211" s="1" t="str">
        <f>VLOOKUP(A2211,'BDD de référence'!$B$5:$E$5006,4,0)</f>
        <v>Ile-de-France</v>
      </c>
      <c r="D2211" s="201">
        <v>8160.5</v>
      </c>
      <c r="E2211" s="189" t="str">
        <f t="shared" si="34"/>
        <v>Tranche B</v>
      </c>
      <c r="F2211" s="119">
        <f>IFERROR((VLOOKUP(E2211,'Simulations - Consolidé'!$A$41:$P$45,13,0)*D2211+VLOOKUP(E2211,'Simulations - Consolidé'!$A$41:$P$45,14,0)),"")*$B$6</f>
        <v>21927.367741935483</v>
      </c>
      <c r="G2211" s="119" t="str" cm="1">
        <f t="array" ref="G2211">IF(SUMIF('BDD de référence'!$B$6:$B$4786,A2211,'BDD de référence'!$I$6:$I$4786)&gt;0,IFERROR((VLOOKUP(E2211,'Volet 1 - Domaines 2&amp;3'!$A$39:$L$43,11,0)*D2211+VLOOKUP(E2211,'Volet 1 - Domaines 2&amp;3'!$A$39:$L$43,12,0))*$B$6,error),"")</f>
        <v/>
      </c>
      <c r="H2211" s="119" t="str" cm="1">
        <f t="array" ref="H2211">IF(SUMIF('BDD de référence'!$B$6:$B$4786,A2211,'BDD de référence'!$J$6:$J$4786)&gt;0,IFERROR((VLOOKUP(E2211,'Volet 1 - Domaines 2&amp;3'!$A$39:$L$43,11,0)*D2211+VLOOKUP(E2211,'Volet 1 - Domaines 2&amp;3'!$A$39:$L$43,12,0))*$B$6,error),"")</f>
        <v/>
      </c>
      <c r="I2211" s="119">
        <f>IFERROR((VLOOKUP(E2211,'Simulations - Consolidé'!$A$41:$P$45,15,0)*D2211+VLOOKUP(E2211,'Simulations - Consolidé'!$A$41:$P$45,16,0)),"")*$C$6</f>
        <v>9532.2703383162861</v>
      </c>
      <c r="J2211" s="167">
        <v>6593.17</v>
      </c>
      <c r="K2211" s="167">
        <v>7911.81</v>
      </c>
      <c r="L2211" s="167">
        <v>5728.64</v>
      </c>
      <c r="M2211" s="167">
        <v>6874.37</v>
      </c>
      <c r="N2211" s="167">
        <v>5510.26</v>
      </c>
      <c r="O2211" s="167">
        <v>6612.3200000000006</v>
      </c>
    </row>
    <row r="2212" spans="1:15">
      <c r="A2212" s="1" t="s">
        <v>9339</v>
      </c>
      <c r="B2212" s="1" t="str">
        <f>VLOOKUP(A2212,'BDD de référence'!$B$5:$D$5006,3,0)</f>
        <v>77</v>
      </c>
      <c r="C2212" s="1" t="str">
        <f>VLOOKUP(A2212,'BDD de référence'!$B$5:$E$5006,4,0)</f>
        <v>Ile-de-France</v>
      </c>
      <c r="D2212" s="201">
        <v>7684</v>
      </c>
      <c r="E2212" s="189" t="str">
        <f t="shared" si="34"/>
        <v>Tranche B</v>
      </c>
      <c r="F2212" s="119">
        <f>IFERROR((VLOOKUP(E2212,'Simulations - Consolidé'!$A$41:$P$45,13,0)*D2212+VLOOKUP(E2212,'Simulations - Consolidé'!$A$41:$P$45,14,0)),"")*$B$6</f>
        <v>21300.232258064512</v>
      </c>
      <c r="G2212" s="119" t="str" cm="1">
        <f t="array" ref="G2212">IF(SUMIF('BDD de référence'!$B$6:$B$4786,A2212,'BDD de référence'!$I$6:$I$4786)&gt;0,IFERROR((VLOOKUP(E2212,'Volet 1 - Domaines 2&amp;3'!$A$39:$L$43,11,0)*D2212+VLOOKUP(E2212,'Volet 1 - Domaines 2&amp;3'!$A$39:$L$43,12,0))*$B$6,error),"")</f>
        <v/>
      </c>
      <c r="H2212" s="119" t="str" cm="1">
        <f t="array" ref="H2212">IF(SUMIF('BDD de référence'!$B$6:$B$4786,A2212,'BDD de référence'!$J$6:$J$4786)&gt;0,IFERROR((VLOOKUP(E2212,'Volet 1 - Domaines 2&amp;3'!$A$39:$L$43,11,0)*D2212+VLOOKUP(E2212,'Volet 1 - Domaines 2&amp;3'!$A$39:$L$43,12,0))*$B$6,error),"")</f>
        <v/>
      </c>
      <c r="I2212" s="119">
        <f>IFERROR((VLOOKUP(E2212,'Simulations - Consolidé'!$A$41:$P$45,15,0)*D2212+VLOOKUP(E2212,'Simulations - Consolidé'!$A$41:$P$45,16,0)),"")*$C$6</f>
        <v>9259.6418568056652</v>
      </c>
      <c r="J2212" s="167">
        <v>6452.26</v>
      </c>
      <c r="K2212" s="167">
        <v>7742.72</v>
      </c>
      <c r="L2212" s="167">
        <v>5600.55</v>
      </c>
      <c r="M2212" s="167">
        <v>6720.66</v>
      </c>
      <c r="N2212" s="167">
        <v>5471.84</v>
      </c>
      <c r="O2212" s="167">
        <v>6566.21</v>
      </c>
    </row>
    <row r="2213" spans="1:15">
      <c r="A2213" s="1" t="s">
        <v>70</v>
      </c>
      <c r="B2213" s="1" t="str">
        <f>VLOOKUP(A2213,'BDD de référence'!$B$5:$D$5006,3,0)</f>
        <v>44</v>
      </c>
      <c r="C2213" s="1" t="str">
        <f>VLOOKUP(A2213,'BDD de référence'!$B$5:$E$5006,4,0)</f>
        <v>Pays de la Loire</v>
      </c>
      <c r="D2213" s="201">
        <v>1</v>
      </c>
      <c r="E2213" s="189" t="str">
        <f t="shared" si="34"/>
        <v>Tranche A</v>
      </c>
      <c r="F2213" s="119">
        <f>IFERROR((VLOOKUP(E2213,'Simulations - Consolidé'!$A$41:$P$45,13,0)*D2213+VLOOKUP(E2213,'Simulations - Consolidé'!$A$41:$P$45,14,0)),"")*$B$6</f>
        <v>15300.72857142857</v>
      </c>
      <c r="G2213" s="119" t="str" cm="1">
        <f t="array" ref="G2213">IF(SUMIF('BDD de référence'!$B$6:$B$4786,A2213,'BDD de référence'!$I$6:$I$4786)&gt;0,IFERROR((VLOOKUP(E2213,'Volet 1 - Domaines 2&amp;3'!$A$39:$L$43,11,0)*D2213+VLOOKUP(E2213,'Volet 1 - Domaines 2&amp;3'!$A$39:$L$43,12,0))*$B$6,error),"")</f>
        <v/>
      </c>
      <c r="H2213" s="119" t="str" cm="1">
        <f t="array" ref="H2213">IF(SUMIF('BDD de référence'!$B$6:$B$4786,A2213,'BDD de référence'!$J$6:$J$4786)&gt;0,IFERROR((VLOOKUP(E2213,'Volet 1 - Domaines 2&amp;3'!$A$39:$L$43,11,0)*D2213+VLOOKUP(E2213,'Volet 1 - Domaines 2&amp;3'!$A$39:$L$43,12,0))*$B$6,error),"")</f>
        <v/>
      </c>
      <c r="I2213" s="119">
        <f>IFERROR((VLOOKUP(E2213,'Simulations - Consolidé'!$A$41:$P$45,15,0)*D2213+VLOOKUP(E2213,'Simulations - Consolidé'!$A$41:$P$45,16,0)),"")*$C$6</f>
        <v>6651.5362369337981</v>
      </c>
      <c r="J2213" s="167">
        <v>4583.58</v>
      </c>
      <c r="K2213" s="167">
        <v>5500.3</v>
      </c>
      <c r="L2213" s="167">
        <v>4166.8500000000004</v>
      </c>
      <c r="M2213" s="167">
        <v>5000.22</v>
      </c>
      <c r="N2213" s="167">
        <v>4583.46</v>
      </c>
      <c r="O2213" s="167">
        <v>5500.16</v>
      </c>
    </row>
    <row r="2214" spans="1:15">
      <c r="A2214" s="1" t="s">
        <v>9257</v>
      </c>
      <c r="B2214" s="1" t="str">
        <f>VLOOKUP(A2214,'BDD de référence'!$B$5:$D$5006,3,0)</f>
        <v>77</v>
      </c>
      <c r="C2214" s="1" t="str">
        <f>VLOOKUP(A2214,'BDD de référence'!$B$5:$E$5006,4,0)</f>
        <v>Ile-de-France</v>
      </c>
      <c r="D2214" s="201">
        <v>198368.25</v>
      </c>
      <c r="E2214" s="189" t="str">
        <f t="shared" si="34"/>
        <v>Tranche C</v>
      </c>
      <c r="F2214" s="119">
        <f>IFERROR((VLOOKUP(E2214,'Simulations - Consolidé'!$A$41:$P$45,13,0)*D2214+VLOOKUP(E2214,'Simulations - Consolidé'!$A$41:$P$45,14,0)),"")*$B$6</f>
        <v>114283.26397590361</v>
      </c>
      <c r="G2214" s="119" cm="1">
        <f t="array" ref="G2214">IF(SUMIF('BDD de référence'!$B$6:$B$4786,A2214,'BDD de référence'!$I$6:$I$4786)&gt;0,IFERROR((VLOOKUP(E2214,'Volet 1 - Domaines 2&amp;3'!$A$39:$L$43,11,0)*D2214+VLOOKUP(E2214,'Volet 1 - Domaines 2&amp;3'!$A$39:$L$43,12,0))*$B$6,error),"")</f>
        <v>40831.028072289155</v>
      </c>
      <c r="H2214" s="119" t="str" cm="1">
        <f t="array" ref="H2214">IF(SUMIF('BDD de référence'!$B$6:$B$4786,A2214,'BDD de référence'!$J$6:$J$4786)&gt;0,IFERROR((VLOOKUP(E2214,'Volet 1 - Domaines 2&amp;3'!$A$39:$L$43,11,0)*D2214+VLOOKUP(E2214,'Volet 1 - Domaines 2&amp;3'!$A$39:$L$43,12,0))*$B$6,error),"")</f>
        <v/>
      </c>
      <c r="I2214" s="119">
        <f>IFERROR((VLOOKUP(E2214,'Simulations - Consolidé'!$A$41:$P$45,15,0)*D2214+VLOOKUP(E2214,'Simulations - Consolidé'!$A$41:$P$45,16,0)),"")*$C$6</f>
        <v>49681.246749926533</v>
      </c>
      <c r="J2214" s="167">
        <v>29903.399999999998</v>
      </c>
      <c r="K2214" s="167">
        <v>35884.080000000002</v>
      </c>
      <c r="L2214" s="167">
        <v>19118.37</v>
      </c>
      <c r="M2214" s="167">
        <v>22942.05</v>
      </c>
      <c r="N2214" s="167">
        <v>15142.25</v>
      </c>
      <c r="O2214" s="167">
        <v>18170.7</v>
      </c>
    </row>
    <row r="2215" spans="1:15">
      <c r="A2215" s="1" t="s">
        <v>9267</v>
      </c>
      <c r="B2215" s="1" t="str">
        <f>VLOOKUP(A2215,'BDD de référence'!$B$5:$D$5006,3,0)</f>
        <v>77</v>
      </c>
      <c r="C2215" s="1" t="str">
        <f>VLOOKUP(A2215,'BDD de référence'!$B$5:$E$5006,4,0)</f>
        <v>Ile-de-France</v>
      </c>
      <c r="D2215" s="201">
        <v>77964.75</v>
      </c>
      <c r="E2215" s="189" t="str">
        <f t="shared" si="34"/>
        <v>Tranche C</v>
      </c>
      <c r="F2215" s="119">
        <f>IFERROR((VLOOKUP(E2215,'Simulations - Consolidé'!$A$41:$P$45,13,0)*D2215+VLOOKUP(E2215,'Simulations - Consolidé'!$A$41:$P$45,14,0)),"")*$B$6</f>
        <v>63974.91</v>
      </c>
      <c r="G2215" s="119" cm="1">
        <f t="array" ref="G2215">IF(SUMIF('BDD de référence'!$B$6:$B$4786,A2215,'BDD de référence'!$I$6:$I$4786)&gt;0,IFERROR((VLOOKUP(E2215,'Volet 1 - Domaines 2&amp;3'!$A$39:$L$43,11,0)*D2215+VLOOKUP(E2215,'Volet 1 - Domaines 2&amp;3'!$A$39:$L$43,12,0))*$B$6,error),"")</f>
        <v>28007.33</v>
      </c>
      <c r="H2215" s="119" cm="1">
        <f t="array" ref="H2215">IF(SUMIF('BDD de référence'!$B$6:$B$4786,A2215,'BDD de référence'!$J$6:$J$4786)&gt;0,IFERROR((VLOOKUP(E2215,'Volet 1 - Domaines 2&amp;3'!$A$39:$L$43,11,0)*D2215+VLOOKUP(E2215,'Volet 1 - Domaines 2&amp;3'!$A$39:$L$43,12,0))*$B$6,error),"")</f>
        <v>28007.33</v>
      </c>
      <c r="I2215" s="119">
        <f>IFERROR((VLOOKUP(E2215,'Simulations - Consolidé'!$A$41:$P$45,15,0)*D2215+VLOOKUP(E2215,'Simulations - Consolidé'!$A$41:$P$45,16,0)),"")*$C$6</f>
        <v>27811.18756097561</v>
      </c>
      <c r="J2215" s="167">
        <v>16847.59</v>
      </c>
      <c r="K2215" s="167">
        <v>20217.109999999997</v>
      </c>
      <c r="L2215" s="167">
        <v>12590.460000000001</v>
      </c>
      <c r="M2215" s="167">
        <v>15108.56</v>
      </c>
      <c r="N2215" s="167">
        <v>9339.67</v>
      </c>
      <c r="O2215" s="167">
        <v>11207.61</v>
      </c>
    </row>
    <row r="2216" spans="1:15">
      <c r="A2216" s="1" t="s">
        <v>9317</v>
      </c>
      <c r="B2216" s="1" t="str">
        <f>VLOOKUP(A2216,'BDD de référence'!$B$5:$D$5006,3,0)</f>
        <v>77</v>
      </c>
      <c r="C2216" s="1" t="str">
        <f>VLOOKUP(A2216,'BDD de référence'!$B$5:$E$5006,4,0)</f>
        <v>Ile-de-France</v>
      </c>
      <c r="D2216" s="201">
        <v>16929.75</v>
      </c>
      <c r="E2216" s="189" t="str">
        <f t="shared" si="34"/>
        <v>Tranche B</v>
      </c>
      <c r="F2216" s="119">
        <f>IFERROR((VLOOKUP(E2216,'Simulations - Consolidé'!$A$41:$P$45,13,0)*D2216+VLOOKUP(E2216,'Simulations - Consolidé'!$A$41:$P$45,14,0)),"")*$B$6</f>
        <v>33468.832258064511</v>
      </c>
      <c r="G2216" s="119" t="str" cm="1">
        <f t="array" ref="G2216">IF(SUMIF('BDD de référence'!$B$6:$B$4786,A2216,'BDD de référence'!$I$6:$I$4786)&gt;0,IFERROR((VLOOKUP(E2216,'Volet 1 - Domaines 2&amp;3'!$A$39:$L$43,11,0)*D2216+VLOOKUP(E2216,'Volet 1 - Domaines 2&amp;3'!$A$39:$L$43,12,0))*$B$6,error),"")</f>
        <v/>
      </c>
      <c r="H2216" s="119" t="str" cm="1">
        <f t="array" ref="H2216">IF(SUMIF('BDD de référence'!$B$6:$B$4786,A2216,'BDD de référence'!$J$6:$J$4786)&gt;0,IFERROR((VLOOKUP(E2216,'Volet 1 - Domaines 2&amp;3'!$A$39:$L$43,11,0)*D2216+VLOOKUP(E2216,'Volet 1 - Domaines 2&amp;3'!$A$39:$L$43,12,0))*$B$6,error),"")</f>
        <v/>
      </c>
      <c r="I2216" s="119">
        <f>IFERROR((VLOOKUP(E2216,'Simulations - Consolidé'!$A$41:$P$45,15,0)*D2216+VLOOKUP(E2216,'Simulations - Consolidé'!$A$41:$P$45,16,0)),"")*$C$6</f>
        <v>14549.578442171516</v>
      </c>
      <c r="J2216" s="167">
        <v>9186.2199999999993</v>
      </c>
      <c r="K2216" s="167">
        <v>11023.47</v>
      </c>
      <c r="L2216" s="167">
        <v>8085.96</v>
      </c>
      <c r="M2216" s="167">
        <v>9703.16</v>
      </c>
      <c r="N2216" s="167">
        <v>6217.46</v>
      </c>
      <c r="O2216" s="167">
        <v>7460.96</v>
      </c>
    </row>
    <row r="2217" spans="1:15">
      <c r="A2217" s="1" t="s">
        <v>9326</v>
      </c>
      <c r="B2217" s="1" t="str">
        <f>VLOOKUP(A2217,'BDD de référence'!$B$5:$D$5006,3,0)</f>
        <v>77</v>
      </c>
      <c r="C2217" s="1" t="str">
        <f>VLOOKUP(A2217,'BDD de référence'!$B$5:$E$5006,4,0)</f>
        <v>Ile-de-France</v>
      </c>
      <c r="D2217" s="201">
        <v>11864.5</v>
      </c>
      <c r="E2217" s="189" t="str">
        <f t="shared" si="34"/>
        <v>Tranche B</v>
      </c>
      <c r="F2217" s="119">
        <f>IFERROR((VLOOKUP(E2217,'Simulations - Consolidé'!$A$41:$P$45,13,0)*D2217+VLOOKUP(E2217,'Simulations - Consolidé'!$A$41:$P$45,14,0)),"")*$B$6</f>
        <v>26802.309677419355</v>
      </c>
      <c r="G2217" s="119" t="str" cm="1">
        <f t="array" ref="G2217">IF(SUMIF('BDD de référence'!$B$6:$B$4786,A2217,'BDD de référence'!$I$6:$I$4786)&gt;0,IFERROR((VLOOKUP(E2217,'Volet 1 - Domaines 2&amp;3'!$A$39:$L$43,11,0)*D2217+VLOOKUP(E2217,'Volet 1 - Domaines 2&amp;3'!$A$39:$L$43,12,0))*$B$6,error),"")</f>
        <v/>
      </c>
      <c r="H2217" s="119" t="str" cm="1">
        <f t="array" ref="H2217">IF(SUMIF('BDD de référence'!$B$6:$B$4786,A2217,'BDD de référence'!$J$6:$J$4786)&gt;0,IFERROR((VLOOKUP(E2217,'Volet 1 - Domaines 2&amp;3'!$A$39:$L$43,11,0)*D2217+VLOOKUP(E2217,'Volet 1 - Domaines 2&amp;3'!$A$39:$L$43,12,0))*$B$6,error),"")</f>
        <v/>
      </c>
      <c r="I2217" s="119">
        <f>IFERROR((VLOOKUP(E2217,'Simulations - Consolidé'!$A$41:$P$45,15,0)*D2217+VLOOKUP(E2217,'Simulations - Consolidé'!$A$41:$P$45,16,0)),"")*$C$6</f>
        <v>11651.506215578283</v>
      </c>
      <c r="J2217" s="167">
        <v>7688.4400000000005</v>
      </c>
      <c r="K2217" s="167">
        <v>9226.130000000001</v>
      </c>
      <c r="L2217" s="167">
        <v>6724.34</v>
      </c>
      <c r="M2217" s="167">
        <v>8069.21</v>
      </c>
      <c r="N2217" s="167">
        <v>5808.97</v>
      </c>
      <c r="O2217" s="167">
        <v>6970.77</v>
      </c>
    </row>
    <row r="2218" spans="1:15">
      <c r="A2218" s="1" t="s">
        <v>9276</v>
      </c>
      <c r="B2218" s="1" t="str">
        <f>VLOOKUP(A2218,'BDD de référence'!$B$5:$D$5006,3,0)</f>
        <v>77</v>
      </c>
      <c r="C2218" s="1" t="str">
        <f>VLOOKUP(A2218,'BDD de référence'!$B$5:$E$5006,4,0)</f>
        <v>Ile-de-France</v>
      </c>
      <c r="D2218" s="201">
        <v>48181</v>
      </c>
      <c r="E2218" s="189" t="str">
        <f t="shared" si="34"/>
        <v>Tranche C</v>
      </c>
      <c r="F2218" s="119">
        <f>IFERROR((VLOOKUP(E2218,'Simulations - Consolidé'!$A$41:$P$45,13,0)*D2218+VLOOKUP(E2218,'Simulations - Consolidé'!$A$41:$P$45,14,0)),"")*$B$6</f>
        <v>51530.326265060241</v>
      </c>
      <c r="G2218" s="119" t="str" cm="1">
        <f t="array" ref="G2218">IF(SUMIF('BDD de référence'!$B$6:$B$4786,A2218,'BDD de référence'!$I$6:$I$4786)&gt;0,IFERROR((VLOOKUP(E2218,'Volet 1 - Domaines 2&amp;3'!$A$39:$L$43,11,0)*D2218+VLOOKUP(E2218,'Volet 1 - Domaines 2&amp;3'!$A$39:$L$43,12,0))*$B$6,error),"")</f>
        <v/>
      </c>
      <c r="H2218" s="119" cm="1">
        <f t="array" ref="H2218">IF(SUMIF('BDD de référence'!$B$6:$B$4786,A2218,'BDD de référence'!$J$6:$J$4786)&gt;0,IFERROR((VLOOKUP(E2218,'Volet 1 - Domaines 2&amp;3'!$A$39:$L$43,11,0)*D2218+VLOOKUP(E2218,'Volet 1 - Domaines 2&amp;3'!$A$39:$L$43,12,0))*$B$6,error),"")</f>
        <v>24835.181204819277</v>
      </c>
      <c r="I2218" s="119">
        <f>IFERROR((VLOOKUP(E2218,'Simulations - Consolidé'!$A$41:$P$45,15,0)*D2218+VLOOKUP(E2218,'Simulations - Consolidé'!$A$41:$P$45,16,0)),"")*$C$6</f>
        <v>22401.275263003234</v>
      </c>
      <c r="J2218" s="167">
        <v>13618.03</v>
      </c>
      <c r="K2218" s="167">
        <v>16341.64</v>
      </c>
      <c r="L2218" s="167">
        <v>10975.69</v>
      </c>
      <c r="M2218" s="167">
        <v>13170.83</v>
      </c>
      <c r="N2218" s="167">
        <v>7904.31</v>
      </c>
      <c r="O2218" s="167">
        <v>9485.18</v>
      </c>
    </row>
    <row r="2219" spans="1:15">
      <c r="A2219" s="1" t="s">
        <v>9288</v>
      </c>
      <c r="B2219" s="1" t="str">
        <f>VLOOKUP(A2219,'BDD de référence'!$B$5:$D$5006,3,0)</f>
        <v>77</v>
      </c>
      <c r="C2219" s="1" t="str">
        <f>VLOOKUP(A2219,'BDD de référence'!$B$5:$E$5006,4,0)</f>
        <v>Ile-de-France</v>
      </c>
      <c r="D2219" s="201">
        <v>33673</v>
      </c>
      <c r="E2219" s="189" t="str">
        <f t="shared" si="34"/>
        <v>Tranche C</v>
      </c>
      <c r="F2219" s="119">
        <f>IFERROR((VLOOKUP(E2219,'Simulations - Consolidé'!$A$41:$P$45,13,0)*D2219+VLOOKUP(E2219,'Simulations - Consolidé'!$A$41:$P$45,14,0)),"")*$B$6</f>
        <v>45468.429397590357</v>
      </c>
      <c r="G2219" s="119" t="str" cm="1">
        <f t="array" ref="G2219">IF(SUMIF('BDD de référence'!$B$6:$B$4786,A2219,'BDD de référence'!$I$6:$I$4786)&gt;0,IFERROR((VLOOKUP(E2219,'Volet 1 - Domaines 2&amp;3'!$A$39:$L$43,11,0)*D2219+VLOOKUP(E2219,'Volet 1 - Domaines 2&amp;3'!$A$39:$L$43,12,0))*$B$6,error),"")</f>
        <v/>
      </c>
      <c r="H2219" s="119" cm="1">
        <f t="array" ref="H2219">IF(SUMIF('BDD de référence'!$B$6:$B$4786,A2219,'BDD de référence'!$J$6:$J$4786)&gt;0,IFERROR((VLOOKUP(E2219,'Volet 1 - Domaines 2&amp;3'!$A$39:$L$43,11,0)*D2219+VLOOKUP(E2219,'Volet 1 - Domaines 2&amp;3'!$A$39:$L$43,12,0))*$B$6,error),"")</f>
        <v>23289.991807228911</v>
      </c>
      <c r="I2219" s="119">
        <f>IFERROR((VLOOKUP(E2219,'Simulations - Consolidé'!$A$41:$P$45,15,0)*D2219+VLOOKUP(E2219,'Simulations - Consolidé'!$A$41:$P$45,16,0)),"")*$C$6</f>
        <v>19766.046065236558</v>
      </c>
      <c r="J2219" s="167">
        <v>12044.87</v>
      </c>
      <c r="K2219" s="167">
        <v>14453.85</v>
      </c>
      <c r="L2219" s="167">
        <v>10189.1</v>
      </c>
      <c r="M2219" s="167">
        <v>12226.92</v>
      </c>
      <c r="N2219" s="167">
        <v>7205.13</v>
      </c>
      <c r="O2219" s="167">
        <v>8646.16</v>
      </c>
    </row>
    <row r="2220" spans="1:15">
      <c r="A2220" s="1" t="s">
        <v>9285</v>
      </c>
      <c r="B2220" s="1" t="str">
        <f>VLOOKUP(A2220,'BDD de référence'!$B$5:$D$5006,3,0)</f>
        <v>77</v>
      </c>
      <c r="C2220" s="1" t="str">
        <f>VLOOKUP(A2220,'BDD de référence'!$B$5:$E$5006,4,0)</f>
        <v>Ile-de-France</v>
      </c>
      <c r="D2220" s="201">
        <v>37065.5</v>
      </c>
      <c r="E2220" s="189" t="str">
        <f t="shared" si="34"/>
        <v>Tranche C</v>
      </c>
      <c r="F2220" s="119">
        <f>IFERROR((VLOOKUP(E2220,'Simulations - Consolidé'!$A$41:$P$45,13,0)*D2220+VLOOKUP(E2220,'Simulations - Consolidé'!$A$41:$P$45,14,0)),"")*$B$6</f>
        <v>46885.92216867469</v>
      </c>
      <c r="G2220" s="119" t="str" cm="1">
        <f t="array" ref="G2220">IF(SUMIF('BDD de référence'!$B$6:$B$4786,A2220,'BDD de référence'!$I$6:$I$4786)&gt;0,IFERROR((VLOOKUP(E2220,'Volet 1 - Domaines 2&amp;3'!$A$39:$L$43,11,0)*D2220+VLOOKUP(E2220,'Volet 1 - Domaines 2&amp;3'!$A$39:$L$43,12,0))*$B$6,error),"")</f>
        <v/>
      </c>
      <c r="H2220" s="119" t="str" cm="1">
        <f t="array" ref="H2220">IF(SUMIF('BDD de référence'!$B$6:$B$4786,A2220,'BDD de référence'!$J$6:$J$4786)&gt;0,IFERROR((VLOOKUP(E2220,'Volet 1 - Domaines 2&amp;3'!$A$39:$L$43,11,0)*D2220+VLOOKUP(E2220,'Volet 1 - Domaines 2&amp;3'!$A$39:$L$43,12,0))*$B$6,error),"")</f>
        <v/>
      </c>
      <c r="I2220" s="119">
        <f>IFERROR((VLOOKUP(E2220,'Simulations - Consolidé'!$A$41:$P$45,15,0)*D2220+VLOOKUP(E2220,'Simulations - Consolidé'!$A$41:$P$45,16,0)),"")*$C$6</f>
        <v>20382.258848075231</v>
      </c>
      <c r="J2220" s="167">
        <v>12412.73</v>
      </c>
      <c r="K2220" s="167">
        <v>14895.28</v>
      </c>
      <c r="L2220" s="167">
        <v>10373.040000000001</v>
      </c>
      <c r="M2220" s="167">
        <v>12447.65</v>
      </c>
      <c r="N2220" s="167">
        <v>7368.63</v>
      </c>
      <c r="O2220" s="167">
        <v>8842.36</v>
      </c>
    </row>
    <row r="2221" spans="1:15">
      <c r="A2221" s="1" t="s">
        <v>9328</v>
      </c>
      <c r="B2221" s="1" t="str">
        <f>VLOOKUP(A2221,'BDD de référence'!$B$5:$D$5006,3,0)</f>
        <v>77</v>
      </c>
      <c r="C2221" s="1" t="str">
        <f>VLOOKUP(A2221,'BDD de référence'!$B$5:$E$5006,4,0)</f>
        <v>Ile-de-France</v>
      </c>
      <c r="D2221" s="201">
        <v>8175</v>
      </c>
      <c r="E2221" s="189" t="str">
        <f t="shared" si="34"/>
        <v>Tranche B</v>
      </c>
      <c r="F2221" s="119">
        <f>IFERROR((VLOOKUP(E2221,'Simulations - Consolidé'!$A$41:$P$45,13,0)*D2221+VLOOKUP(E2221,'Simulations - Consolidé'!$A$41:$P$45,14,0)),"")*$B$6</f>
        <v>21946.451612903224</v>
      </c>
      <c r="G2221" s="119" t="str" cm="1">
        <f t="array" ref="G2221">IF(SUMIF('BDD de référence'!$B$6:$B$4786,A2221,'BDD de référence'!$I$6:$I$4786)&gt;0,IFERROR((VLOOKUP(E2221,'Volet 1 - Domaines 2&amp;3'!$A$39:$L$43,11,0)*D2221+VLOOKUP(E2221,'Volet 1 - Domaines 2&amp;3'!$A$39:$L$43,12,0))*$B$6,error),"")</f>
        <v/>
      </c>
      <c r="H2221" s="119" t="str" cm="1">
        <f t="array" ref="H2221">IF(SUMIF('BDD de référence'!$B$6:$B$4786,A2221,'BDD de référence'!$J$6:$J$4786)&gt;0,IFERROR((VLOOKUP(E2221,'Volet 1 - Domaines 2&amp;3'!$A$39:$L$43,11,0)*D2221+VLOOKUP(E2221,'Volet 1 - Domaines 2&amp;3'!$A$39:$L$43,12,0))*$B$6,error),"")</f>
        <v/>
      </c>
      <c r="I2221" s="119">
        <f>IFERROR((VLOOKUP(E2221,'Simulations - Consolidé'!$A$41:$P$45,15,0)*D2221+VLOOKUP(E2221,'Simulations - Consolidé'!$A$41:$P$45,16,0)),"")*$C$6</f>
        <v>9540.5664830841852</v>
      </c>
      <c r="J2221" s="167">
        <v>6597.45</v>
      </c>
      <c r="K2221" s="167">
        <v>7916.94</v>
      </c>
      <c r="L2221" s="167">
        <v>5732.54</v>
      </c>
      <c r="M2221" s="167">
        <v>6879.05</v>
      </c>
      <c r="N2221" s="167">
        <v>5511.43</v>
      </c>
      <c r="O2221" s="167">
        <v>6613.72</v>
      </c>
    </row>
    <row r="2222" spans="1:15">
      <c r="A2222" s="1" t="s">
        <v>9304</v>
      </c>
      <c r="B2222" s="1" t="str">
        <f>VLOOKUP(A2222,'BDD de référence'!$B$5:$D$5006,3,0)</f>
        <v>77</v>
      </c>
      <c r="C2222" s="1" t="str">
        <f>VLOOKUP(A2222,'BDD de référence'!$B$5:$E$5006,4,0)</f>
        <v>Ile-de-France</v>
      </c>
      <c r="D2222" s="201">
        <v>19138</v>
      </c>
      <c r="E2222" s="189" t="str">
        <f t="shared" si="34"/>
        <v>Tranche B</v>
      </c>
      <c r="F2222" s="119">
        <f>IFERROR((VLOOKUP(E2222,'Simulations - Consolidé'!$A$41:$P$45,13,0)*D2222+VLOOKUP(E2222,'Simulations - Consolidé'!$A$41:$P$45,14,0)),"")*$B$6</f>
        <v>36375.174193548388</v>
      </c>
      <c r="G2222" s="119" t="str" cm="1">
        <f t="array" ref="G2222">IF(SUMIF('BDD de référence'!$B$6:$B$4786,A2222,'BDD de référence'!$I$6:$I$4786)&gt;0,IFERROR((VLOOKUP(E2222,'Volet 1 - Domaines 2&amp;3'!$A$39:$L$43,11,0)*D2222+VLOOKUP(E2222,'Volet 1 - Domaines 2&amp;3'!$A$39:$L$43,12,0))*$B$6,error),"")</f>
        <v/>
      </c>
      <c r="H2222" s="119" t="str" cm="1">
        <f t="array" ref="H2222">IF(SUMIF('BDD de référence'!$B$6:$B$4786,A2222,'BDD de référence'!$J$6:$J$4786)&gt;0,IFERROR((VLOOKUP(E2222,'Volet 1 - Domaines 2&amp;3'!$A$39:$L$43,11,0)*D2222+VLOOKUP(E2222,'Volet 1 - Domaines 2&amp;3'!$A$39:$L$43,12,0))*$B$6,error),"")</f>
        <v/>
      </c>
      <c r="I2222" s="119">
        <f>IFERROR((VLOOKUP(E2222,'Simulations - Consolidé'!$A$41:$P$45,15,0)*D2222+VLOOKUP(E2222,'Simulations - Consolidé'!$A$41:$P$45,16,0)),"")*$C$6</f>
        <v>15813.024075531077</v>
      </c>
      <c r="J2222" s="167">
        <v>9839.2000000000007</v>
      </c>
      <c r="K2222" s="167">
        <v>11807.04</v>
      </c>
      <c r="L2222" s="167">
        <v>8679.58</v>
      </c>
      <c r="M2222" s="167">
        <v>10415.5</v>
      </c>
      <c r="N2222" s="167">
        <v>6395.55</v>
      </c>
      <c r="O2222" s="167">
        <v>7674.66</v>
      </c>
    </row>
    <row r="2223" spans="1:15">
      <c r="A2223" s="1" t="s">
        <v>9279</v>
      </c>
      <c r="B2223" s="1" t="str">
        <f>VLOOKUP(A2223,'BDD de référence'!$B$5:$D$5006,3,0)</f>
        <v>77</v>
      </c>
      <c r="C2223" s="1" t="str">
        <f>VLOOKUP(A2223,'BDD de référence'!$B$5:$E$5006,4,0)</f>
        <v>Ile-de-France</v>
      </c>
      <c r="D2223" s="201">
        <v>39372</v>
      </c>
      <c r="E2223" s="189" t="str">
        <f t="shared" si="34"/>
        <v>Tranche C</v>
      </c>
      <c r="F2223" s="119">
        <f>IFERROR((VLOOKUP(E2223,'Simulations - Consolidé'!$A$41:$P$45,13,0)*D2223+VLOOKUP(E2223,'Simulations - Consolidé'!$A$41:$P$45,14,0)),"")*$B$6</f>
        <v>47849.650120481921</v>
      </c>
      <c r="G2223" s="119" t="str" cm="1">
        <f t="array" ref="G2223">IF(SUMIF('BDD de référence'!$B$6:$B$4786,A2223,'BDD de référence'!$I$6:$I$4786)&gt;0,IFERROR((VLOOKUP(E2223,'Volet 1 - Domaines 2&amp;3'!$A$39:$L$43,11,0)*D2223+VLOOKUP(E2223,'Volet 1 - Domaines 2&amp;3'!$A$39:$L$43,12,0))*$B$6,error),"")</f>
        <v/>
      </c>
      <c r="H2223" s="119" cm="1">
        <f t="array" ref="H2223">IF(SUMIF('BDD de référence'!$B$6:$B$4786,A2223,'BDD de référence'!$J$6:$J$4786)&gt;0,IFERROR((VLOOKUP(E2223,'Volet 1 - Domaines 2&amp;3'!$A$39:$L$43,11,0)*D2223+VLOOKUP(E2223,'Volet 1 - Domaines 2&amp;3'!$A$39:$L$43,12,0))*$B$6,error),"")</f>
        <v>23896.969638554216</v>
      </c>
      <c r="I2223" s="119">
        <f>IFERROR((VLOOKUP(E2223,'Simulations - Consolidé'!$A$41:$P$45,15,0)*D2223+VLOOKUP(E2223,'Simulations - Consolidé'!$A$41:$P$45,16,0)),"")*$C$6</f>
        <v>20801.210884513664</v>
      </c>
      <c r="J2223" s="167">
        <v>12662.84</v>
      </c>
      <c r="K2223" s="167">
        <v>15195.41</v>
      </c>
      <c r="L2223" s="167">
        <v>10498.09</v>
      </c>
      <c r="M2223" s="167">
        <v>12597.710000000001</v>
      </c>
      <c r="N2223" s="167">
        <v>7479.79</v>
      </c>
      <c r="O2223" s="167">
        <v>8975.75</v>
      </c>
    </row>
    <row r="2224" spans="1:15">
      <c r="A2224" s="1" t="s">
        <v>9306</v>
      </c>
      <c r="B2224" s="1" t="str">
        <f>VLOOKUP(A2224,'BDD de référence'!$B$5:$D$5006,3,0)</f>
        <v>77</v>
      </c>
      <c r="C2224" s="1" t="str">
        <f>VLOOKUP(A2224,'BDD de référence'!$B$5:$E$5006,4,0)</f>
        <v>Ile-de-France</v>
      </c>
      <c r="D2224" s="201">
        <v>18724.5</v>
      </c>
      <c r="E2224" s="189" t="str">
        <f t="shared" si="34"/>
        <v>Tranche B</v>
      </c>
      <c r="F2224" s="119">
        <f>IFERROR((VLOOKUP(E2224,'Simulations - Consolidé'!$A$41:$P$45,13,0)*D2224+VLOOKUP(E2224,'Simulations - Consolidé'!$A$41:$P$45,14,0)),"")*$B$6</f>
        <v>35830.954838709673</v>
      </c>
      <c r="G2224" s="119" t="str" cm="1">
        <f t="array" ref="G2224">IF(SUMIF('BDD de référence'!$B$6:$B$4786,A2224,'BDD de référence'!$I$6:$I$4786)&gt;0,IFERROR((VLOOKUP(E2224,'Volet 1 - Domaines 2&amp;3'!$A$39:$L$43,11,0)*D2224+VLOOKUP(E2224,'Volet 1 - Domaines 2&amp;3'!$A$39:$L$43,12,0))*$B$6,error),"")</f>
        <v/>
      </c>
      <c r="H2224" s="119" t="str" cm="1">
        <f t="array" ref="H2224">IF(SUMIF('BDD de référence'!$B$6:$B$4786,A2224,'BDD de référence'!$J$6:$J$4786)&gt;0,IFERROR((VLOOKUP(E2224,'Volet 1 - Domaines 2&amp;3'!$A$39:$L$43,11,0)*D2224+VLOOKUP(E2224,'Volet 1 - Domaines 2&amp;3'!$A$39:$L$43,12,0))*$B$6,error),"")</f>
        <v/>
      </c>
      <c r="I2224" s="119">
        <f>IFERROR((VLOOKUP(E2224,'Simulations - Consolidé'!$A$41:$P$45,15,0)*D2224+VLOOKUP(E2224,'Simulations - Consolidé'!$A$41:$P$45,16,0)),"")*$C$6</f>
        <v>15576.440912667193</v>
      </c>
      <c r="J2224" s="167">
        <v>9716.93</v>
      </c>
      <c r="K2224" s="167">
        <v>11660.32</v>
      </c>
      <c r="L2224" s="167">
        <v>8568.42</v>
      </c>
      <c r="M2224" s="167">
        <v>10282.11</v>
      </c>
      <c r="N2224" s="167">
        <v>6362.2</v>
      </c>
      <c r="O2224" s="167">
        <v>7634.64</v>
      </c>
    </row>
    <row r="2225" spans="1:15">
      <c r="A2225" s="1" t="s">
        <v>9309</v>
      </c>
      <c r="B2225" s="1" t="str">
        <f>VLOOKUP(A2225,'BDD de référence'!$B$5:$D$5006,3,0)</f>
        <v>77</v>
      </c>
      <c r="C2225" s="1" t="str">
        <f>VLOOKUP(A2225,'BDD de référence'!$B$5:$E$5006,4,0)</f>
        <v>Ile-de-France</v>
      </c>
      <c r="D2225" s="201">
        <v>18645.5</v>
      </c>
      <c r="E2225" s="189" t="str">
        <f t="shared" si="34"/>
        <v>Tranche B</v>
      </c>
      <c r="F2225" s="119">
        <f>IFERROR((VLOOKUP(E2225,'Simulations - Consolidé'!$A$41:$P$45,13,0)*D2225+VLOOKUP(E2225,'Simulations - Consolidé'!$A$41:$P$45,14,0)),"")*$B$6</f>
        <v>35726.980645161282</v>
      </c>
      <c r="G2225" s="119" t="str" cm="1">
        <f t="array" ref="G2225">IF(SUMIF('BDD de référence'!$B$6:$B$4786,A2225,'BDD de référence'!$I$6:$I$4786)&gt;0,IFERROR((VLOOKUP(E2225,'Volet 1 - Domaines 2&amp;3'!$A$39:$L$43,11,0)*D2225+VLOOKUP(E2225,'Volet 1 - Domaines 2&amp;3'!$A$39:$L$43,12,0))*$B$6,error),"")</f>
        <v/>
      </c>
      <c r="H2225" s="119" t="str" cm="1">
        <f t="array" ref="H2225">IF(SUMIF('BDD de référence'!$B$6:$B$4786,A2225,'BDD de référence'!$J$6:$J$4786)&gt;0,IFERROR((VLOOKUP(E2225,'Volet 1 - Domaines 2&amp;3'!$A$39:$L$43,11,0)*D2225+VLOOKUP(E2225,'Volet 1 - Domaines 2&amp;3'!$A$39:$L$43,12,0))*$B$6,error),"")</f>
        <v/>
      </c>
      <c r="I2225" s="119">
        <f>IFERROR((VLOOKUP(E2225,'Simulations - Consolidé'!$A$41:$P$45,15,0)*D2225+VLOOKUP(E2225,'Simulations - Consolidé'!$A$41:$P$45,16,0)),"")*$C$6</f>
        <v>15531.241227380015</v>
      </c>
      <c r="J2225" s="167">
        <v>9693.57</v>
      </c>
      <c r="K2225" s="167">
        <v>11632.29</v>
      </c>
      <c r="L2225" s="167">
        <v>8547.19</v>
      </c>
      <c r="M2225" s="167">
        <v>10256.630000000001</v>
      </c>
      <c r="N2225" s="167">
        <v>6355.83</v>
      </c>
      <c r="O2225" s="167">
        <v>7627</v>
      </c>
    </row>
    <row r="2226" spans="1:15">
      <c r="A2226" s="1" t="s">
        <v>9312</v>
      </c>
      <c r="B2226" s="1" t="str">
        <f>VLOOKUP(A2226,'BDD de référence'!$B$5:$D$5006,3,0)</f>
        <v>77</v>
      </c>
      <c r="C2226" s="1" t="str">
        <f>VLOOKUP(A2226,'BDD de référence'!$B$5:$E$5006,4,0)</f>
        <v>Ile-de-France</v>
      </c>
      <c r="D2226" s="201">
        <v>17337.5</v>
      </c>
      <c r="E2226" s="189" t="str">
        <f t="shared" si="34"/>
        <v>Tranche B</v>
      </c>
      <c r="F2226" s="119">
        <f>IFERROR((VLOOKUP(E2226,'Simulations - Consolidé'!$A$41:$P$45,13,0)*D2226+VLOOKUP(E2226,'Simulations - Consolidé'!$A$41:$P$45,14,0)),"")*$B$6</f>
        <v>34005.483870967742</v>
      </c>
      <c r="G2226" s="119" t="str" cm="1">
        <f t="array" ref="G2226">IF(SUMIF('BDD de référence'!$B$6:$B$4786,A2226,'BDD de référence'!$I$6:$I$4786)&gt;0,IFERROR((VLOOKUP(E2226,'Volet 1 - Domaines 2&amp;3'!$A$39:$L$43,11,0)*D2226+VLOOKUP(E2226,'Volet 1 - Domaines 2&amp;3'!$A$39:$L$43,12,0))*$B$6,error),"")</f>
        <v/>
      </c>
      <c r="H2226" s="119" t="str" cm="1">
        <f t="array" ref="H2226">IF(SUMIF('BDD de référence'!$B$6:$B$4786,A2226,'BDD de référence'!$J$6:$J$4786)&gt;0,IFERROR((VLOOKUP(E2226,'Volet 1 - Domaines 2&amp;3'!$A$39:$L$43,11,0)*D2226+VLOOKUP(E2226,'Volet 1 - Domaines 2&amp;3'!$A$39:$L$43,12,0))*$B$6,error),"")</f>
        <v/>
      </c>
      <c r="I2226" s="119">
        <f>IFERROR((VLOOKUP(E2226,'Simulations - Consolidé'!$A$41:$P$45,15,0)*D2226+VLOOKUP(E2226,'Simulations - Consolidé'!$A$41:$P$45,16,0)),"")*$C$6</f>
        <v>14782.871754523996</v>
      </c>
      <c r="J2226" s="167">
        <v>9306.8000000000011</v>
      </c>
      <c r="K2226" s="167">
        <v>11168.16</v>
      </c>
      <c r="L2226" s="167">
        <v>8195.57</v>
      </c>
      <c r="M2226" s="167">
        <v>9834.69</v>
      </c>
      <c r="N2226" s="167">
        <v>6250.35</v>
      </c>
      <c r="O2226" s="167">
        <v>7500.42</v>
      </c>
    </row>
    <row r="2227" spans="1:15">
      <c r="A2227" s="1" t="s">
        <v>9337</v>
      </c>
      <c r="B2227" s="1" t="str">
        <f>VLOOKUP(A2227,'BDD de référence'!$B$5:$D$5006,3,0)</f>
        <v>77</v>
      </c>
      <c r="C2227" s="1" t="str">
        <f>VLOOKUP(A2227,'BDD de référence'!$B$5:$E$5006,4,0)</f>
        <v>Ile-de-France</v>
      </c>
      <c r="D2227" s="201">
        <v>7967</v>
      </c>
      <c r="E2227" s="189" t="str">
        <f t="shared" si="34"/>
        <v>Tranche B</v>
      </c>
      <c r="F2227" s="119">
        <f>IFERROR((VLOOKUP(E2227,'Simulations - Consolidé'!$A$41:$P$45,13,0)*D2227+VLOOKUP(E2227,'Simulations - Consolidé'!$A$41:$P$45,14,0)),"")*$B$6</f>
        <v>21672.696774193548</v>
      </c>
      <c r="G2227" s="119" t="str" cm="1">
        <f t="array" ref="G2227">IF(SUMIF('BDD de référence'!$B$6:$B$4786,A2227,'BDD de référence'!$I$6:$I$4786)&gt;0,IFERROR((VLOOKUP(E2227,'Volet 1 - Domaines 2&amp;3'!$A$39:$L$43,11,0)*D2227+VLOOKUP(E2227,'Volet 1 - Domaines 2&amp;3'!$A$39:$L$43,12,0))*$B$6,error),"")</f>
        <v/>
      </c>
      <c r="H2227" s="119" t="str" cm="1">
        <f t="array" ref="H2227">IF(SUMIF('BDD de référence'!$B$6:$B$4786,A2227,'BDD de référence'!$J$6:$J$4786)&gt;0,IFERROR((VLOOKUP(E2227,'Volet 1 - Domaines 2&amp;3'!$A$39:$L$43,11,0)*D2227+VLOOKUP(E2227,'Volet 1 - Domaines 2&amp;3'!$A$39:$L$43,12,0))*$B$6,error),"")</f>
        <v/>
      </c>
      <c r="I2227" s="119">
        <f>IFERROR((VLOOKUP(E2227,'Simulations - Consolidé'!$A$41:$P$45,15,0)*D2227+VLOOKUP(E2227,'Simulations - Consolidé'!$A$41:$P$45,16,0)),"")*$C$6</f>
        <v>9421.5597167584583</v>
      </c>
      <c r="J2227" s="167">
        <v>6535.95</v>
      </c>
      <c r="K2227" s="167">
        <v>7843.14</v>
      </c>
      <c r="L2227" s="167">
        <v>5676.62</v>
      </c>
      <c r="M2227" s="167">
        <v>6811.95</v>
      </c>
      <c r="N2227" s="167">
        <v>5494.66</v>
      </c>
      <c r="O2227" s="167">
        <v>6593.6</v>
      </c>
    </row>
    <row r="2228" spans="1:15">
      <c r="A2228" s="1" t="s">
        <v>9273</v>
      </c>
      <c r="B2228" s="1" t="str">
        <f>VLOOKUP(A2228,'BDD de référence'!$B$5:$D$5006,3,0)</f>
        <v>77</v>
      </c>
      <c r="C2228" s="1" t="str">
        <f>VLOOKUP(A2228,'BDD de référence'!$B$5:$E$5006,4,0)</f>
        <v>Ile-de-France</v>
      </c>
      <c r="D2228" s="201">
        <v>49097.5</v>
      </c>
      <c r="E2228" s="189" t="str">
        <f t="shared" si="34"/>
        <v>Tranche C</v>
      </c>
      <c r="F2228" s="119">
        <f>IFERROR((VLOOKUP(E2228,'Simulations - Consolidé'!$A$41:$P$45,13,0)*D2228+VLOOKUP(E2228,'Simulations - Consolidé'!$A$41:$P$45,14,0)),"")*$B$6</f>
        <v>51913.268674698789</v>
      </c>
      <c r="G2228" s="119" t="str" cm="1">
        <f t="array" ref="G2228">IF(SUMIF('BDD de référence'!$B$6:$B$4786,A2228,'BDD de référence'!$I$6:$I$4786)&gt;0,IFERROR((VLOOKUP(E2228,'Volet 1 - Domaines 2&amp;3'!$A$39:$L$43,11,0)*D2228+VLOOKUP(E2228,'Volet 1 - Domaines 2&amp;3'!$A$39:$L$43,12,0))*$B$6,error),"")</f>
        <v/>
      </c>
      <c r="H2228" s="119" cm="1">
        <f t="array" ref="H2228">IF(SUMIF('BDD de référence'!$B$6:$B$4786,A2228,'BDD de référence'!$J$6:$J$4786)&gt;0,IFERROR((VLOOKUP(E2228,'Volet 1 - Domaines 2&amp;3'!$A$39:$L$43,11,0)*D2228+VLOOKUP(E2228,'Volet 1 - Domaines 2&amp;3'!$A$39:$L$43,12,0))*$B$6,error),"")</f>
        <v>24932.793975903616</v>
      </c>
      <c r="I2228" s="119">
        <f>IFERROR((VLOOKUP(E2228,'Simulations - Consolidé'!$A$41:$P$45,15,0)*D2228+VLOOKUP(E2228,'Simulations - Consolidé'!$A$41:$P$45,16,0)),"")*$C$6</f>
        <v>22567.748075227741</v>
      </c>
      <c r="J2228" s="167">
        <v>13717.4</v>
      </c>
      <c r="K2228" s="167">
        <v>16460.88</v>
      </c>
      <c r="L2228" s="167">
        <v>11025.37</v>
      </c>
      <c r="M2228" s="167">
        <v>13230.45</v>
      </c>
      <c r="N2228" s="167">
        <v>7948.4800000000005</v>
      </c>
      <c r="O2228" s="167">
        <v>9538.18</v>
      </c>
    </row>
    <row r="2229" spans="1:15">
      <c r="A2229" s="1" t="s">
        <v>9347</v>
      </c>
      <c r="B2229" s="1" t="str">
        <f>VLOOKUP(A2229,'BDD de référence'!$B$5:$D$5006,3,0)</f>
        <v>77</v>
      </c>
      <c r="C2229" s="1" t="str">
        <f>VLOOKUP(A2229,'BDD de référence'!$B$5:$E$5006,4,0)</f>
        <v>Ile-de-France</v>
      </c>
      <c r="D2229" s="201">
        <v>5266</v>
      </c>
      <c r="E2229" s="189" t="str">
        <f t="shared" si="34"/>
        <v>Tranche A</v>
      </c>
      <c r="F2229" s="119">
        <f>IFERROR((VLOOKUP(E2229,'Simulations - Consolidé'!$A$41:$P$45,13,0)*D2229+VLOOKUP(E2229,'Simulations - Consolidé'!$A$41:$P$45,14,0)),"")*$B$6</f>
        <v>19136.657142857144</v>
      </c>
      <c r="G2229" s="119" t="str" cm="1">
        <f t="array" ref="G2229">IF(SUMIF('BDD de référence'!$B$6:$B$4786,A2229,'BDD de référence'!$I$6:$I$4786)&gt;0,IFERROR((VLOOKUP(E2229,'Volet 1 - Domaines 2&amp;3'!$A$39:$L$43,11,0)*D2229+VLOOKUP(E2229,'Volet 1 - Domaines 2&amp;3'!$A$39:$L$43,12,0))*$B$6,error),"")</f>
        <v/>
      </c>
      <c r="H2229" s="119" t="str" cm="1">
        <f t="array" ref="H2229">IF(SUMIF('BDD de référence'!$B$6:$B$4786,A2229,'BDD de référence'!$J$6:$J$4786)&gt;0,IFERROR((VLOOKUP(E2229,'Volet 1 - Domaines 2&amp;3'!$A$39:$L$43,11,0)*D2229+VLOOKUP(E2229,'Volet 1 - Domaines 2&amp;3'!$A$39:$L$43,12,0))*$B$6,error),"")</f>
        <v/>
      </c>
      <c r="I2229" s="119">
        <f>IFERROR((VLOOKUP(E2229,'Simulations - Consolidé'!$A$41:$P$45,15,0)*D2229+VLOOKUP(E2229,'Simulations - Consolidé'!$A$41:$P$45,16,0)),"")*$C$6</f>
        <v>8319.0919860627182</v>
      </c>
      <c r="J2229" s="167">
        <v>5837.15</v>
      </c>
      <c r="K2229" s="167">
        <v>7004.58</v>
      </c>
      <c r="L2229" s="167">
        <v>5107.0300000000007</v>
      </c>
      <c r="M2229" s="167">
        <v>6128.4400000000005</v>
      </c>
      <c r="N2229" s="167">
        <v>5210.25</v>
      </c>
      <c r="O2229" s="167">
        <v>6252.3</v>
      </c>
    </row>
    <row r="2230" spans="1:15">
      <c r="A2230" s="1" t="s">
        <v>9282</v>
      </c>
      <c r="B2230" s="1" t="str">
        <f>VLOOKUP(A2230,'BDD de référence'!$B$5:$D$5006,3,0)</f>
        <v>77</v>
      </c>
      <c r="C2230" s="1" t="str">
        <f>VLOOKUP(A2230,'BDD de référence'!$B$5:$E$5006,4,0)</f>
        <v>Ile-de-France</v>
      </c>
      <c r="D2230" s="201">
        <v>37751.5</v>
      </c>
      <c r="E2230" s="189" t="str">
        <f t="shared" si="34"/>
        <v>Tranche C</v>
      </c>
      <c r="F2230" s="119">
        <f>IFERROR((VLOOKUP(E2230,'Simulations - Consolidé'!$A$41:$P$45,13,0)*D2230+VLOOKUP(E2230,'Simulations - Consolidé'!$A$41:$P$45,14,0)),"")*$B$6</f>
        <v>47172.554457831327</v>
      </c>
      <c r="G2230" s="119" t="str" cm="1">
        <f t="array" ref="G2230">IF(SUMIF('BDD de référence'!$B$6:$B$4786,A2230,'BDD de référence'!$I$6:$I$4786)&gt;0,IFERROR((VLOOKUP(E2230,'Volet 1 - Domaines 2&amp;3'!$A$39:$L$43,11,0)*D2230+VLOOKUP(E2230,'Volet 1 - Domaines 2&amp;3'!$A$39:$L$43,12,0))*$B$6,error),"")</f>
        <v/>
      </c>
      <c r="H2230" s="119" cm="1">
        <f t="array" ref="H2230">IF(SUMIF('BDD de référence'!$B$6:$B$4786,A2230,'BDD de référence'!$J$6:$J$4786)&gt;0,IFERROR((VLOOKUP(E2230,'Volet 1 - Domaines 2&amp;3'!$A$39:$L$43,11,0)*D2230+VLOOKUP(E2230,'Volet 1 - Domaines 2&amp;3'!$A$39:$L$43,12,0))*$B$6,error),"")</f>
        <v>23724.376626506022</v>
      </c>
      <c r="I2230" s="119">
        <f>IFERROR((VLOOKUP(E2230,'Simulations - Consolidé'!$A$41:$P$45,15,0)*D2230+VLOOKUP(E2230,'Simulations - Consolidé'!$A$41:$P$45,16,0)),"")*$C$6</f>
        <v>20506.863702615341</v>
      </c>
      <c r="J2230" s="167">
        <v>12487.12</v>
      </c>
      <c r="K2230" s="167">
        <v>14984.550000000001</v>
      </c>
      <c r="L2230" s="167">
        <v>10410.23</v>
      </c>
      <c r="M2230" s="167">
        <v>12492.28</v>
      </c>
      <c r="N2230" s="167">
        <v>7401.6900000000005</v>
      </c>
      <c r="O2230" s="167">
        <v>8882.0300000000007</v>
      </c>
    </row>
    <row r="2231" spans="1:15">
      <c r="A2231" s="1" t="s">
        <v>9319</v>
      </c>
      <c r="B2231" s="1" t="str">
        <f>VLOOKUP(A2231,'BDD de référence'!$B$5:$D$5006,3,0)</f>
        <v>77</v>
      </c>
      <c r="C2231" s="1" t="str">
        <f>VLOOKUP(A2231,'BDD de référence'!$B$5:$E$5006,4,0)</f>
        <v>Ile-de-France</v>
      </c>
      <c r="D2231" s="201">
        <v>16143</v>
      </c>
      <c r="E2231" s="189" t="str">
        <f t="shared" si="34"/>
        <v>Tranche B</v>
      </c>
      <c r="F2231" s="119">
        <f>IFERROR((VLOOKUP(E2231,'Simulations - Consolidé'!$A$41:$P$45,13,0)*D2231+VLOOKUP(E2231,'Simulations - Consolidé'!$A$41:$P$45,14,0)),"")*$B$6</f>
        <v>32433.367741935486</v>
      </c>
      <c r="G2231" s="119" t="str" cm="1">
        <f t="array" ref="G2231">IF(SUMIF('BDD de référence'!$B$6:$B$4786,A2231,'BDD de référence'!$I$6:$I$4786)&gt;0,IFERROR((VLOOKUP(E2231,'Volet 1 - Domaines 2&amp;3'!$A$39:$L$43,11,0)*D2231+VLOOKUP(E2231,'Volet 1 - Domaines 2&amp;3'!$A$39:$L$43,12,0))*$B$6,error),"")</f>
        <v/>
      </c>
      <c r="H2231" s="119" cm="1">
        <f t="array" ref="H2231">IF(SUMIF('BDD de référence'!$B$6:$B$4786,A2231,'BDD de référence'!$J$6:$J$4786)&gt;0,IFERROR((VLOOKUP(E2231,'Volet 1 - Domaines 2&amp;3'!$A$39:$L$43,11,0)*D2231+VLOOKUP(E2231,'Volet 1 - Domaines 2&amp;3'!$A$39:$L$43,12,0))*$B$6,error),"")</f>
        <v>17568.074193548386</v>
      </c>
      <c r="I2231" s="119">
        <f>IFERROR((VLOOKUP(E2231,'Simulations - Consolidé'!$A$41:$P$45,15,0)*D2231+VLOOKUP(E2231,'Simulations - Consolidé'!$A$41:$P$45,16,0)),"")*$C$6</f>
        <v>14099.441070023602</v>
      </c>
      <c r="J2231" s="167">
        <v>8953.59</v>
      </c>
      <c r="K2231" s="167">
        <v>10744.31</v>
      </c>
      <c r="L2231" s="167">
        <v>7874.47</v>
      </c>
      <c r="M2231" s="167">
        <v>9449.3700000000008</v>
      </c>
      <c r="N2231" s="167">
        <v>6154.01</v>
      </c>
      <c r="O2231" s="167">
        <v>7384.8200000000006</v>
      </c>
    </row>
    <row r="2232" spans="1:15">
      <c r="A2232" s="1" t="s">
        <v>9296</v>
      </c>
      <c r="B2232" s="1" t="str">
        <f>VLOOKUP(A2232,'BDD de référence'!$B$5:$D$5006,3,0)</f>
        <v>77</v>
      </c>
      <c r="C2232" s="1" t="str">
        <f>VLOOKUP(A2232,'BDD de référence'!$B$5:$E$5006,4,0)</f>
        <v>Ile-de-France</v>
      </c>
      <c r="D2232" s="201">
        <v>21774.5</v>
      </c>
      <c r="E2232" s="189" t="str">
        <f t="shared" si="34"/>
        <v>Tranche B</v>
      </c>
      <c r="F2232" s="119">
        <f>IFERROR((VLOOKUP(E2232,'Simulations - Consolidé'!$A$41:$P$45,13,0)*D2232+VLOOKUP(E2232,'Simulations - Consolidé'!$A$41:$P$45,14,0)),"")*$B$6</f>
        <v>39845.148387096771</v>
      </c>
      <c r="G2232" s="119" t="str" cm="1">
        <f t="array" ref="G2232">IF(SUMIF('BDD de référence'!$B$6:$B$4786,A2232,'BDD de référence'!$I$6:$I$4786)&gt;0,IFERROR((VLOOKUP(E2232,'Volet 1 - Domaines 2&amp;3'!$A$39:$L$43,11,0)*D2232+VLOOKUP(E2232,'Volet 1 - Domaines 2&amp;3'!$A$39:$L$43,12,0))*$B$6,error),"")</f>
        <v/>
      </c>
      <c r="H2232" s="119" t="str" cm="1">
        <f t="array" ref="H2232">IF(SUMIF('BDD de référence'!$B$6:$B$4786,A2232,'BDD de référence'!$J$6:$J$4786)&gt;0,IFERROR((VLOOKUP(E2232,'Volet 1 - Domaines 2&amp;3'!$A$39:$L$43,11,0)*D2232+VLOOKUP(E2232,'Volet 1 - Domaines 2&amp;3'!$A$39:$L$43,12,0))*$B$6,error),"")</f>
        <v/>
      </c>
      <c r="I2232" s="119">
        <f>IFERROR((VLOOKUP(E2232,'Simulations - Consolidé'!$A$41:$P$45,15,0)*D2232+VLOOKUP(E2232,'Simulations - Consolidé'!$A$41:$P$45,16,0)),"")*$C$6</f>
        <v>17321.492053501181</v>
      </c>
      <c r="J2232" s="167">
        <v>10618.81</v>
      </c>
      <c r="K2232" s="167">
        <v>12742.58</v>
      </c>
      <c r="L2232" s="167">
        <v>9388.31</v>
      </c>
      <c r="M2232" s="167">
        <v>11265.98</v>
      </c>
      <c r="N2232" s="167">
        <v>6608.17</v>
      </c>
      <c r="O2232" s="167">
        <v>7929.81</v>
      </c>
    </row>
    <row r="2233" spans="1:15">
      <c r="A2233" s="1" t="s">
        <v>9352</v>
      </c>
      <c r="B2233" s="1" t="str">
        <f>VLOOKUP(A2233,'BDD de référence'!$B$5:$D$5006,3,0)</f>
        <v>77</v>
      </c>
      <c r="C2233" s="1" t="str">
        <f>VLOOKUP(A2233,'BDD de référence'!$B$5:$E$5006,4,0)</f>
        <v>Ile-de-France</v>
      </c>
      <c r="D2233" s="201">
        <v>1834</v>
      </c>
      <c r="E2233" s="189" t="str">
        <f t="shared" si="34"/>
        <v>Tranche A</v>
      </c>
      <c r="F2233" s="119">
        <f>IFERROR((VLOOKUP(E2233,'Simulations - Consolidé'!$A$41:$P$45,13,0)*D2233+VLOOKUP(E2233,'Simulations - Consolidé'!$A$41:$P$45,14,0)),"")*$B$6</f>
        <v>16636.2</v>
      </c>
      <c r="G2233" s="119" t="str" cm="1">
        <f t="array" ref="G2233">IF(SUMIF('BDD de référence'!$B$6:$B$4786,A2233,'BDD de référence'!$I$6:$I$4786)&gt;0,IFERROR((VLOOKUP(E2233,'Volet 1 - Domaines 2&amp;3'!$A$39:$L$43,11,0)*D2233+VLOOKUP(E2233,'Volet 1 - Domaines 2&amp;3'!$A$39:$L$43,12,0))*$B$6,error),"")</f>
        <v/>
      </c>
      <c r="H2233" s="119" t="str" cm="1">
        <f t="array" ref="H2233">IF(SUMIF('BDD de référence'!$B$6:$B$4786,A2233,'BDD de référence'!$J$6:$J$4786)&gt;0,IFERROR((VLOOKUP(E2233,'Volet 1 - Domaines 2&amp;3'!$A$39:$L$43,11,0)*D2233+VLOOKUP(E2233,'Volet 1 - Domaines 2&amp;3'!$A$39:$L$43,12,0))*$B$6,error),"")</f>
        <v/>
      </c>
      <c r="I2233" s="119">
        <f>IFERROR((VLOOKUP(E2233,'Simulations - Consolidé'!$A$41:$P$45,15,0)*D2233+VLOOKUP(E2233,'Simulations - Consolidé'!$A$41:$P$45,16,0)),"")*$C$6</f>
        <v>7232.0926829268292</v>
      </c>
      <c r="J2233" s="167">
        <v>5020</v>
      </c>
      <c r="K2233" s="167">
        <v>6024</v>
      </c>
      <c r="L2233" s="167">
        <v>4494.17</v>
      </c>
      <c r="M2233" s="167">
        <v>5393.01</v>
      </c>
      <c r="N2233" s="167">
        <v>4801.67</v>
      </c>
      <c r="O2233" s="167">
        <v>5762.01</v>
      </c>
    </row>
    <row r="2234" spans="1:15">
      <c r="A2234" s="1" t="s">
        <v>9383</v>
      </c>
      <c r="B2234" s="1" t="str">
        <f>VLOOKUP(A2234,'BDD de référence'!$B$5:$D$5006,3,0)</f>
        <v>78</v>
      </c>
      <c r="C2234" s="1" t="str">
        <f>VLOOKUP(A2234,'BDD de référence'!$B$5:$E$5006,4,0)</f>
        <v>Ile-de-France</v>
      </c>
      <c r="D2234" s="201">
        <v>262558</v>
      </c>
      <c r="E2234" s="189" t="str">
        <f t="shared" si="34"/>
        <v>Tranche D</v>
      </c>
      <c r="F2234" s="119">
        <f>IFERROR((VLOOKUP(E2234,'Simulations - Consolidé'!$A$41:$P$45,13,0)*D2234+VLOOKUP(E2234,'Simulations - Consolidé'!$A$41:$P$45,14,0)),"")*$B$6</f>
        <v>130934.03722627737</v>
      </c>
      <c r="G2234" s="119" cm="1">
        <f t="array" ref="G2234">IF(SUMIF('BDD de référence'!$B$6:$B$4786,A2234,'BDD de référence'!$I$6:$I$4786)&gt;0,IFERROR((VLOOKUP(E2234,'Volet 1 - Domaines 2&amp;3'!$A$39:$L$43,11,0)*D2234+VLOOKUP(E2234,'Volet 1 - Domaines 2&amp;3'!$A$39:$L$43,12,0))*$B$6,error),"")</f>
        <v>44765.606131386863</v>
      </c>
      <c r="H2234" s="119" cm="1">
        <f t="array" ref="H2234">IF(SUMIF('BDD de référence'!$B$6:$B$4786,A2234,'BDD de référence'!$J$6:$J$4786)&gt;0,IFERROR((VLOOKUP(E2234,'Volet 1 - Domaines 2&amp;3'!$A$39:$L$43,11,0)*D2234+VLOOKUP(E2234,'Volet 1 - Domaines 2&amp;3'!$A$39:$L$43,12,0))*$B$6,error),"")</f>
        <v>44765.606131386863</v>
      </c>
      <c r="I2234" s="119">
        <f>IFERROR((VLOOKUP(E2234,'Simulations - Consolidé'!$A$41:$P$45,15,0)*D2234+VLOOKUP(E2234,'Simulations - Consolidé'!$A$41:$P$45,16,0)),"")*$C$6</f>
        <v>56919.674719601207</v>
      </c>
      <c r="J2234" s="167">
        <v>34224.53</v>
      </c>
      <c r="K2234" s="167">
        <v>41069.440000000002</v>
      </c>
      <c r="L2234" s="167">
        <v>21189.809999999998</v>
      </c>
      <c r="M2234" s="167">
        <v>25427.78</v>
      </c>
      <c r="N2234" s="167">
        <v>17023.149999999998</v>
      </c>
      <c r="O2234" s="167">
        <v>20427.78</v>
      </c>
    </row>
    <row r="2235" spans="1:15">
      <c r="A2235" s="1" t="s">
        <v>9501</v>
      </c>
      <c r="B2235" s="1" t="str">
        <f>VLOOKUP(A2235,'BDD de référence'!$B$5:$D$5006,3,0)</f>
        <v>78</v>
      </c>
      <c r="C2235" s="1" t="str">
        <f>VLOOKUP(A2235,'BDD de référence'!$B$5:$E$5006,4,0)</f>
        <v>Ile-de-France</v>
      </c>
      <c r="D2235" s="201">
        <v>6497</v>
      </c>
      <c r="E2235" s="189" t="str">
        <f t="shared" si="34"/>
        <v>Tranche A</v>
      </c>
      <c r="F2235" s="119">
        <f>IFERROR((VLOOKUP(E2235,'Simulations - Consolidé'!$A$41:$P$45,13,0)*D2235+VLOOKUP(E2235,'Simulations - Consolidé'!$A$41:$P$45,14,0)),"")*$B$6</f>
        <v>20033.528571428571</v>
      </c>
      <c r="G2235" s="119" t="str" cm="1">
        <f t="array" ref="G2235">IF(SUMIF('BDD de référence'!$B$6:$B$4786,A2235,'BDD de référence'!$I$6:$I$4786)&gt;0,IFERROR((VLOOKUP(E2235,'Volet 1 - Domaines 2&amp;3'!$A$39:$L$43,11,0)*D2235+VLOOKUP(E2235,'Volet 1 - Domaines 2&amp;3'!$A$39:$L$43,12,0))*$B$6,error),"")</f>
        <v/>
      </c>
      <c r="H2235" s="119" t="str" cm="1">
        <f t="array" ref="H2235">IF(SUMIF('BDD de référence'!$B$6:$B$4786,A2235,'BDD de référence'!$J$6:$J$4786)&gt;0,IFERROR((VLOOKUP(E2235,'Volet 1 - Domaines 2&amp;3'!$A$39:$L$43,11,0)*D2235+VLOOKUP(E2235,'Volet 1 - Domaines 2&amp;3'!$A$39:$L$43,12,0))*$B$6,error),"")</f>
        <v/>
      </c>
      <c r="I2235" s="119">
        <f>IFERROR((VLOOKUP(E2235,'Simulations - Consolidé'!$A$41:$P$45,15,0)*D2235+VLOOKUP(E2235,'Simulations - Consolidé'!$A$41:$P$45,16,0)),"")*$C$6</f>
        <v>8708.980139372823</v>
      </c>
      <c r="J2235" s="167">
        <v>6130.25</v>
      </c>
      <c r="K2235" s="167">
        <v>7356.3</v>
      </c>
      <c r="L2235" s="167">
        <v>5326.85</v>
      </c>
      <c r="M2235" s="167">
        <v>6392.22</v>
      </c>
      <c r="N2235" s="167">
        <v>5356.8</v>
      </c>
      <c r="O2235" s="167">
        <v>6428.16</v>
      </c>
    </row>
    <row r="2236" spans="1:15">
      <c r="A2236" s="1" t="s">
        <v>9406</v>
      </c>
      <c r="B2236" s="1" t="str">
        <f>VLOOKUP(A2236,'BDD de référence'!$B$5:$D$5006,3,0)</f>
        <v>78</v>
      </c>
      <c r="C2236" s="1" t="str">
        <f>VLOOKUP(A2236,'BDD de référence'!$B$5:$E$5006,4,0)</f>
        <v>Ile-de-France</v>
      </c>
      <c r="D2236" s="201">
        <v>92283.5</v>
      </c>
      <c r="E2236" s="189" t="str">
        <f t="shared" si="34"/>
        <v>Tranche C</v>
      </c>
      <c r="F2236" s="119">
        <f>IFERROR((VLOOKUP(E2236,'Simulations - Consolidé'!$A$41:$P$45,13,0)*D2236+VLOOKUP(E2236,'Simulations - Consolidé'!$A$41:$P$45,14,0)),"")*$B$6</f>
        <v>69957.732289156615</v>
      </c>
      <c r="G2236" s="119" cm="1">
        <f t="array" ref="G2236">IF(SUMIF('BDD de référence'!$B$6:$B$4786,A2236,'BDD de référence'!$I$6:$I$4786)&gt;0,IFERROR((VLOOKUP(E2236,'Volet 1 - Domaines 2&amp;3'!$A$39:$L$43,11,0)*D2236+VLOOKUP(E2236,'Volet 1 - Domaines 2&amp;3'!$A$39:$L$43,12,0))*$B$6,error),"")</f>
        <v>29532.363132530121</v>
      </c>
      <c r="H2236" s="119" cm="1">
        <f t="array" ref="H2236">IF(SUMIF('BDD de référence'!$B$6:$B$4786,A2236,'BDD de référence'!$J$6:$J$4786)&gt;0,IFERROR((VLOOKUP(E2236,'Volet 1 - Domaines 2&amp;3'!$A$39:$L$43,11,0)*D2236+VLOOKUP(E2236,'Volet 1 - Domaines 2&amp;3'!$A$39:$L$43,12,0))*$B$6,error),"")</f>
        <v>29532.363132530121</v>
      </c>
      <c r="I2236" s="119">
        <f>IFERROR((VLOOKUP(E2236,'Simulations - Consolidé'!$A$41:$P$45,15,0)*D2236+VLOOKUP(E2236,'Simulations - Consolidé'!$A$41:$P$45,16,0)),"")*$C$6</f>
        <v>30412.041439905966</v>
      </c>
      <c r="J2236" s="167">
        <v>18400.23</v>
      </c>
      <c r="K2236" s="167">
        <v>22080.28</v>
      </c>
      <c r="L2236" s="167">
        <v>13366.79</v>
      </c>
      <c r="M2236" s="167">
        <v>16040.15</v>
      </c>
      <c r="N2236" s="167">
        <v>10029.74</v>
      </c>
      <c r="O2236" s="167">
        <v>12035.69</v>
      </c>
    </row>
    <row r="2237" spans="1:15">
      <c r="A2237" s="1" t="s">
        <v>9491</v>
      </c>
      <c r="B2237" s="1" t="str">
        <f>VLOOKUP(A2237,'BDD de référence'!$B$5:$D$5006,3,0)</f>
        <v>78</v>
      </c>
      <c r="C2237" s="1" t="str">
        <f>VLOOKUP(A2237,'BDD de référence'!$B$5:$E$5006,4,0)</f>
        <v>Ile-de-France</v>
      </c>
      <c r="D2237" s="201">
        <v>8912.5</v>
      </c>
      <c r="E2237" s="189" t="str">
        <f t="shared" si="34"/>
        <v>Tranche B</v>
      </c>
      <c r="F2237" s="119">
        <f>IFERROR((VLOOKUP(E2237,'Simulations - Consolidé'!$A$41:$P$45,13,0)*D2237+VLOOKUP(E2237,'Simulations - Consolidé'!$A$41:$P$45,14,0)),"")*$B$6</f>
        <v>22917.096774193546</v>
      </c>
      <c r="G2237" s="119" t="str" cm="1">
        <f t="array" ref="G2237">IF(SUMIF('BDD de référence'!$B$6:$B$4786,A2237,'BDD de référence'!$I$6:$I$4786)&gt;0,IFERROR((VLOOKUP(E2237,'Volet 1 - Domaines 2&amp;3'!$A$39:$L$43,11,0)*D2237+VLOOKUP(E2237,'Volet 1 - Domaines 2&amp;3'!$A$39:$L$43,12,0))*$B$6,error),"")</f>
        <v/>
      </c>
      <c r="H2237" s="119" t="str" cm="1">
        <f t="array" ref="H2237">IF(SUMIF('BDD de référence'!$B$6:$B$4786,A2237,'BDD de référence'!$J$6:$J$4786)&gt;0,IFERROR((VLOOKUP(E2237,'Volet 1 - Domaines 2&amp;3'!$A$39:$L$43,11,0)*D2237+VLOOKUP(E2237,'Volet 1 - Domaines 2&amp;3'!$A$39:$L$43,12,0))*$B$6,error),"")</f>
        <v/>
      </c>
      <c r="I2237" s="119">
        <f>IFERROR((VLOOKUP(E2237,'Simulations - Consolidé'!$A$41:$P$45,15,0)*D2237+VLOOKUP(E2237,'Simulations - Consolidé'!$A$41:$P$45,16,0)),"")*$C$6</f>
        <v>9962.525570416994</v>
      </c>
      <c r="J2237" s="167">
        <v>6815.5300000000007</v>
      </c>
      <c r="K2237" s="167">
        <v>8178.64</v>
      </c>
      <c r="L2237" s="167">
        <v>5930.79</v>
      </c>
      <c r="M2237" s="167">
        <v>7116.95</v>
      </c>
      <c r="N2237" s="167">
        <v>5570.91</v>
      </c>
      <c r="O2237" s="167">
        <v>6685.1</v>
      </c>
    </row>
    <row r="2238" spans="1:15">
      <c r="A2238" s="1" t="s">
        <v>9472</v>
      </c>
      <c r="B2238" s="1" t="str">
        <f>VLOOKUP(A2238,'BDD de référence'!$B$5:$D$5006,3,0)</f>
        <v>78</v>
      </c>
      <c r="C2238" s="1" t="str">
        <f>VLOOKUP(A2238,'BDD de référence'!$B$5:$E$5006,4,0)</f>
        <v>Ile-de-France</v>
      </c>
      <c r="D2238" s="201">
        <v>12075</v>
      </c>
      <c r="E2238" s="189" t="str">
        <f t="shared" si="34"/>
        <v>Tranche B</v>
      </c>
      <c r="F2238" s="119">
        <f>IFERROR((VLOOKUP(E2238,'Simulations - Consolidé'!$A$41:$P$45,13,0)*D2238+VLOOKUP(E2238,'Simulations - Consolidé'!$A$41:$P$45,14,0)),"")*$B$6</f>
        <v>27079.354838709674</v>
      </c>
      <c r="G2238" s="119" t="str" cm="1">
        <f t="array" ref="G2238">IF(SUMIF('BDD de référence'!$B$6:$B$4786,A2238,'BDD de référence'!$I$6:$I$4786)&gt;0,IFERROR((VLOOKUP(E2238,'Volet 1 - Domaines 2&amp;3'!$A$39:$L$43,11,0)*D2238+VLOOKUP(E2238,'Volet 1 - Domaines 2&amp;3'!$A$39:$L$43,12,0))*$B$6,error),"")</f>
        <v/>
      </c>
      <c r="H2238" s="119" cm="1">
        <f t="array" ref="H2238">IF(SUMIF('BDD de référence'!$B$6:$B$4786,A2238,'BDD de référence'!$J$6:$J$4786)&gt;0,IFERROR((VLOOKUP(E2238,'Volet 1 - Domaines 2&amp;3'!$A$39:$L$43,11,0)*D2238+VLOOKUP(E2238,'Volet 1 - Domaines 2&amp;3'!$A$39:$L$43,12,0))*$B$6,error),"")</f>
        <v>14667.983870967742</v>
      </c>
      <c r="I2238" s="119">
        <f>IFERROR((VLOOKUP(E2238,'Simulations - Consolidé'!$A$41:$P$45,15,0)*D2238+VLOOKUP(E2238,'Simulations - Consolidé'!$A$41:$P$45,16,0)),"")*$C$6</f>
        <v>11771.943351691581</v>
      </c>
      <c r="J2238" s="167">
        <v>7750.68</v>
      </c>
      <c r="K2238" s="167">
        <v>9300.82</v>
      </c>
      <c r="L2238" s="167">
        <v>6780.92</v>
      </c>
      <c r="M2238" s="167">
        <v>8137.1100000000006</v>
      </c>
      <c r="N2238" s="167">
        <v>5825.95</v>
      </c>
      <c r="O2238" s="167">
        <v>6991.14</v>
      </c>
    </row>
    <row r="2239" spans="1:15">
      <c r="A2239" s="1" t="s">
        <v>9416</v>
      </c>
      <c r="B2239" s="1" t="str">
        <f>VLOOKUP(A2239,'BDD de référence'!$B$5:$D$5006,3,0)</f>
        <v>78</v>
      </c>
      <c r="C2239" s="1" t="str">
        <f>VLOOKUP(A2239,'BDD de référence'!$B$5:$E$5006,4,0)</f>
        <v>Ile-de-France</v>
      </c>
      <c r="D2239" s="201">
        <v>38744</v>
      </c>
      <c r="E2239" s="189" t="str">
        <f t="shared" si="34"/>
        <v>Tranche C</v>
      </c>
      <c r="F2239" s="119">
        <f>IFERROR((VLOOKUP(E2239,'Simulations - Consolidé'!$A$41:$P$45,13,0)*D2239+VLOOKUP(E2239,'Simulations - Consolidé'!$A$41:$P$45,14,0)),"")*$B$6</f>
        <v>47587.252048192771</v>
      </c>
      <c r="G2239" s="119" t="str" cm="1">
        <f t="array" ref="G2239">IF(SUMIF('BDD de référence'!$B$6:$B$4786,A2239,'BDD de référence'!$I$6:$I$4786)&gt;0,IFERROR((VLOOKUP(E2239,'Volet 1 - Domaines 2&amp;3'!$A$39:$L$43,11,0)*D2239+VLOOKUP(E2239,'Volet 1 - Domaines 2&amp;3'!$A$39:$L$43,12,0))*$B$6,error),"")</f>
        <v/>
      </c>
      <c r="H2239" s="119" t="str" cm="1">
        <f t="array" ref="H2239">IF(SUMIF('BDD de référence'!$B$6:$B$4786,A2239,'BDD de référence'!$J$6:$J$4786)&gt;0,IFERROR((VLOOKUP(E2239,'Volet 1 - Domaines 2&amp;3'!$A$39:$L$43,11,0)*D2239+VLOOKUP(E2239,'Volet 1 - Domaines 2&amp;3'!$A$39:$L$43,12,0))*$B$6,error),"")</f>
        <v/>
      </c>
      <c r="I2239" s="119">
        <f>IFERROR((VLOOKUP(E2239,'Simulations - Consolidé'!$A$41:$P$45,15,0)*D2239+VLOOKUP(E2239,'Simulations - Consolidé'!$A$41:$P$45,16,0)),"")*$C$6</f>
        <v>20687.141134293273</v>
      </c>
      <c r="J2239" s="167">
        <v>12594.74</v>
      </c>
      <c r="K2239" s="167">
        <v>15113.69</v>
      </c>
      <c r="L2239" s="167">
        <v>10464.040000000001</v>
      </c>
      <c r="M2239" s="167">
        <v>12556.85</v>
      </c>
      <c r="N2239" s="167">
        <v>7449.52</v>
      </c>
      <c r="O2239" s="167">
        <v>8939.43</v>
      </c>
    </row>
    <row r="2240" spans="1:15">
      <c r="A2240" s="1" t="s">
        <v>9495</v>
      </c>
      <c r="B2240" s="1" t="str">
        <f>VLOOKUP(A2240,'BDD de référence'!$B$5:$D$5006,3,0)</f>
        <v>78</v>
      </c>
      <c r="C2240" s="1" t="str">
        <f>VLOOKUP(A2240,'BDD de référence'!$B$5:$E$5006,4,0)</f>
        <v>Ile-de-France</v>
      </c>
      <c r="D2240" s="201">
        <v>8823</v>
      </c>
      <c r="E2240" s="189" t="str">
        <f t="shared" si="34"/>
        <v>Tranche B</v>
      </c>
      <c r="F2240" s="119">
        <f>IFERROR((VLOOKUP(E2240,'Simulations - Consolidé'!$A$41:$P$45,13,0)*D2240+VLOOKUP(E2240,'Simulations - Consolidé'!$A$41:$P$45,14,0)),"")*$B$6</f>
        <v>22799.303225806452</v>
      </c>
      <c r="G2240" s="119" cm="1">
        <f t="array" ref="G2240">IF(SUMIF('BDD de référence'!$B$6:$B$4786,A2240,'BDD de référence'!$I$6:$I$4786)&gt;0,IFERROR((VLOOKUP(E2240,'Volet 1 - Domaines 2&amp;3'!$A$39:$L$43,11,0)*D2240+VLOOKUP(E2240,'Volet 1 - Domaines 2&amp;3'!$A$39:$L$43,12,0))*$B$6,error),"")</f>
        <v>12349.62258064516</v>
      </c>
      <c r="H2240" s="119" cm="1">
        <f t="array" ref="H2240">IF(SUMIF('BDD de référence'!$B$6:$B$4786,A2240,'BDD de référence'!$J$6:$J$4786)&gt;0,IFERROR((VLOOKUP(E2240,'Volet 1 - Domaines 2&amp;3'!$A$39:$L$43,11,0)*D2240+VLOOKUP(E2240,'Volet 1 - Domaines 2&amp;3'!$A$39:$L$43,12,0))*$B$6,error),"")</f>
        <v>12349.62258064516</v>
      </c>
      <c r="I2240" s="119">
        <f>IFERROR((VLOOKUP(E2240,'Simulations - Consolidé'!$A$41:$P$45,15,0)*D2240+VLOOKUP(E2240,'Simulations - Consolidé'!$A$41:$P$45,16,0)),"")*$C$6</f>
        <v>9911.3183320220305</v>
      </c>
      <c r="J2240" s="167">
        <v>6789.0700000000006</v>
      </c>
      <c r="K2240" s="167">
        <v>8146.89</v>
      </c>
      <c r="L2240" s="167">
        <v>5906.7300000000005</v>
      </c>
      <c r="M2240" s="167">
        <v>7088.08</v>
      </c>
      <c r="N2240" s="167">
        <v>5563.6900000000005</v>
      </c>
      <c r="O2240" s="167">
        <v>6676.43</v>
      </c>
    </row>
    <row r="2241" spans="1:15">
      <c r="A2241" s="1" t="s">
        <v>9470</v>
      </c>
      <c r="B2241" s="1" t="str">
        <f>VLOOKUP(A2241,'BDD de référence'!$B$5:$D$5006,3,0)</f>
        <v>78</v>
      </c>
      <c r="C2241" s="1" t="str">
        <f>VLOOKUP(A2241,'BDD de référence'!$B$5:$E$5006,4,0)</f>
        <v>Ile-de-France</v>
      </c>
      <c r="D2241" s="201">
        <v>12564.5</v>
      </c>
      <c r="E2241" s="189" t="str">
        <f t="shared" si="34"/>
        <v>Tranche B</v>
      </c>
      <c r="F2241" s="119">
        <f>IFERROR((VLOOKUP(E2241,'Simulations - Consolidé'!$A$41:$P$45,13,0)*D2241+VLOOKUP(E2241,'Simulations - Consolidé'!$A$41:$P$45,14,0)),"")*$B$6</f>
        <v>27723.599999999999</v>
      </c>
      <c r="G2241" s="119" cm="1">
        <f t="array" ref="G2241">IF(SUMIF('BDD de référence'!$B$6:$B$4786,A2241,'BDD de référence'!$I$6:$I$4786)&gt;0,IFERROR((VLOOKUP(E2241,'Volet 1 - Domaines 2&amp;3'!$A$39:$L$43,11,0)*D2241+VLOOKUP(E2241,'Volet 1 - Domaines 2&amp;3'!$A$39:$L$43,12,0))*$B$6,error),"")</f>
        <v>15016.949999999999</v>
      </c>
      <c r="H2241" s="119" t="str" cm="1">
        <f t="array" ref="H2241">IF(SUMIF('BDD de référence'!$B$6:$B$4786,A2241,'BDD de référence'!$J$6:$J$4786)&gt;0,IFERROR((VLOOKUP(E2241,'Volet 1 - Domaines 2&amp;3'!$A$39:$L$43,11,0)*D2241+VLOOKUP(E2241,'Volet 1 - Domaines 2&amp;3'!$A$39:$L$43,12,0))*$B$6,error),"")</f>
        <v/>
      </c>
      <c r="I2241" s="119">
        <f>IFERROR((VLOOKUP(E2241,'Simulations - Consolidé'!$A$41:$P$45,15,0)*D2241+VLOOKUP(E2241,'Simulations - Consolidé'!$A$41:$P$45,16,0)),"")*$C$6</f>
        <v>12052.009756097561</v>
      </c>
      <c r="J2241" s="167">
        <v>7895.42</v>
      </c>
      <c r="K2241" s="167">
        <v>9474.51</v>
      </c>
      <c r="L2241" s="167">
        <v>6912.5</v>
      </c>
      <c r="M2241" s="167">
        <v>8295</v>
      </c>
      <c r="N2241" s="167">
        <v>5865.42</v>
      </c>
      <c r="O2241" s="167">
        <v>7038.51</v>
      </c>
    </row>
    <row r="2242" spans="1:15">
      <c r="A2242" s="1" t="s">
        <v>9437</v>
      </c>
      <c r="B2242" s="1" t="str">
        <f>VLOOKUP(A2242,'BDD de référence'!$B$5:$D$5006,3,0)</f>
        <v>78</v>
      </c>
      <c r="C2242" s="1" t="str">
        <f>VLOOKUP(A2242,'BDD de référence'!$B$5:$E$5006,4,0)</f>
        <v>Ile-de-France</v>
      </c>
      <c r="D2242" s="201">
        <v>25342</v>
      </c>
      <c r="E2242" s="189" t="str">
        <f t="shared" si="34"/>
        <v>Tranche C</v>
      </c>
      <c r="F2242" s="119">
        <f>IFERROR((VLOOKUP(E2242,'Simulations - Consolidé'!$A$41:$P$45,13,0)*D2242+VLOOKUP(E2242,'Simulations - Consolidé'!$A$41:$P$45,14,0)),"")*$B$6</f>
        <v>41987.476626506017</v>
      </c>
      <c r="G2242" s="119" t="str" cm="1">
        <f t="array" ref="G2242">IF(SUMIF('BDD de référence'!$B$6:$B$4786,A2242,'BDD de référence'!$I$6:$I$4786)&gt;0,IFERROR((VLOOKUP(E2242,'Volet 1 - Domaines 2&amp;3'!$A$39:$L$43,11,0)*D2242+VLOOKUP(E2242,'Volet 1 - Domaines 2&amp;3'!$A$39:$L$43,12,0))*$B$6,error),"")</f>
        <v/>
      </c>
      <c r="H2242" s="119" t="str" cm="1">
        <f t="array" ref="H2242">IF(SUMIF('BDD de référence'!$B$6:$B$4786,A2242,'BDD de référence'!$J$6:$J$4786)&gt;0,IFERROR((VLOOKUP(E2242,'Volet 1 - Domaines 2&amp;3'!$A$39:$L$43,11,0)*D2242+VLOOKUP(E2242,'Volet 1 - Domaines 2&amp;3'!$A$39:$L$43,12,0))*$B$6,error),"")</f>
        <v/>
      </c>
      <c r="I2242" s="119">
        <f>IFERROR((VLOOKUP(E2242,'Simulations - Consolidé'!$A$41:$P$45,15,0)*D2242+VLOOKUP(E2242,'Simulations - Consolidé'!$A$41:$P$45,16,0)),"")*$C$6</f>
        <v>18252.80547751984</v>
      </c>
      <c r="J2242" s="167">
        <v>11141.51</v>
      </c>
      <c r="K2242" s="167">
        <v>13369.82</v>
      </c>
      <c r="L2242" s="167">
        <v>9737.43</v>
      </c>
      <c r="M2242" s="167">
        <v>11684.92</v>
      </c>
      <c r="N2242" s="167">
        <v>6803.64</v>
      </c>
      <c r="O2242" s="167">
        <v>8164.37</v>
      </c>
    </row>
    <row r="2243" spans="1:15">
      <c r="A2243" s="1" t="s">
        <v>8943</v>
      </c>
      <c r="B2243" s="1" t="str">
        <f>VLOOKUP(A2243,'BDD de référence'!$B$5:$D$5006,3,0)</f>
        <v>78</v>
      </c>
      <c r="C2243" s="1" t="str">
        <f>VLOOKUP(A2243,'BDD de référence'!$B$5:$E$5006,4,0)</f>
        <v>Ile-de-France</v>
      </c>
      <c r="D2243" s="201">
        <v>20652</v>
      </c>
      <c r="E2243" s="189" t="str">
        <f t="shared" si="34"/>
        <v>Tranche B</v>
      </c>
      <c r="F2243" s="119">
        <f>IFERROR((VLOOKUP(E2243,'Simulations - Consolidé'!$A$41:$P$45,13,0)*D2243+VLOOKUP(E2243,'Simulations - Consolidé'!$A$41:$P$45,14,0)),"")*$B$6</f>
        <v>38367.793548387097</v>
      </c>
      <c r="G2243" s="119" t="str" cm="1">
        <f t="array" ref="G2243">IF(SUMIF('BDD de référence'!$B$6:$B$4786,A2243,'BDD de référence'!$I$6:$I$4786)&gt;0,IFERROR((VLOOKUP(E2243,'Volet 1 - Domaines 2&amp;3'!$A$39:$L$43,11,0)*D2243+VLOOKUP(E2243,'Volet 1 - Domaines 2&amp;3'!$A$39:$L$43,12,0))*$B$6,error),"")</f>
        <v/>
      </c>
      <c r="H2243" s="119" t="str" cm="1">
        <f t="array" ref="H2243">IF(SUMIF('BDD de référence'!$B$6:$B$4786,A2243,'BDD de référence'!$J$6:$J$4786)&gt;0,IFERROR((VLOOKUP(E2243,'Volet 1 - Domaines 2&amp;3'!$A$39:$L$43,11,0)*D2243+VLOOKUP(E2243,'Volet 1 - Domaines 2&amp;3'!$A$39:$L$43,12,0))*$B$6,error),"")</f>
        <v/>
      </c>
      <c r="I2243" s="119">
        <f>IFERROR((VLOOKUP(E2243,'Simulations - Consolidé'!$A$41:$P$45,15,0)*D2243+VLOOKUP(E2243,'Simulations - Consolidé'!$A$41:$P$45,16,0)),"")*$C$6</f>
        <v>16679.25601888277</v>
      </c>
      <c r="J2243" s="167">
        <v>10286.89</v>
      </c>
      <c r="K2243" s="167">
        <v>12344.27</v>
      </c>
      <c r="L2243" s="167">
        <v>9086.57</v>
      </c>
      <c r="M2243" s="167">
        <v>10903.89</v>
      </c>
      <c r="N2243" s="167">
        <v>6517.6500000000005</v>
      </c>
      <c r="O2243" s="167">
        <v>7821.18</v>
      </c>
    </row>
    <row r="2244" spans="1:15">
      <c r="A2244" s="1" t="s">
        <v>9509</v>
      </c>
      <c r="B2244" s="1" t="str">
        <f>VLOOKUP(A2244,'BDD de référence'!$B$5:$D$5006,3,0)</f>
        <v>78</v>
      </c>
      <c r="C2244" s="1" t="str">
        <f>VLOOKUP(A2244,'BDD de référence'!$B$5:$E$5006,4,0)</f>
        <v>Ile-de-France</v>
      </c>
      <c r="D2244" s="201">
        <v>4557.5</v>
      </c>
      <c r="E2244" s="189" t="str">
        <f t="shared" si="34"/>
        <v>Tranche A</v>
      </c>
      <c r="F2244" s="119">
        <f>IFERROR((VLOOKUP(E2244,'Simulations - Consolidé'!$A$41:$P$45,13,0)*D2244+VLOOKUP(E2244,'Simulations - Consolidé'!$A$41:$P$45,14,0)),"")*$B$6</f>
        <v>18620.464285714286</v>
      </c>
      <c r="G2244" s="119" t="str" cm="1">
        <f t="array" ref="G2244">IF(SUMIF('BDD de référence'!$B$6:$B$4786,A2244,'BDD de référence'!$I$6:$I$4786)&gt;0,IFERROR((VLOOKUP(E2244,'Volet 1 - Domaines 2&amp;3'!$A$39:$L$43,11,0)*D2244+VLOOKUP(E2244,'Volet 1 - Domaines 2&amp;3'!$A$39:$L$43,12,0))*$B$6,error),"")</f>
        <v/>
      </c>
      <c r="H2244" s="119" t="str" cm="1">
        <f t="array" ref="H2244">IF(SUMIF('BDD de référence'!$B$6:$B$4786,A2244,'BDD de référence'!$J$6:$J$4786)&gt;0,IFERROR((VLOOKUP(E2244,'Volet 1 - Domaines 2&amp;3'!$A$39:$L$43,11,0)*D2244+VLOOKUP(E2244,'Volet 1 - Domaines 2&amp;3'!$A$39:$L$43,12,0))*$B$6,error),"")</f>
        <v/>
      </c>
      <c r="I2244" s="119">
        <f>IFERROR((VLOOKUP(E2244,'Simulations - Consolidé'!$A$41:$P$45,15,0)*D2244+VLOOKUP(E2244,'Simulations - Consolidé'!$A$41:$P$45,16,0)),"")*$C$6</f>
        <v>8094.692508710802</v>
      </c>
      <c r="J2244" s="167">
        <v>5668.46</v>
      </c>
      <c r="K2244" s="167">
        <v>6802.16</v>
      </c>
      <c r="L2244" s="167">
        <v>4980.51</v>
      </c>
      <c r="M2244" s="167">
        <v>5976.62</v>
      </c>
      <c r="N2244" s="167">
        <v>5125.8999999999996</v>
      </c>
      <c r="O2244" s="167">
        <v>6151.08</v>
      </c>
    </row>
    <row r="2245" spans="1:15">
      <c r="A2245" s="1" t="s">
        <v>9574</v>
      </c>
      <c r="B2245" s="1" t="str">
        <f>VLOOKUP(A2245,'BDD de référence'!$B$5:$D$5006,3,0)</f>
        <v>78</v>
      </c>
      <c r="C2245" s="1" t="str">
        <f>VLOOKUP(A2245,'BDD de référence'!$B$5:$E$5006,4,0)</f>
        <v>Ile-de-France</v>
      </c>
      <c r="D2245" s="201">
        <v>95.75</v>
      </c>
      <c r="E2245" s="189" t="str">
        <f t="shared" si="34"/>
        <v>Tranche A</v>
      </c>
      <c r="F2245" s="119">
        <f>IFERROR((VLOOKUP(E2245,'Simulations - Consolidé'!$A$41:$P$45,13,0)*D2245+VLOOKUP(E2245,'Simulations - Consolidé'!$A$41:$P$45,14,0)),"")*$B$6</f>
        <v>15369.760714285712</v>
      </c>
      <c r="G2245" s="119" t="str" cm="1">
        <f t="array" ref="G2245">IF(SUMIF('BDD de référence'!$B$6:$B$4786,A2245,'BDD de référence'!$I$6:$I$4786)&gt;0,IFERROR((VLOOKUP(E2245,'Volet 1 - Domaines 2&amp;3'!$A$39:$L$43,11,0)*D2245+VLOOKUP(E2245,'Volet 1 - Domaines 2&amp;3'!$A$39:$L$43,12,0))*$B$6,error),"")</f>
        <v/>
      </c>
      <c r="H2245" s="119" t="str" cm="1">
        <f t="array" ref="H2245">IF(SUMIF('BDD de référence'!$B$6:$B$4786,A2245,'BDD de référence'!$J$6:$J$4786)&gt;0,IFERROR((VLOOKUP(E2245,'Volet 1 - Domaines 2&amp;3'!$A$39:$L$43,11,0)*D2245+VLOOKUP(E2245,'Volet 1 - Domaines 2&amp;3'!$A$39:$L$43,12,0))*$B$6,error),"")</f>
        <v/>
      </c>
      <c r="I2245" s="119">
        <f>IFERROR((VLOOKUP(E2245,'Simulations - Consolidé'!$A$41:$P$45,15,0)*D2245+VLOOKUP(E2245,'Simulations - Consolidé'!$A$41:$P$45,16,0)),"")*$C$6</f>
        <v>6681.5459059233444</v>
      </c>
      <c r="J2245" s="167">
        <v>4606.1400000000003</v>
      </c>
      <c r="K2245" s="167">
        <v>5527.37</v>
      </c>
      <c r="L2245" s="167">
        <v>4183.7700000000004</v>
      </c>
      <c r="M2245" s="167">
        <v>5020.5300000000007</v>
      </c>
      <c r="N2245" s="167">
        <v>4594.74</v>
      </c>
      <c r="O2245" s="167">
        <v>5513.6900000000005</v>
      </c>
    </row>
    <row r="2246" spans="1:15">
      <c r="A2246" s="1" t="s">
        <v>9414</v>
      </c>
      <c r="B2246" s="1" t="str">
        <f>VLOOKUP(A2246,'BDD de référence'!$B$5:$D$5006,3,0)</f>
        <v>78</v>
      </c>
      <c r="C2246" s="1" t="str">
        <f>VLOOKUP(A2246,'BDD de référence'!$B$5:$E$5006,4,0)</f>
        <v>Ile-de-France</v>
      </c>
      <c r="D2246" s="201">
        <v>78532.25</v>
      </c>
      <c r="E2246" s="189" t="str">
        <f t="shared" si="34"/>
        <v>Tranche C</v>
      </c>
      <c r="F2246" s="119">
        <f>IFERROR((VLOOKUP(E2246,'Simulations - Consolidé'!$A$41:$P$45,13,0)*D2246+VLOOKUP(E2246,'Simulations - Consolidé'!$A$41:$P$45,14,0)),"")*$B$6</f>
        <v>64212.029277108428</v>
      </c>
      <c r="G2246" s="119" cm="1">
        <f t="array" ref="G2246">IF(SUMIF('BDD de référence'!$B$6:$B$4786,A2246,'BDD de référence'!$I$6:$I$4786)&gt;0,IFERROR((VLOOKUP(E2246,'Volet 1 - Domaines 2&amp;3'!$A$39:$L$43,11,0)*D2246+VLOOKUP(E2246,'Volet 1 - Domaines 2&amp;3'!$A$39:$L$43,12,0))*$B$6,error),"")</f>
        <v>28067.772168674699</v>
      </c>
      <c r="H2246" s="119" cm="1">
        <f t="array" ref="H2246">IF(SUMIF('BDD de référence'!$B$6:$B$4786,A2246,'BDD de référence'!$J$6:$J$4786)&gt;0,IFERROR((VLOOKUP(E2246,'Volet 1 - Domaines 2&amp;3'!$A$39:$L$43,11,0)*D2246+VLOOKUP(E2246,'Volet 1 - Domaines 2&amp;3'!$A$39:$L$43,12,0))*$B$6,error),"")</f>
        <v>28067.772168674699</v>
      </c>
      <c r="I2246" s="119">
        <f>IFERROR((VLOOKUP(E2246,'Simulations - Consolidé'!$A$41:$P$45,15,0)*D2246+VLOOKUP(E2246,'Simulations - Consolidé'!$A$41:$P$45,16,0)),"")*$C$6</f>
        <v>27914.268107552161</v>
      </c>
      <c r="J2246" s="167">
        <v>16909.129999999997</v>
      </c>
      <c r="K2246" s="167">
        <v>20290.96</v>
      </c>
      <c r="L2246" s="167">
        <v>12621.24</v>
      </c>
      <c r="M2246" s="167">
        <v>15145.49</v>
      </c>
      <c r="N2246" s="167">
        <v>9367.02</v>
      </c>
      <c r="O2246" s="167">
        <v>11240.43</v>
      </c>
    </row>
    <row r="2247" spans="1:15">
      <c r="A2247" s="1" t="s">
        <v>9386</v>
      </c>
      <c r="B2247" s="1" t="str">
        <f>VLOOKUP(A2247,'BDD de référence'!$B$5:$D$5006,3,0)</f>
        <v>78</v>
      </c>
      <c r="C2247" s="1" t="str">
        <f>VLOOKUP(A2247,'BDD de référence'!$B$5:$E$5006,4,0)</f>
        <v>Ile-de-France</v>
      </c>
      <c r="D2247" s="201">
        <v>167966</v>
      </c>
      <c r="E2247" s="189" t="str">
        <f t="shared" si="34"/>
        <v>Tranche C</v>
      </c>
      <c r="F2247" s="119">
        <f>IFERROR((VLOOKUP(E2247,'Simulations - Consolidé'!$A$41:$P$45,13,0)*D2247+VLOOKUP(E2247,'Simulations - Consolidé'!$A$41:$P$45,14,0)),"")*$B$6</f>
        <v>101580.25156626505</v>
      </c>
      <c r="G2247" s="119" cm="1">
        <f t="array" ref="G2247">IF(SUMIF('BDD de référence'!$B$6:$B$4786,A2247,'BDD de référence'!$I$6:$I$4786)&gt;0,IFERROR((VLOOKUP(E2247,'Volet 1 - Domaines 2&amp;3'!$A$39:$L$43,11,0)*D2247+VLOOKUP(E2247,'Volet 1 - Domaines 2&amp;3'!$A$39:$L$43,12,0))*$B$6,error),"")</f>
        <v>37593.005301204816</v>
      </c>
      <c r="H2247" s="119" cm="1">
        <f t="array" ref="H2247">IF(SUMIF('BDD de référence'!$B$6:$B$4786,A2247,'BDD de référence'!$J$6:$J$4786)&gt;0,IFERROR((VLOOKUP(E2247,'Volet 1 - Domaines 2&amp;3'!$A$39:$L$43,11,0)*D2247+VLOOKUP(E2247,'Volet 1 - Domaines 2&amp;3'!$A$39:$L$43,12,0))*$B$6,error),"")</f>
        <v>37593.005301204816</v>
      </c>
      <c r="I2247" s="119">
        <f>IFERROR((VLOOKUP(E2247,'Simulations - Consolidé'!$A$41:$P$45,15,0)*D2247+VLOOKUP(E2247,'Simulations - Consolidé'!$A$41:$P$45,16,0)),"")*$C$6</f>
        <v>44158.990279165439</v>
      </c>
      <c r="J2247" s="167">
        <v>26606.76</v>
      </c>
      <c r="K2247" s="167">
        <v>31928.12</v>
      </c>
      <c r="L2247" s="167">
        <v>17470.05</v>
      </c>
      <c r="M2247" s="167">
        <v>20964.060000000001</v>
      </c>
      <c r="N2247" s="167">
        <v>13677.09</v>
      </c>
      <c r="O2247" s="167">
        <v>16412.509999999998</v>
      </c>
    </row>
    <row r="2248" spans="1:15">
      <c r="A2248" s="1" t="s">
        <v>9395</v>
      </c>
      <c r="B2248" s="1" t="str">
        <f>VLOOKUP(A2248,'BDD de référence'!$B$5:$D$5006,3,0)</f>
        <v>78</v>
      </c>
      <c r="C2248" s="1" t="str">
        <f>VLOOKUP(A2248,'BDD de référence'!$B$5:$E$5006,4,0)</f>
        <v>Ile-de-France</v>
      </c>
      <c r="D2248" s="201">
        <v>78898</v>
      </c>
      <c r="E2248" s="189" t="str">
        <f t="shared" si="34"/>
        <v>Tranche C</v>
      </c>
      <c r="F2248" s="119">
        <f>IFERROR((VLOOKUP(E2248,'Simulations - Consolidé'!$A$41:$P$45,13,0)*D2248+VLOOKUP(E2248,'Simulations - Consolidé'!$A$41:$P$45,14,0)),"")*$B$6</f>
        <v>64364.851084337351</v>
      </c>
      <c r="G2248" s="119" cm="1">
        <f t="array" ref="G2248">IF(SUMIF('BDD de référence'!$B$6:$B$4786,A2248,'BDD de référence'!$I$6:$I$4786)&gt;0,IFERROR((VLOOKUP(E2248,'Volet 1 - Domaines 2&amp;3'!$A$39:$L$43,11,0)*D2248+VLOOKUP(E2248,'Volet 1 - Domaines 2&amp;3'!$A$39:$L$43,12,0))*$B$6,error),"")</f>
        <v>28106.726746987952</v>
      </c>
      <c r="H2248" s="119" cm="1">
        <f t="array" ref="H2248">IF(SUMIF('BDD de référence'!$B$6:$B$4786,A2248,'BDD de référence'!$J$6:$J$4786)&gt;0,IFERROR((VLOOKUP(E2248,'Volet 1 - Domaines 2&amp;3'!$A$39:$L$43,11,0)*D2248+VLOOKUP(E2248,'Volet 1 - Domaines 2&amp;3'!$A$39:$L$43,12,0))*$B$6,error),"")</f>
        <v>28106.726746987952</v>
      </c>
      <c r="I2248" s="119">
        <f>IFERROR((VLOOKUP(E2248,'Simulations - Consolidé'!$A$41:$P$45,15,0)*D2248+VLOOKUP(E2248,'Simulations - Consolidé'!$A$41:$P$45,16,0)),"")*$C$6</f>
        <v>27980.702838671761</v>
      </c>
      <c r="J2248" s="167">
        <v>16948.789999999997</v>
      </c>
      <c r="K2248" s="167">
        <v>20338.55</v>
      </c>
      <c r="L2248" s="167">
        <v>12641.06</v>
      </c>
      <c r="M2248" s="167">
        <v>15169.28</v>
      </c>
      <c r="N2248" s="167">
        <v>9384.65</v>
      </c>
      <c r="O2248" s="167">
        <v>11261.58</v>
      </c>
    </row>
    <row r="2249" spans="1:15">
      <c r="A2249" s="1" t="s">
        <v>9380</v>
      </c>
      <c r="B2249" s="1" t="str">
        <f>VLOOKUP(A2249,'BDD de référence'!$B$5:$D$5006,3,0)</f>
        <v>78</v>
      </c>
      <c r="C2249" s="1" t="str">
        <f>VLOOKUP(A2249,'BDD de référence'!$B$5:$E$5006,4,0)</f>
        <v>Ile-de-France</v>
      </c>
      <c r="D2249" s="201">
        <v>239172.75</v>
      </c>
      <c r="E2249" s="189" t="str">
        <f t="shared" si="34"/>
        <v>Tranche D</v>
      </c>
      <c r="F2249" s="119">
        <f>IFERROR((VLOOKUP(E2249,'Simulations - Consolidé'!$A$41:$P$45,13,0)*D2249+VLOOKUP(E2249,'Simulations - Consolidé'!$A$41:$P$45,14,0)),"")*$B$6</f>
        <v>128467.49078467152</v>
      </c>
      <c r="G2249" s="119" cm="1">
        <f t="array" ref="G2249">IF(SUMIF('BDD de référence'!$B$6:$B$4786,A2249,'BDD de référence'!$I$6:$I$4786)&gt;0,IFERROR((VLOOKUP(E2249,'Volet 1 - Domaines 2&amp;3'!$A$39:$L$43,11,0)*D2249+VLOOKUP(E2249,'Volet 1 - Domaines 2&amp;3'!$A$39:$L$43,12,0))*$B$6,error),"")</f>
        <v>44359.351423357664</v>
      </c>
      <c r="H2249" s="119" cm="1">
        <f t="array" ref="H2249">IF(SUMIF('BDD de référence'!$B$6:$B$4786,A2249,'BDD de référence'!$J$6:$J$4786)&gt;0,IFERROR((VLOOKUP(E2249,'Volet 1 - Domaines 2&amp;3'!$A$39:$L$43,11,0)*D2249+VLOOKUP(E2249,'Volet 1 - Domaines 2&amp;3'!$A$39:$L$43,12,0))*$B$6,error),"")</f>
        <v>44359.351423357664</v>
      </c>
      <c r="I2249" s="119">
        <f>IFERROR((VLOOKUP(E2249,'Simulations - Consolidé'!$A$41:$P$45,15,0)*D2249+VLOOKUP(E2249,'Simulations - Consolidé'!$A$41:$P$45,16,0)),"")*$C$6</f>
        <v>55847.41708429766</v>
      </c>
      <c r="J2249" s="167">
        <v>33584.420000000006</v>
      </c>
      <c r="K2249" s="167">
        <v>40301.310000000005</v>
      </c>
      <c r="L2249" s="167">
        <v>20933.769999999997</v>
      </c>
      <c r="M2249" s="167">
        <v>25120.53</v>
      </c>
      <c r="N2249" s="167">
        <v>16767.099999999999</v>
      </c>
      <c r="O2249" s="167">
        <v>20120.52</v>
      </c>
    </row>
    <row r="2250" spans="1:15">
      <c r="A2250" s="1" t="s">
        <v>9426</v>
      </c>
      <c r="B2250" s="1" t="str">
        <f>VLOOKUP(A2250,'BDD de référence'!$B$5:$D$5006,3,0)</f>
        <v>78</v>
      </c>
      <c r="C2250" s="1" t="str">
        <f>VLOOKUP(A2250,'BDD de référence'!$B$5:$E$5006,4,0)</f>
        <v>Ile-de-France</v>
      </c>
      <c r="D2250" s="201">
        <v>35260</v>
      </c>
      <c r="E2250" s="189" t="str">
        <f t="shared" si="34"/>
        <v>Tranche C</v>
      </c>
      <c r="F2250" s="119">
        <f>IFERROR((VLOOKUP(E2250,'Simulations - Consolidé'!$A$41:$P$45,13,0)*D2250+VLOOKUP(E2250,'Simulations - Consolidé'!$A$41:$P$45,14,0)),"")*$B$6</f>
        <v>46131.527710843373</v>
      </c>
      <c r="G2250" s="119" t="str" cm="1">
        <f t="array" ref="G2250">IF(SUMIF('BDD de référence'!$B$6:$B$4786,A2250,'BDD de référence'!$I$6:$I$4786)&gt;0,IFERROR((VLOOKUP(E2250,'Volet 1 - Domaines 2&amp;3'!$A$39:$L$43,11,0)*D2250+VLOOKUP(E2250,'Volet 1 - Domaines 2&amp;3'!$A$39:$L$43,12,0))*$B$6,error),"")</f>
        <v/>
      </c>
      <c r="H2250" s="119" cm="1">
        <f t="array" ref="H2250">IF(SUMIF('BDD de référence'!$B$6:$B$4786,A2250,'BDD de référence'!$J$6:$J$4786)&gt;0,IFERROR((VLOOKUP(E2250,'Volet 1 - Domaines 2&amp;3'!$A$39:$L$43,11,0)*D2250+VLOOKUP(E2250,'Volet 1 - Domaines 2&amp;3'!$A$39:$L$43,12,0))*$B$6,error),"")</f>
        <v>23459.01686746988</v>
      </c>
      <c r="I2250" s="119">
        <f>IFERROR((VLOOKUP(E2250,'Simulations - Consolidé'!$A$41:$P$45,15,0)*D2250+VLOOKUP(E2250,'Simulations - Consolidé'!$A$41:$P$45,16,0)),"")*$C$6</f>
        <v>20054.308316191597</v>
      </c>
      <c r="J2250" s="167">
        <v>12216.95</v>
      </c>
      <c r="K2250" s="167">
        <v>14660.34</v>
      </c>
      <c r="L2250" s="167">
        <v>10275.15</v>
      </c>
      <c r="M2250" s="167">
        <v>12330.18</v>
      </c>
      <c r="N2250" s="167">
        <v>7281.6100000000006</v>
      </c>
      <c r="O2250" s="167">
        <v>8737.94</v>
      </c>
    </row>
    <row r="2251" spans="1:15">
      <c r="A2251" s="1" t="s">
        <v>9498</v>
      </c>
      <c r="B2251" s="1" t="str">
        <f>VLOOKUP(A2251,'BDD de référence'!$B$5:$D$5006,3,0)</f>
        <v>78</v>
      </c>
      <c r="C2251" s="1" t="str">
        <f>VLOOKUP(A2251,'BDD de référence'!$B$5:$E$5006,4,0)</f>
        <v>Ile-de-France</v>
      </c>
      <c r="D2251" s="201">
        <v>6799.5</v>
      </c>
      <c r="E2251" s="189" t="str">
        <f t="shared" ref="E2251:E2314" si="35">IF(D2251&gt;230000,"Tranche D",IF(D2251&lt;7000,"Tranche A",IF(D2251&lt;22500,"Tranche B","Tranche C")))</f>
        <v>Tranche A</v>
      </c>
      <c r="F2251" s="119">
        <f>IFERROR((VLOOKUP(E2251,'Simulations - Consolidé'!$A$41:$P$45,13,0)*D2251+VLOOKUP(E2251,'Simulations - Consolidé'!$A$41:$P$45,14,0)),"")*$B$6</f>
        <v>20253.921428571426</v>
      </c>
      <c r="G2251" s="119" t="str" cm="1">
        <f t="array" ref="G2251">IF(SUMIF('BDD de référence'!$B$6:$B$4786,A2251,'BDD de référence'!$I$6:$I$4786)&gt;0,IFERROR((VLOOKUP(E2251,'Volet 1 - Domaines 2&amp;3'!$A$39:$L$43,11,0)*D2251+VLOOKUP(E2251,'Volet 1 - Domaines 2&amp;3'!$A$39:$L$43,12,0))*$B$6,error),"")</f>
        <v/>
      </c>
      <c r="H2251" s="119" t="str" cm="1">
        <f t="array" ref="H2251">IF(SUMIF('BDD de référence'!$B$6:$B$4786,A2251,'BDD de référence'!$J$6:$J$4786)&gt;0,IFERROR((VLOOKUP(E2251,'Volet 1 - Domaines 2&amp;3'!$A$39:$L$43,11,0)*D2251+VLOOKUP(E2251,'Volet 1 - Domaines 2&amp;3'!$A$39:$L$43,12,0))*$B$6,error),"")</f>
        <v/>
      </c>
      <c r="I2251" s="119">
        <f>IFERROR((VLOOKUP(E2251,'Simulations - Consolidé'!$A$41:$P$45,15,0)*D2251+VLOOKUP(E2251,'Simulations - Consolidé'!$A$41:$P$45,16,0)),"")*$C$6</f>
        <v>8804.7893728223007</v>
      </c>
      <c r="J2251" s="167">
        <v>6202.27</v>
      </c>
      <c r="K2251" s="167">
        <v>7442.7300000000005</v>
      </c>
      <c r="L2251" s="167">
        <v>5380.87</v>
      </c>
      <c r="M2251" s="167">
        <v>6457.05</v>
      </c>
      <c r="N2251" s="167">
        <v>5392.8</v>
      </c>
      <c r="O2251" s="167">
        <v>6471.36</v>
      </c>
    </row>
    <row r="2252" spans="1:15">
      <c r="A2252" s="1" t="s">
        <v>9460</v>
      </c>
      <c r="B2252" s="1" t="str">
        <f>VLOOKUP(A2252,'BDD de référence'!$B$5:$D$5006,3,0)</f>
        <v>78</v>
      </c>
      <c r="C2252" s="1" t="str">
        <f>VLOOKUP(A2252,'BDD de référence'!$B$5:$E$5006,4,0)</f>
        <v>Ile-de-France</v>
      </c>
      <c r="D2252" s="201">
        <v>13977.5</v>
      </c>
      <c r="E2252" s="189" t="str">
        <f t="shared" si="35"/>
        <v>Tranche B</v>
      </c>
      <c r="F2252" s="119">
        <f>IFERROR((VLOOKUP(E2252,'Simulations - Consolidé'!$A$41:$P$45,13,0)*D2252+VLOOKUP(E2252,'Simulations - Consolidé'!$A$41:$P$45,14,0)),"")*$B$6</f>
        <v>29583.29032258064</v>
      </c>
      <c r="G2252" s="119" cm="1">
        <f t="array" ref="G2252">IF(SUMIF('BDD de référence'!$B$6:$B$4786,A2252,'BDD de référence'!$I$6:$I$4786)&gt;0,IFERROR((VLOOKUP(E2252,'Volet 1 - Domaines 2&amp;3'!$A$39:$L$43,11,0)*D2252+VLOOKUP(E2252,'Volet 1 - Domaines 2&amp;3'!$A$39:$L$43,12,0))*$B$6,error),"")</f>
        <v>16024.282258064513</v>
      </c>
      <c r="H2252" s="119" cm="1">
        <f t="array" ref="H2252">IF(SUMIF('BDD de référence'!$B$6:$B$4786,A2252,'BDD de référence'!$J$6:$J$4786)&gt;0,IFERROR((VLOOKUP(E2252,'Volet 1 - Domaines 2&amp;3'!$A$39:$L$43,11,0)*D2252+VLOOKUP(E2252,'Volet 1 - Domaines 2&amp;3'!$A$39:$L$43,12,0))*$B$6,error),"")</f>
        <v>16024.282258064513</v>
      </c>
      <c r="I2252" s="119">
        <f>IFERROR((VLOOKUP(E2252,'Simulations - Consolidé'!$A$41:$P$45,15,0)*D2252+VLOOKUP(E2252,'Simulations - Consolidé'!$A$41:$P$45,16,0)),"")*$C$6</f>
        <v>12860.454760031471</v>
      </c>
      <c r="J2252" s="167">
        <v>8313.25</v>
      </c>
      <c r="K2252" s="167">
        <v>9975.9</v>
      </c>
      <c r="L2252" s="167">
        <v>7292.35</v>
      </c>
      <c r="M2252" s="167">
        <v>8750.82</v>
      </c>
      <c r="N2252" s="167">
        <v>5979.38</v>
      </c>
      <c r="O2252" s="167">
        <v>7175.26</v>
      </c>
    </row>
    <row r="2253" spans="1:15">
      <c r="A2253" s="1" t="s">
        <v>9411</v>
      </c>
      <c r="B2253" s="1" t="str">
        <f>VLOOKUP(A2253,'BDD de référence'!$B$5:$D$5006,3,0)</f>
        <v>78</v>
      </c>
      <c r="C2253" s="1" t="str">
        <f>VLOOKUP(A2253,'BDD de référence'!$B$5:$E$5006,4,0)</f>
        <v>Ile-de-France</v>
      </c>
      <c r="D2253" s="201">
        <v>45905</v>
      </c>
      <c r="E2253" s="189" t="str">
        <f t="shared" si="35"/>
        <v>Tranche C</v>
      </c>
      <c r="F2253" s="119">
        <f>IFERROR((VLOOKUP(E2253,'Simulations - Consolidé'!$A$41:$P$45,13,0)*D2253+VLOOKUP(E2253,'Simulations - Consolidé'!$A$41:$P$45,14,0)),"")*$B$6</f>
        <v>50579.342168674695</v>
      </c>
      <c r="G2253" s="119" t="str" cm="1">
        <f t="array" ref="G2253">IF(SUMIF('BDD de référence'!$B$6:$B$4786,A2253,'BDD de référence'!$I$6:$I$4786)&gt;0,IFERROR((VLOOKUP(E2253,'Volet 1 - Domaines 2&amp;3'!$A$39:$L$43,11,0)*D2253+VLOOKUP(E2253,'Volet 1 - Domaines 2&amp;3'!$A$39:$L$43,12,0))*$B$6,error),"")</f>
        <v/>
      </c>
      <c r="H2253" s="119" cm="1">
        <f t="array" ref="H2253">IF(SUMIF('BDD de référence'!$B$6:$B$4786,A2253,'BDD de référence'!$J$6:$J$4786)&gt;0,IFERROR((VLOOKUP(E2253,'Volet 1 - Domaines 2&amp;3'!$A$39:$L$43,11,0)*D2253+VLOOKUP(E2253,'Volet 1 - Domaines 2&amp;3'!$A$39:$L$43,12,0))*$B$6,error),"")</f>
        <v>24592.773493975899</v>
      </c>
      <c r="I2253" s="119">
        <f>IFERROR((VLOOKUP(E2253,'Simulations - Consolidé'!$A$41:$P$45,15,0)*D2253+VLOOKUP(E2253,'Simulations - Consolidé'!$A$41:$P$45,16,0)),"")*$C$6</f>
        <v>21987.863238319133</v>
      </c>
      <c r="J2253" s="167">
        <v>13371.23</v>
      </c>
      <c r="K2253" s="167">
        <v>16045.48</v>
      </c>
      <c r="L2253" s="167">
        <v>10852.29</v>
      </c>
      <c r="M2253" s="167">
        <v>13022.75</v>
      </c>
      <c r="N2253" s="167">
        <v>7794.63</v>
      </c>
      <c r="O2253" s="167">
        <v>9353.56</v>
      </c>
    </row>
    <row r="2254" spans="1:15">
      <c r="A2254" s="1" t="s">
        <v>9432</v>
      </c>
      <c r="B2254" s="1" t="str">
        <f>VLOOKUP(A2254,'BDD de référence'!$B$5:$D$5006,3,0)</f>
        <v>78</v>
      </c>
      <c r="C2254" s="1" t="str">
        <f>VLOOKUP(A2254,'BDD de référence'!$B$5:$E$5006,4,0)</f>
        <v>Ile-de-France</v>
      </c>
      <c r="D2254" s="201">
        <v>27166.25</v>
      </c>
      <c r="E2254" s="189" t="str">
        <f t="shared" si="35"/>
        <v>Tranche C</v>
      </c>
      <c r="F2254" s="119">
        <f>IFERROR((VLOOKUP(E2254,'Simulations - Consolidé'!$A$41:$P$45,13,0)*D2254+VLOOKUP(E2254,'Simulations - Consolidé'!$A$41:$P$45,14,0)),"")*$B$6</f>
        <v>42749.705421686747</v>
      </c>
      <c r="G2254" s="119" t="str" cm="1">
        <f t="array" ref="G2254">IF(SUMIF('BDD de référence'!$B$6:$B$4786,A2254,'BDD de référence'!$I$6:$I$4786)&gt;0,IFERROR((VLOOKUP(E2254,'Volet 1 - Domaines 2&amp;3'!$A$39:$L$43,11,0)*D2254+VLOOKUP(E2254,'Volet 1 - Domaines 2&amp;3'!$A$39:$L$43,12,0))*$B$6,error),"")</f>
        <v/>
      </c>
      <c r="H2254" s="119" t="str" cm="1">
        <f t="array" ref="H2254">IF(SUMIF('BDD de référence'!$B$6:$B$4786,A2254,'BDD de référence'!$J$6:$J$4786)&gt;0,IFERROR((VLOOKUP(E2254,'Volet 1 - Domaines 2&amp;3'!$A$39:$L$43,11,0)*D2254+VLOOKUP(E2254,'Volet 1 - Domaines 2&amp;3'!$A$39:$L$43,12,0))*$B$6,error),"")</f>
        <v/>
      </c>
      <c r="I2254" s="119">
        <f>IFERROR((VLOOKUP(E2254,'Simulations - Consolidé'!$A$41:$P$45,15,0)*D2254+VLOOKUP(E2254,'Simulations - Consolidé'!$A$41:$P$45,16,0)),"")*$C$6</f>
        <v>18584.161754334411</v>
      </c>
      <c r="J2254" s="167">
        <v>11339.32</v>
      </c>
      <c r="K2254" s="167">
        <v>13607.19</v>
      </c>
      <c r="L2254" s="167">
        <v>9836.33</v>
      </c>
      <c r="M2254" s="167">
        <v>11803.6</v>
      </c>
      <c r="N2254" s="167">
        <v>6891.55</v>
      </c>
      <c r="O2254" s="167">
        <v>8269.86</v>
      </c>
    </row>
    <row r="2255" spans="1:15">
      <c r="A2255" s="1" t="s">
        <v>9452</v>
      </c>
      <c r="B2255" s="1" t="str">
        <f>VLOOKUP(A2255,'BDD de référence'!$B$5:$D$5006,3,0)</f>
        <v>78</v>
      </c>
      <c r="C2255" s="1" t="str">
        <f>VLOOKUP(A2255,'BDD de référence'!$B$5:$E$5006,4,0)</f>
        <v>Ile-de-France</v>
      </c>
      <c r="D2255" s="201">
        <v>25947.5</v>
      </c>
      <c r="E2255" s="189" t="str">
        <f t="shared" si="35"/>
        <v>Tranche C</v>
      </c>
      <c r="F2255" s="119">
        <f>IFERROR((VLOOKUP(E2255,'Simulations - Consolidé'!$A$41:$P$45,13,0)*D2255+VLOOKUP(E2255,'Simulations - Consolidé'!$A$41:$P$45,14,0)),"")*$B$6</f>
        <v>42240.4734939759</v>
      </c>
      <c r="G2255" s="119" t="str" cm="1">
        <f t="array" ref="G2255">IF(SUMIF('BDD de référence'!$B$6:$B$4786,A2255,'BDD de référence'!$I$6:$I$4786)&gt;0,IFERROR((VLOOKUP(E2255,'Volet 1 - Domaines 2&amp;3'!$A$39:$L$43,11,0)*D2255+VLOOKUP(E2255,'Volet 1 - Domaines 2&amp;3'!$A$39:$L$43,12,0))*$B$6,error),"")</f>
        <v/>
      </c>
      <c r="H2255" s="119" t="str" cm="1">
        <f t="array" ref="H2255">IF(SUMIF('BDD de référence'!$B$6:$B$4786,A2255,'BDD de référence'!$J$6:$J$4786)&gt;0,IFERROR((VLOOKUP(E2255,'Volet 1 - Domaines 2&amp;3'!$A$39:$L$43,11,0)*D2255+VLOOKUP(E2255,'Volet 1 - Domaines 2&amp;3'!$A$39:$L$43,12,0))*$B$6,error),"")</f>
        <v/>
      </c>
      <c r="I2255" s="119">
        <f>IFERROR((VLOOKUP(E2255,'Simulations - Consolidé'!$A$41:$P$45,15,0)*D2255+VLOOKUP(E2255,'Simulations - Consolidé'!$A$41:$P$45,16,0)),"")*$C$6</f>
        <v>18362.7883338231</v>
      </c>
      <c r="J2255" s="167">
        <v>11207.17</v>
      </c>
      <c r="K2255" s="167">
        <v>13448.61</v>
      </c>
      <c r="L2255" s="167">
        <v>9770.25</v>
      </c>
      <c r="M2255" s="167">
        <v>11724.3</v>
      </c>
      <c r="N2255" s="167">
        <v>6832.8200000000006</v>
      </c>
      <c r="O2255" s="167">
        <v>8199.39</v>
      </c>
    </row>
    <row r="2256" spans="1:15">
      <c r="A2256" s="1" t="s">
        <v>9454</v>
      </c>
      <c r="B2256" s="1" t="str">
        <f>VLOOKUP(A2256,'BDD de référence'!$B$5:$D$5006,3,0)</f>
        <v>78</v>
      </c>
      <c r="C2256" s="1" t="str">
        <f>VLOOKUP(A2256,'BDD de référence'!$B$5:$E$5006,4,0)</f>
        <v>Ile-de-France</v>
      </c>
      <c r="D2256" s="201">
        <v>16376.5</v>
      </c>
      <c r="E2256" s="189" t="str">
        <f t="shared" si="35"/>
        <v>Tranche B</v>
      </c>
      <c r="F2256" s="119">
        <f>IFERROR((VLOOKUP(E2256,'Simulations - Consolidé'!$A$41:$P$45,13,0)*D2256+VLOOKUP(E2256,'Simulations - Consolidé'!$A$41:$P$45,14,0)),"")*$B$6</f>
        <v>32740.683870967743</v>
      </c>
      <c r="G2256" s="119" t="str" cm="1">
        <f t="array" ref="G2256">IF(SUMIF('BDD de référence'!$B$6:$B$4786,A2256,'BDD de référence'!$I$6:$I$4786)&gt;0,IFERROR((VLOOKUP(E2256,'Volet 1 - Domaines 2&amp;3'!$A$39:$L$43,11,0)*D2256+VLOOKUP(E2256,'Volet 1 - Domaines 2&amp;3'!$A$39:$L$43,12,0))*$B$6,error),"")</f>
        <v/>
      </c>
      <c r="H2256" s="119" t="str" cm="1">
        <f t="array" ref="H2256">IF(SUMIF('BDD de référence'!$B$6:$B$4786,A2256,'BDD de référence'!$J$6:$J$4786)&gt;0,IFERROR((VLOOKUP(E2256,'Volet 1 - Domaines 2&amp;3'!$A$39:$L$43,11,0)*D2256+VLOOKUP(E2256,'Volet 1 - Domaines 2&amp;3'!$A$39:$L$43,12,0))*$B$6,error),"")</f>
        <v/>
      </c>
      <c r="I2256" s="119">
        <f>IFERROR((VLOOKUP(E2256,'Simulations - Consolidé'!$A$41:$P$45,15,0)*D2256+VLOOKUP(E2256,'Simulations - Consolidé'!$A$41:$P$45,16,0)),"")*$C$6</f>
        <v>14233.037608182532</v>
      </c>
      <c r="J2256" s="167">
        <v>9022.630000000001</v>
      </c>
      <c r="K2256" s="167">
        <v>10827.16</v>
      </c>
      <c r="L2256" s="167">
        <v>7937.24</v>
      </c>
      <c r="M2256" s="167">
        <v>9524.69</v>
      </c>
      <c r="N2256" s="167">
        <v>6172.85</v>
      </c>
      <c r="O2256" s="167">
        <v>7407.42</v>
      </c>
    </row>
    <row r="2257" spans="1:15">
      <c r="A2257" s="1" t="s">
        <v>9435</v>
      </c>
      <c r="B2257" s="1" t="str">
        <f>VLOOKUP(A2257,'BDD de référence'!$B$5:$D$5006,3,0)</f>
        <v>78</v>
      </c>
      <c r="C2257" s="1" t="str">
        <f>VLOOKUP(A2257,'BDD de référence'!$B$5:$E$5006,4,0)</f>
        <v>Ile-de-France</v>
      </c>
      <c r="D2257" s="201">
        <v>26805</v>
      </c>
      <c r="E2257" s="189" t="str">
        <f t="shared" si="35"/>
        <v>Tranche C</v>
      </c>
      <c r="F2257" s="119">
        <f>IFERROR((VLOOKUP(E2257,'Simulations - Consolidé'!$A$41:$P$45,13,0)*D2257+VLOOKUP(E2257,'Simulations - Consolidé'!$A$41:$P$45,14,0)),"")*$B$6</f>
        <v>42598.763855421683</v>
      </c>
      <c r="G2257" s="119" t="str" cm="1">
        <f t="array" ref="G2257">IF(SUMIF('BDD de référence'!$B$6:$B$4786,A2257,'BDD de référence'!$I$6:$I$4786)&gt;0,IFERROR((VLOOKUP(E2257,'Volet 1 - Domaines 2&amp;3'!$A$39:$L$43,11,0)*D2257+VLOOKUP(E2257,'Volet 1 - Domaines 2&amp;3'!$A$39:$L$43,12,0))*$B$6,error),"")</f>
        <v/>
      </c>
      <c r="H2257" s="119" cm="1">
        <f t="array" ref="H2257">IF(SUMIF('BDD de référence'!$B$6:$B$4786,A2257,'BDD de référence'!$J$6:$J$4786)&gt;0,IFERROR((VLOOKUP(E2257,'Volet 1 - Domaines 2&amp;3'!$A$39:$L$43,11,0)*D2257+VLOOKUP(E2257,'Volet 1 - Domaines 2&amp;3'!$A$39:$L$43,12,0))*$B$6,error),"")</f>
        <v>22558.50843373494</v>
      </c>
      <c r="I2257" s="119">
        <f>IFERROR((VLOOKUP(E2257,'Simulations - Consolidé'!$A$41:$P$45,15,0)*D2257+VLOOKUP(E2257,'Simulations - Consolidé'!$A$41:$P$45,16,0)),"")*$C$6</f>
        <v>18518.544401998242</v>
      </c>
      <c r="J2257" s="167">
        <v>11300.15</v>
      </c>
      <c r="K2257" s="167">
        <v>13560.18</v>
      </c>
      <c r="L2257" s="167">
        <v>9816.75</v>
      </c>
      <c r="M2257" s="167">
        <v>11780.1</v>
      </c>
      <c r="N2257" s="167">
        <v>6874.1500000000005</v>
      </c>
      <c r="O2257" s="167">
        <v>8248.98</v>
      </c>
    </row>
    <row r="2258" spans="1:15">
      <c r="A2258" s="1" t="s">
        <v>9483</v>
      </c>
      <c r="B2258" s="1" t="str">
        <f>VLOOKUP(A2258,'BDD de référence'!$B$5:$D$5006,3,0)</f>
        <v>78</v>
      </c>
      <c r="C2258" s="1" t="str">
        <f>VLOOKUP(A2258,'BDD de référence'!$B$5:$E$5006,4,0)</f>
        <v>Ile-de-France</v>
      </c>
      <c r="D2258" s="201">
        <v>10150.5</v>
      </c>
      <c r="E2258" s="189" t="str">
        <f t="shared" si="35"/>
        <v>Tranche B</v>
      </c>
      <c r="F2258" s="119">
        <f>IFERROR((VLOOKUP(E2258,'Simulations - Consolidé'!$A$41:$P$45,13,0)*D2258+VLOOKUP(E2258,'Simulations - Consolidé'!$A$41:$P$45,14,0)),"")*$B$6</f>
        <v>24546.464516129028</v>
      </c>
      <c r="G2258" s="119" cm="1">
        <f t="array" ref="G2258">IF(SUMIF('BDD de référence'!$B$6:$B$4786,A2258,'BDD de référence'!$I$6:$I$4786)&gt;0,IFERROR((VLOOKUP(E2258,'Volet 1 - Domaines 2&amp;3'!$A$39:$L$43,11,0)*D2258+VLOOKUP(E2258,'Volet 1 - Domaines 2&amp;3'!$A$39:$L$43,12,0))*$B$6,error),"")</f>
        <v>13296.001612903225</v>
      </c>
      <c r="H2258" s="119" t="str" cm="1">
        <f t="array" ref="H2258">IF(SUMIF('BDD de référence'!$B$6:$B$4786,A2258,'BDD de référence'!$J$6:$J$4786)&gt;0,IFERROR((VLOOKUP(E2258,'Volet 1 - Domaines 2&amp;3'!$A$39:$L$43,11,0)*D2258+VLOOKUP(E2258,'Volet 1 - Domaines 2&amp;3'!$A$39:$L$43,12,0))*$B$6,error),"")</f>
        <v/>
      </c>
      <c r="I2258" s="119">
        <f>IFERROR((VLOOKUP(E2258,'Simulations - Consolidé'!$A$41:$P$45,15,0)*D2258+VLOOKUP(E2258,'Simulations - Consolidé'!$A$41:$P$45,16,0)),"")*$C$6</f>
        <v>10670.844689221085</v>
      </c>
      <c r="J2258" s="167">
        <v>7181.6</v>
      </c>
      <c r="K2258" s="167">
        <v>8617.92</v>
      </c>
      <c r="L2258" s="167">
        <v>6263.59</v>
      </c>
      <c r="M2258" s="167">
        <v>7516.31</v>
      </c>
      <c r="N2258" s="167">
        <v>5670.75</v>
      </c>
      <c r="O2258" s="167">
        <v>6804.9</v>
      </c>
    </row>
    <row r="2259" spans="1:15">
      <c r="A2259" s="1" t="s">
        <v>9402</v>
      </c>
      <c r="B2259" s="1" t="str">
        <f>VLOOKUP(A2259,'BDD de référence'!$B$5:$D$5006,3,0)</f>
        <v>78</v>
      </c>
      <c r="C2259" s="1" t="str">
        <f>VLOOKUP(A2259,'BDD de référence'!$B$5:$E$5006,4,0)</f>
        <v>Ile-de-France</v>
      </c>
      <c r="D2259" s="201">
        <v>66676.5</v>
      </c>
      <c r="E2259" s="189" t="str">
        <f t="shared" si="35"/>
        <v>Tranche C</v>
      </c>
      <c r="F2259" s="119">
        <f>IFERROR((VLOOKUP(E2259,'Simulations - Consolidé'!$A$41:$P$45,13,0)*D2259+VLOOKUP(E2259,'Simulations - Consolidé'!$A$41:$P$45,14,0)),"")*$B$6</f>
        <v>59258.325542168677</v>
      </c>
      <c r="G2259" s="119" cm="1">
        <f t="array" ref="G2259">IF(SUMIF('BDD de référence'!$B$6:$B$4786,A2259,'BDD de référence'!$I$6:$I$4786)&gt;0,IFERROR((VLOOKUP(E2259,'Volet 1 - Domaines 2&amp;3'!$A$39:$L$43,11,0)*D2259+VLOOKUP(E2259,'Volet 1 - Domaines 2&amp;3'!$A$39:$L$43,12,0))*$B$6,error),"")</f>
        <v>26805.063373493977</v>
      </c>
      <c r="H2259" s="119" cm="1">
        <f t="array" ref="H2259">IF(SUMIF('BDD de référence'!$B$6:$B$4786,A2259,'BDD de référence'!$J$6:$J$4786)&gt;0,IFERROR((VLOOKUP(E2259,'Volet 1 - Domaines 2&amp;3'!$A$39:$L$43,11,0)*D2259+VLOOKUP(E2259,'Volet 1 - Domaines 2&amp;3'!$A$39:$L$43,12,0))*$B$6,error),"")</f>
        <v>26805.063373493977</v>
      </c>
      <c r="I2259" s="119">
        <f>IFERROR((VLOOKUP(E2259,'Simulations - Consolidé'!$A$41:$P$45,15,0)*D2259+VLOOKUP(E2259,'Simulations - Consolidé'!$A$41:$P$45,16,0)),"")*$C$6</f>
        <v>25760.792882750513</v>
      </c>
      <c r="J2259" s="167">
        <v>15623.56</v>
      </c>
      <c r="K2259" s="167">
        <v>18748.28</v>
      </c>
      <c r="L2259" s="167">
        <v>11978.45</v>
      </c>
      <c r="M2259" s="167">
        <v>14374.14</v>
      </c>
      <c r="N2259" s="167">
        <v>8795.66</v>
      </c>
      <c r="O2259" s="167">
        <v>10554.800000000001</v>
      </c>
    </row>
    <row r="2260" spans="1:15">
      <c r="A2260" s="1" t="s">
        <v>9518</v>
      </c>
      <c r="B2260" s="1" t="str">
        <f>VLOOKUP(A2260,'BDD de référence'!$B$5:$D$5006,3,0)</f>
        <v>78</v>
      </c>
      <c r="C2260" s="1" t="str">
        <f>VLOOKUP(A2260,'BDD de référence'!$B$5:$E$5006,4,0)</f>
        <v>Ile-de-France</v>
      </c>
      <c r="D2260" s="201">
        <v>2194</v>
      </c>
      <c r="E2260" s="189" t="str">
        <f t="shared" si="35"/>
        <v>Tranche A</v>
      </c>
      <c r="F2260" s="119">
        <f>IFERROR((VLOOKUP(E2260,'Simulations - Consolidé'!$A$41:$P$45,13,0)*D2260+VLOOKUP(E2260,'Simulations - Consolidé'!$A$41:$P$45,14,0)),"")*$B$6</f>
        <v>16898.485714285714</v>
      </c>
      <c r="G2260" s="119" t="str" cm="1">
        <f t="array" ref="G2260">IF(SUMIF('BDD de référence'!$B$6:$B$4786,A2260,'BDD de référence'!$I$6:$I$4786)&gt;0,IFERROR((VLOOKUP(E2260,'Volet 1 - Domaines 2&amp;3'!$A$39:$L$43,11,0)*D2260+VLOOKUP(E2260,'Volet 1 - Domaines 2&amp;3'!$A$39:$L$43,12,0))*$B$6,error),"")</f>
        <v/>
      </c>
      <c r="H2260" s="119" t="str" cm="1">
        <f t="array" ref="H2260">IF(SUMIF('BDD de référence'!$B$6:$B$4786,A2260,'BDD de référence'!$J$6:$J$4786)&gt;0,IFERROR((VLOOKUP(E2260,'Volet 1 - Domaines 2&amp;3'!$A$39:$L$43,11,0)*D2260+VLOOKUP(E2260,'Volet 1 - Domaines 2&amp;3'!$A$39:$L$43,12,0))*$B$6,error),"")</f>
        <v/>
      </c>
      <c r="I2260" s="119">
        <f>IFERROR((VLOOKUP(E2260,'Simulations - Consolidé'!$A$41:$P$45,15,0)*D2260+VLOOKUP(E2260,'Simulations - Consolidé'!$A$41:$P$45,16,0)),"")*$C$6</f>
        <v>7346.113588850174</v>
      </c>
      <c r="J2260" s="167">
        <v>5105.72</v>
      </c>
      <c r="K2260" s="167">
        <v>6126.87</v>
      </c>
      <c r="L2260" s="167">
        <v>4558.46</v>
      </c>
      <c r="M2260" s="167">
        <v>5470.16</v>
      </c>
      <c r="N2260" s="167">
        <v>4844.5300000000007</v>
      </c>
      <c r="O2260" s="167">
        <v>5813.4400000000005</v>
      </c>
    </row>
    <row r="2261" spans="1:15">
      <c r="A2261" s="1" t="s">
        <v>9579</v>
      </c>
      <c r="B2261" s="1" t="str">
        <f>VLOOKUP(A2261,'BDD de référence'!$B$5:$D$5006,3,0)</f>
        <v>78</v>
      </c>
      <c r="C2261" s="1" t="str">
        <f>VLOOKUP(A2261,'BDD de référence'!$B$5:$E$5006,4,0)</f>
        <v>Ile-de-France</v>
      </c>
      <c r="D2261" s="201">
        <v>1</v>
      </c>
      <c r="E2261" s="189" t="str">
        <f t="shared" si="35"/>
        <v>Tranche A</v>
      </c>
      <c r="F2261" s="119">
        <f>IFERROR((VLOOKUP(E2261,'Simulations - Consolidé'!$A$41:$P$45,13,0)*D2261+VLOOKUP(E2261,'Simulations - Consolidé'!$A$41:$P$45,14,0)),"")*$B$6</f>
        <v>15300.72857142857</v>
      </c>
      <c r="G2261" s="119" t="str" cm="1">
        <f t="array" ref="G2261">IF(SUMIF('BDD de référence'!$B$6:$B$4786,A2261,'BDD de référence'!$I$6:$I$4786)&gt;0,IFERROR((VLOOKUP(E2261,'Volet 1 - Domaines 2&amp;3'!$A$39:$L$43,11,0)*D2261+VLOOKUP(E2261,'Volet 1 - Domaines 2&amp;3'!$A$39:$L$43,12,0))*$B$6,error),"")</f>
        <v/>
      </c>
      <c r="H2261" s="119" t="str" cm="1">
        <f t="array" ref="H2261">IF(SUMIF('BDD de référence'!$B$6:$B$4786,A2261,'BDD de référence'!$J$6:$J$4786)&gt;0,IFERROR((VLOOKUP(E2261,'Volet 1 - Domaines 2&amp;3'!$A$39:$L$43,11,0)*D2261+VLOOKUP(E2261,'Volet 1 - Domaines 2&amp;3'!$A$39:$L$43,12,0))*$B$6,error),"")</f>
        <v/>
      </c>
      <c r="I2261" s="119">
        <f>IFERROR((VLOOKUP(E2261,'Simulations - Consolidé'!$A$41:$P$45,15,0)*D2261+VLOOKUP(E2261,'Simulations - Consolidé'!$A$41:$P$45,16,0)),"")*$C$6</f>
        <v>6651.5362369337981</v>
      </c>
      <c r="J2261" s="167">
        <v>4583.58</v>
      </c>
      <c r="K2261" s="167">
        <v>5500.3</v>
      </c>
      <c r="L2261" s="167">
        <v>4166.8500000000004</v>
      </c>
      <c r="M2261" s="167">
        <v>5000.22</v>
      </c>
      <c r="N2261" s="167">
        <v>4583.46</v>
      </c>
      <c r="O2261" s="167">
        <v>5500.16</v>
      </c>
    </row>
    <row r="2262" spans="1:15">
      <c r="A2262" s="1" t="s">
        <v>9515</v>
      </c>
      <c r="B2262" s="1" t="str">
        <f>VLOOKUP(A2262,'BDD de référence'!$B$5:$D$5006,3,0)</f>
        <v>78</v>
      </c>
      <c r="C2262" s="1" t="str">
        <f>VLOOKUP(A2262,'BDD de référence'!$B$5:$E$5006,4,0)</f>
        <v>Ile-de-France</v>
      </c>
      <c r="D2262" s="201">
        <v>3003.5</v>
      </c>
      <c r="E2262" s="189" t="str">
        <f t="shared" si="35"/>
        <v>Tranche A</v>
      </c>
      <c r="F2262" s="119">
        <f>IFERROR((VLOOKUP(E2262,'Simulations - Consolidé'!$A$41:$P$45,13,0)*D2262+VLOOKUP(E2262,'Simulations - Consolidé'!$A$41:$P$45,14,0)),"")*$B$6</f>
        <v>17488.264285714286</v>
      </c>
      <c r="G2262" s="119" t="str" cm="1">
        <f t="array" ref="G2262">IF(SUMIF('BDD de référence'!$B$6:$B$4786,A2262,'BDD de référence'!$I$6:$I$4786)&gt;0,IFERROR((VLOOKUP(E2262,'Volet 1 - Domaines 2&amp;3'!$A$39:$L$43,11,0)*D2262+VLOOKUP(E2262,'Volet 1 - Domaines 2&amp;3'!$A$39:$L$43,12,0))*$B$6,error),"")</f>
        <v/>
      </c>
      <c r="H2262" s="119" t="str" cm="1">
        <f t="array" ref="H2262">IF(SUMIF('BDD de référence'!$B$6:$B$4786,A2262,'BDD de référence'!$J$6:$J$4786)&gt;0,IFERROR((VLOOKUP(E2262,'Volet 1 - Domaines 2&amp;3'!$A$39:$L$43,11,0)*D2262+VLOOKUP(E2262,'Volet 1 - Domaines 2&amp;3'!$A$39:$L$43,12,0))*$B$6,error),"")</f>
        <v/>
      </c>
      <c r="I2262" s="119">
        <f>IFERROR((VLOOKUP(E2262,'Simulations - Consolidé'!$A$41:$P$45,15,0)*D2262+VLOOKUP(E2262,'Simulations - Consolidé'!$A$41:$P$45,16,0)),"")*$C$6</f>
        <v>7602.5022648083614</v>
      </c>
      <c r="J2262" s="167">
        <v>5298.46</v>
      </c>
      <c r="K2262" s="167">
        <v>6358.16</v>
      </c>
      <c r="L2262" s="167">
        <v>4703.01</v>
      </c>
      <c r="M2262" s="167">
        <v>5643.62</v>
      </c>
      <c r="N2262" s="167">
        <v>4940.8999999999996</v>
      </c>
      <c r="O2262" s="167">
        <v>5929.08</v>
      </c>
    </row>
    <row r="2263" spans="1:15">
      <c r="A2263" s="1" t="s">
        <v>9419</v>
      </c>
      <c r="B2263" s="1" t="str">
        <f>VLOOKUP(A2263,'BDD de référence'!$B$5:$D$5006,3,0)</f>
        <v>78</v>
      </c>
      <c r="C2263" s="1" t="str">
        <f>VLOOKUP(A2263,'BDD de référence'!$B$5:$E$5006,4,0)</f>
        <v>Ile-de-France</v>
      </c>
      <c r="D2263" s="201">
        <v>36298</v>
      </c>
      <c r="E2263" s="189" t="str">
        <f t="shared" si="35"/>
        <v>Tranche C</v>
      </c>
      <c r="F2263" s="119">
        <f>IFERROR((VLOOKUP(E2263,'Simulations - Consolidé'!$A$41:$P$45,13,0)*D2263+VLOOKUP(E2263,'Simulations - Consolidé'!$A$41:$P$45,14,0)),"")*$B$6</f>
        <v>46565.236626506026</v>
      </c>
      <c r="G2263" s="119" t="str" cm="1">
        <f t="array" ref="G2263">IF(SUMIF('BDD de référence'!$B$6:$B$4786,A2263,'BDD de référence'!$I$6:$I$4786)&gt;0,IFERROR((VLOOKUP(E2263,'Volet 1 - Domaines 2&amp;3'!$A$39:$L$43,11,0)*D2263+VLOOKUP(E2263,'Volet 1 - Domaines 2&amp;3'!$A$39:$L$43,12,0))*$B$6,error),"")</f>
        <v/>
      </c>
      <c r="H2263" s="119" cm="1">
        <f t="array" ref="H2263">IF(SUMIF('BDD de référence'!$B$6:$B$4786,A2263,'BDD de référence'!$J$6:$J$4786)&gt;0,IFERROR((VLOOKUP(E2263,'Volet 1 - Domaines 2&amp;3'!$A$39:$L$43,11,0)*D2263+VLOOKUP(E2263,'Volet 1 - Domaines 2&amp;3'!$A$39:$L$43,12,0))*$B$6,error),"")</f>
        <v>23569.570120481927</v>
      </c>
      <c r="I2263" s="119">
        <f>IFERROR((VLOOKUP(E2263,'Simulations - Consolidé'!$A$41:$P$45,15,0)*D2263+VLOOKUP(E2263,'Simulations - Consolidé'!$A$41:$P$45,16,0)),"")*$C$6</f>
        <v>20242.850355568615</v>
      </c>
      <c r="J2263" s="167">
        <v>12329.51</v>
      </c>
      <c r="K2263" s="167">
        <v>14795.42</v>
      </c>
      <c r="L2263" s="167">
        <v>10331.43</v>
      </c>
      <c r="M2263" s="167">
        <v>12397.72</v>
      </c>
      <c r="N2263" s="167">
        <v>7331.64</v>
      </c>
      <c r="O2263" s="167">
        <v>8797.9699999999993</v>
      </c>
    </row>
    <row r="2264" spans="1:15">
      <c r="A2264" s="1" t="s">
        <v>9430</v>
      </c>
      <c r="B2264" s="1" t="str">
        <f>VLOOKUP(A2264,'BDD de référence'!$B$5:$D$5006,3,0)</f>
        <v>78</v>
      </c>
      <c r="C2264" s="1" t="str">
        <f>VLOOKUP(A2264,'BDD de référence'!$B$5:$E$5006,4,0)</f>
        <v>Ile-de-France</v>
      </c>
      <c r="D2264" s="201">
        <v>30344.5</v>
      </c>
      <c r="E2264" s="189" t="str">
        <f t="shared" si="35"/>
        <v>Tranche C</v>
      </c>
      <c r="F2264" s="119">
        <f>IFERROR((VLOOKUP(E2264,'Simulations - Consolidé'!$A$41:$P$45,13,0)*D2264+VLOOKUP(E2264,'Simulations - Consolidé'!$A$41:$P$45,14,0)),"")*$B$6</f>
        <v>44077.677831325302</v>
      </c>
      <c r="G2264" s="119" t="str" cm="1">
        <f t="array" ref="G2264">IF(SUMIF('BDD de référence'!$B$6:$B$4786,A2264,'BDD de référence'!$I$6:$I$4786)&gt;0,IFERROR((VLOOKUP(E2264,'Volet 1 - Domaines 2&amp;3'!$A$39:$L$43,11,0)*D2264+VLOOKUP(E2264,'Volet 1 - Domaines 2&amp;3'!$A$39:$L$43,12,0))*$B$6,error),"")</f>
        <v/>
      </c>
      <c r="H2264" s="119" t="str" cm="1">
        <f t="array" ref="H2264">IF(SUMIF('BDD de référence'!$B$6:$B$4786,A2264,'BDD de référence'!$J$6:$J$4786)&gt;0,IFERROR((VLOOKUP(E2264,'Volet 1 - Domaines 2&amp;3'!$A$39:$L$43,11,0)*D2264+VLOOKUP(E2264,'Volet 1 - Domaines 2&amp;3'!$A$39:$L$43,12,0))*$B$6,error),"")</f>
        <v/>
      </c>
      <c r="I2264" s="119">
        <f>IFERROR((VLOOKUP(E2264,'Simulations - Consolidé'!$A$41:$P$45,15,0)*D2264+VLOOKUP(E2264,'Simulations - Consolidé'!$A$41:$P$45,16,0)),"")*$C$6</f>
        <v>19161.458225095506</v>
      </c>
      <c r="J2264" s="167">
        <v>11683.95</v>
      </c>
      <c r="K2264" s="167">
        <v>14020.74</v>
      </c>
      <c r="L2264" s="167">
        <v>10008.65</v>
      </c>
      <c r="M2264" s="167">
        <v>12010.38</v>
      </c>
      <c r="N2264" s="167">
        <v>7044.72</v>
      </c>
      <c r="O2264" s="167">
        <v>8453.67</v>
      </c>
    </row>
    <row r="2265" spans="1:15">
      <c r="A2265" s="1" t="s">
        <v>9476</v>
      </c>
      <c r="B2265" s="1" t="str">
        <f>VLOOKUP(A2265,'BDD de référence'!$B$5:$D$5006,3,0)</f>
        <v>78</v>
      </c>
      <c r="C2265" s="1" t="str">
        <f>VLOOKUP(A2265,'BDD de référence'!$B$5:$E$5006,4,0)</f>
        <v>Ile-de-France</v>
      </c>
      <c r="D2265" s="201">
        <v>11005.5</v>
      </c>
      <c r="E2265" s="189" t="str">
        <f t="shared" si="35"/>
        <v>Tranche B</v>
      </c>
      <c r="F2265" s="119">
        <f>IFERROR((VLOOKUP(E2265,'Simulations - Consolidé'!$A$41:$P$45,13,0)*D2265+VLOOKUP(E2265,'Simulations - Consolidé'!$A$41:$P$45,14,0)),"")*$B$6</f>
        <v>25671.754838709676</v>
      </c>
      <c r="G2265" s="119" t="str" cm="1">
        <f t="array" ref="G2265">IF(SUMIF('BDD de référence'!$B$6:$B$4786,A2265,'BDD de référence'!$I$6:$I$4786)&gt;0,IFERROR((VLOOKUP(E2265,'Volet 1 - Domaines 2&amp;3'!$A$39:$L$43,11,0)*D2265+VLOOKUP(E2265,'Volet 1 - Domaines 2&amp;3'!$A$39:$L$43,12,0))*$B$6,error),"")</f>
        <v/>
      </c>
      <c r="H2265" s="119" t="str" cm="1">
        <f t="array" ref="H2265">IF(SUMIF('BDD de référence'!$B$6:$B$4786,A2265,'BDD de référence'!$J$6:$J$4786)&gt;0,IFERROR((VLOOKUP(E2265,'Volet 1 - Domaines 2&amp;3'!$A$39:$L$43,11,0)*D2265+VLOOKUP(E2265,'Volet 1 - Domaines 2&amp;3'!$A$39:$L$43,12,0))*$B$6,error),"")</f>
        <v/>
      </c>
      <c r="I2265" s="119">
        <f>IFERROR((VLOOKUP(E2265,'Simulations - Consolidé'!$A$41:$P$45,15,0)*D2265+VLOOKUP(E2265,'Simulations - Consolidé'!$A$41:$P$45,16,0)),"")*$C$6</f>
        <v>11160.03115656963</v>
      </c>
      <c r="J2265" s="167">
        <v>7434.43</v>
      </c>
      <c r="K2265" s="167">
        <v>8921.32</v>
      </c>
      <c r="L2265" s="167">
        <v>6493.42</v>
      </c>
      <c r="M2265" s="167">
        <v>7792.1100000000006</v>
      </c>
      <c r="N2265" s="167">
        <v>5739.7</v>
      </c>
      <c r="O2265" s="167">
        <v>6887.64</v>
      </c>
    </row>
    <row r="2266" spans="1:15">
      <c r="A2266" s="1" t="s">
        <v>9440</v>
      </c>
      <c r="B2266" s="1" t="str">
        <f>VLOOKUP(A2266,'BDD de référence'!$B$5:$D$5006,3,0)</f>
        <v>78</v>
      </c>
      <c r="C2266" s="1" t="str">
        <f>VLOOKUP(A2266,'BDD de référence'!$B$5:$E$5006,4,0)</f>
        <v>Ile-de-France</v>
      </c>
      <c r="D2266" s="201">
        <v>23865</v>
      </c>
      <c r="E2266" s="189" t="str">
        <f t="shared" si="35"/>
        <v>Tranche C</v>
      </c>
      <c r="F2266" s="119">
        <f>IFERROR((VLOOKUP(E2266,'Simulations - Consolidé'!$A$41:$P$45,13,0)*D2266+VLOOKUP(E2266,'Simulations - Consolidé'!$A$41:$P$45,14,0)),"")*$B$6</f>
        <v>41370.339759036142</v>
      </c>
      <c r="G2266" s="119" t="str" cm="1">
        <f t="array" ref="G2266">IF(SUMIF('BDD de référence'!$B$6:$B$4786,A2266,'BDD de référence'!$I$6:$I$4786)&gt;0,IFERROR((VLOOKUP(E2266,'Volet 1 - Domaines 2&amp;3'!$A$39:$L$43,11,0)*D2266+VLOOKUP(E2266,'Volet 1 - Domaines 2&amp;3'!$A$39:$L$43,12,0))*$B$6,error),"")</f>
        <v/>
      </c>
      <c r="H2266" s="119" t="str" cm="1">
        <f t="array" ref="H2266">IF(SUMIF('BDD de référence'!$B$6:$B$4786,A2266,'BDD de référence'!$J$6:$J$4786)&gt;0,IFERROR((VLOOKUP(E2266,'Volet 1 - Domaines 2&amp;3'!$A$39:$L$43,11,0)*D2266+VLOOKUP(E2266,'Volet 1 - Domaines 2&amp;3'!$A$39:$L$43,12,0))*$B$6,error),"")</f>
        <v/>
      </c>
      <c r="I2266" s="119">
        <f>IFERROR((VLOOKUP(E2266,'Simulations - Consolidé'!$A$41:$P$45,15,0)*D2266+VLOOKUP(E2266,'Simulations - Consolidé'!$A$41:$P$45,16,0)),"")*$C$6</f>
        <v>17984.523596826333</v>
      </c>
      <c r="J2266" s="167">
        <v>10981.35</v>
      </c>
      <c r="K2266" s="167">
        <v>13177.62</v>
      </c>
      <c r="L2266" s="167">
        <v>9657.35</v>
      </c>
      <c r="M2266" s="167">
        <v>11588.82</v>
      </c>
      <c r="N2266" s="167">
        <v>6732.45</v>
      </c>
      <c r="O2266" s="167">
        <v>8078.94</v>
      </c>
    </row>
    <row r="2267" spans="1:15">
      <c r="A2267" s="1" t="s">
        <v>9422</v>
      </c>
      <c r="B2267" s="1" t="str">
        <f>VLOOKUP(A2267,'BDD de référence'!$B$5:$D$5006,3,0)</f>
        <v>78</v>
      </c>
      <c r="C2267" s="1" t="str">
        <f>VLOOKUP(A2267,'BDD de référence'!$B$5:$E$5006,4,0)</f>
        <v>Ile-de-France</v>
      </c>
      <c r="D2267" s="201">
        <v>36049.5</v>
      </c>
      <c r="E2267" s="189" t="str">
        <f t="shared" si="35"/>
        <v>Tranche C</v>
      </c>
      <c r="F2267" s="119">
        <f>IFERROR((VLOOKUP(E2267,'Simulations - Consolidé'!$A$41:$P$45,13,0)*D2267+VLOOKUP(E2267,'Simulations - Consolidé'!$A$41:$P$45,14,0)),"")*$B$6</f>
        <v>46461.405542168672</v>
      </c>
      <c r="G2267" s="119" t="str" cm="1">
        <f t="array" ref="G2267">IF(SUMIF('BDD de référence'!$B$6:$B$4786,A2267,'BDD de référence'!$I$6:$I$4786)&gt;0,IFERROR((VLOOKUP(E2267,'Volet 1 - Domaines 2&amp;3'!$A$39:$L$43,11,0)*D2267+VLOOKUP(E2267,'Volet 1 - Domaines 2&amp;3'!$A$39:$L$43,12,0))*$B$6,error),"")</f>
        <v/>
      </c>
      <c r="H2267" s="119" cm="1">
        <f t="array" ref="H2267">IF(SUMIF('BDD de référence'!$B$6:$B$4786,A2267,'BDD de référence'!$J$6:$J$4786)&gt;0,IFERROR((VLOOKUP(E2267,'Volet 1 - Domaines 2&amp;3'!$A$39:$L$43,11,0)*D2267+VLOOKUP(E2267,'Volet 1 - Domaines 2&amp;3'!$A$39:$L$43,12,0))*$B$6,error),"")</f>
        <v>23543.103373493974</v>
      </c>
      <c r="I2267" s="119">
        <f>IFERROR((VLOOKUP(E2267,'Simulations - Consolidé'!$A$41:$P$45,15,0)*D2267+VLOOKUP(E2267,'Simulations - Consolidé'!$A$41:$P$45,16,0)),"")*$C$6</f>
        <v>20197.712882750515</v>
      </c>
      <c r="J2267" s="167">
        <v>12302.56</v>
      </c>
      <c r="K2267" s="167">
        <v>14763.08</v>
      </c>
      <c r="L2267" s="167">
        <v>10317.950000000001</v>
      </c>
      <c r="M2267" s="167">
        <v>12381.54</v>
      </c>
      <c r="N2267" s="167">
        <v>7319.66</v>
      </c>
      <c r="O2267" s="167">
        <v>8783.6</v>
      </c>
    </row>
    <row r="2268" spans="1:15">
      <c r="A2268" s="1" t="s">
        <v>9464</v>
      </c>
      <c r="B2268" s="1" t="str">
        <f>VLOOKUP(A2268,'BDD de référence'!$B$5:$D$5006,3,0)</f>
        <v>78</v>
      </c>
      <c r="C2268" s="1" t="str">
        <f>VLOOKUP(A2268,'BDD de référence'!$B$5:$E$5006,4,0)</f>
        <v>Ile-de-France</v>
      </c>
      <c r="D2268" s="201">
        <v>12692.5</v>
      </c>
      <c r="E2268" s="189" t="str">
        <f t="shared" si="35"/>
        <v>Tranche B</v>
      </c>
      <c r="F2268" s="119">
        <f>IFERROR((VLOOKUP(E2268,'Simulations - Consolidé'!$A$41:$P$45,13,0)*D2268+VLOOKUP(E2268,'Simulations - Consolidé'!$A$41:$P$45,14,0)),"")*$B$6</f>
        <v>27892.064516129027</v>
      </c>
      <c r="G2268" s="119" t="str" cm="1">
        <f t="array" ref="G2268">IF(SUMIF('BDD de référence'!$B$6:$B$4786,A2268,'BDD de référence'!$I$6:$I$4786)&gt;0,IFERROR((VLOOKUP(E2268,'Volet 1 - Domaines 2&amp;3'!$A$39:$L$43,11,0)*D2268+VLOOKUP(E2268,'Volet 1 - Domaines 2&amp;3'!$A$39:$L$43,12,0))*$B$6,error),"")</f>
        <v/>
      </c>
      <c r="H2268" s="119" t="str" cm="1">
        <f t="array" ref="H2268">IF(SUMIF('BDD de référence'!$B$6:$B$4786,A2268,'BDD de référence'!$J$6:$J$4786)&gt;0,IFERROR((VLOOKUP(E2268,'Volet 1 - Domaines 2&amp;3'!$A$39:$L$43,11,0)*D2268+VLOOKUP(E2268,'Volet 1 - Domaines 2&amp;3'!$A$39:$L$43,12,0))*$B$6,error),"")</f>
        <v/>
      </c>
      <c r="I2268" s="119">
        <f>IFERROR((VLOOKUP(E2268,'Simulations - Consolidé'!$A$41:$P$45,15,0)*D2268+VLOOKUP(E2268,'Simulations - Consolidé'!$A$41:$P$45,16,0)),"")*$C$6</f>
        <v>12125.244689221086</v>
      </c>
      <c r="J2268" s="167">
        <v>7933.27</v>
      </c>
      <c r="K2268" s="167">
        <v>9519.93</v>
      </c>
      <c r="L2268" s="167">
        <v>6946.92</v>
      </c>
      <c r="M2268" s="167">
        <v>8336.31</v>
      </c>
      <c r="N2268" s="167">
        <v>5875.75</v>
      </c>
      <c r="O2268" s="167">
        <v>7050.9</v>
      </c>
    </row>
    <row r="2269" spans="1:15">
      <c r="A2269" s="1" t="s">
        <v>9408</v>
      </c>
      <c r="B2269" s="1" t="str">
        <f>VLOOKUP(A2269,'BDD de référence'!$B$5:$D$5006,3,0)</f>
        <v>78</v>
      </c>
      <c r="C2269" s="1" t="str">
        <f>VLOOKUP(A2269,'BDD de référence'!$B$5:$E$5006,4,0)</f>
        <v>Ile-de-France</v>
      </c>
      <c r="D2269" s="201">
        <v>49256</v>
      </c>
      <c r="E2269" s="189" t="str">
        <f t="shared" si="35"/>
        <v>Tranche C</v>
      </c>
      <c r="F2269" s="119">
        <f>IFERROR((VLOOKUP(E2269,'Simulations - Consolidé'!$A$41:$P$45,13,0)*D2269+VLOOKUP(E2269,'Simulations - Consolidé'!$A$41:$P$45,14,0)),"")*$B$6</f>
        <v>51979.494939759039</v>
      </c>
      <c r="G2269" s="119" t="str" cm="1">
        <f t="array" ref="G2269">IF(SUMIF('BDD de référence'!$B$6:$B$4786,A2269,'BDD de référence'!$I$6:$I$4786)&gt;0,IFERROR((VLOOKUP(E2269,'Volet 1 - Domaines 2&amp;3'!$A$39:$L$43,11,0)*D2269+VLOOKUP(E2269,'Volet 1 - Domaines 2&amp;3'!$A$39:$L$43,12,0))*$B$6,error),"")</f>
        <v/>
      </c>
      <c r="H2269" s="119" cm="1">
        <f t="array" ref="H2269">IF(SUMIF('BDD de référence'!$B$6:$B$4786,A2269,'BDD de référence'!$J$6:$J$4786)&gt;0,IFERROR((VLOOKUP(E2269,'Volet 1 - Domaines 2&amp;3'!$A$39:$L$43,11,0)*D2269+VLOOKUP(E2269,'Volet 1 - Domaines 2&amp;3'!$A$39:$L$43,12,0))*$B$6,error),"")</f>
        <v>24949.67518072289</v>
      </c>
      <c r="I2269" s="119">
        <f>IFERROR((VLOOKUP(E2269,'Simulations - Consolidé'!$A$41:$P$45,15,0)*D2269+VLOOKUP(E2269,'Simulations - Consolidé'!$A$41:$P$45,16,0)),"")*$C$6</f>
        <v>22596.537972377315</v>
      </c>
      <c r="J2269" s="167">
        <v>13734.6</v>
      </c>
      <c r="K2269" s="167">
        <v>16481.52</v>
      </c>
      <c r="L2269" s="167">
        <v>11033.97</v>
      </c>
      <c r="M2269" s="167">
        <v>13240.77</v>
      </c>
      <c r="N2269" s="167">
        <v>7956.12</v>
      </c>
      <c r="O2269" s="167">
        <v>9547.35</v>
      </c>
    </row>
    <row r="2270" spans="1:15">
      <c r="A2270" s="1" t="s">
        <v>9397</v>
      </c>
      <c r="B2270" s="1" t="str">
        <f>VLOOKUP(A2270,'BDD de référence'!$B$5:$D$5006,3,0)</f>
        <v>78</v>
      </c>
      <c r="C2270" s="1" t="str">
        <f>VLOOKUP(A2270,'BDD de référence'!$B$5:$E$5006,4,0)</f>
        <v>Ile-de-France</v>
      </c>
      <c r="D2270" s="201">
        <v>68302</v>
      </c>
      <c r="E2270" s="189" t="str">
        <f t="shared" si="35"/>
        <v>Tranche C</v>
      </c>
      <c r="F2270" s="119">
        <f>IFERROR((VLOOKUP(E2270,'Simulations - Consolidé'!$A$41:$P$45,13,0)*D2270+VLOOKUP(E2270,'Simulations - Consolidé'!$A$41:$P$45,14,0)),"")*$B$6</f>
        <v>59937.510361445791</v>
      </c>
      <c r="G2270" s="119" t="str" cm="1">
        <f t="array" ref="G2270">IF(SUMIF('BDD de référence'!$B$6:$B$4786,A2270,'BDD de référence'!$I$6:$I$4786)&gt;0,IFERROR((VLOOKUP(E2270,'Volet 1 - Domaines 2&amp;3'!$A$39:$L$43,11,0)*D2270+VLOOKUP(E2270,'Volet 1 - Domaines 2&amp;3'!$A$39:$L$43,12,0))*$B$6,error),"")</f>
        <v/>
      </c>
      <c r="H2270" s="119" cm="1">
        <f t="array" ref="H2270">IF(SUMIF('BDD de référence'!$B$6:$B$4786,A2270,'BDD de référence'!$J$6:$J$4786)&gt;0,IFERROR((VLOOKUP(E2270,'Volet 1 - Domaines 2&amp;3'!$A$39:$L$43,11,0)*D2270+VLOOKUP(E2270,'Volet 1 - Domaines 2&amp;3'!$A$39:$L$43,12,0))*$B$6,error),"")</f>
        <v>26978.188915662649</v>
      </c>
      <c r="I2270" s="119">
        <f>IFERROR((VLOOKUP(E2270,'Simulations - Consolidé'!$A$41:$P$45,15,0)*D2270+VLOOKUP(E2270,'Simulations - Consolidé'!$A$41:$P$45,16,0)),"")*$C$6</f>
        <v>26056.048263297092</v>
      </c>
      <c r="J2270" s="167">
        <v>15799.82</v>
      </c>
      <c r="K2270" s="167">
        <v>18959.789999999997</v>
      </c>
      <c r="L2270" s="167">
        <v>12066.58</v>
      </c>
      <c r="M2270" s="167">
        <v>14479.9</v>
      </c>
      <c r="N2270" s="167">
        <v>8874</v>
      </c>
      <c r="O2270" s="167">
        <v>10648.8</v>
      </c>
    </row>
    <row r="2271" spans="1:15">
      <c r="A2271" s="1" t="s">
        <v>9391</v>
      </c>
      <c r="B2271" s="1" t="str">
        <f>VLOOKUP(A2271,'BDD de référence'!$B$5:$D$5006,3,0)</f>
        <v>78</v>
      </c>
      <c r="C2271" s="1" t="str">
        <f>VLOOKUP(A2271,'BDD de référence'!$B$5:$E$5006,4,0)</f>
        <v>Ile-de-France</v>
      </c>
      <c r="D2271" s="201">
        <v>78988</v>
      </c>
      <c r="E2271" s="189" t="str">
        <f t="shared" si="35"/>
        <v>Tranche C</v>
      </c>
      <c r="F2271" s="119">
        <f>IFERROR((VLOOKUP(E2271,'Simulations - Consolidé'!$A$41:$P$45,13,0)*D2271+VLOOKUP(E2271,'Simulations - Consolidé'!$A$41:$P$45,14,0)),"")*$B$6</f>
        <v>64402.455903614449</v>
      </c>
      <c r="G2271" s="119" t="str" cm="1">
        <f t="array" ref="G2271">IF(SUMIF('BDD de référence'!$B$6:$B$4786,A2271,'BDD de référence'!$I$6:$I$4786)&gt;0,IFERROR((VLOOKUP(E2271,'Volet 1 - Domaines 2&amp;3'!$A$39:$L$43,11,0)*D2271+VLOOKUP(E2271,'Volet 1 - Domaines 2&amp;3'!$A$39:$L$43,12,0))*$B$6,error),"")</f>
        <v/>
      </c>
      <c r="H2271" s="119" t="str" cm="1">
        <f t="array" ref="H2271">IF(SUMIF('BDD de référence'!$B$6:$B$4786,A2271,'BDD de référence'!$J$6:$J$4786)&gt;0,IFERROR((VLOOKUP(E2271,'Volet 1 - Domaines 2&amp;3'!$A$39:$L$43,11,0)*D2271+VLOOKUP(E2271,'Volet 1 - Domaines 2&amp;3'!$A$39:$L$43,12,0))*$B$6,error),"")</f>
        <v/>
      </c>
      <c r="I2271" s="119">
        <f>IFERROR((VLOOKUP(E2271,'Simulations - Consolidé'!$A$41:$P$45,15,0)*D2271+VLOOKUP(E2271,'Simulations - Consolidé'!$A$41:$P$45,16,0)),"")*$C$6</f>
        <v>27997.050414340287</v>
      </c>
      <c r="J2271" s="167">
        <v>16958.55</v>
      </c>
      <c r="K2271" s="167">
        <v>20350.259999999998</v>
      </c>
      <c r="L2271" s="167">
        <v>12645.95</v>
      </c>
      <c r="M2271" s="167">
        <v>15175.14</v>
      </c>
      <c r="N2271" s="167">
        <v>9388.99</v>
      </c>
      <c r="O2271" s="167">
        <v>11266.79</v>
      </c>
    </row>
    <row r="2272" spans="1:15">
      <c r="A2272" s="1" t="s">
        <v>9388</v>
      </c>
      <c r="B2272" s="1" t="str">
        <f>VLOOKUP(A2272,'BDD de référence'!$B$5:$D$5006,3,0)</f>
        <v>78</v>
      </c>
      <c r="C2272" s="1" t="str">
        <f>VLOOKUP(A2272,'BDD de référence'!$B$5:$E$5006,4,0)</f>
        <v>Ile-de-France</v>
      </c>
      <c r="D2272" s="201">
        <v>90586</v>
      </c>
      <c r="E2272" s="189" t="str">
        <f t="shared" si="35"/>
        <v>Tranche C</v>
      </c>
      <c r="F2272" s="119">
        <f>IFERROR((VLOOKUP(E2272,'Simulations - Consolidé'!$A$41:$P$45,13,0)*D2272+VLOOKUP(E2272,'Simulations - Consolidé'!$A$41:$P$45,14,0)),"")*$B$6</f>
        <v>69248.463614457825</v>
      </c>
      <c r="G2272" s="119" t="str" cm="1">
        <f t="array" ref="G2272">IF(SUMIF('BDD de référence'!$B$6:$B$4786,A2272,'BDD de référence'!$I$6:$I$4786)&gt;0,IFERROR((VLOOKUP(E2272,'Volet 1 - Domaines 2&amp;3'!$A$39:$L$43,11,0)*D2272+VLOOKUP(E2272,'Volet 1 - Domaines 2&amp;3'!$A$39:$L$43,12,0))*$B$6,error),"")</f>
        <v/>
      </c>
      <c r="H2272" s="119" cm="1">
        <f t="array" ref="H2272">IF(SUMIF('BDD de référence'!$B$6:$B$4786,A2272,'BDD de référence'!$J$6:$J$4786)&gt;0,IFERROR((VLOOKUP(E2272,'Volet 1 - Domaines 2&amp;3'!$A$39:$L$43,11,0)*D2272+VLOOKUP(E2272,'Volet 1 - Domaines 2&amp;3'!$A$39:$L$43,12,0))*$B$6,error),"")</f>
        <v>29351.569156626509</v>
      </c>
      <c r="I2272" s="119">
        <f>IFERROR((VLOOKUP(E2272,'Simulations - Consolidé'!$A$41:$P$45,15,0)*D2272+VLOOKUP(E2272,'Simulations - Consolidé'!$A$41:$P$45,16,0)),"")*$C$6</f>
        <v>30103.707998824568</v>
      </c>
      <c r="J2272" s="167">
        <v>18216.16</v>
      </c>
      <c r="K2272" s="167">
        <v>21859.399999999998</v>
      </c>
      <c r="L2272" s="167">
        <v>13274.75</v>
      </c>
      <c r="M2272" s="167">
        <v>15929.7</v>
      </c>
      <c r="N2272" s="167">
        <v>9947.93</v>
      </c>
      <c r="O2272" s="167">
        <v>11937.52</v>
      </c>
    </row>
    <row r="2273" spans="1:15">
      <c r="A2273" s="1" t="s">
        <v>9443</v>
      </c>
      <c r="B2273" s="1" t="str">
        <f>VLOOKUP(A2273,'BDD de référence'!$B$5:$D$5006,3,0)</f>
        <v>78</v>
      </c>
      <c r="C2273" s="1" t="str">
        <f>VLOOKUP(A2273,'BDD de référence'!$B$5:$E$5006,4,0)</f>
        <v>Ile-de-France</v>
      </c>
      <c r="D2273" s="201">
        <v>22227.5</v>
      </c>
      <c r="E2273" s="189" t="str">
        <f t="shared" si="35"/>
        <v>Tranche B</v>
      </c>
      <c r="F2273" s="119">
        <f>IFERROR((VLOOKUP(E2273,'Simulations - Consolidé'!$A$41:$P$45,13,0)*D2273+VLOOKUP(E2273,'Simulations - Consolidé'!$A$41:$P$45,14,0)),"")*$B$6</f>
        <v>40441.354838709674</v>
      </c>
      <c r="G2273" s="119" t="str" cm="1">
        <f t="array" ref="G2273">IF(SUMIF('BDD de référence'!$B$6:$B$4786,A2273,'BDD de référence'!$I$6:$I$4786)&gt;0,IFERROR((VLOOKUP(E2273,'Volet 1 - Domaines 2&amp;3'!$A$39:$L$43,11,0)*D2273+VLOOKUP(E2273,'Volet 1 - Domaines 2&amp;3'!$A$39:$L$43,12,0))*$B$6,error),"")</f>
        <v/>
      </c>
      <c r="H2273" s="119" cm="1">
        <f t="array" ref="H2273">IF(SUMIF('BDD de référence'!$B$6:$B$4786,A2273,'BDD de référence'!$J$6:$J$4786)&gt;0,IFERROR((VLOOKUP(E2273,'Volet 1 - Domaines 2&amp;3'!$A$39:$L$43,11,0)*D2273+VLOOKUP(E2273,'Volet 1 - Domaines 2&amp;3'!$A$39:$L$43,12,0))*$B$6,error),"")</f>
        <v>21905.733870967742</v>
      </c>
      <c r="I2273" s="119">
        <f>IFERROR((VLOOKUP(E2273,'Simulations - Consolidé'!$A$41:$P$45,15,0)*D2273+VLOOKUP(E2273,'Simulations - Consolidé'!$A$41:$P$45,16,0)),"")*$C$6</f>
        <v>17580.675059008652</v>
      </c>
      <c r="J2273" s="167">
        <v>10752.76</v>
      </c>
      <c r="K2273" s="167">
        <v>12903.32</v>
      </c>
      <c r="L2273" s="167">
        <v>9510.09</v>
      </c>
      <c r="M2273" s="167">
        <v>11412.11</v>
      </c>
      <c r="N2273" s="167">
        <v>6644.7</v>
      </c>
      <c r="O2273" s="167">
        <v>7973.64</v>
      </c>
    </row>
    <row r="2274" spans="1:15">
      <c r="A2274" s="1" t="s">
        <v>9479</v>
      </c>
      <c r="B2274" s="1" t="str">
        <f>VLOOKUP(A2274,'BDD de référence'!$B$5:$D$5006,3,0)</f>
        <v>78</v>
      </c>
      <c r="C2274" s="1" t="str">
        <f>VLOOKUP(A2274,'BDD de référence'!$B$5:$E$5006,4,0)</f>
        <v>Ile-de-France</v>
      </c>
      <c r="D2274" s="201">
        <v>10549.5</v>
      </c>
      <c r="E2274" s="189" t="str">
        <f t="shared" si="35"/>
        <v>Tranche B</v>
      </c>
      <c r="F2274" s="119">
        <f>IFERROR((VLOOKUP(E2274,'Simulations - Consolidé'!$A$41:$P$45,13,0)*D2274+VLOOKUP(E2274,'Simulations - Consolidé'!$A$41:$P$45,14,0)),"")*$B$6</f>
        <v>25071.599999999999</v>
      </c>
      <c r="G2274" s="119" t="str" cm="1">
        <f t="array" ref="G2274">IF(SUMIF('BDD de référence'!$B$6:$B$4786,A2274,'BDD de référence'!$I$6:$I$4786)&gt;0,IFERROR((VLOOKUP(E2274,'Volet 1 - Domaines 2&amp;3'!$A$39:$L$43,11,0)*D2274+VLOOKUP(E2274,'Volet 1 - Domaines 2&amp;3'!$A$39:$L$43,12,0))*$B$6,error),"")</f>
        <v/>
      </c>
      <c r="H2274" s="119" t="str" cm="1">
        <f t="array" ref="H2274">IF(SUMIF('BDD de référence'!$B$6:$B$4786,A2274,'BDD de référence'!$J$6:$J$4786)&gt;0,IFERROR((VLOOKUP(E2274,'Volet 1 - Domaines 2&amp;3'!$A$39:$L$43,11,0)*D2274+VLOOKUP(E2274,'Volet 1 - Domaines 2&amp;3'!$A$39:$L$43,12,0))*$B$6,error),"")</f>
        <v/>
      </c>
      <c r="I2274" s="119">
        <f>IFERROR((VLOOKUP(E2274,'Simulations - Consolidé'!$A$41:$P$45,15,0)*D2274+VLOOKUP(E2274,'Simulations - Consolidé'!$A$41:$P$45,16,0)),"")*$C$6</f>
        <v>10899.131707317072</v>
      </c>
      <c r="J2274" s="167">
        <v>7299.59</v>
      </c>
      <c r="K2274" s="167">
        <v>8759.51</v>
      </c>
      <c r="L2274" s="167">
        <v>6370.84</v>
      </c>
      <c r="M2274" s="167">
        <v>7645.01</v>
      </c>
      <c r="N2274" s="167">
        <v>5702.92</v>
      </c>
      <c r="O2274" s="167">
        <v>6843.51</v>
      </c>
    </row>
    <row r="2275" spans="1:15">
      <c r="A2275" s="1" t="s">
        <v>9474</v>
      </c>
      <c r="B2275" s="1" t="str">
        <f>VLOOKUP(A2275,'BDD de référence'!$B$5:$D$5006,3,0)</f>
        <v>78</v>
      </c>
      <c r="C2275" s="1" t="str">
        <f>VLOOKUP(A2275,'BDD de référence'!$B$5:$E$5006,4,0)</f>
        <v>Ile-de-France</v>
      </c>
      <c r="D2275" s="201">
        <v>11802.5</v>
      </c>
      <c r="E2275" s="189" t="str">
        <f t="shared" si="35"/>
        <v>Tranche B</v>
      </c>
      <c r="F2275" s="119">
        <f>IFERROR((VLOOKUP(E2275,'Simulations - Consolidé'!$A$41:$P$45,13,0)*D2275+VLOOKUP(E2275,'Simulations - Consolidé'!$A$41:$P$45,14,0)),"")*$B$6</f>
        <v>26720.709677419352</v>
      </c>
      <c r="G2275" s="119" t="str" cm="1">
        <f t="array" ref="G2275">IF(SUMIF('BDD de référence'!$B$6:$B$4786,A2275,'BDD de référence'!$I$6:$I$4786)&gt;0,IFERROR((VLOOKUP(E2275,'Volet 1 - Domaines 2&amp;3'!$A$39:$L$43,11,0)*D2275+VLOOKUP(E2275,'Volet 1 - Domaines 2&amp;3'!$A$39:$L$43,12,0))*$B$6,error),"")</f>
        <v/>
      </c>
      <c r="H2275" s="119" t="str" cm="1">
        <f t="array" ref="H2275">IF(SUMIF('BDD de référence'!$B$6:$B$4786,A2275,'BDD de référence'!$J$6:$J$4786)&gt;0,IFERROR((VLOOKUP(E2275,'Volet 1 - Domaines 2&amp;3'!$A$39:$L$43,11,0)*D2275+VLOOKUP(E2275,'Volet 1 - Domaines 2&amp;3'!$A$39:$L$43,12,0))*$B$6,error),"")</f>
        <v/>
      </c>
      <c r="I2275" s="119">
        <f>IFERROR((VLOOKUP(E2275,'Simulations - Consolidé'!$A$41:$P$45,15,0)*D2275+VLOOKUP(E2275,'Simulations - Consolidé'!$A$41:$P$45,16,0)),"")*$C$6</f>
        <v>11616.033044846576</v>
      </c>
      <c r="J2275" s="167">
        <v>7670.1</v>
      </c>
      <c r="K2275" s="167">
        <v>9204.1200000000008</v>
      </c>
      <c r="L2275" s="167">
        <v>6707.67</v>
      </c>
      <c r="M2275" s="167">
        <v>8049.21</v>
      </c>
      <c r="N2275" s="167">
        <v>5803.97</v>
      </c>
      <c r="O2275" s="167">
        <v>6964.77</v>
      </c>
    </row>
    <row r="2276" spans="1:15">
      <c r="A2276" s="1" t="s">
        <v>9488</v>
      </c>
      <c r="B2276" s="1" t="str">
        <f>VLOOKUP(A2276,'BDD de référence'!$B$5:$D$5006,3,0)</f>
        <v>78</v>
      </c>
      <c r="C2276" s="1" t="str">
        <f>VLOOKUP(A2276,'BDD de référence'!$B$5:$E$5006,4,0)</f>
        <v>Ile-de-France</v>
      </c>
      <c r="D2276" s="201">
        <v>8960</v>
      </c>
      <c r="E2276" s="189" t="str">
        <f t="shared" si="35"/>
        <v>Tranche B</v>
      </c>
      <c r="F2276" s="119">
        <f>IFERROR((VLOOKUP(E2276,'Simulations - Consolidé'!$A$41:$P$45,13,0)*D2276+VLOOKUP(E2276,'Simulations - Consolidé'!$A$41:$P$45,14,0)),"")*$B$6</f>
        <v>22979.612903225803</v>
      </c>
      <c r="G2276" s="119" t="str" cm="1">
        <f t="array" ref="G2276">IF(SUMIF('BDD de référence'!$B$6:$B$4786,A2276,'BDD de référence'!$I$6:$I$4786)&gt;0,IFERROR((VLOOKUP(E2276,'Volet 1 - Domaines 2&amp;3'!$A$39:$L$43,11,0)*D2276+VLOOKUP(E2276,'Volet 1 - Domaines 2&amp;3'!$A$39:$L$43,12,0))*$B$6,error),"")</f>
        <v/>
      </c>
      <c r="H2276" s="119" t="str" cm="1">
        <f t="array" ref="H2276">IF(SUMIF('BDD de référence'!$B$6:$B$4786,A2276,'BDD de référence'!$J$6:$J$4786)&gt;0,IFERROR((VLOOKUP(E2276,'Volet 1 - Domaines 2&amp;3'!$A$39:$L$43,11,0)*D2276+VLOOKUP(E2276,'Volet 1 - Domaines 2&amp;3'!$A$39:$L$43,12,0))*$B$6,error),"")</f>
        <v/>
      </c>
      <c r="I2276" s="119">
        <f>IFERROR((VLOOKUP(E2276,'Simulations - Consolidé'!$A$41:$P$45,15,0)*D2276+VLOOKUP(E2276,'Simulations - Consolidé'!$A$41:$P$45,16,0)),"")*$C$6</f>
        <v>9989.702596380801</v>
      </c>
      <c r="J2276" s="167">
        <v>6829.58</v>
      </c>
      <c r="K2276" s="167">
        <v>8195.5</v>
      </c>
      <c r="L2276" s="167">
        <v>5943.55</v>
      </c>
      <c r="M2276" s="167">
        <v>7132.26</v>
      </c>
      <c r="N2276" s="167">
        <v>5574.74</v>
      </c>
      <c r="O2276" s="167">
        <v>6689.6900000000005</v>
      </c>
    </row>
    <row r="2277" spans="1:15">
      <c r="A2277" s="1" t="s">
        <v>9457</v>
      </c>
      <c r="B2277" s="1" t="str">
        <f>VLOOKUP(A2277,'BDD de référence'!$B$5:$D$5006,3,0)</f>
        <v>78</v>
      </c>
      <c r="C2277" s="1" t="str">
        <f>VLOOKUP(A2277,'BDD de référence'!$B$5:$E$5006,4,0)</f>
        <v>Ile-de-France</v>
      </c>
      <c r="D2277" s="201">
        <v>15344.5</v>
      </c>
      <c r="E2277" s="189" t="str">
        <f t="shared" si="35"/>
        <v>Tranche B</v>
      </c>
      <c r="F2277" s="119">
        <f>IFERROR((VLOOKUP(E2277,'Simulations - Consolidé'!$A$41:$P$45,13,0)*D2277+VLOOKUP(E2277,'Simulations - Consolidé'!$A$41:$P$45,14,0)),"")*$B$6</f>
        <v>31382.438709677419</v>
      </c>
      <c r="G2277" s="119" t="str" cm="1">
        <f t="array" ref="G2277">IF(SUMIF('BDD de référence'!$B$6:$B$4786,A2277,'BDD de référence'!$I$6:$I$4786)&gt;0,IFERROR((VLOOKUP(E2277,'Volet 1 - Domaines 2&amp;3'!$A$39:$L$43,11,0)*D2277+VLOOKUP(E2277,'Volet 1 - Domaines 2&amp;3'!$A$39:$L$43,12,0))*$B$6,error),"")</f>
        <v/>
      </c>
      <c r="H2277" s="119" cm="1">
        <f t="array" ref="H2277">IF(SUMIF('BDD de référence'!$B$6:$B$4786,A2277,'BDD de référence'!$J$6:$J$4786)&gt;0,IFERROR((VLOOKUP(E2277,'Volet 1 - Domaines 2&amp;3'!$A$39:$L$43,11,0)*D2277+VLOOKUP(E2277,'Volet 1 - Domaines 2&amp;3'!$A$39:$L$43,12,0))*$B$6,error),"")</f>
        <v>16998.820967741936</v>
      </c>
      <c r="I2277" s="119">
        <f>IFERROR((VLOOKUP(E2277,'Simulations - Consolidé'!$A$41:$P$45,15,0)*D2277+VLOOKUP(E2277,'Simulations - Consolidé'!$A$41:$P$45,16,0)),"")*$C$6</f>
        <v>13642.580959874114</v>
      </c>
      <c r="J2277" s="167">
        <v>8717.4699999999993</v>
      </c>
      <c r="K2277" s="167">
        <v>10460.969999999999</v>
      </c>
      <c r="L2277" s="167">
        <v>7659.8200000000006</v>
      </c>
      <c r="M2277" s="167">
        <v>9191.7900000000009</v>
      </c>
      <c r="N2277" s="167">
        <v>6089.62</v>
      </c>
      <c r="O2277" s="167">
        <v>7307.55</v>
      </c>
    </row>
    <row r="2278" spans="1:15">
      <c r="A2278" s="1" t="s">
        <v>9485</v>
      </c>
      <c r="B2278" s="1" t="str">
        <f>VLOOKUP(A2278,'BDD de référence'!$B$5:$D$5006,3,0)</f>
        <v>78</v>
      </c>
      <c r="C2278" s="1" t="str">
        <f>VLOOKUP(A2278,'BDD de référence'!$B$5:$E$5006,4,0)</f>
        <v>Ile-de-France</v>
      </c>
      <c r="D2278" s="201">
        <v>10011</v>
      </c>
      <c r="E2278" s="189" t="str">
        <f t="shared" si="35"/>
        <v>Tranche B</v>
      </c>
      <c r="F2278" s="119">
        <f>IFERROR((VLOOKUP(E2278,'Simulations - Consolidé'!$A$41:$P$45,13,0)*D2278+VLOOKUP(E2278,'Simulations - Consolidé'!$A$41:$P$45,14,0)),"")*$B$6</f>
        <v>24362.86451612903</v>
      </c>
      <c r="G2278" s="119" cm="1">
        <f t="array" ref="G2278">IF(SUMIF('BDD de référence'!$B$6:$B$4786,A2278,'BDD de référence'!$I$6:$I$4786)&gt;0,IFERROR((VLOOKUP(E2278,'Volet 1 - Domaines 2&amp;3'!$A$39:$L$43,11,0)*D2278+VLOOKUP(E2278,'Volet 1 - Domaines 2&amp;3'!$A$39:$L$43,12,0))*$B$6,error),"")</f>
        <v>13196.551612903224</v>
      </c>
      <c r="H2278" s="119" cm="1">
        <f t="array" ref="H2278">IF(SUMIF('BDD de référence'!$B$6:$B$4786,A2278,'BDD de référence'!$J$6:$J$4786)&gt;0,IFERROR((VLOOKUP(E2278,'Volet 1 - Domaines 2&amp;3'!$A$39:$L$43,11,0)*D2278+VLOOKUP(E2278,'Volet 1 - Domaines 2&amp;3'!$A$39:$L$43,12,0))*$B$6,error),"")</f>
        <v>13196.551612903224</v>
      </c>
      <c r="I2278" s="119">
        <f>IFERROR((VLOOKUP(E2278,'Simulations - Consolidé'!$A$41:$P$45,15,0)*D2278+VLOOKUP(E2278,'Simulations - Consolidé'!$A$41:$P$45,16,0)),"")*$C$6</f>
        <v>10591.030055074743</v>
      </c>
      <c r="J2278" s="167">
        <v>7140.35</v>
      </c>
      <c r="K2278" s="167">
        <v>8568.42</v>
      </c>
      <c r="L2278" s="167">
        <v>6226.09</v>
      </c>
      <c r="M2278" s="167">
        <v>7471.31</v>
      </c>
      <c r="N2278" s="167">
        <v>5659.5</v>
      </c>
      <c r="O2278" s="167">
        <v>6791.4</v>
      </c>
    </row>
    <row r="2279" spans="1:15">
      <c r="A2279" s="1" t="s">
        <v>9446</v>
      </c>
      <c r="B2279" s="1" t="str">
        <f>VLOOKUP(A2279,'BDD de référence'!$B$5:$D$5006,3,0)</f>
        <v>78</v>
      </c>
      <c r="C2279" s="1" t="str">
        <f>VLOOKUP(A2279,'BDD de référence'!$B$5:$E$5006,4,0)</f>
        <v>Ile-de-France</v>
      </c>
      <c r="D2279" s="201">
        <v>21757.5</v>
      </c>
      <c r="E2279" s="189" t="str">
        <f t="shared" si="35"/>
        <v>Tranche B</v>
      </c>
      <c r="F2279" s="119">
        <f>IFERROR((VLOOKUP(E2279,'Simulations - Consolidé'!$A$41:$P$45,13,0)*D2279+VLOOKUP(E2279,'Simulations - Consolidé'!$A$41:$P$45,14,0)),"")*$B$6</f>
        <v>39822.774193548386</v>
      </c>
      <c r="G2279" s="119" t="str" cm="1">
        <f t="array" ref="G2279">IF(SUMIF('BDD de référence'!$B$6:$B$4786,A2279,'BDD de référence'!$I$6:$I$4786)&gt;0,IFERROR((VLOOKUP(E2279,'Volet 1 - Domaines 2&amp;3'!$A$39:$L$43,11,0)*D2279+VLOOKUP(E2279,'Volet 1 - Domaines 2&amp;3'!$A$39:$L$43,12,0))*$B$6,error),"")</f>
        <v/>
      </c>
      <c r="H2279" s="119" t="str" cm="1">
        <f t="array" ref="H2279">IF(SUMIF('BDD de référence'!$B$6:$B$4786,A2279,'BDD de référence'!$J$6:$J$4786)&gt;0,IFERROR((VLOOKUP(E2279,'Volet 1 - Domaines 2&amp;3'!$A$39:$L$43,11,0)*D2279+VLOOKUP(E2279,'Volet 1 - Domaines 2&amp;3'!$A$39:$L$43,12,0))*$B$6,error),"")</f>
        <v/>
      </c>
      <c r="I2279" s="119">
        <f>IFERROR((VLOOKUP(E2279,'Simulations - Consolidé'!$A$41:$P$45,15,0)*D2279+VLOOKUP(E2279,'Simulations - Consolidé'!$A$41:$P$45,16,0)),"")*$C$6</f>
        <v>17311.765538945714</v>
      </c>
      <c r="J2279" s="167">
        <v>10613.79</v>
      </c>
      <c r="K2279" s="167">
        <v>12736.550000000001</v>
      </c>
      <c r="L2279" s="167">
        <v>9383.75</v>
      </c>
      <c r="M2279" s="167">
        <v>11260.5</v>
      </c>
      <c r="N2279" s="167">
        <v>6606.8</v>
      </c>
      <c r="O2279" s="167">
        <v>7928.16</v>
      </c>
    </row>
    <row r="2280" spans="1:15">
      <c r="A2280" s="1" t="s">
        <v>9528</v>
      </c>
      <c r="B2280" s="1" t="str">
        <f>VLOOKUP(A2280,'BDD de référence'!$B$5:$D$5006,3,0)</f>
        <v>78</v>
      </c>
      <c r="C2280" s="1" t="str">
        <f>VLOOKUP(A2280,'BDD de référence'!$B$5:$E$5006,4,0)</f>
        <v>Ile-de-France</v>
      </c>
      <c r="D2280" s="201">
        <v>4035</v>
      </c>
      <c r="E2280" s="189" t="str">
        <f t="shared" si="35"/>
        <v>Tranche A</v>
      </c>
      <c r="F2280" s="119">
        <f>IFERROR((VLOOKUP(E2280,'Simulations - Consolidé'!$A$41:$P$45,13,0)*D2280+VLOOKUP(E2280,'Simulations - Consolidé'!$A$41:$P$45,14,0)),"")*$B$6</f>
        <v>18239.785714285714</v>
      </c>
      <c r="G2280" s="119" t="str" cm="1">
        <f t="array" ref="G2280">IF(SUMIF('BDD de référence'!$B$6:$B$4786,A2280,'BDD de référence'!$I$6:$I$4786)&gt;0,IFERROR((VLOOKUP(E2280,'Volet 1 - Domaines 2&amp;3'!$A$39:$L$43,11,0)*D2280+VLOOKUP(E2280,'Volet 1 - Domaines 2&amp;3'!$A$39:$L$43,12,0))*$B$6,error),"")</f>
        <v/>
      </c>
      <c r="H2280" s="119" t="str" cm="1">
        <f t="array" ref="H2280">IF(SUMIF('BDD de référence'!$B$6:$B$4786,A2280,'BDD de référence'!$J$6:$J$4786)&gt;0,IFERROR((VLOOKUP(E2280,'Volet 1 - Domaines 2&amp;3'!$A$39:$L$43,11,0)*D2280+VLOOKUP(E2280,'Volet 1 - Domaines 2&amp;3'!$A$39:$L$43,12,0))*$B$6,error),"")</f>
        <v/>
      </c>
      <c r="I2280" s="119">
        <f>IFERROR((VLOOKUP(E2280,'Simulations - Consolidé'!$A$41:$P$45,15,0)*D2280+VLOOKUP(E2280,'Simulations - Consolidé'!$A$41:$P$45,16,0)),"")*$C$6</f>
        <v>7929.2038327526125</v>
      </c>
      <c r="J2280" s="167">
        <v>5544.05</v>
      </c>
      <c r="K2280" s="167">
        <v>6652.86</v>
      </c>
      <c r="L2280" s="167">
        <v>4887.21</v>
      </c>
      <c r="M2280" s="167">
        <v>5864.66</v>
      </c>
      <c r="N2280" s="167">
        <v>5063.7</v>
      </c>
      <c r="O2280" s="167">
        <v>6076.44</v>
      </c>
    </row>
    <row r="2281" spans="1:15">
      <c r="A2281" s="1" t="s">
        <v>9467</v>
      </c>
      <c r="B2281" s="1" t="str">
        <f>VLOOKUP(A2281,'BDD de référence'!$B$5:$D$5006,3,0)</f>
        <v>78</v>
      </c>
      <c r="C2281" s="1" t="str">
        <f>VLOOKUP(A2281,'BDD de référence'!$B$5:$E$5006,4,0)</f>
        <v>Ile-de-France</v>
      </c>
      <c r="D2281" s="201">
        <v>12580</v>
      </c>
      <c r="E2281" s="189" t="str">
        <f t="shared" si="35"/>
        <v>Tranche B</v>
      </c>
      <c r="F2281" s="119">
        <f>IFERROR((VLOOKUP(E2281,'Simulations - Consolidé'!$A$41:$P$45,13,0)*D2281+VLOOKUP(E2281,'Simulations - Consolidé'!$A$41:$P$45,14,0)),"")*$B$6</f>
        <v>27744</v>
      </c>
      <c r="G2281" s="119" t="str" cm="1">
        <f t="array" ref="G2281">IF(SUMIF('BDD de référence'!$B$6:$B$4786,A2281,'BDD de référence'!$I$6:$I$4786)&gt;0,IFERROR((VLOOKUP(E2281,'Volet 1 - Domaines 2&amp;3'!$A$39:$L$43,11,0)*D2281+VLOOKUP(E2281,'Volet 1 - Domaines 2&amp;3'!$A$39:$L$43,12,0))*$B$6,error),"")</f>
        <v/>
      </c>
      <c r="H2281" s="119" t="str" cm="1">
        <f t="array" ref="H2281">IF(SUMIF('BDD de référence'!$B$6:$B$4786,A2281,'BDD de référence'!$J$6:$J$4786)&gt;0,IFERROR((VLOOKUP(E2281,'Volet 1 - Domaines 2&amp;3'!$A$39:$L$43,11,0)*D2281+VLOOKUP(E2281,'Volet 1 - Domaines 2&amp;3'!$A$39:$L$43,12,0))*$B$6,error),"")</f>
        <v/>
      </c>
      <c r="I2281" s="119">
        <f>IFERROR((VLOOKUP(E2281,'Simulations - Consolidé'!$A$41:$P$45,15,0)*D2281+VLOOKUP(E2281,'Simulations - Consolidé'!$A$41:$P$45,16,0)),"")*$C$6</f>
        <v>12060.878048780487</v>
      </c>
      <c r="J2281" s="167">
        <v>7900</v>
      </c>
      <c r="K2281" s="167">
        <v>9480</v>
      </c>
      <c r="L2281" s="167">
        <v>6916.67</v>
      </c>
      <c r="M2281" s="167">
        <v>8300.01</v>
      </c>
      <c r="N2281" s="167">
        <v>5866.67</v>
      </c>
      <c r="O2281" s="167">
        <v>7040.01</v>
      </c>
    </row>
    <row r="2282" spans="1:15">
      <c r="A2282" s="1" t="s">
        <v>9583</v>
      </c>
      <c r="B2282" s="1" t="str">
        <f>VLOOKUP(A2282,'BDD de référence'!$B$5:$D$5006,3,0)</f>
        <v>79</v>
      </c>
      <c r="C2282" s="1" t="str">
        <f>VLOOKUP(A2282,'BDD de référence'!$B$5:$E$5006,4,0)</f>
        <v>Nouvelle-Aquitaine</v>
      </c>
      <c r="D2282" s="201">
        <v>289915.5</v>
      </c>
      <c r="E2282" s="189" t="str">
        <f t="shared" si="35"/>
        <v>Tranche D</v>
      </c>
      <c r="F2282" s="119">
        <f>IFERROR((VLOOKUP(E2282,'Simulations - Consolidé'!$A$41:$P$45,13,0)*D2282+VLOOKUP(E2282,'Simulations - Consolidé'!$A$41:$P$45,14,0)),"")*$B$6</f>
        <v>133819.55456204381</v>
      </c>
      <c r="G2282" s="119" cm="1">
        <f t="array" ref="G2282">IF(SUMIF('BDD de référence'!$B$6:$B$4786,A2282,'BDD de référence'!$I$6:$I$4786)&gt;0,IFERROR((VLOOKUP(E2282,'Volet 1 - Domaines 2&amp;3'!$A$39:$L$43,11,0)*D2282+VLOOKUP(E2282,'Volet 1 - Domaines 2&amp;3'!$A$39:$L$43,12,0))*$B$6,error),"")</f>
        <v>45240.867810218981</v>
      </c>
      <c r="H2282" s="119" cm="1">
        <f t="array" ref="H2282">IF(SUMIF('BDD de référence'!$B$6:$B$4786,A2282,'BDD de référence'!$J$6:$J$4786)&gt;0,IFERROR((VLOOKUP(E2282,'Volet 1 - Domaines 2&amp;3'!$A$39:$L$43,11,0)*D2282+VLOOKUP(E2282,'Volet 1 - Domaines 2&amp;3'!$A$39:$L$43,12,0))*$B$6,error),"")</f>
        <v>45240.867810218981</v>
      </c>
      <c r="I2282" s="119">
        <f>IFERROR((VLOOKUP(E2282,'Simulations - Consolidé'!$A$41:$P$45,15,0)*D2282+VLOOKUP(E2282,'Simulations - Consolidé'!$A$41:$P$45,16,0)),"")*$C$6</f>
        <v>58174.067478191202</v>
      </c>
      <c r="J2282" s="167">
        <v>34973.360000000001</v>
      </c>
      <c r="K2282" s="167">
        <v>41968.04</v>
      </c>
      <c r="L2282" s="167">
        <v>21489.35</v>
      </c>
      <c r="M2282" s="167">
        <v>25787.22</v>
      </c>
      <c r="N2282" s="167">
        <v>17322.689999999999</v>
      </c>
      <c r="O2282" s="167">
        <v>20787.23</v>
      </c>
    </row>
    <row r="2283" spans="1:15">
      <c r="A2283" s="1" t="s">
        <v>9605</v>
      </c>
      <c r="B2283" s="1" t="str">
        <f>VLOOKUP(A2283,'BDD de référence'!$B$5:$D$5006,3,0)</f>
        <v>79</v>
      </c>
      <c r="C2283" s="1" t="str">
        <f>VLOOKUP(A2283,'BDD de référence'!$B$5:$E$5006,4,0)</f>
        <v>Nouvelle-Aquitaine</v>
      </c>
      <c r="D2283" s="201">
        <v>11517.5</v>
      </c>
      <c r="E2283" s="189" t="str">
        <f t="shared" si="35"/>
        <v>Tranche B</v>
      </c>
      <c r="F2283" s="119">
        <f>IFERROR((VLOOKUP(E2283,'Simulations - Consolidé'!$A$41:$P$45,13,0)*D2283+VLOOKUP(E2283,'Simulations - Consolidé'!$A$41:$P$45,14,0)),"")*$B$6</f>
        <v>26345.612903225803</v>
      </c>
      <c r="G2283" s="119" t="str" cm="1">
        <f t="array" ref="G2283">IF(SUMIF('BDD de référence'!$B$6:$B$4786,A2283,'BDD de référence'!$I$6:$I$4786)&gt;0,IFERROR((VLOOKUP(E2283,'Volet 1 - Domaines 2&amp;3'!$A$39:$L$43,11,0)*D2283+VLOOKUP(E2283,'Volet 1 - Domaines 2&amp;3'!$A$39:$L$43,12,0))*$B$6,error),"")</f>
        <v/>
      </c>
      <c r="H2283" s="119" t="str" cm="1">
        <f t="array" ref="H2283">IF(SUMIF('BDD de référence'!$B$6:$B$4786,A2283,'BDD de référence'!$J$6:$J$4786)&gt;0,IFERROR((VLOOKUP(E2283,'Volet 1 - Domaines 2&amp;3'!$A$39:$L$43,11,0)*D2283+VLOOKUP(E2283,'Volet 1 - Domaines 2&amp;3'!$A$39:$L$43,12,0))*$B$6,error),"")</f>
        <v/>
      </c>
      <c r="I2283" s="119">
        <f>IFERROR((VLOOKUP(E2283,'Simulations - Consolidé'!$A$41:$P$45,15,0)*D2283+VLOOKUP(E2283,'Simulations - Consolidé'!$A$41:$P$45,16,0)),"")*$C$6</f>
        <v>11452.970889063728</v>
      </c>
      <c r="J2283" s="167">
        <v>7585.83</v>
      </c>
      <c r="K2283" s="167">
        <v>9103</v>
      </c>
      <c r="L2283" s="167">
        <v>6631.05</v>
      </c>
      <c r="M2283" s="167">
        <v>7957.26</v>
      </c>
      <c r="N2283" s="167">
        <v>5780.99</v>
      </c>
      <c r="O2283" s="167">
        <v>6937.1900000000005</v>
      </c>
    </row>
    <row r="2284" spans="1:15">
      <c r="A2284" s="1" t="s">
        <v>9606</v>
      </c>
      <c r="B2284" s="1" t="str">
        <f>VLOOKUP(A2284,'BDD de référence'!$B$5:$D$5006,3,0)</f>
        <v>79</v>
      </c>
      <c r="C2284" s="1" t="str">
        <f>VLOOKUP(A2284,'BDD de référence'!$B$5:$E$5006,4,0)</f>
        <v>Nouvelle-Aquitaine</v>
      </c>
      <c r="D2284" s="201">
        <v>10860</v>
      </c>
      <c r="E2284" s="189" t="str">
        <f t="shared" si="35"/>
        <v>Tranche B</v>
      </c>
      <c r="F2284" s="119">
        <f>IFERROR((VLOOKUP(E2284,'Simulations - Consolidé'!$A$41:$P$45,13,0)*D2284+VLOOKUP(E2284,'Simulations - Consolidé'!$A$41:$P$45,14,0)),"")*$B$6</f>
        <v>25480.258064516129</v>
      </c>
      <c r="G2284" s="119" t="str" cm="1">
        <f t="array" ref="G2284">IF(SUMIF('BDD de référence'!$B$6:$B$4786,A2284,'BDD de référence'!$I$6:$I$4786)&gt;0,IFERROR((VLOOKUP(E2284,'Volet 1 - Domaines 2&amp;3'!$A$39:$L$43,11,0)*D2284+VLOOKUP(E2284,'Volet 1 - Domaines 2&amp;3'!$A$39:$L$43,12,0))*$B$6,error),"")</f>
        <v/>
      </c>
      <c r="H2284" s="119" t="str" cm="1">
        <f t="array" ref="H2284">IF(SUMIF('BDD de référence'!$B$6:$B$4786,A2284,'BDD de référence'!$J$6:$J$4786)&gt;0,IFERROR((VLOOKUP(E2284,'Volet 1 - Domaines 2&amp;3'!$A$39:$L$43,11,0)*D2284+VLOOKUP(E2284,'Volet 1 - Domaines 2&amp;3'!$A$39:$L$43,12,0))*$B$6,error),"")</f>
        <v/>
      </c>
      <c r="I2284" s="119">
        <f>IFERROR((VLOOKUP(E2284,'Simulations - Consolidé'!$A$41:$P$45,15,0)*D2284+VLOOKUP(E2284,'Simulations - Consolidé'!$A$41:$P$45,16,0)),"")*$C$6</f>
        <v>11076.783634933123</v>
      </c>
      <c r="J2284" s="167">
        <v>7391.4</v>
      </c>
      <c r="K2284" s="167">
        <v>8869.68</v>
      </c>
      <c r="L2284" s="167">
        <v>6454.31</v>
      </c>
      <c r="M2284" s="167">
        <v>7745.18</v>
      </c>
      <c r="N2284" s="167">
        <v>5727.96</v>
      </c>
      <c r="O2284" s="167">
        <v>6873.56</v>
      </c>
    </row>
    <row r="2285" spans="1:15">
      <c r="A2285" s="1" t="s">
        <v>9614</v>
      </c>
      <c r="B2285" s="1" t="str">
        <f>VLOOKUP(A2285,'BDD de référence'!$B$5:$D$5006,3,0)</f>
        <v>79</v>
      </c>
      <c r="C2285" s="1" t="str">
        <f>VLOOKUP(A2285,'BDD de référence'!$B$5:$E$5006,4,0)</f>
        <v>Nouvelle-Aquitaine</v>
      </c>
      <c r="D2285" s="201">
        <v>3605.5</v>
      </c>
      <c r="E2285" s="189" t="str">
        <f t="shared" si="35"/>
        <v>Tranche A</v>
      </c>
      <c r="F2285" s="119">
        <f>IFERROR((VLOOKUP(E2285,'Simulations - Consolidé'!$A$41:$P$45,13,0)*D2285+VLOOKUP(E2285,'Simulations - Consolidé'!$A$41:$P$45,14,0)),"")*$B$6</f>
        <v>17926.864285714288</v>
      </c>
      <c r="G2285" s="119" t="str" cm="1">
        <f t="array" ref="G2285">IF(SUMIF('BDD de référence'!$B$6:$B$4786,A2285,'BDD de référence'!$I$6:$I$4786)&gt;0,IFERROR((VLOOKUP(E2285,'Volet 1 - Domaines 2&amp;3'!$A$39:$L$43,11,0)*D2285+VLOOKUP(E2285,'Volet 1 - Domaines 2&amp;3'!$A$39:$L$43,12,0))*$B$6,error),"")</f>
        <v/>
      </c>
      <c r="H2285" s="119" t="str" cm="1">
        <f t="array" ref="H2285">IF(SUMIF('BDD de référence'!$B$6:$B$4786,A2285,'BDD de référence'!$J$6:$J$4786)&gt;0,IFERROR((VLOOKUP(E2285,'Volet 1 - Domaines 2&amp;3'!$A$39:$L$43,11,0)*D2285+VLOOKUP(E2285,'Volet 1 - Domaines 2&amp;3'!$A$39:$L$43,12,0))*$B$6,error),"")</f>
        <v/>
      </c>
      <c r="I2285" s="119">
        <f>IFERROR((VLOOKUP(E2285,'Simulations - Consolidé'!$A$41:$P$45,15,0)*D2285+VLOOKUP(E2285,'Simulations - Consolidé'!$A$41:$P$45,16,0)),"")*$C$6</f>
        <v>7793.1705574912885</v>
      </c>
      <c r="J2285" s="167">
        <v>5441.8</v>
      </c>
      <c r="K2285" s="167">
        <v>6530.16</v>
      </c>
      <c r="L2285" s="167">
        <v>4810.51</v>
      </c>
      <c r="M2285" s="167">
        <v>5772.62</v>
      </c>
      <c r="N2285" s="167">
        <v>5012.5700000000006</v>
      </c>
      <c r="O2285" s="167">
        <v>6015.09</v>
      </c>
    </row>
    <row r="2286" spans="1:15">
      <c r="A2286" s="1" t="s">
        <v>9595</v>
      </c>
      <c r="B2286" s="1" t="str">
        <f>VLOOKUP(A2286,'BDD de référence'!$B$5:$D$5006,3,0)</f>
        <v>79</v>
      </c>
      <c r="C2286" s="1" t="str">
        <f>VLOOKUP(A2286,'BDD de référence'!$B$5:$E$5006,4,0)</f>
        <v>Nouvelle-Aquitaine</v>
      </c>
      <c r="D2286" s="201">
        <v>19767.5</v>
      </c>
      <c r="E2286" s="189" t="str">
        <f t="shared" si="35"/>
        <v>Tranche B</v>
      </c>
      <c r="F2286" s="119">
        <f>IFERROR((VLOOKUP(E2286,'Simulations - Consolidé'!$A$41:$P$45,13,0)*D2286+VLOOKUP(E2286,'Simulations - Consolidé'!$A$41:$P$45,14,0)),"")*$B$6</f>
        <v>37203.677419354834</v>
      </c>
      <c r="G2286" s="119" t="str" cm="1">
        <f t="array" ref="G2286">IF(SUMIF('BDD de référence'!$B$6:$B$4786,A2286,'BDD de référence'!$I$6:$I$4786)&gt;0,IFERROR((VLOOKUP(E2286,'Volet 1 - Domaines 2&amp;3'!$A$39:$L$43,11,0)*D2286+VLOOKUP(E2286,'Volet 1 - Domaines 2&amp;3'!$A$39:$L$43,12,0))*$B$6,error),"")</f>
        <v/>
      </c>
      <c r="H2286" s="119" t="str" cm="1">
        <f t="array" ref="H2286">IF(SUMIF('BDD de référence'!$B$6:$B$4786,A2286,'BDD de référence'!$J$6:$J$4786)&gt;0,IFERROR((VLOOKUP(E2286,'Volet 1 - Domaines 2&amp;3'!$A$39:$L$43,11,0)*D2286+VLOOKUP(E2286,'Volet 1 - Domaines 2&amp;3'!$A$39:$L$43,12,0))*$B$6,error),"")</f>
        <v/>
      </c>
      <c r="I2286" s="119">
        <f>IFERROR((VLOOKUP(E2286,'Simulations - Consolidé'!$A$41:$P$45,15,0)*D2286+VLOOKUP(E2286,'Simulations - Consolidé'!$A$41:$P$45,16,0)),"")*$C$6</f>
        <v>16173.191188040915</v>
      </c>
      <c r="J2286" s="167">
        <v>10025.35</v>
      </c>
      <c r="K2286" s="167">
        <v>12030.42</v>
      </c>
      <c r="L2286" s="167">
        <v>8848.8000000000011</v>
      </c>
      <c r="M2286" s="167">
        <v>10618.56</v>
      </c>
      <c r="N2286" s="167">
        <v>6446.31</v>
      </c>
      <c r="O2286" s="167">
        <v>7735.58</v>
      </c>
    </row>
    <row r="2287" spans="1:15">
      <c r="A2287" s="1" t="s">
        <v>9587</v>
      </c>
      <c r="B2287" s="1" t="str">
        <f>VLOOKUP(A2287,'BDD de référence'!$B$5:$D$5006,3,0)</f>
        <v>79</v>
      </c>
      <c r="C2287" s="1" t="str">
        <f>VLOOKUP(A2287,'BDD de référence'!$B$5:$E$5006,4,0)</f>
        <v>Nouvelle-Aquitaine</v>
      </c>
      <c r="D2287" s="201">
        <v>122962.25</v>
      </c>
      <c r="E2287" s="189" t="str">
        <f t="shared" si="35"/>
        <v>Tranche C</v>
      </c>
      <c r="F2287" s="119">
        <f>IFERROR((VLOOKUP(E2287,'Simulations - Consolidé'!$A$41:$P$45,13,0)*D2287+VLOOKUP(E2287,'Simulations - Consolidé'!$A$41:$P$45,14,0)),"")*$B$6</f>
        <v>82776.275060240965</v>
      </c>
      <c r="G2287" s="119" cm="1">
        <f t="array" ref="G2287">IF(SUMIF('BDD de référence'!$B$6:$B$4786,A2287,'BDD de référence'!$I$6:$I$4786)&gt;0,IFERROR((VLOOKUP(E2287,'Volet 1 - Domaines 2&amp;3'!$A$39:$L$43,11,0)*D2287+VLOOKUP(E2287,'Volet 1 - Domaines 2&amp;3'!$A$39:$L$43,12,0))*$B$6,error),"")</f>
        <v>32799.834819277108</v>
      </c>
      <c r="H2287" s="119" cm="1">
        <f t="array" ref="H2287">IF(SUMIF('BDD de référence'!$B$6:$B$4786,A2287,'BDD de référence'!$J$6:$J$4786)&gt;0,IFERROR((VLOOKUP(E2287,'Volet 1 - Domaines 2&amp;3'!$A$39:$L$43,11,0)*D2287+VLOOKUP(E2287,'Volet 1 - Domaines 2&amp;3'!$A$39:$L$43,12,0))*$B$6,error),"")</f>
        <v>32799.834819277108</v>
      </c>
      <c r="I2287" s="119">
        <f>IFERROR((VLOOKUP(E2287,'Simulations - Consolidé'!$A$41:$P$45,15,0)*D2287+VLOOKUP(E2287,'Simulations - Consolidé'!$A$41:$P$45,16,0)),"")*$C$6</f>
        <v>35984.521295915365</v>
      </c>
      <c r="J2287" s="167">
        <v>21726.84</v>
      </c>
      <c r="K2287" s="167">
        <v>26072.21</v>
      </c>
      <c r="L2287" s="167">
        <v>15030.09</v>
      </c>
      <c r="M2287" s="167">
        <v>18036.109999999997</v>
      </c>
      <c r="N2287" s="167">
        <v>11508.23</v>
      </c>
      <c r="O2287" s="167">
        <v>13809.880000000001</v>
      </c>
    </row>
    <row r="2288" spans="1:15">
      <c r="A2288" s="1" t="s">
        <v>9602</v>
      </c>
      <c r="B2288" s="1" t="str">
        <f>VLOOKUP(A2288,'BDD de référence'!$B$5:$D$5006,3,0)</f>
        <v>79</v>
      </c>
      <c r="C2288" s="1" t="str">
        <f>VLOOKUP(A2288,'BDD de référence'!$B$5:$E$5006,4,0)</f>
        <v>Nouvelle-Aquitaine</v>
      </c>
      <c r="D2288" s="201">
        <v>13444.5</v>
      </c>
      <c r="E2288" s="189" t="str">
        <f t="shared" si="35"/>
        <v>Tranche B</v>
      </c>
      <c r="F2288" s="119">
        <f>IFERROR((VLOOKUP(E2288,'Simulations - Consolidé'!$A$41:$P$45,13,0)*D2288+VLOOKUP(E2288,'Simulations - Consolidé'!$A$41:$P$45,14,0)),"")*$B$6</f>
        <v>28881.793548387093</v>
      </c>
      <c r="G2288" s="119" t="str" cm="1">
        <f t="array" ref="G2288">IF(SUMIF('BDD de référence'!$B$6:$B$4786,A2288,'BDD de référence'!$I$6:$I$4786)&gt;0,IFERROR((VLOOKUP(E2288,'Volet 1 - Domaines 2&amp;3'!$A$39:$L$43,11,0)*D2288+VLOOKUP(E2288,'Volet 1 - Domaines 2&amp;3'!$A$39:$L$43,12,0))*$B$6,error),"")</f>
        <v/>
      </c>
      <c r="H2288" s="119" t="str" cm="1">
        <f t="array" ref="H2288">IF(SUMIF('BDD de référence'!$B$6:$B$4786,A2288,'BDD de référence'!$J$6:$J$4786)&gt;0,IFERROR((VLOOKUP(E2288,'Volet 1 - Domaines 2&amp;3'!$A$39:$L$43,11,0)*D2288+VLOOKUP(E2288,'Volet 1 - Domaines 2&amp;3'!$A$39:$L$43,12,0))*$B$6,error),"")</f>
        <v/>
      </c>
      <c r="I2288" s="119">
        <f>IFERROR((VLOOKUP(E2288,'Simulations - Consolidé'!$A$41:$P$45,15,0)*D2288+VLOOKUP(E2288,'Simulations - Consolidé'!$A$41:$P$45,16,0)),"")*$C$6</f>
        <v>12555.499921321794</v>
      </c>
      <c r="J2288" s="167">
        <v>8155.64</v>
      </c>
      <c r="K2288" s="167">
        <v>9786.77</v>
      </c>
      <c r="L2288" s="167">
        <v>7149.0700000000006</v>
      </c>
      <c r="M2288" s="167">
        <v>8578.89</v>
      </c>
      <c r="N2288" s="167">
        <v>5936.4000000000005</v>
      </c>
      <c r="O2288" s="167">
        <v>7123.68</v>
      </c>
    </row>
    <row r="2289" spans="1:15">
      <c r="A2289" s="1" t="s">
        <v>9589</v>
      </c>
      <c r="B2289" s="1" t="str">
        <f>VLOOKUP(A2289,'BDD de référence'!$B$5:$D$5006,3,0)</f>
        <v>79</v>
      </c>
      <c r="C2289" s="1" t="str">
        <f>VLOOKUP(A2289,'BDD de référence'!$B$5:$E$5006,4,0)</f>
        <v>Nouvelle-Aquitaine</v>
      </c>
      <c r="D2289" s="201">
        <v>49022</v>
      </c>
      <c r="E2289" s="189" t="str">
        <f t="shared" si="35"/>
        <v>Tranche C</v>
      </c>
      <c r="F2289" s="119">
        <f>IFERROR((VLOOKUP(E2289,'Simulations - Consolidé'!$A$41:$P$45,13,0)*D2289+VLOOKUP(E2289,'Simulations - Consolidé'!$A$41:$P$45,14,0)),"")*$B$6</f>
        <v>51881.722409638554</v>
      </c>
      <c r="G2289" s="119" t="str" cm="1">
        <f t="array" ref="G2289">IF(SUMIF('BDD de référence'!$B$6:$B$4786,A2289,'BDD de référence'!$I$6:$I$4786)&gt;0,IFERROR((VLOOKUP(E2289,'Volet 1 - Domaines 2&amp;3'!$A$39:$L$43,11,0)*D2289+VLOOKUP(E2289,'Volet 1 - Domaines 2&amp;3'!$A$39:$L$43,12,0))*$B$6,error),"")</f>
        <v/>
      </c>
      <c r="H2289" s="119" cm="1">
        <f t="array" ref="H2289">IF(SUMIF('BDD de référence'!$B$6:$B$4786,A2289,'BDD de référence'!$J$6:$J$4786)&gt;0,IFERROR((VLOOKUP(E2289,'Volet 1 - Domaines 2&amp;3'!$A$39:$L$43,11,0)*D2289+VLOOKUP(E2289,'Volet 1 - Domaines 2&amp;3'!$A$39:$L$43,12,0))*$B$6,error),"")</f>
        <v>24924.752771084335</v>
      </c>
      <c r="I2289" s="119">
        <f>IFERROR((VLOOKUP(E2289,'Simulations - Consolidé'!$A$41:$P$45,15,0)*D2289+VLOOKUP(E2289,'Simulations - Consolidé'!$A$41:$P$45,16,0)),"")*$C$6</f>
        <v>22554.034275639144</v>
      </c>
      <c r="J2289" s="167">
        <v>13709.22</v>
      </c>
      <c r="K2289" s="167">
        <v>16451.07</v>
      </c>
      <c r="L2289" s="167">
        <v>11021.28</v>
      </c>
      <c r="M2289" s="167">
        <v>13225.54</v>
      </c>
      <c r="N2289" s="167">
        <v>7944.85</v>
      </c>
      <c r="O2289" s="167">
        <v>9533.82</v>
      </c>
    </row>
    <row r="2290" spans="1:15">
      <c r="A2290" s="1" t="s">
        <v>9611</v>
      </c>
      <c r="B2290" s="1" t="str">
        <f>VLOOKUP(A2290,'BDD de référence'!$B$5:$D$5006,3,0)</f>
        <v>79</v>
      </c>
      <c r="C2290" s="1" t="str">
        <f>VLOOKUP(A2290,'BDD de référence'!$B$5:$E$5006,4,0)</f>
        <v>Nouvelle-Aquitaine</v>
      </c>
      <c r="D2290" s="201">
        <v>5137.5</v>
      </c>
      <c r="E2290" s="189" t="str">
        <f t="shared" si="35"/>
        <v>Tranche A</v>
      </c>
      <c r="F2290" s="119">
        <f>IFERROR((VLOOKUP(E2290,'Simulations - Consolidé'!$A$41:$P$45,13,0)*D2290+VLOOKUP(E2290,'Simulations - Consolidé'!$A$41:$P$45,14,0)),"")*$B$6</f>
        <v>19043.035714285714</v>
      </c>
      <c r="G2290" s="119" t="str" cm="1">
        <f t="array" ref="G2290">IF(SUMIF('BDD de référence'!$B$6:$B$4786,A2290,'BDD de référence'!$I$6:$I$4786)&gt;0,IFERROR((VLOOKUP(E2290,'Volet 1 - Domaines 2&amp;3'!$A$39:$L$43,11,0)*D2290+VLOOKUP(E2290,'Volet 1 - Domaines 2&amp;3'!$A$39:$L$43,12,0))*$B$6,error),"")</f>
        <v/>
      </c>
      <c r="H2290" s="119" t="str" cm="1">
        <f t="array" ref="H2290">IF(SUMIF('BDD de référence'!$B$6:$B$4786,A2290,'BDD de référence'!$J$6:$J$4786)&gt;0,IFERROR((VLOOKUP(E2290,'Volet 1 - Domaines 2&amp;3'!$A$39:$L$43,11,0)*D2290+VLOOKUP(E2290,'Volet 1 - Domaines 2&amp;3'!$A$39:$L$43,12,0))*$B$6,error),"")</f>
        <v/>
      </c>
      <c r="I2290" s="119">
        <f>IFERROR((VLOOKUP(E2290,'Simulations - Consolidé'!$A$41:$P$45,15,0)*D2290+VLOOKUP(E2290,'Simulations - Consolidé'!$A$41:$P$45,16,0)),"")*$C$6</f>
        <v>8278.3928571428587</v>
      </c>
      <c r="J2290" s="167">
        <v>5806.55</v>
      </c>
      <c r="K2290" s="167">
        <v>6967.86</v>
      </c>
      <c r="L2290" s="167">
        <v>5084.09</v>
      </c>
      <c r="M2290" s="167">
        <v>6100.91</v>
      </c>
      <c r="N2290" s="167">
        <v>5194.95</v>
      </c>
      <c r="O2290" s="167">
        <v>6233.94</v>
      </c>
    </row>
    <row r="2291" spans="1:15">
      <c r="A2291" s="1" t="s">
        <v>9593</v>
      </c>
      <c r="B2291" s="1" t="str">
        <f>VLOOKUP(A2291,'BDD de référence'!$B$5:$D$5006,3,0)</f>
        <v>79</v>
      </c>
      <c r="C2291" s="1" t="str">
        <f>VLOOKUP(A2291,'BDD de référence'!$B$5:$E$5006,4,0)</f>
        <v>Nouvelle-Aquitaine</v>
      </c>
      <c r="D2291" s="201">
        <v>35118</v>
      </c>
      <c r="E2291" s="189" t="str">
        <f t="shared" si="35"/>
        <v>Tranche C</v>
      </c>
      <c r="F2291" s="119">
        <f>IFERROR((VLOOKUP(E2291,'Simulations - Consolidé'!$A$41:$P$45,13,0)*D2291+VLOOKUP(E2291,'Simulations - Consolidé'!$A$41:$P$45,14,0)),"")*$B$6</f>
        <v>46072.1956626506</v>
      </c>
      <c r="G2291" s="119" t="str" cm="1">
        <f t="array" ref="G2291">IF(SUMIF('BDD de référence'!$B$6:$B$4786,A2291,'BDD de référence'!$I$6:$I$4786)&gt;0,IFERROR((VLOOKUP(E2291,'Volet 1 - Domaines 2&amp;3'!$A$39:$L$43,11,0)*D2291+VLOOKUP(E2291,'Volet 1 - Domaines 2&amp;3'!$A$39:$L$43,12,0))*$B$6,error),"")</f>
        <v/>
      </c>
      <c r="H2291" s="119" t="str" cm="1">
        <f t="array" ref="H2291">IF(SUMIF('BDD de référence'!$B$6:$B$4786,A2291,'BDD de référence'!$J$6:$J$4786)&gt;0,IFERROR((VLOOKUP(E2291,'Volet 1 - Domaines 2&amp;3'!$A$39:$L$43,11,0)*D2291+VLOOKUP(E2291,'Volet 1 - Domaines 2&amp;3'!$A$39:$L$43,12,0))*$B$6,error),"")</f>
        <v/>
      </c>
      <c r="I2291" s="119">
        <f>IFERROR((VLOOKUP(E2291,'Simulations - Consolidé'!$A$41:$P$45,15,0)*D2291+VLOOKUP(E2291,'Simulations - Consolidé'!$A$41:$P$45,16,0)),"")*$C$6</f>
        <v>20028.515474581254</v>
      </c>
      <c r="J2291" s="167">
        <v>12201.56</v>
      </c>
      <c r="K2291" s="167">
        <v>14641.880000000001</v>
      </c>
      <c r="L2291" s="167">
        <v>10267.450000000001</v>
      </c>
      <c r="M2291" s="167">
        <v>12320.94</v>
      </c>
      <c r="N2291" s="167">
        <v>7274.77</v>
      </c>
      <c r="O2291" s="167">
        <v>8729.73</v>
      </c>
    </row>
    <row r="2292" spans="1:15">
      <c r="A2292" s="1" t="s">
        <v>9639</v>
      </c>
      <c r="B2292" s="1" t="str">
        <f>VLOOKUP(A2292,'BDD de référence'!$B$5:$D$5006,3,0)</f>
        <v>80</v>
      </c>
      <c r="C2292" s="1" t="str">
        <f>VLOOKUP(A2292,'BDD de référence'!$B$5:$E$5006,4,0)</f>
        <v>Hauts-de-France</v>
      </c>
      <c r="D2292" s="201">
        <v>139973.75</v>
      </c>
      <c r="E2292" s="189" t="str">
        <f t="shared" si="35"/>
        <v>Tranche C</v>
      </c>
      <c r="F2292" s="119">
        <f>IFERROR((VLOOKUP(E2292,'Simulations - Consolidé'!$A$41:$P$45,13,0)*D2292+VLOOKUP(E2292,'Simulations - Consolidé'!$A$41:$P$45,14,0)),"")*$B$6</f>
        <v>89884.212650602407</v>
      </c>
      <c r="G2292" s="119" cm="1">
        <f t="array" ref="G2292">IF(SUMIF('BDD de référence'!$B$6:$B$4786,A2292,'BDD de référence'!$I$6:$I$4786)&gt;0,IFERROR((VLOOKUP(E2292,'Volet 1 - Domaines 2&amp;3'!$A$39:$L$43,11,0)*D2292+VLOOKUP(E2292,'Volet 1 - Domaines 2&amp;3'!$A$39:$L$43,12,0))*$B$6,error),"")</f>
        <v>34611.662048192768</v>
      </c>
      <c r="H2292" s="119" cm="1">
        <f t="array" ref="H2292">IF(SUMIF('BDD de référence'!$B$6:$B$4786,A2292,'BDD de référence'!$J$6:$J$4786)&gt;0,IFERROR((VLOOKUP(E2292,'Volet 1 - Domaines 2&amp;3'!$A$39:$L$43,11,0)*D2292+VLOOKUP(E2292,'Volet 1 - Domaines 2&amp;3'!$A$39:$L$43,12,0))*$B$6,error),"")</f>
        <v>34611.662048192768</v>
      </c>
      <c r="I2292" s="119">
        <f>IFERROR((VLOOKUP(E2292,'Simulations - Consolidé'!$A$41:$P$45,15,0)*D2292+VLOOKUP(E2292,'Simulations - Consolidé'!$A$41:$P$45,16,0)),"")*$C$6</f>
        <v>39074.485556861589</v>
      </c>
      <c r="J2292" s="167">
        <v>23571.46</v>
      </c>
      <c r="K2292" s="167">
        <v>28285.759999999998</v>
      </c>
      <c r="L2292" s="167">
        <v>15952.4</v>
      </c>
      <c r="M2292" s="167">
        <v>19142.88</v>
      </c>
      <c r="N2292" s="167">
        <v>12328.06</v>
      </c>
      <c r="O2292" s="167">
        <v>14793.68</v>
      </c>
    </row>
    <row r="2293" spans="1:15">
      <c r="A2293" s="1" t="s">
        <v>9688</v>
      </c>
      <c r="B2293" s="1" t="str">
        <f>VLOOKUP(A2293,'BDD de référence'!$B$5:$D$5006,3,0)</f>
        <v>80</v>
      </c>
      <c r="C2293" s="1" t="str">
        <f>VLOOKUP(A2293,'BDD de référence'!$B$5:$E$5006,4,0)</f>
        <v>Hauts-de-France</v>
      </c>
      <c r="D2293" s="201">
        <v>14647</v>
      </c>
      <c r="E2293" s="189" t="str">
        <f t="shared" si="35"/>
        <v>Tranche B</v>
      </c>
      <c r="F2293" s="119">
        <f>IFERROR((VLOOKUP(E2293,'Simulations - Consolidé'!$A$41:$P$45,13,0)*D2293+VLOOKUP(E2293,'Simulations - Consolidé'!$A$41:$P$45,14,0)),"")*$B$6</f>
        <v>30464.438709677419</v>
      </c>
      <c r="G2293" s="119" t="str" cm="1">
        <f t="array" ref="G2293">IF(SUMIF('BDD de référence'!$B$6:$B$4786,A2293,'BDD de référence'!$I$6:$I$4786)&gt;0,IFERROR((VLOOKUP(E2293,'Volet 1 - Domaines 2&amp;3'!$A$39:$L$43,11,0)*D2293+VLOOKUP(E2293,'Volet 1 - Domaines 2&amp;3'!$A$39:$L$43,12,0))*$B$6,error),"")</f>
        <v/>
      </c>
      <c r="H2293" s="119" cm="1">
        <f t="array" ref="H2293">IF(SUMIF('BDD de référence'!$B$6:$B$4786,A2293,'BDD de référence'!$J$6:$J$4786)&gt;0,IFERROR((VLOOKUP(E2293,'Volet 1 - Domaines 2&amp;3'!$A$39:$L$43,11,0)*D2293+VLOOKUP(E2293,'Volet 1 - Domaines 2&amp;3'!$A$39:$L$43,12,0))*$B$6,error),"")</f>
        <v>16501.570967741936</v>
      </c>
      <c r="I2293" s="119">
        <f>IFERROR((VLOOKUP(E2293,'Simulations - Consolidé'!$A$41:$P$45,15,0)*D2293+VLOOKUP(E2293,'Simulations - Consolidé'!$A$41:$P$45,16,0)),"")*$C$6</f>
        <v>13243.507789142406</v>
      </c>
      <c r="J2293" s="167">
        <v>8511.2199999999993</v>
      </c>
      <c r="K2293" s="167">
        <v>10213.469999999999</v>
      </c>
      <c r="L2293" s="167">
        <v>7472.3200000000006</v>
      </c>
      <c r="M2293" s="167">
        <v>8966.7900000000009</v>
      </c>
      <c r="N2293" s="167">
        <v>6033.37</v>
      </c>
      <c r="O2293" s="167">
        <v>7240.05</v>
      </c>
    </row>
    <row r="2294" spans="1:15">
      <c r="A2294" s="1" t="s">
        <v>9635</v>
      </c>
      <c r="B2294" s="1" t="str">
        <f>VLOOKUP(A2294,'BDD de référence'!$B$5:$D$5006,3,0)</f>
        <v>80</v>
      </c>
      <c r="C2294" s="1" t="str">
        <f>VLOOKUP(A2294,'BDD de référence'!$B$5:$E$5006,4,0)</f>
        <v>Hauts-de-France</v>
      </c>
      <c r="D2294" s="201">
        <v>493774.5</v>
      </c>
      <c r="E2294" s="189" t="str">
        <f t="shared" si="35"/>
        <v>Tranche D</v>
      </c>
      <c r="F2294" s="119">
        <f>IFERROR((VLOOKUP(E2294,'Simulations - Consolidé'!$A$41:$P$45,13,0)*D2294+VLOOKUP(E2294,'Simulations - Consolidé'!$A$41:$P$45,14,0)),"")*$B$6</f>
        <v>155321.47098540145</v>
      </c>
      <c r="G2294" s="119" cm="1">
        <f t="array" ref="G2294">IF(SUMIF('BDD de référence'!$B$6:$B$4786,A2294,'BDD de référence'!$I$6:$I$4786)&gt;0,IFERROR((VLOOKUP(E2294,'Volet 1 - Domaines 2&amp;3'!$A$39:$L$43,11,0)*D2294+VLOOKUP(E2294,'Volet 1 - Domaines 2&amp;3'!$A$39:$L$43,12,0))*$B$6,error),"")</f>
        <v>48782.359927007295</v>
      </c>
      <c r="H2294" s="119" cm="1">
        <f t="array" ref="H2294">IF(SUMIF('BDD de référence'!$B$6:$B$4786,A2294,'BDD de référence'!$J$6:$J$4786)&gt;0,IFERROR((VLOOKUP(E2294,'Volet 1 - Domaines 2&amp;3'!$A$39:$L$43,11,0)*D2294+VLOOKUP(E2294,'Volet 1 - Domaines 2&amp;3'!$A$39:$L$43,12,0))*$B$6,error),"")</f>
        <v>48782.359927007295</v>
      </c>
      <c r="I2294" s="119">
        <f>IFERROR((VLOOKUP(E2294,'Simulations - Consolidé'!$A$41:$P$45,15,0)*D2294+VLOOKUP(E2294,'Simulations - Consolidé'!$A$41:$P$45,16,0)),"")*$C$6</f>
        <v>67521.385521630757</v>
      </c>
      <c r="J2294" s="167">
        <v>40553.450000000004</v>
      </c>
      <c r="K2294" s="167">
        <v>48664.14</v>
      </c>
      <c r="L2294" s="167">
        <v>23721.39</v>
      </c>
      <c r="M2294" s="167">
        <v>28465.67</v>
      </c>
      <c r="N2294" s="167">
        <v>19554.719999999998</v>
      </c>
      <c r="O2294" s="167">
        <v>23465.67</v>
      </c>
    </row>
    <row r="2295" spans="1:15">
      <c r="A2295" s="1" t="s">
        <v>9673</v>
      </c>
      <c r="B2295" s="1" t="str">
        <f>VLOOKUP(A2295,'BDD de référence'!$B$5:$D$5006,3,0)</f>
        <v>80</v>
      </c>
      <c r="C2295" s="1" t="str">
        <f>VLOOKUP(A2295,'BDD de référence'!$B$5:$E$5006,4,0)</f>
        <v>Hauts-de-France</v>
      </c>
      <c r="D2295" s="201">
        <v>25241</v>
      </c>
      <c r="E2295" s="189" t="str">
        <f t="shared" si="35"/>
        <v>Tranche C</v>
      </c>
      <c r="F2295" s="119">
        <f>IFERROR((VLOOKUP(E2295,'Simulations - Consolidé'!$A$41:$P$45,13,0)*D2295+VLOOKUP(E2295,'Simulations - Consolidé'!$A$41:$P$45,14,0)),"")*$B$6</f>
        <v>41945.275662650602</v>
      </c>
      <c r="G2295" s="119" t="str" cm="1">
        <f t="array" ref="G2295">IF(SUMIF('BDD de référence'!$B$6:$B$4786,A2295,'BDD de référence'!$I$6:$I$4786)&gt;0,IFERROR((VLOOKUP(E2295,'Volet 1 - Domaines 2&amp;3'!$A$39:$L$43,11,0)*D2295+VLOOKUP(E2295,'Volet 1 - Domaines 2&amp;3'!$A$39:$L$43,12,0))*$B$6,error),"")</f>
        <v/>
      </c>
      <c r="H2295" s="119" t="str" cm="1">
        <f t="array" ref="H2295">IF(SUMIF('BDD de référence'!$B$6:$B$4786,A2295,'BDD de référence'!$J$6:$J$4786)&gt;0,IFERROR((VLOOKUP(E2295,'Volet 1 - Domaines 2&amp;3'!$A$39:$L$43,11,0)*D2295+VLOOKUP(E2295,'Volet 1 - Domaines 2&amp;3'!$A$39:$L$43,12,0))*$B$6,error),"")</f>
        <v/>
      </c>
      <c r="I2295" s="119">
        <f>IFERROR((VLOOKUP(E2295,'Simulations - Consolidé'!$A$41:$P$45,15,0)*D2295+VLOOKUP(E2295,'Simulations - Consolidé'!$A$41:$P$45,16,0)),"")*$C$6</f>
        <v>18234.459864825156</v>
      </c>
      <c r="J2295" s="167">
        <v>11130.56</v>
      </c>
      <c r="K2295" s="167">
        <v>13356.68</v>
      </c>
      <c r="L2295" s="167">
        <v>9731.9500000000007</v>
      </c>
      <c r="M2295" s="167">
        <v>11678.34</v>
      </c>
      <c r="N2295" s="167">
        <v>6798.77</v>
      </c>
      <c r="O2295" s="167">
        <v>8158.5300000000007</v>
      </c>
    </row>
    <row r="2296" spans="1:15">
      <c r="A2296" s="1" t="s">
        <v>9650</v>
      </c>
      <c r="B2296" s="1" t="str">
        <f>VLOOKUP(A2296,'BDD de référence'!$B$5:$D$5006,3,0)</f>
        <v>80</v>
      </c>
      <c r="C2296" s="1" t="str">
        <f>VLOOKUP(A2296,'BDD de référence'!$B$5:$E$5006,4,0)</f>
        <v>Hauts-de-France</v>
      </c>
      <c r="D2296" s="201">
        <v>40068.5</v>
      </c>
      <c r="E2296" s="189" t="str">
        <f t="shared" si="35"/>
        <v>Tranche C</v>
      </c>
      <c r="F2296" s="119">
        <f>IFERROR((VLOOKUP(E2296,'Simulations - Consolidé'!$A$41:$P$45,13,0)*D2296+VLOOKUP(E2296,'Simulations - Consolidé'!$A$41:$P$45,14,0)),"")*$B$6</f>
        <v>48140.669638554209</v>
      </c>
      <c r="G2296" s="119" t="str" cm="1">
        <f t="array" ref="G2296">IF(SUMIF('BDD de référence'!$B$6:$B$4786,A2296,'BDD de référence'!$I$6:$I$4786)&gt;0,IFERROR((VLOOKUP(E2296,'Volet 1 - Domaines 2&amp;3'!$A$39:$L$43,11,0)*D2296+VLOOKUP(E2296,'Volet 1 - Domaines 2&amp;3'!$A$39:$L$43,12,0))*$B$6,error),"")</f>
        <v/>
      </c>
      <c r="H2296" s="119" cm="1">
        <f t="array" ref="H2296">IF(SUMIF('BDD de référence'!$B$6:$B$4786,A2296,'BDD de référence'!$J$6:$J$4786)&gt;0,IFERROR((VLOOKUP(E2296,'Volet 1 - Domaines 2&amp;3'!$A$39:$L$43,11,0)*D2296+VLOOKUP(E2296,'Volet 1 - Domaines 2&amp;3'!$A$39:$L$43,12,0))*$B$6,error),"")</f>
        <v>23971.151084337347</v>
      </c>
      <c r="I2296" s="119">
        <f>IFERROR((VLOOKUP(E2296,'Simulations - Consolidé'!$A$41:$P$45,15,0)*D2296+VLOOKUP(E2296,'Simulations - Consolidé'!$A$41:$P$45,16,0)),"")*$C$6</f>
        <v>20927.722956215108</v>
      </c>
      <c r="J2296" s="167">
        <v>12738.36</v>
      </c>
      <c r="K2296" s="167">
        <v>15286.04</v>
      </c>
      <c r="L2296" s="167">
        <v>10535.85</v>
      </c>
      <c r="M2296" s="167">
        <v>12643.02</v>
      </c>
      <c r="N2296" s="167">
        <v>7513.35</v>
      </c>
      <c r="O2296" s="167">
        <v>9016.02</v>
      </c>
    </row>
    <row r="2297" spans="1:15">
      <c r="A2297" s="1" t="s">
        <v>9682</v>
      </c>
      <c r="B2297" s="1" t="str">
        <f>VLOOKUP(A2297,'BDD de référence'!$B$5:$D$5006,3,0)</f>
        <v>80</v>
      </c>
      <c r="C2297" s="1" t="str">
        <f>VLOOKUP(A2297,'BDD de référence'!$B$5:$E$5006,4,0)</f>
        <v>Hauts-de-France</v>
      </c>
      <c r="D2297" s="201">
        <v>21198.5</v>
      </c>
      <c r="E2297" s="189" t="str">
        <f t="shared" si="35"/>
        <v>Tranche B</v>
      </c>
      <c r="F2297" s="119">
        <f>IFERROR((VLOOKUP(E2297,'Simulations - Consolidé'!$A$41:$P$45,13,0)*D2297+VLOOKUP(E2297,'Simulations - Consolidé'!$A$41:$P$45,14,0)),"")*$B$6</f>
        <v>39087.058064516124</v>
      </c>
      <c r="G2297" s="119" t="str" cm="1">
        <f t="array" ref="G2297">IF(SUMIF('BDD de référence'!$B$6:$B$4786,A2297,'BDD de référence'!$I$6:$I$4786)&gt;0,IFERROR((VLOOKUP(E2297,'Volet 1 - Domaines 2&amp;3'!$A$39:$L$43,11,0)*D2297+VLOOKUP(E2297,'Volet 1 - Domaines 2&amp;3'!$A$39:$L$43,12,0))*$B$6,error),"")</f>
        <v/>
      </c>
      <c r="H2297" s="119" cm="1">
        <f t="array" ref="H2297">IF(SUMIF('BDD de référence'!$B$6:$B$4786,A2297,'BDD de référence'!$J$6:$J$4786)&gt;0,IFERROR((VLOOKUP(E2297,'Volet 1 - Domaines 2&amp;3'!$A$39:$L$43,11,0)*D2297+VLOOKUP(E2297,'Volet 1 - Domaines 2&amp;3'!$A$39:$L$43,12,0))*$B$6,error),"")</f>
        <v>21172.1564516129</v>
      </c>
      <c r="I2297" s="119">
        <f>IFERROR((VLOOKUP(E2297,'Simulations - Consolidé'!$A$41:$P$45,15,0)*D2297+VLOOKUP(E2297,'Simulations - Consolidé'!$A$41:$P$45,16,0)),"")*$C$6</f>
        <v>16991.934854445317</v>
      </c>
      <c r="J2297" s="167">
        <v>10448.49</v>
      </c>
      <c r="K2297" s="167">
        <v>12538.19</v>
      </c>
      <c r="L2297" s="167">
        <v>9233.48</v>
      </c>
      <c r="M2297" s="167">
        <v>11080.18</v>
      </c>
      <c r="N2297" s="167">
        <v>6561.71</v>
      </c>
      <c r="O2297" s="167">
        <v>7874.06</v>
      </c>
    </row>
    <row r="2298" spans="1:15">
      <c r="A2298" s="1" t="s">
        <v>9670</v>
      </c>
      <c r="B2298" s="1" t="str">
        <f>VLOOKUP(A2298,'BDD de référence'!$B$5:$D$5006,3,0)</f>
        <v>80</v>
      </c>
      <c r="C2298" s="1" t="str">
        <f>VLOOKUP(A2298,'BDD de référence'!$B$5:$E$5006,4,0)</f>
        <v>Hauts-de-France</v>
      </c>
      <c r="D2298" s="201">
        <v>41940</v>
      </c>
      <c r="E2298" s="189" t="str">
        <f t="shared" si="35"/>
        <v>Tranche C</v>
      </c>
      <c r="F2298" s="119">
        <f>IFERROR((VLOOKUP(E2298,'Simulations - Consolidé'!$A$41:$P$45,13,0)*D2298+VLOOKUP(E2298,'Simulations - Consolidé'!$A$41:$P$45,14,0)),"")*$B$6</f>
        <v>48922.640963855418</v>
      </c>
      <c r="G2298" s="119" cm="1">
        <f t="array" ref="G2298">IF(SUMIF('BDD de référence'!$B$6:$B$4786,A2298,'BDD de référence'!$I$6:$I$4786)&gt;0,IFERROR((VLOOKUP(E2298,'Volet 1 - Domaines 2&amp;3'!$A$39:$L$43,11,0)*D2298+VLOOKUP(E2298,'Volet 1 - Domaines 2&amp;3'!$A$39:$L$43,12,0))*$B$6,error),"")</f>
        <v>24170.477108433734</v>
      </c>
      <c r="H2298" s="119" cm="1">
        <f t="array" ref="H2298">IF(SUMIF('BDD de référence'!$B$6:$B$4786,A2298,'BDD de référence'!$J$6:$J$4786)&gt;0,IFERROR((VLOOKUP(E2298,'Volet 1 - Domaines 2&amp;3'!$A$39:$L$43,11,0)*D2298+VLOOKUP(E2298,'Volet 1 - Domaines 2&amp;3'!$A$39:$L$43,12,0))*$B$6,error),"")</f>
        <v>24170.477108433734</v>
      </c>
      <c r="I2298" s="119">
        <f>IFERROR((VLOOKUP(E2298,'Simulations - Consolidé'!$A$41:$P$45,15,0)*D2298+VLOOKUP(E2298,'Simulations - Consolidé'!$A$41:$P$45,16,0)),"")*$C$6</f>
        <v>21267.661710255659</v>
      </c>
      <c r="J2298" s="167">
        <v>12941.300000000001</v>
      </c>
      <c r="K2298" s="167">
        <v>15529.56</v>
      </c>
      <c r="L2298" s="167">
        <v>10637.32</v>
      </c>
      <c r="M2298" s="167">
        <v>12764.79</v>
      </c>
      <c r="N2298" s="167">
        <v>7603.55</v>
      </c>
      <c r="O2298" s="167">
        <v>9124.26</v>
      </c>
    </row>
    <row r="2299" spans="1:15">
      <c r="A2299" s="1" t="s">
        <v>9661</v>
      </c>
      <c r="B2299" s="1" t="str">
        <f>VLOOKUP(A2299,'BDD de référence'!$B$5:$D$5006,3,0)</f>
        <v>80</v>
      </c>
      <c r="C2299" s="1" t="str">
        <f>VLOOKUP(A2299,'BDD de référence'!$B$5:$E$5006,4,0)</f>
        <v>Hauts-de-France</v>
      </c>
      <c r="D2299" s="201">
        <v>44190</v>
      </c>
      <c r="E2299" s="189" t="str">
        <f t="shared" si="35"/>
        <v>Tranche C</v>
      </c>
      <c r="F2299" s="119">
        <f>IFERROR((VLOOKUP(E2299,'Simulations - Consolidé'!$A$41:$P$45,13,0)*D2299+VLOOKUP(E2299,'Simulations - Consolidé'!$A$41:$P$45,14,0)),"")*$B$6</f>
        <v>49862.76144578313</v>
      </c>
      <c r="G2299" s="119" cm="1">
        <f t="array" ref="G2299">IF(SUMIF('BDD de référence'!$B$6:$B$4786,A2299,'BDD de référence'!$I$6:$I$4786)&gt;0,IFERROR((VLOOKUP(E2299,'Volet 1 - Domaines 2&amp;3'!$A$39:$L$43,11,0)*D2299+VLOOKUP(E2299,'Volet 1 - Domaines 2&amp;3'!$A$39:$L$43,12,0))*$B$6,error),"")</f>
        <v>24410.115662650602</v>
      </c>
      <c r="H2299" s="119" cm="1">
        <f t="array" ref="H2299">IF(SUMIF('BDD de référence'!$B$6:$B$4786,A2299,'BDD de référence'!$J$6:$J$4786)&gt;0,IFERROR((VLOOKUP(E2299,'Volet 1 - Domaines 2&amp;3'!$A$39:$L$43,11,0)*D2299+VLOOKUP(E2299,'Volet 1 - Domaines 2&amp;3'!$A$39:$L$43,12,0))*$B$6,error),"")</f>
        <v>24410.115662650602</v>
      </c>
      <c r="I2299" s="119">
        <f>IFERROR((VLOOKUP(E2299,'Simulations - Consolidé'!$A$41:$P$45,15,0)*D2299+VLOOKUP(E2299,'Simulations - Consolidé'!$A$41:$P$45,16,0)),"")*$C$6</f>
        <v>21676.351101968852</v>
      </c>
      <c r="J2299" s="167">
        <v>13185.27</v>
      </c>
      <c r="K2299" s="167">
        <v>15822.33</v>
      </c>
      <c r="L2299" s="167">
        <v>10759.3</v>
      </c>
      <c r="M2299" s="167">
        <v>12911.16</v>
      </c>
      <c r="N2299" s="167">
        <v>7711.9800000000005</v>
      </c>
      <c r="O2299" s="167">
        <v>9254.380000000001</v>
      </c>
    </row>
    <row r="2300" spans="1:15">
      <c r="A2300" s="1" t="s">
        <v>9655</v>
      </c>
      <c r="B2300" s="1" t="str">
        <f>VLOOKUP(A2300,'BDD de référence'!$B$5:$D$5006,3,0)</f>
        <v>80</v>
      </c>
      <c r="C2300" s="1" t="str">
        <f>VLOOKUP(A2300,'BDD de référence'!$B$5:$E$5006,4,0)</f>
        <v>Hauts-de-France</v>
      </c>
      <c r="D2300" s="201">
        <v>50005.75</v>
      </c>
      <c r="E2300" s="189" t="str">
        <f t="shared" si="35"/>
        <v>Tranche C</v>
      </c>
      <c r="F2300" s="119">
        <f>IFERROR((VLOOKUP(E2300,'Simulations - Consolidé'!$A$41:$P$45,13,0)*D2300+VLOOKUP(E2300,'Simulations - Consolidé'!$A$41:$P$45,14,0)),"")*$B$6</f>
        <v>52292.76397590361</v>
      </c>
      <c r="G2300" s="119" t="str" cm="1">
        <f t="array" ref="G2300">IF(SUMIF('BDD de référence'!$B$6:$B$4786,A2300,'BDD de référence'!$I$6:$I$4786)&gt;0,IFERROR((VLOOKUP(E2300,'Volet 1 - Domaines 2&amp;3'!$A$39:$L$43,11,0)*D2300+VLOOKUP(E2300,'Volet 1 - Domaines 2&amp;3'!$A$39:$L$43,12,0))*$B$6,error),"")</f>
        <v/>
      </c>
      <c r="H2300" s="119" t="str" cm="1">
        <f t="array" ref="H2300">IF(SUMIF('BDD de référence'!$B$6:$B$4786,A2300,'BDD de référence'!$J$6:$J$4786)&gt;0,IFERROR((VLOOKUP(E2300,'Volet 1 - Domaines 2&amp;3'!$A$39:$L$43,11,0)*D2300+VLOOKUP(E2300,'Volet 1 - Domaines 2&amp;3'!$A$39:$L$43,12,0))*$B$6,error),"")</f>
        <v/>
      </c>
      <c r="I2300" s="119">
        <f>IFERROR((VLOOKUP(E2300,'Simulations - Consolidé'!$A$41:$P$45,15,0)*D2300+VLOOKUP(E2300,'Simulations - Consolidé'!$A$41:$P$45,16,0)),"")*$C$6</f>
        <v>22732.722359682633</v>
      </c>
      <c r="J2300" s="167">
        <v>13815.9</v>
      </c>
      <c r="K2300" s="167">
        <v>16579.080000000002</v>
      </c>
      <c r="L2300" s="167">
        <v>11074.62</v>
      </c>
      <c r="M2300" s="167">
        <v>13289.550000000001</v>
      </c>
      <c r="N2300" s="167">
        <v>7992.25</v>
      </c>
      <c r="O2300" s="167">
        <v>9590.7000000000007</v>
      </c>
    </row>
    <row r="2301" spans="1:15">
      <c r="A2301" s="1" t="s">
        <v>9664</v>
      </c>
      <c r="B2301" s="1" t="str">
        <f>VLOOKUP(A2301,'BDD de référence'!$B$5:$D$5006,3,0)</f>
        <v>80</v>
      </c>
      <c r="C2301" s="1" t="str">
        <f>VLOOKUP(A2301,'BDD de référence'!$B$5:$E$5006,4,0)</f>
        <v>Hauts-de-France</v>
      </c>
      <c r="D2301" s="201">
        <v>32929</v>
      </c>
      <c r="E2301" s="189" t="str">
        <f t="shared" si="35"/>
        <v>Tranche C</v>
      </c>
      <c r="F2301" s="119">
        <f>IFERROR((VLOOKUP(E2301,'Simulations - Consolidé'!$A$41:$P$45,13,0)*D2301+VLOOKUP(E2301,'Simulations - Consolidé'!$A$41:$P$45,14,0)),"")*$B$6</f>
        <v>45157.56289156626</v>
      </c>
      <c r="G2301" s="119" t="str" cm="1">
        <f t="array" ref="G2301">IF(SUMIF('BDD de référence'!$B$6:$B$4786,A2301,'BDD de référence'!$I$6:$I$4786)&gt;0,IFERROR((VLOOKUP(E2301,'Volet 1 - Domaines 2&amp;3'!$A$39:$L$43,11,0)*D2301+VLOOKUP(E2301,'Volet 1 - Domaines 2&amp;3'!$A$39:$L$43,12,0))*$B$6,error),"")</f>
        <v/>
      </c>
      <c r="H2301" s="119" t="str" cm="1">
        <f t="array" ref="H2301">IF(SUMIF('BDD de référence'!$B$6:$B$4786,A2301,'BDD de référence'!$J$6:$J$4786)&gt;0,IFERROR((VLOOKUP(E2301,'Volet 1 - Domaines 2&amp;3'!$A$39:$L$43,11,0)*D2301+VLOOKUP(E2301,'Volet 1 - Domaines 2&amp;3'!$A$39:$L$43,12,0))*$B$6,error),"")</f>
        <v/>
      </c>
      <c r="I2301" s="119">
        <f>IFERROR((VLOOKUP(E2301,'Simulations - Consolidé'!$A$41:$P$45,15,0)*D2301+VLOOKUP(E2301,'Simulations - Consolidé'!$A$41:$P$45,16,0)),"")*$C$6</f>
        <v>19630.906106376726</v>
      </c>
      <c r="J2301" s="167">
        <v>11964.2</v>
      </c>
      <c r="K2301" s="167">
        <v>14357.04</v>
      </c>
      <c r="L2301" s="167">
        <v>10148.77</v>
      </c>
      <c r="M2301" s="167">
        <v>12178.53</v>
      </c>
      <c r="N2301" s="167">
        <v>7169.2800000000007</v>
      </c>
      <c r="O2301" s="167">
        <v>8603.14</v>
      </c>
    </row>
    <row r="2302" spans="1:15">
      <c r="A2302" s="1" t="s">
        <v>9701</v>
      </c>
      <c r="B2302" s="1" t="str">
        <f>VLOOKUP(A2302,'BDD de référence'!$B$5:$D$5006,3,0)</f>
        <v>80</v>
      </c>
      <c r="C2302" s="1" t="str">
        <f>VLOOKUP(A2302,'BDD de référence'!$B$5:$E$5006,4,0)</f>
        <v>Hauts-de-France</v>
      </c>
      <c r="D2302" s="201">
        <v>5552.5</v>
      </c>
      <c r="E2302" s="189" t="str">
        <f t="shared" si="35"/>
        <v>Tranche A</v>
      </c>
      <c r="F2302" s="119">
        <f>IFERROR((VLOOKUP(E2302,'Simulations - Consolidé'!$A$41:$P$45,13,0)*D2302+VLOOKUP(E2302,'Simulations - Consolidé'!$A$41:$P$45,14,0)),"")*$B$6</f>
        <v>19345.392857142855</v>
      </c>
      <c r="G2302" s="119" t="str" cm="1">
        <f t="array" ref="G2302">IF(SUMIF('BDD de référence'!$B$6:$B$4786,A2302,'BDD de référence'!$I$6:$I$4786)&gt;0,IFERROR((VLOOKUP(E2302,'Volet 1 - Domaines 2&amp;3'!$A$39:$L$43,11,0)*D2302+VLOOKUP(E2302,'Volet 1 - Domaines 2&amp;3'!$A$39:$L$43,12,0))*$B$6,error),"")</f>
        <v/>
      </c>
      <c r="H2302" s="119" t="str" cm="1">
        <f t="array" ref="H2302">IF(SUMIF('BDD de référence'!$B$6:$B$4786,A2302,'BDD de référence'!$J$6:$J$4786)&gt;0,IFERROR((VLOOKUP(E2302,'Volet 1 - Domaines 2&amp;3'!$A$39:$L$43,11,0)*D2302+VLOOKUP(E2302,'Volet 1 - Domaines 2&amp;3'!$A$39:$L$43,12,0))*$B$6,error),"")</f>
        <v/>
      </c>
      <c r="I2302" s="119">
        <f>IFERROR((VLOOKUP(E2302,'Simulations - Consolidé'!$A$41:$P$45,15,0)*D2302+VLOOKUP(E2302,'Simulations - Consolidé'!$A$41:$P$45,16,0)),"")*$C$6</f>
        <v>8409.833623693381</v>
      </c>
      <c r="J2302" s="167">
        <v>5905.3600000000006</v>
      </c>
      <c r="K2302" s="167">
        <v>7086.4400000000005</v>
      </c>
      <c r="L2302" s="167">
        <v>5158.2</v>
      </c>
      <c r="M2302" s="167">
        <v>6189.84</v>
      </c>
      <c r="N2302" s="167">
        <v>5244.35</v>
      </c>
      <c r="O2302" s="167">
        <v>6293.22</v>
      </c>
    </row>
    <row r="2303" spans="1:15">
      <c r="A2303" s="1" t="s">
        <v>9646</v>
      </c>
      <c r="B2303" s="1" t="str">
        <f>VLOOKUP(A2303,'BDD de référence'!$B$5:$D$5006,3,0)</f>
        <v>80</v>
      </c>
      <c r="C2303" s="1" t="str">
        <f>VLOOKUP(A2303,'BDD de référence'!$B$5:$E$5006,4,0)</f>
        <v>Hauts-de-France</v>
      </c>
      <c r="D2303" s="201">
        <v>42053</v>
      </c>
      <c r="E2303" s="189" t="str">
        <f t="shared" si="35"/>
        <v>Tranche C</v>
      </c>
      <c r="F2303" s="119">
        <f>IFERROR((VLOOKUP(E2303,'Simulations - Consolidé'!$A$41:$P$45,13,0)*D2303+VLOOKUP(E2303,'Simulations - Consolidé'!$A$41:$P$45,14,0)),"")*$B$6</f>
        <v>48969.855903614458</v>
      </c>
      <c r="G2303" s="119" t="str" cm="1">
        <f t="array" ref="G2303">IF(SUMIF('BDD de référence'!$B$6:$B$4786,A2303,'BDD de référence'!$I$6:$I$4786)&gt;0,IFERROR((VLOOKUP(E2303,'Volet 1 - Domaines 2&amp;3'!$A$39:$L$43,11,0)*D2303+VLOOKUP(E2303,'Volet 1 - Domaines 2&amp;3'!$A$39:$L$43,12,0))*$B$6,error),"")</f>
        <v/>
      </c>
      <c r="H2303" s="119" t="str" cm="1">
        <f t="array" ref="H2303">IF(SUMIF('BDD de référence'!$B$6:$B$4786,A2303,'BDD de référence'!$J$6:$J$4786)&gt;0,IFERROR((VLOOKUP(E2303,'Volet 1 - Domaines 2&amp;3'!$A$39:$L$43,11,0)*D2303+VLOOKUP(E2303,'Volet 1 - Domaines 2&amp;3'!$A$39:$L$43,12,0))*$B$6,error),"")</f>
        <v/>
      </c>
      <c r="I2303" s="119">
        <f>IFERROR((VLOOKUP(E2303,'Simulations - Consolidé'!$A$41:$P$45,15,0)*D2303+VLOOKUP(E2303,'Simulations - Consolidé'!$A$41:$P$45,16,0)),"")*$C$6</f>
        <v>21288.18699970614</v>
      </c>
      <c r="J2303" s="167">
        <v>12953.550000000001</v>
      </c>
      <c r="K2303" s="167">
        <v>15544.26</v>
      </c>
      <c r="L2303" s="167">
        <v>10643.45</v>
      </c>
      <c r="M2303" s="167">
        <v>12772.14</v>
      </c>
      <c r="N2303" s="167">
        <v>7608.99</v>
      </c>
      <c r="O2303" s="167">
        <v>9130.7900000000009</v>
      </c>
    </row>
    <row r="2304" spans="1:15">
      <c r="A2304" s="1" t="s">
        <v>9666</v>
      </c>
      <c r="B2304" s="1" t="str">
        <f>VLOOKUP(A2304,'BDD de référence'!$B$5:$D$5006,3,0)</f>
        <v>80</v>
      </c>
      <c r="C2304" s="1" t="str">
        <f>VLOOKUP(A2304,'BDD de référence'!$B$5:$E$5006,4,0)</f>
        <v>Hauts-de-France</v>
      </c>
      <c r="D2304" s="201">
        <v>28905</v>
      </c>
      <c r="E2304" s="189" t="str">
        <f t="shared" si="35"/>
        <v>Tranche C</v>
      </c>
      <c r="F2304" s="119">
        <f>IFERROR((VLOOKUP(E2304,'Simulations - Consolidé'!$A$41:$P$45,13,0)*D2304+VLOOKUP(E2304,'Simulations - Consolidé'!$A$41:$P$45,14,0)),"")*$B$6</f>
        <v>43476.20963855421</v>
      </c>
      <c r="G2304" s="119" t="str" cm="1">
        <f t="array" ref="G2304">IF(SUMIF('BDD de référence'!$B$6:$B$4786,A2304,'BDD de référence'!$I$6:$I$4786)&gt;0,IFERROR((VLOOKUP(E2304,'Volet 1 - Domaines 2&amp;3'!$A$39:$L$43,11,0)*D2304+VLOOKUP(E2304,'Volet 1 - Domaines 2&amp;3'!$A$39:$L$43,12,0))*$B$6,error),"")</f>
        <v/>
      </c>
      <c r="H2304" s="119" t="str" cm="1">
        <f t="array" ref="H2304">IF(SUMIF('BDD de référence'!$B$6:$B$4786,A2304,'BDD de référence'!$J$6:$J$4786)&gt;0,IFERROR((VLOOKUP(E2304,'Volet 1 - Domaines 2&amp;3'!$A$39:$L$43,11,0)*D2304+VLOOKUP(E2304,'Volet 1 - Domaines 2&amp;3'!$A$39:$L$43,12,0))*$B$6,error),"")</f>
        <v/>
      </c>
      <c r="I2304" s="119">
        <f>IFERROR((VLOOKUP(E2304,'Simulations - Consolidé'!$A$41:$P$45,15,0)*D2304+VLOOKUP(E2304,'Simulations - Consolidé'!$A$41:$P$45,16,0)),"")*$C$6</f>
        <v>18899.987834263888</v>
      </c>
      <c r="J2304" s="167">
        <v>11527.86</v>
      </c>
      <c r="K2304" s="167">
        <v>13833.44</v>
      </c>
      <c r="L2304" s="167">
        <v>9930.6</v>
      </c>
      <c r="M2304" s="167">
        <v>11916.72</v>
      </c>
      <c r="N2304" s="167">
        <v>6975.35</v>
      </c>
      <c r="O2304" s="167">
        <v>8370.42</v>
      </c>
    </row>
    <row r="2305" spans="1:15">
      <c r="A2305" s="1" t="s">
        <v>9692</v>
      </c>
      <c r="B2305" s="1" t="str">
        <f>VLOOKUP(A2305,'BDD de référence'!$B$5:$D$5006,3,0)</f>
        <v>80</v>
      </c>
      <c r="C2305" s="1" t="str">
        <f>VLOOKUP(A2305,'BDD de référence'!$B$5:$E$5006,4,0)</f>
        <v>Hauts-de-France</v>
      </c>
      <c r="D2305" s="201">
        <v>9488.5</v>
      </c>
      <c r="E2305" s="189" t="str">
        <f t="shared" si="35"/>
        <v>Tranche B</v>
      </c>
      <c r="F2305" s="119">
        <f>IFERROR((VLOOKUP(E2305,'Simulations - Consolidé'!$A$41:$P$45,13,0)*D2305+VLOOKUP(E2305,'Simulations - Consolidé'!$A$41:$P$45,14,0)),"")*$B$6</f>
        <v>23675.187096774192</v>
      </c>
      <c r="G2305" s="119" t="str" cm="1">
        <f t="array" ref="G2305">IF(SUMIF('BDD de référence'!$B$6:$B$4786,A2305,'BDD de référence'!$I$6:$I$4786)&gt;0,IFERROR((VLOOKUP(E2305,'Volet 1 - Domaines 2&amp;3'!$A$39:$L$43,11,0)*D2305+VLOOKUP(E2305,'Volet 1 - Domaines 2&amp;3'!$A$39:$L$43,12,0))*$B$6,error),"")</f>
        <v/>
      </c>
      <c r="H2305" s="119" t="str" cm="1">
        <f t="array" ref="H2305">IF(SUMIF('BDD de référence'!$B$6:$B$4786,A2305,'BDD de référence'!$J$6:$J$4786)&gt;0,IFERROR((VLOOKUP(E2305,'Volet 1 - Domaines 2&amp;3'!$A$39:$L$43,11,0)*D2305+VLOOKUP(E2305,'Volet 1 - Domaines 2&amp;3'!$A$39:$L$43,12,0))*$B$6,error),"")</f>
        <v/>
      </c>
      <c r="I2305" s="119">
        <f>IFERROR((VLOOKUP(E2305,'Simulations - Consolidé'!$A$41:$P$45,15,0)*D2305+VLOOKUP(E2305,'Simulations - Consolidé'!$A$41:$P$45,16,0)),"")*$C$6</f>
        <v>10292.082769472854</v>
      </c>
      <c r="J2305" s="167">
        <v>6985.85</v>
      </c>
      <c r="K2305" s="167">
        <v>8383.02</v>
      </c>
      <c r="L2305" s="167">
        <v>6085.63</v>
      </c>
      <c r="M2305" s="167">
        <v>7302.76</v>
      </c>
      <c r="N2305" s="167">
        <v>5617.3600000000006</v>
      </c>
      <c r="O2305" s="167">
        <v>6740.84</v>
      </c>
    </row>
    <row r="2306" spans="1:15">
      <c r="A2306" s="1" t="s">
        <v>9657</v>
      </c>
      <c r="B2306" s="1" t="str">
        <f>VLOOKUP(A2306,'BDD de référence'!$B$5:$D$5006,3,0)</f>
        <v>80</v>
      </c>
      <c r="C2306" s="1" t="str">
        <f>VLOOKUP(A2306,'BDD de référence'!$B$5:$E$5006,4,0)</f>
        <v>Hauts-de-France</v>
      </c>
      <c r="D2306" s="201">
        <v>35130</v>
      </c>
      <c r="E2306" s="189" t="str">
        <f t="shared" si="35"/>
        <v>Tranche C</v>
      </c>
      <c r="F2306" s="119">
        <f>IFERROR((VLOOKUP(E2306,'Simulations - Consolidé'!$A$41:$P$45,13,0)*D2306+VLOOKUP(E2306,'Simulations - Consolidé'!$A$41:$P$45,14,0)),"")*$B$6</f>
        <v>46077.209638554217</v>
      </c>
      <c r="G2306" s="119" t="str" cm="1">
        <f t="array" ref="G2306">IF(SUMIF('BDD de référence'!$B$6:$B$4786,A2306,'BDD de référence'!$I$6:$I$4786)&gt;0,IFERROR((VLOOKUP(E2306,'Volet 1 - Domaines 2&amp;3'!$A$39:$L$43,11,0)*D2306+VLOOKUP(E2306,'Volet 1 - Domaines 2&amp;3'!$A$39:$L$43,12,0))*$B$6,error),"")</f>
        <v/>
      </c>
      <c r="H2306" s="119" t="str" cm="1">
        <f t="array" ref="H2306">IF(SUMIF('BDD de référence'!$B$6:$B$4786,A2306,'BDD de référence'!$J$6:$J$4786)&gt;0,IFERROR((VLOOKUP(E2306,'Volet 1 - Domaines 2&amp;3'!$A$39:$L$43,11,0)*D2306+VLOOKUP(E2306,'Volet 1 - Domaines 2&amp;3'!$A$39:$L$43,12,0))*$B$6,error),"")</f>
        <v/>
      </c>
      <c r="I2306" s="119">
        <f>IFERROR((VLOOKUP(E2306,'Simulations - Consolidé'!$A$41:$P$45,15,0)*D2306+VLOOKUP(E2306,'Simulations - Consolidé'!$A$41:$P$45,16,0)),"")*$C$6</f>
        <v>20030.695151337055</v>
      </c>
      <c r="J2306" s="167">
        <v>12202.86</v>
      </c>
      <c r="K2306" s="167">
        <v>14643.44</v>
      </c>
      <c r="L2306" s="167">
        <v>10268.1</v>
      </c>
      <c r="M2306" s="167">
        <v>12321.72</v>
      </c>
      <c r="N2306" s="167">
        <v>7275.35</v>
      </c>
      <c r="O2306" s="167">
        <v>8730.42</v>
      </c>
    </row>
    <row r="2307" spans="1:15">
      <c r="A2307" s="1" t="s">
        <v>9641</v>
      </c>
      <c r="B2307" s="1" t="str">
        <f>VLOOKUP(A2307,'BDD de référence'!$B$5:$D$5006,3,0)</f>
        <v>80</v>
      </c>
      <c r="C2307" s="1" t="str">
        <f>VLOOKUP(A2307,'BDD de référence'!$B$5:$E$5006,4,0)</f>
        <v>Hauts-de-France</v>
      </c>
      <c r="D2307" s="201">
        <v>93454.5</v>
      </c>
      <c r="E2307" s="189" t="str">
        <f t="shared" si="35"/>
        <v>Tranche C</v>
      </c>
      <c r="F2307" s="119">
        <f>IFERROR((VLOOKUP(E2307,'Simulations - Consolidé'!$A$41:$P$45,13,0)*D2307+VLOOKUP(E2307,'Simulations - Consolidé'!$A$41:$P$45,14,0)),"")*$B$6</f>
        <v>70447.012771084337</v>
      </c>
      <c r="G2307" s="119" t="str" cm="1">
        <f t="array" ref="G2307">IF(SUMIF('BDD de référence'!$B$6:$B$4786,A2307,'BDD de référence'!$I$6:$I$4786)&gt;0,IFERROR((VLOOKUP(E2307,'Volet 1 - Domaines 2&amp;3'!$A$39:$L$43,11,0)*D2307+VLOOKUP(E2307,'Volet 1 - Domaines 2&amp;3'!$A$39:$L$43,12,0))*$B$6,error),"")</f>
        <v/>
      </c>
      <c r="H2307" s="119" t="str" cm="1">
        <f t="array" ref="H2307">IF(SUMIF('BDD de référence'!$B$6:$B$4786,A2307,'BDD de référence'!$J$6:$J$4786)&gt;0,IFERROR((VLOOKUP(E2307,'Volet 1 - Domaines 2&amp;3'!$A$39:$L$43,11,0)*D2307+VLOOKUP(E2307,'Volet 1 - Domaines 2&amp;3'!$A$39:$L$43,12,0))*$B$6,error),"")</f>
        <v/>
      </c>
      <c r="I2307" s="119">
        <f>IFERROR((VLOOKUP(E2307,'Simulations - Consolidé'!$A$41:$P$45,15,0)*D2307+VLOOKUP(E2307,'Simulations - Consolidé'!$A$41:$P$45,16,0)),"")*$C$6</f>
        <v>30624.741563326475</v>
      </c>
      <c r="J2307" s="167">
        <v>18527.2</v>
      </c>
      <c r="K2307" s="167">
        <v>22232.639999999999</v>
      </c>
      <c r="L2307" s="167">
        <v>13430.27</v>
      </c>
      <c r="M2307" s="167">
        <v>16116.33</v>
      </c>
      <c r="N2307" s="167">
        <v>10086.17</v>
      </c>
      <c r="O2307" s="167">
        <v>12103.41</v>
      </c>
    </row>
    <row r="2308" spans="1:15">
      <c r="A2308" s="1" t="s">
        <v>9690</v>
      </c>
      <c r="B2308" s="1" t="str">
        <f>VLOOKUP(A2308,'BDD de référence'!$B$5:$D$5006,3,0)</f>
        <v>80</v>
      </c>
      <c r="C2308" s="1" t="str">
        <f>VLOOKUP(A2308,'BDD de référence'!$B$5:$E$5006,4,0)</f>
        <v>Hauts-de-France</v>
      </c>
      <c r="D2308" s="201">
        <v>10425.5</v>
      </c>
      <c r="E2308" s="189" t="str">
        <f t="shared" si="35"/>
        <v>Tranche B</v>
      </c>
      <c r="F2308" s="119">
        <f>IFERROR((VLOOKUP(E2308,'Simulations - Consolidé'!$A$41:$P$45,13,0)*D2308+VLOOKUP(E2308,'Simulations - Consolidé'!$A$41:$P$45,14,0)),"")*$B$6</f>
        <v>24908.399999999998</v>
      </c>
      <c r="G2308" s="119" t="str" cm="1">
        <f t="array" ref="G2308">IF(SUMIF('BDD de référence'!$B$6:$B$4786,A2308,'BDD de référence'!$I$6:$I$4786)&gt;0,IFERROR((VLOOKUP(E2308,'Volet 1 - Domaines 2&amp;3'!$A$39:$L$43,11,0)*D2308+VLOOKUP(E2308,'Volet 1 - Domaines 2&amp;3'!$A$39:$L$43,12,0))*$B$6,error),"")</f>
        <v/>
      </c>
      <c r="H2308" s="119" t="str" cm="1">
        <f t="array" ref="H2308">IF(SUMIF('BDD de référence'!$B$6:$B$4786,A2308,'BDD de référence'!$J$6:$J$4786)&gt;0,IFERROR((VLOOKUP(E2308,'Volet 1 - Domaines 2&amp;3'!$A$39:$L$43,11,0)*D2308+VLOOKUP(E2308,'Volet 1 - Domaines 2&amp;3'!$A$39:$L$43,12,0))*$B$6,error),"")</f>
        <v/>
      </c>
      <c r="I2308" s="119">
        <f>IFERROR((VLOOKUP(E2308,'Simulations - Consolidé'!$A$41:$P$45,15,0)*D2308+VLOOKUP(E2308,'Simulations - Consolidé'!$A$41:$P$45,16,0)),"")*$C$6</f>
        <v>10828.185365853658</v>
      </c>
      <c r="J2308" s="167">
        <v>7262.92</v>
      </c>
      <c r="K2308" s="167">
        <v>8715.51</v>
      </c>
      <c r="L2308" s="167">
        <v>6337.5</v>
      </c>
      <c r="M2308" s="167">
        <v>7605</v>
      </c>
      <c r="N2308" s="167">
        <v>5692.92</v>
      </c>
      <c r="O2308" s="167">
        <v>6831.51</v>
      </c>
    </row>
    <row r="2309" spans="1:15">
      <c r="A2309" s="1" t="s">
        <v>9675</v>
      </c>
      <c r="B2309" s="1" t="str">
        <f>VLOOKUP(A2309,'BDD de référence'!$B$5:$D$5006,3,0)</f>
        <v>80</v>
      </c>
      <c r="C2309" s="1" t="str">
        <f>VLOOKUP(A2309,'BDD de référence'!$B$5:$E$5006,4,0)</f>
        <v>Hauts-de-France</v>
      </c>
      <c r="D2309" s="201">
        <v>21484.5</v>
      </c>
      <c r="E2309" s="189" t="str">
        <f t="shared" si="35"/>
        <v>Tranche B</v>
      </c>
      <c r="F2309" s="119">
        <f>IFERROR((VLOOKUP(E2309,'Simulations - Consolidé'!$A$41:$P$45,13,0)*D2309+VLOOKUP(E2309,'Simulations - Consolidé'!$A$41:$P$45,14,0)),"")*$B$6</f>
        <v>39463.470967741931</v>
      </c>
      <c r="G2309" s="119" t="str" cm="1">
        <f t="array" ref="G2309">IF(SUMIF('BDD de référence'!$B$6:$B$4786,A2309,'BDD de référence'!$I$6:$I$4786)&gt;0,IFERROR((VLOOKUP(E2309,'Volet 1 - Domaines 2&amp;3'!$A$39:$L$43,11,0)*D2309+VLOOKUP(E2309,'Volet 1 - Domaines 2&amp;3'!$A$39:$L$43,12,0))*$B$6,error),"")</f>
        <v/>
      </c>
      <c r="H2309" s="119" t="str" cm="1">
        <f t="array" ref="H2309">IF(SUMIF('BDD de référence'!$B$6:$B$4786,A2309,'BDD de référence'!$J$6:$J$4786)&gt;0,IFERROR((VLOOKUP(E2309,'Volet 1 - Domaines 2&amp;3'!$A$39:$L$43,11,0)*D2309+VLOOKUP(E2309,'Volet 1 - Domaines 2&amp;3'!$A$39:$L$43,12,0))*$B$6,error),"")</f>
        <v/>
      </c>
      <c r="I2309" s="119">
        <f>IFERROR((VLOOKUP(E2309,'Simulations - Consolidé'!$A$41:$P$45,15,0)*D2309+VLOOKUP(E2309,'Simulations - Consolidé'!$A$41:$P$45,16,0)),"")*$C$6</f>
        <v>17155.569158143193</v>
      </c>
      <c r="J2309" s="167">
        <v>10533.06</v>
      </c>
      <c r="K2309" s="167">
        <v>12639.68</v>
      </c>
      <c r="L2309" s="167">
        <v>9310.35</v>
      </c>
      <c r="M2309" s="167">
        <v>11172.42</v>
      </c>
      <c r="N2309" s="167">
        <v>6584.7800000000007</v>
      </c>
      <c r="O2309" s="167">
        <v>7901.74</v>
      </c>
    </row>
    <row r="2310" spans="1:15">
      <c r="A2310" s="1" t="s">
        <v>9678</v>
      </c>
      <c r="B2310" s="1" t="str">
        <f>VLOOKUP(A2310,'BDD de référence'!$B$5:$D$5006,3,0)</f>
        <v>80</v>
      </c>
      <c r="C2310" s="1" t="str">
        <f>VLOOKUP(A2310,'BDD de référence'!$B$5:$E$5006,4,0)</f>
        <v>Hauts-de-France</v>
      </c>
      <c r="D2310" s="201">
        <v>19183.5</v>
      </c>
      <c r="E2310" s="189" t="str">
        <f t="shared" si="35"/>
        <v>Tranche B</v>
      </c>
      <c r="F2310" s="119">
        <f>IFERROR((VLOOKUP(E2310,'Simulations - Consolidé'!$A$41:$P$45,13,0)*D2310+VLOOKUP(E2310,'Simulations - Consolidé'!$A$41:$P$45,14,0)),"")*$B$6</f>
        <v>36435.058064516124</v>
      </c>
      <c r="G2310" s="119" t="str" cm="1">
        <f t="array" ref="G2310">IF(SUMIF('BDD de référence'!$B$6:$B$4786,A2310,'BDD de référence'!$I$6:$I$4786)&gt;0,IFERROR((VLOOKUP(E2310,'Volet 1 - Domaines 2&amp;3'!$A$39:$L$43,11,0)*D2310+VLOOKUP(E2310,'Volet 1 - Domaines 2&amp;3'!$A$39:$L$43,12,0))*$B$6,error),"")</f>
        <v/>
      </c>
      <c r="H2310" s="119" t="str" cm="1">
        <f t="array" ref="H2310">IF(SUMIF('BDD de référence'!$B$6:$B$4786,A2310,'BDD de référence'!$J$6:$J$4786)&gt;0,IFERROR((VLOOKUP(E2310,'Volet 1 - Domaines 2&amp;3'!$A$39:$L$43,11,0)*D2310+VLOOKUP(E2310,'Volet 1 - Domaines 2&amp;3'!$A$39:$L$43,12,0))*$B$6,error),"")</f>
        <v/>
      </c>
      <c r="I2310" s="119">
        <f>IFERROR((VLOOKUP(E2310,'Simulations - Consolidé'!$A$41:$P$45,15,0)*D2310+VLOOKUP(E2310,'Simulations - Consolidé'!$A$41:$P$45,16,0)),"")*$C$6</f>
        <v>15839.056805664828</v>
      </c>
      <c r="J2310" s="167">
        <v>9852.65</v>
      </c>
      <c r="K2310" s="167">
        <v>11823.18</v>
      </c>
      <c r="L2310" s="167">
        <v>8691.81</v>
      </c>
      <c r="M2310" s="167">
        <v>10430.18</v>
      </c>
      <c r="N2310" s="167">
        <v>6399.21</v>
      </c>
      <c r="O2310" s="167">
        <v>7679.06</v>
      </c>
    </row>
    <row r="2311" spans="1:15">
      <c r="A2311" s="1" t="s">
        <v>9706</v>
      </c>
      <c r="B2311" s="1" t="str">
        <f>VLOOKUP(A2311,'BDD de référence'!$B$5:$D$5006,3,0)</f>
        <v>80</v>
      </c>
      <c r="C2311" s="1" t="str">
        <f>VLOOKUP(A2311,'BDD de référence'!$B$5:$E$5006,4,0)</f>
        <v>Hauts-de-France</v>
      </c>
      <c r="D2311" s="201">
        <v>5125</v>
      </c>
      <c r="E2311" s="189" t="str">
        <f t="shared" si="35"/>
        <v>Tranche A</v>
      </c>
      <c r="F2311" s="119">
        <f>IFERROR((VLOOKUP(E2311,'Simulations - Consolidé'!$A$41:$P$45,13,0)*D2311+VLOOKUP(E2311,'Simulations - Consolidé'!$A$41:$P$45,14,0)),"")*$B$6</f>
        <v>19033.928571428569</v>
      </c>
      <c r="G2311" s="119" t="str" cm="1">
        <f t="array" ref="G2311">IF(SUMIF('BDD de référence'!$B$6:$B$4786,A2311,'BDD de référence'!$I$6:$I$4786)&gt;0,IFERROR((VLOOKUP(E2311,'Volet 1 - Domaines 2&amp;3'!$A$39:$L$43,11,0)*D2311+VLOOKUP(E2311,'Volet 1 - Domaines 2&amp;3'!$A$39:$L$43,12,0))*$B$6,error),"")</f>
        <v/>
      </c>
      <c r="H2311" s="119" t="str" cm="1">
        <f t="array" ref="H2311">IF(SUMIF('BDD de référence'!$B$6:$B$4786,A2311,'BDD de référence'!$J$6:$J$4786)&gt;0,IFERROR((VLOOKUP(E2311,'Volet 1 - Domaines 2&amp;3'!$A$39:$L$43,11,0)*D2311+VLOOKUP(E2311,'Volet 1 - Domaines 2&amp;3'!$A$39:$L$43,12,0))*$B$6,error),"")</f>
        <v/>
      </c>
      <c r="I2311" s="119">
        <f>IFERROR((VLOOKUP(E2311,'Simulations - Consolidé'!$A$41:$P$45,15,0)*D2311+VLOOKUP(E2311,'Simulations - Consolidé'!$A$41:$P$45,16,0)),"")*$C$6</f>
        <v>8274.4337979094089</v>
      </c>
      <c r="J2311" s="167">
        <v>5803.58</v>
      </c>
      <c r="K2311" s="167">
        <v>6964.3</v>
      </c>
      <c r="L2311" s="167">
        <v>5081.8500000000004</v>
      </c>
      <c r="M2311" s="167">
        <v>6098.22</v>
      </c>
      <c r="N2311" s="167">
        <v>5193.46</v>
      </c>
      <c r="O2311" s="167">
        <v>6232.16</v>
      </c>
    </row>
    <row r="2312" spans="1:15">
      <c r="A2312" s="1" t="s">
        <v>9724</v>
      </c>
      <c r="B2312" s="1" t="str">
        <f>VLOOKUP(A2312,'BDD de référence'!$B$5:$D$5006,3,0)</f>
        <v>80</v>
      </c>
      <c r="C2312" s="1" t="str">
        <f>VLOOKUP(A2312,'BDD de référence'!$B$5:$E$5006,4,0)</f>
        <v>Hauts-de-France</v>
      </c>
      <c r="D2312" s="201">
        <v>2658</v>
      </c>
      <c r="E2312" s="189" t="str">
        <f t="shared" si="35"/>
        <v>Tranche A</v>
      </c>
      <c r="F2312" s="119">
        <f>IFERROR((VLOOKUP(E2312,'Simulations - Consolidé'!$A$41:$P$45,13,0)*D2312+VLOOKUP(E2312,'Simulations - Consolidé'!$A$41:$P$45,14,0)),"")*$B$6</f>
        <v>17236.542857142857</v>
      </c>
      <c r="G2312" s="119" t="str" cm="1">
        <f t="array" ref="G2312">IF(SUMIF('BDD de référence'!$B$6:$B$4786,A2312,'BDD de référence'!$I$6:$I$4786)&gt;0,IFERROR((VLOOKUP(E2312,'Volet 1 - Domaines 2&amp;3'!$A$39:$L$43,11,0)*D2312+VLOOKUP(E2312,'Volet 1 - Domaines 2&amp;3'!$A$39:$L$43,12,0))*$B$6,error),"")</f>
        <v/>
      </c>
      <c r="H2312" s="119" t="str" cm="1">
        <f t="array" ref="H2312">IF(SUMIF('BDD de référence'!$B$6:$B$4786,A2312,'BDD de référence'!$J$6:$J$4786)&gt;0,IFERROR((VLOOKUP(E2312,'Volet 1 - Domaines 2&amp;3'!$A$39:$L$43,11,0)*D2312+VLOOKUP(E2312,'Volet 1 - Domaines 2&amp;3'!$A$39:$L$43,12,0))*$B$6,error),"")</f>
        <v/>
      </c>
      <c r="I2312" s="119">
        <f>IFERROR((VLOOKUP(E2312,'Simulations - Consolidé'!$A$41:$P$45,15,0)*D2312+VLOOKUP(E2312,'Simulations - Consolidé'!$A$41:$P$45,16,0)),"")*$C$6</f>
        <v>7493.0738675958182</v>
      </c>
      <c r="J2312" s="167">
        <v>5216.2</v>
      </c>
      <c r="K2312" s="167">
        <v>6259.44</v>
      </c>
      <c r="L2312" s="167">
        <v>4641.3200000000006</v>
      </c>
      <c r="M2312" s="167">
        <v>5569.59</v>
      </c>
      <c r="N2312" s="167">
        <v>4899.7700000000004</v>
      </c>
      <c r="O2312" s="167">
        <v>5879.7300000000005</v>
      </c>
    </row>
    <row r="2313" spans="1:15">
      <c r="A2313" s="1" t="s">
        <v>9684</v>
      </c>
      <c r="B2313" s="1" t="str">
        <f>VLOOKUP(A2313,'BDD de référence'!$B$5:$D$5006,3,0)</f>
        <v>80</v>
      </c>
      <c r="C2313" s="1" t="str">
        <f>VLOOKUP(A2313,'BDD de référence'!$B$5:$E$5006,4,0)</f>
        <v>Hauts-de-France</v>
      </c>
      <c r="D2313" s="201">
        <v>15219.25</v>
      </c>
      <c r="E2313" s="189" t="str">
        <f t="shared" si="35"/>
        <v>Tranche B</v>
      </c>
      <c r="F2313" s="119">
        <f>IFERROR((VLOOKUP(E2313,'Simulations - Consolidé'!$A$41:$P$45,13,0)*D2313+VLOOKUP(E2313,'Simulations - Consolidé'!$A$41:$P$45,14,0)),"")*$B$6</f>
        <v>31217.593548387093</v>
      </c>
      <c r="G2313" s="119" t="str" cm="1">
        <f t="array" ref="G2313">IF(SUMIF('BDD de référence'!$B$6:$B$4786,A2313,'BDD de référence'!$I$6:$I$4786)&gt;0,IFERROR((VLOOKUP(E2313,'Volet 1 - Domaines 2&amp;3'!$A$39:$L$43,11,0)*D2313+VLOOKUP(E2313,'Volet 1 - Domaines 2&amp;3'!$A$39:$L$43,12,0))*$B$6,error),"")</f>
        <v/>
      </c>
      <c r="H2313" s="119" t="str" cm="1">
        <f t="array" ref="H2313">IF(SUMIF('BDD de référence'!$B$6:$B$4786,A2313,'BDD de référence'!$J$6:$J$4786)&gt;0,IFERROR((VLOOKUP(E2313,'Volet 1 - Domaines 2&amp;3'!$A$39:$L$43,11,0)*D2313+VLOOKUP(E2313,'Volet 1 - Domaines 2&amp;3'!$A$39:$L$43,12,0))*$B$6,error),"")</f>
        <v/>
      </c>
      <c r="I2313" s="119">
        <f>IFERROR((VLOOKUP(E2313,'Simulations - Consolidé'!$A$41:$P$45,15,0)*D2313+VLOOKUP(E2313,'Simulations - Consolidé'!$A$41:$P$45,16,0)),"")*$C$6</f>
        <v>13570.919433516916</v>
      </c>
      <c r="J2313" s="167">
        <v>8680.43</v>
      </c>
      <c r="K2313" s="167">
        <v>10416.52</v>
      </c>
      <c r="L2313" s="167">
        <v>7626.15</v>
      </c>
      <c r="M2313" s="167">
        <v>9151.3799999999992</v>
      </c>
      <c r="N2313" s="167">
        <v>6079.52</v>
      </c>
      <c r="O2313" s="167">
        <v>7295.43</v>
      </c>
    </row>
    <row r="2314" spans="1:15">
      <c r="A2314" s="1" t="s">
        <v>9703</v>
      </c>
      <c r="B2314" s="1" t="str">
        <f>VLOOKUP(A2314,'BDD de référence'!$B$5:$D$5006,3,0)</f>
        <v>80</v>
      </c>
      <c r="C2314" s="1" t="str">
        <f>VLOOKUP(A2314,'BDD de référence'!$B$5:$E$5006,4,0)</f>
        <v>Hauts-de-France</v>
      </c>
      <c r="D2314" s="201">
        <v>5456.5</v>
      </c>
      <c r="E2314" s="189" t="str">
        <f t="shared" si="35"/>
        <v>Tranche A</v>
      </c>
      <c r="F2314" s="119">
        <f>IFERROR((VLOOKUP(E2314,'Simulations - Consolidé'!$A$41:$P$45,13,0)*D2314+VLOOKUP(E2314,'Simulations - Consolidé'!$A$41:$P$45,14,0)),"")*$B$6</f>
        <v>19275.45</v>
      </c>
      <c r="G2314" s="119" t="str" cm="1">
        <f t="array" ref="G2314">IF(SUMIF('BDD de référence'!$B$6:$B$4786,A2314,'BDD de référence'!$I$6:$I$4786)&gt;0,IFERROR((VLOOKUP(E2314,'Volet 1 - Domaines 2&amp;3'!$A$39:$L$43,11,0)*D2314+VLOOKUP(E2314,'Volet 1 - Domaines 2&amp;3'!$A$39:$L$43,12,0))*$B$6,error),"")</f>
        <v/>
      </c>
      <c r="H2314" s="119" t="str" cm="1">
        <f t="array" ref="H2314">IF(SUMIF('BDD de référence'!$B$6:$B$4786,A2314,'BDD de référence'!$J$6:$J$4786)&gt;0,IFERROR((VLOOKUP(E2314,'Volet 1 - Domaines 2&amp;3'!$A$39:$L$43,11,0)*D2314+VLOOKUP(E2314,'Volet 1 - Domaines 2&amp;3'!$A$39:$L$43,12,0))*$B$6,error),"")</f>
        <v/>
      </c>
      <c r="I2314" s="119">
        <f>IFERROR((VLOOKUP(E2314,'Simulations - Consolidé'!$A$41:$P$45,15,0)*D2314+VLOOKUP(E2314,'Simulations - Consolidé'!$A$41:$P$45,16,0)),"")*$C$6</f>
        <v>8379.4280487804881</v>
      </c>
      <c r="J2314" s="167">
        <v>5882.5</v>
      </c>
      <c r="K2314" s="167">
        <v>7059</v>
      </c>
      <c r="L2314" s="167">
        <v>5141.05</v>
      </c>
      <c r="M2314" s="167">
        <v>6169.26</v>
      </c>
      <c r="N2314" s="167">
        <v>5232.92</v>
      </c>
      <c r="O2314" s="167">
        <v>6279.51</v>
      </c>
    </row>
    <row r="2315" spans="1:15">
      <c r="A2315" s="1" t="s">
        <v>9797</v>
      </c>
      <c r="B2315" s="1" t="str">
        <f>VLOOKUP(A2315,'BDD de référence'!$B$5:$D$5006,3,0)</f>
        <v>81</v>
      </c>
      <c r="C2315" s="1" t="str">
        <f>VLOOKUP(A2315,'BDD de référence'!$B$5:$E$5006,4,0)</f>
        <v>Occitanie</v>
      </c>
      <c r="D2315" s="201">
        <v>5157.5</v>
      </c>
      <c r="E2315" s="189" t="str">
        <f t="shared" ref="E2315:E2378" si="36">IF(D2315&gt;230000,"Tranche D",IF(D2315&lt;7000,"Tranche A",IF(D2315&lt;22500,"Tranche B","Tranche C")))</f>
        <v>Tranche A</v>
      </c>
      <c r="F2315" s="119">
        <f>IFERROR((VLOOKUP(E2315,'Simulations - Consolidé'!$A$41:$P$45,13,0)*D2315+VLOOKUP(E2315,'Simulations - Consolidé'!$A$41:$P$45,14,0)),"")*$B$6</f>
        <v>19057.607142857141</v>
      </c>
      <c r="G2315" s="119" t="str" cm="1">
        <f t="array" ref="G2315">IF(SUMIF('BDD de référence'!$B$6:$B$4786,A2315,'BDD de référence'!$I$6:$I$4786)&gt;0,IFERROR((VLOOKUP(E2315,'Volet 1 - Domaines 2&amp;3'!$A$39:$L$43,11,0)*D2315+VLOOKUP(E2315,'Volet 1 - Domaines 2&amp;3'!$A$39:$L$43,12,0))*$B$6,error),"")</f>
        <v/>
      </c>
      <c r="H2315" s="119" t="str" cm="1">
        <f t="array" ref="H2315">IF(SUMIF('BDD de référence'!$B$6:$B$4786,A2315,'BDD de référence'!$J$6:$J$4786)&gt;0,IFERROR((VLOOKUP(E2315,'Volet 1 - Domaines 2&amp;3'!$A$39:$L$43,11,0)*D2315+VLOOKUP(E2315,'Volet 1 - Domaines 2&amp;3'!$A$39:$L$43,12,0))*$B$6,error),"")</f>
        <v/>
      </c>
      <c r="I2315" s="119">
        <f>IFERROR((VLOOKUP(E2315,'Simulations - Consolidé'!$A$41:$P$45,15,0)*D2315+VLOOKUP(E2315,'Simulations - Consolidé'!$A$41:$P$45,16,0)),"")*$C$6</f>
        <v>8284.7273519163773</v>
      </c>
      <c r="J2315" s="167">
        <v>5811.3200000000006</v>
      </c>
      <c r="K2315" s="167">
        <v>6973.59</v>
      </c>
      <c r="L2315" s="167">
        <v>5087.6499999999996</v>
      </c>
      <c r="M2315" s="167">
        <v>6105.18</v>
      </c>
      <c r="N2315" s="167">
        <v>5197.33</v>
      </c>
      <c r="O2315" s="167">
        <v>6236.8</v>
      </c>
    </row>
    <row r="2316" spans="1:15">
      <c r="A2316" s="1" t="s">
        <v>9753</v>
      </c>
      <c r="B2316" s="1" t="str">
        <f>VLOOKUP(A2316,'BDD de référence'!$B$5:$D$5006,3,0)</f>
        <v>81</v>
      </c>
      <c r="C2316" s="1" t="str">
        <f>VLOOKUP(A2316,'BDD de référence'!$B$5:$E$5006,4,0)</f>
        <v>Occitanie</v>
      </c>
      <c r="D2316" s="201">
        <v>98154</v>
      </c>
      <c r="E2316" s="189" t="str">
        <f t="shared" si="36"/>
        <v>Tranche C</v>
      </c>
      <c r="F2316" s="119">
        <f>IFERROR((VLOOKUP(E2316,'Simulations - Consolidé'!$A$41:$P$45,13,0)*D2316+VLOOKUP(E2316,'Simulations - Consolidé'!$A$41:$P$45,14,0)),"")*$B$6</f>
        <v>72410.611084337346</v>
      </c>
      <c r="G2316" s="119" t="str" cm="1">
        <f t="array" ref="G2316">IF(SUMIF('BDD de référence'!$B$6:$B$4786,A2316,'BDD de référence'!$I$6:$I$4786)&gt;0,IFERROR((VLOOKUP(E2316,'Volet 1 - Domaines 2&amp;3'!$A$39:$L$43,11,0)*D2316+VLOOKUP(E2316,'Volet 1 - Domaines 2&amp;3'!$A$39:$L$43,12,0))*$B$6,error),"")</f>
        <v/>
      </c>
      <c r="H2316" s="119" cm="1">
        <f t="array" ref="H2316">IF(SUMIF('BDD de référence'!$B$6:$B$4786,A2316,'BDD de référence'!$J$6:$J$4786)&gt;0,IFERROR((VLOOKUP(E2316,'Volet 1 - Domaines 2&amp;3'!$A$39:$L$43,11,0)*D2316+VLOOKUP(E2316,'Volet 1 - Domaines 2&amp;3'!$A$39:$L$43,12,0))*$B$6,error),"")</f>
        <v>30157.606746987953</v>
      </c>
      <c r="I2316" s="119">
        <f>IFERROR((VLOOKUP(E2316,'Simulations - Consolidé'!$A$41:$P$45,15,0)*D2316+VLOOKUP(E2316,'Simulations - Consolidé'!$A$41:$P$45,16,0)),"")*$C$6</f>
        <v>31478.357472818097</v>
      </c>
      <c r="J2316" s="167">
        <v>19036.789999999997</v>
      </c>
      <c r="K2316" s="167">
        <v>22844.149999999998</v>
      </c>
      <c r="L2316" s="167">
        <v>13685.06</v>
      </c>
      <c r="M2316" s="167">
        <v>16422.079999999998</v>
      </c>
      <c r="N2316" s="167">
        <v>10312.65</v>
      </c>
      <c r="O2316" s="167">
        <v>12375.18</v>
      </c>
    </row>
    <row r="2317" spans="1:15">
      <c r="A2317" s="1" t="s">
        <v>9768</v>
      </c>
      <c r="B2317" s="1" t="str">
        <f>VLOOKUP(A2317,'BDD de référence'!$B$5:$D$5006,3,0)</f>
        <v>81</v>
      </c>
      <c r="C2317" s="1" t="str">
        <f>VLOOKUP(A2317,'BDD de référence'!$B$5:$E$5006,4,0)</f>
        <v>Occitanie</v>
      </c>
      <c r="D2317" s="201">
        <v>19070</v>
      </c>
      <c r="E2317" s="189" t="str">
        <f t="shared" si="36"/>
        <v>Tranche B</v>
      </c>
      <c r="F2317" s="119">
        <f>IFERROR((VLOOKUP(E2317,'Simulations - Consolidé'!$A$41:$P$45,13,0)*D2317+VLOOKUP(E2317,'Simulations - Consolidé'!$A$41:$P$45,14,0)),"")*$B$6</f>
        <v>36285.677419354834</v>
      </c>
      <c r="G2317" s="119" t="str" cm="1">
        <f t="array" ref="G2317">IF(SUMIF('BDD de référence'!$B$6:$B$4786,A2317,'BDD de référence'!$I$6:$I$4786)&gt;0,IFERROR((VLOOKUP(E2317,'Volet 1 - Domaines 2&amp;3'!$A$39:$L$43,11,0)*D2317+VLOOKUP(E2317,'Volet 1 - Domaines 2&amp;3'!$A$39:$L$43,12,0))*$B$6,error),"")</f>
        <v/>
      </c>
      <c r="H2317" s="119" t="str" cm="1">
        <f t="array" ref="H2317">IF(SUMIF('BDD de référence'!$B$6:$B$4786,A2317,'BDD de référence'!$J$6:$J$4786)&gt;0,IFERROR((VLOOKUP(E2317,'Volet 1 - Domaines 2&amp;3'!$A$39:$L$43,11,0)*D2317+VLOOKUP(E2317,'Volet 1 - Domaines 2&amp;3'!$A$39:$L$43,12,0))*$B$6,error),"")</f>
        <v/>
      </c>
      <c r="I2317" s="119">
        <f>IFERROR((VLOOKUP(E2317,'Simulations - Consolidé'!$A$41:$P$45,15,0)*D2317+VLOOKUP(E2317,'Simulations - Consolidé'!$A$41:$P$45,16,0)),"")*$C$6</f>
        <v>15774.118017309207</v>
      </c>
      <c r="J2317" s="167">
        <v>9819.1</v>
      </c>
      <c r="K2317" s="167">
        <v>11782.92</v>
      </c>
      <c r="L2317" s="167">
        <v>8661.3000000000011</v>
      </c>
      <c r="M2317" s="167">
        <v>10393.56</v>
      </c>
      <c r="N2317" s="167">
        <v>6390.06</v>
      </c>
      <c r="O2317" s="167">
        <v>7668.08</v>
      </c>
    </row>
    <row r="2318" spans="1:15">
      <c r="A2318" s="1" t="s">
        <v>9751</v>
      </c>
      <c r="B2318" s="1" t="str">
        <f>VLOOKUP(A2318,'BDD de référence'!$B$5:$D$5006,3,0)</f>
        <v>81</v>
      </c>
      <c r="C2318" s="1" t="str">
        <f>VLOOKUP(A2318,'BDD de référence'!$B$5:$E$5006,4,0)</f>
        <v>Occitanie</v>
      </c>
      <c r="D2318" s="201">
        <v>107714</v>
      </c>
      <c r="E2318" s="189" t="str">
        <f t="shared" si="36"/>
        <v>Tranche C</v>
      </c>
      <c r="F2318" s="119">
        <f>IFERROR((VLOOKUP(E2318,'Simulations - Consolidé'!$A$41:$P$45,13,0)*D2318+VLOOKUP(E2318,'Simulations - Consolidé'!$A$41:$P$45,14,0)),"")*$B$6</f>
        <v>76405.078554216874</v>
      </c>
      <c r="G2318" s="119" cm="1">
        <f t="array" ref="G2318">IF(SUMIF('BDD de référence'!$B$6:$B$4786,A2318,'BDD de référence'!$I$6:$I$4786)&gt;0,IFERROR((VLOOKUP(E2318,'Volet 1 - Domaines 2&amp;3'!$A$39:$L$43,11,0)*D2318+VLOOKUP(E2318,'Volet 1 - Domaines 2&amp;3'!$A$39:$L$43,12,0))*$B$6,error),"")</f>
        <v>31175.804337349397</v>
      </c>
      <c r="H2318" s="119" cm="1">
        <f t="array" ref="H2318">IF(SUMIF('BDD de référence'!$B$6:$B$4786,A2318,'BDD de référence'!$J$6:$J$4786)&gt;0,IFERROR((VLOOKUP(E2318,'Volet 1 - Domaines 2&amp;3'!$A$39:$L$43,11,0)*D2318+VLOOKUP(E2318,'Volet 1 - Domaines 2&amp;3'!$A$39:$L$43,12,0))*$B$6,error),"")</f>
        <v>31175.804337349397</v>
      </c>
      <c r="I2318" s="119">
        <f>IFERROR((VLOOKUP(E2318,'Simulations - Consolidé'!$A$41:$P$45,15,0)*D2318+VLOOKUP(E2318,'Simulations - Consolidé'!$A$41:$P$45,16,0)),"")*$C$6</f>
        <v>33214.833288275047</v>
      </c>
      <c r="J2318" s="167">
        <v>20073.41</v>
      </c>
      <c r="K2318" s="167">
        <v>24088.1</v>
      </c>
      <c r="L2318" s="167">
        <v>14203.380000000001</v>
      </c>
      <c r="M2318" s="167">
        <v>17044.059999999998</v>
      </c>
      <c r="N2318" s="167">
        <v>10773.37</v>
      </c>
      <c r="O2318" s="167">
        <v>12928.050000000001</v>
      </c>
    </row>
    <row r="2319" spans="1:15">
      <c r="A2319" s="1" t="s">
        <v>9772</v>
      </c>
      <c r="B2319" s="1" t="str">
        <f>VLOOKUP(A2319,'BDD de référence'!$B$5:$D$5006,3,0)</f>
        <v>81</v>
      </c>
      <c r="C2319" s="1" t="str">
        <f>VLOOKUP(A2319,'BDD de référence'!$B$5:$E$5006,4,0)</f>
        <v>Occitanie</v>
      </c>
      <c r="D2319" s="201">
        <v>17297</v>
      </c>
      <c r="E2319" s="189" t="str">
        <f t="shared" si="36"/>
        <v>Tranche B</v>
      </c>
      <c r="F2319" s="119">
        <f>IFERROR((VLOOKUP(E2319,'Simulations - Consolidé'!$A$41:$P$45,13,0)*D2319+VLOOKUP(E2319,'Simulations - Consolidé'!$A$41:$P$45,14,0)),"")*$B$6</f>
        <v>33952.180645161287</v>
      </c>
      <c r="G2319" s="119" t="str" cm="1">
        <f t="array" ref="G2319">IF(SUMIF('BDD de référence'!$B$6:$B$4786,A2319,'BDD de référence'!$I$6:$I$4786)&gt;0,IFERROR((VLOOKUP(E2319,'Volet 1 - Domaines 2&amp;3'!$A$39:$L$43,11,0)*D2319+VLOOKUP(E2319,'Volet 1 - Domaines 2&amp;3'!$A$39:$L$43,12,0))*$B$6,error),"")</f>
        <v/>
      </c>
      <c r="H2319" s="119" cm="1">
        <f t="array" ref="H2319">IF(SUMIF('BDD de référence'!$B$6:$B$4786,A2319,'BDD de référence'!$J$6:$J$4786)&gt;0,IFERROR((VLOOKUP(E2319,'Volet 1 - Domaines 2&amp;3'!$A$39:$L$43,11,0)*D2319+VLOOKUP(E2319,'Volet 1 - Domaines 2&amp;3'!$A$39:$L$43,12,0))*$B$6,error),"")</f>
        <v>18390.764516129035</v>
      </c>
      <c r="I2319" s="119">
        <f>IFERROR((VLOOKUP(E2319,'Simulations - Consolidé'!$A$41:$P$45,15,0)*D2319+VLOOKUP(E2319,'Simulations - Consolidé'!$A$41:$P$45,16,0)),"")*$C$6</f>
        <v>14759.699763965382</v>
      </c>
      <c r="J2319" s="167">
        <v>9294.82</v>
      </c>
      <c r="K2319" s="167">
        <v>11153.79</v>
      </c>
      <c r="L2319" s="167">
        <v>8184.6900000000005</v>
      </c>
      <c r="M2319" s="167">
        <v>9821.630000000001</v>
      </c>
      <c r="N2319" s="167">
        <v>6247.08</v>
      </c>
      <c r="O2319" s="167">
        <v>7496.5</v>
      </c>
    </row>
    <row r="2320" spans="1:15">
      <c r="A2320" s="1" t="s">
        <v>9747</v>
      </c>
      <c r="B2320" s="1" t="str">
        <f>VLOOKUP(A2320,'BDD de référence'!$B$5:$D$5006,3,0)</f>
        <v>81</v>
      </c>
      <c r="C2320" s="1" t="str">
        <f>VLOOKUP(A2320,'BDD de référence'!$B$5:$E$5006,4,0)</f>
        <v>Occitanie</v>
      </c>
      <c r="D2320" s="201">
        <v>162694</v>
      </c>
      <c r="E2320" s="189" t="str">
        <f t="shared" si="36"/>
        <v>Tranche C</v>
      </c>
      <c r="F2320" s="119">
        <f>IFERROR((VLOOKUP(E2320,'Simulations - Consolidé'!$A$41:$P$45,13,0)*D2320+VLOOKUP(E2320,'Simulations - Consolidé'!$A$41:$P$45,14,0)),"")*$B$6</f>
        <v>99377.444819277109</v>
      </c>
      <c r="G2320" s="119" cm="1">
        <f t="array" ref="G2320">IF(SUMIF('BDD de référence'!$B$6:$B$4786,A2320,'BDD de référence'!$I$6:$I$4786)&gt;0,IFERROR((VLOOKUP(E2320,'Volet 1 - Domaines 2&amp;3'!$A$39:$L$43,11,0)*D2320+VLOOKUP(E2320,'Volet 1 - Domaines 2&amp;3'!$A$39:$L$43,12,0))*$B$6,error),"")</f>
        <v>37031.50554216867</v>
      </c>
      <c r="H2320" s="119" cm="1">
        <f t="array" ref="H2320">IF(SUMIF('BDD de référence'!$B$6:$B$4786,A2320,'BDD de référence'!$J$6:$J$4786)&gt;0,IFERROR((VLOOKUP(E2320,'Volet 1 - Domaines 2&amp;3'!$A$39:$L$43,11,0)*D2320+VLOOKUP(E2320,'Volet 1 - Domaines 2&amp;3'!$A$39:$L$43,12,0))*$B$6,error),"")</f>
        <v>37031.50554216867</v>
      </c>
      <c r="I2320" s="119">
        <f>IFERROR((VLOOKUP(E2320,'Simulations - Consolidé'!$A$41:$P$45,15,0)*D2320+VLOOKUP(E2320,'Simulations - Consolidé'!$A$41:$P$45,16,0)),"")*$C$6</f>
        <v>43201.385624449009</v>
      </c>
      <c r="J2320" s="167">
        <v>26035.1</v>
      </c>
      <c r="K2320" s="167">
        <v>31242.12</v>
      </c>
      <c r="L2320" s="167">
        <v>17184.219999999998</v>
      </c>
      <c r="M2320" s="167">
        <v>20621.07</v>
      </c>
      <c r="N2320" s="167">
        <v>13423.01</v>
      </c>
      <c r="O2320" s="167">
        <v>16107.62</v>
      </c>
    </row>
    <row r="2321" spans="1:15">
      <c r="A2321" s="1" t="s">
        <v>9789</v>
      </c>
      <c r="B2321" s="1" t="str">
        <f>VLOOKUP(A2321,'BDD de référence'!$B$5:$D$5006,3,0)</f>
        <v>81</v>
      </c>
      <c r="C2321" s="1" t="str">
        <f>VLOOKUP(A2321,'BDD de référence'!$B$5:$E$5006,4,0)</f>
        <v>Occitanie</v>
      </c>
      <c r="D2321" s="201">
        <v>8202</v>
      </c>
      <c r="E2321" s="189" t="str">
        <f t="shared" si="36"/>
        <v>Tranche B</v>
      </c>
      <c r="F2321" s="119">
        <f>IFERROR((VLOOKUP(E2321,'Simulations - Consolidé'!$A$41:$P$45,13,0)*D2321+VLOOKUP(E2321,'Simulations - Consolidé'!$A$41:$P$45,14,0)),"")*$B$6</f>
        <v>21981.987096774192</v>
      </c>
      <c r="G2321" s="119" t="str" cm="1">
        <f t="array" ref="G2321">IF(SUMIF('BDD de référence'!$B$6:$B$4786,A2321,'BDD de référence'!$I$6:$I$4786)&gt;0,IFERROR((VLOOKUP(E2321,'Volet 1 - Domaines 2&amp;3'!$A$39:$L$43,11,0)*D2321+VLOOKUP(E2321,'Volet 1 - Domaines 2&amp;3'!$A$39:$L$43,12,0))*$B$6,error),"")</f>
        <v/>
      </c>
      <c r="H2321" s="119" t="str" cm="1">
        <f t="array" ref="H2321">IF(SUMIF('BDD de référence'!$B$6:$B$4786,A2321,'BDD de référence'!$J$6:$J$4786)&gt;0,IFERROR((VLOOKUP(E2321,'Volet 1 - Domaines 2&amp;3'!$A$39:$L$43,11,0)*D2321+VLOOKUP(E2321,'Volet 1 - Domaines 2&amp;3'!$A$39:$L$43,12,0))*$B$6,error),"")</f>
        <v/>
      </c>
      <c r="I2321" s="119">
        <f>IFERROR((VLOOKUP(E2321,'Simulations - Consolidé'!$A$41:$P$45,15,0)*D2321+VLOOKUP(E2321,'Simulations - Consolidé'!$A$41:$P$45,16,0)),"")*$C$6</f>
        <v>9556.0144767899274</v>
      </c>
      <c r="J2321" s="167">
        <v>6605.4400000000005</v>
      </c>
      <c r="K2321" s="167">
        <v>7926.5300000000007</v>
      </c>
      <c r="L2321" s="167">
        <v>5739.8</v>
      </c>
      <c r="M2321" s="167">
        <v>6887.76</v>
      </c>
      <c r="N2321" s="167">
        <v>5513.6100000000006</v>
      </c>
      <c r="O2321" s="167">
        <v>6616.34</v>
      </c>
    </row>
    <row r="2322" spans="1:15">
      <c r="A2322" s="1" t="s">
        <v>9780</v>
      </c>
      <c r="B2322" s="1" t="str">
        <f>VLOOKUP(A2322,'BDD de référence'!$B$5:$D$5006,3,0)</f>
        <v>81</v>
      </c>
      <c r="C2322" s="1" t="str">
        <f>VLOOKUP(A2322,'BDD de référence'!$B$5:$E$5006,4,0)</f>
        <v>Occitanie</v>
      </c>
      <c r="D2322" s="201">
        <v>13668</v>
      </c>
      <c r="E2322" s="189" t="str">
        <f t="shared" si="36"/>
        <v>Tranche B</v>
      </c>
      <c r="F2322" s="119">
        <f>IFERROR((VLOOKUP(E2322,'Simulations - Consolidé'!$A$41:$P$45,13,0)*D2322+VLOOKUP(E2322,'Simulations - Consolidé'!$A$41:$P$45,14,0)),"")*$B$6</f>
        <v>29175.948387096771</v>
      </c>
      <c r="G2322" s="119" t="str" cm="1">
        <f t="array" ref="G2322">IF(SUMIF('BDD de référence'!$B$6:$B$4786,A2322,'BDD de référence'!$I$6:$I$4786)&gt;0,IFERROR((VLOOKUP(E2322,'Volet 1 - Domaines 2&amp;3'!$A$39:$L$43,11,0)*D2322+VLOOKUP(E2322,'Volet 1 - Domaines 2&amp;3'!$A$39:$L$43,12,0))*$B$6,error),"")</f>
        <v/>
      </c>
      <c r="H2322" s="119" cm="1">
        <f t="array" ref="H2322">IF(SUMIF('BDD de référence'!$B$6:$B$4786,A2322,'BDD de référence'!$J$6:$J$4786)&gt;0,IFERROR((VLOOKUP(E2322,'Volet 1 - Domaines 2&amp;3'!$A$39:$L$43,11,0)*D2322+VLOOKUP(E2322,'Volet 1 - Domaines 2&amp;3'!$A$39:$L$43,12,0))*$B$6,error),"")</f>
        <v>15803.638709677418</v>
      </c>
      <c r="I2322" s="119">
        <f>IFERROR((VLOOKUP(E2322,'Simulations - Consolidé'!$A$41:$P$45,15,0)*D2322+VLOOKUP(E2322,'Simulations - Consolidé'!$A$41:$P$45,16,0)),"")*$C$6</f>
        <v>12683.374980330449</v>
      </c>
      <c r="J2322" s="167">
        <v>8221.73</v>
      </c>
      <c r="K2322" s="167">
        <v>9866.08</v>
      </c>
      <c r="L2322" s="167">
        <v>7209.1500000000005</v>
      </c>
      <c r="M2322" s="167">
        <v>8650.98</v>
      </c>
      <c r="N2322" s="167">
        <v>5954.42</v>
      </c>
      <c r="O2322" s="167">
        <v>7145.31</v>
      </c>
    </row>
    <row r="2323" spans="1:15">
      <c r="A2323" s="1" t="s">
        <v>9757</v>
      </c>
      <c r="B2323" s="1" t="str">
        <f>VLOOKUP(A2323,'BDD de référence'!$B$5:$D$5006,3,0)</f>
        <v>81</v>
      </c>
      <c r="C2323" s="1" t="str">
        <f>VLOOKUP(A2323,'BDD de référence'!$B$5:$E$5006,4,0)</f>
        <v>Occitanie</v>
      </c>
      <c r="D2323" s="201">
        <v>71670.75</v>
      </c>
      <c r="E2323" s="189" t="str">
        <f t="shared" si="36"/>
        <v>Tranche C</v>
      </c>
      <c r="F2323" s="119">
        <f>IFERROR((VLOOKUP(E2323,'Simulations - Consolidé'!$A$41:$P$45,13,0)*D2323+VLOOKUP(E2323,'Simulations - Consolidé'!$A$41:$P$45,14,0)),"")*$B$6</f>
        <v>61345.079638554213</v>
      </c>
      <c r="G2323" s="119" cm="1">
        <f t="array" ref="G2323">IF(SUMIF('BDD de référence'!$B$6:$B$4786,A2323,'BDD de référence'!$I$6:$I$4786)&gt;0,IFERROR((VLOOKUP(E2323,'Volet 1 - Domaines 2&amp;3'!$A$39:$L$43,11,0)*D2323+VLOOKUP(E2323,'Volet 1 - Domaines 2&amp;3'!$A$39:$L$43,12,0))*$B$6,error),"")</f>
        <v>27336.981084337349</v>
      </c>
      <c r="H2323" s="119" cm="1">
        <f t="array" ref="H2323">IF(SUMIF('BDD de référence'!$B$6:$B$4786,A2323,'BDD de référence'!$J$6:$J$4786)&gt;0,IFERROR((VLOOKUP(E2323,'Volet 1 - Domaines 2&amp;3'!$A$39:$L$43,11,0)*D2323+VLOOKUP(E2323,'Volet 1 - Domaines 2&amp;3'!$A$39:$L$43,12,0))*$B$6,error),"")</f>
        <v>27336.981084337349</v>
      </c>
      <c r="I2323" s="119">
        <f>IFERROR((VLOOKUP(E2323,'Simulations - Consolidé'!$A$41:$P$45,15,0)*D2323+VLOOKUP(E2323,'Simulations - Consolidé'!$A$41:$P$45,16,0)),"")*$C$6</f>
        <v>26667.947102556565</v>
      </c>
      <c r="J2323" s="167">
        <v>16165.11</v>
      </c>
      <c r="K2323" s="167">
        <v>19398.14</v>
      </c>
      <c r="L2323" s="167">
        <v>12249.23</v>
      </c>
      <c r="M2323" s="167">
        <v>14699.08</v>
      </c>
      <c r="N2323" s="167">
        <v>9036.35</v>
      </c>
      <c r="O2323" s="167">
        <v>10843.62</v>
      </c>
    </row>
    <row r="2324" spans="1:15">
      <c r="A2324" s="1" t="s">
        <v>9754</v>
      </c>
      <c r="B2324" s="1" t="str">
        <f>VLOOKUP(A2324,'BDD de référence'!$B$5:$D$5006,3,0)</f>
        <v>81</v>
      </c>
      <c r="C2324" s="1" t="str">
        <f>VLOOKUP(A2324,'BDD de référence'!$B$5:$E$5006,4,0)</f>
        <v>Occitanie</v>
      </c>
      <c r="D2324" s="201">
        <v>3218</v>
      </c>
      <c r="E2324" s="189" t="str">
        <f t="shared" si="36"/>
        <v>Tranche A</v>
      </c>
      <c r="F2324" s="119">
        <f>IFERROR((VLOOKUP(E2324,'Simulations - Consolidé'!$A$41:$P$45,13,0)*D2324+VLOOKUP(E2324,'Simulations - Consolidé'!$A$41:$P$45,14,0)),"")*$B$6</f>
        <v>17644.542857142857</v>
      </c>
      <c r="G2324" s="119" t="str" cm="1">
        <f t="array" ref="G2324">IF(SUMIF('BDD de référence'!$B$6:$B$4786,A2324,'BDD de référence'!$I$6:$I$4786)&gt;0,IFERROR((VLOOKUP(E2324,'Volet 1 - Domaines 2&amp;3'!$A$39:$L$43,11,0)*D2324+VLOOKUP(E2324,'Volet 1 - Domaines 2&amp;3'!$A$39:$L$43,12,0))*$B$6,error),"")</f>
        <v/>
      </c>
      <c r="H2324" s="119" t="str" cm="1">
        <f t="array" ref="H2324">IF(SUMIF('BDD de référence'!$B$6:$B$4786,A2324,'BDD de référence'!$J$6:$J$4786)&gt;0,IFERROR((VLOOKUP(E2324,'Volet 1 - Domaines 2&amp;3'!$A$39:$L$43,11,0)*D2324+VLOOKUP(E2324,'Volet 1 - Domaines 2&amp;3'!$A$39:$L$43,12,0))*$B$6,error),"")</f>
        <v/>
      </c>
      <c r="I2324" s="119">
        <f>IFERROR((VLOOKUP(E2324,'Simulations - Consolidé'!$A$41:$P$45,15,0)*D2324+VLOOKUP(E2324,'Simulations - Consolidé'!$A$41:$P$45,16,0)),"")*$C$6</f>
        <v>7670.4397212543563</v>
      </c>
      <c r="J2324" s="167">
        <v>5349.5300000000007</v>
      </c>
      <c r="K2324" s="167">
        <v>6419.4400000000005</v>
      </c>
      <c r="L2324" s="167">
        <v>4741.3200000000006</v>
      </c>
      <c r="M2324" s="167">
        <v>5689.59</v>
      </c>
      <c r="N2324" s="167">
        <v>4966.4400000000005</v>
      </c>
      <c r="O2324" s="167">
        <v>5959.7300000000005</v>
      </c>
    </row>
    <row r="2325" spans="1:15">
      <c r="A2325" s="1" t="s">
        <v>9784</v>
      </c>
      <c r="B2325" s="1" t="str">
        <f>VLOOKUP(A2325,'BDD de référence'!$B$5:$D$5006,3,0)</f>
        <v>81</v>
      </c>
      <c r="C2325" s="1" t="str">
        <f>VLOOKUP(A2325,'BDD de référence'!$B$5:$E$5006,4,0)</f>
        <v>Occitanie</v>
      </c>
      <c r="D2325" s="201">
        <v>11891</v>
      </c>
      <c r="E2325" s="189" t="str">
        <f t="shared" si="36"/>
        <v>Tranche B</v>
      </c>
      <c r="F2325" s="119">
        <f>IFERROR((VLOOKUP(E2325,'Simulations - Consolidé'!$A$41:$P$45,13,0)*D2325+VLOOKUP(E2325,'Simulations - Consolidé'!$A$41:$P$45,14,0)),"")*$B$6</f>
        <v>26837.187096774192</v>
      </c>
      <c r="G2325" s="119" t="str" cm="1">
        <f t="array" ref="G2325">IF(SUMIF('BDD de référence'!$B$6:$B$4786,A2325,'BDD de référence'!$I$6:$I$4786)&gt;0,IFERROR((VLOOKUP(E2325,'Volet 1 - Domaines 2&amp;3'!$A$39:$L$43,11,0)*D2325+VLOOKUP(E2325,'Volet 1 - Domaines 2&amp;3'!$A$39:$L$43,12,0))*$B$6,error),"")</f>
        <v/>
      </c>
      <c r="H2325" s="119" t="str" cm="1">
        <f t="array" ref="H2325">IF(SUMIF('BDD de référence'!$B$6:$B$4786,A2325,'BDD de référence'!$J$6:$J$4786)&gt;0,IFERROR((VLOOKUP(E2325,'Volet 1 - Domaines 2&amp;3'!$A$39:$L$43,11,0)*D2325+VLOOKUP(E2325,'Volet 1 - Domaines 2&amp;3'!$A$39:$L$43,12,0))*$B$6,error),"")</f>
        <v/>
      </c>
      <c r="I2325" s="119">
        <f>IFERROR((VLOOKUP(E2325,'Simulations - Consolidé'!$A$41:$P$45,15,0)*D2325+VLOOKUP(E2325,'Simulations - Consolidé'!$A$41:$P$45,16,0)),"")*$C$6</f>
        <v>11666.668135326514</v>
      </c>
      <c r="J2325" s="167">
        <v>7696.27</v>
      </c>
      <c r="K2325" s="167">
        <v>9235.5300000000007</v>
      </c>
      <c r="L2325" s="167">
        <v>6731.46</v>
      </c>
      <c r="M2325" s="167">
        <v>8077.76</v>
      </c>
      <c r="N2325" s="167">
        <v>5811.1100000000006</v>
      </c>
      <c r="O2325" s="167">
        <v>6973.34</v>
      </c>
    </row>
    <row r="2326" spans="1:15">
      <c r="A2326" s="1" t="s">
        <v>9774</v>
      </c>
      <c r="B2326" s="1" t="str">
        <f>VLOOKUP(A2326,'BDD de référence'!$B$5:$D$5006,3,0)</f>
        <v>81</v>
      </c>
      <c r="C2326" s="1" t="str">
        <f>VLOOKUP(A2326,'BDD de référence'!$B$5:$E$5006,4,0)</f>
        <v>Occitanie</v>
      </c>
      <c r="D2326" s="201">
        <v>16508.5</v>
      </c>
      <c r="E2326" s="189" t="str">
        <f t="shared" si="36"/>
        <v>Tranche B</v>
      </c>
      <c r="F2326" s="119">
        <f>IFERROR((VLOOKUP(E2326,'Simulations - Consolidé'!$A$41:$P$45,13,0)*D2326+VLOOKUP(E2326,'Simulations - Consolidé'!$A$41:$P$45,14,0)),"")*$B$6</f>
        <v>32914.412903225806</v>
      </c>
      <c r="G2326" s="119" t="str" cm="1">
        <f t="array" ref="G2326">IF(SUMIF('BDD de référence'!$B$6:$B$4786,A2326,'BDD de référence'!$I$6:$I$4786)&gt;0,IFERROR((VLOOKUP(E2326,'Volet 1 - Domaines 2&amp;3'!$A$39:$L$43,11,0)*D2326+VLOOKUP(E2326,'Volet 1 - Domaines 2&amp;3'!$A$39:$L$43,12,0))*$B$6,error),"")</f>
        <v/>
      </c>
      <c r="H2326" s="119" t="str" cm="1">
        <f t="array" ref="H2326">IF(SUMIF('BDD de référence'!$B$6:$B$4786,A2326,'BDD de référence'!$J$6:$J$4786)&gt;0,IFERROR((VLOOKUP(E2326,'Volet 1 - Domaines 2&amp;3'!$A$39:$L$43,11,0)*D2326+VLOOKUP(E2326,'Volet 1 - Domaines 2&amp;3'!$A$39:$L$43,12,0))*$B$6,error),"")</f>
        <v/>
      </c>
      <c r="I2326" s="119">
        <f>IFERROR((VLOOKUP(E2326,'Simulations - Consolidé'!$A$41:$P$45,15,0)*D2326+VLOOKUP(E2326,'Simulations - Consolidé'!$A$41:$P$45,16,0)),"")*$C$6</f>
        <v>14308.561132966168</v>
      </c>
      <c r="J2326" s="167">
        <v>9061.66</v>
      </c>
      <c r="K2326" s="167">
        <v>10874</v>
      </c>
      <c r="L2326" s="167">
        <v>7972.72</v>
      </c>
      <c r="M2326" s="167">
        <v>9567.27</v>
      </c>
      <c r="N2326" s="167">
        <v>6183.49</v>
      </c>
      <c r="O2326" s="167">
        <v>7420.1900000000005</v>
      </c>
    </row>
    <row r="2327" spans="1:15">
      <c r="A2327" s="1" t="s">
        <v>9795</v>
      </c>
      <c r="B2327" s="1" t="str">
        <f>VLOOKUP(A2327,'BDD de référence'!$B$5:$D$5006,3,0)</f>
        <v>81</v>
      </c>
      <c r="C2327" s="1" t="str">
        <f>VLOOKUP(A2327,'BDD de référence'!$B$5:$E$5006,4,0)</f>
        <v>Occitanie</v>
      </c>
      <c r="D2327" s="201">
        <v>5422.5</v>
      </c>
      <c r="E2327" s="189" t="str">
        <f t="shared" si="36"/>
        <v>Tranche A</v>
      </c>
      <c r="F2327" s="119">
        <f>IFERROR((VLOOKUP(E2327,'Simulations - Consolidé'!$A$41:$P$45,13,0)*D2327+VLOOKUP(E2327,'Simulations - Consolidé'!$A$41:$P$45,14,0)),"")*$B$6</f>
        <v>19250.678571428569</v>
      </c>
      <c r="G2327" s="119" t="str" cm="1">
        <f t="array" ref="G2327">IF(SUMIF('BDD de référence'!$B$6:$B$4786,A2327,'BDD de référence'!$I$6:$I$4786)&gt;0,IFERROR((VLOOKUP(E2327,'Volet 1 - Domaines 2&amp;3'!$A$39:$L$43,11,0)*D2327+VLOOKUP(E2327,'Volet 1 - Domaines 2&amp;3'!$A$39:$L$43,12,0))*$B$6,error),"")</f>
        <v/>
      </c>
      <c r="H2327" s="119" t="str" cm="1">
        <f t="array" ref="H2327">IF(SUMIF('BDD de référence'!$B$6:$B$4786,A2327,'BDD de référence'!$J$6:$J$4786)&gt;0,IFERROR((VLOOKUP(E2327,'Volet 1 - Domaines 2&amp;3'!$A$39:$L$43,11,0)*D2327+VLOOKUP(E2327,'Volet 1 - Domaines 2&amp;3'!$A$39:$L$43,12,0))*$B$6,error),"")</f>
        <v/>
      </c>
      <c r="I2327" s="119">
        <f>IFERROR((VLOOKUP(E2327,'Simulations - Consolidé'!$A$41:$P$45,15,0)*D2327+VLOOKUP(E2327,'Simulations - Consolidé'!$A$41:$P$45,16,0)),"")*$C$6</f>
        <v>8368.6594076655056</v>
      </c>
      <c r="J2327" s="167">
        <v>5874.41</v>
      </c>
      <c r="K2327" s="167">
        <v>7049.3</v>
      </c>
      <c r="L2327" s="167">
        <v>5134.9800000000005</v>
      </c>
      <c r="M2327" s="167">
        <v>6161.9800000000005</v>
      </c>
      <c r="N2327" s="167">
        <v>5228.88</v>
      </c>
      <c r="O2327" s="167">
        <v>6274.66</v>
      </c>
    </row>
    <row r="2328" spans="1:15">
      <c r="A2328" s="1" t="s">
        <v>9766</v>
      </c>
      <c r="B2328" s="1" t="str">
        <f>VLOOKUP(A2328,'BDD de référence'!$B$5:$D$5006,3,0)</f>
        <v>81</v>
      </c>
      <c r="C2328" s="1" t="str">
        <f>VLOOKUP(A2328,'BDD de référence'!$B$5:$E$5006,4,0)</f>
        <v>Occitanie</v>
      </c>
      <c r="D2328" s="201">
        <v>55954.75</v>
      </c>
      <c r="E2328" s="189" t="str">
        <f t="shared" si="36"/>
        <v>Tranche C</v>
      </c>
      <c r="F2328" s="119">
        <f>IFERROR((VLOOKUP(E2328,'Simulations - Consolidé'!$A$41:$P$45,13,0)*D2328+VLOOKUP(E2328,'Simulations - Consolidé'!$A$41:$P$45,14,0)),"")*$B$6</f>
        <v>54778.442530120483</v>
      </c>
      <c r="G2328" s="119" t="str" cm="1">
        <f t="array" ref="G2328">IF(SUMIF('BDD de référence'!$B$6:$B$4786,A2328,'BDD de référence'!$I$6:$I$4786)&gt;0,IFERROR((VLOOKUP(E2328,'Volet 1 - Domaines 2&amp;3'!$A$39:$L$43,11,0)*D2328+VLOOKUP(E2328,'Volet 1 - Domaines 2&amp;3'!$A$39:$L$43,12,0))*$B$6,error),"")</f>
        <v/>
      </c>
      <c r="H2328" s="119" t="str" cm="1">
        <f t="array" ref="H2328">IF(SUMIF('BDD de référence'!$B$6:$B$4786,A2328,'BDD de référence'!$J$6:$J$4786)&gt;0,IFERROR((VLOOKUP(E2328,'Volet 1 - Domaines 2&amp;3'!$A$39:$L$43,11,0)*D2328+VLOOKUP(E2328,'Volet 1 - Domaines 2&amp;3'!$A$39:$L$43,12,0))*$B$6,error),"")</f>
        <v/>
      </c>
      <c r="I2328" s="119">
        <f>IFERROR((VLOOKUP(E2328,'Simulations - Consolidé'!$A$41:$P$45,15,0)*D2328+VLOOKUP(E2328,'Simulations - Consolidé'!$A$41:$P$45,16,0)),"")*$C$6</f>
        <v>23813.297111372318</v>
      </c>
      <c r="J2328" s="167">
        <v>14460.960000000001</v>
      </c>
      <c r="K2328" s="167">
        <v>17353.16</v>
      </c>
      <c r="L2328" s="167">
        <v>11397.15</v>
      </c>
      <c r="M2328" s="167">
        <v>13676.58</v>
      </c>
      <c r="N2328" s="167">
        <v>8278.9500000000007</v>
      </c>
      <c r="O2328" s="167">
        <v>9934.74</v>
      </c>
    </row>
    <row r="2329" spans="1:15">
      <c r="A2329" s="1" t="s">
        <v>9759</v>
      </c>
      <c r="B2329" s="1" t="str">
        <f>VLOOKUP(A2329,'BDD de référence'!$B$5:$D$5006,3,0)</f>
        <v>81</v>
      </c>
      <c r="C2329" s="1" t="str">
        <f>VLOOKUP(A2329,'BDD de référence'!$B$5:$E$5006,4,0)</f>
        <v>Occitanie</v>
      </c>
      <c r="D2329" s="201">
        <v>34726.5</v>
      </c>
      <c r="E2329" s="189" t="str">
        <f t="shared" si="36"/>
        <v>Tranche C</v>
      </c>
      <c r="F2329" s="119">
        <f>IFERROR((VLOOKUP(E2329,'Simulations - Consolidé'!$A$41:$P$45,13,0)*D2329+VLOOKUP(E2329,'Simulations - Consolidé'!$A$41:$P$45,14,0)),"")*$B$6</f>
        <v>45908.61469879518</v>
      </c>
      <c r="G2329" s="119" t="str" cm="1">
        <f t="array" ref="G2329">IF(SUMIF('BDD de référence'!$B$6:$B$4786,A2329,'BDD de référence'!$I$6:$I$4786)&gt;0,IFERROR((VLOOKUP(E2329,'Volet 1 - Domaines 2&amp;3'!$A$39:$L$43,11,0)*D2329+VLOOKUP(E2329,'Volet 1 - Domaines 2&amp;3'!$A$39:$L$43,12,0))*$B$6,error),"")</f>
        <v/>
      </c>
      <c r="H2329" s="119" t="str" cm="1">
        <f t="array" ref="H2329">IF(SUMIF('BDD de référence'!$B$6:$B$4786,A2329,'BDD de référence'!$J$6:$J$4786)&gt;0,IFERROR((VLOOKUP(E2329,'Volet 1 - Domaines 2&amp;3'!$A$39:$L$43,11,0)*D2329+VLOOKUP(E2329,'Volet 1 - Domaines 2&amp;3'!$A$39:$L$43,12,0))*$B$6,error),"")</f>
        <v/>
      </c>
      <c r="I2329" s="119">
        <f>IFERROR((VLOOKUP(E2329,'Simulations - Consolidé'!$A$41:$P$45,15,0)*D2329+VLOOKUP(E2329,'Simulations - Consolidé'!$A$41:$P$45,16,0)),"")*$C$6</f>
        <v>19957.403520423159</v>
      </c>
      <c r="J2329" s="167">
        <v>12159.1</v>
      </c>
      <c r="K2329" s="167">
        <v>14590.92</v>
      </c>
      <c r="L2329" s="167">
        <v>10246.219999999999</v>
      </c>
      <c r="M2329" s="167">
        <v>12295.47</v>
      </c>
      <c r="N2329" s="167">
        <v>7255.9</v>
      </c>
      <c r="O2329" s="167">
        <v>8707.08</v>
      </c>
    </row>
    <row r="2330" spans="1:15">
      <c r="A2330" s="1" t="s">
        <v>9762</v>
      </c>
      <c r="B2330" s="1" t="str">
        <f>VLOOKUP(A2330,'BDD de référence'!$B$5:$D$5006,3,0)</f>
        <v>81</v>
      </c>
      <c r="C2330" s="1" t="str">
        <f>VLOOKUP(A2330,'BDD de référence'!$B$5:$E$5006,4,0)</f>
        <v>Occitanie</v>
      </c>
      <c r="D2330" s="201">
        <v>32277</v>
      </c>
      <c r="E2330" s="189" t="str">
        <f t="shared" si="36"/>
        <v>Tranche C</v>
      </c>
      <c r="F2330" s="119">
        <f>IFERROR((VLOOKUP(E2330,'Simulations - Consolidé'!$A$41:$P$45,13,0)*D2330+VLOOKUP(E2330,'Simulations - Consolidé'!$A$41:$P$45,14,0)),"")*$B$6</f>
        <v>44885.136867469875</v>
      </c>
      <c r="G2330" s="119" t="str" cm="1">
        <f t="array" ref="G2330">IF(SUMIF('BDD de référence'!$B$6:$B$4786,A2330,'BDD de référence'!$I$6:$I$4786)&gt;0,IFERROR((VLOOKUP(E2330,'Volet 1 - Domaines 2&amp;3'!$A$39:$L$43,11,0)*D2330+VLOOKUP(E2330,'Volet 1 - Domaines 2&amp;3'!$A$39:$L$43,12,0))*$B$6,error),"")</f>
        <v/>
      </c>
      <c r="H2330" s="119" t="str" cm="1">
        <f t="array" ref="H2330">IF(SUMIF('BDD de référence'!$B$6:$B$4786,A2330,'BDD de référence'!$J$6:$J$4786)&gt;0,IFERROR((VLOOKUP(E2330,'Volet 1 - Domaines 2&amp;3'!$A$39:$L$43,11,0)*D2330+VLOOKUP(E2330,'Volet 1 - Domaines 2&amp;3'!$A$39:$L$43,12,0))*$B$6,error),"")</f>
        <v/>
      </c>
      <c r="I2330" s="119">
        <f>IFERROR((VLOOKUP(E2330,'Simulations - Consolidé'!$A$41:$P$45,15,0)*D2330+VLOOKUP(E2330,'Simulations - Consolidé'!$A$41:$P$45,16,0)),"")*$C$6</f>
        <v>19512.477002644726</v>
      </c>
      <c r="J2330" s="167">
        <v>11893.5</v>
      </c>
      <c r="K2330" s="167">
        <v>14272.2</v>
      </c>
      <c r="L2330" s="167">
        <v>10113.42</v>
      </c>
      <c r="M2330" s="167">
        <v>12136.11</v>
      </c>
      <c r="N2330" s="167">
        <v>7137.85</v>
      </c>
      <c r="O2330" s="167">
        <v>8565.42</v>
      </c>
    </row>
    <row r="2331" spans="1:15">
      <c r="A2331" s="1" t="s">
        <v>9847</v>
      </c>
      <c r="B2331" s="1" t="str">
        <f>VLOOKUP(A2331,'BDD de référence'!$B$5:$D$5006,3,0)</f>
        <v>82</v>
      </c>
      <c r="C2331" s="1" t="str">
        <f>VLOOKUP(A2331,'BDD de référence'!$B$5:$E$5006,4,0)</f>
        <v>Occitanie</v>
      </c>
      <c r="D2331" s="201">
        <v>167981.5</v>
      </c>
      <c r="E2331" s="189" t="str">
        <f t="shared" si="36"/>
        <v>Tranche C</v>
      </c>
      <c r="F2331" s="119">
        <f>IFERROR((VLOOKUP(E2331,'Simulations - Consolidé'!$A$41:$P$45,13,0)*D2331+VLOOKUP(E2331,'Simulations - Consolidé'!$A$41:$P$45,14,0)),"")*$B$6</f>
        <v>101586.72795180722</v>
      </c>
      <c r="G2331" s="119" cm="1">
        <f t="array" ref="G2331">IF(SUMIF('BDD de référence'!$B$6:$B$4786,A2331,'BDD de référence'!$I$6:$I$4786)&gt;0,IFERROR((VLOOKUP(E2331,'Volet 1 - Domaines 2&amp;3'!$A$39:$L$43,11,0)*D2331+VLOOKUP(E2331,'Volet 1 - Domaines 2&amp;3'!$A$39:$L$43,12,0))*$B$6,error),"")</f>
        <v>37594.656144578315</v>
      </c>
      <c r="H2331" s="119" cm="1">
        <f t="array" ref="H2331">IF(SUMIF('BDD de référence'!$B$6:$B$4786,A2331,'BDD de référence'!$J$6:$J$4786)&gt;0,IFERROR((VLOOKUP(E2331,'Volet 1 - Domaines 2&amp;3'!$A$39:$L$43,11,0)*D2331+VLOOKUP(E2331,'Volet 1 - Domaines 2&amp;3'!$A$39:$L$43,12,0))*$B$6,error),"")</f>
        <v>37594.656144578315</v>
      </c>
      <c r="I2331" s="119">
        <f>IFERROR((VLOOKUP(E2331,'Simulations - Consolidé'!$A$41:$P$45,15,0)*D2331+VLOOKUP(E2331,'Simulations - Consolidé'!$A$41:$P$45,16,0)),"")*$C$6</f>
        <v>44161.805694975017</v>
      </c>
      <c r="J2331" s="167">
        <v>26608.449999999997</v>
      </c>
      <c r="K2331" s="167">
        <v>31930.14</v>
      </c>
      <c r="L2331" s="167">
        <v>17470.899999999998</v>
      </c>
      <c r="M2331" s="167">
        <v>20965.080000000002</v>
      </c>
      <c r="N2331" s="167">
        <v>13677.83</v>
      </c>
      <c r="O2331" s="167">
        <v>16413.399999999998</v>
      </c>
    </row>
    <row r="2332" spans="1:15">
      <c r="A2332" s="1" t="s">
        <v>9853</v>
      </c>
      <c r="B2332" s="1" t="str">
        <f>VLOOKUP(A2332,'BDD de référence'!$B$5:$D$5006,3,0)</f>
        <v>82</v>
      </c>
      <c r="C2332" s="1" t="str">
        <f>VLOOKUP(A2332,'BDD de référence'!$B$5:$E$5006,4,0)</f>
        <v>Occitanie</v>
      </c>
      <c r="D2332" s="201">
        <v>36288</v>
      </c>
      <c r="E2332" s="189" t="str">
        <f t="shared" si="36"/>
        <v>Tranche C</v>
      </c>
      <c r="F2332" s="119">
        <f>IFERROR((VLOOKUP(E2332,'Simulations - Consolidé'!$A$41:$P$45,13,0)*D2332+VLOOKUP(E2332,'Simulations - Consolidé'!$A$41:$P$45,14,0)),"")*$B$6</f>
        <v>46561.058313253016</v>
      </c>
      <c r="G2332" s="119" t="str" cm="1">
        <f t="array" ref="G2332">IF(SUMIF('BDD de référence'!$B$6:$B$4786,A2332,'BDD de référence'!$I$6:$I$4786)&gt;0,IFERROR((VLOOKUP(E2332,'Volet 1 - Domaines 2&amp;3'!$A$39:$L$43,11,0)*D2332+VLOOKUP(E2332,'Volet 1 - Domaines 2&amp;3'!$A$39:$L$43,12,0))*$B$6,error),"")</f>
        <v/>
      </c>
      <c r="H2332" s="119" t="str" cm="1">
        <f t="array" ref="H2332">IF(SUMIF('BDD de référence'!$B$6:$B$4786,A2332,'BDD de référence'!$J$6:$J$4786)&gt;0,IFERROR((VLOOKUP(E2332,'Volet 1 - Domaines 2&amp;3'!$A$39:$L$43,11,0)*D2332+VLOOKUP(E2332,'Volet 1 - Domaines 2&amp;3'!$A$39:$L$43,12,0))*$B$6,error),"")</f>
        <v/>
      </c>
      <c r="I2332" s="119">
        <f>IFERROR((VLOOKUP(E2332,'Simulations - Consolidé'!$A$41:$P$45,15,0)*D2332+VLOOKUP(E2332,'Simulations - Consolidé'!$A$41:$P$45,16,0)),"")*$C$6</f>
        <v>20241.033958272114</v>
      </c>
      <c r="J2332" s="167">
        <v>12328.43</v>
      </c>
      <c r="K2332" s="167">
        <v>14794.12</v>
      </c>
      <c r="L2332" s="167">
        <v>10330.89</v>
      </c>
      <c r="M2332" s="167">
        <v>12397.07</v>
      </c>
      <c r="N2332" s="167">
        <v>7331.15</v>
      </c>
      <c r="O2332" s="167">
        <v>8797.3799999999992</v>
      </c>
    </row>
    <row r="2333" spans="1:15">
      <c r="A2333" s="1" t="s">
        <v>9850</v>
      </c>
      <c r="B2333" s="1" t="str">
        <f>VLOOKUP(A2333,'BDD de référence'!$B$5:$D$5006,3,0)</f>
        <v>82</v>
      </c>
      <c r="C2333" s="1" t="str">
        <f>VLOOKUP(A2333,'BDD de référence'!$B$5:$E$5006,4,0)</f>
        <v>Occitanie</v>
      </c>
      <c r="D2333" s="201">
        <v>96764.5</v>
      </c>
      <c r="E2333" s="189" t="str">
        <f t="shared" si="36"/>
        <v>Tranche C</v>
      </c>
      <c r="F2333" s="119">
        <f>IFERROR((VLOOKUP(E2333,'Simulations - Consolidé'!$A$41:$P$45,13,0)*D2333+VLOOKUP(E2333,'Simulations - Consolidé'!$A$41:$P$45,14,0)),"")*$B$6</f>
        <v>71830.034457831323</v>
      </c>
      <c r="G2333" s="119" t="str" cm="1">
        <f t="array" ref="G2333">IF(SUMIF('BDD de référence'!$B$6:$B$4786,A2333,'BDD de référence'!$I$6:$I$4786)&gt;0,IFERROR((VLOOKUP(E2333,'Volet 1 - Domaines 2&amp;3'!$A$39:$L$43,11,0)*D2333+VLOOKUP(E2333,'Volet 1 - Domaines 2&amp;3'!$A$39:$L$43,12,0))*$B$6,error),"")</f>
        <v/>
      </c>
      <c r="H2333" s="119" cm="1">
        <f t="array" ref="H2333">IF(SUMIF('BDD de référence'!$B$6:$B$4786,A2333,'BDD de référence'!$J$6:$J$4786)&gt;0,IFERROR((VLOOKUP(E2333,'Volet 1 - Domaines 2&amp;3'!$A$39:$L$43,11,0)*D2333+VLOOKUP(E2333,'Volet 1 - Domaines 2&amp;3'!$A$39:$L$43,12,0))*$B$6,error),"")</f>
        <v>30009.616626506027</v>
      </c>
      <c r="I2333" s="119">
        <f>IFERROR((VLOOKUP(E2333,'Simulations - Consolidé'!$A$41:$P$45,15,0)*D2333+VLOOKUP(E2333,'Simulations - Consolidé'!$A$41:$P$45,16,0)),"")*$C$6</f>
        <v>31225.969068468992</v>
      </c>
      <c r="J2333" s="167">
        <v>18886.12</v>
      </c>
      <c r="K2333" s="167">
        <v>22663.35</v>
      </c>
      <c r="L2333" s="167">
        <v>13609.73</v>
      </c>
      <c r="M2333" s="167">
        <v>16331.68</v>
      </c>
      <c r="N2333" s="167">
        <v>10245.69</v>
      </c>
      <c r="O2333" s="167">
        <v>12294.83</v>
      </c>
    </row>
    <row r="2334" spans="1:15">
      <c r="A2334" s="1" t="s">
        <v>9867</v>
      </c>
      <c r="B2334" s="1" t="str">
        <f>VLOOKUP(A2334,'BDD de référence'!$B$5:$D$5006,3,0)</f>
        <v>82</v>
      </c>
      <c r="C2334" s="1" t="str">
        <f>VLOOKUP(A2334,'BDD de référence'!$B$5:$E$5006,4,0)</f>
        <v>Occitanie</v>
      </c>
      <c r="D2334" s="201">
        <v>13740</v>
      </c>
      <c r="E2334" s="189" t="str">
        <f t="shared" si="36"/>
        <v>Tranche B</v>
      </c>
      <c r="F2334" s="119">
        <f>IFERROR((VLOOKUP(E2334,'Simulations - Consolidé'!$A$41:$P$45,13,0)*D2334+VLOOKUP(E2334,'Simulations - Consolidé'!$A$41:$P$45,14,0)),"")*$B$6</f>
        <v>29270.709677419352</v>
      </c>
      <c r="G2334" s="119" t="str" cm="1">
        <f t="array" ref="G2334">IF(SUMIF('BDD de référence'!$B$6:$B$4786,A2334,'BDD de référence'!$I$6:$I$4786)&gt;0,IFERROR((VLOOKUP(E2334,'Volet 1 - Domaines 2&amp;3'!$A$39:$L$43,11,0)*D2334+VLOOKUP(E2334,'Volet 1 - Domaines 2&amp;3'!$A$39:$L$43,12,0))*$B$6,error),"")</f>
        <v/>
      </c>
      <c r="H2334" s="119" t="str" cm="1">
        <f t="array" ref="H2334">IF(SUMIF('BDD de référence'!$B$6:$B$4786,A2334,'BDD de référence'!$J$6:$J$4786)&gt;0,IFERROR((VLOOKUP(E2334,'Volet 1 - Domaines 2&amp;3'!$A$39:$L$43,11,0)*D2334+VLOOKUP(E2334,'Volet 1 - Domaines 2&amp;3'!$A$39:$L$43,12,0))*$B$6,error),"")</f>
        <v/>
      </c>
      <c r="I2334" s="119">
        <f>IFERROR((VLOOKUP(E2334,'Simulations - Consolidé'!$A$41:$P$45,15,0)*D2334+VLOOKUP(E2334,'Simulations - Consolidé'!$A$41:$P$45,16,0)),"")*$C$6</f>
        <v>12724.569630212431</v>
      </c>
      <c r="J2334" s="167">
        <v>8243.02</v>
      </c>
      <c r="K2334" s="167">
        <v>9891.630000000001</v>
      </c>
      <c r="L2334" s="167">
        <v>7228.5</v>
      </c>
      <c r="M2334" s="167">
        <v>8674.2000000000007</v>
      </c>
      <c r="N2334" s="167">
        <v>5960.22</v>
      </c>
      <c r="O2334" s="167">
        <v>7152.27</v>
      </c>
    </row>
    <row r="2335" spans="1:15">
      <c r="A2335" s="1" t="s">
        <v>9851</v>
      </c>
      <c r="B2335" s="1" t="str">
        <f>VLOOKUP(A2335,'BDD de référence'!$B$5:$D$5006,3,0)</f>
        <v>82</v>
      </c>
      <c r="C2335" s="1" t="str">
        <f>VLOOKUP(A2335,'BDD de référence'!$B$5:$E$5006,4,0)</f>
        <v>Occitanie</v>
      </c>
      <c r="D2335" s="201">
        <v>719</v>
      </c>
      <c r="E2335" s="189" t="str">
        <f t="shared" si="36"/>
        <v>Tranche A</v>
      </c>
      <c r="F2335" s="119">
        <f>IFERROR((VLOOKUP(E2335,'Simulations - Consolidé'!$A$41:$P$45,13,0)*D2335+VLOOKUP(E2335,'Simulations - Consolidé'!$A$41:$P$45,14,0)),"")*$B$6</f>
        <v>15823.842857142856</v>
      </c>
      <c r="G2335" s="119" t="str" cm="1">
        <f t="array" ref="G2335">IF(SUMIF('BDD de référence'!$B$6:$B$4786,A2335,'BDD de référence'!$I$6:$I$4786)&gt;0,IFERROR((VLOOKUP(E2335,'Volet 1 - Domaines 2&amp;3'!$A$39:$L$43,11,0)*D2335+VLOOKUP(E2335,'Volet 1 - Domaines 2&amp;3'!$A$39:$L$43,12,0))*$B$6,error),"")</f>
        <v/>
      </c>
      <c r="H2335" s="119" t="str" cm="1">
        <f t="array" ref="H2335">IF(SUMIF('BDD de référence'!$B$6:$B$4786,A2335,'BDD de référence'!$J$6:$J$4786)&gt;0,IFERROR((VLOOKUP(E2335,'Volet 1 - Domaines 2&amp;3'!$A$39:$L$43,11,0)*D2335+VLOOKUP(E2335,'Volet 1 - Domaines 2&amp;3'!$A$39:$L$43,12,0))*$B$6,error),"")</f>
        <v/>
      </c>
      <c r="I2335" s="119">
        <f>IFERROR((VLOOKUP(E2335,'Simulations - Consolidé'!$A$41:$P$45,15,0)*D2335+VLOOKUP(E2335,'Simulations - Consolidé'!$A$41:$P$45,16,0)),"")*$C$6</f>
        <v>6878.9445993031359</v>
      </c>
      <c r="J2335" s="167">
        <v>4754.5300000000007</v>
      </c>
      <c r="K2335" s="167">
        <v>5705.4400000000005</v>
      </c>
      <c r="L2335" s="167">
        <v>4295.0700000000006</v>
      </c>
      <c r="M2335" s="167">
        <v>5154.09</v>
      </c>
      <c r="N2335" s="167">
        <v>4668.9400000000005</v>
      </c>
      <c r="O2335" s="167">
        <v>5602.7300000000005</v>
      </c>
    </row>
    <row r="2336" spans="1:15">
      <c r="A2336" s="1" t="s">
        <v>9882</v>
      </c>
      <c r="B2336" s="1" t="str">
        <f>VLOOKUP(A2336,'BDD de référence'!$B$5:$D$5006,3,0)</f>
        <v>82</v>
      </c>
      <c r="C2336" s="1" t="str">
        <f>VLOOKUP(A2336,'BDD de référence'!$B$5:$E$5006,4,0)</f>
        <v>Occitanie</v>
      </c>
      <c r="D2336" s="201">
        <v>5253</v>
      </c>
      <c r="E2336" s="189" t="str">
        <f t="shared" si="36"/>
        <v>Tranche A</v>
      </c>
      <c r="F2336" s="119">
        <f>IFERROR((VLOOKUP(E2336,'Simulations - Consolidé'!$A$41:$P$45,13,0)*D2336+VLOOKUP(E2336,'Simulations - Consolidé'!$A$41:$P$45,14,0)),"")*$B$6</f>
        <v>19127.185714285712</v>
      </c>
      <c r="G2336" s="119" t="str" cm="1">
        <f t="array" ref="G2336">IF(SUMIF('BDD de référence'!$B$6:$B$4786,A2336,'BDD de référence'!$I$6:$I$4786)&gt;0,IFERROR((VLOOKUP(E2336,'Volet 1 - Domaines 2&amp;3'!$A$39:$L$43,11,0)*D2336+VLOOKUP(E2336,'Volet 1 - Domaines 2&amp;3'!$A$39:$L$43,12,0))*$B$6,error),"")</f>
        <v/>
      </c>
      <c r="H2336" s="119" t="str" cm="1">
        <f t="array" ref="H2336">IF(SUMIF('BDD de référence'!$B$6:$B$4786,A2336,'BDD de référence'!$J$6:$J$4786)&gt;0,IFERROR((VLOOKUP(E2336,'Volet 1 - Domaines 2&amp;3'!$A$39:$L$43,11,0)*D2336+VLOOKUP(E2336,'Volet 1 - Domaines 2&amp;3'!$A$39:$L$43,12,0))*$B$6,error),"")</f>
        <v/>
      </c>
      <c r="I2336" s="119">
        <f>IFERROR((VLOOKUP(E2336,'Simulations - Consolidé'!$A$41:$P$45,15,0)*D2336+VLOOKUP(E2336,'Simulations - Consolidé'!$A$41:$P$45,16,0)),"")*$C$6</f>
        <v>8314.9745644599316</v>
      </c>
      <c r="J2336" s="167">
        <v>5834.05</v>
      </c>
      <c r="K2336" s="167">
        <v>7000.86</v>
      </c>
      <c r="L2336" s="167">
        <v>5104.71</v>
      </c>
      <c r="M2336" s="167">
        <v>6125.66</v>
      </c>
      <c r="N2336" s="167">
        <v>5208.7</v>
      </c>
      <c r="O2336" s="167">
        <v>6250.44</v>
      </c>
    </row>
    <row r="2337" spans="1:15">
      <c r="A2337" s="1" t="s">
        <v>9879</v>
      </c>
      <c r="B2337" s="1" t="str">
        <f>VLOOKUP(A2337,'BDD de référence'!$B$5:$D$5006,3,0)</f>
        <v>82</v>
      </c>
      <c r="C2337" s="1" t="str">
        <f>VLOOKUP(A2337,'BDD de référence'!$B$5:$E$5006,4,0)</f>
        <v>Occitanie</v>
      </c>
      <c r="D2337" s="201">
        <v>5627</v>
      </c>
      <c r="E2337" s="189" t="str">
        <f t="shared" si="36"/>
        <v>Tranche A</v>
      </c>
      <c r="F2337" s="119">
        <f>IFERROR((VLOOKUP(E2337,'Simulations - Consolidé'!$A$41:$P$45,13,0)*D2337+VLOOKUP(E2337,'Simulations - Consolidé'!$A$41:$P$45,14,0)),"")*$B$6</f>
        <v>19399.671428571426</v>
      </c>
      <c r="G2337" s="119" t="str" cm="1">
        <f t="array" ref="G2337">IF(SUMIF('BDD de référence'!$B$6:$B$4786,A2337,'BDD de référence'!$I$6:$I$4786)&gt;0,IFERROR((VLOOKUP(E2337,'Volet 1 - Domaines 2&amp;3'!$A$39:$L$43,11,0)*D2337+VLOOKUP(E2337,'Volet 1 - Domaines 2&amp;3'!$A$39:$L$43,12,0))*$B$6,error),"")</f>
        <v/>
      </c>
      <c r="H2337" s="119" t="str" cm="1">
        <f t="array" ref="H2337">IF(SUMIF('BDD de référence'!$B$6:$B$4786,A2337,'BDD de référence'!$J$6:$J$4786)&gt;0,IFERROR((VLOOKUP(E2337,'Volet 1 - Domaines 2&amp;3'!$A$39:$L$43,11,0)*D2337+VLOOKUP(E2337,'Volet 1 - Domaines 2&amp;3'!$A$39:$L$43,12,0))*$B$6,error),"")</f>
        <v/>
      </c>
      <c r="I2337" s="119">
        <f>IFERROR((VLOOKUP(E2337,'Simulations - Consolidé'!$A$41:$P$45,15,0)*D2337+VLOOKUP(E2337,'Simulations - Consolidé'!$A$41:$P$45,16,0)),"")*$C$6</f>
        <v>8433.4296167247376</v>
      </c>
      <c r="J2337" s="167">
        <v>5923.1</v>
      </c>
      <c r="K2337" s="167">
        <v>7107.72</v>
      </c>
      <c r="L2337" s="167">
        <v>5171.5</v>
      </c>
      <c r="M2337" s="167">
        <v>6205.8</v>
      </c>
      <c r="N2337" s="167">
        <v>5253.22</v>
      </c>
      <c r="O2337" s="167">
        <v>6303.87</v>
      </c>
    </row>
    <row r="2338" spans="1:15">
      <c r="A2338" s="1" t="s">
        <v>9874</v>
      </c>
      <c r="B2338" s="1" t="str">
        <f>VLOOKUP(A2338,'BDD de référence'!$B$5:$D$5006,3,0)</f>
        <v>82</v>
      </c>
      <c r="C2338" s="1" t="str">
        <f>VLOOKUP(A2338,'BDD de référence'!$B$5:$E$5006,4,0)</f>
        <v>Occitanie</v>
      </c>
      <c r="D2338" s="201">
        <v>9856.5</v>
      </c>
      <c r="E2338" s="189" t="str">
        <f t="shared" si="36"/>
        <v>Tranche B</v>
      </c>
      <c r="F2338" s="119">
        <f>IFERROR((VLOOKUP(E2338,'Simulations - Consolidé'!$A$41:$P$45,13,0)*D2338+VLOOKUP(E2338,'Simulations - Consolidé'!$A$41:$P$45,14,0)),"")*$B$6</f>
        <v>24159.52258064516</v>
      </c>
      <c r="G2338" s="119" t="str" cm="1">
        <f t="array" ref="G2338">IF(SUMIF('BDD de référence'!$B$6:$B$4786,A2338,'BDD de référence'!$I$6:$I$4786)&gt;0,IFERROR((VLOOKUP(E2338,'Volet 1 - Domaines 2&amp;3'!$A$39:$L$43,11,0)*D2338+VLOOKUP(E2338,'Volet 1 - Domaines 2&amp;3'!$A$39:$L$43,12,0))*$B$6,error),"")</f>
        <v/>
      </c>
      <c r="H2338" s="119" t="str" cm="1">
        <f t="array" ref="H2338">IF(SUMIF('BDD de référence'!$B$6:$B$4786,A2338,'BDD de référence'!$J$6:$J$4786)&gt;0,IFERROR((VLOOKUP(E2338,'Volet 1 - Domaines 2&amp;3'!$A$39:$L$43,11,0)*D2338+VLOOKUP(E2338,'Volet 1 - Domaines 2&amp;3'!$A$39:$L$43,12,0))*$B$6,error),"")</f>
        <v/>
      </c>
      <c r="I2338" s="119">
        <f>IFERROR((VLOOKUP(E2338,'Simulations - Consolidé'!$A$41:$P$45,15,0)*D2338+VLOOKUP(E2338,'Simulations - Consolidé'!$A$41:$P$45,16,0)),"")*$C$6</f>
        <v>10502.633202202989</v>
      </c>
      <c r="J2338" s="167">
        <v>7094.67</v>
      </c>
      <c r="K2338" s="167">
        <v>8513.61</v>
      </c>
      <c r="L2338" s="167">
        <v>6184.55</v>
      </c>
      <c r="M2338" s="167">
        <v>7421.46</v>
      </c>
      <c r="N2338" s="167">
        <v>5647.04</v>
      </c>
      <c r="O2338" s="167">
        <v>6776.45</v>
      </c>
    </row>
    <row r="2339" spans="1:15">
      <c r="A2339" s="1" t="s">
        <v>9870</v>
      </c>
      <c r="B2339" s="1" t="str">
        <f>VLOOKUP(A2339,'BDD de référence'!$B$5:$D$5006,3,0)</f>
        <v>82</v>
      </c>
      <c r="C2339" s="1" t="str">
        <f>VLOOKUP(A2339,'BDD de référence'!$B$5:$E$5006,4,0)</f>
        <v>Occitanie</v>
      </c>
      <c r="D2339" s="201">
        <v>9875</v>
      </c>
      <c r="E2339" s="189" t="str">
        <f t="shared" si="36"/>
        <v>Tranche B</v>
      </c>
      <c r="F2339" s="119">
        <f>IFERROR((VLOOKUP(E2339,'Simulations - Consolidé'!$A$41:$P$45,13,0)*D2339+VLOOKUP(E2339,'Simulations - Consolidé'!$A$41:$P$45,14,0)),"")*$B$6</f>
        <v>24183.870967741932</v>
      </c>
      <c r="G2339" s="119" t="str" cm="1">
        <f t="array" ref="G2339">IF(SUMIF('BDD de référence'!$B$6:$B$4786,A2339,'BDD de référence'!$I$6:$I$4786)&gt;0,IFERROR((VLOOKUP(E2339,'Volet 1 - Domaines 2&amp;3'!$A$39:$L$43,11,0)*D2339+VLOOKUP(E2339,'Volet 1 - Domaines 2&amp;3'!$A$39:$L$43,12,0))*$B$6,error),"")</f>
        <v/>
      </c>
      <c r="H2339" s="119" t="str" cm="1">
        <f t="array" ref="H2339">IF(SUMIF('BDD de référence'!$B$6:$B$4786,A2339,'BDD de référence'!$J$6:$J$4786)&gt;0,IFERROR((VLOOKUP(E2339,'Volet 1 - Domaines 2&amp;3'!$A$39:$L$43,11,0)*D2339+VLOOKUP(E2339,'Volet 1 - Domaines 2&amp;3'!$A$39:$L$43,12,0))*$B$6,error),"")</f>
        <v/>
      </c>
      <c r="I2339" s="119">
        <f>IFERROR((VLOOKUP(E2339,'Simulations - Consolidé'!$A$41:$P$45,15,0)*D2339+VLOOKUP(E2339,'Simulations - Consolidé'!$A$41:$P$45,16,0)),"")*$C$6</f>
        <v>10513.217938630998</v>
      </c>
      <c r="J2339" s="167">
        <v>7100.1500000000005</v>
      </c>
      <c r="K2339" s="167">
        <v>8520.18</v>
      </c>
      <c r="L2339" s="167">
        <v>6189.52</v>
      </c>
      <c r="M2339" s="167">
        <v>7427.43</v>
      </c>
      <c r="N2339" s="167">
        <v>5648.5300000000007</v>
      </c>
      <c r="O2339" s="167">
        <v>6778.24</v>
      </c>
    </row>
    <row r="2340" spans="1:15">
      <c r="A2340" s="1" t="s">
        <v>9864</v>
      </c>
      <c r="B2340" s="1" t="str">
        <f>VLOOKUP(A2340,'BDD de référence'!$B$5:$D$5006,3,0)</f>
        <v>82</v>
      </c>
      <c r="C2340" s="1" t="str">
        <f>VLOOKUP(A2340,'BDD de référence'!$B$5:$E$5006,4,0)</f>
        <v>Occitanie</v>
      </c>
      <c r="D2340" s="201">
        <v>14142.5</v>
      </c>
      <c r="E2340" s="189" t="str">
        <f t="shared" si="36"/>
        <v>Tranche B</v>
      </c>
      <c r="F2340" s="119">
        <f>IFERROR((VLOOKUP(E2340,'Simulations - Consolidé'!$A$41:$P$45,13,0)*D2340+VLOOKUP(E2340,'Simulations - Consolidé'!$A$41:$P$45,14,0)),"")*$B$6</f>
        <v>29800.451612903224</v>
      </c>
      <c r="G2340" s="119" t="str" cm="1">
        <f t="array" ref="G2340">IF(SUMIF('BDD de référence'!$B$6:$B$4786,A2340,'BDD de référence'!$I$6:$I$4786)&gt;0,IFERROR((VLOOKUP(E2340,'Volet 1 - Domaines 2&amp;3'!$A$39:$L$43,11,0)*D2340+VLOOKUP(E2340,'Volet 1 - Domaines 2&amp;3'!$A$39:$L$43,12,0))*$B$6,error),"")</f>
        <v/>
      </c>
      <c r="H2340" s="119" cm="1">
        <f t="array" ref="H2340">IF(SUMIF('BDD de référence'!$B$6:$B$4786,A2340,'BDD de référence'!$J$6:$J$4786)&gt;0,IFERROR((VLOOKUP(E2340,'Volet 1 - Domaines 2&amp;3'!$A$39:$L$43,11,0)*D2340+VLOOKUP(E2340,'Volet 1 - Domaines 2&amp;3'!$A$39:$L$43,12,0))*$B$6,error),"")</f>
        <v>16141.911290322581</v>
      </c>
      <c r="I2340" s="119">
        <f>IFERROR((VLOOKUP(E2340,'Simulations - Consolidé'!$A$41:$P$45,15,0)*D2340+VLOOKUP(E2340,'Simulations - Consolidé'!$A$41:$P$45,16,0)),"")*$C$6</f>
        <v>12954.859166011014</v>
      </c>
      <c r="J2340" s="167">
        <v>8362.0400000000009</v>
      </c>
      <c r="K2340" s="167">
        <v>10034.450000000001</v>
      </c>
      <c r="L2340" s="167">
        <v>7336.7</v>
      </c>
      <c r="M2340" s="167">
        <v>8804.0400000000009</v>
      </c>
      <c r="N2340" s="167">
        <v>5992.68</v>
      </c>
      <c r="O2340" s="167">
        <v>7191.22</v>
      </c>
    </row>
    <row r="2341" spans="1:15">
      <c r="A2341" s="1" t="s">
        <v>9859</v>
      </c>
      <c r="B2341" s="1" t="str">
        <f>VLOOKUP(A2341,'BDD de référence'!$B$5:$D$5006,3,0)</f>
        <v>82</v>
      </c>
      <c r="C2341" s="1" t="str">
        <f>VLOOKUP(A2341,'BDD de référence'!$B$5:$E$5006,4,0)</f>
        <v>Occitanie</v>
      </c>
      <c r="D2341" s="201">
        <v>20176.5</v>
      </c>
      <c r="E2341" s="189" t="str">
        <f t="shared" si="36"/>
        <v>Tranche B</v>
      </c>
      <c r="F2341" s="119">
        <f>IFERROR((VLOOKUP(E2341,'Simulations - Consolidé'!$A$41:$P$45,13,0)*D2341+VLOOKUP(E2341,'Simulations - Consolidé'!$A$41:$P$45,14,0)),"")*$B$6</f>
        <v>37741.974193548383</v>
      </c>
      <c r="G2341" s="119" t="str" cm="1">
        <f t="array" ref="G2341">IF(SUMIF('BDD de référence'!$B$6:$B$4786,A2341,'BDD de référence'!$I$6:$I$4786)&gt;0,IFERROR((VLOOKUP(E2341,'Volet 1 - Domaines 2&amp;3'!$A$39:$L$43,11,0)*D2341+VLOOKUP(E2341,'Volet 1 - Domaines 2&amp;3'!$A$39:$L$43,12,0))*$B$6,error),"")</f>
        <v/>
      </c>
      <c r="H2341" s="119" t="str" cm="1">
        <f t="array" ref="H2341">IF(SUMIF('BDD de référence'!$B$6:$B$4786,A2341,'BDD de référence'!$J$6:$J$4786)&gt;0,IFERROR((VLOOKUP(E2341,'Volet 1 - Domaines 2&amp;3'!$A$39:$L$43,11,0)*D2341+VLOOKUP(E2341,'Volet 1 - Domaines 2&amp;3'!$A$39:$L$43,12,0))*$B$6,error),"")</f>
        <v/>
      </c>
      <c r="I2341" s="119">
        <f>IFERROR((VLOOKUP(E2341,'Simulations - Consolidé'!$A$41:$P$45,15,0)*D2341+VLOOKUP(E2341,'Simulations - Consolidé'!$A$41:$P$45,16,0)),"")*$C$6</f>
        <v>16407.199685287174</v>
      </c>
      <c r="J2341" s="167">
        <v>10146.290000000001</v>
      </c>
      <c r="K2341" s="167">
        <v>12175.550000000001</v>
      </c>
      <c r="L2341" s="167">
        <v>8958.75</v>
      </c>
      <c r="M2341" s="167">
        <v>10750.5</v>
      </c>
      <c r="N2341" s="167">
        <v>6479.3</v>
      </c>
      <c r="O2341" s="167">
        <v>7775.16</v>
      </c>
    </row>
    <row r="2342" spans="1:15">
      <c r="A2342" s="1" t="s">
        <v>9886</v>
      </c>
      <c r="B2342" s="1" t="str">
        <f>VLOOKUP(A2342,'BDD de référence'!$B$5:$D$5006,3,0)</f>
        <v>82</v>
      </c>
      <c r="C2342" s="1" t="str">
        <f>VLOOKUP(A2342,'BDD de référence'!$B$5:$E$5006,4,0)</f>
        <v>Occitanie</v>
      </c>
      <c r="D2342" s="201">
        <v>4980.75</v>
      </c>
      <c r="E2342" s="189" t="str">
        <f t="shared" si="36"/>
        <v>Tranche A</v>
      </c>
      <c r="F2342" s="119">
        <f>IFERROR((VLOOKUP(E2342,'Simulations - Consolidé'!$A$41:$P$45,13,0)*D2342+VLOOKUP(E2342,'Simulations - Consolidé'!$A$41:$P$45,14,0)),"")*$B$6</f>
        <v>18928.832142857143</v>
      </c>
      <c r="G2342" s="119" t="str" cm="1">
        <f t="array" ref="G2342">IF(SUMIF('BDD de référence'!$B$6:$B$4786,A2342,'BDD de référence'!$I$6:$I$4786)&gt;0,IFERROR((VLOOKUP(E2342,'Volet 1 - Domaines 2&amp;3'!$A$39:$L$43,11,0)*D2342+VLOOKUP(E2342,'Volet 1 - Domaines 2&amp;3'!$A$39:$L$43,12,0))*$B$6,error),"")</f>
        <v/>
      </c>
      <c r="H2342" s="119" t="str" cm="1">
        <f t="array" ref="H2342">IF(SUMIF('BDD de référence'!$B$6:$B$4786,A2342,'BDD de référence'!$J$6:$J$4786)&gt;0,IFERROR((VLOOKUP(E2342,'Volet 1 - Domaines 2&amp;3'!$A$39:$L$43,11,0)*D2342+VLOOKUP(E2342,'Volet 1 - Domaines 2&amp;3'!$A$39:$L$43,12,0))*$B$6,error),"")</f>
        <v/>
      </c>
      <c r="I2342" s="119">
        <f>IFERROR((VLOOKUP(E2342,'Simulations - Consolidé'!$A$41:$P$45,15,0)*D2342+VLOOKUP(E2342,'Simulations - Consolidé'!$A$41:$P$45,16,0)),"")*$C$6</f>
        <v>8228.7462543554011</v>
      </c>
      <c r="J2342" s="167">
        <v>5769.24</v>
      </c>
      <c r="K2342" s="167">
        <v>6923.09</v>
      </c>
      <c r="L2342" s="167">
        <v>5056.1000000000004</v>
      </c>
      <c r="M2342" s="167">
        <v>6067.32</v>
      </c>
      <c r="N2342" s="167">
        <v>5176.29</v>
      </c>
      <c r="O2342" s="167">
        <v>6211.55</v>
      </c>
    </row>
    <row r="2343" spans="1:15">
      <c r="A2343" s="1" t="s">
        <v>9857</v>
      </c>
      <c r="B2343" s="1" t="str">
        <f>VLOOKUP(A2343,'BDD de référence'!$B$5:$D$5006,3,0)</f>
        <v>82</v>
      </c>
      <c r="C2343" s="1" t="str">
        <f>VLOOKUP(A2343,'BDD de référence'!$B$5:$E$5006,4,0)</f>
        <v>Occitanie</v>
      </c>
      <c r="D2343" s="201">
        <v>37196</v>
      </c>
      <c r="E2343" s="189" t="str">
        <f t="shared" si="36"/>
        <v>Tranche C</v>
      </c>
      <c r="F2343" s="119">
        <f>IFERROR((VLOOKUP(E2343,'Simulations - Consolidé'!$A$41:$P$45,13,0)*D2343+VLOOKUP(E2343,'Simulations - Consolidé'!$A$41:$P$45,14,0)),"")*$B$6</f>
        <v>46940.449156626506</v>
      </c>
      <c r="G2343" s="119" cm="1">
        <f t="array" ref="G2343">IF(SUMIF('BDD de référence'!$B$6:$B$4786,A2343,'BDD de référence'!$I$6:$I$4786)&gt;0,IFERROR((VLOOKUP(E2343,'Volet 1 - Domaines 2&amp;3'!$A$39:$L$43,11,0)*D2343+VLOOKUP(E2343,'Volet 1 - Domaines 2&amp;3'!$A$39:$L$43,12,0))*$B$6,error),"")</f>
        <v>23665.21253012048</v>
      </c>
      <c r="H2343" s="119" cm="1">
        <f t="array" ref="H2343">IF(SUMIF('BDD de référence'!$B$6:$B$4786,A2343,'BDD de référence'!$J$6:$J$4786)&gt;0,IFERROR((VLOOKUP(E2343,'Volet 1 - Domaines 2&amp;3'!$A$39:$L$43,11,0)*D2343+VLOOKUP(E2343,'Volet 1 - Domaines 2&amp;3'!$A$39:$L$43,12,0))*$B$6,error),"")</f>
        <v>23665.21253012048</v>
      </c>
      <c r="I2343" s="119">
        <f>IFERROR((VLOOKUP(E2343,'Simulations - Consolidé'!$A$41:$P$45,15,0)*D2343+VLOOKUP(E2343,'Simulations - Consolidé'!$A$41:$P$45,16,0)),"")*$C$6</f>
        <v>20405.962832794594</v>
      </c>
      <c r="J2343" s="167">
        <v>12426.89</v>
      </c>
      <c r="K2343" s="167">
        <v>14912.27</v>
      </c>
      <c r="L2343" s="167">
        <v>10380.11</v>
      </c>
      <c r="M2343" s="167">
        <v>12456.14</v>
      </c>
      <c r="N2343" s="167">
        <v>7374.91</v>
      </c>
      <c r="O2343" s="167">
        <v>8849.9</v>
      </c>
    </row>
    <row r="2344" spans="1:15">
      <c r="A2344" s="1" t="s">
        <v>9939</v>
      </c>
      <c r="B2344" s="1" t="str">
        <f>VLOOKUP(A2344,'BDD de référence'!$B$5:$D$5006,3,0)</f>
        <v>83</v>
      </c>
      <c r="C2344" s="1" t="str">
        <f>VLOOKUP(A2344,'BDD de référence'!$B$5:$E$5006,4,0)</f>
        <v>Provence-Alpes-Côte d'Azur</v>
      </c>
      <c r="D2344" s="201">
        <v>42488</v>
      </c>
      <c r="E2344" s="189" t="str">
        <f t="shared" si="36"/>
        <v>Tranche C</v>
      </c>
      <c r="F2344" s="119">
        <f>IFERROR((VLOOKUP(E2344,'Simulations - Consolidé'!$A$41:$P$45,13,0)*D2344+VLOOKUP(E2344,'Simulations - Consolidé'!$A$41:$P$45,14,0)),"")*$B$6</f>
        <v>49151.612530120481</v>
      </c>
      <c r="G2344" s="119" cm="1">
        <f t="array" ref="G2344">IF(SUMIF('BDD de référence'!$B$6:$B$4786,A2344,'BDD de référence'!$I$6:$I$4786)&gt;0,IFERROR((VLOOKUP(E2344,'Volet 1 - Domaines 2&amp;3'!$A$39:$L$43,11,0)*D2344+VLOOKUP(E2344,'Volet 1 - Domaines 2&amp;3'!$A$39:$L$43,12,0))*$B$6,error),"")</f>
        <v>24228.842409638553</v>
      </c>
      <c r="H2344" s="119" cm="1">
        <f t="array" ref="H2344">IF(SUMIF('BDD de référence'!$B$6:$B$4786,A2344,'BDD de référence'!$J$6:$J$4786)&gt;0,IFERROR((VLOOKUP(E2344,'Volet 1 - Domaines 2&amp;3'!$A$39:$L$43,11,0)*D2344+VLOOKUP(E2344,'Volet 1 - Domaines 2&amp;3'!$A$39:$L$43,12,0))*$B$6,error),"")</f>
        <v>24228.842409638553</v>
      </c>
      <c r="I2344" s="119">
        <f>IFERROR((VLOOKUP(E2344,'Simulations - Consolidé'!$A$41:$P$45,15,0)*D2344+VLOOKUP(E2344,'Simulations - Consolidé'!$A$41:$P$45,16,0)),"")*$C$6</f>
        <v>21367.200282104026</v>
      </c>
      <c r="J2344" s="167">
        <v>13000.710000000001</v>
      </c>
      <c r="K2344" s="167">
        <v>15600.86</v>
      </c>
      <c r="L2344" s="167">
        <v>10667.03</v>
      </c>
      <c r="M2344" s="167">
        <v>12800.44</v>
      </c>
      <c r="N2344" s="167">
        <v>7629.95</v>
      </c>
      <c r="O2344" s="167">
        <v>9155.94</v>
      </c>
    </row>
    <row r="2345" spans="1:15">
      <c r="A2345" s="1" t="s">
        <v>9970</v>
      </c>
      <c r="B2345" s="1" t="str">
        <f>VLOOKUP(A2345,'BDD de référence'!$B$5:$D$5006,3,0)</f>
        <v>83</v>
      </c>
      <c r="C2345" s="1" t="str">
        <f>VLOOKUP(A2345,'BDD de référence'!$B$5:$E$5006,4,0)</f>
        <v>Provence-Alpes-Côte d'Azur</v>
      </c>
      <c r="D2345" s="201">
        <v>22746</v>
      </c>
      <c r="E2345" s="189" t="str">
        <f t="shared" si="36"/>
        <v>Tranche C</v>
      </c>
      <c r="F2345" s="119">
        <f>IFERROR((VLOOKUP(E2345,'Simulations - Consolidé'!$A$41:$P$45,13,0)*D2345+VLOOKUP(E2345,'Simulations - Consolidé'!$A$41:$P$45,14,0)),"")*$B$6</f>
        <v>40902.786506024087</v>
      </c>
      <c r="G2345" s="119" t="str" cm="1">
        <f t="array" ref="G2345">IF(SUMIF('BDD de référence'!$B$6:$B$4786,A2345,'BDD de référence'!$I$6:$I$4786)&gt;0,IFERROR((VLOOKUP(E2345,'Volet 1 - Domaines 2&amp;3'!$A$39:$L$43,11,0)*D2345+VLOOKUP(E2345,'Volet 1 - Domaines 2&amp;3'!$A$39:$L$43,12,0))*$B$6,error),"")</f>
        <v/>
      </c>
      <c r="H2345" s="119" t="str" cm="1">
        <f t="array" ref="H2345">IF(SUMIF('BDD de référence'!$B$6:$B$4786,A2345,'BDD de référence'!$J$6:$J$4786)&gt;0,IFERROR((VLOOKUP(E2345,'Volet 1 - Domaines 2&amp;3'!$A$39:$L$43,11,0)*D2345+VLOOKUP(E2345,'Volet 1 - Domaines 2&amp;3'!$A$39:$L$43,12,0))*$B$6,error),"")</f>
        <v/>
      </c>
      <c r="I2345" s="119">
        <f>IFERROR((VLOOKUP(E2345,'Simulations - Consolidé'!$A$41:$P$45,15,0)*D2345+VLOOKUP(E2345,'Simulations - Consolidé'!$A$41:$P$45,16,0)),"")*$C$6</f>
        <v>17781.268739347637</v>
      </c>
      <c r="J2345" s="167">
        <v>10860.01</v>
      </c>
      <c r="K2345" s="167">
        <v>13032.02</v>
      </c>
      <c r="L2345" s="167">
        <v>9596.68</v>
      </c>
      <c r="M2345" s="167">
        <v>11516.02</v>
      </c>
      <c r="N2345" s="167">
        <v>6678.5300000000007</v>
      </c>
      <c r="O2345" s="167">
        <v>8014.24</v>
      </c>
    </row>
    <row r="2346" spans="1:15">
      <c r="A2346" s="1" t="s">
        <v>10014</v>
      </c>
      <c r="B2346" s="1" t="str">
        <f>VLOOKUP(A2346,'BDD de référence'!$B$5:$D$5006,3,0)</f>
        <v>83</v>
      </c>
      <c r="C2346" s="1" t="str">
        <f>VLOOKUP(A2346,'BDD de référence'!$B$5:$E$5006,4,0)</f>
        <v>Provence-Alpes-Côte d'Azur</v>
      </c>
      <c r="D2346" s="201">
        <v>11003</v>
      </c>
      <c r="E2346" s="189" t="str">
        <f t="shared" si="36"/>
        <v>Tranche B</v>
      </c>
      <c r="F2346" s="119">
        <f>IFERROR((VLOOKUP(E2346,'Simulations - Consolidé'!$A$41:$P$45,13,0)*D2346+VLOOKUP(E2346,'Simulations - Consolidé'!$A$41:$P$45,14,0)),"")*$B$6</f>
        <v>25668.464516129028</v>
      </c>
      <c r="G2346" s="119" t="str" cm="1">
        <f t="array" ref="G2346">IF(SUMIF('BDD de référence'!$B$6:$B$4786,A2346,'BDD de référence'!$I$6:$I$4786)&gt;0,IFERROR((VLOOKUP(E2346,'Volet 1 - Domaines 2&amp;3'!$A$39:$L$43,11,0)*D2346+VLOOKUP(E2346,'Volet 1 - Domaines 2&amp;3'!$A$39:$L$43,12,0))*$B$6,error),"")</f>
        <v/>
      </c>
      <c r="H2346" s="119" t="str" cm="1">
        <f t="array" ref="H2346">IF(SUMIF('BDD de référence'!$B$6:$B$4786,A2346,'BDD de référence'!$J$6:$J$4786)&gt;0,IFERROR((VLOOKUP(E2346,'Volet 1 - Domaines 2&amp;3'!$A$39:$L$43,11,0)*D2346+VLOOKUP(E2346,'Volet 1 - Domaines 2&amp;3'!$A$39:$L$43,12,0))*$B$6,error),"")</f>
        <v/>
      </c>
      <c r="I2346" s="119">
        <f>IFERROR((VLOOKUP(E2346,'Simulations - Consolidé'!$A$41:$P$45,15,0)*D2346+VLOOKUP(E2346,'Simulations - Consolidé'!$A$41:$P$45,16,0)),"")*$C$6</f>
        <v>11158.600786782059</v>
      </c>
      <c r="J2346" s="167">
        <v>7433.6900000000005</v>
      </c>
      <c r="K2346" s="167">
        <v>8920.43</v>
      </c>
      <c r="L2346" s="167">
        <v>6492.75</v>
      </c>
      <c r="M2346" s="167">
        <v>7791.3</v>
      </c>
      <c r="N2346" s="167">
        <v>5739.5</v>
      </c>
      <c r="O2346" s="167">
        <v>6887.4</v>
      </c>
    </row>
    <row r="2347" spans="1:15">
      <c r="A2347" s="1" t="s">
        <v>10057</v>
      </c>
      <c r="B2347" s="1" t="str">
        <f>VLOOKUP(A2347,'BDD de référence'!$B$5:$D$5006,3,0)</f>
        <v>83</v>
      </c>
      <c r="C2347" s="1" t="str">
        <f>VLOOKUP(A2347,'BDD de référence'!$B$5:$E$5006,4,0)</f>
        <v>Provence-Alpes-Côte d'Azur</v>
      </c>
      <c r="D2347" s="201">
        <v>5195</v>
      </c>
      <c r="E2347" s="189" t="str">
        <f t="shared" si="36"/>
        <v>Tranche A</v>
      </c>
      <c r="F2347" s="119">
        <f>IFERROR((VLOOKUP(E2347,'Simulations - Consolidé'!$A$41:$P$45,13,0)*D2347+VLOOKUP(E2347,'Simulations - Consolidé'!$A$41:$P$45,14,0)),"")*$B$6</f>
        <v>19084.928571428569</v>
      </c>
      <c r="G2347" s="119" t="str" cm="1">
        <f t="array" ref="G2347">IF(SUMIF('BDD de référence'!$B$6:$B$4786,A2347,'BDD de référence'!$I$6:$I$4786)&gt;0,IFERROR((VLOOKUP(E2347,'Volet 1 - Domaines 2&amp;3'!$A$39:$L$43,11,0)*D2347+VLOOKUP(E2347,'Volet 1 - Domaines 2&amp;3'!$A$39:$L$43,12,0))*$B$6,error),"")</f>
        <v/>
      </c>
      <c r="H2347" s="119" t="str" cm="1">
        <f t="array" ref="H2347">IF(SUMIF('BDD de référence'!$B$6:$B$4786,A2347,'BDD de référence'!$J$6:$J$4786)&gt;0,IFERROR((VLOOKUP(E2347,'Volet 1 - Domaines 2&amp;3'!$A$39:$L$43,11,0)*D2347+VLOOKUP(E2347,'Volet 1 - Domaines 2&amp;3'!$A$39:$L$43,12,0))*$B$6,error),"")</f>
        <v/>
      </c>
      <c r="I2347" s="119">
        <f>IFERROR((VLOOKUP(E2347,'Simulations - Consolidé'!$A$41:$P$45,15,0)*D2347+VLOOKUP(E2347,'Simulations - Consolidé'!$A$41:$P$45,16,0)),"")*$C$6</f>
        <v>8296.6045296167249</v>
      </c>
      <c r="J2347" s="167">
        <v>5820.25</v>
      </c>
      <c r="K2347" s="167">
        <v>6984.3</v>
      </c>
      <c r="L2347" s="167">
        <v>5094.3500000000004</v>
      </c>
      <c r="M2347" s="167">
        <v>6113.22</v>
      </c>
      <c r="N2347" s="167">
        <v>5201.8</v>
      </c>
      <c r="O2347" s="167">
        <v>6242.16</v>
      </c>
    </row>
    <row r="2348" spans="1:15">
      <c r="A2348" s="1" t="s">
        <v>10022</v>
      </c>
      <c r="B2348" s="1" t="str">
        <f>VLOOKUP(A2348,'BDD de référence'!$B$5:$D$5006,3,0)</f>
        <v>83</v>
      </c>
      <c r="C2348" s="1" t="str">
        <f>VLOOKUP(A2348,'BDD de référence'!$B$5:$E$5006,4,0)</f>
        <v>Provence-Alpes-Côte d'Azur</v>
      </c>
      <c r="D2348" s="201">
        <v>10294</v>
      </c>
      <c r="E2348" s="189" t="str">
        <f t="shared" si="36"/>
        <v>Tranche B</v>
      </c>
      <c r="F2348" s="119">
        <f>IFERROR((VLOOKUP(E2348,'Simulations - Consolidé'!$A$41:$P$45,13,0)*D2348+VLOOKUP(E2348,'Simulations - Consolidé'!$A$41:$P$45,14,0)),"")*$B$6</f>
        <v>24735.329032258061</v>
      </c>
      <c r="G2348" s="119" t="str" cm="1">
        <f t="array" ref="G2348">IF(SUMIF('BDD de référence'!$B$6:$B$4786,A2348,'BDD de référence'!$I$6:$I$4786)&gt;0,IFERROR((VLOOKUP(E2348,'Volet 1 - Domaines 2&amp;3'!$A$39:$L$43,11,0)*D2348+VLOOKUP(E2348,'Volet 1 - Domaines 2&amp;3'!$A$39:$L$43,12,0))*$B$6,error),"")</f>
        <v/>
      </c>
      <c r="H2348" s="119" t="str" cm="1">
        <f t="array" ref="H2348">IF(SUMIF('BDD de référence'!$B$6:$B$4786,A2348,'BDD de référence'!$J$6:$J$4786)&gt;0,IFERROR((VLOOKUP(E2348,'Volet 1 - Domaines 2&amp;3'!$A$39:$L$43,11,0)*D2348+VLOOKUP(E2348,'Volet 1 - Domaines 2&amp;3'!$A$39:$L$43,12,0))*$B$6,error),"")</f>
        <v/>
      </c>
      <c r="I2348" s="119">
        <f>IFERROR((VLOOKUP(E2348,'Simulations - Consolidé'!$A$41:$P$45,15,0)*D2348+VLOOKUP(E2348,'Simulations - Consolidé'!$A$41:$P$45,16,0)),"")*$C$6</f>
        <v>10752.947915027537</v>
      </c>
      <c r="J2348" s="167">
        <v>7224.04</v>
      </c>
      <c r="K2348" s="167">
        <v>8668.85</v>
      </c>
      <c r="L2348" s="167">
        <v>6302.16</v>
      </c>
      <c r="M2348" s="167">
        <v>7562.6</v>
      </c>
      <c r="N2348" s="167">
        <v>5682.3200000000006</v>
      </c>
      <c r="O2348" s="167">
        <v>6818.79</v>
      </c>
    </row>
    <row r="2349" spans="1:15">
      <c r="A2349" s="1" t="s">
        <v>10040</v>
      </c>
      <c r="B2349" s="1" t="str">
        <f>VLOOKUP(A2349,'BDD de référence'!$B$5:$D$5006,3,0)</f>
        <v>83</v>
      </c>
      <c r="C2349" s="1" t="str">
        <f>VLOOKUP(A2349,'BDD de référence'!$B$5:$E$5006,4,0)</f>
        <v>Provence-Alpes-Côte d'Azur</v>
      </c>
      <c r="D2349" s="201">
        <v>6133.5</v>
      </c>
      <c r="E2349" s="189" t="str">
        <f t="shared" si="36"/>
        <v>Tranche A</v>
      </c>
      <c r="F2349" s="119">
        <f>IFERROR((VLOOKUP(E2349,'Simulations - Consolidé'!$A$41:$P$45,13,0)*D2349+VLOOKUP(E2349,'Simulations - Consolidé'!$A$41:$P$45,14,0)),"")*$B$6</f>
        <v>19768.692857142858</v>
      </c>
      <c r="G2349" s="119" t="str" cm="1">
        <f t="array" ref="G2349">IF(SUMIF('BDD de référence'!$B$6:$B$4786,A2349,'BDD de référence'!$I$6:$I$4786)&gt;0,IFERROR((VLOOKUP(E2349,'Volet 1 - Domaines 2&amp;3'!$A$39:$L$43,11,0)*D2349+VLOOKUP(E2349,'Volet 1 - Domaines 2&amp;3'!$A$39:$L$43,12,0))*$B$6,error),"")</f>
        <v/>
      </c>
      <c r="H2349" s="119" t="str" cm="1">
        <f t="array" ref="H2349">IF(SUMIF('BDD de référence'!$B$6:$B$4786,A2349,'BDD de référence'!$J$6:$J$4786)&gt;0,IFERROR((VLOOKUP(E2349,'Volet 1 - Domaines 2&amp;3'!$A$39:$L$43,11,0)*D2349+VLOOKUP(E2349,'Volet 1 - Domaines 2&amp;3'!$A$39:$L$43,12,0))*$B$6,error),"")</f>
        <v/>
      </c>
      <c r="I2349" s="119">
        <f>IFERROR((VLOOKUP(E2349,'Simulations - Consolidé'!$A$41:$P$45,15,0)*D2349+VLOOKUP(E2349,'Simulations - Consolidé'!$A$41:$P$45,16,0)),"")*$C$6</f>
        <v>8593.8506968641123</v>
      </c>
      <c r="J2349" s="167">
        <v>6043.7</v>
      </c>
      <c r="K2349" s="167">
        <v>7252.44</v>
      </c>
      <c r="L2349" s="167">
        <v>5261.95</v>
      </c>
      <c r="M2349" s="167">
        <v>6314.34</v>
      </c>
      <c r="N2349" s="167">
        <v>5313.52</v>
      </c>
      <c r="O2349" s="167">
        <v>6376.2300000000005</v>
      </c>
    </row>
    <row r="2350" spans="1:15">
      <c r="A2350" s="1" t="s">
        <v>10025</v>
      </c>
      <c r="B2350" s="1" t="str">
        <f>VLOOKUP(A2350,'BDD de référence'!$B$5:$D$5006,3,0)</f>
        <v>83</v>
      </c>
      <c r="C2350" s="1" t="str">
        <f>VLOOKUP(A2350,'BDD de référence'!$B$5:$E$5006,4,0)</f>
        <v>Provence-Alpes-Côte d'Azur</v>
      </c>
      <c r="D2350" s="201">
        <v>10010</v>
      </c>
      <c r="E2350" s="189" t="str">
        <f t="shared" si="36"/>
        <v>Tranche B</v>
      </c>
      <c r="F2350" s="119">
        <f>IFERROR((VLOOKUP(E2350,'Simulations - Consolidé'!$A$41:$P$45,13,0)*D2350+VLOOKUP(E2350,'Simulations - Consolidé'!$A$41:$P$45,14,0)),"")*$B$6</f>
        <v>24361.548387096769</v>
      </c>
      <c r="G2350" s="119" t="str" cm="1">
        <f t="array" ref="G2350">IF(SUMIF('BDD de référence'!$B$6:$B$4786,A2350,'BDD de référence'!$I$6:$I$4786)&gt;0,IFERROR((VLOOKUP(E2350,'Volet 1 - Domaines 2&amp;3'!$A$39:$L$43,11,0)*D2350+VLOOKUP(E2350,'Volet 1 - Domaines 2&amp;3'!$A$39:$L$43,12,0))*$B$6,error),"")</f>
        <v/>
      </c>
      <c r="H2350" s="119" t="str" cm="1">
        <f t="array" ref="H2350">IF(SUMIF('BDD de référence'!$B$6:$B$4786,A2350,'BDD de référence'!$J$6:$J$4786)&gt;0,IFERROR((VLOOKUP(E2350,'Volet 1 - Domaines 2&amp;3'!$A$39:$L$43,11,0)*D2350+VLOOKUP(E2350,'Volet 1 - Domaines 2&amp;3'!$A$39:$L$43,12,0))*$B$6,error),"")</f>
        <v/>
      </c>
      <c r="I2350" s="119">
        <f>IFERROR((VLOOKUP(E2350,'Simulations - Consolidé'!$A$41:$P$45,15,0)*D2350+VLOOKUP(E2350,'Simulations - Consolidé'!$A$41:$P$45,16,0)),"")*$C$6</f>
        <v>10590.457907159716</v>
      </c>
      <c r="J2350" s="167">
        <v>7140.06</v>
      </c>
      <c r="K2350" s="167">
        <v>8568.08</v>
      </c>
      <c r="L2350" s="167">
        <v>6225.81</v>
      </c>
      <c r="M2350" s="167">
        <v>7470.9800000000005</v>
      </c>
      <c r="N2350" s="167">
        <v>5659.42</v>
      </c>
      <c r="O2350" s="167">
        <v>6791.31</v>
      </c>
    </row>
    <row r="2351" spans="1:15">
      <c r="A2351" s="1" t="s">
        <v>10043</v>
      </c>
      <c r="B2351" s="1" t="str">
        <f>VLOOKUP(A2351,'BDD de référence'!$B$5:$D$5006,3,0)</f>
        <v>83</v>
      </c>
      <c r="C2351" s="1" t="str">
        <f>VLOOKUP(A2351,'BDD de référence'!$B$5:$E$5006,4,0)</f>
        <v>Provence-Alpes-Côte d'Azur</v>
      </c>
      <c r="D2351" s="201">
        <v>4634.5</v>
      </c>
      <c r="E2351" s="189" t="str">
        <f t="shared" si="36"/>
        <v>Tranche A</v>
      </c>
      <c r="F2351" s="119">
        <f>IFERROR((VLOOKUP(E2351,'Simulations - Consolidé'!$A$41:$P$45,13,0)*D2351+VLOOKUP(E2351,'Simulations - Consolidé'!$A$41:$P$45,14,0)),"")*$B$6</f>
        <v>18676.564285714285</v>
      </c>
      <c r="G2351" s="119" t="str" cm="1">
        <f t="array" ref="G2351">IF(SUMIF('BDD de référence'!$B$6:$B$4786,A2351,'BDD de référence'!$I$6:$I$4786)&gt;0,IFERROR((VLOOKUP(E2351,'Volet 1 - Domaines 2&amp;3'!$A$39:$L$43,11,0)*D2351+VLOOKUP(E2351,'Volet 1 - Domaines 2&amp;3'!$A$39:$L$43,12,0))*$B$6,error),"")</f>
        <v/>
      </c>
      <c r="H2351" s="119" t="str" cm="1">
        <f t="array" ref="H2351">IF(SUMIF('BDD de référence'!$B$6:$B$4786,A2351,'BDD de référence'!$J$6:$J$4786)&gt;0,IFERROR((VLOOKUP(E2351,'Volet 1 - Domaines 2&amp;3'!$A$39:$L$43,11,0)*D2351+VLOOKUP(E2351,'Volet 1 - Domaines 2&amp;3'!$A$39:$L$43,12,0))*$B$6,error),"")</f>
        <v/>
      </c>
      <c r="I2351" s="119">
        <f>IFERROR((VLOOKUP(E2351,'Simulations - Consolidé'!$A$41:$P$45,15,0)*D2351+VLOOKUP(E2351,'Simulations - Consolidé'!$A$41:$P$45,16,0)),"")*$C$6</f>
        <v>8119.08031358885</v>
      </c>
      <c r="J2351" s="167">
        <v>5686.8</v>
      </c>
      <c r="K2351" s="167">
        <v>6824.16</v>
      </c>
      <c r="L2351" s="167">
        <v>4994.26</v>
      </c>
      <c r="M2351" s="167">
        <v>5993.12</v>
      </c>
      <c r="N2351" s="167">
        <v>5135.0700000000006</v>
      </c>
      <c r="O2351" s="167">
        <v>6162.09</v>
      </c>
    </row>
    <row r="2352" spans="1:15">
      <c r="A2352" s="1" t="s">
        <v>10019</v>
      </c>
      <c r="B2352" s="1" t="str">
        <f>VLOOKUP(A2352,'BDD de référence'!$B$5:$D$5006,3,0)</f>
        <v>83</v>
      </c>
      <c r="C2352" s="1" t="str">
        <f>VLOOKUP(A2352,'BDD de référence'!$B$5:$E$5006,4,0)</f>
        <v>Provence-Alpes-Côte d'Azur</v>
      </c>
      <c r="D2352" s="201">
        <v>10375.5</v>
      </c>
      <c r="E2352" s="189" t="str">
        <f t="shared" si="36"/>
        <v>Tranche B</v>
      </c>
      <c r="F2352" s="119">
        <f>IFERROR((VLOOKUP(E2352,'Simulations - Consolidé'!$A$41:$P$45,13,0)*D2352+VLOOKUP(E2352,'Simulations - Consolidé'!$A$41:$P$45,14,0)),"")*$B$6</f>
        <v>24842.593548387093</v>
      </c>
      <c r="G2352" s="119" t="str" cm="1">
        <f t="array" ref="G2352">IF(SUMIF('BDD de référence'!$B$6:$B$4786,A2352,'BDD de référence'!$I$6:$I$4786)&gt;0,IFERROR((VLOOKUP(E2352,'Volet 1 - Domaines 2&amp;3'!$A$39:$L$43,11,0)*D2352+VLOOKUP(E2352,'Volet 1 - Domaines 2&amp;3'!$A$39:$L$43,12,0))*$B$6,error),"")</f>
        <v/>
      </c>
      <c r="H2352" s="119" cm="1">
        <f t="array" ref="H2352">IF(SUMIF('BDD de référence'!$B$6:$B$4786,A2352,'BDD de référence'!$J$6:$J$4786)&gt;0,IFERROR((VLOOKUP(E2352,'Volet 1 - Domaines 2&amp;3'!$A$39:$L$43,11,0)*D2352+VLOOKUP(E2352,'Volet 1 - Domaines 2&amp;3'!$A$39:$L$43,12,0))*$B$6,error),"")</f>
        <v>13456.404838709677</v>
      </c>
      <c r="I2352" s="119">
        <f>IFERROR((VLOOKUP(E2352,'Simulations - Consolidé'!$A$41:$P$45,15,0)*D2352+VLOOKUP(E2352,'Simulations - Consolidé'!$A$41:$P$45,16,0)),"")*$C$6</f>
        <v>10799.57797010228</v>
      </c>
      <c r="J2352" s="167">
        <v>7248.14</v>
      </c>
      <c r="K2352" s="167">
        <v>8697.77</v>
      </c>
      <c r="L2352" s="167">
        <v>6324.0700000000006</v>
      </c>
      <c r="M2352" s="167">
        <v>7588.89</v>
      </c>
      <c r="N2352" s="167">
        <v>5688.9000000000005</v>
      </c>
      <c r="O2352" s="167">
        <v>6826.68</v>
      </c>
    </row>
    <row r="2353" spans="1:15">
      <c r="A2353" s="1" t="s">
        <v>9963</v>
      </c>
      <c r="B2353" s="1" t="str">
        <f>VLOOKUP(A2353,'BDD de référence'!$B$5:$D$5006,3,0)</f>
        <v>83</v>
      </c>
      <c r="C2353" s="1" t="str">
        <f>VLOOKUP(A2353,'BDD de référence'!$B$5:$E$5006,4,0)</f>
        <v>Provence-Alpes-Côte d'Azur</v>
      </c>
      <c r="D2353" s="201">
        <v>26043</v>
      </c>
      <c r="E2353" s="189" t="str">
        <f t="shared" si="36"/>
        <v>Tranche C</v>
      </c>
      <c r="F2353" s="119">
        <f>IFERROR((VLOOKUP(E2353,'Simulations - Consolidé'!$A$41:$P$45,13,0)*D2353+VLOOKUP(E2353,'Simulations - Consolidé'!$A$41:$P$45,14,0)),"")*$B$6</f>
        <v>42280.376385542164</v>
      </c>
      <c r="G2353" s="119" t="str" cm="1">
        <f t="array" ref="G2353">IF(SUMIF('BDD de référence'!$B$6:$B$4786,A2353,'BDD de référence'!$I$6:$I$4786)&gt;0,IFERROR((VLOOKUP(E2353,'Volet 1 - Domaines 2&amp;3'!$A$39:$L$43,11,0)*D2353+VLOOKUP(E2353,'Volet 1 - Domaines 2&amp;3'!$A$39:$L$43,12,0))*$B$6,error),"")</f>
        <v/>
      </c>
      <c r="H2353" s="119" t="str" cm="1">
        <f t="array" ref="H2353">IF(SUMIF('BDD de référence'!$B$6:$B$4786,A2353,'BDD de référence'!$J$6:$J$4786)&gt;0,IFERROR((VLOOKUP(E2353,'Volet 1 - Domaines 2&amp;3'!$A$39:$L$43,11,0)*D2353+VLOOKUP(E2353,'Volet 1 - Domaines 2&amp;3'!$A$39:$L$43,12,0))*$B$6,error),"")</f>
        <v/>
      </c>
      <c r="I2353" s="119">
        <f>IFERROR((VLOOKUP(E2353,'Simulations - Consolidé'!$A$41:$P$45,15,0)*D2353+VLOOKUP(E2353,'Simulations - Consolidé'!$A$41:$P$45,16,0)),"")*$C$6</f>
        <v>18380.134928004703</v>
      </c>
      <c r="J2353" s="167">
        <v>11217.52</v>
      </c>
      <c r="K2353" s="167">
        <v>13461.03</v>
      </c>
      <c r="L2353" s="167">
        <v>9775.43</v>
      </c>
      <c r="M2353" s="167">
        <v>11730.52</v>
      </c>
      <c r="N2353" s="167">
        <v>6837.42</v>
      </c>
      <c r="O2353" s="167">
        <v>8204.91</v>
      </c>
    </row>
    <row r="2354" spans="1:15">
      <c r="A2354" s="1" t="s">
        <v>10035</v>
      </c>
      <c r="B2354" s="1" t="str">
        <f>VLOOKUP(A2354,'BDD de référence'!$B$5:$D$5006,3,0)</f>
        <v>83</v>
      </c>
      <c r="C2354" s="1" t="str">
        <f>VLOOKUP(A2354,'BDD de référence'!$B$5:$E$5006,4,0)</f>
        <v>Provence-Alpes-Côte d'Azur</v>
      </c>
      <c r="D2354" s="201">
        <v>7131</v>
      </c>
      <c r="E2354" s="189" t="str">
        <f t="shared" si="36"/>
        <v>Tranche B</v>
      </c>
      <c r="F2354" s="119">
        <f>IFERROR((VLOOKUP(E2354,'Simulations - Consolidé'!$A$41:$P$45,13,0)*D2354+VLOOKUP(E2354,'Simulations - Consolidé'!$A$41:$P$45,14,0)),"")*$B$6</f>
        <v>20572.412903225802</v>
      </c>
      <c r="G2354" s="119" t="str" cm="1">
        <f t="array" ref="G2354">IF(SUMIF('BDD de référence'!$B$6:$B$4786,A2354,'BDD de référence'!$I$6:$I$4786)&gt;0,IFERROR((VLOOKUP(E2354,'Volet 1 - Domaines 2&amp;3'!$A$39:$L$43,11,0)*D2354+VLOOKUP(E2354,'Volet 1 - Domaines 2&amp;3'!$A$39:$L$43,12,0))*$B$6,error),"")</f>
        <v/>
      </c>
      <c r="H2354" s="119" t="str" cm="1">
        <f t="array" ref="H2354">IF(SUMIF('BDD de référence'!$B$6:$B$4786,A2354,'BDD de référence'!$J$6:$J$4786)&gt;0,IFERROR((VLOOKUP(E2354,'Volet 1 - Domaines 2&amp;3'!$A$39:$L$43,11,0)*D2354+VLOOKUP(E2354,'Volet 1 - Domaines 2&amp;3'!$A$39:$L$43,12,0))*$B$6,error),"")</f>
        <v/>
      </c>
      <c r="I2354" s="119">
        <f>IFERROR((VLOOKUP(E2354,'Simulations - Consolidé'!$A$41:$P$45,15,0)*D2354+VLOOKUP(E2354,'Simulations - Consolidé'!$A$41:$P$45,16,0)),"")*$C$6</f>
        <v>8943.2440597954355</v>
      </c>
      <c r="J2354" s="167">
        <v>6288.75</v>
      </c>
      <c r="K2354" s="167">
        <v>7546.5</v>
      </c>
      <c r="L2354" s="167">
        <v>5451.89</v>
      </c>
      <c r="M2354" s="167">
        <v>6542.27</v>
      </c>
      <c r="N2354" s="167">
        <v>5427.24</v>
      </c>
      <c r="O2354" s="167">
        <v>6512.6900000000005</v>
      </c>
    </row>
    <row r="2355" spans="1:15">
      <c r="A2355" s="1" t="s">
        <v>10029</v>
      </c>
      <c r="B2355" s="1" t="str">
        <f>VLOOKUP(A2355,'BDD de référence'!$B$5:$D$5006,3,0)</f>
        <v>83</v>
      </c>
      <c r="C2355" s="1" t="str">
        <f>VLOOKUP(A2355,'BDD de référence'!$B$5:$E$5006,4,0)</f>
        <v>Provence-Alpes-Côte d'Azur</v>
      </c>
      <c r="D2355" s="201">
        <v>9577.5</v>
      </c>
      <c r="E2355" s="189" t="str">
        <f t="shared" si="36"/>
        <v>Tranche B</v>
      </c>
      <c r="F2355" s="119">
        <f>IFERROR((VLOOKUP(E2355,'Simulations - Consolidé'!$A$41:$P$45,13,0)*D2355+VLOOKUP(E2355,'Simulations - Consolidé'!$A$41:$P$45,14,0)),"")*$B$6</f>
        <v>23792.322580645163</v>
      </c>
      <c r="G2355" s="119" t="str" cm="1">
        <f t="array" ref="G2355">IF(SUMIF('BDD de référence'!$B$6:$B$4786,A2355,'BDD de référence'!$I$6:$I$4786)&gt;0,IFERROR((VLOOKUP(E2355,'Volet 1 - Domaines 2&amp;3'!$A$39:$L$43,11,0)*D2355+VLOOKUP(E2355,'Volet 1 - Domaines 2&amp;3'!$A$39:$L$43,12,0))*$B$6,error),"")</f>
        <v/>
      </c>
      <c r="H2355" s="119" t="str" cm="1">
        <f t="array" ref="H2355">IF(SUMIF('BDD de référence'!$B$6:$B$4786,A2355,'BDD de référence'!$J$6:$J$4786)&gt;0,IFERROR((VLOOKUP(E2355,'Volet 1 - Domaines 2&amp;3'!$A$39:$L$43,11,0)*D2355+VLOOKUP(E2355,'Volet 1 - Domaines 2&amp;3'!$A$39:$L$43,12,0))*$B$6,error),"")</f>
        <v/>
      </c>
      <c r="I2355" s="119">
        <f>IFERROR((VLOOKUP(E2355,'Simulations - Consolidé'!$A$41:$P$45,15,0)*D2355+VLOOKUP(E2355,'Simulations - Consolidé'!$A$41:$P$45,16,0)),"")*$C$6</f>
        <v>10343.003933910308</v>
      </c>
      <c r="J2355" s="167">
        <v>7012.17</v>
      </c>
      <c r="K2355" s="167">
        <v>8414.61</v>
      </c>
      <c r="L2355" s="167">
        <v>6109.55</v>
      </c>
      <c r="M2355" s="167">
        <v>7331.46</v>
      </c>
      <c r="N2355" s="167">
        <v>5624.54</v>
      </c>
      <c r="O2355" s="167">
        <v>6749.45</v>
      </c>
    </row>
    <row r="2356" spans="1:15">
      <c r="A2356" s="1" t="s">
        <v>9972</v>
      </c>
      <c r="B2356" s="1" t="str">
        <f>VLOOKUP(A2356,'BDD de référence'!$B$5:$D$5006,3,0)</f>
        <v>83</v>
      </c>
      <c r="C2356" s="1" t="str">
        <f>VLOOKUP(A2356,'BDD de référence'!$B$5:$E$5006,4,0)</f>
        <v>Provence-Alpes-Côte d'Azur</v>
      </c>
      <c r="D2356" s="201">
        <v>22141.5</v>
      </c>
      <c r="E2356" s="189" t="str">
        <f t="shared" si="36"/>
        <v>Tranche B</v>
      </c>
      <c r="F2356" s="119">
        <f>IFERROR((VLOOKUP(E2356,'Simulations - Consolidé'!$A$41:$P$45,13,0)*D2356+VLOOKUP(E2356,'Simulations - Consolidé'!$A$41:$P$45,14,0)),"")*$B$6</f>
        <v>40328.167741935482</v>
      </c>
      <c r="G2356" s="119" cm="1">
        <f t="array" ref="G2356">IF(SUMIF('BDD de référence'!$B$6:$B$4786,A2356,'BDD de référence'!$I$6:$I$4786)&gt;0,IFERROR((VLOOKUP(E2356,'Volet 1 - Domaines 2&amp;3'!$A$39:$L$43,11,0)*D2356+VLOOKUP(E2356,'Volet 1 - Domaines 2&amp;3'!$A$39:$L$43,12,0))*$B$6,error),"")</f>
        <v>21844.424193548388</v>
      </c>
      <c r="H2356" s="119" cm="1">
        <f t="array" ref="H2356">IF(SUMIF('BDD de référence'!$B$6:$B$4786,A2356,'BDD de référence'!$J$6:$J$4786)&gt;0,IFERROR((VLOOKUP(E2356,'Volet 1 - Domaines 2&amp;3'!$A$39:$L$43,11,0)*D2356+VLOOKUP(E2356,'Volet 1 - Domaines 2&amp;3'!$A$39:$L$43,12,0))*$B$6,error),"")</f>
        <v>21844.424193548388</v>
      </c>
      <c r="I2356" s="119">
        <f>IFERROR((VLOOKUP(E2356,'Simulations - Consolidé'!$A$41:$P$45,15,0)*D2356+VLOOKUP(E2356,'Simulations - Consolidé'!$A$41:$P$45,16,0)),"")*$C$6</f>
        <v>17531.470338316285</v>
      </c>
      <c r="J2356" s="167">
        <v>10727.34</v>
      </c>
      <c r="K2356" s="167">
        <v>12872.81</v>
      </c>
      <c r="L2356" s="167">
        <v>9486.9699999999993</v>
      </c>
      <c r="M2356" s="167">
        <v>11384.37</v>
      </c>
      <c r="N2356" s="167">
        <v>6637.76</v>
      </c>
      <c r="O2356" s="167">
        <v>7965.3200000000006</v>
      </c>
    </row>
    <row r="2357" spans="1:15">
      <c r="A2357" s="1" t="s">
        <v>10005</v>
      </c>
      <c r="B2357" s="1" t="str">
        <f>VLOOKUP(A2357,'BDD de référence'!$B$5:$D$5006,3,0)</f>
        <v>83</v>
      </c>
      <c r="C2357" s="1" t="str">
        <f>VLOOKUP(A2357,'BDD de référence'!$B$5:$E$5006,4,0)</f>
        <v>Provence-Alpes-Côte d'Azur</v>
      </c>
      <c r="D2357" s="201">
        <v>14534.5</v>
      </c>
      <c r="E2357" s="189" t="str">
        <f t="shared" si="36"/>
        <v>Tranche B</v>
      </c>
      <c r="F2357" s="119">
        <f>IFERROR((VLOOKUP(E2357,'Simulations - Consolidé'!$A$41:$P$45,13,0)*D2357+VLOOKUP(E2357,'Simulations - Consolidé'!$A$41:$P$45,14,0)),"")*$B$6</f>
        <v>30316.374193548385</v>
      </c>
      <c r="G2357" s="119" t="str" cm="1">
        <f t="array" ref="G2357">IF(SUMIF('BDD de référence'!$B$6:$B$4786,A2357,'BDD de référence'!$I$6:$I$4786)&gt;0,IFERROR((VLOOKUP(E2357,'Volet 1 - Domaines 2&amp;3'!$A$39:$L$43,11,0)*D2357+VLOOKUP(E2357,'Volet 1 - Domaines 2&amp;3'!$A$39:$L$43,12,0))*$B$6,error),"")</f>
        <v/>
      </c>
      <c r="H2357" s="119" t="str" cm="1">
        <f t="array" ref="H2357">IF(SUMIF('BDD de référence'!$B$6:$B$4786,A2357,'BDD de référence'!$J$6:$J$4786)&gt;0,IFERROR((VLOOKUP(E2357,'Volet 1 - Domaines 2&amp;3'!$A$39:$L$43,11,0)*D2357+VLOOKUP(E2357,'Volet 1 - Domaines 2&amp;3'!$A$39:$L$43,12,0))*$B$6,error),"")</f>
        <v/>
      </c>
      <c r="I2357" s="119">
        <f>IFERROR((VLOOKUP(E2357,'Simulations - Consolidé'!$A$41:$P$45,15,0)*D2357+VLOOKUP(E2357,'Simulations - Consolidé'!$A$41:$P$45,16,0)),"")*$C$6</f>
        <v>13179.141148701809</v>
      </c>
      <c r="J2357" s="167">
        <v>8477.9500000000007</v>
      </c>
      <c r="K2357" s="167">
        <v>10173.540000000001</v>
      </c>
      <c r="L2357" s="167">
        <v>7442.08</v>
      </c>
      <c r="M2357" s="167">
        <v>8930.5</v>
      </c>
      <c r="N2357" s="167">
        <v>6024.3</v>
      </c>
      <c r="O2357" s="167">
        <v>7229.16</v>
      </c>
    </row>
    <row r="2358" spans="1:15">
      <c r="A2358" s="1" t="s">
        <v>9936</v>
      </c>
      <c r="B2358" s="1" t="str">
        <f>VLOOKUP(A2358,'BDD de référence'!$B$5:$D$5006,3,0)</f>
        <v>83</v>
      </c>
      <c r="C2358" s="1" t="str">
        <f>VLOOKUP(A2358,'BDD de référence'!$B$5:$E$5006,4,0)</f>
        <v>Provence-Alpes-Côte d'Azur</v>
      </c>
      <c r="D2358" s="201">
        <v>43301</v>
      </c>
      <c r="E2358" s="189" t="str">
        <f t="shared" si="36"/>
        <v>Tranche C</v>
      </c>
      <c r="F2358" s="119">
        <f>IFERROR((VLOOKUP(E2358,'Simulations - Consolidé'!$A$41:$P$45,13,0)*D2358+VLOOKUP(E2358,'Simulations - Consolidé'!$A$41:$P$45,14,0)),"")*$B$6</f>
        <v>49491.309397590361</v>
      </c>
      <c r="G2358" s="119" t="str" cm="1">
        <f t="array" ref="G2358">IF(SUMIF('BDD de référence'!$B$6:$B$4786,A2358,'BDD de référence'!$I$6:$I$4786)&gt;0,IFERROR((VLOOKUP(E2358,'Volet 1 - Domaines 2&amp;3'!$A$39:$L$43,11,0)*D2358+VLOOKUP(E2358,'Volet 1 - Domaines 2&amp;3'!$A$39:$L$43,12,0))*$B$6,error),"")</f>
        <v/>
      </c>
      <c r="H2358" s="119" cm="1">
        <f t="array" ref="H2358">IF(SUMIF('BDD de référence'!$B$6:$B$4786,A2358,'BDD de référence'!$J$6:$J$4786)&gt;0,IFERROR((VLOOKUP(E2358,'Volet 1 - Domaines 2&amp;3'!$A$39:$L$43,11,0)*D2358+VLOOKUP(E2358,'Volet 1 - Domaines 2&amp;3'!$A$39:$L$43,12,0))*$B$6,error),"")</f>
        <v>24315.431807228913</v>
      </c>
      <c r="I2358" s="119">
        <f>IFERROR((VLOOKUP(E2358,'Simulations - Consolidé'!$A$41:$P$45,15,0)*D2358+VLOOKUP(E2358,'Simulations - Consolidé'!$A$41:$P$45,16,0)),"")*$C$6</f>
        <v>21514.873382309728</v>
      </c>
      <c r="J2358" s="167">
        <v>13088.87</v>
      </c>
      <c r="K2358" s="167">
        <v>15706.65</v>
      </c>
      <c r="L2358" s="167">
        <v>10711.1</v>
      </c>
      <c r="M2358" s="167">
        <v>12853.32</v>
      </c>
      <c r="N2358" s="167">
        <v>7669.13</v>
      </c>
      <c r="O2358" s="167">
        <v>9202.9600000000009</v>
      </c>
    </row>
    <row r="2359" spans="1:15">
      <c r="A2359" s="1" t="s">
        <v>9949</v>
      </c>
      <c r="B2359" s="1" t="str">
        <f>VLOOKUP(A2359,'BDD de référence'!$B$5:$D$5006,3,0)</f>
        <v>83</v>
      </c>
      <c r="C2359" s="1" t="str">
        <f>VLOOKUP(A2359,'BDD de référence'!$B$5:$E$5006,4,0)</f>
        <v>Provence-Alpes-Côte d'Azur</v>
      </c>
      <c r="D2359" s="201">
        <v>31484</v>
      </c>
      <c r="E2359" s="189" t="str">
        <f t="shared" si="36"/>
        <v>Tranche C</v>
      </c>
      <c r="F2359" s="119">
        <f>IFERROR((VLOOKUP(E2359,'Simulations - Consolidé'!$A$41:$P$45,13,0)*D2359+VLOOKUP(E2359,'Simulations - Consolidé'!$A$41:$P$45,14,0)),"")*$B$6</f>
        <v>44553.796626506024</v>
      </c>
      <c r="G2359" s="119" t="str" cm="1">
        <f t="array" ref="G2359">IF(SUMIF('BDD de référence'!$B$6:$B$4786,A2359,'BDD de référence'!$I$6:$I$4786)&gt;0,IFERROR((VLOOKUP(E2359,'Volet 1 - Domaines 2&amp;3'!$A$39:$L$43,11,0)*D2359+VLOOKUP(E2359,'Volet 1 - Domaines 2&amp;3'!$A$39:$L$43,12,0))*$B$6,error),"")</f>
        <v/>
      </c>
      <c r="H2359" s="119" cm="1">
        <f t="array" ref="H2359">IF(SUMIF('BDD de référence'!$B$6:$B$4786,A2359,'BDD de référence'!$J$6:$J$4786)&gt;0,IFERROR((VLOOKUP(E2359,'Volet 1 - Domaines 2&amp;3'!$A$39:$L$43,11,0)*D2359+VLOOKUP(E2359,'Volet 1 - Domaines 2&amp;3'!$A$39:$L$43,12,0))*$B$6,error),"")</f>
        <v>23056.850120481926</v>
      </c>
      <c r="I2359" s="119">
        <f>IFERROR((VLOOKUP(E2359,'Simulations - Consolidé'!$A$41:$P$45,15,0)*D2359+VLOOKUP(E2359,'Simulations - Consolidé'!$A$41:$P$45,16,0)),"")*$C$6</f>
        <v>19368.436697032033</v>
      </c>
      <c r="J2359" s="167">
        <v>11807.51</v>
      </c>
      <c r="K2359" s="167">
        <v>14169.02</v>
      </c>
      <c r="L2359" s="167">
        <v>10070.43</v>
      </c>
      <c r="M2359" s="167">
        <v>12084.52</v>
      </c>
      <c r="N2359" s="167">
        <v>7099.64</v>
      </c>
      <c r="O2359" s="167">
        <v>8519.57</v>
      </c>
    </row>
    <row r="2360" spans="1:15">
      <c r="A2360" s="1" t="s">
        <v>9924</v>
      </c>
      <c r="B2360" s="1" t="str">
        <f>VLOOKUP(A2360,'BDD de référence'!$B$5:$D$5006,3,0)</f>
        <v>83</v>
      </c>
      <c r="C2360" s="1" t="str">
        <f>VLOOKUP(A2360,'BDD de référence'!$B$5:$E$5006,4,0)</f>
        <v>Provence-Alpes-Côte d'Azur</v>
      </c>
      <c r="D2360" s="201">
        <v>62270.5</v>
      </c>
      <c r="E2360" s="189" t="str">
        <f t="shared" si="36"/>
        <v>Tranche C</v>
      </c>
      <c r="F2360" s="119">
        <f>IFERROR((VLOOKUP(E2360,'Simulations - Consolidé'!$A$41:$P$45,13,0)*D2360+VLOOKUP(E2360,'Simulations - Consolidé'!$A$41:$P$45,14,0)),"")*$B$6</f>
        <v>57417.360722891557</v>
      </c>
      <c r="G2360" s="119" t="str" cm="1">
        <f t="array" ref="G2360">IF(SUMIF('BDD de référence'!$B$6:$B$4786,A2360,'BDD de référence'!$I$6:$I$4786)&gt;0,IFERROR((VLOOKUP(E2360,'Volet 1 - Domaines 2&amp;3'!$A$39:$L$43,11,0)*D2360+VLOOKUP(E2360,'Volet 1 - Domaines 2&amp;3'!$A$39:$L$43,12,0))*$B$6,error),"")</f>
        <v/>
      </c>
      <c r="H2360" s="119" cm="1">
        <f t="array" ref="H2360">IF(SUMIF('BDD de référence'!$B$6:$B$4786,A2360,'BDD de référence'!$J$6:$J$4786)&gt;0,IFERROR((VLOOKUP(E2360,'Volet 1 - Domaines 2&amp;3'!$A$39:$L$43,11,0)*D2360+VLOOKUP(E2360,'Volet 1 - Domaines 2&amp;3'!$A$39:$L$43,12,0))*$B$6,error),"")</f>
        <v>26335.797831325301</v>
      </c>
      <c r="I2360" s="119">
        <f>IFERROR((VLOOKUP(E2360,'Simulations - Consolidé'!$A$41:$P$45,15,0)*D2360+VLOOKUP(E2360,'Simulations - Consolidé'!$A$41:$P$45,16,0)),"")*$C$6</f>
        <v>24960.488233911256</v>
      </c>
      <c r="J2360" s="167">
        <v>15145.8</v>
      </c>
      <c r="K2360" s="167">
        <v>18174.96</v>
      </c>
      <c r="L2360" s="167">
        <v>11739.57</v>
      </c>
      <c r="M2360" s="167">
        <v>14087.49</v>
      </c>
      <c r="N2360" s="167">
        <v>8583.33</v>
      </c>
      <c r="O2360" s="167">
        <v>10300</v>
      </c>
    </row>
    <row r="2361" spans="1:15">
      <c r="A2361" s="1" t="s">
        <v>9997</v>
      </c>
      <c r="B2361" s="1" t="str">
        <f>VLOOKUP(A2361,'BDD de référence'!$B$5:$D$5006,3,0)</f>
        <v>83</v>
      </c>
      <c r="C2361" s="1" t="str">
        <f>VLOOKUP(A2361,'BDD de référence'!$B$5:$E$5006,4,0)</f>
        <v>Provence-Alpes-Côte d'Azur</v>
      </c>
      <c r="D2361" s="201">
        <v>15510.5</v>
      </c>
      <c r="E2361" s="189" t="str">
        <f t="shared" si="36"/>
        <v>Tranche B</v>
      </c>
      <c r="F2361" s="119">
        <f>IFERROR((VLOOKUP(E2361,'Simulations - Consolidé'!$A$41:$P$45,13,0)*D2361+VLOOKUP(E2361,'Simulations - Consolidé'!$A$41:$P$45,14,0)),"")*$B$6</f>
        <v>31600.916129032255</v>
      </c>
      <c r="G2361" s="119" t="str" cm="1">
        <f t="array" ref="G2361">IF(SUMIF('BDD de référence'!$B$6:$B$4786,A2361,'BDD de référence'!$I$6:$I$4786)&gt;0,IFERROR((VLOOKUP(E2361,'Volet 1 - Domaines 2&amp;3'!$A$39:$L$43,11,0)*D2361+VLOOKUP(E2361,'Volet 1 - Domaines 2&amp;3'!$A$39:$L$43,12,0))*$B$6,error),"")</f>
        <v/>
      </c>
      <c r="H2361" s="119" t="str" cm="1">
        <f t="array" ref="H2361">IF(SUMIF('BDD de référence'!$B$6:$B$4786,A2361,'BDD de référence'!$J$6:$J$4786)&gt;0,IFERROR((VLOOKUP(E2361,'Volet 1 - Domaines 2&amp;3'!$A$39:$L$43,11,0)*D2361+VLOOKUP(E2361,'Volet 1 - Domaines 2&amp;3'!$A$39:$L$43,12,0))*$B$6,error),"")</f>
        <v/>
      </c>
      <c r="I2361" s="119">
        <f>IFERROR((VLOOKUP(E2361,'Simulations - Consolidé'!$A$41:$P$45,15,0)*D2361+VLOOKUP(E2361,'Simulations - Consolidé'!$A$41:$P$45,16,0)),"")*$C$6</f>
        <v>13737.557513768685</v>
      </c>
      <c r="J2361" s="167">
        <v>8766.5499999999993</v>
      </c>
      <c r="K2361" s="167">
        <v>10519.86</v>
      </c>
      <c r="L2361" s="167">
        <v>7704.45</v>
      </c>
      <c r="M2361" s="167">
        <v>9245.34</v>
      </c>
      <c r="N2361" s="167">
        <v>6103</v>
      </c>
      <c r="O2361" s="167">
        <v>7323.6</v>
      </c>
    </row>
    <row r="2362" spans="1:15">
      <c r="A2362" s="1" t="s">
        <v>10012</v>
      </c>
      <c r="B2362" s="1" t="str">
        <f>VLOOKUP(A2362,'BDD de référence'!$B$5:$D$5006,3,0)</f>
        <v>83</v>
      </c>
      <c r="C2362" s="1" t="str">
        <f>VLOOKUP(A2362,'BDD de référence'!$B$5:$E$5006,4,0)</f>
        <v>Provence-Alpes-Côte d'Azur</v>
      </c>
      <c r="D2362" s="201">
        <v>11285</v>
      </c>
      <c r="E2362" s="189" t="str">
        <f t="shared" si="36"/>
        <v>Tranche B</v>
      </c>
      <c r="F2362" s="119">
        <f>IFERROR((VLOOKUP(E2362,'Simulations - Consolidé'!$A$41:$P$45,13,0)*D2362+VLOOKUP(E2362,'Simulations - Consolidé'!$A$41:$P$45,14,0)),"")*$B$6</f>
        <v>26039.612903225803</v>
      </c>
      <c r="G2362" s="119" t="str" cm="1">
        <f t="array" ref="G2362">IF(SUMIF('BDD de référence'!$B$6:$B$4786,A2362,'BDD de référence'!$I$6:$I$4786)&gt;0,IFERROR((VLOOKUP(E2362,'Volet 1 - Domaines 2&amp;3'!$A$39:$L$43,11,0)*D2362+VLOOKUP(E2362,'Volet 1 - Domaines 2&amp;3'!$A$39:$L$43,12,0))*$B$6,error),"")</f>
        <v/>
      </c>
      <c r="H2362" s="119" t="str" cm="1">
        <f t="array" ref="H2362">IF(SUMIF('BDD de référence'!$B$6:$B$4786,A2362,'BDD de référence'!$J$6:$J$4786)&gt;0,IFERROR((VLOOKUP(E2362,'Volet 1 - Domaines 2&amp;3'!$A$39:$L$43,11,0)*D2362+VLOOKUP(E2362,'Volet 1 - Domaines 2&amp;3'!$A$39:$L$43,12,0))*$B$6,error),"")</f>
        <v/>
      </c>
      <c r="I2362" s="119">
        <f>IFERROR((VLOOKUP(E2362,'Simulations - Consolidé'!$A$41:$P$45,15,0)*D2362+VLOOKUP(E2362,'Simulations - Consolidé'!$A$41:$P$45,16,0)),"")*$C$6</f>
        <v>11319.946498819825</v>
      </c>
      <c r="J2362" s="167">
        <v>7517.08</v>
      </c>
      <c r="K2362" s="167">
        <v>9020.5</v>
      </c>
      <c r="L2362" s="167">
        <v>6568.55</v>
      </c>
      <c r="M2362" s="167">
        <v>7882.26</v>
      </c>
      <c r="N2362" s="167">
        <v>5762.24</v>
      </c>
      <c r="O2362" s="167">
        <v>6914.6900000000005</v>
      </c>
    </row>
    <row r="2363" spans="1:15">
      <c r="A2363" s="1" t="s">
        <v>10002</v>
      </c>
      <c r="B2363" s="1" t="str">
        <f>VLOOKUP(A2363,'BDD de référence'!$B$5:$D$5006,3,0)</f>
        <v>83</v>
      </c>
      <c r="C2363" s="1" t="str">
        <f>VLOOKUP(A2363,'BDD de référence'!$B$5:$E$5006,4,0)</f>
        <v>Provence-Alpes-Côte d'Azur</v>
      </c>
      <c r="D2363" s="201">
        <v>14845</v>
      </c>
      <c r="E2363" s="189" t="str">
        <f t="shared" si="36"/>
        <v>Tranche B</v>
      </c>
      <c r="F2363" s="119">
        <f>IFERROR((VLOOKUP(E2363,'Simulations - Consolidé'!$A$41:$P$45,13,0)*D2363+VLOOKUP(E2363,'Simulations - Consolidé'!$A$41:$P$45,14,0)),"")*$B$6</f>
        <v>30725.032258064512</v>
      </c>
      <c r="G2363" s="119" t="str" cm="1">
        <f t="array" ref="G2363">IF(SUMIF('BDD de référence'!$B$6:$B$4786,A2363,'BDD de référence'!$I$6:$I$4786)&gt;0,IFERROR((VLOOKUP(E2363,'Volet 1 - Domaines 2&amp;3'!$A$39:$L$43,11,0)*D2363+VLOOKUP(E2363,'Volet 1 - Domaines 2&amp;3'!$A$39:$L$43,12,0))*$B$6,error),"")</f>
        <v/>
      </c>
      <c r="H2363" s="119" t="str" cm="1">
        <f t="array" ref="H2363">IF(SUMIF('BDD de référence'!$B$6:$B$4786,A2363,'BDD de référence'!$J$6:$J$4786)&gt;0,IFERROR((VLOOKUP(E2363,'Volet 1 - Domaines 2&amp;3'!$A$39:$L$43,11,0)*D2363+VLOOKUP(E2363,'Volet 1 - Domaines 2&amp;3'!$A$39:$L$43,12,0))*$B$6,error),"")</f>
        <v/>
      </c>
      <c r="I2363" s="119">
        <f>IFERROR((VLOOKUP(E2363,'Simulations - Consolidé'!$A$41:$P$45,15,0)*D2363+VLOOKUP(E2363,'Simulations - Consolidé'!$A$41:$P$45,16,0)),"")*$C$6</f>
        <v>13356.793076317859</v>
      </c>
      <c r="J2363" s="167">
        <v>8569.76</v>
      </c>
      <c r="K2363" s="167">
        <v>10283.719999999999</v>
      </c>
      <c r="L2363" s="167">
        <v>7525.55</v>
      </c>
      <c r="M2363" s="167">
        <v>9030.66</v>
      </c>
      <c r="N2363" s="167">
        <v>6049.34</v>
      </c>
      <c r="O2363" s="167">
        <v>7259.21</v>
      </c>
    </row>
    <row r="2364" spans="1:15">
      <c r="A2364" s="1" t="s">
        <v>9933</v>
      </c>
      <c r="B2364" s="1" t="str">
        <f>VLOOKUP(A2364,'BDD de référence'!$B$5:$D$5006,3,0)</f>
        <v>83</v>
      </c>
      <c r="C2364" s="1" t="str">
        <f>VLOOKUP(A2364,'BDD de référence'!$B$5:$E$5006,4,0)</f>
        <v>Provence-Alpes-Côte d'Azur</v>
      </c>
      <c r="D2364" s="201">
        <v>45099</v>
      </c>
      <c r="E2364" s="189" t="str">
        <f t="shared" si="36"/>
        <v>Tranche C</v>
      </c>
      <c r="F2364" s="119">
        <f>IFERROR((VLOOKUP(E2364,'Simulations - Consolidé'!$A$41:$P$45,13,0)*D2364+VLOOKUP(E2364,'Simulations - Consolidé'!$A$41:$P$45,14,0)),"")*$B$6</f>
        <v>50242.570120481927</v>
      </c>
      <c r="G2364" s="119" t="str" cm="1">
        <f t="array" ref="G2364">IF(SUMIF('BDD de référence'!$B$6:$B$4786,A2364,'BDD de référence'!$I$6:$I$4786)&gt;0,IFERROR((VLOOKUP(E2364,'Volet 1 - Domaines 2&amp;3'!$A$39:$L$43,11,0)*D2364+VLOOKUP(E2364,'Volet 1 - Domaines 2&amp;3'!$A$39:$L$43,12,0))*$B$6,error),"")</f>
        <v/>
      </c>
      <c r="H2364" s="119" cm="1">
        <f t="array" ref="H2364">IF(SUMIF('BDD de référence'!$B$6:$B$4786,A2364,'BDD de référence'!$J$6:$J$4786)&gt;0,IFERROR((VLOOKUP(E2364,'Volet 1 - Domaines 2&amp;3'!$A$39:$L$43,11,0)*D2364+VLOOKUP(E2364,'Volet 1 - Domaines 2&amp;3'!$A$39:$L$43,12,0))*$B$6,error),"")</f>
        <v>24506.929638554218</v>
      </c>
      <c r="I2364" s="119">
        <f>IFERROR((VLOOKUP(E2364,'Simulations - Consolidé'!$A$41:$P$45,15,0)*D2364+VLOOKUP(E2364,'Simulations - Consolidé'!$A$41:$P$45,16,0)),"")*$C$6</f>
        <v>21841.461616220982</v>
      </c>
      <c r="J2364" s="167">
        <v>13283.84</v>
      </c>
      <c r="K2364" s="167">
        <v>15940.61</v>
      </c>
      <c r="L2364" s="167">
        <v>10808.59</v>
      </c>
      <c r="M2364" s="167">
        <v>12970.31</v>
      </c>
      <c r="N2364" s="167">
        <v>7755.79</v>
      </c>
      <c r="O2364" s="167">
        <v>9306.9500000000007</v>
      </c>
    </row>
    <row r="2365" spans="1:15">
      <c r="A2365" s="1" t="s">
        <v>10016</v>
      </c>
      <c r="B2365" s="1" t="str">
        <f>VLOOKUP(A2365,'BDD de référence'!$B$5:$D$5006,3,0)</f>
        <v>83</v>
      </c>
      <c r="C2365" s="1" t="str">
        <f>VLOOKUP(A2365,'BDD de référence'!$B$5:$E$5006,4,0)</f>
        <v>Provence-Alpes-Côte d'Azur</v>
      </c>
      <c r="D2365" s="201">
        <v>10499</v>
      </c>
      <c r="E2365" s="189" t="str">
        <f t="shared" si="36"/>
        <v>Tranche B</v>
      </c>
      <c r="F2365" s="119">
        <f>IFERROR((VLOOKUP(E2365,'Simulations - Consolidé'!$A$41:$P$45,13,0)*D2365+VLOOKUP(E2365,'Simulations - Consolidé'!$A$41:$P$45,14,0)),"")*$B$6</f>
        <v>25005.135483870967</v>
      </c>
      <c r="G2365" s="119" t="str" cm="1">
        <f t="array" ref="G2365">IF(SUMIF('BDD de référence'!$B$6:$B$4786,A2365,'BDD de référence'!$I$6:$I$4786)&gt;0,IFERROR((VLOOKUP(E2365,'Volet 1 - Domaines 2&amp;3'!$A$39:$L$43,11,0)*D2365+VLOOKUP(E2365,'Volet 1 - Domaines 2&amp;3'!$A$39:$L$43,12,0))*$B$6,error),"")</f>
        <v/>
      </c>
      <c r="H2365" s="119" t="str" cm="1">
        <f t="array" ref="H2365">IF(SUMIF('BDD de référence'!$B$6:$B$4786,A2365,'BDD de référence'!$J$6:$J$4786)&gt;0,IFERROR((VLOOKUP(E2365,'Volet 1 - Domaines 2&amp;3'!$A$39:$L$43,11,0)*D2365+VLOOKUP(E2365,'Volet 1 - Domaines 2&amp;3'!$A$39:$L$43,12,0))*$B$6,error),"")</f>
        <v/>
      </c>
      <c r="I2365" s="119">
        <f>IFERROR((VLOOKUP(E2365,'Simulations - Consolidé'!$A$41:$P$45,15,0)*D2365+VLOOKUP(E2365,'Simulations - Consolidé'!$A$41:$P$45,16,0)),"")*$C$6</f>
        <v>10870.23823760818</v>
      </c>
      <c r="J2365" s="167">
        <v>7284.66</v>
      </c>
      <c r="K2365" s="167">
        <v>8741.6</v>
      </c>
      <c r="L2365" s="167">
        <v>6357.26</v>
      </c>
      <c r="M2365" s="167">
        <v>7628.72</v>
      </c>
      <c r="N2365" s="167">
        <v>5698.85</v>
      </c>
      <c r="O2365" s="167">
        <v>6838.62</v>
      </c>
    </row>
    <row r="2366" spans="1:15">
      <c r="A2366" s="1" t="s">
        <v>9919</v>
      </c>
      <c r="B2366" s="1" t="str">
        <f>VLOOKUP(A2366,'BDD de référence'!$B$5:$D$5006,3,0)</f>
        <v>83</v>
      </c>
      <c r="C2366" s="1" t="str">
        <f>VLOOKUP(A2366,'BDD de référence'!$B$5:$E$5006,4,0)</f>
        <v>Provence-Alpes-Côte d'Azur</v>
      </c>
      <c r="D2366" s="201">
        <v>65796.5</v>
      </c>
      <c r="E2366" s="189" t="str">
        <f t="shared" si="36"/>
        <v>Tranche C</v>
      </c>
      <c r="F2366" s="119">
        <f>IFERROR((VLOOKUP(E2366,'Simulations - Consolidé'!$A$41:$P$45,13,0)*D2366+VLOOKUP(E2366,'Simulations - Consolidé'!$A$41:$P$45,14,0)),"")*$B$6</f>
        <v>58890.633975903605</v>
      </c>
      <c r="G2366" s="119" t="str" cm="1">
        <f t="array" ref="G2366">IF(SUMIF('BDD de référence'!$B$6:$B$4786,A2366,'BDD de référence'!$I$6:$I$4786)&gt;0,IFERROR((VLOOKUP(E2366,'Volet 1 - Domaines 2&amp;3'!$A$39:$L$43,11,0)*D2366+VLOOKUP(E2366,'Volet 1 - Domaines 2&amp;3'!$A$39:$L$43,12,0))*$B$6,error),"")</f>
        <v/>
      </c>
      <c r="H2366" s="119" t="str" cm="1">
        <f t="array" ref="H2366">IF(SUMIF('BDD de référence'!$B$6:$B$4786,A2366,'BDD de référence'!$J$6:$J$4786)&gt;0,IFERROR((VLOOKUP(E2366,'Volet 1 - Domaines 2&amp;3'!$A$39:$L$43,11,0)*D2366+VLOOKUP(E2366,'Volet 1 - Domaines 2&amp;3'!$A$39:$L$43,12,0))*$B$6,error),"")</f>
        <v/>
      </c>
      <c r="I2366" s="119">
        <f>IFERROR((VLOOKUP(E2366,'Simulations - Consolidé'!$A$41:$P$45,15,0)*D2366+VLOOKUP(E2366,'Simulations - Consolidé'!$A$41:$P$45,16,0)),"")*$C$6</f>
        <v>25600.94992065824</v>
      </c>
      <c r="J2366" s="167">
        <v>15528.15</v>
      </c>
      <c r="K2366" s="167">
        <v>18633.78</v>
      </c>
      <c r="L2366" s="167">
        <v>11930.75</v>
      </c>
      <c r="M2366" s="167">
        <v>14316.9</v>
      </c>
      <c r="N2366" s="167">
        <v>8753.25</v>
      </c>
      <c r="O2366" s="167">
        <v>10503.9</v>
      </c>
    </row>
    <row r="2367" spans="1:15">
      <c r="A2367" s="1" t="s">
        <v>9978</v>
      </c>
      <c r="B2367" s="1" t="str">
        <f>VLOOKUP(A2367,'BDD de référence'!$B$5:$D$5006,3,0)</f>
        <v>83</v>
      </c>
      <c r="C2367" s="1" t="str">
        <f>VLOOKUP(A2367,'BDD de référence'!$B$5:$E$5006,4,0)</f>
        <v>Provence-Alpes-Côte d'Azur</v>
      </c>
      <c r="D2367" s="201">
        <v>19524</v>
      </c>
      <c r="E2367" s="189" t="str">
        <f t="shared" si="36"/>
        <v>Tranche B</v>
      </c>
      <c r="F2367" s="119">
        <f>IFERROR((VLOOKUP(E2367,'Simulations - Consolidé'!$A$41:$P$45,13,0)*D2367+VLOOKUP(E2367,'Simulations - Consolidé'!$A$41:$P$45,14,0)),"")*$B$6</f>
        <v>36883.199999999997</v>
      </c>
      <c r="G2367" s="119" t="str" cm="1">
        <f t="array" ref="G2367">IF(SUMIF('BDD de référence'!$B$6:$B$4786,A2367,'BDD de référence'!$I$6:$I$4786)&gt;0,IFERROR((VLOOKUP(E2367,'Volet 1 - Domaines 2&amp;3'!$A$39:$L$43,11,0)*D2367+VLOOKUP(E2367,'Volet 1 - Domaines 2&amp;3'!$A$39:$L$43,12,0))*$B$6,error),"")</f>
        <v/>
      </c>
      <c r="H2367" s="119" t="str" cm="1">
        <f t="array" ref="H2367">IF(SUMIF('BDD de référence'!$B$6:$B$4786,A2367,'BDD de référence'!$J$6:$J$4786)&gt;0,IFERROR((VLOOKUP(E2367,'Volet 1 - Domaines 2&amp;3'!$A$39:$L$43,11,0)*D2367+VLOOKUP(E2367,'Volet 1 - Domaines 2&amp;3'!$A$39:$L$43,12,0))*$B$6,error),"")</f>
        <v/>
      </c>
      <c r="I2367" s="119">
        <f>IFERROR((VLOOKUP(E2367,'Simulations - Consolidé'!$A$41:$P$45,15,0)*D2367+VLOOKUP(E2367,'Simulations - Consolidé'!$A$41:$P$45,16,0)),"")*$C$6</f>
        <v>16033.873170731707</v>
      </c>
      <c r="J2367" s="167">
        <v>9953.34</v>
      </c>
      <c r="K2367" s="167">
        <v>11944.01</v>
      </c>
      <c r="L2367" s="167">
        <v>8783.34</v>
      </c>
      <c r="M2367" s="167">
        <v>10540.01</v>
      </c>
      <c r="N2367" s="167">
        <v>6426.67</v>
      </c>
      <c r="O2367" s="167">
        <v>7712.01</v>
      </c>
    </row>
    <row r="2368" spans="1:15">
      <c r="A2368" s="1" t="s">
        <v>9954</v>
      </c>
      <c r="B2368" s="1" t="str">
        <f>VLOOKUP(A2368,'BDD de référence'!$B$5:$D$5006,3,0)</f>
        <v>83</v>
      </c>
      <c r="C2368" s="1" t="str">
        <f>VLOOKUP(A2368,'BDD de référence'!$B$5:$E$5006,4,0)</f>
        <v>Provence-Alpes-Côte d'Azur</v>
      </c>
      <c r="D2368" s="201">
        <v>29794.5</v>
      </c>
      <c r="E2368" s="189" t="str">
        <f t="shared" si="36"/>
        <v>Tranche C</v>
      </c>
      <c r="F2368" s="119">
        <f>IFERROR((VLOOKUP(E2368,'Simulations - Consolidé'!$A$41:$P$45,13,0)*D2368+VLOOKUP(E2368,'Simulations - Consolidé'!$A$41:$P$45,14,0)),"")*$B$6</f>
        <v>43847.870602409632</v>
      </c>
      <c r="G2368" s="119" t="str" cm="1">
        <f t="array" ref="G2368">IF(SUMIF('BDD de référence'!$B$6:$B$4786,A2368,'BDD de référence'!$I$6:$I$4786)&gt;0,IFERROR((VLOOKUP(E2368,'Volet 1 - Domaines 2&amp;3'!$A$39:$L$43,11,0)*D2368+VLOOKUP(E2368,'Volet 1 - Domaines 2&amp;3'!$A$39:$L$43,12,0))*$B$6,error),"")</f>
        <v/>
      </c>
      <c r="H2368" s="119" cm="1">
        <f t="array" ref="H2368">IF(SUMIF('BDD de référence'!$B$6:$B$4786,A2368,'BDD de référence'!$J$6:$J$4786)&gt;0,IFERROR((VLOOKUP(E2368,'Volet 1 - Domaines 2&amp;3'!$A$39:$L$43,11,0)*D2368+VLOOKUP(E2368,'Volet 1 - Domaines 2&amp;3'!$A$39:$L$43,12,0))*$B$6,error),"")</f>
        <v>22876.908192771083</v>
      </c>
      <c r="I2368" s="119">
        <f>IFERROR((VLOOKUP(E2368,'Simulations - Consolidé'!$A$41:$P$45,15,0)*D2368+VLOOKUP(E2368,'Simulations - Consolidé'!$A$41:$P$45,16,0)),"")*$C$6</f>
        <v>19061.556373787836</v>
      </c>
      <c r="J2368" s="167">
        <v>11624.31</v>
      </c>
      <c r="K2368" s="167">
        <v>13949.18</v>
      </c>
      <c r="L2368" s="167">
        <v>9978.83</v>
      </c>
      <c r="M2368" s="167">
        <v>11974.6</v>
      </c>
      <c r="N2368" s="167">
        <v>7018.22</v>
      </c>
      <c r="O2368" s="167">
        <v>8421.8700000000008</v>
      </c>
    </row>
    <row r="2369" spans="1:15">
      <c r="A2369" s="1" t="s">
        <v>10000</v>
      </c>
      <c r="B2369" s="1" t="str">
        <f>VLOOKUP(A2369,'BDD de référence'!$B$5:$D$5006,3,0)</f>
        <v>83</v>
      </c>
      <c r="C2369" s="1" t="str">
        <f>VLOOKUP(A2369,'BDD de référence'!$B$5:$E$5006,4,0)</f>
        <v>Provence-Alpes-Côte d'Azur</v>
      </c>
      <c r="D2369" s="201">
        <v>15372</v>
      </c>
      <c r="E2369" s="189" t="str">
        <f t="shared" si="36"/>
        <v>Tranche B</v>
      </c>
      <c r="F2369" s="119">
        <f>IFERROR((VLOOKUP(E2369,'Simulations - Consolidé'!$A$41:$P$45,13,0)*D2369+VLOOKUP(E2369,'Simulations - Consolidé'!$A$41:$P$45,14,0)),"")*$B$6</f>
        <v>31418.632258064514</v>
      </c>
      <c r="G2369" s="119" t="str" cm="1">
        <f t="array" ref="G2369">IF(SUMIF('BDD de référence'!$B$6:$B$4786,A2369,'BDD de référence'!$I$6:$I$4786)&gt;0,IFERROR((VLOOKUP(E2369,'Volet 1 - Domaines 2&amp;3'!$A$39:$L$43,11,0)*D2369+VLOOKUP(E2369,'Volet 1 - Domaines 2&amp;3'!$A$39:$L$43,12,0))*$B$6,error),"")</f>
        <v/>
      </c>
      <c r="H2369" s="119" t="str" cm="1">
        <f t="array" ref="H2369">IF(SUMIF('BDD de référence'!$B$6:$B$4786,A2369,'BDD de référence'!$J$6:$J$4786)&gt;0,IFERROR((VLOOKUP(E2369,'Volet 1 - Domaines 2&amp;3'!$A$39:$L$43,11,0)*D2369+VLOOKUP(E2369,'Volet 1 - Domaines 2&amp;3'!$A$39:$L$43,12,0))*$B$6,error),"")</f>
        <v/>
      </c>
      <c r="I2369" s="119">
        <f>IFERROR((VLOOKUP(E2369,'Simulations - Consolidé'!$A$41:$P$45,15,0)*D2369+VLOOKUP(E2369,'Simulations - Consolidé'!$A$41:$P$45,16,0)),"")*$C$6</f>
        <v>13658.31502753737</v>
      </c>
      <c r="J2369" s="167">
        <v>8725.6</v>
      </c>
      <c r="K2369" s="167">
        <v>10470.719999999999</v>
      </c>
      <c r="L2369" s="167">
        <v>7667.21</v>
      </c>
      <c r="M2369" s="167">
        <v>9200.66</v>
      </c>
      <c r="N2369" s="167">
        <v>6091.84</v>
      </c>
      <c r="O2369" s="167">
        <v>7310.21</v>
      </c>
    </row>
    <row r="2370" spans="1:15">
      <c r="A2370" s="1" t="s">
        <v>9928</v>
      </c>
      <c r="B2370" s="1" t="str">
        <f>VLOOKUP(A2370,'BDD de référence'!$B$5:$D$5006,3,0)</f>
        <v>83</v>
      </c>
      <c r="C2370" s="1" t="str">
        <f>VLOOKUP(A2370,'BDD de référence'!$B$5:$E$5006,4,0)</f>
        <v>Provence-Alpes-Côte d'Azur</v>
      </c>
      <c r="D2370" s="201">
        <v>70624.5</v>
      </c>
      <c r="E2370" s="189" t="str">
        <f t="shared" si="36"/>
        <v>Tranche C</v>
      </c>
      <c r="F2370" s="119">
        <f>IFERROR((VLOOKUP(E2370,'Simulations - Consolidé'!$A$41:$P$45,13,0)*D2370+VLOOKUP(E2370,'Simulations - Consolidé'!$A$41:$P$45,14,0)),"")*$B$6</f>
        <v>60907.923614457832</v>
      </c>
      <c r="G2370" s="119" cm="1">
        <f t="array" ref="G2370">IF(SUMIF('BDD de référence'!$B$6:$B$4786,A2370,'BDD de référence'!$I$6:$I$4786)&gt;0,IFERROR((VLOOKUP(E2370,'Volet 1 - Domaines 2&amp;3'!$A$39:$L$43,11,0)*D2370+VLOOKUP(E2370,'Volet 1 - Domaines 2&amp;3'!$A$39:$L$43,12,0))*$B$6,error),"")</f>
        <v>27225.549156626505</v>
      </c>
      <c r="H2370" s="119" cm="1">
        <f t="array" ref="H2370">IF(SUMIF('BDD de référence'!$B$6:$B$4786,A2370,'BDD de référence'!$J$6:$J$4786)&gt;0,IFERROR((VLOOKUP(E2370,'Volet 1 - Domaines 2&amp;3'!$A$39:$L$43,11,0)*D2370+VLOOKUP(E2370,'Volet 1 - Domaines 2&amp;3'!$A$39:$L$43,12,0))*$B$6,error),"")</f>
        <v>27225.549156626505</v>
      </c>
      <c r="I2370" s="119">
        <f>IFERROR((VLOOKUP(E2370,'Simulations - Consolidé'!$A$41:$P$45,15,0)*D2370+VLOOKUP(E2370,'Simulations - Consolidé'!$A$41:$P$45,16,0)),"")*$C$6</f>
        <v>26477.906535409937</v>
      </c>
      <c r="J2370" s="167">
        <v>16051.66</v>
      </c>
      <c r="K2370" s="167">
        <v>19262</v>
      </c>
      <c r="L2370" s="167">
        <v>12192.5</v>
      </c>
      <c r="M2370" s="167">
        <v>14631</v>
      </c>
      <c r="N2370" s="167">
        <v>8985.93</v>
      </c>
      <c r="O2370" s="167">
        <v>10783.12</v>
      </c>
    </row>
    <row r="2371" spans="1:15">
      <c r="A2371" s="1" t="s">
        <v>9914</v>
      </c>
      <c r="B2371" s="1" t="str">
        <f>VLOOKUP(A2371,'BDD de référence'!$B$5:$D$5006,3,0)</f>
        <v>83</v>
      </c>
      <c r="C2371" s="1" t="str">
        <f>VLOOKUP(A2371,'BDD de référence'!$B$5:$E$5006,4,0)</f>
        <v>Provence-Alpes-Côte d'Azur</v>
      </c>
      <c r="D2371" s="201">
        <v>103031.25</v>
      </c>
      <c r="E2371" s="189" t="str">
        <f t="shared" si="36"/>
        <v>Tranche C</v>
      </c>
      <c r="F2371" s="119">
        <f>IFERROR((VLOOKUP(E2371,'Simulations - Consolidé'!$A$41:$P$45,13,0)*D2371+VLOOKUP(E2371,'Simulations - Consolidé'!$A$41:$P$45,14,0)),"")*$B$6</f>
        <v>74448.47891566265</v>
      </c>
      <c r="G2371" s="119" cm="1">
        <f t="array" ref="G2371">IF(SUMIF('BDD de référence'!$B$6:$B$4786,A2371,'BDD de référence'!$I$6:$I$4786)&gt;0,IFERROR((VLOOKUP(E2371,'Volet 1 - Domaines 2&amp;3'!$A$39:$L$43,11,0)*D2371+VLOOKUP(E2371,'Volet 1 - Domaines 2&amp;3'!$A$39:$L$43,12,0))*$B$6,error),"")</f>
        <v>30677.063253012049</v>
      </c>
      <c r="H2371" s="119" cm="1">
        <f t="array" ref="H2371">IF(SUMIF('BDD de référence'!$B$6:$B$4786,A2371,'BDD de référence'!$J$6:$J$4786)&gt;0,IFERROR((VLOOKUP(E2371,'Volet 1 - Domaines 2&amp;3'!$A$39:$L$43,11,0)*D2371+VLOOKUP(E2371,'Volet 1 - Domaines 2&amp;3'!$A$39:$L$43,12,0))*$B$6,error),"")</f>
        <v>30677.063253012049</v>
      </c>
      <c r="I2371" s="119">
        <f>IFERROR((VLOOKUP(E2371,'Simulations - Consolidé'!$A$41:$P$45,15,0)*D2371+VLOOKUP(E2371,'Simulations - Consolidé'!$A$41:$P$45,16,0)),"")*$C$6</f>
        <v>32364.25984425507</v>
      </c>
      <c r="J2371" s="167">
        <v>19565.649999999998</v>
      </c>
      <c r="K2371" s="167">
        <v>23478.78</v>
      </c>
      <c r="L2371" s="167">
        <v>13949.5</v>
      </c>
      <c r="M2371" s="167">
        <v>16739.400000000001</v>
      </c>
      <c r="N2371" s="167">
        <v>10547.7</v>
      </c>
      <c r="O2371" s="167">
        <v>12657.24</v>
      </c>
    </row>
    <row r="2372" spans="1:15">
      <c r="A2372" s="1" t="s">
        <v>9917</v>
      </c>
      <c r="B2372" s="1" t="str">
        <f>VLOOKUP(A2372,'BDD de référence'!$B$5:$D$5006,3,0)</f>
        <v>83</v>
      </c>
      <c r="C2372" s="1" t="str">
        <f>VLOOKUP(A2372,'BDD de référence'!$B$5:$E$5006,4,0)</f>
        <v>Provence-Alpes-Côte d'Azur</v>
      </c>
      <c r="D2372" s="201">
        <v>90690</v>
      </c>
      <c r="E2372" s="189" t="str">
        <f t="shared" si="36"/>
        <v>Tranche C</v>
      </c>
      <c r="F2372" s="119">
        <f>IFERROR((VLOOKUP(E2372,'Simulations - Consolidé'!$A$41:$P$45,13,0)*D2372+VLOOKUP(E2372,'Simulations - Consolidé'!$A$41:$P$45,14,0)),"")*$B$6</f>
        <v>69291.918072289147</v>
      </c>
      <c r="G2372" s="119" cm="1">
        <f t="array" ref="G2372">IF(SUMIF('BDD de référence'!$B$6:$B$4786,A2372,'BDD de référence'!$I$6:$I$4786)&gt;0,IFERROR((VLOOKUP(E2372,'Volet 1 - Domaines 2&amp;3'!$A$39:$L$43,11,0)*D2372+VLOOKUP(E2372,'Volet 1 - Domaines 2&amp;3'!$A$39:$L$43,12,0))*$B$6,error),"")</f>
        <v>29362.645783132528</v>
      </c>
      <c r="H2372" s="119" cm="1">
        <f t="array" ref="H2372">IF(SUMIF('BDD de référence'!$B$6:$B$4786,A2372,'BDD de référence'!$J$6:$J$4786)&gt;0,IFERROR((VLOOKUP(E2372,'Volet 1 - Domaines 2&amp;3'!$A$39:$L$43,11,0)*D2372+VLOOKUP(E2372,'Volet 1 - Domaines 2&amp;3'!$A$39:$L$43,12,0))*$B$6,error),"")</f>
        <v>29362.645783132528</v>
      </c>
      <c r="I2372" s="119">
        <f>IFERROR((VLOOKUP(E2372,'Simulations - Consolidé'!$A$41:$P$45,15,0)*D2372+VLOOKUP(E2372,'Simulations - Consolidé'!$A$41:$P$45,16,0)),"")*$C$6</f>
        <v>30122.598530708197</v>
      </c>
      <c r="J2372" s="167">
        <v>18227.439999999999</v>
      </c>
      <c r="K2372" s="167">
        <v>21872.929999999997</v>
      </c>
      <c r="L2372" s="167">
        <v>13280.39</v>
      </c>
      <c r="M2372" s="167">
        <v>15936.47</v>
      </c>
      <c r="N2372" s="167">
        <v>9952.94</v>
      </c>
      <c r="O2372" s="167">
        <v>11943.53</v>
      </c>
    </row>
    <row r="2373" spans="1:15">
      <c r="A2373" s="1" t="s">
        <v>9945</v>
      </c>
      <c r="B2373" s="1" t="str">
        <f>VLOOKUP(A2373,'BDD de référence'!$B$5:$D$5006,3,0)</f>
        <v>83</v>
      </c>
      <c r="C2373" s="1" t="str">
        <f>VLOOKUP(A2373,'BDD de référence'!$B$5:$E$5006,4,0)</f>
        <v>Provence-Alpes-Côte d'Azur</v>
      </c>
      <c r="D2373" s="201">
        <v>36564.5</v>
      </c>
      <c r="E2373" s="189" t="str">
        <f t="shared" si="36"/>
        <v>Tranche C</v>
      </c>
      <c r="F2373" s="119">
        <f>IFERROR((VLOOKUP(E2373,'Simulations - Consolidé'!$A$41:$P$45,13,0)*D2373+VLOOKUP(E2373,'Simulations - Consolidé'!$A$41:$P$45,14,0)),"")*$B$6</f>
        <v>46676.588674698796</v>
      </c>
      <c r="G2373" s="119" t="str" cm="1">
        <f t="array" ref="G2373">IF(SUMIF('BDD de référence'!$B$6:$B$4786,A2373,'BDD de référence'!$I$6:$I$4786)&gt;0,IFERROR((VLOOKUP(E2373,'Volet 1 - Domaines 2&amp;3'!$A$39:$L$43,11,0)*D2373+VLOOKUP(E2373,'Volet 1 - Domaines 2&amp;3'!$A$39:$L$43,12,0))*$B$6,error),"")</f>
        <v/>
      </c>
      <c r="H2373" s="119" cm="1">
        <f t="array" ref="H2373">IF(SUMIF('BDD de référence'!$B$6:$B$4786,A2373,'BDD de référence'!$J$6:$J$4786)&gt;0,IFERROR((VLOOKUP(E2373,'Volet 1 - Domaines 2&amp;3'!$A$39:$L$43,11,0)*D2373+VLOOKUP(E2373,'Volet 1 - Domaines 2&amp;3'!$A$39:$L$43,12,0))*$B$6,error),"")</f>
        <v>23597.953975903612</v>
      </c>
      <c r="I2373" s="119">
        <f>IFERROR((VLOOKUP(E2373,'Simulations - Consolidé'!$A$41:$P$45,15,0)*D2373+VLOOKUP(E2373,'Simulations - Consolidé'!$A$41:$P$45,16,0)),"")*$C$6</f>
        <v>20291.257343520425</v>
      </c>
      <c r="J2373" s="167">
        <v>12358.4</v>
      </c>
      <c r="K2373" s="167">
        <v>14830.08</v>
      </c>
      <c r="L2373" s="167">
        <v>10345.870000000001</v>
      </c>
      <c r="M2373" s="167">
        <v>12415.050000000001</v>
      </c>
      <c r="N2373" s="167">
        <v>7344.4800000000005</v>
      </c>
      <c r="O2373" s="167">
        <v>8813.380000000001</v>
      </c>
    </row>
    <row r="2374" spans="1:15">
      <c r="A2374" s="1" t="s">
        <v>9909</v>
      </c>
      <c r="B2374" s="1" t="str">
        <f>VLOOKUP(A2374,'BDD de référence'!$B$5:$D$5006,3,0)</f>
        <v>83</v>
      </c>
      <c r="C2374" s="1" t="str">
        <f>VLOOKUP(A2374,'BDD de référence'!$B$5:$E$5006,4,0)</f>
        <v>Provence-Alpes-Côte d'Azur</v>
      </c>
      <c r="D2374" s="201">
        <v>140186</v>
      </c>
      <c r="E2374" s="189" t="str">
        <f t="shared" si="36"/>
        <v>Tranche C</v>
      </c>
      <c r="F2374" s="119">
        <f>IFERROR((VLOOKUP(E2374,'Simulations - Consolidé'!$A$41:$P$45,13,0)*D2374+VLOOKUP(E2374,'Simulations - Consolidé'!$A$41:$P$45,14,0)),"")*$B$6</f>
        <v>89972.897349397579</v>
      </c>
      <c r="G2374" s="119" cm="1">
        <f t="array" ref="G2374">IF(SUMIF('BDD de référence'!$B$6:$B$4786,A2374,'BDD de référence'!$I$6:$I$4786)&gt;0,IFERROR((VLOOKUP(E2374,'Volet 1 - Domaines 2&amp;3'!$A$39:$L$43,11,0)*D2374+VLOOKUP(E2374,'Volet 1 - Domaines 2&amp;3'!$A$39:$L$43,12,0))*$B$6,error),"")</f>
        <v>34634.267951807225</v>
      </c>
      <c r="H2374" s="119" cm="1">
        <f t="array" ref="H2374">IF(SUMIF('BDD de référence'!$B$6:$B$4786,A2374,'BDD de référence'!$J$6:$J$4786)&gt;0,IFERROR((VLOOKUP(E2374,'Volet 1 - Domaines 2&amp;3'!$A$39:$L$43,11,0)*D2374+VLOOKUP(E2374,'Volet 1 - Domaines 2&amp;3'!$A$39:$L$43,12,0))*$B$6,error),"")</f>
        <v>34634.267951807225</v>
      </c>
      <c r="I2374" s="119">
        <f>IFERROR((VLOOKUP(E2374,'Simulations - Consolidé'!$A$41:$P$45,15,0)*D2374+VLOOKUP(E2374,'Simulations - Consolidé'!$A$41:$P$45,16,0)),"")*$C$6</f>
        <v>39113.038589479875</v>
      </c>
      <c r="J2374" s="167">
        <v>23594.469999999998</v>
      </c>
      <c r="K2374" s="167">
        <v>28313.37</v>
      </c>
      <c r="L2374" s="167">
        <v>15963.9</v>
      </c>
      <c r="M2374" s="167">
        <v>19156.68</v>
      </c>
      <c r="N2374" s="167">
        <v>12338.29</v>
      </c>
      <c r="O2374" s="167">
        <v>14805.95</v>
      </c>
    </row>
    <row r="2375" spans="1:15">
      <c r="A2375" s="1" t="s">
        <v>9911</v>
      </c>
      <c r="B2375" s="1" t="str">
        <f>VLOOKUP(A2375,'BDD de référence'!$B$5:$D$5006,3,0)</f>
        <v>83</v>
      </c>
      <c r="C2375" s="1" t="str">
        <f>VLOOKUP(A2375,'BDD de référence'!$B$5:$E$5006,4,0)</f>
        <v>Provence-Alpes-Côte d'Azur</v>
      </c>
      <c r="D2375" s="201">
        <v>104674.5</v>
      </c>
      <c r="E2375" s="189" t="str">
        <f t="shared" si="36"/>
        <v>Tranche C</v>
      </c>
      <c r="F2375" s="119">
        <f>IFERROR((VLOOKUP(E2375,'Simulations - Consolidé'!$A$41:$P$45,13,0)*D2375+VLOOKUP(E2375,'Simulations - Consolidé'!$A$41:$P$45,14,0)),"")*$B$6</f>
        <v>75135.080240963856</v>
      </c>
      <c r="G2375" s="119" t="str" cm="1">
        <f t="array" ref="G2375">IF(SUMIF('BDD de référence'!$B$6:$B$4786,A2375,'BDD de référence'!$I$6:$I$4786)&gt;0,IFERROR((VLOOKUP(E2375,'Volet 1 - Domaines 2&amp;3'!$A$39:$L$43,11,0)*D2375+VLOOKUP(E2375,'Volet 1 - Domaines 2&amp;3'!$A$39:$L$43,12,0))*$B$6,error),"")</f>
        <v/>
      </c>
      <c r="H2375" s="119" cm="1">
        <f t="array" ref="H2375">IF(SUMIF('BDD de référence'!$B$6:$B$4786,A2375,'BDD de référence'!$J$6:$J$4786)&gt;0,IFERROR((VLOOKUP(E2375,'Volet 1 - Domaines 2&amp;3'!$A$39:$L$43,11,0)*D2375+VLOOKUP(E2375,'Volet 1 - Domaines 2&amp;3'!$A$39:$L$43,12,0))*$B$6,error),"")</f>
        <v>30852.079277108431</v>
      </c>
      <c r="I2375" s="119">
        <f>IFERROR((VLOOKUP(E2375,'Simulations - Consolidé'!$A$41:$P$45,15,0)*D2375+VLOOKUP(E2375,'Simulations - Consolidé'!$A$41:$P$45,16,0)),"")*$C$6</f>
        <v>32662.739330002936</v>
      </c>
      <c r="J2375" s="167">
        <v>19743.829999999998</v>
      </c>
      <c r="K2375" s="167">
        <v>23692.6</v>
      </c>
      <c r="L2375" s="167">
        <v>14038.59</v>
      </c>
      <c r="M2375" s="167">
        <v>16846.309999999998</v>
      </c>
      <c r="N2375" s="167">
        <v>10626.9</v>
      </c>
      <c r="O2375" s="167">
        <v>12752.28</v>
      </c>
    </row>
    <row r="2376" spans="1:15">
      <c r="A2376" s="1" t="s">
        <v>9961</v>
      </c>
      <c r="B2376" s="1" t="str">
        <f>VLOOKUP(A2376,'BDD de référence'!$B$5:$D$5006,3,0)</f>
        <v>83</v>
      </c>
      <c r="C2376" s="1" t="str">
        <f>VLOOKUP(A2376,'BDD de référence'!$B$5:$E$5006,4,0)</f>
        <v>Provence-Alpes-Côte d'Azur</v>
      </c>
      <c r="D2376" s="201">
        <v>26209</v>
      </c>
      <c r="E2376" s="189" t="str">
        <f t="shared" si="36"/>
        <v>Tranche C</v>
      </c>
      <c r="F2376" s="119">
        <f>IFERROR((VLOOKUP(E2376,'Simulations - Consolidé'!$A$41:$P$45,13,0)*D2376+VLOOKUP(E2376,'Simulations - Consolidé'!$A$41:$P$45,14,0)),"")*$B$6</f>
        <v>42349.736385542164</v>
      </c>
      <c r="G2376" s="119" t="str" cm="1">
        <f t="array" ref="G2376">IF(SUMIF('BDD de référence'!$B$6:$B$4786,A2376,'BDD de référence'!$I$6:$I$4786)&gt;0,IFERROR((VLOOKUP(E2376,'Volet 1 - Domaines 2&amp;3'!$A$39:$L$43,11,0)*D2376+VLOOKUP(E2376,'Volet 1 - Domaines 2&amp;3'!$A$39:$L$43,12,0))*$B$6,error),"")</f>
        <v/>
      </c>
      <c r="H2376" s="119" cm="1">
        <f t="array" ref="H2376">IF(SUMIF('BDD de référence'!$B$6:$B$4786,A2376,'BDD de référence'!$J$6:$J$4786)&gt;0,IFERROR((VLOOKUP(E2376,'Volet 1 - Domaines 2&amp;3'!$A$39:$L$43,11,0)*D2376+VLOOKUP(E2376,'Volet 1 - Domaines 2&amp;3'!$A$39:$L$43,12,0))*$B$6,error),"")</f>
        <v>22495.03084337349</v>
      </c>
      <c r="I2376" s="119">
        <f>IFERROR((VLOOKUP(E2376,'Simulations - Consolidé'!$A$41:$P$45,15,0)*D2376+VLOOKUP(E2376,'Simulations - Consolidé'!$A$41:$P$45,16,0)),"")*$C$6</f>
        <v>18410.287123126654</v>
      </c>
      <c r="J2376" s="167">
        <v>11235.52</v>
      </c>
      <c r="K2376" s="167">
        <v>13482.630000000001</v>
      </c>
      <c r="L2376" s="167">
        <v>9784.43</v>
      </c>
      <c r="M2376" s="167">
        <v>11741.32</v>
      </c>
      <c r="N2376" s="167">
        <v>6845.42</v>
      </c>
      <c r="O2376" s="167">
        <v>8214.51</v>
      </c>
    </row>
    <row r="2377" spans="1:15">
      <c r="A2377" s="1" t="s">
        <v>9905</v>
      </c>
      <c r="B2377" s="1" t="str">
        <f>VLOOKUP(A2377,'BDD de référence'!$B$5:$D$5006,3,0)</f>
        <v>83</v>
      </c>
      <c r="C2377" s="1" t="str">
        <f>VLOOKUP(A2377,'BDD de référence'!$B$5:$E$5006,4,0)</f>
        <v>Provence-Alpes-Côte d'Azur</v>
      </c>
      <c r="D2377" s="201">
        <v>345736</v>
      </c>
      <c r="E2377" s="189" t="str">
        <f t="shared" si="36"/>
        <v>Tranche D</v>
      </c>
      <c r="F2377" s="119">
        <f>IFERROR((VLOOKUP(E2377,'Simulations - Consolidé'!$A$41:$P$45,13,0)*D2377+VLOOKUP(E2377,'Simulations - Consolidé'!$A$41:$P$45,14,0)),"")*$B$6</f>
        <v>139707.19124087592</v>
      </c>
      <c r="G2377" s="119" cm="1">
        <f t="array" ref="G2377">IF(SUMIF('BDD de référence'!$B$6:$B$4786,A2377,'BDD de référence'!$I$6:$I$4786)&gt;0,IFERROR((VLOOKUP(E2377,'Volet 1 - Domaines 2&amp;3'!$A$39:$L$43,11,0)*D2377+VLOOKUP(E2377,'Volet 1 - Domaines 2&amp;3'!$A$39:$L$43,12,0))*$B$6,error),"")</f>
        <v>46210.596204379559</v>
      </c>
      <c r="H2377" s="119" cm="1">
        <f t="array" ref="H2377">IF(SUMIF('BDD de référence'!$B$6:$B$4786,A2377,'BDD de référence'!$J$6:$J$4786)&gt;0,IFERROR((VLOOKUP(E2377,'Volet 1 - Domaines 2&amp;3'!$A$39:$L$43,11,0)*D2377+VLOOKUP(E2377,'Volet 1 - Domaines 2&amp;3'!$A$39:$L$43,12,0))*$B$6,error),"")</f>
        <v>46210.596204379559</v>
      </c>
      <c r="I2377" s="119">
        <f>IFERROR((VLOOKUP(E2377,'Simulations - Consolidé'!$A$41:$P$45,15,0)*D2377+VLOOKUP(E2377,'Simulations - Consolidé'!$A$41:$P$45,16,0)),"")*$C$6</f>
        <v>60733.542246750934</v>
      </c>
      <c r="J2377" s="167">
        <v>36501.300000000003</v>
      </c>
      <c r="K2377" s="167">
        <v>43801.56</v>
      </c>
      <c r="L2377" s="167">
        <v>22100.519999999997</v>
      </c>
      <c r="M2377" s="167">
        <v>26520.629999999997</v>
      </c>
      <c r="N2377" s="167">
        <v>17933.849999999999</v>
      </c>
      <c r="O2377" s="167">
        <v>21520.62</v>
      </c>
    </row>
    <row r="2378" spans="1:15">
      <c r="A2378" s="1" t="s">
        <v>9956</v>
      </c>
      <c r="B2378" s="1" t="str">
        <f>VLOOKUP(A2378,'BDD de référence'!$B$5:$D$5006,3,0)</f>
        <v>83</v>
      </c>
      <c r="C2378" s="1" t="str">
        <f>VLOOKUP(A2378,'BDD de référence'!$B$5:$E$5006,4,0)</f>
        <v>Provence-Alpes-Côte d'Azur</v>
      </c>
      <c r="D2378" s="201">
        <v>29371.5</v>
      </c>
      <c r="E2378" s="189" t="str">
        <f t="shared" si="36"/>
        <v>Tranche C</v>
      </c>
      <c r="F2378" s="119">
        <f>IFERROR((VLOOKUP(E2378,'Simulations - Consolidé'!$A$41:$P$45,13,0)*D2378+VLOOKUP(E2378,'Simulations - Consolidé'!$A$41:$P$45,14,0)),"")*$B$6</f>
        <v>43671.127951807226</v>
      </c>
      <c r="G2378" s="119" t="str" cm="1">
        <f t="array" ref="G2378">IF(SUMIF('BDD de référence'!$B$6:$B$4786,A2378,'BDD de référence'!$I$6:$I$4786)&gt;0,IFERROR((VLOOKUP(E2378,'Volet 1 - Domaines 2&amp;3'!$A$39:$L$43,11,0)*D2378+VLOOKUP(E2378,'Volet 1 - Domaines 2&amp;3'!$A$39:$L$43,12,0))*$B$6,error),"")</f>
        <v/>
      </c>
      <c r="H2378" s="119" t="str" cm="1">
        <f t="array" ref="H2378">IF(SUMIF('BDD de référence'!$B$6:$B$4786,A2378,'BDD de référence'!$J$6:$J$4786)&gt;0,IFERROR((VLOOKUP(E2378,'Volet 1 - Domaines 2&amp;3'!$A$39:$L$43,11,0)*D2378+VLOOKUP(E2378,'Volet 1 - Domaines 2&amp;3'!$A$39:$L$43,12,0))*$B$6,error),"")</f>
        <v/>
      </c>
      <c r="I2378" s="119">
        <f>IFERROR((VLOOKUP(E2378,'Simulations - Consolidé'!$A$41:$P$45,15,0)*D2378+VLOOKUP(E2378,'Simulations - Consolidé'!$A$41:$P$45,16,0)),"")*$C$6</f>
        <v>18984.722768145755</v>
      </c>
      <c r="J2378" s="167">
        <v>11578.45</v>
      </c>
      <c r="K2378" s="167">
        <v>13894.14</v>
      </c>
      <c r="L2378" s="167">
        <v>9955.9</v>
      </c>
      <c r="M2378" s="167">
        <v>11947.08</v>
      </c>
      <c r="N2378" s="167">
        <v>6997.83</v>
      </c>
      <c r="O2378" s="167">
        <v>8397.4</v>
      </c>
    </row>
    <row r="2379" spans="1:15">
      <c r="A2379" s="1" t="s">
        <v>9981</v>
      </c>
      <c r="B2379" s="1" t="str">
        <f>VLOOKUP(A2379,'BDD de référence'!$B$5:$D$5006,3,0)</f>
        <v>83</v>
      </c>
      <c r="C2379" s="1" t="str">
        <f>VLOOKUP(A2379,'BDD de référence'!$B$5:$E$5006,4,0)</f>
        <v>Provence-Alpes-Côte d'Azur</v>
      </c>
      <c r="D2379" s="201">
        <v>19085.5</v>
      </c>
      <c r="E2379" s="189" t="str">
        <f t="shared" ref="E2379:E2442" si="37">IF(D2379&gt;230000,"Tranche D",IF(D2379&lt;7000,"Tranche A",IF(D2379&lt;22500,"Tranche B","Tranche C")))</f>
        <v>Tranche B</v>
      </c>
      <c r="F2379" s="119">
        <f>IFERROR((VLOOKUP(E2379,'Simulations - Consolidé'!$A$41:$P$45,13,0)*D2379+VLOOKUP(E2379,'Simulations - Consolidé'!$A$41:$P$45,14,0)),"")*$B$6</f>
        <v>36306.077419354835</v>
      </c>
      <c r="G2379" s="119" t="str" cm="1">
        <f t="array" ref="G2379">IF(SUMIF('BDD de référence'!$B$6:$B$4786,A2379,'BDD de référence'!$I$6:$I$4786)&gt;0,IFERROR((VLOOKUP(E2379,'Volet 1 - Domaines 2&amp;3'!$A$39:$L$43,11,0)*D2379+VLOOKUP(E2379,'Volet 1 - Domaines 2&amp;3'!$A$39:$L$43,12,0))*$B$6,error),"")</f>
        <v/>
      </c>
      <c r="H2379" s="119" t="str" cm="1">
        <f t="array" ref="H2379">IF(SUMIF('BDD de référence'!$B$6:$B$4786,A2379,'BDD de référence'!$J$6:$J$4786)&gt;0,IFERROR((VLOOKUP(E2379,'Volet 1 - Domaines 2&amp;3'!$A$39:$L$43,11,0)*D2379+VLOOKUP(E2379,'Volet 1 - Domaines 2&amp;3'!$A$39:$L$43,12,0))*$B$6,error),"")</f>
        <v/>
      </c>
      <c r="I2379" s="119">
        <f>IFERROR((VLOOKUP(E2379,'Simulations - Consolidé'!$A$41:$P$45,15,0)*D2379+VLOOKUP(E2379,'Simulations - Consolidé'!$A$41:$P$45,16,0)),"")*$C$6</f>
        <v>15782.986309992131</v>
      </c>
      <c r="J2379" s="167">
        <v>9823.68</v>
      </c>
      <c r="K2379" s="167">
        <v>11788.42</v>
      </c>
      <c r="L2379" s="167">
        <v>8665.4600000000009</v>
      </c>
      <c r="M2379" s="167">
        <v>10398.56</v>
      </c>
      <c r="N2379" s="167">
        <v>6391.31</v>
      </c>
      <c r="O2379" s="167">
        <v>7669.58</v>
      </c>
    </row>
    <row r="2380" spans="1:15">
      <c r="A2380" s="1" t="s">
        <v>9952</v>
      </c>
      <c r="B2380" s="1" t="str">
        <f>VLOOKUP(A2380,'BDD de référence'!$B$5:$D$5006,3,0)</f>
        <v>83</v>
      </c>
      <c r="C2380" s="1" t="str">
        <f>VLOOKUP(A2380,'BDD de référence'!$B$5:$E$5006,4,0)</f>
        <v>Provence-Alpes-Côte d'Azur</v>
      </c>
      <c r="D2380" s="201">
        <v>31319</v>
      </c>
      <c r="E2380" s="189" t="str">
        <f t="shared" si="37"/>
        <v>Tranche C</v>
      </c>
      <c r="F2380" s="119">
        <f>IFERROR((VLOOKUP(E2380,'Simulations - Consolidé'!$A$41:$P$45,13,0)*D2380+VLOOKUP(E2380,'Simulations - Consolidé'!$A$41:$P$45,14,0)),"")*$B$6</f>
        <v>44484.854457831323</v>
      </c>
      <c r="G2380" s="119" t="str" cm="1">
        <f t="array" ref="G2380">IF(SUMIF('BDD de référence'!$B$6:$B$4786,A2380,'BDD de référence'!$I$6:$I$4786)&gt;0,IFERROR((VLOOKUP(E2380,'Volet 1 - Domaines 2&amp;3'!$A$39:$L$43,11,0)*D2380+VLOOKUP(E2380,'Volet 1 - Domaines 2&amp;3'!$A$39:$L$43,12,0))*$B$6,error),"")</f>
        <v/>
      </c>
      <c r="H2380" s="119" t="str" cm="1">
        <f t="array" ref="H2380">IF(SUMIF('BDD de référence'!$B$6:$B$4786,A2380,'BDD de référence'!$J$6:$J$4786)&gt;0,IFERROR((VLOOKUP(E2380,'Volet 1 - Domaines 2&amp;3'!$A$39:$L$43,11,0)*D2380+VLOOKUP(E2380,'Volet 1 - Domaines 2&amp;3'!$A$39:$L$43,12,0))*$B$6,error),"")</f>
        <v/>
      </c>
      <c r="I2380" s="119">
        <f>IFERROR((VLOOKUP(E2380,'Simulations - Consolidé'!$A$41:$P$45,15,0)*D2380+VLOOKUP(E2380,'Simulations - Consolidé'!$A$41:$P$45,16,0)),"")*$C$6</f>
        <v>19338.466141639732</v>
      </c>
      <c r="J2380" s="167">
        <v>11789.62</v>
      </c>
      <c r="K2380" s="167">
        <v>14147.550000000001</v>
      </c>
      <c r="L2380" s="167">
        <v>10061.48</v>
      </c>
      <c r="M2380" s="167">
        <v>12073.78</v>
      </c>
      <c r="N2380" s="167">
        <v>7091.6900000000005</v>
      </c>
      <c r="O2380" s="167">
        <v>8510.0300000000007</v>
      </c>
    </row>
    <row r="2381" spans="1:15">
      <c r="A2381" s="1" t="s">
        <v>9958</v>
      </c>
      <c r="B2381" s="1" t="str">
        <f>VLOOKUP(A2381,'BDD de référence'!$B$5:$D$5006,3,0)</f>
        <v>83</v>
      </c>
      <c r="C2381" s="1" t="str">
        <f>VLOOKUP(A2381,'BDD de référence'!$B$5:$E$5006,4,0)</f>
        <v>Provence-Alpes-Côte d'Azur</v>
      </c>
      <c r="D2381" s="201">
        <v>29114</v>
      </c>
      <c r="E2381" s="189" t="str">
        <f t="shared" si="37"/>
        <v>Tranche C</v>
      </c>
      <c r="F2381" s="119">
        <f>IFERROR((VLOOKUP(E2381,'Simulations - Consolidé'!$A$41:$P$45,13,0)*D2381+VLOOKUP(E2381,'Simulations - Consolidé'!$A$41:$P$45,14,0)),"")*$B$6</f>
        <v>43563.536385542167</v>
      </c>
      <c r="G2381" s="119" t="str" cm="1">
        <f t="array" ref="G2381">IF(SUMIF('BDD de référence'!$B$6:$B$4786,A2381,'BDD de référence'!$I$6:$I$4786)&gt;0,IFERROR((VLOOKUP(E2381,'Volet 1 - Domaines 2&amp;3'!$A$39:$L$43,11,0)*D2381+VLOOKUP(E2381,'Volet 1 - Domaines 2&amp;3'!$A$39:$L$43,12,0))*$B$6,error),"")</f>
        <v/>
      </c>
      <c r="H2381" s="119" t="str" cm="1">
        <f t="array" ref="H2381">IF(SUMIF('BDD de référence'!$B$6:$B$4786,A2381,'BDD de référence'!$J$6:$J$4786)&gt;0,IFERROR((VLOOKUP(E2381,'Volet 1 - Domaines 2&amp;3'!$A$39:$L$43,11,0)*D2381+VLOOKUP(E2381,'Volet 1 - Domaines 2&amp;3'!$A$39:$L$43,12,0))*$B$6,error),"")</f>
        <v/>
      </c>
      <c r="I2381" s="119">
        <f>IFERROR((VLOOKUP(E2381,'Simulations - Consolidé'!$A$41:$P$45,15,0)*D2381+VLOOKUP(E2381,'Simulations - Consolidé'!$A$41:$P$45,16,0)),"")*$C$6</f>
        <v>18937.9505377608</v>
      </c>
      <c r="J2381" s="167">
        <v>11550.52</v>
      </c>
      <c r="K2381" s="167">
        <v>13860.630000000001</v>
      </c>
      <c r="L2381" s="167">
        <v>9941.93</v>
      </c>
      <c r="M2381" s="167">
        <v>11930.32</v>
      </c>
      <c r="N2381" s="167">
        <v>6985.42</v>
      </c>
      <c r="O2381" s="167">
        <v>8382.51</v>
      </c>
    </row>
    <row r="2382" spans="1:15">
      <c r="A2382" s="1" t="s">
        <v>9947</v>
      </c>
      <c r="B2382" s="1" t="str">
        <f>VLOOKUP(A2382,'BDD de référence'!$B$5:$D$5006,3,0)</f>
        <v>83</v>
      </c>
      <c r="C2382" s="1" t="str">
        <f>VLOOKUP(A2382,'BDD de référence'!$B$5:$E$5006,4,0)</f>
        <v>Provence-Alpes-Côte d'Azur</v>
      </c>
      <c r="D2382" s="201">
        <v>33202</v>
      </c>
      <c r="E2382" s="189" t="str">
        <f t="shared" si="37"/>
        <v>Tranche C</v>
      </c>
      <c r="F2382" s="119">
        <f>IFERROR((VLOOKUP(E2382,'Simulations - Consolidé'!$A$41:$P$45,13,0)*D2382+VLOOKUP(E2382,'Simulations - Consolidé'!$A$41:$P$45,14,0)),"")*$B$6</f>
        <v>45271.630843373488</v>
      </c>
      <c r="G2382" s="119" t="str" cm="1">
        <f t="array" ref="G2382">IF(SUMIF('BDD de référence'!$B$6:$B$4786,A2382,'BDD de référence'!$I$6:$I$4786)&gt;0,IFERROR((VLOOKUP(E2382,'Volet 1 - Domaines 2&amp;3'!$A$39:$L$43,11,0)*D2382+VLOOKUP(E2382,'Volet 1 - Domaines 2&amp;3'!$A$39:$L$43,12,0))*$B$6,error),"")</f>
        <v/>
      </c>
      <c r="H2382" s="119" t="str" cm="1">
        <f t="array" ref="H2382">IF(SUMIF('BDD de référence'!$B$6:$B$4786,A2382,'BDD de référence'!$J$6:$J$4786)&gt;0,IFERROR((VLOOKUP(E2382,'Volet 1 - Domaines 2&amp;3'!$A$39:$L$43,11,0)*D2382+VLOOKUP(E2382,'Volet 1 - Domaines 2&amp;3'!$A$39:$L$43,12,0))*$B$6,error),"")</f>
        <v/>
      </c>
      <c r="I2382" s="119">
        <f>IFERROR((VLOOKUP(E2382,'Simulations - Consolidé'!$A$41:$P$45,15,0)*D2382+VLOOKUP(E2382,'Simulations - Consolidé'!$A$41:$P$45,16,0)),"")*$C$6</f>
        <v>19680.493752571263</v>
      </c>
      <c r="J2382" s="167">
        <v>11993.800000000001</v>
      </c>
      <c r="K2382" s="167">
        <v>14392.56</v>
      </c>
      <c r="L2382" s="167">
        <v>10163.57</v>
      </c>
      <c r="M2382" s="167">
        <v>12196.29</v>
      </c>
      <c r="N2382" s="167">
        <v>7182.4400000000005</v>
      </c>
      <c r="O2382" s="167">
        <v>8618.93</v>
      </c>
    </row>
    <row r="2383" spans="1:15">
      <c r="A2383" s="1" t="s">
        <v>9968</v>
      </c>
      <c r="B2383" s="1" t="str">
        <f>VLOOKUP(A2383,'BDD de référence'!$B$5:$D$5006,3,0)</f>
        <v>83</v>
      </c>
      <c r="C2383" s="1" t="str">
        <f>VLOOKUP(A2383,'BDD de référence'!$B$5:$E$5006,4,0)</f>
        <v>Provence-Alpes-Côte d'Azur</v>
      </c>
      <c r="D2383" s="201">
        <v>24221</v>
      </c>
      <c r="E2383" s="189" t="str">
        <f t="shared" si="37"/>
        <v>Tranche C</v>
      </c>
      <c r="F2383" s="119">
        <f>IFERROR((VLOOKUP(E2383,'Simulations - Consolidé'!$A$41:$P$45,13,0)*D2383+VLOOKUP(E2383,'Simulations - Consolidé'!$A$41:$P$45,14,0)),"")*$B$6</f>
        <v>41519.087710843371</v>
      </c>
      <c r="G2383" s="119" t="str" cm="1">
        <f t="array" ref="G2383">IF(SUMIF('BDD de référence'!$B$6:$B$4786,A2383,'BDD de référence'!$I$6:$I$4786)&gt;0,IFERROR((VLOOKUP(E2383,'Volet 1 - Domaines 2&amp;3'!$A$39:$L$43,11,0)*D2383+VLOOKUP(E2383,'Volet 1 - Domaines 2&amp;3'!$A$39:$L$43,12,0))*$B$6,error),"")</f>
        <v/>
      </c>
      <c r="H2383" s="119" t="str" cm="1">
        <f t="array" ref="H2383">IF(SUMIF('BDD de référence'!$B$6:$B$4786,A2383,'BDD de référence'!$J$6:$J$4786)&gt;0,IFERROR((VLOOKUP(E2383,'Volet 1 - Domaines 2&amp;3'!$A$39:$L$43,11,0)*D2383+VLOOKUP(E2383,'Volet 1 - Domaines 2&amp;3'!$A$39:$L$43,12,0))*$B$6,error),"")</f>
        <v/>
      </c>
      <c r="I2383" s="119">
        <f>IFERROR((VLOOKUP(E2383,'Simulations - Consolidé'!$A$41:$P$45,15,0)*D2383+VLOOKUP(E2383,'Simulations - Consolidé'!$A$41:$P$45,16,0)),"")*$C$6</f>
        <v>18049.187340581844</v>
      </c>
      <c r="J2383" s="167">
        <v>11019.95</v>
      </c>
      <c r="K2383" s="167">
        <v>13223.94</v>
      </c>
      <c r="L2383" s="167">
        <v>9676.65</v>
      </c>
      <c r="M2383" s="167">
        <v>11611.98</v>
      </c>
      <c r="N2383" s="167">
        <v>6749.6100000000006</v>
      </c>
      <c r="O2383" s="167">
        <v>8099.54</v>
      </c>
    </row>
    <row r="2384" spans="1:15">
      <c r="A2384" s="1" t="s">
        <v>9976</v>
      </c>
      <c r="B2384" s="1" t="str">
        <f>VLOOKUP(A2384,'BDD de référence'!$B$5:$D$5006,3,0)</f>
        <v>83</v>
      </c>
      <c r="C2384" s="1" t="str">
        <f>VLOOKUP(A2384,'BDD de référence'!$B$5:$E$5006,4,0)</f>
        <v>Provence-Alpes-Côte d'Azur</v>
      </c>
      <c r="D2384" s="201">
        <v>19892</v>
      </c>
      <c r="E2384" s="189" t="str">
        <f t="shared" si="37"/>
        <v>Tranche B</v>
      </c>
      <c r="F2384" s="119">
        <f>IFERROR((VLOOKUP(E2384,'Simulations - Consolidé'!$A$41:$P$45,13,0)*D2384+VLOOKUP(E2384,'Simulations - Consolidé'!$A$41:$P$45,14,0)),"")*$B$6</f>
        <v>37367.535483870968</v>
      </c>
      <c r="G2384" s="119" t="str" cm="1">
        <f t="array" ref="G2384">IF(SUMIF('BDD de référence'!$B$6:$B$4786,A2384,'BDD de référence'!$I$6:$I$4786)&gt;0,IFERROR((VLOOKUP(E2384,'Volet 1 - Domaines 2&amp;3'!$A$39:$L$43,11,0)*D2384+VLOOKUP(E2384,'Volet 1 - Domaines 2&amp;3'!$A$39:$L$43,12,0))*$B$6,error),"")</f>
        <v/>
      </c>
      <c r="H2384" s="119" t="str" cm="1">
        <f t="array" ref="H2384">IF(SUMIF('BDD de référence'!$B$6:$B$4786,A2384,'BDD de référence'!$J$6:$J$4786)&gt;0,IFERROR((VLOOKUP(E2384,'Volet 1 - Domaines 2&amp;3'!$A$39:$L$43,11,0)*D2384+VLOOKUP(E2384,'Volet 1 - Domaines 2&amp;3'!$A$39:$L$43,12,0))*$B$6,error),"")</f>
        <v/>
      </c>
      <c r="I2384" s="119">
        <f>IFERROR((VLOOKUP(E2384,'Simulations - Consolidé'!$A$41:$P$45,15,0)*D2384+VLOOKUP(E2384,'Simulations - Consolidé'!$A$41:$P$45,16,0)),"")*$C$6</f>
        <v>16244.423603461841</v>
      </c>
      <c r="J2384" s="167">
        <v>10062.16</v>
      </c>
      <c r="K2384" s="167">
        <v>12074.6</v>
      </c>
      <c r="L2384" s="167">
        <v>8882.26</v>
      </c>
      <c r="M2384" s="167">
        <v>10658.72</v>
      </c>
      <c r="N2384" s="167">
        <v>6456.35</v>
      </c>
      <c r="O2384" s="167">
        <v>7747.62</v>
      </c>
    </row>
    <row r="2385" spans="1:15">
      <c r="A2385" s="1" t="s">
        <v>9989</v>
      </c>
      <c r="B2385" s="1" t="str">
        <f>VLOOKUP(A2385,'BDD de référence'!$B$5:$D$5006,3,0)</f>
        <v>83</v>
      </c>
      <c r="C2385" s="1" t="str">
        <f>VLOOKUP(A2385,'BDD de référence'!$B$5:$E$5006,4,0)</f>
        <v>Provence-Alpes-Côte d'Azur</v>
      </c>
      <c r="D2385" s="201">
        <v>16315</v>
      </c>
      <c r="E2385" s="189" t="str">
        <f t="shared" si="37"/>
        <v>Tranche B</v>
      </c>
      <c r="F2385" s="119">
        <f>IFERROR((VLOOKUP(E2385,'Simulations - Consolidé'!$A$41:$P$45,13,0)*D2385+VLOOKUP(E2385,'Simulations - Consolidé'!$A$41:$P$45,14,0)),"")*$B$6</f>
        <v>32659.741935483864</v>
      </c>
      <c r="G2385" s="119" t="str" cm="1">
        <f t="array" ref="G2385">IF(SUMIF('BDD de référence'!$B$6:$B$4786,A2385,'BDD de référence'!$I$6:$I$4786)&gt;0,IFERROR((VLOOKUP(E2385,'Volet 1 - Domaines 2&amp;3'!$A$39:$L$43,11,0)*D2385+VLOOKUP(E2385,'Volet 1 - Domaines 2&amp;3'!$A$39:$L$43,12,0))*$B$6,error),"")</f>
        <v/>
      </c>
      <c r="H2385" s="119" t="str" cm="1">
        <f t="array" ref="H2385">IF(SUMIF('BDD de référence'!$B$6:$B$4786,A2385,'BDD de référence'!$J$6:$J$4786)&gt;0,IFERROR((VLOOKUP(E2385,'Volet 1 - Domaines 2&amp;3'!$A$39:$L$43,11,0)*D2385+VLOOKUP(E2385,'Volet 1 - Domaines 2&amp;3'!$A$39:$L$43,12,0))*$B$6,error),"")</f>
        <v/>
      </c>
      <c r="I2385" s="119">
        <f>IFERROR((VLOOKUP(E2385,'Simulations - Consolidé'!$A$41:$P$45,15,0)*D2385+VLOOKUP(E2385,'Simulations - Consolidé'!$A$41:$P$45,16,0)),"")*$C$6</f>
        <v>14197.850511408338</v>
      </c>
      <c r="J2385" s="167">
        <v>9004.4500000000007</v>
      </c>
      <c r="K2385" s="167">
        <v>10805.34</v>
      </c>
      <c r="L2385" s="167">
        <v>7920.7</v>
      </c>
      <c r="M2385" s="167">
        <v>9504.84</v>
      </c>
      <c r="N2385" s="167">
        <v>6167.89</v>
      </c>
      <c r="O2385" s="167">
        <v>7401.47</v>
      </c>
    </row>
    <row r="2386" spans="1:15">
      <c r="A2386" s="1" t="s">
        <v>9942</v>
      </c>
      <c r="B2386" s="1" t="str">
        <f>VLOOKUP(A2386,'BDD de référence'!$B$5:$D$5006,3,0)</f>
        <v>83</v>
      </c>
      <c r="C2386" s="1" t="str">
        <f>VLOOKUP(A2386,'BDD de référence'!$B$5:$E$5006,4,0)</f>
        <v>Provence-Alpes-Côte d'Azur</v>
      </c>
      <c r="D2386" s="201">
        <v>42426.5</v>
      </c>
      <c r="E2386" s="189" t="str">
        <f t="shared" si="37"/>
        <v>Tranche C</v>
      </c>
      <c r="F2386" s="119">
        <f>IFERROR((VLOOKUP(E2386,'Simulations - Consolidé'!$A$41:$P$45,13,0)*D2386+VLOOKUP(E2386,'Simulations - Consolidé'!$A$41:$P$45,14,0)),"")*$B$6</f>
        <v>49125.915903614456</v>
      </c>
      <c r="G2386" s="119" t="str" cm="1">
        <f t="array" ref="G2386">IF(SUMIF('BDD de référence'!$B$6:$B$4786,A2386,'BDD de référence'!$I$6:$I$4786)&gt;0,IFERROR((VLOOKUP(E2386,'Volet 1 - Domaines 2&amp;3'!$A$39:$L$43,11,0)*D2386+VLOOKUP(E2386,'Volet 1 - Domaines 2&amp;3'!$A$39:$L$43,12,0))*$B$6,error),"")</f>
        <v/>
      </c>
      <c r="H2386" s="119" cm="1">
        <f t="array" ref="H2386">IF(SUMIF('BDD de référence'!$B$6:$B$4786,A2386,'BDD de référence'!$J$6:$J$4786)&gt;0,IFERROR((VLOOKUP(E2386,'Volet 1 - Domaines 2&amp;3'!$A$39:$L$43,11,0)*D2386+VLOOKUP(E2386,'Volet 1 - Domaines 2&amp;3'!$A$39:$L$43,12,0))*$B$6,error),"")</f>
        <v>24222.292289156623</v>
      </c>
      <c r="I2386" s="119">
        <f>IFERROR((VLOOKUP(E2386,'Simulations - Consolidé'!$A$41:$P$45,15,0)*D2386+VLOOKUP(E2386,'Simulations - Consolidé'!$A$41:$P$45,16,0)),"")*$C$6</f>
        <v>21356.029438730533</v>
      </c>
      <c r="J2386" s="167">
        <v>12994.050000000001</v>
      </c>
      <c r="K2386" s="167">
        <v>15592.86</v>
      </c>
      <c r="L2386" s="167">
        <v>10663.7</v>
      </c>
      <c r="M2386" s="167">
        <v>12796.44</v>
      </c>
      <c r="N2386" s="167">
        <v>7626.99</v>
      </c>
      <c r="O2386" s="167">
        <v>9152.39</v>
      </c>
    </row>
    <row r="2387" spans="1:15">
      <c r="A2387" s="1" t="s">
        <v>10033</v>
      </c>
      <c r="B2387" s="1" t="str">
        <f>VLOOKUP(A2387,'BDD de référence'!$B$5:$D$5006,3,0)</f>
        <v>83</v>
      </c>
      <c r="C2387" s="1" t="str">
        <f>VLOOKUP(A2387,'BDD de référence'!$B$5:$E$5006,4,0)</f>
        <v>Provence-Alpes-Côte d'Azur</v>
      </c>
      <c r="D2387" s="201">
        <v>7953</v>
      </c>
      <c r="E2387" s="189" t="str">
        <f t="shared" si="37"/>
        <v>Tranche B</v>
      </c>
      <c r="F2387" s="119">
        <f>IFERROR((VLOOKUP(E2387,'Simulations - Consolidé'!$A$41:$P$45,13,0)*D2387+VLOOKUP(E2387,'Simulations - Consolidé'!$A$41:$P$45,14,0)),"")*$B$6</f>
        <v>21654.270967741933</v>
      </c>
      <c r="G2387" s="119" t="str" cm="1">
        <f t="array" ref="G2387">IF(SUMIF('BDD de référence'!$B$6:$B$4786,A2387,'BDD de référence'!$I$6:$I$4786)&gt;0,IFERROR((VLOOKUP(E2387,'Volet 1 - Domaines 2&amp;3'!$A$39:$L$43,11,0)*D2387+VLOOKUP(E2387,'Volet 1 - Domaines 2&amp;3'!$A$39:$L$43,12,0))*$B$6,error),"")</f>
        <v/>
      </c>
      <c r="H2387" s="119" t="str" cm="1">
        <f t="array" ref="H2387">IF(SUMIF('BDD de référence'!$B$6:$B$4786,A2387,'BDD de référence'!$J$6:$J$4786)&gt;0,IFERROR((VLOOKUP(E2387,'Volet 1 - Domaines 2&amp;3'!$A$39:$L$43,11,0)*D2387+VLOOKUP(E2387,'Volet 1 - Domaines 2&amp;3'!$A$39:$L$43,12,0))*$B$6,error),"")</f>
        <v/>
      </c>
      <c r="I2387" s="119">
        <f>IFERROR((VLOOKUP(E2387,'Simulations - Consolidé'!$A$41:$P$45,15,0)*D2387+VLOOKUP(E2387,'Simulations - Consolidé'!$A$41:$P$45,16,0)),"")*$C$6</f>
        <v>9413.549645948071</v>
      </c>
      <c r="J2387" s="167">
        <v>6531.81</v>
      </c>
      <c r="K2387" s="167">
        <v>7838.18</v>
      </c>
      <c r="L2387" s="167">
        <v>5672.85</v>
      </c>
      <c r="M2387" s="167">
        <v>6807.42</v>
      </c>
      <c r="N2387" s="167">
        <v>5493.5300000000007</v>
      </c>
      <c r="O2387" s="167">
        <v>6592.24</v>
      </c>
    </row>
    <row r="2388" spans="1:15">
      <c r="A2388" s="1" t="s">
        <v>9966</v>
      </c>
      <c r="B2388" s="1" t="str">
        <f>VLOOKUP(A2388,'BDD de référence'!$B$5:$D$5006,3,0)</f>
        <v>83</v>
      </c>
      <c r="C2388" s="1" t="str">
        <f>VLOOKUP(A2388,'BDD de référence'!$B$5:$E$5006,4,0)</f>
        <v>Provence-Alpes-Côte d'Azur</v>
      </c>
      <c r="D2388" s="201">
        <v>37403</v>
      </c>
      <c r="E2388" s="189" t="str">
        <f t="shared" si="37"/>
        <v>Tranche C</v>
      </c>
      <c r="F2388" s="119">
        <f>IFERROR((VLOOKUP(E2388,'Simulations - Consolidé'!$A$41:$P$45,13,0)*D2388+VLOOKUP(E2388,'Simulations - Consolidé'!$A$41:$P$45,14,0)),"")*$B$6</f>
        <v>47026.94024096385</v>
      </c>
      <c r="G2388" s="119" t="str" cm="1">
        <f t="array" ref="G2388">IF(SUMIF('BDD de référence'!$B$6:$B$4786,A2388,'BDD de référence'!$I$6:$I$4786)&gt;0,IFERROR((VLOOKUP(E2388,'Volet 1 - Domaines 2&amp;3'!$A$39:$L$43,11,0)*D2388+VLOOKUP(E2388,'Volet 1 - Domaines 2&amp;3'!$A$39:$L$43,12,0))*$B$6,error),"")</f>
        <v/>
      </c>
      <c r="H2388" s="119" t="str" cm="1">
        <f t="array" ref="H2388">IF(SUMIF('BDD de référence'!$B$6:$B$4786,A2388,'BDD de référence'!$J$6:$J$4786)&gt;0,IFERROR((VLOOKUP(E2388,'Volet 1 - Domaines 2&amp;3'!$A$39:$L$43,11,0)*D2388+VLOOKUP(E2388,'Volet 1 - Domaines 2&amp;3'!$A$39:$L$43,12,0))*$B$6,error),"")</f>
        <v/>
      </c>
      <c r="I2388" s="119">
        <f>IFERROR((VLOOKUP(E2388,'Simulations - Consolidé'!$A$41:$P$45,15,0)*D2388+VLOOKUP(E2388,'Simulations - Consolidé'!$A$41:$P$45,16,0)),"")*$C$6</f>
        <v>20443.562256832211</v>
      </c>
      <c r="J2388" s="167">
        <v>12449.33</v>
      </c>
      <c r="K2388" s="167">
        <v>14939.2</v>
      </c>
      <c r="L2388" s="167">
        <v>10391.34</v>
      </c>
      <c r="M2388" s="167">
        <v>12469.61</v>
      </c>
      <c r="N2388" s="167">
        <v>7384.9000000000005</v>
      </c>
      <c r="O2388" s="167">
        <v>8861.8799999999992</v>
      </c>
    </row>
    <row r="2389" spans="1:15">
      <c r="A2389" s="1" t="s">
        <v>10007</v>
      </c>
      <c r="B2389" s="1" t="str">
        <f>VLOOKUP(A2389,'BDD de référence'!$B$5:$D$5006,3,0)</f>
        <v>83</v>
      </c>
      <c r="C2389" s="1" t="str">
        <f>VLOOKUP(A2389,'BDD de référence'!$B$5:$E$5006,4,0)</f>
        <v>Provence-Alpes-Côte d'Azur</v>
      </c>
      <c r="D2389" s="201">
        <v>14393.5</v>
      </c>
      <c r="E2389" s="189" t="str">
        <f t="shared" si="37"/>
        <v>Tranche B</v>
      </c>
      <c r="F2389" s="119">
        <f>IFERROR((VLOOKUP(E2389,'Simulations - Consolidé'!$A$41:$P$45,13,0)*D2389+VLOOKUP(E2389,'Simulations - Consolidé'!$A$41:$P$45,14,0)),"")*$B$6</f>
        <v>30130.799999999999</v>
      </c>
      <c r="G2389" s="119" t="str" cm="1">
        <f t="array" ref="G2389">IF(SUMIF('BDD de référence'!$B$6:$B$4786,A2389,'BDD de référence'!$I$6:$I$4786)&gt;0,IFERROR((VLOOKUP(E2389,'Volet 1 - Domaines 2&amp;3'!$A$39:$L$43,11,0)*D2389+VLOOKUP(E2389,'Volet 1 - Domaines 2&amp;3'!$A$39:$L$43,12,0))*$B$6,error),"")</f>
        <v/>
      </c>
      <c r="H2389" s="119" t="str" cm="1">
        <f t="array" ref="H2389">IF(SUMIF('BDD de référence'!$B$6:$B$4786,A2389,'BDD de référence'!$J$6:$J$4786)&gt;0,IFERROR((VLOOKUP(E2389,'Volet 1 - Domaines 2&amp;3'!$A$39:$L$43,11,0)*D2389+VLOOKUP(E2389,'Volet 1 - Domaines 2&amp;3'!$A$39:$L$43,12,0))*$B$6,error),"")</f>
        <v/>
      </c>
      <c r="I2389" s="119">
        <f>IFERROR((VLOOKUP(E2389,'Simulations - Consolidé'!$A$41:$P$45,15,0)*D2389+VLOOKUP(E2389,'Simulations - Consolidé'!$A$41:$P$45,16,0)),"")*$C$6</f>
        <v>13098.468292682926</v>
      </c>
      <c r="J2389" s="167">
        <v>8436.25</v>
      </c>
      <c r="K2389" s="167">
        <v>10123.5</v>
      </c>
      <c r="L2389" s="167">
        <v>7404.17</v>
      </c>
      <c r="M2389" s="167">
        <v>8885.01</v>
      </c>
      <c r="N2389" s="167">
        <v>6012.92</v>
      </c>
      <c r="O2389" s="167">
        <v>7215.51</v>
      </c>
    </row>
    <row r="2390" spans="1:15">
      <c r="A2390" s="1" t="s">
        <v>10010</v>
      </c>
      <c r="B2390" s="1" t="str">
        <f>VLOOKUP(A2390,'BDD de référence'!$B$5:$D$5006,3,0)</f>
        <v>83</v>
      </c>
      <c r="C2390" s="1" t="str">
        <f>VLOOKUP(A2390,'BDD de référence'!$B$5:$E$5006,4,0)</f>
        <v>Provence-Alpes-Côte d'Azur</v>
      </c>
      <c r="D2390" s="201">
        <v>12992.5</v>
      </c>
      <c r="E2390" s="189" t="str">
        <f t="shared" si="37"/>
        <v>Tranche B</v>
      </c>
      <c r="F2390" s="119">
        <f>IFERROR((VLOOKUP(E2390,'Simulations - Consolidé'!$A$41:$P$45,13,0)*D2390+VLOOKUP(E2390,'Simulations - Consolidé'!$A$41:$P$45,14,0)),"")*$B$6</f>
        <v>28286.903225806447</v>
      </c>
      <c r="G2390" s="119" t="str" cm="1">
        <f t="array" ref="G2390">IF(SUMIF('BDD de référence'!$B$6:$B$4786,A2390,'BDD de référence'!$I$6:$I$4786)&gt;0,IFERROR((VLOOKUP(E2390,'Volet 1 - Domaines 2&amp;3'!$A$39:$L$43,11,0)*D2390+VLOOKUP(E2390,'Volet 1 - Domaines 2&amp;3'!$A$39:$L$43,12,0))*$B$6,error),"")</f>
        <v/>
      </c>
      <c r="H2390" s="119" t="str" cm="1">
        <f t="array" ref="H2390">IF(SUMIF('BDD de référence'!$B$6:$B$4786,A2390,'BDD de référence'!$J$6:$J$4786)&gt;0,IFERROR((VLOOKUP(E2390,'Volet 1 - Domaines 2&amp;3'!$A$39:$L$43,11,0)*D2390+VLOOKUP(E2390,'Volet 1 - Domaines 2&amp;3'!$A$39:$L$43,12,0))*$B$6,error),"")</f>
        <v/>
      </c>
      <c r="I2390" s="119">
        <f>IFERROR((VLOOKUP(E2390,'Simulations - Consolidé'!$A$41:$P$45,15,0)*D2390+VLOOKUP(E2390,'Simulations - Consolidé'!$A$41:$P$45,16,0)),"")*$C$6</f>
        <v>12296.889063729346</v>
      </c>
      <c r="J2390" s="167">
        <v>8021.99</v>
      </c>
      <c r="K2390" s="167">
        <v>9626.39</v>
      </c>
      <c r="L2390" s="167">
        <v>7027.56</v>
      </c>
      <c r="M2390" s="167">
        <v>8433.08</v>
      </c>
      <c r="N2390" s="167">
        <v>5899.9400000000005</v>
      </c>
      <c r="O2390" s="167">
        <v>7079.93</v>
      </c>
    </row>
    <row r="2391" spans="1:15">
      <c r="A2391" s="1" t="s">
        <v>9983</v>
      </c>
      <c r="B2391" s="1" t="str">
        <f>VLOOKUP(A2391,'BDD de référence'!$B$5:$D$5006,3,0)</f>
        <v>83</v>
      </c>
      <c r="C2391" s="1" t="str">
        <f>VLOOKUP(A2391,'BDD de référence'!$B$5:$E$5006,4,0)</f>
        <v>Provence-Alpes-Côte d'Azur</v>
      </c>
      <c r="D2391" s="201">
        <v>18256.25</v>
      </c>
      <c r="E2391" s="189" t="str">
        <f t="shared" si="37"/>
        <v>Tranche B</v>
      </c>
      <c r="F2391" s="119">
        <f>IFERROR((VLOOKUP(E2391,'Simulations - Consolidé'!$A$41:$P$45,13,0)*D2391+VLOOKUP(E2391,'Simulations - Consolidé'!$A$41:$P$45,14,0)),"")*$B$6</f>
        <v>35214.677419354834</v>
      </c>
      <c r="G2391" s="119" t="str" cm="1">
        <f t="array" ref="G2391">IF(SUMIF('BDD de référence'!$B$6:$B$4786,A2391,'BDD de référence'!$I$6:$I$4786)&gt;0,IFERROR((VLOOKUP(E2391,'Volet 1 - Domaines 2&amp;3'!$A$39:$L$43,11,0)*D2391+VLOOKUP(E2391,'Volet 1 - Domaines 2&amp;3'!$A$39:$L$43,12,0))*$B$6,error),"")</f>
        <v/>
      </c>
      <c r="H2391" s="119" t="str" cm="1">
        <f t="array" ref="H2391">IF(SUMIF('BDD de référence'!$B$6:$B$4786,A2391,'BDD de référence'!$J$6:$J$4786)&gt;0,IFERROR((VLOOKUP(E2391,'Volet 1 - Domaines 2&amp;3'!$A$39:$L$43,11,0)*D2391+VLOOKUP(E2391,'Volet 1 - Domaines 2&amp;3'!$A$39:$L$43,12,0))*$B$6,error),"")</f>
        <v/>
      </c>
      <c r="I2391" s="119">
        <f>IFERROR((VLOOKUP(E2391,'Simulations - Consolidé'!$A$41:$P$45,15,0)*D2391+VLOOKUP(E2391,'Simulations - Consolidé'!$A$41:$P$45,16,0)),"")*$C$6</f>
        <v>15308.532651455544</v>
      </c>
      <c r="J2391" s="167">
        <v>9578.4699999999993</v>
      </c>
      <c r="K2391" s="167">
        <v>11494.17</v>
      </c>
      <c r="L2391" s="167">
        <v>8442.5500000000011</v>
      </c>
      <c r="M2391" s="167">
        <v>10131.06</v>
      </c>
      <c r="N2391" s="167">
        <v>6324.4400000000005</v>
      </c>
      <c r="O2391" s="167">
        <v>7589.33</v>
      </c>
    </row>
    <row r="2392" spans="1:15">
      <c r="A2392" s="1" t="s">
        <v>9986</v>
      </c>
      <c r="B2392" s="1" t="str">
        <f>VLOOKUP(A2392,'BDD de référence'!$B$5:$D$5006,3,0)</f>
        <v>83</v>
      </c>
      <c r="C2392" s="1" t="str">
        <f>VLOOKUP(A2392,'BDD de référence'!$B$5:$E$5006,4,0)</f>
        <v>Provence-Alpes-Côte d'Azur</v>
      </c>
      <c r="D2392" s="201">
        <v>17028</v>
      </c>
      <c r="E2392" s="189" t="str">
        <f t="shared" si="37"/>
        <v>Tranche B</v>
      </c>
      <c r="F2392" s="119">
        <f>IFERROR((VLOOKUP(E2392,'Simulations - Consolidé'!$A$41:$P$45,13,0)*D2392+VLOOKUP(E2392,'Simulations - Consolidé'!$A$41:$P$45,14,0)),"")*$B$6</f>
        <v>33598.141935483865</v>
      </c>
      <c r="G2392" s="119" t="str" cm="1">
        <f t="array" ref="G2392">IF(SUMIF('BDD de référence'!$B$6:$B$4786,A2392,'BDD de référence'!$I$6:$I$4786)&gt;0,IFERROR((VLOOKUP(E2392,'Volet 1 - Domaines 2&amp;3'!$A$39:$L$43,11,0)*D2392+VLOOKUP(E2392,'Volet 1 - Domaines 2&amp;3'!$A$39:$L$43,12,0))*$B$6,error),"")</f>
        <v/>
      </c>
      <c r="H2392" s="119" cm="1">
        <f t="array" ref="H2392">IF(SUMIF('BDD de référence'!$B$6:$B$4786,A2392,'BDD de référence'!$J$6:$J$4786)&gt;0,IFERROR((VLOOKUP(E2392,'Volet 1 - Domaines 2&amp;3'!$A$39:$L$43,11,0)*D2392+VLOOKUP(E2392,'Volet 1 - Domaines 2&amp;3'!$A$39:$L$43,12,0))*$B$6,error),"")</f>
        <v>18198.993548387094</v>
      </c>
      <c r="I2392" s="119">
        <f>IFERROR((VLOOKUP(E2392,'Simulations - Consolidé'!$A$41:$P$45,15,0)*D2392+VLOOKUP(E2392,'Simulations - Consolidé'!$A$41:$P$45,16,0)),"")*$C$6</f>
        <v>14605.791974822974</v>
      </c>
      <c r="J2392" s="167">
        <v>9215.2800000000007</v>
      </c>
      <c r="K2392" s="167">
        <v>11058.34</v>
      </c>
      <c r="L2392" s="167">
        <v>8112.37</v>
      </c>
      <c r="M2392" s="167">
        <v>9734.85</v>
      </c>
      <c r="N2392" s="167">
        <v>6225.39</v>
      </c>
      <c r="O2392" s="167">
        <v>7470.47</v>
      </c>
    </row>
    <row r="2393" spans="1:15">
      <c r="A2393" s="1" t="s">
        <v>9992</v>
      </c>
      <c r="B2393" s="1" t="str">
        <f>VLOOKUP(A2393,'BDD de référence'!$B$5:$D$5006,3,0)</f>
        <v>83</v>
      </c>
      <c r="C2393" s="1" t="str">
        <f>VLOOKUP(A2393,'BDD de référence'!$B$5:$E$5006,4,0)</f>
        <v>Provence-Alpes-Côte d'Azur</v>
      </c>
      <c r="D2393" s="201">
        <v>16091.5</v>
      </c>
      <c r="E2393" s="189" t="str">
        <f t="shared" si="37"/>
        <v>Tranche B</v>
      </c>
      <c r="F2393" s="119">
        <f>IFERROR((VLOOKUP(E2393,'Simulations - Consolidé'!$A$41:$P$45,13,0)*D2393+VLOOKUP(E2393,'Simulations - Consolidé'!$A$41:$P$45,14,0)),"")*$B$6</f>
        <v>32365.58709677419</v>
      </c>
      <c r="G2393" s="119" t="str" cm="1">
        <f t="array" ref="G2393">IF(SUMIF('BDD de référence'!$B$6:$B$4786,A2393,'BDD de référence'!$I$6:$I$4786)&gt;0,IFERROR((VLOOKUP(E2393,'Volet 1 - Domaines 2&amp;3'!$A$39:$L$43,11,0)*D2393+VLOOKUP(E2393,'Volet 1 - Domaines 2&amp;3'!$A$39:$L$43,12,0))*$B$6,error),"")</f>
        <v/>
      </c>
      <c r="H2393" s="119" t="str" cm="1">
        <f t="array" ref="H2393">IF(SUMIF('BDD de référence'!$B$6:$B$4786,A2393,'BDD de référence'!$J$6:$J$4786)&gt;0,IFERROR((VLOOKUP(E2393,'Volet 1 - Domaines 2&amp;3'!$A$39:$L$43,11,0)*D2393+VLOOKUP(E2393,'Volet 1 - Domaines 2&amp;3'!$A$39:$L$43,12,0))*$B$6,error),"")</f>
        <v/>
      </c>
      <c r="I2393" s="119">
        <f>IFERROR((VLOOKUP(E2393,'Simulations - Consolidé'!$A$41:$P$45,15,0)*D2393+VLOOKUP(E2393,'Simulations - Consolidé'!$A$41:$P$45,16,0)),"")*$C$6</f>
        <v>14069.975452399685</v>
      </c>
      <c r="J2393" s="167">
        <v>8938.35</v>
      </c>
      <c r="K2393" s="167">
        <v>10726.02</v>
      </c>
      <c r="L2393" s="167">
        <v>7860.63</v>
      </c>
      <c r="M2393" s="167">
        <v>9432.76</v>
      </c>
      <c r="N2393" s="167">
        <v>6149.8600000000006</v>
      </c>
      <c r="O2393" s="167">
        <v>7379.84</v>
      </c>
    </row>
    <row r="2394" spans="1:15">
      <c r="A2394" s="1" t="s">
        <v>9930</v>
      </c>
      <c r="B2394" s="1" t="str">
        <f>VLOOKUP(A2394,'BDD de référence'!$B$5:$D$5006,3,0)</f>
        <v>83</v>
      </c>
      <c r="C2394" s="1" t="str">
        <f>VLOOKUP(A2394,'BDD de référence'!$B$5:$E$5006,4,0)</f>
        <v>Provence-Alpes-Côte d'Azur</v>
      </c>
      <c r="D2394" s="201">
        <v>46030</v>
      </c>
      <c r="E2394" s="189" t="str">
        <f t="shared" si="37"/>
        <v>Tranche C</v>
      </c>
      <c r="F2394" s="119">
        <f>IFERROR((VLOOKUP(E2394,'Simulations - Consolidé'!$A$41:$P$45,13,0)*D2394+VLOOKUP(E2394,'Simulations - Consolidé'!$A$41:$P$45,14,0)),"")*$B$6</f>
        <v>50631.571084337353</v>
      </c>
      <c r="G2394" s="119" t="str" cm="1">
        <f t="array" ref="G2394">IF(SUMIF('BDD de référence'!$B$6:$B$4786,A2394,'BDD de référence'!$I$6:$I$4786)&gt;0,IFERROR((VLOOKUP(E2394,'Volet 1 - Domaines 2&amp;3'!$A$39:$L$43,11,0)*D2394+VLOOKUP(E2394,'Volet 1 - Domaines 2&amp;3'!$A$39:$L$43,12,0))*$B$6,error),"")</f>
        <v/>
      </c>
      <c r="H2394" s="119" t="str" cm="1">
        <f t="array" ref="H2394">IF(SUMIF('BDD de référence'!$B$6:$B$4786,A2394,'BDD de référence'!$J$6:$J$4786)&gt;0,IFERROR((VLOOKUP(E2394,'Volet 1 - Domaines 2&amp;3'!$A$39:$L$43,11,0)*D2394+VLOOKUP(E2394,'Volet 1 - Domaines 2&amp;3'!$A$39:$L$43,12,0))*$B$6,error),"")</f>
        <v/>
      </c>
      <c r="I2394" s="119">
        <f>IFERROR((VLOOKUP(E2394,'Simulations - Consolidé'!$A$41:$P$45,15,0)*D2394+VLOOKUP(E2394,'Simulations - Consolidé'!$A$41:$P$45,16,0)),"")*$C$6</f>
        <v>22010.568204525422</v>
      </c>
      <c r="J2394" s="167">
        <v>13384.79</v>
      </c>
      <c r="K2394" s="167">
        <v>16061.75</v>
      </c>
      <c r="L2394" s="167">
        <v>10859.06</v>
      </c>
      <c r="M2394" s="167">
        <v>13030.880000000001</v>
      </c>
      <c r="N2394" s="167">
        <v>7800.65</v>
      </c>
      <c r="O2394" s="167">
        <v>9360.7800000000007</v>
      </c>
    </row>
    <row r="2395" spans="1:15">
      <c r="A2395" s="1" t="s">
        <v>10045</v>
      </c>
      <c r="B2395" s="1" t="str">
        <f>VLOOKUP(A2395,'BDD de référence'!$B$5:$D$5006,3,0)</f>
        <v>83</v>
      </c>
      <c r="C2395" s="1" t="str">
        <f>VLOOKUP(A2395,'BDD de référence'!$B$5:$E$5006,4,0)</f>
        <v>Provence-Alpes-Côte d'Azur</v>
      </c>
      <c r="D2395" s="201">
        <v>4023.5</v>
      </c>
      <c r="E2395" s="189" t="str">
        <f t="shared" si="37"/>
        <v>Tranche A</v>
      </c>
      <c r="F2395" s="119">
        <f>IFERROR((VLOOKUP(E2395,'Simulations - Consolidé'!$A$41:$P$45,13,0)*D2395+VLOOKUP(E2395,'Simulations - Consolidé'!$A$41:$P$45,14,0)),"")*$B$6</f>
        <v>18231.407142857144</v>
      </c>
      <c r="G2395" s="119" t="str" cm="1">
        <f t="array" ref="G2395">IF(SUMIF('BDD de référence'!$B$6:$B$4786,A2395,'BDD de référence'!$I$6:$I$4786)&gt;0,IFERROR((VLOOKUP(E2395,'Volet 1 - Domaines 2&amp;3'!$A$39:$L$43,11,0)*D2395+VLOOKUP(E2395,'Volet 1 - Domaines 2&amp;3'!$A$39:$L$43,12,0))*$B$6,error),"")</f>
        <v/>
      </c>
      <c r="H2395" s="119" t="str" cm="1">
        <f t="array" ref="H2395">IF(SUMIF('BDD de référence'!$B$6:$B$4786,A2395,'BDD de référence'!$J$6:$J$4786)&gt;0,IFERROR((VLOOKUP(E2395,'Volet 1 - Domaines 2&amp;3'!$A$39:$L$43,11,0)*D2395+VLOOKUP(E2395,'Volet 1 - Domaines 2&amp;3'!$A$39:$L$43,12,0))*$B$6,error),"")</f>
        <v/>
      </c>
      <c r="I2395" s="119">
        <f>IFERROR((VLOOKUP(E2395,'Simulations - Consolidé'!$A$41:$P$45,15,0)*D2395+VLOOKUP(E2395,'Simulations - Consolidé'!$A$41:$P$45,16,0)),"")*$C$6</f>
        <v>7925.561498257839</v>
      </c>
      <c r="J2395" s="167">
        <v>5541.3200000000006</v>
      </c>
      <c r="K2395" s="167">
        <v>6649.59</v>
      </c>
      <c r="L2395" s="167">
        <v>4885.1499999999996</v>
      </c>
      <c r="M2395" s="167">
        <v>5862.18</v>
      </c>
      <c r="N2395" s="167">
        <v>5062.33</v>
      </c>
      <c r="O2395" s="167">
        <v>6074.8</v>
      </c>
    </row>
    <row r="2396" spans="1:15">
      <c r="A2396" s="1" t="s">
        <v>9995</v>
      </c>
      <c r="B2396" s="1" t="str">
        <f>VLOOKUP(A2396,'BDD de référence'!$B$5:$D$5006,3,0)</f>
        <v>83</v>
      </c>
      <c r="C2396" s="1" t="str">
        <f>VLOOKUP(A2396,'BDD de référence'!$B$5:$E$5006,4,0)</f>
        <v>Provence-Alpes-Côte d'Azur</v>
      </c>
      <c r="D2396" s="201">
        <v>15699.25</v>
      </c>
      <c r="E2396" s="189" t="str">
        <f t="shared" si="37"/>
        <v>Tranche B</v>
      </c>
      <c r="F2396" s="119">
        <f>IFERROR((VLOOKUP(E2396,'Simulations - Consolidé'!$A$41:$P$45,13,0)*D2396+VLOOKUP(E2396,'Simulations - Consolidé'!$A$41:$P$45,14,0)),"")*$B$6</f>
        <v>31849.335483870964</v>
      </c>
      <c r="G2396" s="119" t="str" cm="1">
        <f t="array" ref="G2396">IF(SUMIF('BDD de référence'!$B$6:$B$4786,A2396,'BDD de référence'!$I$6:$I$4786)&gt;0,IFERROR((VLOOKUP(E2396,'Volet 1 - Domaines 2&amp;3'!$A$39:$L$43,11,0)*D2396+VLOOKUP(E2396,'Volet 1 - Domaines 2&amp;3'!$A$39:$L$43,12,0))*$B$6,error),"")</f>
        <v/>
      </c>
      <c r="H2396" s="119" t="str" cm="1">
        <f t="array" ref="H2396">IF(SUMIF('BDD de référence'!$B$6:$B$4786,A2396,'BDD de référence'!$J$6:$J$4786)&gt;0,IFERROR((VLOOKUP(E2396,'Volet 1 - Domaines 2&amp;3'!$A$39:$L$43,11,0)*D2396+VLOOKUP(E2396,'Volet 1 - Domaines 2&amp;3'!$A$39:$L$43,12,0))*$B$6,error),"")</f>
        <v/>
      </c>
      <c r="I2396" s="119">
        <f>IFERROR((VLOOKUP(E2396,'Simulations - Consolidé'!$A$41:$P$45,15,0)*D2396+VLOOKUP(E2396,'Simulations - Consolidé'!$A$41:$P$45,16,0)),"")*$C$6</f>
        <v>13845.550432730133</v>
      </c>
      <c r="J2396" s="167">
        <v>8822.3700000000008</v>
      </c>
      <c r="K2396" s="167">
        <v>10586.85</v>
      </c>
      <c r="L2396" s="167">
        <v>7755.18</v>
      </c>
      <c r="M2396" s="167">
        <v>9306.2199999999993</v>
      </c>
      <c r="N2396" s="167">
        <v>6118.2300000000005</v>
      </c>
      <c r="O2396" s="167">
        <v>7341.88</v>
      </c>
    </row>
    <row r="2397" spans="1:15">
      <c r="A2397" s="1" t="s">
        <v>10120</v>
      </c>
      <c r="B2397" s="1" t="str">
        <f>VLOOKUP(A2397,'BDD de référence'!$B$5:$D$5006,3,0)</f>
        <v>84</v>
      </c>
      <c r="C2397" s="1" t="str">
        <f>VLOOKUP(A2397,'BDD de référence'!$B$5:$E$5006,4,0)</f>
        <v>Provence-Alpes-Côte d'Azur</v>
      </c>
      <c r="D2397" s="201">
        <v>28727</v>
      </c>
      <c r="E2397" s="189" t="str">
        <f t="shared" si="37"/>
        <v>Tranche C</v>
      </c>
      <c r="F2397" s="119">
        <f>IFERROR((VLOOKUP(E2397,'Simulations - Consolidé'!$A$41:$P$45,13,0)*D2397+VLOOKUP(E2397,'Simulations - Consolidé'!$A$41:$P$45,14,0)),"")*$B$6</f>
        <v>43401.835662650599</v>
      </c>
      <c r="G2397" s="119" t="str" cm="1">
        <f t="array" ref="G2397">IF(SUMIF('BDD de référence'!$B$6:$B$4786,A2397,'BDD de référence'!$I$6:$I$4786)&gt;0,IFERROR((VLOOKUP(E2397,'Volet 1 - Domaines 2&amp;3'!$A$39:$L$43,11,0)*D2397+VLOOKUP(E2397,'Volet 1 - Domaines 2&amp;3'!$A$39:$L$43,12,0))*$B$6,error),"")</f>
        <v/>
      </c>
      <c r="H2397" s="119" cm="1">
        <f t="array" ref="H2397">IF(SUMIF('BDD de référence'!$B$6:$B$4786,A2397,'BDD de référence'!$J$6:$J$4786)&gt;0,IFERROR((VLOOKUP(E2397,'Volet 1 - Domaines 2&amp;3'!$A$39:$L$43,11,0)*D2397+VLOOKUP(E2397,'Volet 1 - Domaines 2&amp;3'!$A$39:$L$43,12,0))*$B$6,error),"")</f>
        <v>22763.213012048189</v>
      </c>
      <c r="I2397" s="119">
        <f>IFERROR((VLOOKUP(E2397,'Simulations - Consolidé'!$A$41:$P$45,15,0)*D2397+VLOOKUP(E2397,'Simulations - Consolidé'!$A$41:$P$45,16,0)),"")*$C$6</f>
        <v>18867.655962386132</v>
      </c>
      <c r="J2397" s="167">
        <v>11508.56</v>
      </c>
      <c r="K2397" s="167">
        <v>13810.28</v>
      </c>
      <c r="L2397" s="167">
        <v>9920.9500000000007</v>
      </c>
      <c r="M2397" s="167">
        <v>11905.14</v>
      </c>
      <c r="N2397" s="167">
        <v>6966.77</v>
      </c>
      <c r="O2397" s="167">
        <v>8360.130000000001</v>
      </c>
    </row>
    <row r="2398" spans="1:15">
      <c r="A2398" s="1" t="s">
        <v>10171</v>
      </c>
      <c r="B2398" s="1" t="str">
        <f>VLOOKUP(A2398,'BDD de référence'!$B$5:$D$5006,3,0)</f>
        <v>84</v>
      </c>
      <c r="C2398" s="1" t="str">
        <f>VLOOKUP(A2398,'BDD de référence'!$B$5:$E$5006,4,0)</f>
        <v>Provence-Alpes-Côte d'Azur</v>
      </c>
      <c r="D2398" s="201">
        <v>3334</v>
      </c>
      <c r="E2398" s="189" t="str">
        <f t="shared" si="37"/>
        <v>Tranche A</v>
      </c>
      <c r="F2398" s="119">
        <f>IFERROR((VLOOKUP(E2398,'Simulations - Consolidé'!$A$41:$P$45,13,0)*D2398+VLOOKUP(E2398,'Simulations - Consolidé'!$A$41:$P$45,14,0)),"")*$B$6</f>
        <v>17729.057142857142</v>
      </c>
      <c r="G2398" s="119" t="str" cm="1">
        <f t="array" ref="G2398">IF(SUMIF('BDD de référence'!$B$6:$B$4786,A2398,'BDD de référence'!$I$6:$I$4786)&gt;0,IFERROR((VLOOKUP(E2398,'Volet 1 - Domaines 2&amp;3'!$A$39:$L$43,11,0)*D2398+VLOOKUP(E2398,'Volet 1 - Domaines 2&amp;3'!$A$39:$L$43,12,0))*$B$6,error),"")</f>
        <v/>
      </c>
      <c r="H2398" s="119" t="str" cm="1">
        <f t="array" ref="H2398">IF(SUMIF('BDD de référence'!$B$6:$B$4786,A2398,'BDD de référence'!$J$6:$J$4786)&gt;0,IFERROR((VLOOKUP(E2398,'Volet 1 - Domaines 2&amp;3'!$A$39:$L$43,11,0)*D2398+VLOOKUP(E2398,'Volet 1 - Domaines 2&amp;3'!$A$39:$L$43,12,0))*$B$6,error),"")</f>
        <v/>
      </c>
      <c r="I2398" s="119">
        <f>IFERROR((VLOOKUP(E2398,'Simulations - Consolidé'!$A$41:$P$45,15,0)*D2398+VLOOKUP(E2398,'Simulations - Consolidé'!$A$41:$P$45,16,0)),"")*$C$6</f>
        <v>7707.179790940766</v>
      </c>
      <c r="J2398" s="167">
        <v>5377.15</v>
      </c>
      <c r="K2398" s="167">
        <v>6452.58</v>
      </c>
      <c r="L2398" s="167">
        <v>4762.0300000000007</v>
      </c>
      <c r="M2398" s="167">
        <v>5714.4400000000005</v>
      </c>
      <c r="N2398" s="167">
        <v>4980.25</v>
      </c>
      <c r="O2398" s="167">
        <v>5976.3</v>
      </c>
    </row>
    <row r="2399" spans="1:15">
      <c r="A2399" s="1" t="s">
        <v>10100</v>
      </c>
      <c r="B2399" s="1" t="str">
        <f>VLOOKUP(A2399,'BDD de référence'!$B$5:$D$5006,3,0)</f>
        <v>84</v>
      </c>
      <c r="C2399" s="1" t="str">
        <f>VLOOKUP(A2399,'BDD de référence'!$B$5:$E$5006,4,0)</f>
        <v>Provence-Alpes-Côte d'Azur</v>
      </c>
      <c r="D2399" s="201">
        <v>53496.5</v>
      </c>
      <c r="E2399" s="189" t="str">
        <f t="shared" si="37"/>
        <v>Tranche C</v>
      </c>
      <c r="F2399" s="119">
        <f>IFERROR((VLOOKUP(E2399,'Simulations - Consolidé'!$A$41:$P$45,13,0)*D2399+VLOOKUP(E2399,'Simulations - Consolidé'!$A$41:$P$45,14,0)),"")*$B$6</f>
        <v>53751.308674698797</v>
      </c>
      <c r="G2399" s="119" t="str" cm="1">
        <f t="array" ref="G2399">IF(SUMIF('BDD de référence'!$B$6:$B$4786,A2399,'BDD de référence'!$I$6:$I$4786)&gt;0,IFERROR((VLOOKUP(E2399,'Volet 1 - Domaines 2&amp;3'!$A$39:$L$43,11,0)*D2399+VLOOKUP(E2399,'Volet 1 - Domaines 2&amp;3'!$A$39:$L$43,12,0))*$B$6,error),"")</f>
        <v/>
      </c>
      <c r="H2399" s="119" t="str" cm="1">
        <f t="array" ref="H2399">IF(SUMIF('BDD de référence'!$B$6:$B$4786,A2399,'BDD de référence'!$J$6:$J$4786)&gt;0,IFERROR((VLOOKUP(E2399,'Volet 1 - Domaines 2&amp;3'!$A$39:$L$43,11,0)*D2399+VLOOKUP(E2399,'Volet 1 - Domaines 2&amp;3'!$A$39:$L$43,12,0))*$B$6,error),"")</f>
        <v/>
      </c>
      <c r="I2399" s="119">
        <f>IFERROR((VLOOKUP(E2399,'Simulations - Consolidé'!$A$41:$P$45,15,0)*D2399+VLOOKUP(E2399,'Simulations - Consolidé'!$A$41:$P$45,16,0)),"")*$C$6</f>
        <v>23366.78124595945</v>
      </c>
      <c r="J2399" s="167">
        <v>14194.4</v>
      </c>
      <c r="K2399" s="167">
        <v>17033.28</v>
      </c>
      <c r="L2399" s="167">
        <v>11263.87</v>
      </c>
      <c r="M2399" s="167">
        <v>13516.65</v>
      </c>
      <c r="N2399" s="167">
        <v>8160.4800000000005</v>
      </c>
      <c r="O2399" s="167">
        <v>9792.58</v>
      </c>
    </row>
    <row r="2400" spans="1:15">
      <c r="A2400" s="1" t="s">
        <v>10166</v>
      </c>
      <c r="B2400" s="1" t="str">
        <f>VLOOKUP(A2400,'BDD de référence'!$B$5:$D$5006,3,0)</f>
        <v>84</v>
      </c>
      <c r="C2400" s="1" t="str">
        <f>VLOOKUP(A2400,'BDD de référence'!$B$5:$E$5006,4,0)</f>
        <v>Provence-Alpes-Côte d'Azur</v>
      </c>
      <c r="D2400" s="201">
        <v>4507</v>
      </c>
      <c r="E2400" s="189" t="str">
        <f t="shared" si="37"/>
        <v>Tranche A</v>
      </c>
      <c r="F2400" s="119">
        <f>IFERROR((VLOOKUP(E2400,'Simulations - Consolidé'!$A$41:$P$45,13,0)*D2400+VLOOKUP(E2400,'Simulations - Consolidé'!$A$41:$P$45,14,0)),"")*$B$6</f>
        <v>18583.671428571426</v>
      </c>
      <c r="G2400" s="119" t="str" cm="1">
        <f t="array" ref="G2400">IF(SUMIF('BDD de référence'!$B$6:$B$4786,A2400,'BDD de référence'!$I$6:$I$4786)&gt;0,IFERROR((VLOOKUP(E2400,'Volet 1 - Domaines 2&amp;3'!$A$39:$L$43,11,0)*D2400+VLOOKUP(E2400,'Volet 1 - Domaines 2&amp;3'!$A$39:$L$43,12,0))*$B$6,error),"")</f>
        <v/>
      </c>
      <c r="H2400" s="119" t="str" cm="1">
        <f t="array" ref="H2400">IF(SUMIF('BDD de référence'!$B$6:$B$4786,A2400,'BDD de référence'!$J$6:$J$4786)&gt;0,IFERROR((VLOOKUP(E2400,'Volet 1 - Domaines 2&amp;3'!$A$39:$L$43,11,0)*D2400+VLOOKUP(E2400,'Volet 1 - Domaines 2&amp;3'!$A$39:$L$43,12,0))*$B$6,error),"")</f>
        <v/>
      </c>
      <c r="I2400" s="119">
        <f>IFERROR((VLOOKUP(E2400,'Simulations - Consolidé'!$A$41:$P$45,15,0)*D2400+VLOOKUP(E2400,'Simulations - Consolidé'!$A$41:$P$45,16,0)),"")*$C$6</f>
        <v>8078.6979094076651</v>
      </c>
      <c r="J2400" s="167">
        <v>5656.4400000000005</v>
      </c>
      <c r="K2400" s="167">
        <v>6787.7300000000005</v>
      </c>
      <c r="L2400" s="167">
        <v>4971.5</v>
      </c>
      <c r="M2400" s="167">
        <v>5965.8</v>
      </c>
      <c r="N2400" s="167">
        <v>5119.8900000000003</v>
      </c>
      <c r="O2400" s="167">
        <v>6143.87</v>
      </c>
    </row>
    <row r="2401" spans="1:15">
      <c r="A2401" s="1" t="s">
        <v>10163</v>
      </c>
      <c r="B2401" s="1" t="str">
        <f>VLOOKUP(A2401,'BDD de référence'!$B$5:$D$5006,3,0)</f>
        <v>84</v>
      </c>
      <c r="C2401" s="1" t="str">
        <f>VLOOKUP(A2401,'BDD de référence'!$B$5:$E$5006,4,0)</f>
        <v>Provence-Alpes-Côte d'Azur</v>
      </c>
      <c r="D2401" s="201">
        <v>5805</v>
      </c>
      <c r="E2401" s="189" t="str">
        <f t="shared" si="37"/>
        <v>Tranche A</v>
      </c>
      <c r="F2401" s="119">
        <f>IFERROR((VLOOKUP(E2401,'Simulations - Consolidé'!$A$41:$P$45,13,0)*D2401+VLOOKUP(E2401,'Simulations - Consolidé'!$A$41:$P$45,14,0)),"")*$B$6</f>
        <v>19529.357142857141</v>
      </c>
      <c r="G2401" s="119" t="str" cm="1">
        <f t="array" ref="G2401">IF(SUMIF('BDD de référence'!$B$6:$B$4786,A2401,'BDD de référence'!$I$6:$I$4786)&gt;0,IFERROR((VLOOKUP(E2401,'Volet 1 - Domaines 2&amp;3'!$A$39:$L$43,11,0)*D2401+VLOOKUP(E2401,'Volet 1 - Domaines 2&amp;3'!$A$39:$L$43,12,0))*$B$6,error),"")</f>
        <v/>
      </c>
      <c r="H2401" s="119" t="str" cm="1">
        <f t="array" ref="H2401">IF(SUMIF('BDD de référence'!$B$6:$B$4786,A2401,'BDD de référence'!$J$6:$J$4786)&gt;0,IFERROR((VLOOKUP(E2401,'Volet 1 - Domaines 2&amp;3'!$A$39:$L$43,11,0)*D2401+VLOOKUP(E2401,'Volet 1 - Domaines 2&amp;3'!$A$39:$L$43,12,0))*$B$6,error),"")</f>
        <v/>
      </c>
      <c r="I2401" s="119">
        <f>IFERROR((VLOOKUP(E2401,'Simulations - Consolidé'!$A$41:$P$45,15,0)*D2401+VLOOKUP(E2401,'Simulations - Consolidé'!$A$41:$P$45,16,0)),"")*$C$6</f>
        <v>8489.8066202090595</v>
      </c>
      <c r="J2401" s="167">
        <v>5965.49</v>
      </c>
      <c r="K2401" s="167">
        <v>7158.59</v>
      </c>
      <c r="L2401" s="167">
        <v>5203.2800000000007</v>
      </c>
      <c r="M2401" s="167">
        <v>6243.9400000000005</v>
      </c>
      <c r="N2401" s="167">
        <v>5274.41</v>
      </c>
      <c r="O2401" s="167">
        <v>6329.3</v>
      </c>
    </row>
    <row r="2402" spans="1:15">
      <c r="A2402" s="1" t="s">
        <v>10091</v>
      </c>
      <c r="B2402" s="1" t="str">
        <f>VLOOKUP(A2402,'BDD de référence'!$B$5:$D$5006,3,0)</f>
        <v>84</v>
      </c>
      <c r="C2402" s="1" t="str">
        <f>VLOOKUP(A2402,'BDD de référence'!$B$5:$E$5006,4,0)</f>
        <v>Provence-Alpes-Côte d'Azur</v>
      </c>
      <c r="D2402" s="201">
        <v>77304.5</v>
      </c>
      <c r="E2402" s="189" t="str">
        <f t="shared" si="37"/>
        <v>Tranche C</v>
      </c>
      <c r="F2402" s="119">
        <f>IFERROR((VLOOKUP(E2402,'Simulations - Consolidé'!$A$41:$P$45,13,0)*D2402+VLOOKUP(E2402,'Simulations - Consolidé'!$A$41:$P$45,14,0)),"")*$B$6</f>
        <v>63699.036867469877</v>
      </c>
      <c r="G2402" s="119" cm="1">
        <f t="array" ref="G2402">IF(SUMIF('BDD de référence'!$B$6:$B$4786,A2402,'BDD de référence'!$I$6:$I$4786)&gt;0,IFERROR((VLOOKUP(E2402,'Volet 1 - Domaines 2&amp;3'!$A$39:$L$43,11,0)*D2402+VLOOKUP(E2402,'Volet 1 - Domaines 2&amp;3'!$A$39:$L$43,12,0))*$B$6,error),"")</f>
        <v>27937.009397590362</v>
      </c>
      <c r="H2402" s="119" cm="1">
        <f t="array" ref="H2402">IF(SUMIF('BDD de référence'!$B$6:$B$4786,A2402,'BDD de référence'!$J$6:$J$4786)&gt;0,IFERROR((VLOOKUP(E2402,'Volet 1 - Domaines 2&amp;3'!$A$39:$L$43,11,0)*D2402+VLOOKUP(E2402,'Volet 1 - Domaines 2&amp;3'!$A$39:$L$43,12,0))*$B$6,error),"")</f>
        <v>27937.009397590362</v>
      </c>
      <c r="I2402" s="119">
        <f>IFERROR((VLOOKUP(E2402,'Simulations - Consolidé'!$A$41:$P$45,15,0)*D2402+VLOOKUP(E2402,'Simulations - Consolidé'!$A$41:$P$45,16,0)),"")*$C$6</f>
        <v>27691.259929473992</v>
      </c>
      <c r="J2402" s="167">
        <v>16776</v>
      </c>
      <c r="K2402" s="167">
        <v>20131.2</v>
      </c>
      <c r="L2402" s="167">
        <v>12554.67</v>
      </c>
      <c r="M2402" s="167">
        <v>15065.61</v>
      </c>
      <c r="N2402" s="167">
        <v>9307.85</v>
      </c>
      <c r="O2402" s="167">
        <v>11169.42</v>
      </c>
    </row>
    <row r="2403" spans="1:15">
      <c r="A2403" s="1" t="s">
        <v>10180</v>
      </c>
      <c r="B2403" s="1" t="str">
        <f>VLOOKUP(A2403,'BDD de référence'!$B$5:$D$5006,3,0)</f>
        <v>84</v>
      </c>
      <c r="C2403" s="1" t="str">
        <f>VLOOKUP(A2403,'BDD de référence'!$B$5:$E$5006,4,0)</f>
        <v>Provence-Alpes-Côte d'Azur</v>
      </c>
      <c r="D2403" s="201">
        <v>1169.5</v>
      </c>
      <c r="E2403" s="189" t="str">
        <f t="shared" si="37"/>
        <v>Tranche A</v>
      </c>
      <c r="F2403" s="119">
        <f>IFERROR((VLOOKUP(E2403,'Simulations - Consolidé'!$A$41:$P$45,13,0)*D2403+VLOOKUP(E2403,'Simulations - Consolidé'!$A$41:$P$45,14,0)),"")*$B$6</f>
        <v>16152.064285714287</v>
      </c>
      <c r="G2403" s="119" t="str" cm="1">
        <f t="array" ref="G2403">IF(SUMIF('BDD de référence'!$B$6:$B$4786,A2403,'BDD de référence'!$I$6:$I$4786)&gt;0,IFERROR((VLOOKUP(E2403,'Volet 1 - Domaines 2&amp;3'!$A$39:$L$43,11,0)*D2403+VLOOKUP(E2403,'Volet 1 - Domaines 2&amp;3'!$A$39:$L$43,12,0))*$B$6,error),"")</f>
        <v/>
      </c>
      <c r="H2403" s="119" t="str" cm="1">
        <f t="array" ref="H2403">IF(SUMIF('BDD de référence'!$B$6:$B$4786,A2403,'BDD de référence'!$J$6:$J$4786)&gt;0,IFERROR((VLOOKUP(E2403,'Volet 1 - Domaines 2&amp;3'!$A$39:$L$43,11,0)*D2403+VLOOKUP(E2403,'Volet 1 - Domaines 2&amp;3'!$A$39:$L$43,12,0))*$B$6,error),"")</f>
        <v/>
      </c>
      <c r="I2403" s="119">
        <f>IFERROR((VLOOKUP(E2403,'Simulations - Consolidé'!$A$41:$P$45,15,0)*D2403+VLOOKUP(E2403,'Simulations - Consolidé'!$A$41:$P$45,16,0)),"")*$C$6</f>
        <v>7021.6290940766548</v>
      </c>
      <c r="J2403" s="167">
        <v>4861.8</v>
      </c>
      <c r="K2403" s="167">
        <v>5834.16</v>
      </c>
      <c r="L2403" s="167">
        <v>4375.51</v>
      </c>
      <c r="M2403" s="167">
        <v>5250.62</v>
      </c>
      <c r="N2403" s="167">
        <v>4722.5700000000006</v>
      </c>
      <c r="O2403" s="167">
        <v>5667.09</v>
      </c>
    </row>
    <row r="2404" spans="1:15">
      <c r="A2404" s="1" t="s">
        <v>10130</v>
      </c>
      <c r="B2404" s="1" t="str">
        <f>VLOOKUP(A2404,'BDD de référence'!$B$5:$D$5006,3,0)</f>
        <v>84</v>
      </c>
      <c r="C2404" s="1" t="str">
        <f>VLOOKUP(A2404,'BDD de référence'!$B$5:$E$5006,4,0)</f>
        <v>Provence-Alpes-Côte d'Azur</v>
      </c>
      <c r="D2404" s="201">
        <v>17534</v>
      </c>
      <c r="E2404" s="189" t="str">
        <f t="shared" si="37"/>
        <v>Tranche B</v>
      </c>
      <c r="F2404" s="119">
        <f>IFERROR((VLOOKUP(E2404,'Simulations - Consolidé'!$A$41:$P$45,13,0)*D2404+VLOOKUP(E2404,'Simulations - Consolidé'!$A$41:$P$45,14,0)),"")*$B$6</f>
        <v>34264.103225806444</v>
      </c>
      <c r="G2404" s="119" t="str" cm="1">
        <f t="array" ref="G2404">IF(SUMIF('BDD de référence'!$B$6:$B$4786,A2404,'BDD de référence'!$I$6:$I$4786)&gt;0,IFERROR((VLOOKUP(E2404,'Volet 1 - Domaines 2&amp;3'!$A$39:$L$43,11,0)*D2404+VLOOKUP(E2404,'Volet 1 - Domaines 2&amp;3'!$A$39:$L$43,12,0))*$B$6,error),"")</f>
        <v/>
      </c>
      <c r="H2404" s="119" cm="1">
        <f t="array" ref="H2404">IF(SUMIF('BDD de référence'!$B$6:$B$4786,A2404,'BDD de référence'!$J$6:$J$4786)&gt;0,IFERROR((VLOOKUP(E2404,'Volet 1 - Domaines 2&amp;3'!$A$39:$L$43,11,0)*D2404+VLOOKUP(E2404,'Volet 1 - Domaines 2&amp;3'!$A$39:$L$43,12,0))*$B$6,error),"")</f>
        <v>18559.722580645161</v>
      </c>
      <c r="I2404" s="119">
        <f>IFERROR((VLOOKUP(E2404,'Simulations - Consolidé'!$A$41:$P$45,15,0)*D2404+VLOOKUP(E2404,'Simulations - Consolidé'!$A$41:$P$45,16,0)),"")*$C$6</f>
        <v>14895.29881982691</v>
      </c>
      <c r="J2404" s="167">
        <v>9364.9</v>
      </c>
      <c r="K2404" s="167">
        <v>11237.88</v>
      </c>
      <c r="L2404" s="167">
        <v>8248.4</v>
      </c>
      <c r="M2404" s="167">
        <v>9898.08</v>
      </c>
      <c r="N2404" s="167">
        <v>6266.1900000000005</v>
      </c>
      <c r="O2404" s="167">
        <v>7519.43</v>
      </c>
    </row>
    <row r="2405" spans="1:15">
      <c r="A2405" s="1" t="s">
        <v>10145</v>
      </c>
      <c r="B2405" s="1" t="str">
        <f>VLOOKUP(A2405,'BDD de référence'!$B$5:$D$5006,3,0)</f>
        <v>84</v>
      </c>
      <c r="C2405" s="1" t="str">
        <f>VLOOKUP(A2405,'BDD de référence'!$B$5:$E$5006,4,0)</f>
        <v>Provence-Alpes-Côte d'Azur</v>
      </c>
      <c r="D2405" s="201">
        <v>13657</v>
      </c>
      <c r="E2405" s="189" t="str">
        <f t="shared" si="37"/>
        <v>Tranche B</v>
      </c>
      <c r="F2405" s="119">
        <f>IFERROR((VLOOKUP(E2405,'Simulations - Consolidé'!$A$41:$P$45,13,0)*D2405+VLOOKUP(E2405,'Simulations - Consolidé'!$A$41:$P$45,14,0)),"")*$B$6</f>
        <v>29161.470967741931</v>
      </c>
      <c r="G2405" s="119" t="str" cm="1">
        <f t="array" ref="G2405">IF(SUMIF('BDD de référence'!$B$6:$B$4786,A2405,'BDD de référence'!$I$6:$I$4786)&gt;0,IFERROR((VLOOKUP(E2405,'Volet 1 - Domaines 2&amp;3'!$A$39:$L$43,11,0)*D2405+VLOOKUP(E2405,'Volet 1 - Domaines 2&amp;3'!$A$39:$L$43,12,0))*$B$6,error),"")</f>
        <v/>
      </c>
      <c r="H2405" s="119" cm="1">
        <f t="array" ref="H2405">IF(SUMIF('BDD de référence'!$B$6:$B$4786,A2405,'BDD de référence'!$J$6:$J$4786)&gt;0,IFERROR((VLOOKUP(E2405,'Volet 1 - Domaines 2&amp;3'!$A$39:$L$43,11,0)*D2405+VLOOKUP(E2405,'Volet 1 - Domaines 2&amp;3'!$A$39:$L$43,12,0))*$B$6,error),"")</f>
        <v>15795.796774193546</v>
      </c>
      <c r="I2405" s="119">
        <f>IFERROR((VLOOKUP(E2405,'Simulations - Consolidé'!$A$41:$P$45,15,0)*D2405+VLOOKUP(E2405,'Simulations - Consolidé'!$A$41:$P$45,16,0)),"")*$C$6</f>
        <v>12677.081353265145</v>
      </c>
      <c r="J2405" s="167">
        <v>8218.48</v>
      </c>
      <c r="K2405" s="167">
        <v>9862.18</v>
      </c>
      <c r="L2405" s="167">
        <v>7206.1900000000005</v>
      </c>
      <c r="M2405" s="167">
        <v>8647.43</v>
      </c>
      <c r="N2405" s="167">
        <v>5953.5300000000007</v>
      </c>
      <c r="O2405" s="167">
        <v>7144.24</v>
      </c>
    </row>
    <row r="2406" spans="1:15">
      <c r="A2406" s="1" t="s">
        <v>10094</v>
      </c>
      <c r="B2406" s="1" t="str">
        <f>VLOOKUP(A2406,'BDD de référence'!$B$5:$D$5006,3,0)</f>
        <v>84</v>
      </c>
      <c r="C2406" s="1" t="str">
        <f>VLOOKUP(A2406,'BDD de référence'!$B$5:$E$5006,4,0)</f>
        <v>Provence-Alpes-Côte d'Azur</v>
      </c>
      <c r="D2406" s="201">
        <v>87799.75</v>
      </c>
      <c r="E2406" s="189" t="str">
        <f t="shared" si="37"/>
        <v>Tranche C</v>
      </c>
      <c r="F2406" s="119">
        <f>IFERROR((VLOOKUP(E2406,'Simulations - Consolidé'!$A$41:$P$45,13,0)*D2406+VLOOKUP(E2406,'Simulations - Consolidé'!$A$41:$P$45,14,0)),"")*$B$6</f>
        <v>68084.281084337345</v>
      </c>
      <c r="G2406" s="119" t="str" cm="1">
        <f t="array" ref="G2406">IF(SUMIF('BDD de référence'!$B$6:$B$4786,A2406,'BDD de référence'!$I$6:$I$4786)&gt;0,IFERROR((VLOOKUP(E2406,'Volet 1 - Domaines 2&amp;3'!$A$39:$L$43,11,0)*D2406+VLOOKUP(E2406,'Volet 1 - Domaines 2&amp;3'!$A$39:$L$43,12,0))*$B$6,error),"")</f>
        <v/>
      </c>
      <c r="H2406" s="119" cm="1">
        <f t="array" ref="H2406">IF(SUMIF('BDD de référence'!$B$6:$B$4786,A2406,'BDD de référence'!$J$6:$J$4786)&gt;0,IFERROR((VLOOKUP(E2406,'Volet 1 - Domaines 2&amp;3'!$A$39:$L$43,11,0)*D2406+VLOOKUP(E2406,'Volet 1 - Domaines 2&amp;3'!$A$39:$L$43,12,0))*$B$6,error),"")</f>
        <v>29054.816746987952</v>
      </c>
      <c r="I2406" s="119">
        <f>IFERROR((VLOOKUP(E2406,'Simulations - Consolidé'!$A$41:$P$45,15,0)*D2406+VLOOKUP(E2406,'Simulations - Consolidé'!$A$41:$P$45,16,0)),"")*$C$6</f>
        <v>29597.614302086393</v>
      </c>
      <c r="J2406" s="167">
        <v>17914.039999999997</v>
      </c>
      <c r="K2406" s="167">
        <v>21496.85</v>
      </c>
      <c r="L2406" s="167">
        <v>13123.69</v>
      </c>
      <c r="M2406" s="167">
        <v>15748.43</v>
      </c>
      <c r="N2406" s="167">
        <v>9813.65</v>
      </c>
      <c r="O2406" s="167">
        <v>11776.38</v>
      </c>
    </row>
    <row r="2407" spans="1:15">
      <c r="A2407" s="1" t="s">
        <v>10147</v>
      </c>
      <c r="B2407" s="1" t="str">
        <f>VLOOKUP(A2407,'BDD de référence'!$B$5:$D$5006,3,0)</f>
        <v>84</v>
      </c>
      <c r="C2407" s="1" t="str">
        <f>VLOOKUP(A2407,'BDD de référence'!$B$5:$E$5006,4,0)</f>
        <v>Provence-Alpes-Côte d'Azur</v>
      </c>
      <c r="D2407" s="201">
        <v>10261.5</v>
      </c>
      <c r="E2407" s="189" t="str">
        <f t="shared" si="37"/>
        <v>Tranche B</v>
      </c>
      <c r="F2407" s="119">
        <f>IFERROR((VLOOKUP(E2407,'Simulations - Consolidé'!$A$41:$P$45,13,0)*D2407+VLOOKUP(E2407,'Simulations - Consolidé'!$A$41:$P$45,14,0)),"")*$B$6</f>
        <v>24692.554838709675</v>
      </c>
      <c r="G2407" s="119" t="str" cm="1">
        <f t="array" ref="G2407">IF(SUMIF('BDD de référence'!$B$6:$B$4786,A2407,'BDD de référence'!$I$6:$I$4786)&gt;0,IFERROR((VLOOKUP(E2407,'Volet 1 - Domaines 2&amp;3'!$A$39:$L$43,11,0)*D2407+VLOOKUP(E2407,'Volet 1 - Domaines 2&amp;3'!$A$39:$L$43,12,0))*$B$6,error),"")</f>
        <v/>
      </c>
      <c r="H2407" s="119" t="str" cm="1">
        <f t="array" ref="H2407">IF(SUMIF('BDD de référence'!$B$6:$B$4786,A2407,'BDD de référence'!$J$6:$J$4786)&gt;0,IFERROR((VLOOKUP(E2407,'Volet 1 - Domaines 2&amp;3'!$A$39:$L$43,11,0)*D2407+VLOOKUP(E2407,'Volet 1 - Domaines 2&amp;3'!$A$39:$L$43,12,0))*$B$6,error),"")</f>
        <v/>
      </c>
      <c r="I2407" s="119">
        <f>IFERROR((VLOOKUP(E2407,'Simulations - Consolidé'!$A$41:$P$45,15,0)*D2407+VLOOKUP(E2407,'Simulations - Consolidé'!$A$41:$P$45,16,0)),"")*$C$6</f>
        <v>10734.353107789142</v>
      </c>
      <c r="J2407" s="167">
        <v>7214.43</v>
      </c>
      <c r="K2407" s="167">
        <v>8657.32</v>
      </c>
      <c r="L2407" s="167">
        <v>6293.42</v>
      </c>
      <c r="M2407" s="167">
        <v>7552.1100000000006</v>
      </c>
      <c r="N2407" s="167">
        <v>5679.7</v>
      </c>
      <c r="O2407" s="167">
        <v>6815.64</v>
      </c>
    </row>
    <row r="2408" spans="1:15">
      <c r="A2408" s="1" t="s">
        <v>10108</v>
      </c>
      <c r="B2408" s="1" t="str">
        <f>VLOOKUP(A2408,'BDD de référence'!$B$5:$D$5006,3,0)</f>
        <v>84</v>
      </c>
      <c r="C2408" s="1" t="str">
        <f>VLOOKUP(A2408,'BDD de référence'!$B$5:$E$5006,4,0)</f>
        <v>Provence-Alpes-Côte d'Azur</v>
      </c>
      <c r="D2408" s="201">
        <v>30854</v>
      </c>
      <c r="E2408" s="189" t="str">
        <f t="shared" si="37"/>
        <v>Tranche C</v>
      </c>
      <c r="F2408" s="119">
        <f>IFERROR((VLOOKUP(E2408,'Simulations - Consolidé'!$A$41:$P$45,13,0)*D2408+VLOOKUP(E2408,'Simulations - Consolidé'!$A$41:$P$45,14,0)),"")*$B$6</f>
        <v>44290.56289156626</v>
      </c>
      <c r="G2408" s="119" t="str" cm="1">
        <f t="array" ref="G2408">IF(SUMIF('BDD de référence'!$B$6:$B$4786,A2408,'BDD de référence'!$I$6:$I$4786)&gt;0,IFERROR((VLOOKUP(E2408,'Volet 1 - Domaines 2&amp;3'!$A$39:$L$43,11,0)*D2408+VLOOKUP(E2408,'Volet 1 - Domaines 2&amp;3'!$A$39:$L$43,12,0))*$B$6,error),"")</f>
        <v/>
      </c>
      <c r="H2408" s="119" cm="1">
        <f t="array" ref="H2408">IF(SUMIF('BDD de référence'!$B$6:$B$4786,A2408,'BDD de référence'!$J$6:$J$4786)&gt;0,IFERROR((VLOOKUP(E2408,'Volet 1 - Domaines 2&amp;3'!$A$39:$L$43,11,0)*D2408+VLOOKUP(E2408,'Volet 1 - Domaines 2&amp;3'!$A$39:$L$43,12,0))*$B$6,error),"")</f>
        <v>22989.751325301204</v>
      </c>
      <c r="I2408" s="119">
        <f>IFERROR((VLOOKUP(E2408,'Simulations - Consolidé'!$A$41:$P$45,15,0)*D2408+VLOOKUP(E2408,'Simulations - Consolidé'!$A$41:$P$45,16,0)),"")*$C$6</f>
        <v>19254.003667352339</v>
      </c>
      <c r="J2408" s="167">
        <v>11739.2</v>
      </c>
      <c r="K2408" s="167">
        <v>14087.04</v>
      </c>
      <c r="L2408" s="167">
        <v>10036.27</v>
      </c>
      <c r="M2408" s="167">
        <v>12043.53</v>
      </c>
      <c r="N2408" s="167">
        <v>7069.2800000000007</v>
      </c>
      <c r="O2408" s="167">
        <v>8483.14</v>
      </c>
    </row>
    <row r="2409" spans="1:15">
      <c r="A2409" s="1" t="s">
        <v>10149</v>
      </c>
      <c r="B2409" s="1" t="str">
        <f>VLOOKUP(A2409,'BDD de référence'!$B$5:$D$5006,3,0)</f>
        <v>84</v>
      </c>
      <c r="C2409" s="1" t="str">
        <f>VLOOKUP(A2409,'BDD de référence'!$B$5:$E$5006,4,0)</f>
        <v>Provence-Alpes-Côte d'Azur</v>
      </c>
      <c r="D2409" s="201">
        <v>9793.5</v>
      </c>
      <c r="E2409" s="189" t="str">
        <f t="shared" si="37"/>
        <v>Tranche B</v>
      </c>
      <c r="F2409" s="119">
        <f>IFERROR((VLOOKUP(E2409,'Simulations - Consolidé'!$A$41:$P$45,13,0)*D2409+VLOOKUP(E2409,'Simulations - Consolidé'!$A$41:$P$45,14,0)),"")*$B$6</f>
        <v>24076.606451612901</v>
      </c>
      <c r="G2409" s="119" t="str" cm="1">
        <f t="array" ref="G2409">IF(SUMIF('BDD de référence'!$B$6:$B$4786,A2409,'BDD de référence'!$I$6:$I$4786)&gt;0,IFERROR((VLOOKUP(E2409,'Volet 1 - Domaines 2&amp;3'!$A$39:$L$43,11,0)*D2409+VLOOKUP(E2409,'Volet 1 - Domaines 2&amp;3'!$A$39:$L$43,12,0))*$B$6,error),"")</f>
        <v/>
      </c>
      <c r="H2409" s="119" cm="1">
        <f t="array" ref="H2409">IF(SUMIF('BDD de référence'!$B$6:$B$4786,A2409,'BDD de référence'!$J$6:$J$4786)&gt;0,IFERROR((VLOOKUP(E2409,'Volet 1 - Domaines 2&amp;3'!$A$39:$L$43,11,0)*D2409+VLOOKUP(E2409,'Volet 1 - Domaines 2&amp;3'!$A$39:$L$43,12,0))*$B$6,error),"")</f>
        <v>13041.495161290322</v>
      </c>
      <c r="I2409" s="119">
        <f>IFERROR((VLOOKUP(E2409,'Simulations - Consolidé'!$A$41:$P$45,15,0)*D2409+VLOOKUP(E2409,'Simulations - Consolidé'!$A$41:$P$45,16,0)),"")*$C$6</f>
        <v>10466.587883556254</v>
      </c>
      <c r="J2409" s="167">
        <v>7076.05</v>
      </c>
      <c r="K2409" s="167">
        <v>8491.26</v>
      </c>
      <c r="L2409" s="167">
        <v>6167.6100000000006</v>
      </c>
      <c r="M2409" s="167">
        <v>7401.14</v>
      </c>
      <c r="N2409" s="167">
        <v>5641.95</v>
      </c>
      <c r="O2409" s="167">
        <v>6770.34</v>
      </c>
    </row>
    <row r="2410" spans="1:15">
      <c r="A2410" s="1" t="s">
        <v>10096</v>
      </c>
      <c r="B2410" s="1" t="str">
        <f>VLOOKUP(A2410,'BDD de référence'!$B$5:$D$5006,3,0)</f>
        <v>84</v>
      </c>
      <c r="C2410" s="1" t="str">
        <f>VLOOKUP(A2410,'BDD de référence'!$B$5:$E$5006,4,0)</f>
        <v>Provence-Alpes-Côte d'Azur</v>
      </c>
      <c r="D2410" s="201">
        <v>63951.5</v>
      </c>
      <c r="E2410" s="189" t="str">
        <f t="shared" si="37"/>
        <v>Tranche C</v>
      </c>
      <c r="F2410" s="119">
        <f>IFERROR((VLOOKUP(E2410,'Simulations - Consolidé'!$A$41:$P$45,13,0)*D2410+VLOOKUP(E2410,'Simulations - Consolidé'!$A$41:$P$45,14,0)),"")*$B$6</f>
        <v>58119.735180722899</v>
      </c>
      <c r="G2410" s="119" t="str" cm="1">
        <f t="array" ref="G2410">IF(SUMIF('BDD de référence'!$B$6:$B$4786,A2410,'BDD de référence'!$I$6:$I$4786)&gt;0,IFERROR((VLOOKUP(E2410,'Volet 1 - Domaines 2&amp;3'!$A$39:$L$43,11,0)*D2410+VLOOKUP(E2410,'Volet 1 - Domaines 2&amp;3'!$A$39:$L$43,12,0))*$B$6,error),"")</f>
        <v/>
      </c>
      <c r="H2410" s="119" cm="1">
        <f t="array" ref="H2410">IF(SUMIF('BDD de référence'!$B$6:$B$4786,A2410,'BDD de référence'!$J$6:$J$4786)&gt;0,IFERROR((VLOOKUP(E2410,'Volet 1 - Domaines 2&amp;3'!$A$39:$L$43,11,0)*D2410+VLOOKUP(E2410,'Volet 1 - Domaines 2&amp;3'!$A$39:$L$43,12,0))*$B$6,error),"")</f>
        <v>26514.834457831323</v>
      </c>
      <c r="I2410" s="119">
        <f>IFERROR((VLOOKUP(E2410,'Simulations - Consolidé'!$A$41:$P$45,15,0)*D2410+VLOOKUP(E2410,'Simulations - Consolidé'!$A$41:$P$45,16,0)),"")*$C$6</f>
        <v>25265.824619453426</v>
      </c>
      <c r="J2410" s="167">
        <v>15328.08</v>
      </c>
      <c r="K2410" s="167">
        <v>18393.699999999997</v>
      </c>
      <c r="L2410" s="167">
        <v>11830.710000000001</v>
      </c>
      <c r="M2410" s="167">
        <v>14196.86</v>
      </c>
      <c r="N2410" s="167">
        <v>8664.34</v>
      </c>
      <c r="O2410" s="167">
        <v>10397.210000000001</v>
      </c>
    </row>
    <row r="2411" spans="1:15">
      <c r="A2411" s="1" t="s">
        <v>10135</v>
      </c>
      <c r="B2411" s="1" t="str">
        <f>VLOOKUP(A2411,'BDD de référence'!$B$5:$D$5006,3,0)</f>
        <v>84</v>
      </c>
      <c r="C2411" s="1" t="str">
        <f>VLOOKUP(A2411,'BDD de référence'!$B$5:$E$5006,4,0)</f>
        <v>Provence-Alpes-Côte d'Azur</v>
      </c>
      <c r="D2411" s="201">
        <v>16755.5</v>
      </c>
      <c r="E2411" s="189" t="str">
        <f t="shared" si="37"/>
        <v>Tranche B</v>
      </c>
      <c r="F2411" s="119">
        <f>IFERROR((VLOOKUP(E2411,'Simulations - Consolidé'!$A$41:$P$45,13,0)*D2411+VLOOKUP(E2411,'Simulations - Consolidé'!$A$41:$P$45,14,0)),"")*$B$6</f>
        <v>33239.496774193547</v>
      </c>
      <c r="G2411" s="119" t="str" cm="1">
        <f t="array" ref="G2411">IF(SUMIF('BDD de référence'!$B$6:$B$4786,A2411,'BDD de référence'!$I$6:$I$4786)&gt;0,IFERROR((VLOOKUP(E2411,'Volet 1 - Domaines 2&amp;3'!$A$39:$L$43,11,0)*D2411+VLOOKUP(E2411,'Volet 1 - Domaines 2&amp;3'!$A$39:$L$43,12,0))*$B$6,error),"")</f>
        <v/>
      </c>
      <c r="H2411" s="119" t="str" cm="1">
        <f t="array" ref="H2411">IF(SUMIF('BDD de référence'!$B$6:$B$4786,A2411,'BDD de référence'!$J$6:$J$4786)&gt;0,IFERROR((VLOOKUP(E2411,'Volet 1 - Domaines 2&amp;3'!$A$39:$L$43,11,0)*D2411+VLOOKUP(E2411,'Volet 1 - Domaines 2&amp;3'!$A$39:$L$43,12,0))*$B$6,error),"")</f>
        <v/>
      </c>
      <c r="I2411" s="119">
        <f>IFERROR((VLOOKUP(E2411,'Simulations - Consolidé'!$A$41:$P$45,15,0)*D2411+VLOOKUP(E2411,'Simulations - Consolidé'!$A$41:$P$45,16,0)),"")*$C$6</f>
        <v>14449.881667977968</v>
      </c>
      <c r="J2411" s="167">
        <v>9134.7000000000007</v>
      </c>
      <c r="K2411" s="167">
        <v>10961.64</v>
      </c>
      <c r="L2411" s="167">
        <v>8039.12</v>
      </c>
      <c r="M2411" s="167">
        <v>9646.9500000000007</v>
      </c>
      <c r="N2411" s="167">
        <v>6203.41</v>
      </c>
      <c r="O2411" s="167">
        <v>7444.1</v>
      </c>
    </row>
    <row r="2412" spans="1:15">
      <c r="A2412" s="1" t="s">
        <v>10138</v>
      </c>
      <c r="B2412" s="1" t="str">
        <f>VLOOKUP(A2412,'BDD de référence'!$B$5:$D$5006,3,0)</f>
        <v>84</v>
      </c>
      <c r="C2412" s="1" t="str">
        <f>VLOOKUP(A2412,'BDD de référence'!$B$5:$E$5006,4,0)</f>
        <v>Provence-Alpes-Côte d'Azur</v>
      </c>
      <c r="D2412" s="201">
        <v>16700.5</v>
      </c>
      <c r="E2412" s="189" t="str">
        <f t="shared" si="37"/>
        <v>Tranche B</v>
      </c>
      <c r="F2412" s="119">
        <f>IFERROR((VLOOKUP(E2412,'Simulations - Consolidé'!$A$41:$P$45,13,0)*D2412+VLOOKUP(E2412,'Simulations - Consolidé'!$A$41:$P$45,14,0)),"")*$B$6</f>
        <v>33167.10967741935</v>
      </c>
      <c r="G2412" s="119" t="str" cm="1">
        <f t="array" ref="G2412">IF(SUMIF('BDD de référence'!$B$6:$B$4786,A2412,'BDD de référence'!$I$6:$I$4786)&gt;0,IFERROR((VLOOKUP(E2412,'Volet 1 - Domaines 2&amp;3'!$A$39:$L$43,11,0)*D2412+VLOOKUP(E2412,'Volet 1 - Domaines 2&amp;3'!$A$39:$L$43,12,0))*$B$6,error),"")</f>
        <v/>
      </c>
      <c r="H2412" s="119" t="str" cm="1">
        <f t="array" ref="H2412">IF(SUMIF('BDD de référence'!$B$6:$B$4786,A2412,'BDD de référence'!$J$6:$J$4786)&gt;0,IFERROR((VLOOKUP(E2412,'Volet 1 - Domaines 2&amp;3'!$A$39:$L$43,11,0)*D2412+VLOOKUP(E2412,'Volet 1 - Domaines 2&amp;3'!$A$39:$L$43,12,0))*$B$6,error),"")</f>
        <v/>
      </c>
      <c r="I2412" s="119">
        <f>IFERROR((VLOOKUP(E2412,'Simulations - Consolidé'!$A$41:$P$45,15,0)*D2412+VLOOKUP(E2412,'Simulations - Consolidé'!$A$41:$P$45,16,0)),"")*$C$6</f>
        <v>14418.413532651455</v>
      </c>
      <c r="J2412" s="167">
        <v>9118.44</v>
      </c>
      <c r="K2412" s="167">
        <v>10942.130000000001</v>
      </c>
      <c r="L2412" s="167">
        <v>8024.34</v>
      </c>
      <c r="M2412" s="167">
        <v>9629.2100000000009</v>
      </c>
      <c r="N2412" s="167">
        <v>6198.97</v>
      </c>
      <c r="O2412" s="167">
        <v>7438.77</v>
      </c>
    </row>
    <row r="2413" spans="1:15">
      <c r="A2413" s="1" t="s">
        <v>10125</v>
      </c>
      <c r="B2413" s="1" t="str">
        <f>VLOOKUP(A2413,'BDD de référence'!$B$5:$D$5006,3,0)</f>
        <v>84</v>
      </c>
      <c r="C2413" s="1" t="str">
        <f>VLOOKUP(A2413,'BDD de référence'!$B$5:$E$5006,4,0)</f>
        <v>Provence-Alpes-Côte d'Azur</v>
      </c>
      <c r="D2413" s="201">
        <v>19095</v>
      </c>
      <c r="E2413" s="189" t="str">
        <f t="shared" si="37"/>
        <v>Tranche B</v>
      </c>
      <c r="F2413" s="119">
        <f>IFERROR((VLOOKUP(E2413,'Simulations - Consolidé'!$A$41:$P$45,13,0)*D2413+VLOOKUP(E2413,'Simulations - Consolidé'!$A$41:$P$45,14,0)),"")*$B$6</f>
        <v>36318.580645161281</v>
      </c>
      <c r="G2413" s="119" t="str" cm="1">
        <f t="array" ref="G2413">IF(SUMIF('BDD de référence'!$B$6:$B$4786,A2413,'BDD de référence'!$I$6:$I$4786)&gt;0,IFERROR((VLOOKUP(E2413,'Volet 1 - Domaines 2&amp;3'!$A$39:$L$43,11,0)*D2413+VLOOKUP(E2413,'Volet 1 - Domaines 2&amp;3'!$A$39:$L$43,12,0))*$B$6,error),"")</f>
        <v/>
      </c>
      <c r="H2413" s="119" t="str" cm="1">
        <f t="array" ref="H2413">IF(SUMIF('BDD de référence'!$B$6:$B$4786,A2413,'BDD de référence'!$J$6:$J$4786)&gt;0,IFERROR((VLOOKUP(E2413,'Volet 1 - Domaines 2&amp;3'!$A$39:$L$43,11,0)*D2413+VLOOKUP(E2413,'Volet 1 - Domaines 2&amp;3'!$A$39:$L$43,12,0))*$B$6,error),"")</f>
        <v/>
      </c>
      <c r="I2413" s="119">
        <f>IFERROR((VLOOKUP(E2413,'Simulations - Consolidé'!$A$41:$P$45,15,0)*D2413+VLOOKUP(E2413,'Simulations - Consolidé'!$A$41:$P$45,16,0)),"")*$C$6</f>
        <v>15788.421715184895</v>
      </c>
      <c r="J2413" s="167">
        <v>9826.49</v>
      </c>
      <c r="K2413" s="167">
        <v>11791.79</v>
      </c>
      <c r="L2413" s="167">
        <v>8668.02</v>
      </c>
      <c r="M2413" s="167">
        <v>10401.630000000001</v>
      </c>
      <c r="N2413" s="167">
        <v>6392.08</v>
      </c>
      <c r="O2413" s="167">
        <v>7670.5</v>
      </c>
    </row>
    <row r="2414" spans="1:15">
      <c r="A2414" s="1" t="s">
        <v>10142</v>
      </c>
      <c r="B2414" s="1" t="str">
        <f>VLOOKUP(A2414,'BDD de référence'!$B$5:$D$5006,3,0)</f>
        <v>84</v>
      </c>
      <c r="C2414" s="1" t="str">
        <f>VLOOKUP(A2414,'BDD de référence'!$B$5:$E$5006,4,0)</f>
        <v>Provence-Alpes-Côte d'Azur</v>
      </c>
      <c r="D2414" s="201">
        <v>36116.5</v>
      </c>
      <c r="E2414" s="189" t="str">
        <f t="shared" si="37"/>
        <v>Tranche C</v>
      </c>
      <c r="F2414" s="119">
        <f>IFERROR((VLOOKUP(E2414,'Simulations - Consolidé'!$A$41:$P$45,13,0)*D2414+VLOOKUP(E2414,'Simulations - Consolidé'!$A$41:$P$45,14,0)),"")*$B$6</f>
        <v>46489.400240963849</v>
      </c>
      <c r="G2414" s="119" t="str" cm="1">
        <f t="array" ref="G2414">IF(SUMIF('BDD de référence'!$B$6:$B$4786,A2414,'BDD de référence'!$I$6:$I$4786)&gt;0,IFERROR((VLOOKUP(E2414,'Volet 1 - Domaines 2&amp;3'!$A$39:$L$43,11,0)*D2414+VLOOKUP(E2414,'Volet 1 - Domaines 2&amp;3'!$A$39:$L$43,12,0))*$B$6,error),"")</f>
        <v/>
      </c>
      <c r="H2414" s="119" t="str" cm="1">
        <f t="array" ref="H2414">IF(SUMIF('BDD de référence'!$B$6:$B$4786,A2414,'BDD de référence'!$J$6:$J$4786)&gt;0,IFERROR((VLOOKUP(E2414,'Volet 1 - Domaines 2&amp;3'!$A$39:$L$43,11,0)*D2414+VLOOKUP(E2414,'Volet 1 - Domaines 2&amp;3'!$A$39:$L$43,12,0))*$B$6,error),"")</f>
        <v/>
      </c>
      <c r="I2414" s="119">
        <f>IFERROR((VLOOKUP(E2414,'Simulations - Consolidé'!$A$41:$P$45,15,0)*D2414+VLOOKUP(E2414,'Simulations - Consolidé'!$A$41:$P$45,16,0)),"")*$C$6</f>
        <v>20209.882744637089</v>
      </c>
      <c r="J2414" s="167">
        <v>12309.83</v>
      </c>
      <c r="K2414" s="167">
        <v>14771.800000000001</v>
      </c>
      <c r="L2414" s="167">
        <v>10321.59</v>
      </c>
      <c r="M2414" s="167">
        <v>12385.91</v>
      </c>
      <c r="N2414" s="167">
        <v>7322.9000000000005</v>
      </c>
      <c r="O2414" s="167">
        <v>8787.48</v>
      </c>
    </row>
    <row r="2415" spans="1:15">
      <c r="A2415" s="1" t="s">
        <v>10103</v>
      </c>
      <c r="B2415" s="1" t="str">
        <f>VLOOKUP(A2415,'BDD de référence'!$B$5:$D$5006,3,0)</f>
        <v>84</v>
      </c>
      <c r="C2415" s="1" t="str">
        <f>VLOOKUP(A2415,'BDD de référence'!$B$5:$E$5006,4,0)</f>
        <v>Provence-Alpes-Côte d'Azur</v>
      </c>
      <c r="D2415" s="201">
        <v>54730.5</v>
      </c>
      <c r="E2415" s="189" t="str">
        <f t="shared" si="37"/>
        <v>Tranche C</v>
      </c>
      <c r="F2415" s="119">
        <f>IFERROR((VLOOKUP(E2415,'Simulations - Consolidé'!$A$41:$P$45,13,0)*D2415+VLOOKUP(E2415,'Simulations - Consolidé'!$A$41:$P$45,14,0)),"")*$B$6</f>
        <v>54266.912530120477</v>
      </c>
      <c r="G2415" s="119" t="str" cm="1">
        <f t="array" ref="G2415">IF(SUMIF('BDD de référence'!$B$6:$B$4786,A2415,'BDD de référence'!$I$6:$I$4786)&gt;0,IFERROR((VLOOKUP(E2415,'Volet 1 - Domaines 2&amp;3'!$A$39:$L$43,11,0)*D2415+VLOOKUP(E2415,'Volet 1 - Domaines 2&amp;3'!$A$39:$L$43,12,0))*$B$6,error),"")</f>
        <v/>
      </c>
      <c r="H2415" s="119" cm="1">
        <f t="array" ref="H2415">IF(SUMIF('BDD de référence'!$B$6:$B$4786,A2415,'BDD de référence'!$J$6:$J$4786)&gt;0,IFERROR((VLOOKUP(E2415,'Volet 1 - Domaines 2&amp;3'!$A$39:$L$43,11,0)*D2415+VLOOKUP(E2415,'Volet 1 - Domaines 2&amp;3'!$A$39:$L$43,12,0))*$B$6,error),"")</f>
        <v>25532.742409638551</v>
      </c>
      <c r="I2415" s="119">
        <f>IFERROR((VLOOKUP(E2415,'Simulations - Consolidé'!$A$41:$P$45,15,0)*D2415+VLOOKUP(E2415,'Simulations - Consolidé'!$A$41:$P$45,16,0)),"")*$C$6</f>
        <v>23590.92467234793</v>
      </c>
      <c r="J2415" s="167">
        <v>14328.210000000001</v>
      </c>
      <c r="K2415" s="167">
        <v>17193.859999999997</v>
      </c>
      <c r="L2415" s="167">
        <v>11330.78</v>
      </c>
      <c r="M2415" s="167">
        <v>13596.94</v>
      </c>
      <c r="N2415" s="167">
        <v>8219.9500000000007</v>
      </c>
      <c r="O2415" s="167">
        <v>9863.94</v>
      </c>
    </row>
    <row r="2416" spans="1:15">
      <c r="A2416" s="1" t="s">
        <v>10087</v>
      </c>
      <c r="B2416" s="1" t="str">
        <f>VLOOKUP(A2416,'BDD de référence'!$B$5:$D$5006,3,0)</f>
        <v>84</v>
      </c>
      <c r="C2416" s="1" t="str">
        <f>VLOOKUP(A2416,'BDD de référence'!$B$5:$E$5006,4,0)</f>
        <v>Provence-Alpes-Côte d'Azur</v>
      </c>
      <c r="D2416" s="201">
        <v>311310</v>
      </c>
      <c r="E2416" s="189" t="str">
        <f t="shared" si="37"/>
        <v>Tranche D</v>
      </c>
      <c r="F2416" s="119">
        <f>IFERROR((VLOOKUP(E2416,'Simulations - Consolidé'!$A$41:$P$45,13,0)*D2416+VLOOKUP(E2416,'Simulations - Consolidé'!$A$41:$P$45,14,0)),"")*$B$6</f>
        <v>136076.12773722628</v>
      </c>
      <c r="G2416" s="119" cm="1">
        <f t="array" ref="G2416">IF(SUMIF('BDD de référence'!$B$6:$B$4786,A2416,'BDD de référence'!$I$6:$I$4786)&gt;0,IFERROR((VLOOKUP(E2416,'Volet 1 - Domaines 2&amp;3'!$A$39:$L$43,11,0)*D2416+VLOOKUP(E2416,'Volet 1 - Domaines 2&amp;3'!$A$39:$L$43,12,0))*$B$6,error),"")</f>
        <v>45612.538686131389</v>
      </c>
      <c r="H2416" s="119" cm="1">
        <f t="array" ref="H2416">IF(SUMIF('BDD de référence'!$B$6:$B$4786,A2416,'BDD de référence'!$J$6:$J$4786)&gt;0,IFERROR((VLOOKUP(E2416,'Volet 1 - Domaines 2&amp;3'!$A$39:$L$43,11,0)*D2416+VLOOKUP(E2416,'Volet 1 - Domaines 2&amp;3'!$A$39:$L$43,12,0))*$B$6,error),"")</f>
        <v>45612.538686131389</v>
      </c>
      <c r="I2416" s="119">
        <f>IFERROR((VLOOKUP(E2416,'Simulations - Consolidé'!$A$41:$P$45,15,0)*D2416+VLOOKUP(E2416,'Simulations - Consolidé'!$A$41:$P$45,16,0)),"")*$C$6</f>
        <v>59155.045486914714</v>
      </c>
      <c r="J2416" s="167">
        <v>35558.980000000003</v>
      </c>
      <c r="K2416" s="167">
        <v>42670.78</v>
      </c>
      <c r="L2416" s="167">
        <v>21723.599999999999</v>
      </c>
      <c r="M2416" s="167">
        <v>26068.32</v>
      </c>
      <c r="N2416" s="167">
        <v>17556.929999999997</v>
      </c>
      <c r="O2416" s="167">
        <v>21068.32</v>
      </c>
    </row>
    <row r="2417" spans="1:15">
      <c r="A2417" s="1" t="s">
        <v>10122</v>
      </c>
      <c r="B2417" s="1" t="str">
        <f>VLOOKUP(A2417,'BDD de référence'!$B$5:$D$5006,3,0)</f>
        <v>84</v>
      </c>
      <c r="C2417" s="1" t="str">
        <f>VLOOKUP(A2417,'BDD de référence'!$B$5:$E$5006,4,0)</f>
        <v>Provence-Alpes-Côte d'Azur</v>
      </c>
      <c r="D2417" s="201">
        <v>19119</v>
      </c>
      <c r="E2417" s="189" t="str">
        <f t="shared" si="37"/>
        <v>Tranche B</v>
      </c>
      <c r="F2417" s="119">
        <f>IFERROR((VLOOKUP(E2417,'Simulations - Consolidé'!$A$41:$P$45,13,0)*D2417+VLOOKUP(E2417,'Simulations - Consolidé'!$A$41:$P$45,14,0)),"")*$B$6</f>
        <v>36350.167741935482</v>
      </c>
      <c r="G2417" s="119" t="str" cm="1">
        <f t="array" ref="G2417">IF(SUMIF('BDD de référence'!$B$6:$B$4786,A2417,'BDD de référence'!$I$6:$I$4786)&gt;0,IFERROR((VLOOKUP(E2417,'Volet 1 - Domaines 2&amp;3'!$A$39:$L$43,11,0)*D2417+VLOOKUP(E2417,'Volet 1 - Domaines 2&amp;3'!$A$39:$L$43,12,0))*$B$6,error),"")</f>
        <v/>
      </c>
      <c r="H2417" s="119" t="str" cm="1">
        <f t="array" ref="H2417">IF(SUMIF('BDD de référence'!$B$6:$B$4786,A2417,'BDD de référence'!$J$6:$J$4786)&gt;0,IFERROR((VLOOKUP(E2417,'Volet 1 - Domaines 2&amp;3'!$A$39:$L$43,11,0)*D2417+VLOOKUP(E2417,'Volet 1 - Domaines 2&amp;3'!$A$39:$L$43,12,0))*$B$6,error),"")</f>
        <v/>
      </c>
      <c r="I2417" s="119">
        <f>IFERROR((VLOOKUP(E2417,'Simulations - Consolidé'!$A$41:$P$45,15,0)*D2417+VLOOKUP(E2417,'Simulations - Consolidé'!$A$41:$P$45,16,0)),"")*$C$6</f>
        <v>15802.153265145553</v>
      </c>
      <c r="J2417" s="167">
        <v>9833.59</v>
      </c>
      <c r="K2417" s="167">
        <v>11800.31</v>
      </c>
      <c r="L2417" s="167">
        <v>8674.4699999999993</v>
      </c>
      <c r="M2417" s="167">
        <v>10409.370000000001</v>
      </c>
      <c r="N2417" s="167">
        <v>6394.01</v>
      </c>
      <c r="O2417" s="167">
        <v>7672.8200000000006</v>
      </c>
    </row>
    <row r="2418" spans="1:15">
      <c r="A2418" s="1" t="s">
        <v>10105</v>
      </c>
      <c r="B2418" s="1" t="str">
        <f>VLOOKUP(A2418,'BDD de référence'!$B$5:$D$5006,3,0)</f>
        <v>84</v>
      </c>
      <c r="C2418" s="1" t="str">
        <f>VLOOKUP(A2418,'BDD de référence'!$B$5:$E$5006,4,0)</f>
        <v>Provence-Alpes-Côte d'Azur</v>
      </c>
      <c r="D2418" s="201">
        <v>38889</v>
      </c>
      <c r="E2418" s="189" t="str">
        <f t="shared" si="37"/>
        <v>Tranche C</v>
      </c>
      <c r="F2418" s="119">
        <f>IFERROR((VLOOKUP(E2418,'Simulations - Consolidé'!$A$41:$P$45,13,0)*D2418+VLOOKUP(E2418,'Simulations - Consolidé'!$A$41:$P$45,14,0)),"")*$B$6</f>
        <v>47647.837590361443</v>
      </c>
      <c r="G2418" s="119" t="str" cm="1">
        <f t="array" ref="G2418">IF(SUMIF('BDD de référence'!$B$6:$B$4786,A2418,'BDD de référence'!$I$6:$I$4786)&gt;0,IFERROR((VLOOKUP(E2418,'Volet 1 - Domaines 2&amp;3'!$A$39:$L$43,11,0)*D2418+VLOOKUP(E2418,'Volet 1 - Domaines 2&amp;3'!$A$39:$L$43,12,0))*$B$6,error),"")</f>
        <v/>
      </c>
      <c r="H2418" s="119" cm="1">
        <f t="array" ref="H2418">IF(SUMIF('BDD de référence'!$B$6:$B$4786,A2418,'BDD de référence'!$J$6:$J$4786)&gt;0,IFERROR((VLOOKUP(E2418,'Volet 1 - Domaines 2&amp;3'!$A$39:$L$43,11,0)*D2418+VLOOKUP(E2418,'Volet 1 - Domaines 2&amp;3'!$A$39:$L$43,12,0))*$B$6,error),"")</f>
        <v>23845.527228915664</v>
      </c>
      <c r="I2418" s="119">
        <f>IFERROR((VLOOKUP(E2418,'Simulations - Consolidé'!$A$41:$P$45,15,0)*D2418+VLOOKUP(E2418,'Simulations - Consolidé'!$A$41:$P$45,16,0)),"")*$C$6</f>
        <v>20713.478895092569</v>
      </c>
      <c r="J2418" s="167">
        <v>12610.460000000001</v>
      </c>
      <c r="K2418" s="167">
        <v>15132.56</v>
      </c>
      <c r="L2418" s="167">
        <v>10471.9</v>
      </c>
      <c r="M2418" s="167">
        <v>12566.28</v>
      </c>
      <c r="N2418" s="167">
        <v>7456.5</v>
      </c>
      <c r="O2418" s="167">
        <v>8947.7999999999993</v>
      </c>
    </row>
    <row r="2419" spans="1:15">
      <c r="A2419" s="1" t="s">
        <v>10111</v>
      </c>
      <c r="B2419" s="1" t="str">
        <f>VLOOKUP(A2419,'BDD de référence'!$B$5:$D$5006,3,0)</f>
        <v>84</v>
      </c>
      <c r="C2419" s="1" t="str">
        <f>VLOOKUP(A2419,'BDD de référence'!$B$5:$E$5006,4,0)</f>
        <v>Provence-Alpes-Côte d'Azur</v>
      </c>
      <c r="D2419" s="201">
        <v>29979.5</v>
      </c>
      <c r="E2419" s="189" t="str">
        <f t="shared" si="37"/>
        <v>Tranche C</v>
      </c>
      <c r="F2419" s="119">
        <f>IFERROR((VLOOKUP(E2419,'Simulations - Consolidé'!$A$41:$P$45,13,0)*D2419+VLOOKUP(E2419,'Simulations - Consolidé'!$A$41:$P$45,14,0)),"")*$B$6</f>
        <v>43925.169397590362</v>
      </c>
      <c r="G2419" s="119" t="str" cm="1">
        <f t="array" ref="G2419">IF(SUMIF('BDD de référence'!$B$6:$B$4786,A2419,'BDD de référence'!$I$6:$I$4786)&gt;0,IFERROR((VLOOKUP(E2419,'Volet 1 - Domaines 2&amp;3'!$A$39:$L$43,11,0)*D2419+VLOOKUP(E2419,'Volet 1 - Domaines 2&amp;3'!$A$39:$L$43,12,0))*$B$6,error),"")</f>
        <v/>
      </c>
      <c r="H2419" s="119" t="str" cm="1">
        <f t="array" ref="H2419">IF(SUMIF('BDD de référence'!$B$6:$B$4786,A2419,'BDD de référence'!$J$6:$J$4786)&gt;0,IFERROR((VLOOKUP(E2419,'Volet 1 - Domaines 2&amp;3'!$A$39:$L$43,11,0)*D2419+VLOOKUP(E2419,'Volet 1 - Domaines 2&amp;3'!$A$39:$L$43,12,0))*$B$6,error),"")</f>
        <v/>
      </c>
      <c r="I2419" s="119">
        <f>IFERROR((VLOOKUP(E2419,'Simulations - Consolidé'!$A$41:$P$45,15,0)*D2419+VLOOKUP(E2419,'Simulations - Consolidé'!$A$41:$P$45,16,0)),"")*$C$6</f>
        <v>19095.159723773144</v>
      </c>
      <c r="J2419" s="167">
        <v>11644.37</v>
      </c>
      <c r="K2419" s="167">
        <v>13973.25</v>
      </c>
      <c r="L2419" s="167">
        <v>9988.85</v>
      </c>
      <c r="M2419" s="167">
        <v>11986.62</v>
      </c>
      <c r="N2419" s="167">
        <v>7027.13</v>
      </c>
      <c r="O2419" s="167">
        <v>8432.56</v>
      </c>
    </row>
    <row r="2420" spans="1:15">
      <c r="A2420" s="1" t="s">
        <v>10114</v>
      </c>
      <c r="B2420" s="1" t="str">
        <f>VLOOKUP(A2420,'BDD de référence'!$B$5:$D$5006,3,0)</f>
        <v>84</v>
      </c>
      <c r="C2420" s="1" t="str">
        <f>VLOOKUP(A2420,'BDD de référence'!$B$5:$E$5006,4,0)</f>
        <v>Provence-Alpes-Côte d'Azur</v>
      </c>
      <c r="D2420" s="201">
        <v>27019.5</v>
      </c>
      <c r="E2420" s="189" t="str">
        <f t="shared" si="37"/>
        <v>Tranche C</v>
      </c>
      <c r="F2420" s="119">
        <f>IFERROR((VLOOKUP(E2420,'Simulations - Consolidé'!$A$41:$P$45,13,0)*D2420+VLOOKUP(E2420,'Simulations - Consolidé'!$A$41:$P$45,14,0)),"")*$B$6</f>
        <v>42688.388674698792</v>
      </c>
      <c r="G2420" s="119" t="str" cm="1">
        <f t="array" ref="G2420">IF(SUMIF('BDD de référence'!$B$6:$B$4786,A2420,'BDD de référence'!$I$6:$I$4786)&gt;0,IFERROR((VLOOKUP(E2420,'Volet 1 - Domaines 2&amp;3'!$A$39:$L$43,11,0)*D2420+VLOOKUP(E2420,'Volet 1 - Domaines 2&amp;3'!$A$39:$L$43,12,0))*$B$6,error),"")</f>
        <v/>
      </c>
      <c r="H2420" s="119" t="str" cm="1">
        <f t="array" ref="H2420">IF(SUMIF('BDD de référence'!$B$6:$B$4786,A2420,'BDD de référence'!$J$6:$J$4786)&gt;0,IFERROR((VLOOKUP(E2420,'Volet 1 - Domaines 2&amp;3'!$A$39:$L$43,11,0)*D2420+VLOOKUP(E2420,'Volet 1 - Domaines 2&amp;3'!$A$39:$L$43,12,0))*$B$6,error),"")</f>
        <v/>
      </c>
      <c r="I2420" s="119">
        <f>IFERROR((VLOOKUP(E2420,'Simulations - Consolidé'!$A$41:$P$45,15,0)*D2420+VLOOKUP(E2420,'Simulations - Consolidé'!$A$41:$P$45,16,0)),"")*$C$6</f>
        <v>18557.506124008229</v>
      </c>
      <c r="J2420" s="167">
        <v>11323.4</v>
      </c>
      <c r="K2420" s="167">
        <v>13588.08</v>
      </c>
      <c r="L2420" s="167">
        <v>9828.3700000000008</v>
      </c>
      <c r="M2420" s="167">
        <v>11794.050000000001</v>
      </c>
      <c r="N2420" s="167">
        <v>6884.4800000000005</v>
      </c>
      <c r="O2420" s="167">
        <v>8261.380000000001</v>
      </c>
    </row>
    <row r="2421" spans="1:15">
      <c r="A2421" s="1" t="s">
        <v>10127</v>
      </c>
      <c r="B2421" s="1" t="str">
        <f>VLOOKUP(A2421,'BDD de référence'!$B$5:$D$5006,3,0)</f>
        <v>84</v>
      </c>
      <c r="C2421" s="1" t="str">
        <f>VLOOKUP(A2421,'BDD de référence'!$B$5:$E$5006,4,0)</f>
        <v>Provence-Alpes-Côte d'Azur</v>
      </c>
      <c r="D2421" s="201">
        <v>18730.5</v>
      </c>
      <c r="E2421" s="189" t="str">
        <f t="shared" si="37"/>
        <v>Tranche B</v>
      </c>
      <c r="F2421" s="119">
        <f>IFERROR((VLOOKUP(E2421,'Simulations - Consolidé'!$A$41:$P$45,13,0)*D2421+VLOOKUP(E2421,'Simulations - Consolidé'!$A$41:$P$45,14,0)),"")*$B$6</f>
        <v>35838.851612903221</v>
      </c>
      <c r="G2421" s="119" t="str" cm="1">
        <f t="array" ref="G2421">IF(SUMIF('BDD de référence'!$B$6:$B$4786,A2421,'BDD de référence'!$I$6:$I$4786)&gt;0,IFERROR((VLOOKUP(E2421,'Volet 1 - Domaines 2&amp;3'!$A$39:$L$43,11,0)*D2421+VLOOKUP(E2421,'Volet 1 - Domaines 2&amp;3'!$A$39:$L$43,12,0))*$B$6,error),"")</f>
        <v/>
      </c>
      <c r="H2421" s="119" t="str" cm="1">
        <f t="array" ref="H2421">IF(SUMIF('BDD de référence'!$B$6:$B$4786,A2421,'BDD de référence'!$J$6:$J$4786)&gt;0,IFERROR((VLOOKUP(E2421,'Volet 1 - Domaines 2&amp;3'!$A$39:$L$43,11,0)*D2421+VLOOKUP(E2421,'Volet 1 - Domaines 2&amp;3'!$A$39:$L$43,12,0))*$B$6,error),"")</f>
        <v/>
      </c>
      <c r="I2421" s="119">
        <f>IFERROR((VLOOKUP(E2421,'Simulations - Consolidé'!$A$41:$P$45,15,0)*D2421+VLOOKUP(E2421,'Simulations - Consolidé'!$A$41:$P$45,16,0)),"")*$C$6</f>
        <v>15579.873800157355</v>
      </c>
      <c r="J2421" s="167">
        <v>9718.7000000000007</v>
      </c>
      <c r="K2421" s="167">
        <v>11662.44</v>
      </c>
      <c r="L2421" s="167">
        <v>8570.0400000000009</v>
      </c>
      <c r="M2421" s="167">
        <v>10284.050000000001</v>
      </c>
      <c r="N2421" s="167">
        <v>6362.68</v>
      </c>
      <c r="O2421" s="167">
        <v>7635.22</v>
      </c>
    </row>
    <row r="2422" spans="1:15">
      <c r="A2422" s="1" t="s">
        <v>10116</v>
      </c>
      <c r="B2422" s="1" t="str">
        <f>VLOOKUP(A2422,'BDD de référence'!$B$5:$D$5006,3,0)</f>
        <v>84</v>
      </c>
      <c r="C2422" s="1" t="str">
        <f>VLOOKUP(A2422,'BDD de référence'!$B$5:$E$5006,4,0)</f>
        <v>Provence-Alpes-Côte d'Azur</v>
      </c>
      <c r="D2422" s="201">
        <v>24574.5</v>
      </c>
      <c r="E2422" s="189" t="str">
        <f t="shared" si="37"/>
        <v>Tranche C</v>
      </c>
      <c r="F2422" s="119">
        <f>IFERROR((VLOOKUP(E2422,'Simulations - Consolidé'!$A$41:$P$45,13,0)*D2422+VLOOKUP(E2422,'Simulations - Consolidé'!$A$41:$P$45,14,0)),"")*$B$6</f>
        <v>41666.791084337347</v>
      </c>
      <c r="G2422" s="119" t="str" cm="1">
        <f t="array" ref="G2422">IF(SUMIF('BDD de référence'!$B$6:$B$4786,A2422,'BDD de référence'!$I$6:$I$4786)&gt;0,IFERROR((VLOOKUP(E2422,'Volet 1 - Domaines 2&amp;3'!$A$39:$L$43,11,0)*D2422+VLOOKUP(E2422,'Volet 1 - Domaines 2&amp;3'!$A$39:$L$43,12,0))*$B$6,error),"")</f>
        <v/>
      </c>
      <c r="H2422" s="119" t="str" cm="1">
        <f t="array" ref="H2422">IF(SUMIF('BDD de référence'!$B$6:$B$4786,A2422,'BDD de référence'!$J$6:$J$4786)&gt;0,IFERROR((VLOOKUP(E2422,'Volet 1 - Domaines 2&amp;3'!$A$39:$L$43,11,0)*D2422+VLOOKUP(E2422,'Volet 1 - Domaines 2&amp;3'!$A$39:$L$43,12,0))*$B$6,error),"")</f>
        <v/>
      </c>
      <c r="I2422" s="119">
        <f>IFERROR((VLOOKUP(E2422,'Simulations - Consolidé'!$A$41:$P$45,15,0)*D2422+VLOOKUP(E2422,'Simulations - Consolidé'!$A$41:$P$45,16,0)),"")*$C$6</f>
        <v>18113.396985013227</v>
      </c>
      <c r="J2422" s="167">
        <v>11058.29</v>
      </c>
      <c r="K2422" s="167">
        <v>13269.95</v>
      </c>
      <c r="L2422" s="167">
        <v>9695.81</v>
      </c>
      <c r="M2422" s="167">
        <v>11634.98</v>
      </c>
      <c r="N2422" s="167">
        <v>6766.65</v>
      </c>
      <c r="O2422" s="167">
        <v>8119.98</v>
      </c>
    </row>
    <row r="2423" spans="1:15">
      <c r="A2423" s="1" t="s">
        <v>10132</v>
      </c>
      <c r="B2423" s="1" t="str">
        <f>VLOOKUP(A2423,'BDD de référence'!$B$5:$D$5006,3,0)</f>
        <v>84</v>
      </c>
      <c r="C2423" s="1" t="str">
        <f>VLOOKUP(A2423,'BDD de référence'!$B$5:$E$5006,4,0)</f>
        <v>Provence-Alpes-Côte d'Azur</v>
      </c>
      <c r="D2423" s="201">
        <v>16915.5</v>
      </c>
      <c r="E2423" s="189" t="str">
        <f t="shared" si="37"/>
        <v>Tranche B</v>
      </c>
      <c r="F2423" s="119">
        <f>IFERROR((VLOOKUP(E2423,'Simulations - Consolidé'!$A$41:$P$45,13,0)*D2423+VLOOKUP(E2423,'Simulations - Consolidé'!$A$41:$P$45,14,0)),"")*$B$6</f>
        <v>33450.077419354835</v>
      </c>
      <c r="G2423" s="119" t="str" cm="1">
        <f t="array" ref="G2423">IF(SUMIF('BDD de référence'!$B$6:$B$4786,A2423,'BDD de référence'!$I$6:$I$4786)&gt;0,IFERROR((VLOOKUP(E2423,'Volet 1 - Domaines 2&amp;3'!$A$39:$L$43,11,0)*D2423+VLOOKUP(E2423,'Volet 1 - Domaines 2&amp;3'!$A$39:$L$43,12,0))*$B$6,error),"")</f>
        <v/>
      </c>
      <c r="H2423" s="119" t="str" cm="1">
        <f t="array" ref="H2423">IF(SUMIF('BDD de référence'!$B$6:$B$4786,A2423,'BDD de référence'!$J$6:$J$4786)&gt;0,IFERROR((VLOOKUP(E2423,'Volet 1 - Domaines 2&amp;3'!$A$39:$L$43,11,0)*D2423+VLOOKUP(E2423,'Volet 1 - Domaines 2&amp;3'!$A$39:$L$43,12,0))*$B$6,error),"")</f>
        <v/>
      </c>
      <c r="I2423" s="119">
        <f>IFERROR((VLOOKUP(E2423,'Simulations - Consolidé'!$A$41:$P$45,15,0)*D2423+VLOOKUP(E2423,'Simulations - Consolidé'!$A$41:$P$45,16,0)),"")*$C$6</f>
        <v>14541.425334382375</v>
      </c>
      <c r="J2423" s="167">
        <v>9182.01</v>
      </c>
      <c r="K2423" s="167">
        <v>11018.42</v>
      </c>
      <c r="L2423" s="167">
        <v>8082.13</v>
      </c>
      <c r="M2423" s="167">
        <v>9698.56</v>
      </c>
      <c r="N2423" s="167">
        <v>6216.31</v>
      </c>
      <c r="O2423" s="167">
        <v>7459.58</v>
      </c>
    </row>
    <row r="2424" spans="1:15">
      <c r="A2424" s="1" t="s">
        <v>10218</v>
      </c>
      <c r="B2424" s="1" t="str">
        <f>VLOOKUP(A2424,'BDD de référence'!$B$5:$D$5006,3,0)</f>
        <v>84</v>
      </c>
      <c r="C2424" s="1" t="str">
        <f>VLOOKUP(A2424,'BDD de référence'!$B$5:$E$5006,4,0)</f>
        <v>Provence-Alpes-Côte d'Azur</v>
      </c>
      <c r="D2424" s="201">
        <v>272.5</v>
      </c>
      <c r="E2424" s="189" t="str">
        <f t="shared" si="37"/>
        <v>Tranche A</v>
      </c>
      <c r="F2424" s="119">
        <f>IFERROR((VLOOKUP(E2424,'Simulations - Consolidé'!$A$41:$P$45,13,0)*D2424+VLOOKUP(E2424,'Simulations - Consolidé'!$A$41:$P$45,14,0)),"")*$B$6</f>
        <v>15498.535714285714</v>
      </c>
      <c r="G2424" s="119" t="str" cm="1">
        <f t="array" ref="G2424">IF(SUMIF('BDD de référence'!$B$6:$B$4786,A2424,'BDD de référence'!$I$6:$I$4786)&gt;0,IFERROR((VLOOKUP(E2424,'Volet 1 - Domaines 2&amp;3'!$A$39:$L$43,11,0)*D2424+VLOOKUP(E2424,'Volet 1 - Domaines 2&amp;3'!$A$39:$L$43,12,0))*$B$6,error),"")</f>
        <v/>
      </c>
      <c r="H2424" s="119" t="str" cm="1">
        <f t="array" ref="H2424">IF(SUMIF('BDD de référence'!$B$6:$B$4786,A2424,'BDD de référence'!$J$6:$J$4786)&gt;0,IFERROR((VLOOKUP(E2424,'Volet 1 - Domaines 2&amp;3'!$A$39:$L$43,11,0)*D2424+VLOOKUP(E2424,'Volet 1 - Domaines 2&amp;3'!$A$39:$L$43,12,0))*$B$6,error),"")</f>
        <v/>
      </c>
      <c r="I2424" s="119">
        <f>IFERROR((VLOOKUP(E2424,'Simulations - Consolidé'!$A$41:$P$45,15,0)*D2424+VLOOKUP(E2424,'Simulations - Consolidé'!$A$41:$P$45,16,0)),"")*$C$6</f>
        <v>6737.5270034843206</v>
      </c>
      <c r="J2424" s="167">
        <v>4648.22</v>
      </c>
      <c r="K2424" s="167">
        <v>5577.87</v>
      </c>
      <c r="L2424" s="167">
        <v>4215.34</v>
      </c>
      <c r="M2424" s="167">
        <v>5058.41</v>
      </c>
      <c r="N2424" s="167">
        <v>4615.7800000000007</v>
      </c>
      <c r="O2424" s="167">
        <v>5538.9400000000005</v>
      </c>
    </row>
    <row r="2425" spans="1:15">
      <c r="A2425" s="1" t="s">
        <v>10225</v>
      </c>
      <c r="B2425" s="1" t="str">
        <f>VLOOKUP(A2425,'BDD de référence'!$B$5:$D$5006,3,0)</f>
        <v>85</v>
      </c>
      <c r="C2425" s="1" t="str">
        <f>VLOOKUP(A2425,'BDD de référence'!$B$5:$E$5006,4,0)</f>
        <v>Pays de la Loire</v>
      </c>
      <c r="D2425" s="201">
        <v>390161</v>
      </c>
      <c r="E2425" s="189" t="str">
        <f t="shared" si="37"/>
        <v>Tranche D</v>
      </c>
      <c r="F2425" s="119">
        <f>IFERROR((VLOOKUP(E2425,'Simulations - Consolidé'!$A$41:$P$45,13,0)*D2425+VLOOKUP(E2425,'Simulations - Consolidé'!$A$41:$P$45,14,0)),"")*$B$6</f>
        <v>144392.89379562045</v>
      </c>
      <c r="G2425" s="119" cm="1">
        <f t="array" ref="G2425">IF(SUMIF('BDD de référence'!$B$6:$B$4786,A2425,'BDD de référence'!$I$6:$I$4786)&gt;0,IFERROR((VLOOKUP(E2425,'Volet 1 - Domaines 2&amp;3'!$A$39:$L$43,11,0)*D2425+VLOOKUP(E2425,'Volet 1 - Domaines 2&amp;3'!$A$39:$L$43,12,0))*$B$6,error),"")</f>
        <v>46982.358978102187</v>
      </c>
      <c r="H2425" s="119" cm="1">
        <f t="array" ref="H2425">IF(SUMIF('BDD de référence'!$B$6:$B$4786,A2425,'BDD de référence'!$J$6:$J$4786)&gt;0,IFERROR((VLOOKUP(E2425,'Volet 1 - Domaines 2&amp;3'!$A$39:$L$43,11,0)*D2425+VLOOKUP(E2425,'Volet 1 - Domaines 2&amp;3'!$A$39:$L$43,12,0))*$B$6,error),"")</f>
        <v>46982.358978102187</v>
      </c>
      <c r="I2425" s="119">
        <f>IFERROR((VLOOKUP(E2425,'Simulations - Consolidé'!$A$41:$P$45,15,0)*D2425+VLOOKUP(E2425,'Simulations - Consolidé'!$A$41:$P$45,16,0)),"")*$C$6</f>
        <v>62770.511936977025</v>
      </c>
      <c r="J2425" s="167">
        <v>37717.310000000005</v>
      </c>
      <c r="K2425" s="167">
        <v>45260.78</v>
      </c>
      <c r="L2425" s="167">
        <v>22586.929999999997</v>
      </c>
      <c r="M2425" s="167">
        <v>27104.32</v>
      </c>
      <c r="N2425" s="167">
        <v>18420.259999999998</v>
      </c>
      <c r="O2425" s="167">
        <v>22104.32</v>
      </c>
    </row>
    <row r="2426" spans="1:15">
      <c r="A2426" s="1" t="s">
        <v>10243</v>
      </c>
      <c r="B2426" s="1" t="str">
        <f>VLOOKUP(A2426,'BDD de référence'!$B$5:$D$5006,3,0)</f>
        <v>85</v>
      </c>
      <c r="C2426" s="1" t="str">
        <f>VLOOKUP(A2426,'BDD de référence'!$B$5:$E$5006,4,0)</f>
        <v>Pays de la Loire</v>
      </c>
      <c r="D2426" s="201">
        <v>51232</v>
      </c>
      <c r="E2426" s="189" t="str">
        <f t="shared" si="37"/>
        <v>Tranche C</v>
      </c>
      <c r="F2426" s="119">
        <f>IFERROR((VLOOKUP(E2426,'Simulations - Consolidé'!$A$41:$P$45,13,0)*D2426+VLOOKUP(E2426,'Simulations - Consolidé'!$A$41:$P$45,14,0)),"")*$B$6</f>
        <v>52805.129638554215</v>
      </c>
      <c r="G2426" s="119" cm="1">
        <f t="array" ref="G2426">IF(SUMIF('BDD de référence'!$B$6:$B$4786,A2426,'BDD de référence'!$I$6:$I$4786)&gt;0,IFERROR((VLOOKUP(E2426,'Volet 1 - Domaines 2&amp;3'!$A$39:$L$43,11,0)*D2426+VLOOKUP(E2426,'Volet 1 - Domaines 2&amp;3'!$A$39:$L$43,12,0))*$B$6,error),"")</f>
        <v>25160.131084337347</v>
      </c>
      <c r="H2426" s="119" t="str" cm="1">
        <f t="array" ref="H2426">IF(SUMIF('BDD de référence'!$B$6:$B$4786,A2426,'BDD de référence'!$J$6:$J$4786)&gt;0,IFERROR((VLOOKUP(E2426,'Volet 1 - Domaines 2&amp;3'!$A$39:$L$43,11,0)*D2426+VLOOKUP(E2426,'Volet 1 - Domaines 2&amp;3'!$A$39:$L$43,12,0))*$B$6,error),"")</f>
        <v/>
      </c>
      <c r="I2426" s="119">
        <f>IFERROR((VLOOKUP(E2426,'Simulations - Consolidé'!$A$41:$P$45,15,0)*D2426+VLOOKUP(E2426,'Simulations - Consolidé'!$A$41:$P$45,16,0)),"")*$C$6</f>
        <v>22955.458078166324</v>
      </c>
      <c r="J2426" s="167">
        <v>13948.86</v>
      </c>
      <c r="K2426" s="167">
        <v>16738.64</v>
      </c>
      <c r="L2426" s="167">
        <v>11141.1</v>
      </c>
      <c r="M2426" s="167">
        <v>13369.32</v>
      </c>
      <c r="N2426" s="167">
        <v>8051.35</v>
      </c>
      <c r="O2426" s="167">
        <v>9661.6200000000008</v>
      </c>
    </row>
    <row r="2427" spans="1:15">
      <c r="A2427" s="1" t="s">
        <v>10289</v>
      </c>
      <c r="B2427" s="1" t="str">
        <f>VLOOKUP(A2427,'BDD de référence'!$B$5:$D$5006,3,0)</f>
        <v>85</v>
      </c>
      <c r="C2427" s="1" t="str">
        <f>VLOOKUP(A2427,'BDD de référence'!$B$5:$E$5006,4,0)</f>
        <v>Pays de la Loire</v>
      </c>
      <c r="D2427" s="201">
        <v>3086</v>
      </c>
      <c r="E2427" s="189" t="str">
        <f t="shared" si="37"/>
        <v>Tranche A</v>
      </c>
      <c r="F2427" s="119">
        <f>IFERROR((VLOOKUP(E2427,'Simulations - Consolidé'!$A$41:$P$45,13,0)*D2427+VLOOKUP(E2427,'Simulations - Consolidé'!$A$41:$P$45,14,0)),"")*$B$6</f>
        <v>17548.371428571427</v>
      </c>
      <c r="G2427" s="119" t="str" cm="1">
        <f t="array" ref="G2427">IF(SUMIF('BDD de référence'!$B$6:$B$4786,A2427,'BDD de référence'!$I$6:$I$4786)&gt;0,IFERROR((VLOOKUP(E2427,'Volet 1 - Domaines 2&amp;3'!$A$39:$L$43,11,0)*D2427+VLOOKUP(E2427,'Volet 1 - Domaines 2&amp;3'!$A$39:$L$43,12,0))*$B$6,error),"")</f>
        <v/>
      </c>
      <c r="H2427" s="119" cm="1">
        <f t="array" ref="H2427">IF(SUMIF('BDD de référence'!$B$6:$B$4786,A2427,'BDD de référence'!$J$6:$J$4786)&gt;0,IFERROR((VLOOKUP(E2427,'Volet 1 - Domaines 2&amp;3'!$A$39:$L$43,11,0)*D2427+VLOOKUP(E2427,'Volet 1 - Domaines 2&amp;3'!$A$39:$L$43,12,0))*$B$6,error),"")</f>
        <v>7960.7357142857145</v>
      </c>
      <c r="I2427" s="119">
        <f>IFERROR((VLOOKUP(E2427,'Simulations - Consolidé'!$A$41:$P$45,15,0)*D2427+VLOOKUP(E2427,'Simulations - Consolidé'!$A$41:$P$45,16,0)),"")*$C$6</f>
        <v>7628.632055749129</v>
      </c>
      <c r="J2427" s="167">
        <v>5318.1</v>
      </c>
      <c r="K2427" s="167">
        <v>6381.72</v>
      </c>
      <c r="L2427" s="167">
        <v>4717.75</v>
      </c>
      <c r="M2427" s="167">
        <v>5661.3</v>
      </c>
      <c r="N2427" s="167">
        <v>4950.72</v>
      </c>
      <c r="O2427" s="167">
        <v>5940.87</v>
      </c>
    </row>
    <row r="2428" spans="1:15">
      <c r="A2428" s="1" t="s">
        <v>10232</v>
      </c>
      <c r="B2428" s="1" t="str">
        <f>VLOOKUP(A2428,'BDD de référence'!$B$5:$D$5006,3,0)</f>
        <v>85</v>
      </c>
      <c r="C2428" s="1" t="str">
        <f>VLOOKUP(A2428,'BDD de référence'!$B$5:$E$5006,4,0)</f>
        <v>Pays de la Loire</v>
      </c>
      <c r="D2428" s="201">
        <v>92738.5</v>
      </c>
      <c r="E2428" s="189" t="str">
        <f t="shared" si="37"/>
        <v>Tranche C</v>
      </c>
      <c r="F2428" s="119">
        <f>IFERROR((VLOOKUP(E2428,'Simulations - Consolidé'!$A$41:$P$45,13,0)*D2428+VLOOKUP(E2428,'Simulations - Consolidé'!$A$41:$P$45,14,0)),"")*$B$6</f>
        <v>70147.845542168667</v>
      </c>
      <c r="G2428" s="119" t="str" cm="1">
        <f t="array" ref="G2428">IF(SUMIF('BDD de référence'!$B$6:$B$4786,A2428,'BDD de référence'!$I$6:$I$4786)&gt;0,IFERROR((VLOOKUP(E2428,'Volet 1 - Domaines 2&amp;3'!$A$39:$L$43,11,0)*D2428+VLOOKUP(E2428,'Volet 1 - Domaines 2&amp;3'!$A$39:$L$43,12,0))*$B$6,error),"")</f>
        <v/>
      </c>
      <c r="H2428" s="119" cm="1">
        <f t="array" ref="H2428">IF(SUMIF('BDD de référence'!$B$6:$B$4786,A2428,'BDD de référence'!$J$6:$J$4786)&gt;0,IFERROR((VLOOKUP(E2428,'Volet 1 - Domaines 2&amp;3'!$A$39:$L$43,11,0)*D2428+VLOOKUP(E2428,'Volet 1 - Domaines 2&amp;3'!$A$39:$L$43,12,0))*$B$6,error),"")</f>
        <v>29580.823373493975</v>
      </c>
      <c r="I2428" s="119">
        <f>IFERROR((VLOOKUP(E2428,'Simulations - Consolidé'!$A$41:$P$45,15,0)*D2428+VLOOKUP(E2428,'Simulations - Consolidé'!$A$41:$P$45,16,0)),"")*$C$6</f>
        <v>30494.687516896855</v>
      </c>
      <c r="J2428" s="167">
        <v>18449.559999999998</v>
      </c>
      <c r="K2428" s="167">
        <v>22139.48</v>
      </c>
      <c r="L2428" s="167">
        <v>13391.45</v>
      </c>
      <c r="M2428" s="167">
        <v>16069.74</v>
      </c>
      <c r="N2428" s="167">
        <v>10051.66</v>
      </c>
      <c r="O2428" s="167">
        <v>12062</v>
      </c>
    </row>
    <row r="2429" spans="1:15">
      <c r="A2429" s="1" t="s">
        <v>10235</v>
      </c>
      <c r="B2429" s="1" t="str">
        <f>VLOOKUP(A2429,'BDD de référence'!$B$5:$D$5006,3,0)</f>
        <v>85</v>
      </c>
      <c r="C2429" s="1" t="str">
        <f>VLOOKUP(A2429,'BDD de référence'!$B$5:$E$5006,4,0)</f>
        <v>Pays de la Loire</v>
      </c>
      <c r="D2429" s="201">
        <v>73579.5</v>
      </c>
      <c r="E2429" s="189" t="str">
        <f t="shared" si="37"/>
        <v>Tranche C</v>
      </c>
      <c r="F2429" s="119">
        <f>IFERROR((VLOOKUP(E2429,'Simulations - Consolidé'!$A$41:$P$45,13,0)*D2429+VLOOKUP(E2429,'Simulations - Consolidé'!$A$41:$P$45,14,0)),"")*$B$6</f>
        <v>62142.615180722889</v>
      </c>
      <c r="G2429" s="119" t="str" cm="1">
        <f t="array" ref="G2429">IF(SUMIF('BDD de référence'!$B$6:$B$4786,A2429,'BDD de référence'!$I$6:$I$4786)&gt;0,IFERROR((VLOOKUP(E2429,'Volet 1 - Domaines 2&amp;3'!$A$39:$L$43,11,0)*D2429+VLOOKUP(E2429,'Volet 1 - Domaines 2&amp;3'!$A$39:$L$43,12,0))*$B$6,error),"")</f>
        <v/>
      </c>
      <c r="H2429" s="119" cm="1">
        <f t="array" ref="H2429">IF(SUMIF('BDD de référence'!$B$6:$B$4786,A2429,'BDD de référence'!$J$6:$J$4786)&gt;0,IFERROR((VLOOKUP(E2429,'Volet 1 - Domaines 2&amp;3'!$A$39:$L$43,11,0)*D2429+VLOOKUP(E2429,'Volet 1 - Domaines 2&amp;3'!$A$39:$L$43,12,0))*$B$6,error),"")</f>
        <v>27540.274457831321</v>
      </c>
      <c r="I2429" s="119">
        <f>IFERROR((VLOOKUP(E2429,'Simulations - Consolidé'!$A$41:$P$45,15,0)*D2429+VLOOKUP(E2429,'Simulations - Consolidé'!$A$41:$P$45,16,0)),"")*$C$6</f>
        <v>27014.651936526592</v>
      </c>
      <c r="J2429" s="167">
        <v>16372.08</v>
      </c>
      <c r="K2429" s="167">
        <v>19646.5</v>
      </c>
      <c r="L2429" s="167">
        <v>12352.710000000001</v>
      </c>
      <c r="M2429" s="167">
        <v>14823.26</v>
      </c>
      <c r="N2429" s="167">
        <v>9128.34</v>
      </c>
      <c r="O2429" s="167">
        <v>10954.01</v>
      </c>
    </row>
    <row r="2430" spans="1:15">
      <c r="A2430" s="1" t="s">
        <v>10277</v>
      </c>
      <c r="B2430" s="1" t="str">
        <f>VLOOKUP(A2430,'BDD de référence'!$B$5:$D$5006,3,0)</f>
        <v>85</v>
      </c>
      <c r="C2430" s="1" t="str">
        <f>VLOOKUP(A2430,'BDD de référence'!$B$5:$E$5006,4,0)</f>
        <v>Pays de la Loire</v>
      </c>
      <c r="D2430" s="201">
        <v>5455.5</v>
      </c>
      <c r="E2430" s="189" t="str">
        <f t="shared" si="37"/>
        <v>Tranche A</v>
      </c>
      <c r="F2430" s="119">
        <f>IFERROR((VLOOKUP(E2430,'Simulations - Consolidé'!$A$41:$P$45,13,0)*D2430+VLOOKUP(E2430,'Simulations - Consolidé'!$A$41:$P$45,14,0)),"")*$B$6</f>
        <v>19274.721428571425</v>
      </c>
      <c r="G2430" s="119" t="str" cm="1">
        <f t="array" ref="G2430">IF(SUMIF('BDD de référence'!$B$6:$B$4786,A2430,'BDD de référence'!$I$6:$I$4786)&gt;0,IFERROR((VLOOKUP(E2430,'Volet 1 - Domaines 2&amp;3'!$A$39:$L$43,11,0)*D2430+VLOOKUP(E2430,'Volet 1 - Domaines 2&amp;3'!$A$39:$L$43,12,0))*$B$6,error),"")</f>
        <v/>
      </c>
      <c r="H2430" s="119" t="str" cm="1">
        <f t="array" ref="H2430">IF(SUMIF('BDD de référence'!$B$6:$B$4786,A2430,'BDD de référence'!$J$6:$J$4786)&gt;0,IFERROR((VLOOKUP(E2430,'Volet 1 - Domaines 2&amp;3'!$A$39:$L$43,11,0)*D2430+VLOOKUP(E2430,'Volet 1 - Domaines 2&amp;3'!$A$39:$L$43,12,0))*$B$6,error),"")</f>
        <v/>
      </c>
      <c r="I2430" s="119">
        <f>IFERROR((VLOOKUP(E2430,'Simulations - Consolidé'!$A$41:$P$45,15,0)*D2430+VLOOKUP(E2430,'Simulations - Consolidé'!$A$41:$P$45,16,0)),"")*$C$6</f>
        <v>8379.1113240418108</v>
      </c>
      <c r="J2430" s="167">
        <v>5882.27</v>
      </c>
      <c r="K2430" s="167">
        <v>7058.7300000000005</v>
      </c>
      <c r="L2430" s="167">
        <v>5140.87</v>
      </c>
      <c r="M2430" s="167">
        <v>6169.05</v>
      </c>
      <c r="N2430" s="167">
        <v>5232.8</v>
      </c>
      <c r="O2430" s="167">
        <v>6279.36</v>
      </c>
    </row>
    <row r="2431" spans="1:15">
      <c r="A2431" s="1" t="s">
        <v>10237</v>
      </c>
      <c r="B2431" s="1" t="str">
        <f>VLOOKUP(A2431,'BDD de référence'!$B$5:$D$5006,3,0)</f>
        <v>85</v>
      </c>
      <c r="C2431" s="1" t="str">
        <f>VLOOKUP(A2431,'BDD de référence'!$B$5:$E$5006,4,0)</f>
        <v>Pays de la Loire</v>
      </c>
      <c r="D2431" s="201">
        <v>57787.5</v>
      </c>
      <c r="E2431" s="189" t="str">
        <f t="shared" si="37"/>
        <v>Tranche C</v>
      </c>
      <c r="F2431" s="119">
        <f>IFERROR((VLOOKUP(E2431,'Simulations - Consolidé'!$A$41:$P$45,13,0)*D2431+VLOOKUP(E2431,'Simulations - Consolidé'!$A$41:$P$45,14,0)),"")*$B$6</f>
        <v>55544.222891566264</v>
      </c>
      <c r="G2431" s="119" t="str" cm="1">
        <f t="array" ref="G2431">IF(SUMIF('BDD de référence'!$B$6:$B$4786,A2431,'BDD de référence'!$I$6:$I$4786)&gt;0,IFERROR((VLOOKUP(E2431,'Volet 1 - Domaines 2&amp;3'!$A$39:$L$43,11,0)*D2431+VLOOKUP(E2431,'Volet 1 - Domaines 2&amp;3'!$A$39:$L$43,12,0))*$B$6,error),"")</f>
        <v/>
      </c>
      <c r="H2431" s="119" t="str" cm="1">
        <f t="array" ref="H2431">IF(SUMIF('BDD de référence'!$B$6:$B$4786,A2431,'BDD de référence'!$J$6:$J$4786)&gt;0,IFERROR((VLOOKUP(E2431,'Volet 1 - Domaines 2&amp;3'!$A$39:$L$43,11,0)*D2431+VLOOKUP(E2431,'Volet 1 - Domaines 2&amp;3'!$A$39:$L$43,12,0))*$B$6,error),"")</f>
        <v/>
      </c>
      <c r="I2431" s="119">
        <f>IFERROR((VLOOKUP(E2431,'Simulations - Consolidé'!$A$41:$P$45,15,0)*D2431+VLOOKUP(E2431,'Simulations - Consolidé'!$A$41:$P$45,16,0)),"")*$C$6</f>
        <v>24146.197325888923</v>
      </c>
      <c r="J2431" s="167">
        <v>14659.7</v>
      </c>
      <c r="K2431" s="167">
        <v>17591.64</v>
      </c>
      <c r="L2431" s="167">
        <v>11496.52</v>
      </c>
      <c r="M2431" s="167">
        <v>13795.83</v>
      </c>
      <c r="N2431" s="167">
        <v>8367.2800000000007</v>
      </c>
      <c r="O2431" s="167">
        <v>10040.74</v>
      </c>
    </row>
    <row r="2432" spans="1:15">
      <c r="A2432" s="1" t="s">
        <v>10258</v>
      </c>
      <c r="B2432" s="1" t="str">
        <f>VLOOKUP(A2432,'BDD de référence'!$B$5:$D$5006,3,0)</f>
        <v>85</v>
      </c>
      <c r="C2432" s="1" t="str">
        <f>VLOOKUP(A2432,'BDD de référence'!$B$5:$E$5006,4,0)</f>
        <v>Pays de la Loire</v>
      </c>
      <c r="D2432" s="201">
        <v>18988.5</v>
      </c>
      <c r="E2432" s="189" t="str">
        <f t="shared" si="37"/>
        <v>Tranche B</v>
      </c>
      <c r="F2432" s="119">
        <f>IFERROR((VLOOKUP(E2432,'Simulations - Consolidé'!$A$41:$P$45,13,0)*D2432+VLOOKUP(E2432,'Simulations - Consolidé'!$A$41:$P$45,14,0)),"")*$B$6</f>
        <v>36178.412903225806</v>
      </c>
      <c r="G2432" s="119" t="str" cm="1">
        <f t="array" ref="G2432">IF(SUMIF('BDD de référence'!$B$6:$B$4786,A2432,'BDD de référence'!$I$6:$I$4786)&gt;0,IFERROR((VLOOKUP(E2432,'Volet 1 - Domaines 2&amp;3'!$A$39:$L$43,11,0)*D2432+VLOOKUP(E2432,'Volet 1 - Domaines 2&amp;3'!$A$39:$L$43,12,0))*$B$6,error),"")</f>
        <v/>
      </c>
      <c r="H2432" s="119" t="str" cm="1">
        <f t="array" ref="H2432">IF(SUMIF('BDD de référence'!$B$6:$B$4786,A2432,'BDD de référence'!$J$6:$J$4786)&gt;0,IFERROR((VLOOKUP(E2432,'Volet 1 - Domaines 2&amp;3'!$A$39:$L$43,11,0)*D2432+VLOOKUP(E2432,'Volet 1 - Domaines 2&amp;3'!$A$39:$L$43,12,0))*$B$6,error),"")</f>
        <v/>
      </c>
      <c r="I2432" s="119">
        <f>IFERROR((VLOOKUP(E2432,'Simulations - Consolidé'!$A$41:$P$45,15,0)*D2432+VLOOKUP(E2432,'Simulations - Consolidé'!$A$41:$P$45,16,0)),"")*$C$6</f>
        <v>15727.487962234462</v>
      </c>
      <c r="J2432" s="167">
        <v>9795</v>
      </c>
      <c r="K2432" s="167">
        <v>11754</v>
      </c>
      <c r="L2432" s="167">
        <v>8639.39</v>
      </c>
      <c r="M2432" s="167">
        <v>10367.27</v>
      </c>
      <c r="N2432" s="167">
        <v>6383.49</v>
      </c>
      <c r="O2432" s="167">
        <v>7660.1900000000005</v>
      </c>
    </row>
    <row r="2433" spans="1:15">
      <c r="A2433" s="1" t="s">
        <v>10252</v>
      </c>
      <c r="B2433" s="1" t="str">
        <f>VLOOKUP(A2433,'BDD de référence'!$B$5:$D$5006,3,0)</f>
        <v>85</v>
      </c>
      <c r="C2433" s="1" t="str">
        <f>VLOOKUP(A2433,'BDD de référence'!$B$5:$E$5006,4,0)</f>
        <v>Pays de la Loire</v>
      </c>
      <c r="D2433" s="201">
        <v>27835.5</v>
      </c>
      <c r="E2433" s="189" t="str">
        <f t="shared" si="37"/>
        <v>Tranche C</v>
      </c>
      <c r="F2433" s="119">
        <f>IFERROR((VLOOKUP(E2433,'Simulations - Consolidé'!$A$41:$P$45,13,0)*D2433+VLOOKUP(E2433,'Simulations - Consolidé'!$A$41:$P$45,14,0)),"")*$B$6</f>
        <v>43029.339036144578</v>
      </c>
      <c r="G2433" s="119" t="str" cm="1">
        <f t="array" ref="G2433">IF(SUMIF('BDD de référence'!$B$6:$B$4786,A2433,'BDD de référence'!$I$6:$I$4786)&gt;0,IFERROR((VLOOKUP(E2433,'Volet 1 - Domaines 2&amp;3'!$A$39:$L$43,11,0)*D2433+VLOOKUP(E2433,'Volet 1 - Domaines 2&amp;3'!$A$39:$L$43,12,0))*$B$6,error),"")</f>
        <v/>
      </c>
      <c r="H2433" s="119" t="str" cm="1">
        <f t="array" ref="H2433">IF(SUMIF('BDD de référence'!$B$6:$B$4786,A2433,'BDD de référence'!$J$6:$J$4786)&gt;0,IFERROR((VLOOKUP(E2433,'Volet 1 - Domaines 2&amp;3'!$A$39:$L$43,11,0)*D2433+VLOOKUP(E2433,'Volet 1 - Domaines 2&amp;3'!$A$39:$L$43,12,0))*$B$6,error),"")</f>
        <v/>
      </c>
      <c r="I2433" s="119">
        <f>IFERROR((VLOOKUP(E2433,'Simulations - Consolidé'!$A$41:$P$45,15,0)*D2433+VLOOKUP(E2433,'Simulations - Consolidé'!$A$41:$P$45,16,0)),"")*$C$6</f>
        <v>18705.72414340288</v>
      </c>
      <c r="J2433" s="167">
        <v>11411.89</v>
      </c>
      <c r="K2433" s="167">
        <v>13694.27</v>
      </c>
      <c r="L2433" s="167">
        <v>9872.61</v>
      </c>
      <c r="M2433" s="167">
        <v>11847.14</v>
      </c>
      <c r="N2433" s="167">
        <v>6923.8</v>
      </c>
      <c r="O2433" s="167">
        <v>8308.56</v>
      </c>
    </row>
    <row r="2434" spans="1:15">
      <c r="A2434" s="1" t="s">
        <v>10265</v>
      </c>
      <c r="B2434" s="1" t="str">
        <f>VLOOKUP(A2434,'BDD de référence'!$B$5:$D$5006,3,0)</f>
        <v>85</v>
      </c>
      <c r="C2434" s="1" t="str">
        <f>VLOOKUP(A2434,'BDD de référence'!$B$5:$E$5006,4,0)</f>
        <v>Pays de la Loire</v>
      </c>
      <c r="D2434" s="201">
        <v>13467</v>
      </c>
      <c r="E2434" s="189" t="str">
        <f t="shared" si="37"/>
        <v>Tranche B</v>
      </c>
      <c r="F2434" s="119">
        <f>IFERROR((VLOOKUP(E2434,'Simulations - Consolidé'!$A$41:$P$45,13,0)*D2434+VLOOKUP(E2434,'Simulations - Consolidé'!$A$41:$P$45,14,0)),"")*$B$6</f>
        <v>28911.406451612904</v>
      </c>
      <c r="G2434" s="119" t="str" cm="1">
        <f t="array" ref="G2434">IF(SUMIF('BDD de référence'!$B$6:$B$4786,A2434,'BDD de référence'!$I$6:$I$4786)&gt;0,IFERROR((VLOOKUP(E2434,'Volet 1 - Domaines 2&amp;3'!$A$39:$L$43,11,0)*D2434+VLOOKUP(E2434,'Volet 1 - Domaines 2&amp;3'!$A$39:$L$43,12,0))*$B$6,error),"")</f>
        <v/>
      </c>
      <c r="H2434" s="119" t="str" cm="1">
        <f t="array" ref="H2434">IF(SUMIF('BDD de référence'!$B$6:$B$4786,A2434,'BDD de référence'!$J$6:$J$4786)&gt;0,IFERROR((VLOOKUP(E2434,'Volet 1 - Domaines 2&amp;3'!$A$39:$L$43,11,0)*D2434+VLOOKUP(E2434,'Volet 1 - Domaines 2&amp;3'!$A$39:$L$43,12,0))*$B$6,error),"")</f>
        <v/>
      </c>
      <c r="I2434" s="119">
        <f>IFERROR((VLOOKUP(E2434,'Simulations - Consolidé'!$A$41:$P$45,15,0)*D2434+VLOOKUP(E2434,'Simulations - Consolidé'!$A$41:$P$45,16,0)),"")*$C$6</f>
        <v>12568.373249409913</v>
      </c>
      <c r="J2434" s="167">
        <v>8162.3</v>
      </c>
      <c r="K2434" s="167">
        <v>9794.76</v>
      </c>
      <c r="L2434" s="167">
        <v>7155.1100000000006</v>
      </c>
      <c r="M2434" s="167">
        <v>8586.14</v>
      </c>
      <c r="N2434" s="167">
        <v>5938.2</v>
      </c>
      <c r="O2434" s="167">
        <v>7125.84</v>
      </c>
    </row>
    <row r="2435" spans="1:15">
      <c r="A2435" s="1" t="s">
        <v>10261</v>
      </c>
      <c r="B2435" s="1" t="str">
        <f>VLOOKUP(A2435,'BDD de référence'!$B$5:$D$5006,3,0)</f>
        <v>85</v>
      </c>
      <c r="C2435" s="1" t="str">
        <f>VLOOKUP(A2435,'BDD de référence'!$B$5:$E$5006,4,0)</f>
        <v>Pays de la Loire</v>
      </c>
      <c r="D2435" s="201">
        <v>17385.5</v>
      </c>
      <c r="E2435" s="189" t="str">
        <f t="shared" si="37"/>
        <v>Tranche B</v>
      </c>
      <c r="F2435" s="119">
        <f>IFERROR((VLOOKUP(E2435,'Simulations - Consolidé'!$A$41:$P$45,13,0)*D2435+VLOOKUP(E2435,'Simulations - Consolidé'!$A$41:$P$45,14,0)),"")*$B$6</f>
        <v>34068.65806451613</v>
      </c>
      <c r="G2435" s="119" t="str" cm="1">
        <f t="array" ref="G2435">IF(SUMIF('BDD de référence'!$B$6:$B$4786,A2435,'BDD de référence'!$I$6:$I$4786)&gt;0,IFERROR((VLOOKUP(E2435,'Volet 1 - Domaines 2&amp;3'!$A$39:$L$43,11,0)*D2435+VLOOKUP(E2435,'Volet 1 - Domaines 2&amp;3'!$A$39:$L$43,12,0))*$B$6,error),"")</f>
        <v/>
      </c>
      <c r="H2435" s="119" t="str" cm="1">
        <f t="array" ref="H2435">IF(SUMIF('BDD de référence'!$B$6:$B$4786,A2435,'BDD de référence'!$J$6:$J$4786)&gt;0,IFERROR((VLOOKUP(E2435,'Volet 1 - Domaines 2&amp;3'!$A$39:$L$43,11,0)*D2435+VLOOKUP(E2435,'Volet 1 - Domaines 2&amp;3'!$A$39:$L$43,12,0))*$B$6,error),"")</f>
        <v/>
      </c>
      <c r="I2435" s="119">
        <f>IFERROR((VLOOKUP(E2435,'Simulations - Consolidé'!$A$41:$P$45,15,0)*D2435+VLOOKUP(E2435,'Simulations - Consolidé'!$A$41:$P$45,16,0)),"")*$C$6</f>
        <v>14810.334854445317</v>
      </c>
      <c r="J2435" s="167">
        <v>9320.99</v>
      </c>
      <c r="K2435" s="167">
        <v>11185.19</v>
      </c>
      <c r="L2435" s="167">
        <v>8208.48</v>
      </c>
      <c r="M2435" s="167">
        <v>9850.18</v>
      </c>
      <c r="N2435" s="167">
        <v>6254.21</v>
      </c>
      <c r="O2435" s="167">
        <v>7505.06</v>
      </c>
    </row>
    <row r="2436" spans="1:15">
      <c r="A2436" s="1" t="s">
        <v>10297</v>
      </c>
      <c r="B2436" s="1" t="str">
        <f>VLOOKUP(A2436,'BDD de référence'!$B$5:$D$5006,3,0)</f>
        <v>85</v>
      </c>
      <c r="C2436" s="1" t="str">
        <f>VLOOKUP(A2436,'BDD de référence'!$B$5:$E$5006,4,0)</f>
        <v>Pays de la Loire</v>
      </c>
      <c r="D2436" s="201">
        <v>1167</v>
      </c>
      <c r="E2436" s="189" t="str">
        <f t="shared" si="37"/>
        <v>Tranche A</v>
      </c>
      <c r="F2436" s="119">
        <f>IFERROR((VLOOKUP(E2436,'Simulations - Consolidé'!$A$41:$P$45,13,0)*D2436+VLOOKUP(E2436,'Simulations - Consolidé'!$A$41:$P$45,14,0)),"")*$B$6</f>
        <v>16150.242857142855</v>
      </c>
      <c r="G2436" s="119" t="str" cm="1">
        <f t="array" ref="G2436">IF(SUMIF('BDD de référence'!$B$6:$B$4786,A2436,'BDD de référence'!$I$6:$I$4786)&gt;0,IFERROR((VLOOKUP(E2436,'Volet 1 - Domaines 2&amp;3'!$A$39:$L$43,11,0)*D2436+VLOOKUP(E2436,'Volet 1 - Domaines 2&amp;3'!$A$39:$L$43,12,0))*$B$6,error),"")</f>
        <v/>
      </c>
      <c r="H2436" s="119" t="str" cm="1">
        <f t="array" ref="H2436">IF(SUMIF('BDD de référence'!$B$6:$B$4786,A2436,'BDD de référence'!$J$6:$J$4786)&gt;0,IFERROR((VLOOKUP(E2436,'Volet 1 - Domaines 2&amp;3'!$A$39:$L$43,11,0)*D2436+VLOOKUP(E2436,'Volet 1 - Domaines 2&amp;3'!$A$39:$L$43,12,0))*$B$6,error),"")</f>
        <v/>
      </c>
      <c r="I2436" s="119">
        <f>IFERROR((VLOOKUP(E2436,'Simulations - Consolidé'!$A$41:$P$45,15,0)*D2436+VLOOKUP(E2436,'Simulations - Consolidé'!$A$41:$P$45,16,0)),"")*$C$6</f>
        <v>7020.8372822299652</v>
      </c>
      <c r="J2436" s="167">
        <v>4861.2</v>
      </c>
      <c r="K2436" s="167">
        <v>5833.44</v>
      </c>
      <c r="L2436" s="167">
        <v>4375.0700000000006</v>
      </c>
      <c r="M2436" s="167">
        <v>5250.09</v>
      </c>
      <c r="N2436" s="167">
        <v>4722.2700000000004</v>
      </c>
      <c r="O2436" s="167">
        <v>5666.7300000000005</v>
      </c>
    </row>
    <row r="2437" spans="1:15">
      <c r="A2437" s="1" t="s">
        <v>10272</v>
      </c>
      <c r="B2437" s="1" t="str">
        <f>VLOOKUP(A2437,'BDD de référence'!$B$5:$D$5006,3,0)</f>
        <v>85</v>
      </c>
      <c r="C2437" s="1" t="str">
        <f>VLOOKUP(A2437,'BDD de référence'!$B$5:$E$5006,4,0)</f>
        <v>Pays de la Loire</v>
      </c>
      <c r="D2437" s="201">
        <v>7406.5</v>
      </c>
      <c r="E2437" s="189" t="str">
        <f t="shared" si="37"/>
        <v>Tranche B</v>
      </c>
      <c r="F2437" s="119">
        <f>IFERROR((VLOOKUP(E2437,'Simulations - Consolidé'!$A$41:$P$45,13,0)*D2437+VLOOKUP(E2437,'Simulations - Consolidé'!$A$41:$P$45,14,0)),"")*$B$6</f>
        <v>20935.006451612902</v>
      </c>
      <c r="G2437" s="119" t="str" cm="1">
        <f t="array" ref="G2437">IF(SUMIF('BDD de référence'!$B$6:$B$4786,A2437,'BDD de référence'!$I$6:$I$4786)&gt;0,IFERROR((VLOOKUP(E2437,'Volet 1 - Domaines 2&amp;3'!$A$39:$L$43,11,0)*D2437+VLOOKUP(E2437,'Volet 1 - Domaines 2&amp;3'!$A$39:$L$43,12,0))*$B$6,error),"")</f>
        <v/>
      </c>
      <c r="H2437" s="119" t="str" cm="1">
        <f t="array" ref="H2437">IF(SUMIF('BDD de référence'!$B$6:$B$4786,A2437,'BDD de référence'!$J$6:$J$4786)&gt;0,IFERROR((VLOOKUP(E2437,'Volet 1 - Domaines 2&amp;3'!$A$39:$L$43,11,0)*D2437+VLOOKUP(E2437,'Volet 1 - Domaines 2&amp;3'!$A$39:$L$43,12,0))*$B$6,error),"")</f>
        <v/>
      </c>
      <c r="I2437" s="119">
        <f>IFERROR((VLOOKUP(E2437,'Simulations - Consolidé'!$A$41:$P$45,15,0)*D2437+VLOOKUP(E2437,'Simulations - Consolidé'!$A$41:$P$45,16,0)),"")*$C$6</f>
        <v>9100.8708103855242</v>
      </c>
      <c r="J2437" s="167">
        <v>6370.21</v>
      </c>
      <c r="K2437" s="167">
        <v>7644.26</v>
      </c>
      <c r="L2437" s="167">
        <v>5525.95</v>
      </c>
      <c r="M2437" s="167">
        <v>6631.14</v>
      </c>
      <c r="N2437" s="167">
        <v>5449.45</v>
      </c>
      <c r="O2437" s="167">
        <v>6539.34</v>
      </c>
    </row>
    <row r="2438" spans="1:15">
      <c r="A2438" s="1" t="s">
        <v>10263</v>
      </c>
      <c r="B2438" s="1" t="str">
        <f>VLOOKUP(A2438,'BDD de référence'!$B$5:$D$5006,3,0)</f>
        <v>85</v>
      </c>
      <c r="C2438" s="1" t="str">
        <f>VLOOKUP(A2438,'BDD de référence'!$B$5:$E$5006,4,0)</f>
        <v>Pays de la Loire</v>
      </c>
      <c r="D2438" s="201">
        <v>14544.5</v>
      </c>
      <c r="E2438" s="189" t="str">
        <f t="shared" si="37"/>
        <v>Tranche B</v>
      </c>
      <c r="F2438" s="119">
        <f>IFERROR((VLOOKUP(E2438,'Simulations - Consolidé'!$A$41:$P$45,13,0)*D2438+VLOOKUP(E2438,'Simulations - Consolidé'!$A$41:$P$45,14,0)),"")*$B$6</f>
        <v>30329.535483870965</v>
      </c>
      <c r="G2438" s="119" t="str" cm="1">
        <f t="array" ref="G2438">IF(SUMIF('BDD de référence'!$B$6:$B$4786,A2438,'BDD de référence'!$I$6:$I$4786)&gt;0,IFERROR((VLOOKUP(E2438,'Volet 1 - Domaines 2&amp;3'!$A$39:$L$43,11,0)*D2438+VLOOKUP(E2438,'Volet 1 - Domaines 2&amp;3'!$A$39:$L$43,12,0))*$B$6,error),"")</f>
        <v/>
      </c>
      <c r="H2438" s="119" t="str" cm="1">
        <f t="array" ref="H2438">IF(SUMIF('BDD de référence'!$B$6:$B$4786,A2438,'BDD de référence'!$J$6:$J$4786)&gt;0,IFERROR((VLOOKUP(E2438,'Volet 1 - Domaines 2&amp;3'!$A$39:$L$43,11,0)*D2438+VLOOKUP(E2438,'Volet 1 - Domaines 2&amp;3'!$A$39:$L$43,12,0))*$B$6,error),"")</f>
        <v/>
      </c>
      <c r="I2438" s="119">
        <f>IFERROR((VLOOKUP(E2438,'Simulations - Consolidé'!$A$41:$P$45,15,0)*D2438+VLOOKUP(E2438,'Simulations - Consolidé'!$A$41:$P$45,16,0)),"")*$C$6</f>
        <v>13184.862627852084</v>
      </c>
      <c r="J2438" s="167">
        <v>8480.91</v>
      </c>
      <c r="K2438" s="167">
        <v>10177.1</v>
      </c>
      <c r="L2438" s="167">
        <v>7444.76</v>
      </c>
      <c r="M2438" s="167">
        <v>8933.7199999999993</v>
      </c>
      <c r="N2438" s="167">
        <v>6025.1</v>
      </c>
      <c r="O2438" s="167">
        <v>7230.12</v>
      </c>
    </row>
    <row r="2439" spans="1:15">
      <c r="A2439" s="1" t="s">
        <v>10285</v>
      </c>
      <c r="B2439" s="1" t="str">
        <f>VLOOKUP(A2439,'BDD de référence'!$B$5:$D$5006,3,0)</f>
        <v>85</v>
      </c>
      <c r="C2439" s="1" t="str">
        <f>VLOOKUP(A2439,'BDD de référence'!$B$5:$E$5006,4,0)</f>
        <v>Pays de la Loire</v>
      </c>
      <c r="D2439" s="201">
        <v>3523.5</v>
      </c>
      <c r="E2439" s="189" t="str">
        <f t="shared" si="37"/>
        <v>Tranche A</v>
      </c>
      <c r="F2439" s="119">
        <f>IFERROR((VLOOKUP(E2439,'Simulations - Consolidé'!$A$41:$P$45,13,0)*D2439+VLOOKUP(E2439,'Simulations - Consolidé'!$A$41:$P$45,14,0)),"")*$B$6</f>
        <v>17867.121428571427</v>
      </c>
      <c r="G2439" s="119" t="str" cm="1">
        <f t="array" ref="G2439">IF(SUMIF('BDD de référence'!$B$6:$B$4786,A2439,'BDD de référence'!$I$6:$I$4786)&gt;0,IFERROR((VLOOKUP(E2439,'Volet 1 - Domaines 2&amp;3'!$A$39:$L$43,11,0)*D2439+VLOOKUP(E2439,'Volet 1 - Domaines 2&amp;3'!$A$39:$L$43,12,0))*$B$6,error),"")</f>
        <v/>
      </c>
      <c r="H2439" s="119" t="str" cm="1">
        <f t="array" ref="H2439">IF(SUMIF('BDD de référence'!$B$6:$B$4786,A2439,'BDD de référence'!$J$6:$J$4786)&gt;0,IFERROR((VLOOKUP(E2439,'Volet 1 - Domaines 2&amp;3'!$A$39:$L$43,11,0)*D2439+VLOOKUP(E2439,'Volet 1 - Domaines 2&amp;3'!$A$39:$L$43,12,0))*$B$6,error),"")</f>
        <v/>
      </c>
      <c r="I2439" s="119">
        <f>IFERROR((VLOOKUP(E2439,'Simulations - Consolidé'!$A$41:$P$45,15,0)*D2439+VLOOKUP(E2439,'Simulations - Consolidé'!$A$41:$P$45,16,0)),"")*$C$6</f>
        <v>7767.1991289198613</v>
      </c>
      <c r="J2439" s="167">
        <v>5422.27</v>
      </c>
      <c r="K2439" s="167">
        <v>6506.7300000000005</v>
      </c>
      <c r="L2439" s="167">
        <v>4795.87</v>
      </c>
      <c r="M2439" s="167">
        <v>5755.05</v>
      </c>
      <c r="N2439" s="167">
        <v>5002.8</v>
      </c>
      <c r="O2439" s="167">
        <v>6003.36</v>
      </c>
    </row>
    <row r="2440" spans="1:15">
      <c r="A2440" s="1" t="s">
        <v>10245</v>
      </c>
      <c r="B2440" s="1" t="str">
        <f>VLOOKUP(A2440,'BDD de référence'!$B$5:$D$5006,3,0)</f>
        <v>85</v>
      </c>
      <c r="C2440" s="1" t="str">
        <f>VLOOKUP(A2440,'BDD de référence'!$B$5:$E$5006,4,0)</f>
        <v>Pays de la Loire</v>
      </c>
      <c r="D2440" s="201">
        <v>34745.5</v>
      </c>
      <c r="E2440" s="189" t="str">
        <f t="shared" si="37"/>
        <v>Tranche C</v>
      </c>
      <c r="F2440" s="119">
        <f>IFERROR((VLOOKUP(E2440,'Simulations - Consolidé'!$A$41:$P$45,13,0)*D2440+VLOOKUP(E2440,'Simulations - Consolidé'!$A$41:$P$45,14,0)),"")*$B$6</f>
        <v>45916.553493975902</v>
      </c>
      <c r="G2440" s="119" t="str" cm="1">
        <f t="array" ref="G2440">IF(SUMIF('BDD de référence'!$B$6:$B$4786,A2440,'BDD de référence'!$I$6:$I$4786)&gt;0,IFERROR((VLOOKUP(E2440,'Volet 1 - Domaines 2&amp;3'!$A$39:$L$43,11,0)*D2440+VLOOKUP(E2440,'Volet 1 - Domaines 2&amp;3'!$A$39:$L$43,12,0))*$B$6,error),"")</f>
        <v/>
      </c>
      <c r="H2440" s="119" t="str" cm="1">
        <f t="array" ref="H2440">IF(SUMIF('BDD de référence'!$B$6:$B$4786,A2440,'BDD de référence'!$J$6:$J$4786)&gt;0,IFERROR((VLOOKUP(E2440,'Volet 1 - Domaines 2&amp;3'!$A$39:$L$43,11,0)*D2440+VLOOKUP(E2440,'Volet 1 - Domaines 2&amp;3'!$A$39:$L$43,12,0))*$B$6,error),"")</f>
        <v/>
      </c>
      <c r="I2440" s="119">
        <f>IFERROR((VLOOKUP(E2440,'Simulations - Consolidé'!$A$41:$P$45,15,0)*D2440+VLOOKUP(E2440,'Simulations - Consolidé'!$A$41:$P$45,16,0)),"")*$C$6</f>
        <v>19960.854675286511</v>
      </c>
      <c r="J2440" s="167">
        <v>12161.17</v>
      </c>
      <c r="K2440" s="167">
        <v>14593.41</v>
      </c>
      <c r="L2440" s="167">
        <v>10247.25</v>
      </c>
      <c r="M2440" s="167">
        <v>12296.7</v>
      </c>
      <c r="N2440" s="167">
        <v>7256.8200000000006</v>
      </c>
      <c r="O2440" s="167">
        <v>8708.19</v>
      </c>
    </row>
    <row r="2441" spans="1:15">
      <c r="A2441" s="1" t="s">
        <v>10229</v>
      </c>
      <c r="B2441" s="1" t="str">
        <f>VLOOKUP(A2441,'BDD de référence'!$B$5:$D$5006,3,0)</f>
        <v>85</v>
      </c>
      <c r="C2441" s="1" t="str">
        <f>VLOOKUP(A2441,'BDD de référence'!$B$5:$E$5006,4,0)</f>
        <v>Pays de la Loire</v>
      </c>
      <c r="D2441" s="201">
        <v>135440.5</v>
      </c>
      <c r="E2441" s="189" t="str">
        <f t="shared" si="37"/>
        <v>Tranche C</v>
      </c>
      <c r="F2441" s="119">
        <f>IFERROR((VLOOKUP(E2441,'Simulations - Consolidé'!$A$41:$P$45,13,0)*D2441+VLOOKUP(E2441,'Simulations - Consolidé'!$A$41:$P$45,14,0)),"")*$B$6</f>
        <v>87990.078795180729</v>
      </c>
      <c r="G2441" s="119" t="str" cm="1">
        <f t="array" ref="G2441">IF(SUMIF('BDD de référence'!$B$6:$B$4786,A2441,'BDD de référence'!$I$6:$I$4786)&gt;0,IFERROR((VLOOKUP(E2441,'Volet 1 - Domaines 2&amp;3'!$A$39:$L$43,11,0)*D2441+VLOOKUP(E2441,'Volet 1 - Domaines 2&amp;3'!$A$39:$L$43,12,0))*$B$6,error),"")</f>
        <v/>
      </c>
      <c r="H2441" s="119" cm="1">
        <f t="array" ref="H2441">IF(SUMIF('BDD de référence'!$B$6:$B$4786,A2441,'BDD de référence'!$J$6:$J$4786)&gt;0,IFERROR((VLOOKUP(E2441,'Volet 1 - Domaines 2&amp;3'!$A$39:$L$43,11,0)*D2441+VLOOKUP(E2441,'Volet 1 - Domaines 2&amp;3'!$A$39:$L$43,12,0))*$B$6,error),"")</f>
        <v>34128.84361445783</v>
      </c>
      <c r="I2441" s="119">
        <f>IFERROR((VLOOKUP(E2441,'Simulations - Consolidé'!$A$41:$P$45,15,0)*D2441+VLOOKUP(E2441,'Simulations - Consolidé'!$A$41:$P$45,16,0)),"")*$C$6</f>
        <v>38251.067252424327</v>
      </c>
      <c r="J2441" s="167">
        <v>23079.9</v>
      </c>
      <c r="K2441" s="167">
        <v>27695.88</v>
      </c>
      <c r="L2441" s="167">
        <v>15706.62</v>
      </c>
      <c r="M2441" s="167">
        <v>18847.949999999997</v>
      </c>
      <c r="N2441" s="167">
        <v>12109.59</v>
      </c>
      <c r="O2441" s="167">
        <v>14531.51</v>
      </c>
    </row>
    <row r="2442" spans="1:15">
      <c r="A2442" s="1" t="s">
        <v>10256</v>
      </c>
      <c r="B2442" s="1" t="str">
        <f>VLOOKUP(A2442,'BDD de référence'!$B$5:$D$5006,3,0)</f>
        <v>85</v>
      </c>
      <c r="C2442" s="1" t="str">
        <f>VLOOKUP(A2442,'BDD de référence'!$B$5:$E$5006,4,0)</f>
        <v>Pays de la Loire</v>
      </c>
      <c r="D2442" s="201">
        <v>21007.5</v>
      </c>
      <c r="E2442" s="189" t="str">
        <f t="shared" si="37"/>
        <v>Tranche B</v>
      </c>
      <c r="F2442" s="119">
        <f>IFERROR((VLOOKUP(E2442,'Simulations - Consolidé'!$A$41:$P$45,13,0)*D2442+VLOOKUP(E2442,'Simulations - Consolidé'!$A$41:$P$45,14,0)),"")*$B$6</f>
        <v>38835.677419354834</v>
      </c>
      <c r="G2442" s="119" t="str" cm="1">
        <f t="array" ref="G2442">IF(SUMIF('BDD de référence'!$B$6:$B$4786,A2442,'BDD de référence'!$I$6:$I$4786)&gt;0,IFERROR((VLOOKUP(E2442,'Volet 1 - Domaines 2&amp;3'!$A$39:$L$43,11,0)*D2442+VLOOKUP(E2442,'Volet 1 - Domaines 2&amp;3'!$A$39:$L$43,12,0))*$B$6,error),"")</f>
        <v/>
      </c>
      <c r="H2442" s="119" cm="1">
        <f t="array" ref="H2442">IF(SUMIF('BDD de référence'!$B$6:$B$4786,A2442,'BDD de référence'!$J$6:$J$4786)&gt;0,IFERROR((VLOOKUP(E2442,'Volet 1 - Domaines 2&amp;3'!$A$39:$L$43,11,0)*D2442+VLOOKUP(E2442,'Volet 1 - Domaines 2&amp;3'!$A$39:$L$43,12,0))*$B$6,error),"")</f>
        <v>21035.991935483871</v>
      </c>
      <c r="I2442" s="119">
        <f>IFERROR((VLOOKUP(E2442,'Simulations - Consolidé'!$A$41:$P$45,15,0)*D2442+VLOOKUP(E2442,'Simulations - Consolidé'!$A$41:$P$45,16,0)),"")*$C$6</f>
        <v>16882.654602675058</v>
      </c>
      <c r="J2442" s="167">
        <v>10392.01</v>
      </c>
      <c r="K2442" s="167">
        <v>12470.42</v>
      </c>
      <c r="L2442" s="167">
        <v>9182.130000000001</v>
      </c>
      <c r="M2442" s="167">
        <v>11018.56</v>
      </c>
      <c r="N2442" s="167">
        <v>6546.31</v>
      </c>
      <c r="O2442" s="167">
        <v>7855.58</v>
      </c>
    </row>
    <row r="2443" spans="1:15">
      <c r="A2443" s="1" t="s">
        <v>10350</v>
      </c>
      <c r="B2443" s="1" t="str">
        <f>VLOOKUP(A2443,'BDD de référence'!$B$5:$D$5006,3,0)</f>
        <v>86</v>
      </c>
      <c r="C2443" s="1" t="str">
        <f>VLOOKUP(A2443,'BDD de référence'!$B$5:$E$5006,4,0)</f>
        <v>Nouvelle-Aquitaine</v>
      </c>
      <c r="D2443" s="201">
        <v>23050</v>
      </c>
      <c r="E2443" s="189" t="str">
        <f t="shared" ref="E2443:E2506" si="38">IF(D2443&gt;230000,"Tranche D",IF(D2443&lt;7000,"Tranche A",IF(D2443&lt;22500,"Tranche B","Tranche C")))</f>
        <v>Tranche C</v>
      </c>
      <c r="F2443" s="119">
        <f>IFERROR((VLOOKUP(E2443,'Simulations - Consolidé'!$A$41:$P$45,13,0)*D2443+VLOOKUP(E2443,'Simulations - Consolidé'!$A$41:$P$45,14,0)),"")*$B$6</f>
        <v>41029.807228915655</v>
      </c>
      <c r="G2443" s="119" t="str" cm="1">
        <f t="array" ref="G2443">IF(SUMIF('BDD de référence'!$B$6:$B$4786,A2443,'BDD de référence'!$I$6:$I$4786)&gt;0,IFERROR((VLOOKUP(E2443,'Volet 1 - Domaines 2&amp;3'!$A$39:$L$43,11,0)*D2443+VLOOKUP(E2443,'Volet 1 - Domaines 2&amp;3'!$A$39:$L$43,12,0))*$B$6,error),"")</f>
        <v/>
      </c>
      <c r="H2443" s="119" t="str" cm="1">
        <f t="array" ref="H2443">IF(SUMIF('BDD de référence'!$B$6:$B$4786,A2443,'BDD de référence'!$J$6:$J$4786)&gt;0,IFERROR((VLOOKUP(E2443,'Volet 1 - Domaines 2&amp;3'!$A$39:$L$43,11,0)*D2443+VLOOKUP(E2443,'Volet 1 - Domaines 2&amp;3'!$A$39:$L$43,12,0))*$B$6,error),"")</f>
        <v/>
      </c>
      <c r="I2443" s="119">
        <f>IFERROR((VLOOKUP(E2443,'Simulations - Consolidé'!$A$41:$P$45,15,0)*D2443+VLOOKUP(E2443,'Simulations - Consolidé'!$A$41:$P$45,16,0)),"")*$C$6</f>
        <v>17836.487217161328</v>
      </c>
      <c r="J2443" s="167">
        <v>10892.98</v>
      </c>
      <c r="K2443" s="167">
        <v>13071.58</v>
      </c>
      <c r="L2443" s="167">
        <v>9613.16</v>
      </c>
      <c r="M2443" s="167">
        <v>11535.800000000001</v>
      </c>
      <c r="N2443" s="167">
        <v>6693.18</v>
      </c>
      <c r="O2443" s="167">
        <v>8031.8200000000006</v>
      </c>
    </row>
    <row r="2444" spans="1:15">
      <c r="A2444" s="1" t="s">
        <v>10352</v>
      </c>
      <c r="B2444" s="1" t="str">
        <f>VLOOKUP(A2444,'BDD de référence'!$B$5:$D$5006,3,0)</f>
        <v>86</v>
      </c>
      <c r="C2444" s="1" t="str">
        <f>VLOOKUP(A2444,'BDD de référence'!$B$5:$E$5006,4,0)</f>
        <v>Nouvelle-Aquitaine</v>
      </c>
      <c r="D2444" s="201">
        <v>12022</v>
      </c>
      <c r="E2444" s="189" t="str">
        <f t="shared" si="38"/>
        <v>Tranche B</v>
      </c>
      <c r="F2444" s="119">
        <f>IFERROR((VLOOKUP(E2444,'Simulations - Consolidé'!$A$41:$P$45,13,0)*D2444+VLOOKUP(E2444,'Simulations - Consolidé'!$A$41:$P$45,14,0)),"")*$B$6</f>
        <v>27009.599999999999</v>
      </c>
      <c r="G2444" s="119" t="str" cm="1">
        <f t="array" ref="G2444">IF(SUMIF('BDD de référence'!$B$6:$B$4786,A2444,'BDD de référence'!$I$6:$I$4786)&gt;0,IFERROR((VLOOKUP(E2444,'Volet 1 - Domaines 2&amp;3'!$A$39:$L$43,11,0)*D2444+VLOOKUP(E2444,'Volet 1 - Domaines 2&amp;3'!$A$39:$L$43,12,0))*$B$6,error),"")</f>
        <v/>
      </c>
      <c r="H2444" s="119" t="str" cm="1">
        <f t="array" ref="H2444">IF(SUMIF('BDD de référence'!$B$6:$B$4786,A2444,'BDD de référence'!$J$6:$J$4786)&gt;0,IFERROR((VLOOKUP(E2444,'Volet 1 - Domaines 2&amp;3'!$A$39:$L$43,11,0)*D2444+VLOOKUP(E2444,'Volet 1 - Domaines 2&amp;3'!$A$39:$L$43,12,0))*$B$6,error),"")</f>
        <v/>
      </c>
      <c r="I2444" s="119">
        <f>IFERROR((VLOOKUP(E2444,'Simulations - Consolidé'!$A$41:$P$45,15,0)*D2444+VLOOKUP(E2444,'Simulations - Consolidé'!$A$41:$P$45,16,0)),"")*$C$6</f>
        <v>11741.61951219512</v>
      </c>
      <c r="J2444" s="167">
        <v>7735</v>
      </c>
      <c r="K2444" s="167">
        <v>9282</v>
      </c>
      <c r="L2444" s="167">
        <v>6766.67</v>
      </c>
      <c r="M2444" s="167">
        <v>8120.01</v>
      </c>
      <c r="N2444" s="167">
        <v>5821.67</v>
      </c>
      <c r="O2444" s="167">
        <v>6986.01</v>
      </c>
    </row>
    <row r="2445" spans="1:15">
      <c r="A2445" s="1" t="s">
        <v>10355</v>
      </c>
      <c r="B2445" s="1" t="str">
        <f>VLOOKUP(A2445,'BDD de référence'!$B$5:$D$5006,3,0)</f>
        <v>86</v>
      </c>
      <c r="C2445" s="1" t="str">
        <f>VLOOKUP(A2445,'BDD de référence'!$B$5:$E$5006,4,0)</f>
        <v>Nouvelle-Aquitaine</v>
      </c>
      <c r="D2445" s="201">
        <v>11726</v>
      </c>
      <c r="E2445" s="189" t="str">
        <f t="shared" si="38"/>
        <v>Tranche B</v>
      </c>
      <c r="F2445" s="119">
        <f>IFERROR((VLOOKUP(E2445,'Simulations - Consolidé'!$A$41:$P$45,13,0)*D2445+VLOOKUP(E2445,'Simulations - Consolidé'!$A$41:$P$45,14,0)),"")*$B$6</f>
        <v>26620.025806451609</v>
      </c>
      <c r="G2445" s="119" t="str" cm="1">
        <f t="array" ref="G2445">IF(SUMIF('BDD de référence'!$B$6:$B$4786,A2445,'BDD de référence'!$I$6:$I$4786)&gt;0,IFERROR((VLOOKUP(E2445,'Volet 1 - Domaines 2&amp;3'!$A$39:$L$43,11,0)*D2445+VLOOKUP(E2445,'Volet 1 - Domaines 2&amp;3'!$A$39:$L$43,12,0))*$B$6,error),"")</f>
        <v/>
      </c>
      <c r="H2445" s="119" t="str" cm="1">
        <f t="array" ref="H2445">IF(SUMIF('BDD de référence'!$B$6:$B$4786,A2445,'BDD de référence'!$J$6:$J$4786)&gt;0,IFERROR((VLOOKUP(E2445,'Volet 1 - Domaines 2&amp;3'!$A$39:$L$43,11,0)*D2445+VLOOKUP(E2445,'Volet 1 - Domaines 2&amp;3'!$A$39:$L$43,12,0))*$B$6,error),"")</f>
        <v/>
      </c>
      <c r="I2445" s="119">
        <f>IFERROR((VLOOKUP(E2445,'Simulations - Consolidé'!$A$41:$P$45,15,0)*D2445+VLOOKUP(E2445,'Simulations - Consolidé'!$A$41:$P$45,16,0)),"")*$C$6</f>
        <v>11572.263729346969</v>
      </c>
      <c r="J2445" s="167">
        <v>7647.4800000000005</v>
      </c>
      <c r="K2445" s="167">
        <v>9176.98</v>
      </c>
      <c r="L2445" s="167">
        <v>6687.1</v>
      </c>
      <c r="M2445" s="167">
        <v>8024.52</v>
      </c>
      <c r="N2445" s="167">
        <v>5797.8</v>
      </c>
      <c r="O2445" s="167">
        <v>6957.36</v>
      </c>
    </row>
    <row r="2446" spans="1:15">
      <c r="A2446" s="1" t="s">
        <v>10330</v>
      </c>
      <c r="B2446" s="1" t="str">
        <f>VLOOKUP(A2446,'BDD de référence'!$B$5:$D$5006,3,0)</f>
        <v>86</v>
      </c>
      <c r="C2446" s="1" t="str">
        <f>VLOOKUP(A2446,'BDD de référence'!$B$5:$E$5006,4,0)</f>
        <v>Nouvelle-Aquitaine</v>
      </c>
      <c r="D2446" s="201">
        <v>57514.5</v>
      </c>
      <c r="E2446" s="189" t="str">
        <f t="shared" si="38"/>
        <v>Tranche C</v>
      </c>
      <c r="F2446" s="119">
        <f>IFERROR((VLOOKUP(E2446,'Simulations - Consolidé'!$A$41:$P$45,13,0)*D2446+VLOOKUP(E2446,'Simulations - Consolidé'!$A$41:$P$45,14,0)),"")*$B$6</f>
        <v>55430.154939759035</v>
      </c>
      <c r="G2446" s="119" t="str" cm="1">
        <f t="array" ref="G2446">IF(SUMIF('BDD de référence'!$B$6:$B$4786,A2446,'BDD de référence'!$I$6:$I$4786)&gt;0,IFERROR((VLOOKUP(E2446,'Volet 1 - Domaines 2&amp;3'!$A$39:$L$43,11,0)*D2446+VLOOKUP(E2446,'Volet 1 - Domaines 2&amp;3'!$A$39:$L$43,12,0))*$B$6,error),"")</f>
        <v/>
      </c>
      <c r="H2446" s="119" cm="1">
        <f t="array" ref="H2446">IF(SUMIF('BDD de référence'!$B$6:$B$4786,A2446,'BDD de référence'!$J$6:$J$4786)&gt;0,IFERROR((VLOOKUP(E2446,'Volet 1 - Domaines 2&amp;3'!$A$39:$L$43,11,0)*D2446+VLOOKUP(E2446,'Volet 1 - Domaines 2&amp;3'!$A$39:$L$43,12,0))*$B$6,error),"")</f>
        <v>25829.255180722892</v>
      </c>
      <c r="I2446" s="119">
        <f>IFERROR((VLOOKUP(E2446,'Simulations - Consolidé'!$A$41:$P$45,15,0)*D2446+VLOOKUP(E2446,'Simulations - Consolidé'!$A$41:$P$45,16,0)),"")*$C$6</f>
        <v>24096.609679694389</v>
      </c>
      <c r="J2446" s="167">
        <v>14630.1</v>
      </c>
      <c r="K2446" s="167">
        <v>17556.12</v>
      </c>
      <c r="L2446" s="167">
        <v>11481.72</v>
      </c>
      <c r="M2446" s="167">
        <v>13778.07</v>
      </c>
      <c r="N2446" s="167">
        <v>8354.1200000000008</v>
      </c>
      <c r="O2446" s="167">
        <v>10024.950000000001</v>
      </c>
    </row>
    <row r="2447" spans="1:15">
      <c r="A2447" s="1" t="s">
        <v>10371</v>
      </c>
      <c r="B2447" s="1" t="str">
        <f>VLOOKUP(A2447,'BDD de référence'!$B$5:$D$5006,3,0)</f>
        <v>86</v>
      </c>
      <c r="C2447" s="1" t="str">
        <f>VLOOKUP(A2447,'BDD de référence'!$B$5:$E$5006,4,0)</f>
        <v>Nouvelle-Aquitaine</v>
      </c>
      <c r="D2447" s="201">
        <v>1540</v>
      </c>
      <c r="E2447" s="189" t="str">
        <f t="shared" si="38"/>
        <v>Tranche A</v>
      </c>
      <c r="F2447" s="119">
        <f>IFERROR((VLOOKUP(E2447,'Simulations - Consolidé'!$A$41:$P$45,13,0)*D2447+VLOOKUP(E2447,'Simulations - Consolidé'!$A$41:$P$45,14,0)),"")*$B$6</f>
        <v>16422</v>
      </c>
      <c r="G2447" s="119" t="str" cm="1">
        <f t="array" ref="G2447">IF(SUMIF('BDD de référence'!$B$6:$B$4786,A2447,'BDD de référence'!$I$6:$I$4786)&gt;0,IFERROR((VLOOKUP(E2447,'Volet 1 - Domaines 2&amp;3'!$A$39:$L$43,11,0)*D2447+VLOOKUP(E2447,'Volet 1 - Domaines 2&amp;3'!$A$39:$L$43,12,0))*$B$6,error),"")</f>
        <v/>
      </c>
      <c r="H2447" s="119" t="str" cm="1">
        <f t="array" ref="H2447">IF(SUMIF('BDD de référence'!$B$6:$B$4786,A2447,'BDD de référence'!$J$6:$J$4786)&gt;0,IFERROR((VLOOKUP(E2447,'Volet 1 - Domaines 2&amp;3'!$A$39:$L$43,11,0)*D2447+VLOOKUP(E2447,'Volet 1 - Domaines 2&amp;3'!$A$39:$L$43,12,0))*$B$6,error),"")</f>
        <v/>
      </c>
      <c r="I2447" s="119">
        <f>IFERROR((VLOOKUP(E2447,'Simulations - Consolidé'!$A$41:$P$45,15,0)*D2447+VLOOKUP(E2447,'Simulations - Consolidé'!$A$41:$P$45,16,0)),"")*$C$6</f>
        <v>7138.9756097560976</v>
      </c>
      <c r="J2447" s="167">
        <v>4950</v>
      </c>
      <c r="K2447" s="167">
        <v>5940</v>
      </c>
      <c r="L2447" s="167">
        <v>4441.67</v>
      </c>
      <c r="M2447" s="167">
        <v>5330.01</v>
      </c>
      <c r="N2447" s="167">
        <v>4766.67</v>
      </c>
      <c r="O2447" s="167">
        <v>5720.01</v>
      </c>
    </row>
    <row r="2448" spans="1:15">
      <c r="A2448" s="1" t="s">
        <v>10322</v>
      </c>
      <c r="B2448" s="1" t="str">
        <f>VLOOKUP(A2448,'BDD de référence'!$B$5:$D$5006,3,0)</f>
        <v>86</v>
      </c>
      <c r="C2448" s="1" t="str">
        <f>VLOOKUP(A2448,'BDD de référence'!$B$5:$E$5006,4,0)</f>
        <v>Nouvelle-Aquitaine</v>
      </c>
      <c r="D2448" s="201">
        <v>638947.5</v>
      </c>
      <c r="E2448" s="189" t="str">
        <f t="shared" si="38"/>
        <v>Tranche D</v>
      </c>
      <c r="F2448" s="119">
        <f>IFERROR((VLOOKUP(E2448,'Simulations - Consolidé'!$A$41:$P$45,13,0)*D2448+VLOOKUP(E2448,'Simulations - Consolidé'!$A$41:$P$45,14,0)),"")*$B$6</f>
        <v>170633.51368613137</v>
      </c>
      <c r="G2448" s="119" cm="1">
        <f t="array" ref="G2448">IF(SUMIF('BDD de référence'!$B$6:$B$4786,A2448,'BDD de référence'!$I$6:$I$4786)&gt;0,IFERROR((VLOOKUP(E2448,'Volet 1 - Domaines 2&amp;3'!$A$39:$L$43,11,0)*D2448+VLOOKUP(E2448,'Volet 1 - Domaines 2&amp;3'!$A$39:$L$43,12,0))*$B$6,error),"")</f>
        <v>51304.343430656932</v>
      </c>
      <c r="H2448" s="119" cm="1">
        <f t="array" ref="H2448">IF(SUMIF('BDD de référence'!$B$6:$B$4786,A2448,'BDD de référence'!$J$6:$J$4786)&gt;0,IFERROR((VLOOKUP(E2448,'Volet 1 - Domaines 2&amp;3'!$A$39:$L$43,11,0)*D2448+VLOOKUP(E2448,'Volet 1 - Domaines 2&amp;3'!$A$39:$L$43,12,0))*$B$6,error),"")</f>
        <v>51304.343430656932</v>
      </c>
      <c r="I2448" s="119">
        <f>IFERROR((VLOOKUP(E2448,'Simulations - Consolidé'!$A$41:$P$45,15,0)*D2448+VLOOKUP(E2448,'Simulations - Consolidé'!$A$41:$P$45,16,0)),"")*$C$6</f>
        <v>74177.84023945166</v>
      </c>
      <c r="J2448" s="167">
        <v>44527.16</v>
      </c>
      <c r="K2448" s="167">
        <v>53432.6</v>
      </c>
      <c r="L2448" s="167">
        <v>25310.87</v>
      </c>
      <c r="M2448" s="167">
        <v>30373.05</v>
      </c>
      <c r="N2448" s="167">
        <v>21144.2</v>
      </c>
      <c r="O2448" s="167">
        <v>25373.040000000001</v>
      </c>
    </row>
    <row r="2449" spans="1:15">
      <c r="A2449" s="1" t="s">
        <v>10328</v>
      </c>
      <c r="B2449" s="1" t="str">
        <f>VLOOKUP(A2449,'BDD de référence'!$B$5:$D$5006,3,0)</f>
        <v>86</v>
      </c>
      <c r="C2449" s="1" t="str">
        <f>VLOOKUP(A2449,'BDD de référence'!$B$5:$E$5006,4,0)</f>
        <v>Nouvelle-Aquitaine</v>
      </c>
      <c r="D2449" s="201">
        <v>79828.5</v>
      </c>
      <c r="E2449" s="189" t="str">
        <f t="shared" si="38"/>
        <v>Tranche C</v>
      </c>
      <c r="F2449" s="119">
        <f>IFERROR((VLOOKUP(E2449,'Simulations - Consolidé'!$A$41:$P$45,13,0)*D2449+VLOOKUP(E2449,'Simulations - Consolidé'!$A$41:$P$45,14,0)),"")*$B$6</f>
        <v>64753.643132530109</v>
      </c>
      <c r="G2449" s="119" t="str" cm="1">
        <f t="array" ref="G2449">IF(SUMIF('BDD de référence'!$B$6:$B$4786,A2449,'BDD de référence'!$I$6:$I$4786)&gt;0,IFERROR((VLOOKUP(E2449,'Volet 1 - Domaines 2&amp;3'!$A$39:$L$43,11,0)*D2449+VLOOKUP(E2449,'Volet 1 - Domaines 2&amp;3'!$A$39:$L$43,12,0))*$B$6,error),"")</f>
        <v/>
      </c>
      <c r="H2449" s="119" cm="1">
        <f t="array" ref="H2449">IF(SUMIF('BDD de référence'!$B$6:$B$4786,A2449,'BDD de référence'!$J$6:$J$4786)&gt;0,IFERROR((VLOOKUP(E2449,'Volet 1 - Domaines 2&amp;3'!$A$39:$L$43,11,0)*D2449+VLOOKUP(E2449,'Volet 1 - Domaines 2&amp;3'!$A$39:$L$43,12,0))*$B$6,error),"")</f>
        <v>28205.830602409638</v>
      </c>
      <c r="I2449" s="119">
        <f>IFERROR((VLOOKUP(E2449,'Simulations - Consolidé'!$A$41:$P$45,15,0)*D2449+VLOOKUP(E2449,'Simulations - Consolidé'!$A$41:$P$45,16,0)),"")*$C$6</f>
        <v>28149.718607111372</v>
      </c>
      <c r="J2449" s="167">
        <v>17049.689999999999</v>
      </c>
      <c r="K2449" s="167">
        <v>20459.629999999997</v>
      </c>
      <c r="L2449" s="167">
        <v>12691.51</v>
      </c>
      <c r="M2449" s="167">
        <v>15229.82</v>
      </c>
      <c r="N2449" s="167">
        <v>9429.5</v>
      </c>
      <c r="O2449" s="167">
        <v>11315.4</v>
      </c>
    </row>
    <row r="2450" spans="1:15">
      <c r="A2450" s="1" t="s">
        <v>10340</v>
      </c>
      <c r="B2450" s="1" t="str">
        <f>VLOOKUP(A2450,'BDD de référence'!$B$5:$D$5006,3,0)</f>
        <v>86</v>
      </c>
      <c r="C2450" s="1" t="str">
        <f>VLOOKUP(A2450,'BDD de référence'!$B$5:$E$5006,4,0)</f>
        <v>Nouvelle-Aquitaine</v>
      </c>
      <c r="D2450" s="201">
        <v>17189</v>
      </c>
      <c r="E2450" s="189" t="str">
        <f t="shared" si="38"/>
        <v>Tranche B</v>
      </c>
      <c r="F2450" s="119">
        <f>IFERROR((VLOOKUP(E2450,'Simulations - Consolidé'!$A$41:$P$45,13,0)*D2450+VLOOKUP(E2450,'Simulations - Consolidé'!$A$41:$P$45,14,0)),"")*$B$6</f>
        <v>33810.038709677421</v>
      </c>
      <c r="G2450" s="119" t="str" cm="1">
        <f t="array" ref="G2450">IF(SUMIF('BDD de référence'!$B$6:$B$4786,A2450,'BDD de référence'!$I$6:$I$4786)&gt;0,IFERROR((VLOOKUP(E2450,'Volet 1 - Domaines 2&amp;3'!$A$39:$L$43,11,0)*D2450+VLOOKUP(E2450,'Volet 1 - Domaines 2&amp;3'!$A$39:$L$43,12,0))*$B$6,error),"")</f>
        <v/>
      </c>
      <c r="H2450" s="119" t="str" cm="1">
        <f t="array" ref="H2450">IF(SUMIF('BDD de référence'!$B$6:$B$4786,A2450,'BDD de référence'!$J$6:$J$4786)&gt;0,IFERROR((VLOOKUP(E2450,'Volet 1 - Domaines 2&amp;3'!$A$39:$L$43,11,0)*D2450+VLOOKUP(E2450,'Volet 1 - Domaines 2&amp;3'!$A$39:$L$43,12,0))*$B$6,error),"")</f>
        <v/>
      </c>
      <c r="I2450" s="119">
        <f>IFERROR((VLOOKUP(E2450,'Simulations - Consolidé'!$A$41:$P$45,15,0)*D2450+VLOOKUP(E2450,'Simulations - Consolidé'!$A$41:$P$45,16,0)),"")*$C$6</f>
        <v>14697.907789142408</v>
      </c>
      <c r="J2450" s="167">
        <v>9262.89</v>
      </c>
      <c r="K2450" s="167">
        <v>11115.47</v>
      </c>
      <c r="L2450" s="167">
        <v>8155.65</v>
      </c>
      <c r="M2450" s="167">
        <v>9786.7800000000007</v>
      </c>
      <c r="N2450" s="167">
        <v>6238.37</v>
      </c>
      <c r="O2450" s="167">
        <v>7486.05</v>
      </c>
    </row>
    <row r="2451" spans="1:15">
      <c r="A2451" s="1" t="s">
        <v>10363</v>
      </c>
      <c r="B2451" s="1" t="str">
        <f>VLOOKUP(A2451,'BDD de référence'!$B$5:$D$5006,3,0)</f>
        <v>86</v>
      </c>
      <c r="C2451" s="1" t="str">
        <f>VLOOKUP(A2451,'BDD de référence'!$B$5:$E$5006,4,0)</f>
        <v>Nouvelle-Aquitaine</v>
      </c>
      <c r="D2451" s="201">
        <v>11189</v>
      </c>
      <c r="E2451" s="189" t="str">
        <f t="shared" si="38"/>
        <v>Tranche B</v>
      </c>
      <c r="F2451" s="119">
        <f>IFERROR((VLOOKUP(E2451,'Simulations - Consolidé'!$A$41:$P$45,13,0)*D2451+VLOOKUP(E2451,'Simulations - Consolidé'!$A$41:$P$45,14,0)),"")*$B$6</f>
        <v>25913.264516129031</v>
      </c>
      <c r="G2451" s="119" t="str" cm="1">
        <f t="array" ref="G2451">IF(SUMIF('BDD de référence'!$B$6:$B$4786,A2451,'BDD de référence'!$I$6:$I$4786)&gt;0,IFERROR((VLOOKUP(E2451,'Volet 1 - Domaines 2&amp;3'!$A$39:$L$43,11,0)*D2451+VLOOKUP(E2451,'Volet 1 - Domaines 2&amp;3'!$A$39:$L$43,12,0))*$B$6,error),"")</f>
        <v/>
      </c>
      <c r="H2451" s="119" t="str" cm="1">
        <f t="array" ref="H2451">IF(SUMIF('BDD de référence'!$B$6:$B$4786,A2451,'BDD de référence'!$J$6:$J$4786)&gt;0,IFERROR((VLOOKUP(E2451,'Volet 1 - Domaines 2&amp;3'!$A$39:$L$43,11,0)*D2451+VLOOKUP(E2451,'Volet 1 - Domaines 2&amp;3'!$A$39:$L$43,12,0))*$B$6,error),"")</f>
        <v/>
      </c>
      <c r="I2451" s="119">
        <f>IFERROR((VLOOKUP(E2451,'Simulations - Consolidé'!$A$41:$P$45,15,0)*D2451+VLOOKUP(E2451,'Simulations - Consolidé'!$A$41:$P$45,16,0)),"")*$C$6</f>
        <v>11265.020298977182</v>
      </c>
      <c r="J2451" s="167">
        <v>7488.6900000000005</v>
      </c>
      <c r="K2451" s="167">
        <v>8986.43</v>
      </c>
      <c r="L2451" s="167">
        <v>6542.75</v>
      </c>
      <c r="M2451" s="167">
        <v>7851.3</v>
      </c>
      <c r="N2451" s="167">
        <v>5754.5</v>
      </c>
      <c r="O2451" s="167">
        <v>6905.4</v>
      </c>
    </row>
    <row r="2452" spans="1:15">
      <c r="A2452" s="1" t="s">
        <v>10335</v>
      </c>
      <c r="B2452" s="1" t="str">
        <f>VLOOKUP(A2452,'BDD de référence'!$B$5:$D$5006,3,0)</f>
        <v>86</v>
      </c>
      <c r="C2452" s="1" t="str">
        <f>VLOOKUP(A2452,'BDD de référence'!$B$5:$E$5006,4,0)</f>
        <v>Nouvelle-Aquitaine</v>
      </c>
      <c r="D2452" s="201">
        <v>21880</v>
      </c>
      <c r="E2452" s="189" t="str">
        <f t="shared" si="38"/>
        <v>Tranche B</v>
      </c>
      <c r="F2452" s="119">
        <f>IFERROR((VLOOKUP(E2452,'Simulations - Consolidé'!$A$41:$P$45,13,0)*D2452+VLOOKUP(E2452,'Simulations - Consolidé'!$A$41:$P$45,14,0)),"")*$B$6</f>
        <v>39984</v>
      </c>
      <c r="G2452" s="119" t="str" cm="1">
        <f t="array" ref="G2452">IF(SUMIF('BDD de référence'!$B$6:$B$4786,A2452,'BDD de référence'!$I$6:$I$4786)&gt;0,IFERROR((VLOOKUP(E2452,'Volet 1 - Domaines 2&amp;3'!$A$39:$L$43,11,0)*D2452+VLOOKUP(E2452,'Volet 1 - Domaines 2&amp;3'!$A$39:$L$43,12,0))*$B$6,error),"")</f>
        <v/>
      </c>
      <c r="H2452" s="119" t="str" cm="1">
        <f t="array" ref="H2452">IF(SUMIF('BDD de référence'!$B$6:$B$4786,A2452,'BDD de référence'!$J$6:$J$4786)&gt;0,IFERROR((VLOOKUP(E2452,'Volet 1 - Domaines 2&amp;3'!$A$39:$L$43,11,0)*D2452+VLOOKUP(E2452,'Volet 1 - Domaines 2&amp;3'!$A$39:$L$43,12,0))*$B$6,error),"")</f>
        <v/>
      </c>
      <c r="I2452" s="119">
        <f>IFERROR((VLOOKUP(E2452,'Simulations - Consolidé'!$A$41:$P$45,15,0)*D2452+VLOOKUP(E2452,'Simulations - Consolidé'!$A$41:$P$45,16,0)),"")*$C$6</f>
        <v>17381.853658536584</v>
      </c>
      <c r="J2452" s="167">
        <v>10650</v>
      </c>
      <c r="K2452" s="167">
        <v>12780</v>
      </c>
      <c r="L2452" s="167">
        <v>9416.67</v>
      </c>
      <c r="M2452" s="167">
        <v>11300.01</v>
      </c>
      <c r="N2452" s="167">
        <v>6616.67</v>
      </c>
      <c r="O2452" s="167">
        <v>7940.01</v>
      </c>
    </row>
    <row r="2453" spans="1:15">
      <c r="A2453" s="1" t="s">
        <v>10343</v>
      </c>
      <c r="B2453" s="1" t="str">
        <f>VLOOKUP(A2453,'BDD de référence'!$B$5:$D$5006,3,0)</f>
        <v>86</v>
      </c>
      <c r="C2453" s="1" t="str">
        <f>VLOOKUP(A2453,'BDD de référence'!$B$5:$E$5006,4,0)</f>
        <v>Nouvelle-Aquitaine</v>
      </c>
      <c r="D2453" s="201">
        <v>15761.5</v>
      </c>
      <c r="E2453" s="189" t="str">
        <f t="shared" si="38"/>
        <v>Tranche B</v>
      </c>
      <c r="F2453" s="119">
        <f>IFERROR((VLOOKUP(E2453,'Simulations - Consolidé'!$A$41:$P$45,13,0)*D2453+VLOOKUP(E2453,'Simulations - Consolidé'!$A$41:$P$45,14,0)),"")*$B$6</f>
        <v>31931.264516129027</v>
      </c>
      <c r="G2453" s="119" t="str" cm="1">
        <f t="array" ref="G2453">IF(SUMIF('BDD de référence'!$B$6:$B$4786,A2453,'BDD de référence'!$I$6:$I$4786)&gt;0,IFERROR((VLOOKUP(E2453,'Volet 1 - Domaines 2&amp;3'!$A$39:$L$43,11,0)*D2453+VLOOKUP(E2453,'Volet 1 - Domaines 2&amp;3'!$A$39:$L$43,12,0))*$B$6,error),"")</f>
        <v/>
      </c>
      <c r="H2453" s="119" t="str" cm="1">
        <f t="array" ref="H2453">IF(SUMIF('BDD de référence'!$B$6:$B$4786,A2453,'BDD de référence'!$J$6:$J$4786)&gt;0,IFERROR((VLOOKUP(E2453,'Volet 1 - Domaines 2&amp;3'!$A$39:$L$43,11,0)*D2453+VLOOKUP(E2453,'Volet 1 - Domaines 2&amp;3'!$A$39:$L$43,12,0))*$B$6,error),"")</f>
        <v/>
      </c>
      <c r="I2453" s="119">
        <f>IFERROR((VLOOKUP(E2453,'Simulations - Consolidé'!$A$41:$P$45,15,0)*D2453+VLOOKUP(E2453,'Simulations - Consolidé'!$A$41:$P$45,16,0)),"")*$C$6</f>
        <v>13881.166640440597</v>
      </c>
      <c r="J2453" s="167">
        <v>8840.77</v>
      </c>
      <c r="K2453" s="167">
        <v>10608.93</v>
      </c>
      <c r="L2453" s="167">
        <v>7771.92</v>
      </c>
      <c r="M2453" s="167">
        <v>9326.31</v>
      </c>
      <c r="N2453" s="167">
        <v>6123.25</v>
      </c>
      <c r="O2453" s="167">
        <v>7347.9</v>
      </c>
    </row>
    <row r="2454" spans="1:15">
      <c r="A2454" s="1" t="s">
        <v>10346</v>
      </c>
      <c r="B2454" s="1" t="str">
        <f>VLOOKUP(A2454,'BDD de référence'!$B$5:$D$5006,3,0)</f>
        <v>86</v>
      </c>
      <c r="C2454" s="1" t="str">
        <f>VLOOKUP(A2454,'BDD de référence'!$B$5:$E$5006,4,0)</f>
        <v>Nouvelle-Aquitaine</v>
      </c>
      <c r="D2454" s="201">
        <v>14434</v>
      </c>
      <c r="E2454" s="189" t="str">
        <f t="shared" si="38"/>
        <v>Tranche B</v>
      </c>
      <c r="F2454" s="119">
        <f>IFERROR((VLOOKUP(E2454,'Simulations - Consolidé'!$A$41:$P$45,13,0)*D2454+VLOOKUP(E2454,'Simulations - Consolidé'!$A$41:$P$45,14,0)),"")*$B$6</f>
        <v>30184.103225806444</v>
      </c>
      <c r="G2454" s="119" t="str" cm="1">
        <f t="array" ref="G2454">IF(SUMIF('BDD de référence'!$B$6:$B$4786,A2454,'BDD de référence'!$I$6:$I$4786)&gt;0,IFERROR((VLOOKUP(E2454,'Volet 1 - Domaines 2&amp;3'!$A$39:$L$43,11,0)*D2454+VLOOKUP(E2454,'Volet 1 - Domaines 2&amp;3'!$A$39:$L$43,12,0))*$B$6,error),"")</f>
        <v/>
      </c>
      <c r="H2454" s="119" t="str" cm="1">
        <f t="array" ref="H2454">IF(SUMIF('BDD de référence'!$B$6:$B$4786,A2454,'BDD de référence'!$J$6:$J$4786)&gt;0,IFERROR((VLOOKUP(E2454,'Volet 1 - Domaines 2&amp;3'!$A$39:$L$43,11,0)*D2454+VLOOKUP(E2454,'Volet 1 - Domaines 2&amp;3'!$A$39:$L$43,12,0))*$B$6,error),"")</f>
        <v/>
      </c>
      <c r="I2454" s="119">
        <f>IFERROR((VLOOKUP(E2454,'Simulations - Consolidé'!$A$41:$P$45,15,0)*D2454+VLOOKUP(E2454,'Simulations - Consolidé'!$A$41:$P$45,16,0)),"")*$C$6</f>
        <v>13121.640283241541</v>
      </c>
      <c r="J2454" s="167">
        <v>8448.24</v>
      </c>
      <c r="K2454" s="167">
        <v>10137.89</v>
      </c>
      <c r="L2454" s="167">
        <v>7415.06</v>
      </c>
      <c r="M2454" s="167">
        <v>8898.08</v>
      </c>
      <c r="N2454" s="167">
        <v>6016.1900000000005</v>
      </c>
      <c r="O2454" s="167">
        <v>7219.43</v>
      </c>
    </row>
    <row r="2455" spans="1:15">
      <c r="A2455" s="1" t="s">
        <v>10358</v>
      </c>
      <c r="B2455" s="1" t="str">
        <f>VLOOKUP(A2455,'BDD de référence'!$B$5:$D$5006,3,0)</f>
        <v>86</v>
      </c>
      <c r="C2455" s="1" t="str">
        <f>VLOOKUP(A2455,'BDD de référence'!$B$5:$E$5006,4,0)</f>
        <v>Nouvelle-Aquitaine</v>
      </c>
      <c r="D2455" s="201">
        <v>11497</v>
      </c>
      <c r="E2455" s="189" t="str">
        <f t="shared" si="38"/>
        <v>Tranche B</v>
      </c>
      <c r="F2455" s="119">
        <f>IFERROR((VLOOKUP(E2455,'Simulations - Consolidé'!$A$41:$P$45,13,0)*D2455+VLOOKUP(E2455,'Simulations - Consolidé'!$A$41:$P$45,14,0)),"")*$B$6</f>
        <v>26318.632258064514</v>
      </c>
      <c r="G2455" s="119" t="str" cm="1">
        <f t="array" ref="G2455">IF(SUMIF('BDD de référence'!$B$6:$B$4786,A2455,'BDD de référence'!$I$6:$I$4786)&gt;0,IFERROR((VLOOKUP(E2455,'Volet 1 - Domaines 2&amp;3'!$A$39:$L$43,11,0)*D2455+VLOOKUP(E2455,'Volet 1 - Domaines 2&amp;3'!$A$39:$L$43,12,0))*$B$6,error),"")</f>
        <v/>
      </c>
      <c r="H2455" s="119" t="str" cm="1">
        <f t="array" ref="H2455">IF(SUMIF('BDD de référence'!$B$6:$B$4786,A2455,'BDD de référence'!$J$6:$J$4786)&gt;0,IFERROR((VLOOKUP(E2455,'Volet 1 - Domaines 2&amp;3'!$A$39:$L$43,11,0)*D2455+VLOOKUP(E2455,'Volet 1 - Domaines 2&amp;3'!$A$39:$L$43,12,0))*$B$6,error),"")</f>
        <v/>
      </c>
      <c r="I2455" s="119">
        <f>IFERROR((VLOOKUP(E2455,'Simulations - Consolidé'!$A$41:$P$45,15,0)*D2455+VLOOKUP(E2455,'Simulations - Consolidé'!$A$41:$P$45,16,0)),"")*$C$6</f>
        <v>11441.241856805666</v>
      </c>
      <c r="J2455" s="167">
        <v>7579.76</v>
      </c>
      <c r="K2455" s="167">
        <v>9095.7199999999993</v>
      </c>
      <c r="L2455" s="167">
        <v>6625.55</v>
      </c>
      <c r="M2455" s="167">
        <v>7950.66</v>
      </c>
      <c r="N2455" s="167">
        <v>5779.34</v>
      </c>
      <c r="O2455" s="167">
        <v>6935.21</v>
      </c>
    </row>
    <row r="2456" spans="1:15">
      <c r="A2456" s="1" t="s">
        <v>10378</v>
      </c>
      <c r="B2456" s="1" t="str">
        <f>VLOOKUP(A2456,'BDD de référence'!$B$5:$D$5006,3,0)</f>
        <v>87</v>
      </c>
      <c r="C2456" s="1" t="str">
        <f>VLOOKUP(A2456,'BDD de référence'!$B$5:$E$5006,4,0)</f>
        <v>Nouvelle-Aquitaine</v>
      </c>
      <c r="D2456" s="201">
        <v>454471</v>
      </c>
      <c r="E2456" s="189" t="str">
        <f t="shared" si="38"/>
        <v>Tranche D</v>
      </c>
      <c r="F2456" s="119">
        <f>IFERROR((VLOOKUP(E2456,'Simulations - Consolidé'!$A$41:$P$45,13,0)*D2456+VLOOKUP(E2456,'Simulations - Consolidé'!$A$41:$P$45,14,0)),"")*$B$6</f>
        <v>151175.95583941607</v>
      </c>
      <c r="G2456" s="119" cm="1">
        <f t="array" ref="G2456">IF(SUMIF('BDD de référence'!$B$6:$B$4786,A2456,'BDD de référence'!$I$6:$I$4786)&gt;0,IFERROR((VLOOKUP(E2456,'Volet 1 - Domaines 2&amp;3'!$A$39:$L$43,11,0)*D2456+VLOOKUP(E2456,'Volet 1 - Domaines 2&amp;3'!$A$39:$L$43,12,0))*$B$6,error),"")</f>
        <v>48099.569197080287</v>
      </c>
      <c r="H2456" s="119" cm="1">
        <f t="array" ref="H2456">IF(SUMIF('BDD de référence'!$B$6:$B$4786,A2456,'BDD de référence'!$J$6:$J$4786)&gt;0,IFERROR((VLOOKUP(E2456,'Volet 1 - Domaines 2&amp;3'!$A$39:$L$43,11,0)*D2456+VLOOKUP(E2456,'Volet 1 - Domaines 2&amp;3'!$A$39:$L$43,12,0))*$B$6,error),"")</f>
        <v>48099.569197080287</v>
      </c>
      <c r="I2456" s="119">
        <f>IFERROR((VLOOKUP(E2456,'Simulations - Consolidé'!$A$41:$P$45,15,0)*D2456+VLOOKUP(E2456,'Simulations - Consolidé'!$A$41:$P$45,16,0)),"")*$C$6</f>
        <v>65719.246225743278</v>
      </c>
      <c r="J2456" s="167">
        <v>39477.620000000003</v>
      </c>
      <c r="K2456" s="167">
        <v>47373.15</v>
      </c>
      <c r="L2456" s="167">
        <v>23291.05</v>
      </c>
      <c r="M2456" s="167">
        <v>27949.26</v>
      </c>
      <c r="N2456" s="167">
        <v>19124.39</v>
      </c>
      <c r="O2456" s="167">
        <v>22949.269999999997</v>
      </c>
    </row>
    <row r="2457" spans="1:15">
      <c r="A2457" s="1" t="s">
        <v>10397</v>
      </c>
      <c r="B2457" s="1" t="str">
        <f>VLOOKUP(A2457,'BDD de référence'!$B$5:$D$5006,3,0)</f>
        <v>87</v>
      </c>
      <c r="C2457" s="1" t="str">
        <f>VLOOKUP(A2457,'BDD de référence'!$B$5:$E$5006,4,0)</f>
        <v>Nouvelle-Aquitaine</v>
      </c>
      <c r="D2457" s="201">
        <v>56319.5</v>
      </c>
      <c r="E2457" s="189" t="str">
        <f t="shared" si="38"/>
        <v>Tranche C</v>
      </c>
      <c r="F2457" s="119">
        <f>IFERROR((VLOOKUP(E2457,'Simulations - Consolidé'!$A$41:$P$45,13,0)*D2457+VLOOKUP(E2457,'Simulations - Consolidé'!$A$41:$P$45,14,0)),"")*$B$6</f>
        <v>54930.846506024092</v>
      </c>
      <c r="G2457" s="119" t="str" cm="1">
        <f t="array" ref="G2457">IF(SUMIF('BDD de référence'!$B$6:$B$4786,A2457,'BDD de référence'!$I$6:$I$4786)&gt;0,IFERROR((VLOOKUP(E2457,'Volet 1 - Domaines 2&amp;3'!$A$39:$L$43,11,0)*D2457+VLOOKUP(E2457,'Volet 1 - Domaines 2&amp;3'!$A$39:$L$43,12,0))*$B$6,error),"")</f>
        <v/>
      </c>
      <c r="H2457" s="119" cm="1">
        <f t="array" ref="H2457">IF(SUMIF('BDD de référence'!$B$6:$B$4786,A2457,'BDD de référence'!$J$6:$J$4786)&gt;0,IFERROR((VLOOKUP(E2457,'Volet 1 - Domaines 2&amp;3'!$A$39:$L$43,11,0)*D2457+VLOOKUP(E2457,'Volet 1 - Domaines 2&amp;3'!$A$39:$L$43,12,0))*$B$6,error),"")</f>
        <v>25701.980481927709</v>
      </c>
      <c r="I2457" s="119">
        <f>IFERROR((VLOOKUP(E2457,'Simulations - Consolidé'!$A$41:$P$45,15,0)*D2457+VLOOKUP(E2457,'Simulations - Consolidé'!$A$41:$P$45,16,0)),"")*$C$6</f>
        <v>23879.550202762268</v>
      </c>
      <c r="J2457" s="167">
        <v>14500.51</v>
      </c>
      <c r="K2457" s="167">
        <v>17400.62</v>
      </c>
      <c r="L2457" s="167">
        <v>11416.93</v>
      </c>
      <c r="M2457" s="167">
        <v>13700.32</v>
      </c>
      <c r="N2457" s="167">
        <v>8296.5300000000007</v>
      </c>
      <c r="O2457" s="167">
        <v>9955.84</v>
      </c>
    </row>
    <row r="2458" spans="1:15">
      <c r="A2458" s="1" t="s">
        <v>10394</v>
      </c>
      <c r="B2458" s="1" t="str">
        <f>VLOOKUP(A2458,'BDD de référence'!$B$5:$D$5006,3,0)</f>
        <v>87</v>
      </c>
      <c r="C2458" s="1" t="str">
        <f>VLOOKUP(A2458,'BDD de référence'!$B$5:$E$5006,4,0)</f>
        <v>Nouvelle-Aquitaine</v>
      </c>
      <c r="D2458" s="201">
        <v>36773.5</v>
      </c>
      <c r="E2458" s="189" t="str">
        <f t="shared" si="38"/>
        <v>Tranche C</v>
      </c>
      <c r="F2458" s="119">
        <f>IFERROR((VLOOKUP(E2458,'Simulations - Consolidé'!$A$41:$P$45,13,0)*D2458+VLOOKUP(E2458,'Simulations - Consolidé'!$A$41:$P$45,14,0)),"")*$B$6</f>
        <v>46763.915421686746</v>
      </c>
      <c r="G2458" s="119" t="str" cm="1">
        <f t="array" ref="G2458">IF(SUMIF('BDD de référence'!$B$6:$B$4786,A2458,'BDD de référence'!$I$6:$I$4786)&gt;0,IFERROR((VLOOKUP(E2458,'Volet 1 - Domaines 2&amp;3'!$A$39:$L$43,11,0)*D2458+VLOOKUP(E2458,'Volet 1 - Domaines 2&amp;3'!$A$39:$L$43,12,0))*$B$6,error),"")</f>
        <v/>
      </c>
      <c r="H2458" s="119" cm="1">
        <f t="array" ref="H2458">IF(SUMIF('BDD de référence'!$B$6:$B$4786,A2458,'BDD de référence'!$J$6:$J$4786)&gt;0,IFERROR((VLOOKUP(E2458,'Volet 1 - Domaines 2&amp;3'!$A$39:$L$43,11,0)*D2458+VLOOKUP(E2458,'Volet 1 - Domaines 2&amp;3'!$A$39:$L$43,12,0))*$B$6,error),"")</f>
        <v>23620.213734939756</v>
      </c>
      <c r="I2458" s="119">
        <f>IFERROR((VLOOKUP(E2458,'Simulations - Consolidé'!$A$41:$P$45,15,0)*D2458+VLOOKUP(E2458,'Simulations - Consolidé'!$A$41:$P$45,16,0)),"")*$C$6</f>
        <v>20329.220047017341</v>
      </c>
      <c r="J2458" s="167">
        <v>12381.07</v>
      </c>
      <c r="K2458" s="167">
        <v>14857.29</v>
      </c>
      <c r="L2458" s="167">
        <v>10357.200000000001</v>
      </c>
      <c r="M2458" s="167">
        <v>12428.64</v>
      </c>
      <c r="N2458" s="167">
        <v>7354.55</v>
      </c>
      <c r="O2458" s="167">
        <v>8825.4599999999991</v>
      </c>
    </row>
    <row r="2459" spans="1:15">
      <c r="A2459" s="1" t="s">
        <v>10410</v>
      </c>
      <c r="B2459" s="1" t="str">
        <f>VLOOKUP(A2459,'BDD de référence'!$B$5:$D$5006,3,0)</f>
        <v>87</v>
      </c>
      <c r="C2459" s="1" t="str">
        <f>VLOOKUP(A2459,'BDD de référence'!$B$5:$E$5006,4,0)</f>
        <v>Nouvelle-Aquitaine</v>
      </c>
      <c r="D2459" s="201">
        <v>14585</v>
      </c>
      <c r="E2459" s="189" t="str">
        <f t="shared" si="38"/>
        <v>Tranche B</v>
      </c>
      <c r="F2459" s="119">
        <f>IFERROR((VLOOKUP(E2459,'Simulations - Consolidé'!$A$41:$P$45,13,0)*D2459+VLOOKUP(E2459,'Simulations - Consolidé'!$A$41:$P$45,14,0)),"")*$B$6</f>
        <v>30382.838709677417</v>
      </c>
      <c r="G2459" s="119" t="str" cm="1">
        <f t="array" ref="G2459">IF(SUMIF('BDD de référence'!$B$6:$B$4786,A2459,'BDD de référence'!$I$6:$I$4786)&gt;0,IFERROR((VLOOKUP(E2459,'Volet 1 - Domaines 2&amp;3'!$A$39:$L$43,11,0)*D2459+VLOOKUP(E2459,'Volet 1 - Domaines 2&amp;3'!$A$39:$L$43,12,0))*$B$6,error),"")</f>
        <v/>
      </c>
      <c r="H2459" s="119" t="str" cm="1">
        <f t="array" ref="H2459">IF(SUMIF('BDD de référence'!$B$6:$B$4786,A2459,'BDD de référence'!$J$6:$J$4786)&gt;0,IFERROR((VLOOKUP(E2459,'Volet 1 - Domaines 2&amp;3'!$A$39:$L$43,11,0)*D2459+VLOOKUP(E2459,'Volet 1 - Domaines 2&amp;3'!$A$39:$L$43,12,0))*$B$6,error),"")</f>
        <v/>
      </c>
      <c r="I2459" s="119">
        <f>IFERROR((VLOOKUP(E2459,'Simulations - Consolidé'!$A$41:$P$45,15,0)*D2459+VLOOKUP(E2459,'Simulations - Consolidé'!$A$41:$P$45,16,0)),"")*$C$6</f>
        <v>13208.034618410698</v>
      </c>
      <c r="J2459" s="167">
        <v>8492.89</v>
      </c>
      <c r="K2459" s="167">
        <v>10191.469999999999</v>
      </c>
      <c r="L2459" s="167">
        <v>7455.65</v>
      </c>
      <c r="M2459" s="167">
        <v>8946.7800000000007</v>
      </c>
      <c r="N2459" s="167">
        <v>6028.37</v>
      </c>
      <c r="O2459" s="167">
        <v>7234.05</v>
      </c>
    </row>
    <row r="2460" spans="1:15">
      <c r="A2460" s="1" t="s">
        <v>10424</v>
      </c>
      <c r="B2460" s="1" t="str">
        <f>VLOOKUP(A2460,'BDD de référence'!$B$5:$D$5006,3,0)</f>
        <v>87</v>
      </c>
      <c r="C2460" s="1" t="str">
        <f>VLOOKUP(A2460,'BDD de référence'!$B$5:$E$5006,4,0)</f>
        <v>Nouvelle-Aquitaine</v>
      </c>
      <c r="D2460" s="201">
        <v>6996.25</v>
      </c>
      <c r="E2460" s="189" t="str">
        <f t="shared" si="38"/>
        <v>Tranche A</v>
      </c>
      <c r="F2460" s="119">
        <f>IFERROR((VLOOKUP(E2460,'Simulations - Consolidé'!$A$41:$P$45,13,0)*D2460+VLOOKUP(E2460,'Simulations - Consolidé'!$A$41:$P$45,14,0)),"")*$B$6</f>
        <v>20397.267857142855</v>
      </c>
      <c r="G2460" s="119" t="str" cm="1">
        <f t="array" ref="G2460">IF(SUMIF('BDD de référence'!$B$6:$B$4786,A2460,'BDD de référence'!$I$6:$I$4786)&gt;0,IFERROR((VLOOKUP(E2460,'Volet 1 - Domaines 2&amp;3'!$A$39:$L$43,11,0)*D2460+VLOOKUP(E2460,'Volet 1 - Domaines 2&amp;3'!$A$39:$L$43,12,0))*$B$6,error),"")</f>
        <v/>
      </c>
      <c r="H2460" s="119" t="str" cm="1">
        <f t="array" ref="H2460">IF(SUMIF('BDD de référence'!$B$6:$B$4786,A2460,'BDD de référence'!$J$6:$J$4786)&gt;0,IFERROR((VLOOKUP(E2460,'Volet 1 - Domaines 2&amp;3'!$A$39:$L$43,11,0)*D2460+VLOOKUP(E2460,'Volet 1 - Domaines 2&amp;3'!$A$39:$L$43,12,0))*$B$6,error),"")</f>
        <v/>
      </c>
      <c r="I2460" s="119">
        <f>IFERROR((VLOOKUP(E2460,'Simulations - Consolidé'!$A$41:$P$45,15,0)*D2460+VLOOKUP(E2460,'Simulations - Consolidé'!$A$41:$P$45,16,0)),"")*$C$6</f>
        <v>8867.1049651567937</v>
      </c>
      <c r="J2460" s="167">
        <v>6249.1100000000006</v>
      </c>
      <c r="K2460" s="167">
        <v>7498.9400000000005</v>
      </c>
      <c r="L2460" s="167">
        <v>5416</v>
      </c>
      <c r="M2460" s="167">
        <v>6499.2</v>
      </c>
      <c r="N2460" s="167">
        <v>5416.2300000000005</v>
      </c>
      <c r="O2460" s="167">
        <v>6499.4800000000005</v>
      </c>
    </row>
    <row r="2461" spans="1:15">
      <c r="A2461" s="1" t="s">
        <v>10381</v>
      </c>
      <c r="B2461" s="1" t="str">
        <f>VLOOKUP(A2461,'BDD de référence'!$B$5:$D$5006,3,0)</f>
        <v>87</v>
      </c>
      <c r="C2461" s="1" t="str">
        <f>VLOOKUP(A2461,'BDD de référence'!$B$5:$E$5006,4,0)</f>
        <v>Nouvelle-Aquitaine</v>
      </c>
      <c r="D2461" s="201">
        <v>139132.5</v>
      </c>
      <c r="E2461" s="189" t="str">
        <f t="shared" si="38"/>
        <v>Tranche C</v>
      </c>
      <c r="F2461" s="119">
        <f>IFERROR((VLOOKUP(E2461,'Simulations - Consolidé'!$A$41:$P$45,13,0)*D2461+VLOOKUP(E2461,'Simulations - Consolidé'!$A$41:$P$45,14,0)),"")*$B$6</f>
        <v>89532.71204819277</v>
      </c>
      <c r="G2461" s="119" t="str" cm="1">
        <f t="array" ref="G2461">IF(SUMIF('BDD de référence'!$B$6:$B$4786,A2461,'BDD de référence'!$I$6:$I$4786)&gt;0,IFERROR((VLOOKUP(E2461,'Volet 1 - Domaines 2&amp;3'!$A$39:$L$43,11,0)*D2461+VLOOKUP(E2461,'Volet 1 - Domaines 2&amp;3'!$A$39:$L$43,12,0))*$B$6,error),"")</f>
        <v/>
      </c>
      <c r="H2461" s="119" cm="1">
        <f t="array" ref="H2461">IF(SUMIF('BDD de référence'!$B$6:$B$4786,A2461,'BDD de référence'!$J$6:$J$4786)&gt;0,IFERROR((VLOOKUP(E2461,'Volet 1 - Domaines 2&amp;3'!$A$39:$L$43,11,0)*D2461+VLOOKUP(E2461,'Volet 1 - Domaines 2&amp;3'!$A$39:$L$43,12,0))*$B$6,error),"")</f>
        <v>34522.063855421686</v>
      </c>
      <c r="I2461" s="119">
        <f>IFERROR((VLOOKUP(E2461,'Simulations - Consolidé'!$A$41:$P$45,15,0)*D2461+VLOOKUP(E2461,'Simulations - Consolidé'!$A$41:$P$45,16,0)),"")*$C$6</f>
        <v>38921.681134293271</v>
      </c>
      <c r="J2461" s="167">
        <v>23480.239999999998</v>
      </c>
      <c r="K2461" s="167">
        <v>28176.289999999997</v>
      </c>
      <c r="L2461" s="167">
        <v>15906.79</v>
      </c>
      <c r="M2461" s="167">
        <v>19088.149999999998</v>
      </c>
      <c r="N2461" s="167">
        <v>12287.52</v>
      </c>
      <c r="O2461" s="167">
        <v>14745.03</v>
      </c>
    </row>
    <row r="2462" spans="1:15">
      <c r="A2462" s="1" t="s">
        <v>10391</v>
      </c>
      <c r="B2462" s="1" t="str">
        <f>VLOOKUP(A2462,'BDD de référence'!$B$5:$D$5006,3,0)</f>
        <v>87</v>
      </c>
      <c r="C2462" s="1" t="str">
        <f>VLOOKUP(A2462,'BDD de référence'!$B$5:$E$5006,4,0)</f>
        <v>Nouvelle-Aquitaine</v>
      </c>
      <c r="D2462" s="201">
        <v>39367</v>
      </c>
      <c r="E2462" s="189" t="str">
        <f t="shared" si="38"/>
        <v>Tranche C</v>
      </c>
      <c r="F2462" s="119">
        <f>IFERROR((VLOOKUP(E2462,'Simulations - Consolidé'!$A$41:$P$45,13,0)*D2462+VLOOKUP(E2462,'Simulations - Consolidé'!$A$41:$P$45,14,0)),"")*$B$6</f>
        <v>47847.560963855416</v>
      </c>
      <c r="G2462" s="119" t="str" cm="1">
        <f t="array" ref="G2462">IF(SUMIF('BDD de référence'!$B$6:$B$4786,A2462,'BDD de référence'!$I$6:$I$4786)&gt;0,IFERROR((VLOOKUP(E2462,'Volet 1 - Domaines 2&amp;3'!$A$39:$L$43,11,0)*D2462+VLOOKUP(E2462,'Volet 1 - Domaines 2&amp;3'!$A$39:$L$43,12,0))*$B$6,error),"")</f>
        <v/>
      </c>
      <c r="H2462" s="119" cm="1">
        <f t="array" ref="H2462">IF(SUMIF('BDD de référence'!$B$6:$B$4786,A2462,'BDD de référence'!$J$6:$J$4786)&gt;0,IFERROR((VLOOKUP(E2462,'Volet 1 - Domaines 2&amp;3'!$A$39:$L$43,11,0)*D2462+VLOOKUP(E2462,'Volet 1 - Domaines 2&amp;3'!$A$39:$L$43,12,0))*$B$6,error),"")</f>
        <v>23896.437108433736</v>
      </c>
      <c r="I2462" s="119">
        <f>IFERROR((VLOOKUP(E2462,'Simulations - Consolidé'!$A$41:$P$45,15,0)*D2462+VLOOKUP(E2462,'Simulations - Consolidé'!$A$41:$P$45,16,0)),"")*$C$6</f>
        <v>20800.302685865416</v>
      </c>
      <c r="J2462" s="167">
        <v>12662.300000000001</v>
      </c>
      <c r="K2462" s="167">
        <v>15194.76</v>
      </c>
      <c r="L2462" s="167">
        <v>10497.82</v>
      </c>
      <c r="M2462" s="167">
        <v>12597.39</v>
      </c>
      <c r="N2462" s="167">
        <v>7479.55</v>
      </c>
      <c r="O2462" s="167">
        <v>8975.4599999999991</v>
      </c>
    </row>
    <row r="2463" spans="1:15">
      <c r="A2463" s="1" t="s">
        <v>10401</v>
      </c>
      <c r="B2463" s="1" t="str">
        <f>VLOOKUP(A2463,'BDD de référence'!$B$5:$D$5006,3,0)</f>
        <v>87</v>
      </c>
      <c r="C2463" s="1" t="str">
        <f>VLOOKUP(A2463,'BDD de référence'!$B$5:$E$5006,4,0)</f>
        <v>Nouvelle-Aquitaine</v>
      </c>
      <c r="D2463" s="201">
        <v>35186.5</v>
      </c>
      <c r="E2463" s="189" t="str">
        <f t="shared" si="38"/>
        <v>Tranche C</v>
      </c>
      <c r="F2463" s="119">
        <f>IFERROR((VLOOKUP(E2463,'Simulations - Consolidé'!$A$41:$P$45,13,0)*D2463+VLOOKUP(E2463,'Simulations - Consolidé'!$A$41:$P$45,14,0)),"")*$B$6</f>
        <v>46100.81710843373</v>
      </c>
      <c r="G2463" s="119" t="str" cm="1">
        <f t="array" ref="G2463">IF(SUMIF('BDD de référence'!$B$6:$B$4786,A2463,'BDD de référence'!$I$6:$I$4786)&gt;0,IFERROR((VLOOKUP(E2463,'Volet 1 - Domaines 2&amp;3'!$A$39:$L$43,11,0)*D2463+VLOOKUP(E2463,'Volet 1 - Domaines 2&amp;3'!$A$39:$L$43,12,0))*$B$6,error),"")</f>
        <v/>
      </c>
      <c r="H2463" s="119" t="str" cm="1">
        <f t="array" ref="H2463">IF(SUMIF('BDD de référence'!$B$6:$B$4786,A2463,'BDD de référence'!$J$6:$J$4786)&gt;0,IFERROR((VLOOKUP(E2463,'Volet 1 - Domaines 2&amp;3'!$A$39:$L$43,11,0)*D2463+VLOOKUP(E2463,'Volet 1 - Domaines 2&amp;3'!$A$39:$L$43,12,0))*$B$6,error),"")</f>
        <v/>
      </c>
      <c r="I2463" s="119">
        <f>IFERROR((VLOOKUP(E2463,'Simulations - Consolidé'!$A$41:$P$45,15,0)*D2463+VLOOKUP(E2463,'Simulations - Consolidé'!$A$41:$P$45,16,0)),"")*$C$6</f>
        <v>20040.957796062299</v>
      </c>
      <c r="J2463" s="167">
        <v>12208.99</v>
      </c>
      <c r="K2463" s="167">
        <v>14650.79</v>
      </c>
      <c r="L2463" s="167">
        <v>10271.16</v>
      </c>
      <c r="M2463" s="167">
        <v>12325.4</v>
      </c>
      <c r="N2463" s="167">
        <v>7278.0700000000006</v>
      </c>
      <c r="O2463" s="167">
        <v>8733.69</v>
      </c>
    </row>
    <row r="2464" spans="1:15">
      <c r="A2464" s="1" t="s">
        <v>10385</v>
      </c>
      <c r="B2464" s="1" t="str">
        <f>VLOOKUP(A2464,'BDD de référence'!$B$5:$D$5006,3,0)</f>
        <v>87</v>
      </c>
      <c r="C2464" s="1" t="str">
        <f>VLOOKUP(A2464,'BDD de référence'!$B$5:$E$5006,4,0)</f>
        <v>Nouvelle-Aquitaine</v>
      </c>
      <c r="D2464" s="201">
        <v>82559.25</v>
      </c>
      <c r="E2464" s="189" t="str">
        <f t="shared" si="38"/>
        <v>Tranche C</v>
      </c>
      <c r="F2464" s="119">
        <f>IFERROR((VLOOKUP(E2464,'Simulations - Consolidé'!$A$41:$P$45,13,0)*D2464+VLOOKUP(E2464,'Simulations - Consolidé'!$A$41:$P$45,14,0)),"")*$B$6</f>
        <v>65894.636024096384</v>
      </c>
      <c r="G2464" s="119" t="str" cm="1">
        <f t="array" ref="G2464">IF(SUMIF('BDD de référence'!$B$6:$B$4786,A2464,'BDD de référence'!$I$6:$I$4786)&gt;0,IFERROR((VLOOKUP(E2464,'Volet 1 - Domaines 2&amp;3'!$A$39:$L$43,11,0)*D2464+VLOOKUP(E2464,'Volet 1 - Domaines 2&amp;3'!$A$39:$L$43,12,0))*$B$6,error),"")</f>
        <v/>
      </c>
      <c r="H2464" s="119" cm="1">
        <f t="array" ref="H2464">IF(SUMIF('BDD de référence'!$B$6:$B$4786,A2464,'BDD de référence'!$J$6:$J$4786)&gt;0,IFERROR((VLOOKUP(E2464,'Volet 1 - Domaines 2&amp;3'!$A$39:$L$43,11,0)*D2464+VLOOKUP(E2464,'Volet 1 - Domaines 2&amp;3'!$A$39:$L$43,12,0))*$B$6,error),"")</f>
        <v>28496.671927710842</v>
      </c>
      <c r="I2464" s="119">
        <f>IFERROR((VLOOKUP(E2464,'Simulations - Consolidé'!$A$41:$P$45,15,0)*D2464+VLOOKUP(E2464,'Simulations - Consolidé'!$A$41:$P$45,16,0)),"")*$C$6</f>
        <v>28645.731298853952</v>
      </c>
      <c r="J2464" s="167">
        <v>17345.789999999997</v>
      </c>
      <c r="K2464" s="167">
        <v>20814.949999999997</v>
      </c>
      <c r="L2464" s="167">
        <v>12839.56</v>
      </c>
      <c r="M2464" s="167">
        <v>15407.48</v>
      </c>
      <c r="N2464" s="167">
        <v>9561.1</v>
      </c>
      <c r="O2464" s="167">
        <v>11473.32</v>
      </c>
    </row>
    <row r="2465" spans="1:15">
      <c r="A2465" s="1" t="s">
        <v>10412</v>
      </c>
      <c r="B2465" s="1" t="str">
        <f>VLOOKUP(A2465,'BDD de référence'!$B$5:$D$5006,3,0)</f>
        <v>87</v>
      </c>
      <c r="C2465" s="1" t="str">
        <f>VLOOKUP(A2465,'BDD de référence'!$B$5:$E$5006,4,0)</f>
        <v>Nouvelle-Aquitaine</v>
      </c>
      <c r="D2465" s="201">
        <v>11260</v>
      </c>
      <c r="E2465" s="189" t="str">
        <f t="shared" si="38"/>
        <v>Tranche B</v>
      </c>
      <c r="F2465" s="119">
        <f>IFERROR((VLOOKUP(E2465,'Simulations - Consolidé'!$A$41:$P$45,13,0)*D2465+VLOOKUP(E2465,'Simulations - Consolidé'!$A$41:$P$45,14,0)),"")*$B$6</f>
        <v>26006.709677419352</v>
      </c>
      <c r="G2465" s="119" t="str" cm="1">
        <f t="array" ref="G2465">IF(SUMIF('BDD de référence'!$B$6:$B$4786,A2465,'BDD de référence'!$I$6:$I$4786)&gt;0,IFERROR((VLOOKUP(E2465,'Volet 1 - Domaines 2&amp;3'!$A$39:$L$43,11,0)*D2465+VLOOKUP(E2465,'Volet 1 - Domaines 2&amp;3'!$A$39:$L$43,12,0))*$B$6,error),"")</f>
        <v/>
      </c>
      <c r="H2465" s="119" t="str" cm="1">
        <f t="array" ref="H2465">IF(SUMIF('BDD de référence'!$B$6:$B$4786,A2465,'BDD de référence'!$J$6:$J$4786)&gt;0,IFERROR((VLOOKUP(E2465,'Volet 1 - Domaines 2&amp;3'!$A$39:$L$43,11,0)*D2465+VLOOKUP(E2465,'Volet 1 - Domaines 2&amp;3'!$A$39:$L$43,12,0))*$B$6,error),"")</f>
        <v/>
      </c>
      <c r="I2465" s="119">
        <f>IFERROR((VLOOKUP(E2465,'Simulations - Consolidé'!$A$41:$P$45,15,0)*D2465+VLOOKUP(E2465,'Simulations - Consolidé'!$A$41:$P$45,16,0)),"")*$C$6</f>
        <v>11305.642800944137</v>
      </c>
      <c r="J2465" s="167">
        <v>7509.6900000000005</v>
      </c>
      <c r="K2465" s="167">
        <v>9011.630000000001</v>
      </c>
      <c r="L2465" s="167">
        <v>6561.84</v>
      </c>
      <c r="M2465" s="167">
        <v>7874.21</v>
      </c>
      <c r="N2465" s="167">
        <v>5760.22</v>
      </c>
      <c r="O2465" s="167">
        <v>6912.27</v>
      </c>
    </row>
    <row r="2466" spans="1:15">
      <c r="A2466" s="1" t="s">
        <v>10422</v>
      </c>
      <c r="B2466" s="1" t="str">
        <f>VLOOKUP(A2466,'BDD de référence'!$B$5:$D$5006,3,0)</f>
        <v>87</v>
      </c>
      <c r="C2466" s="1" t="str">
        <f>VLOOKUP(A2466,'BDD de référence'!$B$5:$E$5006,4,0)</f>
        <v>Nouvelle-Aquitaine</v>
      </c>
      <c r="D2466" s="201">
        <v>7953.5</v>
      </c>
      <c r="E2466" s="189" t="str">
        <f t="shared" si="38"/>
        <v>Tranche B</v>
      </c>
      <c r="F2466" s="119">
        <f>IFERROR((VLOOKUP(E2466,'Simulations - Consolidé'!$A$41:$P$45,13,0)*D2466+VLOOKUP(E2466,'Simulations - Consolidé'!$A$41:$P$45,14,0)),"")*$B$6</f>
        <v>21654.92903225806</v>
      </c>
      <c r="G2466" s="119" t="str" cm="1">
        <f t="array" ref="G2466">IF(SUMIF('BDD de référence'!$B$6:$B$4786,A2466,'BDD de référence'!$I$6:$I$4786)&gt;0,IFERROR((VLOOKUP(E2466,'Volet 1 - Domaines 2&amp;3'!$A$39:$L$43,11,0)*D2466+VLOOKUP(E2466,'Volet 1 - Domaines 2&amp;3'!$A$39:$L$43,12,0))*$B$6,error),"")</f>
        <v/>
      </c>
      <c r="H2466" s="119" t="str" cm="1">
        <f t="array" ref="H2466">IF(SUMIF('BDD de référence'!$B$6:$B$4786,A2466,'BDD de référence'!$J$6:$J$4786)&gt;0,IFERROR((VLOOKUP(E2466,'Volet 1 - Domaines 2&amp;3'!$A$39:$L$43,11,0)*D2466+VLOOKUP(E2466,'Volet 1 - Domaines 2&amp;3'!$A$39:$L$43,12,0))*$B$6,error),"")</f>
        <v/>
      </c>
      <c r="I2466" s="119">
        <f>IFERROR((VLOOKUP(E2466,'Simulations - Consolidé'!$A$41:$P$45,15,0)*D2466+VLOOKUP(E2466,'Simulations - Consolidé'!$A$41:$P$45,16,0)),"")*$C$6</f>
        <v>9413.8357199055845</v>
      </c>
      <c r="J2466" s="167">
        <v>6531.95</v>
      </c>
      <c r="K2466" s="167">
        <v>7838.34</v>
      </c>
      <c r="L2466" s="167">
        <v>5673</v>
      </c>
      <c r="M2466" s="167">
        <v>6807.6</v>
      </c>
      <c r="N2466" s="167">
        <v>5493.5700000000006</v>
      </c>
      <c r="O2466" s="167">
        <v>6592.29</v>
      </c>
    </row>
    <row r="2467" spans="1:15">
      <c r="A2467" s="1" t="s">
        <v>10408</v>
      </c>
      <c r="B2467" s="1" t="str">
        <f>VLOOKUP(A2467,'BDD de référence'!$B$5:$D$5006,3,0)</f>
        <v>87</v>
      </c>
      <c r="C2467" s="1" t="str">
        <f>VLOOKUP(A2467,'BDD de référence'!$B$5:$E$5006,4,0)</f>
        <v>Nouvelle-Aquitaine</v>
      </c>
      <c r="D2467" s="201">
        <v>15421</v>
      </c>
      <c r="E2467" s="189" t="str">
        <f t="shared" si="38"/>
        <v>Tranche B</v>
      </c>
      <c r="F2467" s="119">
        <f>IFERROR((VLOOKUP(E2467,'Simulations - Consolidé'!$A$41:$P$45,13,0)*D2467+VLOOKUP(E2467,'Simulations - Consolidé'!$A$41:$P$45,14,0)),"")*$B$6</f>
        <v>31483.122580645162</v>
      </c>
      <c r="G2467" s="119" t="str" cm="1">
        <f t="array" ref="G2467">IF(SUMIF('BDD de référence'!$B$6:$B$4786,A2467,'BDD de référence'!$I$6:$I$4786)&gt;0,IFERROR((VLOOKUP(E2467,'Volet 1 - Domaines 2&amp;3'!$A$39:$L$43,11,0)*D2467+VLOOKUP(E2467,'Volet 1 - Domaines 2&amp;3'!$A$39:$L$43,12,0))*$B$6,error),"")</f>
        <v/>
      </c>
      <c r="H2467" s="119" cm="1">
        <f t="array" ref="H2467">IF(SUMIF('BDD de référence'!$B$6:$B$4786,A2467,'BDD de référence'!$J$6:$J$4786)&gt;0,IFERROR((VLOOKUP(E2467,'Volet 1 - Domaines 2&amp;3'!$A$39:$L$43,11,0)*D2467+VLOOKUP(E2467,'Volet 1 - Domaines 2&amp;3'!$A$39:$L$43,12,0))*$B$6,error),"")</f>
        <v>17053.358064516127</v>
      </c>
      <c r="I2467" s="119">
        <f>IFERROR((VLOOKUP(E2467,'Simulations - Consolidé'!$A$41:$P$45,15,0)*D2467+VLOOKUP(E2467,'Simulations - Consolidé'!$A$41:$P$45,16,0)),"")*$C$6</f>
        <v>13686.350275373721</v>
      </c>
      <c r="J2467" s="167">
        <v>8740.09</v>
      </c>
      <c r="K2467" s="167">
        <v>10488.11</v>
      </c>
      <c r="L2467" s="167">
        <v>7680.39</v>
      </c>
      <c r="M2467" s="167">
        <v>9216.4699999999993</v>
      </c>
      <c r="N2467" s="167">
        <v>6095.79</v>
      </c>
      <c r="O2467" s="167">
        <v>7314.95</v>
      </c>
    </row>
    <row r="2468" spans="1:15">
      <c r="A2468" s="1" t="s">
        <v>10404</v>
      </c>
      <c r="B2468" s="1" t="str">
        <f>VLOOKUP(A2468,'BDD de référence'!$B$5:$D$5006,3,0)</f>
        <v>87</v>
      </c>
      <c r="C2468" s="1" t="str">
        <f>VLOOKUP(A2468,'BDD de référence'!$B$5:$E$5006,4,0)</f>
        <v>Nouvelle-Aquitaine</v>
      </c>
      <c r="D2468" s="201">
        <v>38197.5</v>
      </c>
      <c r="E2468" s="189" t="str">
        <f t="shared" si="38"/>
        <v>Tranche C</v>
      </c>
      <c r="F2468" s="119">
        <f>IFERROR((VLOOKUP(E2468,'Simulations - Consolidé'!$A$41:$P$45,13,0)*D2468+VLOOKUP(E2468,'Simulations - Consolidé'!$A$41:$P$45,14,0)),"")*$B$6</f>
        <v>47358.907228915661</v>
      </c>
      <c r="G2468" s="119" t="str" cm="1">
        <f t="array" ref="G2468">IF(SUMIF('BDD de référence'!$B$6:$B$4786,A2468,'BDD de référence'!$I$6:$I$4786)&gt;0,IFERROR((VLOOKUP(E2468,'Volet 1 - Domaines 2&amp;3'!$A$39:$L$43,11,0)*D2468+VLOOKUP(E2468,'Volet 1 - Domaines 2&amp;3'!$A$39:$L$43,12,0))*$B$6,error),"")</f>
        <v/>
      </c>
      <c r="H2468" s="119" t="str" cm="1">
        <f t="array" ref="H2468">IF(SUMIF('BDD de référence'!$B$6:$B$4786,A2468,'BDD de référence'!$J$6:$J$4786)&gt;0,IFERROR((VLOOKUP(E2468,'Volet 1 - Domaines 2&amp;3'!$A$39:$L$43,11,0)*D2468+VLOOKUP(E2468,'Volet 1 - Domaines 2&amp;3'!$A$39:$L$43,12,0))*$B$6,error),"")</f>
        <v/>
      </c>
      <c r="I2468" s="119">
        <f>IFERROR((VLOOKUP(E2468,'Simulations - Consolidé'!$A$41:$P$45,15,0)*D2468+VLOOKUP(E2468,'Simulations - Consolidé'!$A$41:$P$45,16,0)),"")*$C$6</f>
        <v>20587.875022039378</v>
      </c>
      <c r="J2468" s="167">
        <v>12535.48</v>
      </c>
      <c r="K2468" s="167">
        <v>15042.58</v>
      </c>
      <c r="L2468" s="167">
        <v>10434.41</v>
      </c>
      <c r="M2468" s="167">
        <v>12521.300000000001</v>
      </c>
      <c r="N2468" s="167">
        <v>7423.18</v>
      </c>
      <c r="O2468" s="167">
        <v>8907.82</v>
      </c>
    </row>
    <row r="2469" spans="1:15">
      <c r="A2469" s="1" t="s">
        <v>10419</v>
      </c>
      <c r="B2469" s="1" t="str">
        <f>VLOOKUP(A2469,'BDD de référence'!$B$5:$D$5006,3,0)</f>
        <v>87</v>
      </c>
      <c r="C2469" s="1" t="str">
        <f>VLOOKUP(A2469,'BDD de référence'!$B$5:$E$5006,4,0)</f>
        <v>Nouvelle-Aquitaine</v>
      </c>
      <c r="D2469" s="201">
        <v>9439.5</v>
      </c>
      <c r="E2469" s="189" t="str">
        <f t="shared" si="38"/>
        <v>Tranche B</v>
      </c>
      <c r="F2469" s="119">
        <f>IFERROR((VLOOKUP(E2469,'Simulations - Consolidé'!$A$41:$P$45,13,0)*D2469+VLOOKUP(E2469,'Simulations - Consolidé'!$A$41:$P$45,14,0)),"")*$B$6</f>
        <v>23610.696774193548</v>
      </c>
      <c r="G2469" s="119" t="str" cm="1">
        <f t="array" ref="G2469">IF(SUMIF('BDD de référence'!$B$6:$B$4786,A2469,'BDD de référence'!$I$6:$I$4786)&gt;0,IFERROR((VLOOKUP(E2469,'Volet 1 - Domaines 2&amp;3'!$A$39:$L$43,11,0)*D2469+VLOOKUP(E2469,'Volet 1 - Domaines 2&amp;3'!$A$39:$L$43,12,0))*$B$6,error),"")</f>
        <v/>
      </c>
      <c r="H2469" s="119" t="str" cm="1">
        <f t="array" ref="H2469">IF(SUMIF('BDD de référence'!$B$6:$B$4786,A2469,'BDD de référence'!$J$6:$J$4786)&gt;0,IFERROR((VLOOKUP(E2469,'Volet 1 - Domaines 2&amp;3'!$A$39:$L$43,11,0)*D2469+VLOOKUP(E2469,'Volet 1 - Domaines 2&amp;3'!$A$39:$L$43,12,0))*$B$6,error),"")</f>
        <v/>
      </c>
      <c r="I2469" s="119">
        <f>IFERROR((VLOOKUP(E2469,'Simulations - Consolidé'!$A$41:$P$45,15,0)*D2469+VLOOKUP(E2469,'Simulations - Consolidé'!$A$41:$P$45,16,0)),"")*$C$6</f>
        <v>10264.047521636507</v>
      </c>
      <c r="J2469" s="167">
        <v>6971.3600000000006</v>
      </c>
      <c r="K2469" s="167">
        <v>8365.64</v>
      </c>
      <c r="L2469" s="167">
        <v>6072.45</v>
      </c>
      <c r="M2469" s="167">
        <v>7286.94</v>
      </c>
      <c r="N2469" s="167">
        <v>5613.41</v>
      </c>
      <c r="O2469" s="167">
        <v>6736.1</v>
      </c>
    </row>
    <row r="2470" spans="1:15">
      <c r="A2470" s="1" t="s">
        <v>10489</v>
      </c>
      <c r="B2470" s="1" t="str">
        <f>VLOOKUP(A2470,'BDD de référence'!$B$5:$D$5006,3,0)</f>
        <v>88</v>
      </c>
      <c r="C2470" s="1" t="str">
        <f>VLOOKUP(A2470,'BDD de référence'!$B$5:$E$5006,4,0)</f>
        <v>Grand Est</v>
      </c>
      <c r="D2470" s="201">
        <v>4436.5</v>
      </c>
      <c r="E2470" s="189" t="str">
        <f t="shared" si="38"/>
        <v>Tranche A</v>
      </c>
      <c r="F2470" s="119">
        <f>IFERROR((VLOOKUP(E2470,'Simulations - Consolidé'!$A$41:$P$45,13,0)*D2470+VLOOKUP(E2470,'Simulations - Consolidé'!$A$41:$P$45,14,0)),"")*$B$6</f>
        <v>18532.307142857142</v>
      </c>
      <c r="G2470" s="119" t="str" cm="1">
        <f t="array" ref="G2470">IF(SUMIF('BDD de référence'!$B$6:$B$4786,A2470,'BDD de référence'!$I$6:$I$4786)&gt;0,IFERROR((VLOOKUP(E2470,'Volet 1 - Domaines 2&amp;3'!$A$39:$L$43,11,0)*D2470+VLOOKUP(E2470,'Volet 1 - Domaines 2&amp;3'!$A$39:$L$43,12,0))*$B$6,error),"")</f>
        <v/>
      </c>
      <c r="H2470" s="119" t="str" cm="1">
        <f t="array" ref="H2470">IF(SUMIF('BDD de référence'!$B$6:$B$4786,A2470,'BDD de référence'!$J$6:$J$4786)&gt;0,IFERROR((VLOOKUP(E2470,'Volet 1 - Domaines 2&amp;3'!$A$39:$L$43,11,0)*D2470+VLOOKUP(E2470,'Volet 1 - Domaines 2&amp;3'!$A$39:$L$43,12,0))*$B$6,error),"")</f>
        <v/>
      </c>
      <c r="I2470" s="119">
        <f>IFERROR((VLOOKUP(E2470,'Simulations - Consolidé'!$A$41:$P$45,15,0)*D2470+VLOOKUP(E2470,'Simulations - Consolidé'!$A$41:$P$45,16,0)),"")*$C$6</f>
        <v>8056.3688153310113</v>
      </c>
      <c r="J2470" s="167">
        <v>5639.65</v>
      </c>
      <c r="K2470" s="167">
        <v>6767.58</v>
      </c>
      <c r="L2470" s="167">
        <v>4958.8999999999996</v>
      </c>
      <c r="M2470" s="167">
        <v>5950.68</v>
      </c>
      <c r="N2470" s="167">
        <v>5111.5</v>
      </c>
      <c r="O2470" s="167">
        <v>6133.8</v>
      </c>
    </row>
    <row r="2471" spans="1:15">
      <c r="A2471" s="1" t="s">
        <v>10491</v>
      </c>
      <c r="B2471" s="1" t="str">
        <f>VLOOKUP(A2471,'BDD de référence'!$B$5:$D$5006,3,0)</f>
        <v>88</v>
      </c>
      <c r="C2471" s="1" t="str">
        <f>VLOOKUP(A2471,'BDD de référence'!$B$5:$E$5006,4,0)</f>
        <v>Grand Est</v>
      </c>
      <c r="D2471" s="201">
        <v>4295</v>
      </c>
      <c r="E2471" s="189" t="str">
        <f t="shared" si="38"/>
        <v>Tranche A</v>
      </c>
      <c r="F2471" s="119">
        <f>IFERROR((VLOOKUP(E2471,'Simulations - Consolidé'!$A$41:$P$45,13,0)*D2471+VLOOKUP(E2471,'Simulations - Consolidé'!$A$41:$P$45,14,0)),"")*$B$6</f>
        <v>18429.214285714286</v>
      </c>
      <c r="G2471" s="119" t="str" cm="1">
        <f t="array" ref="G2471">IF(SUMIF('BDD de référence'!$B$6:$B$4786,A2471,'BDD de référence'!$I$6:$I$4786)&gt;0,IFERROR((VLOOKUP(E2471,'Volet 1 - Domaines 2&amp;3'!$A$39:$L$43,11,0)*D2471+VLOOKUP(E2471,'Volet 1 - Domaines 2&amp;3'!$A$39:$L$43,12,0))*$B$6,error),"")</f>
        <v/>
      </c>
      <c r="H2471" s="119" t="str" cm="1">
        <f t="array" ref="H2471">IF(SUMIF('BDD de référence'!$B$6:$B$4786,A2471,'BDD de référence'!$J$6:$J$4786)&gt;0,IFERROR((VLOOKUP(E2471,'Volet 1 - Domaines 2&amp;3'!$A$39:$L$43,11,0)*D2471+VLOOKUP(E2471,'Volet 1 - Domaines 2&amp;3'!$A$39:$L$43,12,0))*$B$6,error),"")</f>
        <v/>
      </c>
      <c r="I2471" s="119">
        <f>IFERROR((VLOOKUP(E2471,'Simulations - Consolidé'!$A$41:$P$45,15,0)*D2471+VLOOKUP(E2471,'Simulations - Consolidé'!$A$41:$P$45,16,0)),"")*$C$6</f>
        <v>8011.5522648083615</v>
      </c>
      <c r="J2471" s="167">
        <v>5605.96</v>
      </c>
      <c r="K2471" s="167">
        <v>6727.16</v>
      </c>
      <c r="L2471" s="167">
        <v>4933.6400000000003</v>
      </c>
      <c r="M2471" s="167">
        <v>5920.37</v>
      </c>
      <c r="N2471" s="167">
        <v>5094.6499999999996</v>
      </c>
      <c r="O2471" s="167">
        <v>6113.58</v>
      </c>
    </row>
    <row r="2472" spans="1:15">
      <c r="A2472" s="1" t="s">
        <v>10480</v>
      </c>
      <c r="B2472" s="1" t="str">
        <f>VLOOKUP(A2472,'BDD de référence'!$B$5:$D$5006,3,0)</f>
        <v>88</v>
      </c>
      <c r="C2472" s="1" t="str">
        <f>VLOOKUP(A2472,'BDD de référence'!$B$5:$E$5006,4,0)</f>
        <v>Grand Est</v>
      </c>
      <c r="D2472" s="201">
        <v>6126.5</v>
      </c>
      <c r="E2472" s="189" t="str">
        <f t="shared" si="38"/>
        <v>Tranche A</v>
      </c>
      <c r="F2472" s="119">
        <f>IFERROR((VLOOKUP(E2472,'Simulations - Consolidé'!$A$41:$P$45,13,0)*D2472+VLOOKUP(E2472,'Simulations - Consolidé'!$A$41:$P$45,14,0)),"")*$B$6</f>
        <v>19763.592857142856</v>
      </c>
      <c r="G2472" s="119" t="str" cm="1">
        <f t="array" ref="G2472">IF(SUMIF('BDD de référence'!$B$6:$B$4786,A2472,'BDD de référence'!$I$6:$I$4786)&gt;0,IFERROR((VLOOKUP(E2472,'Volet 1 - Domaines 2&amp;3'!$A$39:$L$43,11,0)*D2472+VLOOKUP(E2472,'Volet 1 - Domaines 2&amp;3'!$A$39:$L$43,12,0))*$B$6,error),"")</f>
        <v/>
      </c>
      <c r="H2472" s="119" t="str" cm="1">
        <f t="array" ref="H2472">IF(SUMIF('BDD de référence'!$B$6:$B$4786,A2472,'BDD de référence'!$J$6:$J$4786)&gt;0,IFERROR((VLOOKUP(E2472,'Volet 1 - Domaines 2&amp;3'!$A$39:$L$43,11,0)*D2472+VLOOKUP(E2472,'Volet 1 - Domaines 2&amp;3'!$A$39:$L$43,12,0))*$B$6,error),"")</f>
        <v/>
      </c>
      <c r="I2472" s="119">
        <f>IFERROR((VLOOKUP(E2472,'Simulations - Consolidé'!$A$41:$P$45,15,0)*D2472+VLOOKUP(E2472,'Simulations - Consolidé'!$A$41:$P$45,16,0)),"")*$C$6</f>
        <v>8591.6336236933803</v>
      </c>
      <c r="J2472" s="167">
        <v>6042.0300000000007</v>
      </c>
      <c r="K2472" s="167">
        <v>7250.4400000000005</v>
      </c>
      <c r="L2472" s="167">
        <v>5260.7</v>
      </c>
      <c r="M2472" s="167">
        <v>6312.84</v>
      </c>
      <c r="N2472" s="167">
        <v>5312.6900000000005</v>
      </c>
      <c r="O2472" s="167">
        <v>6375.2300000000005</v>
      </c>
    </row>
    <row r="2473" spans="1:15">
      <c r="A2473" s="1" t="s">
        <v>10449</v>
      </c>
      <c r="B2473" s="1" t="str">
        <f>VLOOKUP(A2473,'BDD de référence'!$B$5:$D$5006,3,0)</f>
        <v>88</v>
      </c>
      <c r="C2473" s="1" t="str">
        <f>VLOOKUP(A2473,'BDD de référence'!$B$5:$E$5006,4,0)</f>
        <v>Grand Est</v>
      </c>
      <c r="D2473" s="201">
        <v>118933.5</v>
      </c>
      <c r="E2473" s="189" t="str">
        <f t="shared" si="38"/>
        <v>Tranche C</v>
      </c>
      <c r="F2473" s="119">
        <f>IFERROR((VLOOKUP(E2473,'Simulations - Consolidé'!$A$41:$P$45,13,0)*D2473+VLOOKUP(E2473,'Simulations - Consolidé'!$A$41:$P$45,14,0)),"")*$B$6</f>
        <v>81092.937108433733</v>
      </c>
      <c r="G2473" s="119" cm="1">
        <f t="array" ref="G2473">IF(SUMIF('BDD de référence'!$B$6:$B$4786,A2473,'BDD de référence'!$I$6:$I$4786)&gt;0,IFERROR((VLOOKUP(E2473,'Volet 1 - Domaines 2&amp;3'!$A$39:$L$43,11,0)*D2473+VLOOKUP(E2473,'Volet 1 - Domaines 2&amp;3'!$A$39:$L$43,12,0))*$B$6,error),"")</f>
        <v>32370.748674698792</v>
      </c>
      <c r="H2473" s="119" cm="1">
        <f t="array" ref="H2473">IF(SUMIF('BDD de référence'!$B$6:$B$4786,A2473,'BDD de référence'!$J$6:$J$4786)&gt;0,IFERROR((VLOOKUP(E2473,'Volet 1 - Domaines 2&amp;3'!$A$39:$L$43,11,0)*D2473+VLOOKUP(E2473,'Volet 1 - Domaines 2&amp;3'!$A$39:$L$43,12,0))*$B$6,error),"")</f>
        <v>32370.748674698792</v>
      </c>
      <c r="I2473" s="119">
        <f>IFERROR((VLOOKUP(E2473,'Simulations - Consolidé'!$A$41:$P$45,15,0)*D2473+VLOOKUP(E2473,'Simulations - Consolidé'!$A$41:$P$45,16,0)),"")*$C$6</f>
        <v>35252.740235086683</v>
      </c>
      <c r="J2473" s="167">
        <v>21289.989999999998</v>
      </c>
      <c r="K2473" s="167">
        <v>25547.989999999998</v>
      </c>
      <c r="L2473" s="167">
        <v>14811.66</v>
      </c>
      <c r="M2473" s="167">
        <v>17774</v>
      </c>
      <c r="N2473" s="167">
        <v>11314.07</v>
      </c>
      <c r="O2473" s="167">
        <v>13576.89</v>
      </c>
    </row>
    <row r="2474" spans="1:15">
      <c r="A2474" s="1" t="s">
        <v>10462</v>
      </c>
      <c r="B2474" s="1" t="str">
        <f>VLOOKUP(A2474,'BDD de référence'!$B$5:$D$5006,3,0)</f>
        <v>88</v>
      </c>
      <c r="C2474" s="1" t="str">
        <f>VLOOKUP(A2474,'BDD de référence'!$B$5:$E$5006,4,0)</f>
        <v>Grand Est</v>
      </c>
      <c r="D2474" s="201">
        <v>124628.75</v>
      </c>
      <c r="E2474" s="189" t="str">
        <f t="shared" si="38"/>
        <v>Tranche C</v>
      </c>
      <c r="F2474" s="119">
        <f>IFERROR((VLOOKUP(E2474,'Simulations - Consolidé'!$A$41:$P$45,13,0)*D2474+VLOOKUP(E2474,'Simulations - Consolidé'!$A$41:$P$45,14,0)),"")*$B$6</f>
        <v>83472.590963855429</v>
      </c>
      <c r="G2474" s="119" cm="1">
        <f t="array" ref="G2474">IF(SUMIF('BDD de référence'!$B$6:$B$4786,A2474,'BDD de référence'!$I$6:$I$4786)&gt;0,IFERROR((VLOOKUP(E2474,'Volet 1 - Domaines 2&amp;3'!$A$39:$L$43,11,0)*D2474+VLOOKUP(E2474,'Volet 1 - Domaines 2&amp;3'!$A$39:$L$43,12,0))*$B$6,error),"")</f>
        <v>32977.327108433732</v>
      </c>
      <c r="H2474" s="119" cm="1">
        <f t="array" ref="H2474">IF(SUMIF('BDD de référence'!$B$6:$B$4786,A2474,'BDD de référence'!$J$6:$J$4786)&gt;0,IFERROR((VLOOKUP(E2474,'Volet 1 - Domaines 2&amp;3'!$A$39:$L$43,11,0)*D2474+VLOOKUP(E2474,'Volet 1 - Domaines 2&amp;3'!$A$39:$L$43,12,0))*$B$6,error),"")</f>
        <v>32977.327108433732</v>
      </c>
      <c r="I2474" s="119">
        <f>IFERROR((VLOOKUP(E2474,'Simulations - Consolidé'!$A$41:$P$45,15,0)*D2474+VLOOKUP(E2474,'Simulations - Consolidé'!$A$41:$P$45,16,0)),"")*$C$6</f>
        <v>36287.223905377607</v>
      </c>
      <c r="J2474" s="167">
        <v>21907.55</v>
      </c>
      <c r="K2474" s="167">
        <v>26289.06</v>
      </c>
      <c r="L2474" s="167">
        <v>15120.45</v>
      </c>
      <c r="M2474" s="167">
        <v>18144.54</v>
      </c>
      <c r="N2474" s="167">
        <v>11588.550000000001</v>
      </c>
      <c r="O2474" s="167">
        <v>13906.26</v>
      </c>
    </row>
    <row r="2475" spans="1:15">
      <c r="A2475" s="1" t="s">
        <v>10535</v>
      </c>
      <c r="B2475" s="1" t="str">
        <f>VLOOKUP(A2475,'BDD de référence'!$B$5:$D$5006,3,0)</f>
        <v>88</v>
      </c>
      <c r="C2475" s="1" t="str">
        <f>VLOOKUP(A2475,'BDD de référence'!$B$5:$E$5006,4,0)</f>
        <v>Grand Est</v>
      </c>
      <c r="D2475" s="201">
        <v>1.5</v>
      </c>
      <c r="E2475" s="189" t="str">
        <f t="shared" si="38"/>
        <v>Tranche A</v>
      </c>
      <c r="F2475" s="119">
        <f>IFERROR((VLOOKUP(E2475,'Simulations - Consolidé'!$A$41:$P$45,13,0)*D2475+VLOOKUP(E2475,'Simulations - Consolidé'!$A$41:$P$45,14,0)),"")*$B$6</f>
        <v>15301.092857142856</v>
      </c>
      <c r="G2475" s="119" t="str" cm="1">
        <f t="array" ref="G2475">IF(SUMIF('BDD de référence'!$B$6:$B$4786,A2475,'BDD de référence'!$I$6:$I$4786)&gt;0,IFERROR((VLOOKUP(E2475,'Volet 1 - Domaines 2&amp;3'!$A$39:$L$43,11,0)*D2475+VLOOKUP(E2475,'Volet 1 - Domaines 2&amp;3'!$A$39:$L$43,12,0))*$B$6,error),"")</f>
        <v/>
      </c>
      <c r="H2475" s="119" t="str" cm="1">
        <f t="array" ref="H2475">IF(SUMIF('BDD de référence'!$B$6:$B$4786,A2475,'BDD de référence'!$J$6:$J$4786)&gt;0,IFERROR((VLOOKUP(E2475,'Volet 1 - Domaines 2&amp;3'!$A$39:$L$43,11,0)*D2475+VLOOKUP(E2475,'Volet 1 - Domaines 2&amp;3'!$A$39:$L$43,12,0))*$B$6,error),"")</f>
        <v/>
      </c>
      <c r="I2475" s="119">
        <f>IFERROR((VLOOKUP(E2475,'Simulations - Consolidé'!$A$41:$P$45,15,0)*D2475+VLOOKUP(E2475,'Simulations - Consolidé'!$A$41:$P$45,16,0)),"")*$C$6</f>
        <v>6651.6945993031359</v>
      </c>
      <c r="J2475" s="167">
        <v>4583.7</v>
      </c>
      <c r="K2475" s="167">
        <v>5500.44</v>
      </c>
      <c r="L2475" s="167">
        <v>4166.95</v>
      </c>
      <c r="M2475" s="167">
        <v>5000.34</v>
      </c>
      <c r="N2475" s="167">
        <v>4583.5200000000004</v>
      </c>
      <c r="O2475" s="167">
        <v>5500.2300000000005</v>
      </c>
    </row>
    <row r="2476" spans="1:15">
      <c r="A2476" s="1" t="s">
        <v>10529</v>
      </c>
      <c r="B2476" s="1" t="str">
        <f>VLOOKUP(A2476,'BDD de référence'!$B$5:$D$5006,3,0)</f>
        <v>88</v>
      </c>
      <c r="C2476" s="1" t="str">
        <f>VLOOKUP(A2476,'BDD de référence'!$B$5:$E$5006,4,0)</f>
        <v>Grand Est</v>
      </c>
      <c r="D2476" s="201">
        <v>272.75</v>
      </c>
      <c r="E2476" s="189" t="str">
        <f t="shared" si="38"/>
        <v>Tranche A</v>
      </c>
      <c r="F2476" s="119">
        <f>IFERROR((VLOOKUP(E2476,'Simulations - Consolidé'!$A$41:$P$45,13,0)*D2476+VLOOKUP(E2476,'Simulations - Consolidé'!$A$41:$P$45,14,0)),"")*$B$6</f>
        <v>15498.717857142856</v>
      </c>
      <c r="G2476" s="119" t="str" cm="1">
        <f t="array" ref="G2476">IF(SUMIF('BDD de référence'!$B$6:$B$4786,A2476,'BDD de référence'!$I$6:$I$4786)&gt;0,IFERROR((VLOOKUP(E2476,'Volet 1 - Domaines 2&amp;3'!$A$39:$L$43,11,0)*D2476+VLOOKUP(E2476,'Volet 1 - Domaines 2&amp;3'!$A$39:$L$43,12,0))*$B$6,error),"")</f>
        <v/>
      </c>
      <c r="H2476" s="119" t="str" cm="1">
        <f t="array" ref="H2476">IF(SUMIF('BDD de référence'!$B$6:$B$4786,A2476,'BDD de référence'!$J$6:$J$4786)&gt;0,IFERROR((VLOOKUP(E2476,'Volet 1 - Domaines 2&amp;3'!$A$39:$L$43,11,0)*D2476+VLOOKUP(E2476,'Volet 1 - Domaines 2&amp;3'!$A$39:$L$43,12,0))*$B$6,error),"")</f>
        <v/>
      </c>
      <c r="I2476" s="119">
        <f>IFERROR((VLOOKUP(E2476,'Simulations - Consolidé'!$A$41:$P$45,15,0)*D2476+VLOOKUP(E2476,'Simulations - Consolidé'!$A$41:$P$45,16,0)),"")*$C$6</f>
        <v>6737.60618466899</v>
      </c>
      <c r="J2476" s="167">
        <v>4648.2800000000007</v>
      </c>
      <c r="K2476" s="167">
        <v>5577.9400000000005</v>
      </c>
      <c r="L2476" s="167">
        <v>4215.38</v>
      </c>
      <c r="M2476" s="167">
        <v>5058.46</v>
      </c>
      <c r="N2476" s="167">
        <v>4615.8100000000004</v>
      </c>
      <c r="O2476" s="167">
        <v>5538.9800000000005</v>
      </c>
    </row>
    <row r="2477" spans="1:15">
      <c r="A2477" s="1" t="s">
        <v>10456</v>
      </c>
      <c r="B2477" s="1" t="str">
        <f>VLOOKUP(A2477,'BDD de référence'!$B$5:$D$5006,3,0)</f>
        <v>88</v>
      </c>
      <c r="C2477" s="1" t="str">
        <f>VLOOKUP(A2477,'BDD de référence'!$B$5:$E$5006,4,0)</f>
        <v>Grand Est</v>
      </c>
      <c r="D2477" s="201">
        <v>145490</v>
      </c>
      <c r="E2477" s="189" t="str">
        <f t="shared" si="38"/>
        <v>Tranche C</v>
      </c>
      <c r="F2477" s="119">
        <f>IFERROR((VLOOKUP(E2477,'Simulations - Consolidé'!$A$41:$P$45,13,0)*D2477+VLOOKUP(E2477,'Simulations - Consolidé'!$A$41:$P$45,14,0)),"")*$B$6</f>
        <v>92189.074698795172</v>
      </c>
      <c r="G2477" s="119" cm="1">
        <f t="array" ref="G2477">IF(SUMIF('BDD de référence'!$B$6:$B$4786,A2477,'BDD de référence'!$I$6:$I$4786)&gt;0,IFERROR((VLOOKUP(E2477,'Volet 1 - Domaines 2&amp;3'!$A$39:$L$43,11,0)*D2477+VLOOKUP(E2477,'Volet 1 - Domaines 2&amp;3'!$A$39:$L$43,12,0))*$B$6,error),"")</f>
        <v>35199.175903614458</v>
      </c>
      <c r="H2477" s="119" cm="1">
        <f t="array" ref="H2477">IF(SUMIF('BDD de référence'!$B$6:$B$4786,A2477,'BDD de référence'!$J$6:$J$4786)&gt;0,IFERROR((VLOOKUP(E2477,'Volet 1 - Domaines 2&amp;3'!$A$39:$L$43,11,0)*D2477+VLOOKUP(E2477,'Volet 1 - Domaines 2&amp;3'!$A$39:$L$43,12,0))*$B$6,error),"")</f>
        <v>35199.175903614458</v>
      </c>
      <c r="I2477" s="119">
        <f>IFERROR((VLOOKUP(E2477,'Simulations - Consolidé'!$A$41:$P$45,15,0)*D2477+VLOOKUP(E2477,'Simulations - Consolidé'!$A$41:$P$45,16,0)),"")*$C$6</f>
        <v>40076.455715545104</v>
      </c>
      <c r="J2477" s="167">
        <v>24169.599999999999</v>
      </c>
      <c r="K2477" s="167">
        <v>29003.52</v>
      </c>
      <c r="L2477" s="167">
        <v>16251.47</v>
      </c>
      <c r="M2477" s="167">
        <v>19501.769999999997</v>
      </c>
      <c r="N2477" s="167">
        <v>12593.9</v>
      </c>
      <c r="O2477" s="167">
        <v>15112.68</v>
      </c>
    </row>
    <row r="2478" spans="1:15">
      <c r="A2478" s="1" t="s">
        <v>10453</v>
      </c>
      <c r="B2478" s="1" t="str">
        <f>VLOOKUP(A2478,'BDD de référence'!$B$5:$D$5006,3,0)</f>
        <v>88</v>
      </c>
      <c r="C2478" s="1" t="str">
        <f>VLOOKUP(A2478,'BDD de référence'!$B$5:$E$5006,4,0)</f>
        <v>Grand Est</v>
      </c>
      <c r="D2478" s="201">
        <v>80864.5</v>
      </c>
      <c r="E2478" s="189" t="str">
        <f t="shared" si="38"/>
        <v>Tranche C</v>
      </c>
      <c r="F2478" s="119">
        <f>IFERROR((VLOOKUP(E2478,'Simulations - Consolidé'!$A$41:$P$45,13,0)*D2478+VLOOKUP(E2478,'Simulations - Consolidé'!$A$41:$P$45,14,0)),"")*$B$6</f>
        <v>65186.516385542163</v>
      </c>
      <c r="G2478" s="119" t="str" cm="1">
        <f t="array" ref="G2478">IF(SUMIF('BDD de référence'!$B$6:$B$4786,A2478,'BDD de référence'!$I$6:$I$4786)&gt;0,IFERROR((VLOOKUP(E2478,'Volet 1 - Domaines 2&amp;3'!$A$39:$L$43,11,0)*D2478+VLOOKUP(E2478,'Volet 1 - Domaines 2&amp;3'!$A$39:$L$43,12,0))*$B$6,error),"")</f>
        <v/>
      </c>
      <c r="H2478" s="119" cm="1">
        <f t="array" ref="H2478">IF(SUMIF('BDD de référence'!$B$6:$B$4786,A2478,'BDD de référence'!$J$6:$J$4786)&gt;0,IFERROR((VLOOKUP(E2478,'Volet 1 - Domaines 2&amp;3'!$A$39:$L$43,11,0)*D2478+VLOOKUP(E2478,'Volet 1 - Domaines 2&amp;3'!$A$39:$L$43,12,0))*$B$6,error),"")</f>
        <v>28316.170843373493</v>
      </c>
      <c r="I2478" s="119">
        <f>IFERROR((VLOOKUP(E2478,'Simulations - Consolidé'!$A$41:$P$45,15,0)*D2478+VLOOKUP(E2478,'Simulations - Consolidé'!$A$41:$P$45,16,0)),"")*$C$6</f>
        <v>28337.897367029094</v>
      </c>
      <c r="J2478" s="167">
        <v>17162.019999999997</v>
      </c>
      <c r="K2478" s="167">
        <v>20594.429999999997</v>
      </c>
      <c r="L2478" s="167">
        <v>12747.68</v>
      </c>
      <c r="M2478" s="167">
        <v>15297.22</v>
      </c>
      <c r="N2478" s="167">
        <v>9479.42</v>
      </c>
      <c r="O2478" s="167">
        <v>11375.31</v>
      </c>
    </row>
    <row r="2479" spans="1:15">
      <c r="A2479" s="1" t="s">
        <v>10505</v>
      </c>
      <c r="B2479" s="1" t="str">
        <f>VLOOKUP(A2479,'BDD de référence'!$B$5:$D$5006,3,0)</f>
        <v>88</v>
      </c>
      <c r="C2479" s="1" t="str">
        <f>VLOOKUP(A2479,'BDD de référence'!$B$5:$E$5006,4,0)</f>
        <v>Grand Est</v>
      </c>
      <c r="D2479" s="201">
        <v>13487.25</v>
      </c>
      <c r="E2479" s="189" t="str">
        <f t="shared" si="38"/>
        <v>Tranche B</v>
      </c>
      <c r="F2479" s="119">
        <f>IFERROR((VLOOKUP(E2479,'Simulations - Consolidé'!$A$41:$P$45,13,0)*D2479+VLOOKUP(E2479,'Simulations - Consolidé'!$A$41:$P$45,14,0)),"")*$B$6</f>
        <v>28938.058064516128</v>
      </c>
      <c r="G2479" s="119" t="str" cm="1">
        <f t="array" ref="G2479">IF(SUMIF('BDD de référence'!$B$6:$B$4786,A2479,'BDD de référence'!$I$6:$I$4786)&gt;0,IFERROR((VLOOKUP(E2479,'Volet 1 - Domaines 2&amp;3'!$A$39:$L$43,11,0)*D2479+VLOOKUP(E2479,'Volet 1 - Domaines 2&amp;3'!$A$39:$L$43,12,0))*$B$6,error),"")</f>
        <v/>
      </c>
      <c r="H2479" s="119" t="str" cm="1">
        <f t="array" ref="H2479">IF(SUMIF('BDD de référence'!$B$6:$B$4786,A2479,'BDD de référence'!$J$6:$J$4786)&gt;0,IFERROR((VLOOKUP(E2479,'Volet 1 - Domaines 2&amp;3'!$A$39:$L$43,11,0)*D2479+VLOOKUP(E2479,'Volet 1 - Domaines 2&amp;3'!$A$39:$L$43,12,0))*$B$6,error),"")</f>
        <v/>
      </c>
      <c r="I2479" s="119">
        <f>IFERROR((VLOOKUP(E2479,'Simulations - Consolidé'!$A$41:$P$45,15,0)*D2479+VLOOKUP(E2479,'Simulations - Consolidé'!$A$41:$P$45,16,0)),"")*$C$6</f>
        <v>12579.95924468922</v>
      </c>
      <c r="J2479" s="167">
        <v>8168.2800000000007</v>
      </c>
      <c r="K2479" s="167">
        <v>9801.94</v>
      </c>
      <c r="L2479" s="167">
        <v>7160.56</v>
      </c>
      <c r="M2479" s="167">
        <v>8592.68</v>
      </c>
      <c r="N2479" s="167">
        <v>5939.84</v>
      </c>
      <c r="O2479" s="167">
        <v>7127.81</v>
      </c>
    </row>
    <row r="2480" spans="1:15">
      <c r="A2480" s="1" t="s">
        <v>10478</v>
      </c>
      <c r="B2480" s="1" t="str">
        <f>VLOOKUP(A2480,'BDD de référence'!$B$5:$D$5006,3,0)</f>
        <v>88</v>
      </c>
      <c r="C2480" s="1" t="str">
        <f>VLOOKUP(A2480,'BDD de référence'!$B$5:$E$5006,4,0)</f>
        <v>Grand Est</v>
      </c>
      <c r="D2480" s="201">
        <v>9768.5</v>
      </c>
      <c r="E2480" s="189" t="str">
        <f t="shared" si="38"/>
        <v>Tranche B</v>
      </c>
      <c r="F2480" s="119">
        <f>IFERROR((VLOOKUP(E2480,'Simulations - Consolidé'!$A$41:$P$45,13,0)*D2480+VLOOKUP(E2480,'Simulations - Consolidé'!$A$41:$P$45,14,0)),"")*$B$6</f>
        <v>24043.70322580645</v>
      </c>
      <c r="G2480" s="119" t="str" cm="1">
        <f t="array" ref="G2480">IF(SUMIF('BDD de référence'!$B$6:$B$4786,A2480,'BDD de référence'!$I$6:$I$4786)&gt;0,IFERROR((VLOOKUP(E2480,'Volet 1 - Domaines 2&amp;3'!$A$39:$L$43,11,0)*D2480+VLOOKUP(E2480,'Volet 1 - Domaines 2&amp;3'!$A$39:$L$43,12,0))*$B$6,error),"")</f>
        <v/>
      </c>
      <c r="H2480" s="119" t="str" cm="1">
        <f t="array" ref="H2480">IF(SUMIF('BDD de référence'!$B$6:$B$4786,A2480,'BDD de référence'!$J$6:$J$4786)&gt;0,IFERROR((VLOOKUP(E2480,'Volet 1 - Domaines 2&amp;3'!$A$39:$L$43,11,0)*D2480+VLOOKUP(E2480,'Volet 1 - Domaines 2&amp;3'!$A$39:$L$43,12,0))*$B$6,error),"")</f>
        <v/>
      </c>
      <c r="I2480" s="119">
        <f>IFERROR((VLOOKUP(E2480,'Simulations - Consolidé'!$A$41:$P$45,15,0)*D2480+VLOOKUP(E2480,'Simulations - Consolidé'!$A$41:$P$45,16,0)),"")*$C$6</f>
        <v>10452.284185680566</v>
      </c>
      <c r="J2480" s="167">
        <v>7068.65</v>
      </c>
      <c r="K2480" s="167">
        <v>8482.3799999999992</v>
      </c>
      <c r="L2480" s="167">
        <v>6160.9000000000005</v>
      </c>
      <c r="M2480" s="167">
        <v>7393.08</v>
      </c>
      <c r="N2480" s="167">
        <v>5639.9400000000005</v>
      </c>
      <c r="O2480" s="167">
        <v>6767.93</v>
      </c>
    </row>
    <row r="2481" spans="1:15">
      <c r="A2481" s="1" t="s">
        <v>10475</v>
      </c>
      <c r="B2481" s="1" t="str">
        <f>VLOOKUP(A2481,'BDD de référence'!$B$5:$D$5006,3,0)</f>
        <v>88</v>
      </c>
      <c r="C2481" s="1" t="str">
        <f>VLOOKUP(A2481,'BDD de référence'!$B$5:$E$5006,4,0)</f>
        <v>Grand Est</v>
      </c>
      <c r="D2481" s="201">
        <v>10142</v>
      </c>
      <c r="E2481" s="189" t="str">
        <f t="shared" si="38"/>
        <v>Tranche B</v>
      </c>
      <c r="F2481" s="119">
        <f>IFERROR((VLOOKUP(E2481,'Simulations - Consolidé'!$A$41:$P$45,13,0)*D2481+VLOOKUP(E2481,'Simulations - Consolidé'!$A$41:$P$45,14,0)),"")*$B$6</f>
        <v>24535.277419354836</v>
      </c>
      <c r="G2481" s="119" t="str" cm="1">
        <f t="array" ref="G2481">IF(SUMIF('BDD de référence'!$B$6:$B$4786,A2481,'BDD de référence'!$I$6:$I$4786)&gt;0,IFERROR((VLOOKUP(E2481,'Volet 1 - Domaines 2&amp;3'!$A$39:$L$43,11,0)*D2481+VLOOKUP(E2481,'Volet 1 - Domaines 2&amp;3'!$A$39:$L$43,12,0))*$B$6,error),"")</f>
        <v/>
      </c>
      <c r="H2481" s="119" t="str" cm="1">
        <f t="array" ref="H2481">IF(SUMIF('BDD de référence'!$B$6:$B$4786,A2481,'BDD de référence'!$J$6:$J$4786)&gt;0,IFERROR((VLOOKUP(E2481,'Volet 1 - Domaines 2&amp;3'!$A$39:$L$43,11,0)*D2481+VLOOKUP(E2481,'Volet 1 - Domaines 2&amp;3'!$A$39:$L$43,12,0))*$B$6,error),"")</f>
        <v/>
      </c>
      <c r="I2481" s="119">
        <f>IFERROR((VLOOKUP(E2481,'Simulations - Consolidé'!$A$41:$P$45,15,0)*D2481+VLOOKUP(E2481,'Simulations - Consolidé'!$A$41:$P$45,16,0)),"")*$C$6</f>
        <v>10665.981431943352</v>
      </c>
      <c r="J2481" s="167">
        <v>7179.1</v>
      </c>
      <c r="K2481" s="167">
        <v>8614.92</v>
      </c>
      <c r="L2481" s="167">
        <v>6261.3</v>
      </c>
      <c r="M2481" s="167">
        <v>7513.56</v>
      </c>
      <c r="N2481" s="167">
        <v>5670.06</v>
      </c>
      <c r="O2481" s="167">
        <v>6804.08</v>
      </c>
    </row>
    <row r="2482" spans="1:15">
      <c r="A2482" s="1" t="s">
        <v>10494</v>
      </c>
      <c r="B2482" s="1" t="str">
        <f>VLOOKUP(A2482,'BDD de référence'!$B$5:$D$5006,3,0)</f>
        <v>88</v>
      </c>
      <c r="C2482" s="1" t="str">
        <f>VLOOKUP(A2482,'BDD de référence'!$B$5:$E$5006,4,0)</f>
        <v>Grand Est</v>
      </c>
      <c r="D2482" s="201">
        <v>4195.5</v>
      </c>
      <c r="E2482" s="189" t="str">
        <f t="shared" si="38"/>
        <v>Tranche A</v>
      </c>
      <c r="F2482" s="119">
        <f>IFERROR((VLOOKUP(E2482,'Simulations - Consolidé'!$A$41:$P$45,13,0)*D2482+VLOOKUP(E2482,'Simulations - Consolidé'!$A$41:$P$45,14,0)),"")*$B$6</f>
        <v>18356.721428571425</v>
      </c>
      <c r="G2482" s="119" t="str" cm="1">
        <f t="array" ref="G2482">IF(SUMIF('BDD de référence'!$B$6:$B$4786,A2482,'BDD de référence'!$I$6:$I$4786)&gt;0,IFERROR((VLOOKUP(E2482,'Volet 1 - Domaines 2&amp;3'!$A$39:$L$43,11,0)*D2482+VLOOKUP(E2482,'Volet 1 - Domaines 2&amp;3'!$A$39:$L$43,12,0))*$B$6,error),"")</f>
        <v/>
      </c>
      <c r="H2482" s="119" t="str" cm="1">
        <f t="array" ref="H2482">IF(SUMIF('BDD de référence'!$B$6:$B$4786,A2482,'BDD de référence'!$J$6:$J$4786)&gt;0,IFERROR((VLOOKUP(E2482,'Volet 1 - Domaines 2&amp;3'!$A$39:$L$43,11,0)*D2482+VLOOKUP(E2482,'Volet 1 - Domaines 2&amp;3'!$A$39:$L$43,12,0))*$B$6,error),"")</f>
        <v/>
      </c>
      <c r="I2482" s="119">
        <f>IFERROR((VLOOKUP(E2482,'Simulations - Consolidé'!$A$41:$P$45,15,0)*D2482+VLOOKUP(E2482,'Simulations - Consolidé'!$A$41:$P$45,16,0)),"")*$C$6</f>
        <v>7980.0381533101054</v>
      </c>
      <c r="J2482" s="167">
        <v>5582.27</v>
      </c>
      <c r="K2482" s="167">
        <v>6698.7300000000005</v>
      </c>
      <c r="L2482" s="167">
        <v>4915.87</v>
      </c>
      <c r="M2482" s="167">
        <v>5899.05</v>
      </c>
      <c r="N2482" s="167">
        <v>5082.8</v>
      </c>
      <c r="O2482" s="167">
        <v>6099.36</v>
      </c>
    </row>
    <row r="2483" spans="1:15">
      <c r="A2483" s="1" t="s">
        <v>10482</v>
      </c>
      <c r="B2483" s="1" t="str">
        <f>VLOOKUP(A2483,'BDD de référence'!$B$5:$D$5006,3,0)</f>
        <v>88</v>
      </c>
      <c r="C2483" s="1" t="str">
        <f>VLOOKUP(A2483,'BDD de référence'!$B$5:$E$5006,4,0)</f>
        <v>Grand Est</v>
      </c>
      <c r="D2483" s="201">
        <v>4899.5</v>
      </c>
      <c r="E2483" s="189" t="str">
        <f t="shared" si="38"/>
        <v>Tranche A</v>
      </c>
      <c r="F2483" s="119">
        <f>IFERROR((VLOOKUP(E2483,'Simulations - Consolidé'!$A$41:$P$45,13,0)*D2483+VLOOKUP(E2483,'Simulations - Consolidé'!$A$41:$P$45,14,0)),"")*$B$6</f>
        <v>18869.635714285712</v>
      </c>
      <c r="G2483" s="119" t="str" cm="1">
        <f t="array" ref="G2483">IF(SUMIF('BDD de référence'!$B$6:$B$4786,A2483,'BDD de référence'!$I$6:$I$4786)&gt;0,IFERROR((VLOOKUP(E2483,'Volet 1 - Domaines 2&amp;3'!$A$39:$L$43,11,0)*D2483+VLOOKUP(E2483,'Volet 1 - Domaines 2&amp;3'!$A$39:$L$43,12,0))*$B$6,error),"")</f>
        <v/>
      </c>
      <c r="H2483" s="119" t="str" cm="1">
        <f t="array" ref="H2483">IF(SUMIF('BDD de référence'!$B$6:$B$4786,A2483,'BDD de référence'!$J$6:$J$4786)&gt;0,IFERROR((VLOOKUP(E2483,'Volet 1 - Domaines 2&amp;3'!$A$39:$L$43,11,0)*D2483+VLOOKUP(E2483,'Volet 1 - Domaines 2&amp;3'!$A$39:$L$43,12,0))*$B$6,error),"")</f>
        <v/>
      </c>
      <c r="I2483" s="119">
        <f>IFERROR((VLOOKUP(E2483,'Simulations - Consolidé'!$A$41:$P$45,15,0)*D2483+VLOOKUP(E2483,'Simulations - Consolidé'!$A$41:$P$45,16,0)),"")*$C$6</f>
        <v>8203.0123693379792</v>
      </c>
      <c r="J2483" s="167">
        <v>5749.89</v>
      </c>
      <c r="K2483" s="167">
        <v>6899.87</v>
      </c>
      <c r="L2483" s="167">
        <v>5041.59</v>
      </c>
      <c r="M2483" s="167">
        <v>6049.91</v>
      </c>
      <c r="N2483" s="167">
        <v>5166.6100000000006</v>
      </c>
      <c r="O2483" s="167">
        <v>6199.9400000000005</v>
      </c>
    </row>
    <row r="2484" spans="1:15">
      <c r="A2484" s="1" t="s">
        <v>10471</v>
      </c>
      <c r="B2484" s="1" t="str">
        <f>VLOOKUP(A2484,'BDD de référence'!$B$5:$D$5006,3,0)</f>
        <v>88</v>
      </c>
      <c r="C2484" s="1" t="str">
        <f>VLOOKUP(A2484,'BDD de référence'!$B$5:$E$5006,4,0)</f>
        <v>Grand Est</v>
      </c>
      <c r="D2484" s="201">
        <v>13581</v>
      </c>
      <c r="E2484" s="189" t="str">
        <f t="shared" si="38"/>
        <v>Tranche B</v>
      </c>
      <c r="F2484" s="119">
        <f>IFERROR((VLOOKUP(E2484,'Simulations - Consolidé'!$A$41:$P$45,13,0)*D2484+VLOOKUP(E2484,'Simulations - Consolidé'!$A$41:$P$45,14,0)),"")*$B$6</f>
        <v>29061.445161290325</v>
      </c>
      <c r="G2484" s="119" t="str" cm="1">
        <f t="array" ref="G2484">IF(SUMIF('BDD de référence'!$B$6:$B$4786,A2484,'BDD de référence'!$I$6:$I$4786)&gt;0,IFERROR((VLOOKUP(E2484,'Volet 1 - Domaines 2&amp;3'!$A$39:$L$43,11,0)*D2484+VLOOKUP(E2484,'Volet 1 - Domaines 2&amp;3'!$A$39:$L$43,12,0))*$B$6,error),"")</f>
        <v/>
      </c>
      <c r="H2484" s="119" t="str" cm="1">
        <f t="array" ref="H2484">IF(SUMIF('BDD de référence'!$B$6:$B$4786,A2484,'BDD de référence'!$J$6:$J$4786)&gt;0,IFERROR((VLOOKUP(E2484,'Volet 1 - Domaines 2&amp;3'!$A$39:$L$43,11,0)*D2484+VLOOKUP(E2484,'Volet 1 - Domaines 2&amp;3'!$A$39:$L$43,12,0))*$B$6,error),"")</f>
        <v/>
      </c>
      <c r="I2484" s="119">
        <f>IFERROR((VLOOKUP(E2484,'Simulations - Consolidé'!$A$41:$P$45,15,0)*D2484+VLOOKUP(E2484,'Simulations - Consolidé'!$A$41:$P$45,16,0)),"")*$C$6</f>
        <v>12633.598111723051</v>
      </c>
      <c r="J2484" s="167">
        <v>8196</v>
      </c>
      <c r="K2484" s="167">
        <v>9835.2000000000007</v>
      </c>
      <c r="L2484" s="167">
        <v>7185.76</v>
      </c>
      <c r="M2484" s="167">
        <v>8622.92</v>
      </c>
      <c r="N2484" s="167">
        <v>5947.4</v>
      </c>
      <c r="O2484" s="167">
        <v>7136.88</v>
      </c>
    </row>
    <row r="2485" spans="1:15">
      <c r="A2485" s="1" t="s">
        <v>10458</v>
      </c>
      <c r="B2485" s="1" t="str">
        <f>VLOOKUP(A2485,'BDD de référence'!$B$5:$D$5006,3,0)</f>
        <v>88</v>
      </c>
      <c r="C2485" s="1" t="str">
        <f>VLOOKUP(A2485,'BDD de référence'!$B$5:$E$5006,4,0)</f>
        <v>Grand Est</v>
      </c>
      <c r="D2485" s="201">
        <v>66400</v>
      </c>
      <c r="E2485" s="189" t="str">
        <f t="shared" si="38"/>
        <v>Tranche C</v>
      </c>
      <c r="F2485" s="119">
        <f>IFERROR((VLOOKUP(E2485,'Simulations - Consolidé'!$A$41:$P$45,13,0)*D2485+VLOOKUP(E2485,'Simulations - Consolidé'!$A$41:$P$45,14,0)),"")*$B$6</f>
        <v>59142.795180722889</v>
      </c>
      <c r="G2485" s="119" t="str" cm="1">
        <f t="array" ref="G2485">IF(SUMIF('BDD de référence'!$B$6:$B$4786,A2485,'BDD de référence'!$I$6:$I$4786)&gt;0,IFERROR((VLOOKUP(E2485,'Volet 1 - Domaines 2&amp;3'!$A$39:$L$43,11,0)*D2485+VLOOKUP(E2485,'Volet 1 - Domaines 2&amp;3'!$A$39:$L$43,12,0))*$B$6,error),"")</f>
        <v/>
      </c>
      <c r="H2485" s="119" cm="1">
        <f t="array" ref="H2485">IF(SUMIF('BDD de référence'!$B$6:$B$4786,A2485,'BDD de référence'!$J$6:$J$4786)&gt;0,IFERROR((VLOOKUP(E2485,'Volet 1 - Domaines 2&amp;3'!$A$39:$L$43,11,0)*D2485+VLOOKUP(E2485,'Volet 1 - Domaines 2&amp;3'!$A$39:$L$43,12,0))*$B$6,error),"")</f>
        <v>26775.614457831325</v>
      </c>
      <c r="I2485" s="119">
        <f>IFERROR((VLOOKUP(E2485,'Simulations - Consolidé'!$A$41:$P$45,15,0)*D2485+VLOOKUP(E2485,'Simulations - Consolidé'!$A$41:$P$45,16,0)),"")*$C$6</f>
        <v>25710.569497502205</v>
      </c>
      <c r="J2485" s="167">
        <v>15593.58</v>
      </c>
      <c r="K2485" s="167">
        <v>18712.3</v>
      </c>
      <c r="L2485" s="167">
        <v>11963.460000000001</v>
      </c>
      <c r="M2485" s="167">
        <v>14356.16</v>
      </c>
      <c r="N2485" s="167">
        <v>8782.34</v>
      </c>
      <c r="O2485" s="167">
        <v>10538.81</v>
      </c>
    </row>
    <row r="2486" spans="1:15">
      <c r="A2486" s="1" t="s">
        <v>10538</v>
      </c>
      <c r="B2486" s="1" t="str">
        <f>VLOOKUP(A2486,'BDD de référence'!$B$5:$D$5006,3,0)</f>
        <v>89</v>
      </c>
      <c r="C2486" s="1" t="str">
        <f>VLOOKUP(A2486,'BDD de référence'!$B$5:$E$5006,4,0)</f>
        <v>Bourgogne-Franche-Comté</v>
      </c>
      <c r="D2486" s="201">
        <v>176109.5</v>
      </c>
      <c r="E2486" s="189" t="str">
        <f t="shared" si="38"/>
        <v>Tranche C</v>
      </c>
      <c r="F2486" s="119">
        <f>IFERROR((VLOOKUP(E2486,'Simulations - Consolidé'!$A$41:$P$45,13,0)*D2486+VLOOKUP(E2486,'Simulations - Consolidé'!$A$41:$P$45,14,0)),"")*$B$6</f>
        <v>104982.86096385542</v>
      </c>
      <c r="G2486" s="119" cm="1">
        <f t="array" ref="G2486">IF(SUMIF('BDD de référence'!$B$6:$B$4786,A2486,'BDD de référence'!$I$6:$I$4786)&gt;0,IFERROR((VLOOKUP(E2486,'Volet 1 - Domaines 2&amp;3'!$A$39:$L$43,11,0)*D2486+VLOOKUP(E2486,'Volet 1 - Domaines 2&amp;3'!$A$39:$L$43,12,0))*$B$6,error),"")</f>
        <v>38460.337108433734</v>
      </c>
      <c r="H2486" s="119" cm="1">
        <f t="array" ref="H2486">IF(SUMIF('BDD de référence'!$B$6:$B$4786,A2486,'BDD de référence'!$J$6:$J$4786)&gt;0,IFERROR((VLOOKUP(E2486,'Volet 1 - Domaines 2&amp;3'!$A$39:$L$43,11,0)*D2486+VLOOKUP(E2486,'Volet 1 - Domaines 2&amp;3'!$A$39:$L$43,12,0))*$B$6,error),"")</f>
        <v>38460.337108433734</v>
      </c>
      <c r="I2486" s="119">
        <f>IFERROR((VLOOKUP(E2486,'Simulations - Consolidé'!$A$41:$P$45,15,0)*D2486+VLOOKUP(E2486,'Simulations - Consolidé'!$A$41:$P$45,16,0)),"")*$C$6</f>
        <v>45638.173417572732</v>
      </c>
      <c r="J2486" s="167">
        <v>27489.8</v>
      </c>
      <c r="K2486" s="167">
        <v>32987.760000000002</v>
      </c>
      <c r="L2486" s="167">
        <v>17911.57</v>
      </c>
      <c r="M2486" s="167">
        <v>21493.89</v>
      </c>
      <c r="N2486" s="167">
        <v>14069.550000000001</v>
      </c>
      <c r="O2486" s="167">
        <v>16883.46</v>
      </c>
    </row>
    <row r="2487" spans="1:15">
      <c r="A2487" s="1" t="s">
        <v>10551</v>
      </c>
      <c r="B2487" s="1" t="str">
        <f>VLOOKUP(A2487,'BDD de référence'!$B$5:$D$5006,3,0)</f>
        <v>89</v>
      </c>
      <c r="C2487" s="1" t="str">
        <f>VLOOKUP(A2487,'BDD de référence'!$B$5:$E$5006,4,0)</f>
        <v>Bourgogne-Franche-Comté</v>
      </c>
      <c r="D2487" s="201">
        <v>50486.25</v>
      </c>
      <c r="E2487" s="189" t="str">
        <f t="shared" si="38"/>
        <v>Tranche C</v>
      </c>
      <c r="F2487" s="119">
        <f>IFERROR((VLOOKUP(E2487,'Simulations - Consolidé'!$A$41:$P$45,13,0)*D2487+VLOOKUP(E2487,'Simulations - Consolidé'!$A$41:$P$45,14,0)),"")*$B$6</f>
        <v>52493.531927710843</v>
      </c>
      <c r="G2487" s="119" t="str" cm="1">
        <f t="array" ref="G2487">IF(SUMIF('BDD de référence'!$B$6:$B$4786,A2487,'BDD de référence'!$I$6:$I$4786)&gt;0,IFERROR((VLOOKUP(E2487,'Volet 1 - Domaines 2&amp;3'!$A$39:$L$43,11,0)*D2487+VLOOKUP(E2487,'Volet 1 - Domaines 2&amp;3'!$A$39:$L$43,12,0))*$B$6,error),"")</f>
        <v/>
      </c>
      <c r="H2487" s="119" t="str" cm="1">
        <f t="array" ref="H2487">IF(SUMIF('BDD de référence'!$B$6:$B$4786,A2487,'BDD de référence'!$J$6:$J$4786)&gt;0,IFERROR((VLOOKUP(E2487,'Volet 1 - Domaines 2&amp;3'!$A$39:$L$43,11,0)*D2487+VLOOKUP(E2487,'Volet 1 - Domaines 2&amp;3'!$A$39:$L$43,12,0))*$B$6,error),"")</f>
        <v/>
      </c>
      <c r="I2487" s="119">
        <f>IFERROR((VLOOKUP(E2487,'Simulations - Consolidé'!$A$41:$P$45,15,0)*D2487+VLOOKUP(E2487,'Simulations - Consolidé'!$A$41:$P$45,16,0)),"")*$C$6</f>
        <v>22820.000249779609</v>
      </c>
      <c r="J2487" s="167">
        <v>13868</v>
      </c>
      <c r="K2487" s="167">
        <v>16641.599999999999</v>
      </c>
      <c r="L2487" s="167">
        <v>11100.67</v>
      </c>
      <c r="M2487" s="167">
        <v>13320.81</v>
      </c>
      <c r="N2487" s="167">
        <v>8015.41</v>
      </c>
      <c r="O2487" s="167">
        <v>9618.5</v>
      </c>
    </row>
    <row r="2488" spans="1:15">
      <c r="A2488" s="1" t="s">
        <v>10553</v>
      </c>
      <c r="B2488" s="1" t="str">
        <f>VLOOKUP(A2488,'BDD de référence'!$B$5:$D$5006,3,0)</f>
        <v>89</v>
      </c>
      <c r="C2488" s="1" t="str">
        <f>VLOOKUP(A2488,'BDD de référence'!$B$5:$E$5006,4,0)</f>
        <v>Bourgogne-Franche-Comté</v>
      </c>
      <c r="D2488" s="201">
        <v>30331</v>
      </c>
      <c r="E2488" s="189" t="str">
        <f t="shared" si="38"/>
        <v>Tranche C</v>
      </c>
      <c r="F2488" s="119">
        <f>IFERROR((VLOOKUP(E2488,'Simulations - Consolidé'!$A$41:$P$45,13,0)*D2488+VLOOKUP(E2488,'Simulations - Consolidé'!$A$41:$P$45,14,0)),"")*$B$6</f>
        <v>44072.037108433731</v>
      </c>
      <c r="G2488" s="119" t="str" cm="1">
        <f t="array" ref="G2488">IF(SUMIF('BDD de référence'!$B$6:$B$4786,A2488,'BDD de référence'!$I$6:$I$4786)&gt;0,IFERROR((VLOOKUP(E2488,'Volet 1 - Domaines 2&amp;3'!$A$39:$L$43,11,0)*D2488+VLOOKUP(E2488,'Volet 1 - Domaines 2&amp;3'!$A$39:$L$43,12,0))*$B$6,error),"")</f>
        <v/>
      </c>
      <c r="H2488" s="119" t="str" cm="1">
        <f t="array" ref="H2488">IF(SUMIF('BDD de référence'!$B$6:$B$4786,A2488,'BDD de référence'!$J$6:$J$4786)&gt;0,IFERROR((VLOOKUP(E2488,'Volet 1 - Domaines 2&amp;3'!$A$39:$L$43,11,0)*D2488+VLOOKUP(E2488,'Volet 1 - Domaines 2&amp;3'!$A$39:$L$43,12,0))*$B$6,error),"")</f>
        <v/>
      </c>
      <c r="I2488" s="119">
        <f>IFERROR((VLOOKUP(E2488,'Simulations - Consolidé'!$A$41:$P$45,15,0)*D2488+VLOOKUP(E2488,'Simulations - Consolidé'!$A$41:$P$45,16,0)),"")*$C$6</f>
        <v>19159.006088745227</v>
      </c>
      <c r="J2488" s="167">
        <v>11682.49</v>
      </c>
      <c r="K2488" s="167">
        <v>14018.99</v>
      </c>
      <c r="L2488" s="167">
        <v>10007.91</v>
      </c>
      <c r="M2488" s="167">
        <v>12009.5</v>
      </c>
      <c r="N2488" s="167">
        <v>7044.0700000000006</v>
      </c>
      <c r="O2488" s="167">
        <v>8452.89</v>
      </c>
    </row>
    <row r="2489" spans="1:15">
      <c r="A2489" s="1" t="s">
        <v>10592</v>
      </c>
      <c r="B2489" s="1" t="str">
        <f>VLOOKUP(A2489,'BDD de référence'!$B$5:$D$5006,3,0)</f>
        <v>89</v>
      </c>
      <c r="C2489" s="1" t="str">
        <f>VLOOKUP(A2489,'BDD de référence'!$B$5:$E$5006,4,0)</f>
        <v>Bourgogne-Franche-Comté</v>
      </c>
      <c r="D2489" s="201">
        <v>3774.5</v>
      </c>
      <c r="E2489" s="189" t="str">
        <f t="shared" si="38"/>
        <v>Tranche A</v>
      </c>
      <c r="F2489" s="119">
        <f>IFERROR((VLOOKUP(E2489,'Simulations - Consolidé'!$A$41:$P$45,13,0)*D2489+VLOOKUP(E2489,'Simulations - Consolidé'!$A$41:$P$45,14,0)),"")*$B$6</f>
        <v>18049.992857142857</v>
      </c>
      <c r="G2489" s="119" t="str" cm="1">
        <f t="array" ref="G2489">IF(SUMIF('BDD de référence'!$B$6:$B$4786,A2489,'BDD de référence'!$I$6:$I$4786)&gt;0,IFERROR((VLOOKUP(E2489,'Volet 1 - Domaines 2&amp;3'!$A$39:$L$43,11,0)*D2489+VLOOKUP(E2489,'Volet 1 - Domaines 2&amp;3'!$A$39:$L$43,12,0))*$B$6,error),"")</f>
        <v/>
      </c>
      <c r="H2489" s="119" t="str" cm="1">
        <f t="array" ref="H2489">IF(SUMIF('BDD de référence'!$B$6:$B$4786,A2489,'BDD de référence'!$J$6:$J$4786)&gt;0,IFERROR((VLOOKUP(E2489,'Volet 1 - Domaines 2&amp;3'!$A$39:$L$43,11,0)*D2489+VLOOKUP(E2489,'Volet 1 - Domaines 2&amp;3'!$A$39:$L$43,12,0))*$B$6,error),"")</f>
        <v/>
      </c>
      <c r="I2489" s="119">
        <f>IFERROR((VLOOKUP(E2489,'Simulations - Consolidé'!$A$41:$P$45,15,0)*D2489+VLOOKUP(E2489,'Simulations - Consolidé'!$A$41:$P$45,16,0)),"")*$C$6</f>
        <v>7846.6970383275266</v>
      </c>
      <c r="J2489" s="167">
        <v>5482.0300000000007</v>
      </c>
      <c r="K2489" s="167">
        <v>6578.4400000000005</v>
      </c>
      <c r="L2489" s="167">
        <v>4840.7</v>
      </c>
      <c r="M2489" s="167">
        <v>5808.84</v>
      </c>
      <c r="N2489" s="167">
        <v>5032.6900000000005</v>
      </c>
      <c r="O2489" s="167">
        <v>6039.2300000000005</v>
      </c>
    </row>
    <row r="2490" spans="1:15">
      <c r="A2490" s="1" t="s">
        <v>10572</v>
      </c>
      <c r="B2490" s="1" t="str">
        <f>VLOOKUP(A2490,'BDD de référence'!$B$5:$D$5006,3,0)</f>
        <v>89</v>
      </c>
      <c r="C2490" s="1" t="str">
        <f>VLOOKUP(A2490,'BDD de référence'!$B$5:$E$5006,4,0)</f>
        <v>Bourgogne-Franche-Comté</v>
      </c>
      <c r="D2490" s="201">
        <v>9525.5</v>
      </c>
      <c r="E2490" s="189" t="str">
        <f t="shared" si="38"/>
        <v>Tranche B</v>
      </c>
      <c r="F2490" s="119">
        <f>IFERROR((VLOOKUP(E2490,'Simulations - Consolidé'!$A$41:$P$45,13,0)*D2490+VLOOKUP(E2490,'Simulations - Consolidé'!$A$41:$P$45,14,0)),"")*$B$6</f>
        <v>23723.88387096774</v>
      </c>
      <c r="G2490" s="119" t="str" cm="1">
        <f t="array" ref="G2490">IF(SUMIF('BDD de référence'!$B$6:$B$4786,A2490,'BDD de référence'!$I$6:$I$4786)&gt;0,IFERROR((VLOOKUP(E2490,'Volet 1 - Domaines 2&amp;3'!$A$39:$L$43,11,0)*D2490+VLOOKUP(E2490,'Volet 1 - Domaines 2&amp;3'!$A$39:$L$43,12,0))*$B$6,error),"")</f>
        <v/>
      </c>
      <c r="H2490" s="119" t="str" cm="1">
        <f t="array" ref="H2490">IF(SUMIF('BDD de référence'!$B$6:$B$4786,A2490,'BDD de référence'!$J$6:$J$4786)&gt;0,IFERROR((VLOOKUP(E2490,'Volet 1 - Domaines 2&amp;3'!$A$39:$L$43,11,0)*D2490+VLOOKUP(E2490,'Volet 1 - Domaines 2&amp;3'!$A$39:$L$43,12,0))*$B$6,error),"")</f>
        <v/>
      </c>
      <c r="I2490" s="119">
        <f>IFERROR((VLOOKUP(E2490,'Simulations - Consolidé'!$A$41:$P$45,15,0)*D2490+VLOOKUP(E2490,'Simulations - Consolidé'!$A$41:$P$45,16,0)),"")*$C$6</f>
        <v>10313.252242328874</v>
      </c>
      <c r="J2490" s="167">
        <v>6996.8</v>
      </c>
      <c r="K2490" s="167">
        <v>8396.16</v>
      </c>
      <c r="L2490" s="167">
        <v>6095.5700000000006</v>
      </c>
      <c r="M2490" s="167">
        <v>7314.6900000000005</v>
      </c>
      <c r="N2490" s="167">
        <v>5620.35</v>
      </c>
      <c r="O2490" s="167">
        <v>6744.42</v>
      </c>
    </row>
    <row r="2491" spans="1:15">
      <c r="A2491" s="1" t="s">
        <v>10577</v>
      </c>
      <c r="B2491" s="1" t="str">
        <f>VLOOKUP(A2491,'BDD de référence'!$B$5:$D$5006,3,0)</f>
        <v>89</v>
      </c>
      <c r="C2491" s="1" t="str">
        <f>VLOOKUP(A2491,'BDD de référence'!$B$5:$E$5006,4,0)</f>
        <v>Bourgogne-Franche-Comté</v>
      </c>
      <c r="D2491" s="201">
        <v>6901</v>
      </c>
      <c r="E2491" s="189" t="str">
        <f t="shared" si="38"/>
        <v>Tranche A</v>
      </c>
      <c r="F2491" s="119">
        <f>IFERROR((VLOOKUP(E2491,'Simulations - Consolidé'!$A$41:$P$45,13,0)*D2491+VLOOKUP(E2491,'Simulations - Consolidé'!$A$41:$P$45,14,0)),"")*$B$6</f>
        <v>20327.871428571427</v>
      </c>
      <c r="G2491" s="119" t="str" cm="1">
        <f t="array" ref="G2491">IF(SUMIF('BDD de référence'!$B$6:$B$4786,A2491,'BDD de référence'!$I$6:$I$4786)&gt;0,IFERROR((VLOOKUP(E2491,'Volet 1 - Domaines 2&amp;3'!$A$39:$L$43,11,0)*D2491+VLOOKUP(E2491,'Volet 1 - Domaines 2&amp;3'!$A$39:$L$43,12,0))*$B$6,error),"")</f>
        <v/>
      </c>
      <c r="H2491" s="119" t="str" cm="1">
        <f t="array" ref="H2491">IF(SUMIF('BDD de référence'!$B$6:$B$4786,A2491,'BDD de référence'!$J$6:$J$4786)&gt;0,IFERROR((VLOOKUP(E2491,'Volet 1 - Domaines 2&amp;3'!$A$39:$L$43,11,0)*D2491+VLOOKUP(E2491,'Volet 1 - Domaines 2&amp;3'!$A$39:$L$43,12,0))*$B$6,error),"")</f>
        <v/>
      </c>
      <c r="I2491" s="119">
        <f>IFERROR((VLOOKUP(E2491,'Simulations - Consolidé'!$A$41:$P$45,15,0)*D2491+VLOOKUP(E2491,'Simulations - Consolidé'!$A$41:$P$45,16,0)),"")*$C$6</f>
        <v>8836.9369337979097</v>
      </c>
      <c r="J2491" s="167">
        <v>6226.4400000000005</v>
      </c>
      <c r="K2491" s="167">
        <v>7471.7300000000005</v>
      </c>
      <c r="L2491" s="167">
        <v>5399</v>
      </c>
      <c r="M2491" s="167">
        <v>6478.8</v>
      </c>
      <c r="N2491" s="167">
        <v>5404.89</v>
      </c>
      <c r="O2491" s="167">
        <v>6485.87</v>
      </c>
    </row>
    <row r="2492" spans="1:15">
      <c r="A2492" s="1" t="s">
        <v>10565</v>
      </c>
      <c r="B2492" s="1" t="str">
        <f>VLOOKUP(A2492,'BDD de référence'!$B$5:$D$5006,3,0)</f>
        <v>89</v>
      </c>
      <c r="C2492" s="1" t="str">
        <f>VLOOKUP(A2492,'BDD de référence'!$B$5:$E$5006,4,0)</f>
        <v>Bourgogne-Franche-Comté</v>
      </c>
      <c r="D2492" s="201">
        <v>17989</v>
      </c>
      <c r="E2492" s="189" t="str">
        <f t="shared" si="38"/>
        <v>Tranche B</v>
      </c>
      <c r="F2492" s="119">
        <f>IFERROR((VLOOKUP(E2492,'Simulations - Consolidé'!$A$41:$P$45,13,0)*D2492+VLOOKUP(E2492,'Simulations - Consolidé'!$A$41:$P$45,14,0)),"")*$B$6</f>
        <v>34862.941935483861</v>
      </c>
      <c r="G2492" s="119" t="str" cm="1">
        <f t="array" ref="G2492">IF(SUMIF('BDD de référence'!$B$6:$B$4786,A2492,'BDD de référence'!$I$6:$I$4786)&gt;0,IFERROR((VLOOKUP(E2492,'Volet 1 - Domaines 2&amp;3'!$A$39:$L$43,11,0)*D2492+VLOOKUP(E2492,'Volet 1 - Domaines 2&amp;3'!$A$39:$L$43,12,0))*$B$6,error),"")</f>
        <v/>
      </c>
      <c r="H2492" s="119" t="str" cm="1">
        <f t="array" ref="H2492">IF(SUMIF('BDD de référence'!$B$6:$B$4786,A2492,'BDD de référence'!$J$6:$J$4786)&gt;0,IFERROR((VLOOKUP(E2492,'Volet 1 - Domaines 2&amp;3'!$A$39:$L$43,11,0)*D2492+VLOOKUP(E2492,'Volet 1 - Domaines 2&amp;3'!$A$39:$L$43,12,0))*$B$6,error),"")</f>
        <v/>
      </c>
      <c r="I2492" s="119">
        <f>IFERROR((VLOOKUP(E2492,'Simulations - Consolidé'!$A$41:$P$45,15,0)*D2492+VLOOKUP(E2492,'Simulations - Consolidé'!$A$41:$P$45,16,0)),"")*$C$6</f>
        <v>15155.626121164438</v>
      </c>
      <c r="J2492" s="167">
        <v>9499.4500000000007</v>
      </c>
      <c r="K2492" s="167">
        <v>11399.34</v>
      </c>
      <c r="L2492" s="167">
        <v>8370.7000000000007</v>
      </c>
      <c r="M2492" s="167">
        <v>10044.84</v>
      </c>
      <c r="N2492" s="167">
        <v>6302.89</v>
      </c>
      <c r="O2492" s="167">
        <v>7563.47</v>
      </c>
    </row>
    <row r="2493" spans="1:15">
      <c r="A2493" s="1" t="s">
        <v>10563</v>
      </c>
      <c r="B2493" s="1" t="str">
        <f>VLOOKUP(A2493,'BDD de référence'!$B$5:$D$5006,3,0)</f>
        <v>89</v>
      </c>
      <c r="C2493" s="1" t="str">
        <f>VLOOKUP(A2493,'BDD de référence'!$B$5:$E$5006,4,0)</f>
        <v>Bourgogne-Franche-Comté</v>
      </c>
      <c r="D2493" s="201">
        <v>24135.5</v>
      </c>
      <c r="E2493" s="189" t="str">
        <f t="shared" si="38"/>
        <v>Tranche C</v>
      </c>
      <c r="F2493" s="119">
        <f>IFERROR((VLOOKUP(E2493,'Simulations - Consolidé'!$A$41:$P$45,13,0)*D2493+VLOOKUP(E2493,'Simulations - Consolidé'!$A$41:$P$45,14,0)),"")*$B$6</f>
        <v>41483.363132530118</v>
      </c>
      <c r="G2493" s="119" t="str" cm="1">
        <f t="array" ref="G2493">IF(SUMIF('BDD de référence'!$B$6:$B$4786,A2493,'BDD de référence'!$I$6:$I$4786)&gt;0,IFERROR((VLOOKUP(E2493,'Volet 1 - Domaines 2&amp;3'!$A$39:$L$43,11,0)*D2493+VLOOKUP(E2493,'Volet 1 - Domaines 2&amp;3'!$A$39:$L$43,12,0))*$B$6,error),"")</f>
        <v/>
      </c>
      <c r="H2493" s="119" cm="1">
        <f t="array" ref="H2493">IF(SUMIF('BDD de référence'!$B$6:$B$4786,A2493,'BDD de référence'!$J$6:$J$4786)&gt;0,IFERROR((VLOOKUP(E2493,'Volet 1 - Domaines 2&amp;3'!$A$39:$L$43,11,0)*D2493+VLOOKUP(E2493,'Volet 1 - Domaines 2&amp;3'!$A$39:$L$43,12,0))*$B$6,error),"")</f>
        <v>22274.190602409639</v>
      </c>
      <c r="I2493" s="119">
        <f>IFERROR((VLOOKUP(E2493,'Simulations - Consolidé'!$A$41:$P$45,15,0)*D2493+VLOOKUP(E2493,'Simulations - Consolidé'!$A$41:$P$45,16,0)),"")*$C$6</f>
        <v>18033.657143696739</v>
      </c>
      <c r="J2493" s="167">
        <v>11010.69</v>
      </c>
      <c r="K2493" s="167">
        <v>13212.83</v>
      </c>
      <c r="L2493" s="167">
        <v>9672.01</v>
      </c>
      <c r="M2493" s="167">
        <v>11606.42</v>
      </c>
      <c r="N2493" s="167">
        <v>6745.5</v>
      </c>
      <c r="O2493" s="167">
        <v>8094.6</v>
      </c>
    </row>
    <row r="2494" spans="1:15">
      <c r="A2494" s="1" t="s">
        <v>10545</v>
      </c>
      <c r="B2494" s="1" t="str">
        <f>VLOOKUP(A2494,'BDD de référence'!$B$5:$D$5006,3,0)</f>
        <v>89</v>
      </c>
      <c r="C2494" s="1" t="str">
        <f>VLOOKUP(A2494,'BDD de référence'!$B$5:$E$5006,4,0)</f>
        <v>Bourgogne-Franche-Comté</v>
      </c>
      <c r="D2494" s="201">
        <v>48119</v>
      </c>
      <c r="E2494" s="189" t="str">
        <f t="shared" si="38"/>
        <v>Tranche C</v>
      </c>
      <c r="F2494" s="119">
        <f>IFERROR((VLOOKUP(E2494,'Simulations - Consolidé'!$A$41:$P$45,13,0)*D2494+VLOOKUP(E2494,'Simulations - Consolidé'!$A$41:$P$45,14,0)),"")*$B$6</f>
        <v>51504.420722891569</v>
      </c>
      <c r="G2494" s="119" cm="1">
        <f t="array" ref="G2494">IF(SUMIF('BDD de référence'!$B$6:$B$4786,A2494,'BDD de référence'!$I$6:$I$4786)&gt;0,IFERROR((VLOOKUP(E2494,'Volet 1 - Domaines 2&amp;3'!$A$39:$L$43,11,0)*D2494+VLOOKUP(E2494,'Volet 1 - Domaines 2&amp;3'!$A$39:$L$43,12,0))*$B$6,error),"")</f>
        <v>24828.577831325299</v>
      </c>
      <c r="H2494" s="119" cm="1">
        <f t="array" ref="H2494">IF(SUMIF('BDD de référence'!$B$6:$B$4786,A2494,'BDD de référence'!$J$6:$J$4786)&gt;0,IFERROR((VLOOKUP(E2494,'Volet 1 - Domaines 2&amp;3'!$A$39:$L$43,11,0)*D2494+VLOOKUP(E2494,'Volet 1 - Domaines 2&amp;3'!$A$39:$L$43,12,0))*$B$6,error),"")</f>
        <v>24828.577831325299</v>
      </c>
      <c r="I2494" s="119">
        <f>IFERROR((VLOOKUP(E2494,'Simulations - Consolidé'!$A$41:$P$45,15,0)*D2494+VLOOKUP(E2494,'Simulations - Consolidé'!$A$41:$P$45,16,0)),"")*$C$6</f>
        <v>22390.013599764916</v>
      </c>
      <c r="J2494" s="167">
        <v>13611.3</v>
      </c>
      <c r="K2494" s="167">
        <v>16333.56</v>
      </c>
      <c r="L2494" s="167">
        <v>10972.32</v>
      </c>
      <c r="M2494" s="167">
        <v>13166.79</v>
      </c>
      <c r="N2494" s="167">
        <v>7901.33</v>
      </c>
      <c r="O2494" s="167">
        <v>9481.6</v>
      </c>
    </row>
    <row r="2495" spans="1:15">
      <c r="A2495" s="1" t="s">
        <v>10560</v>
      </c>
      <c r="B2495" s="1" t="str">
        <f>VLOOKUP(A2495,'BDD de référence'!$B$5:$D$5006,3,0)</f>
        <v>89</v>
      </c>
      <c r="C2495" s="1" t="str">
        <f>VLOOKUP(A2495,'BDD de référence'!$B$5:$E$5006,4,0)</f>
        <v>Bourgogne-Franche-Comté</v>
      </c>
      <c r="D2495" s="201">
        <v>26404.5</v>
      </c>
      <c r="E2495" s="189" t="str">
        <f t="shared" si="38"/>
        <v>Tranche C</v>
      </c>
      <c r="F2495" s="119">
        <f>IFERROR((VLOOKUP(E2495,'Simulations - Consolidé'!$A$41:$P$45,13,0)*D2495+VLOOKUP(E2495,'Simulations - Consolidé'!$A$41:$P$45,14,0)),"")*$B$6</f>
        <v>42431.422409638551</v>
      </c>
      <c r="G2495" s="119" cm="1">
        <f t="array" ref="G2495">IF(SUMIF('BDD de référence'!$B$6:$B$4786,A2495,'BDD de référence'!$I$6:$I$4786)&gt;0,IFERROR((VLOOKUP(E2495,'Volet 1 - Domaines 2&amp;3'!$A$39:$L$43,11,0)*D2495+VLOOKUP(E2495,'Volet 1 - Domaines 2&amp;3'!$A$39:$L$43,12,0))*$B$6,error),"")</f>
        <v>22515.852771084337</v>
      </c>
      <c r="H2495" s="119" cm="1">
        <f t="array" ref="H2495">IF(SUMIF('BDD de référence'!$B$6:$B$4786,A2495,'BDD de référence'!$J$6:$J$4786)&gt;0,IFERROR((VLOOKUP(E2495,'Volet 1 - Domaines 2&amp;3'!$A$39:$L$43,11,0)*D2495+VLOOKUP(E2495,'Volet 1 - Domaines 2&amp;3'!$A$39:$L$43,12,0))*$B$6,error),"")</f>
        <v>22515.852771084337</v>
      </c>
      <c r="I2495" s="119">
        <f>IFERROR((VLOOKUP(E2495,'Simulations - Consolidé'!$A$41:$P$45,15,0)*D2495+VLOOKUP(E2495,'Simulations - Consolidé'!$A$41:$P$45,16,0)),"")*$C$6</f>
        <v>18445.797690273288</v>
      </c>
      <c r="J2495" s="167">
        <v>11256.72</v>
      </c>
      <c r="K2495" s="167">
        <v>13508.07</v>
      </c>
      <c r="L2495" s="167">
        <v>9795.0300000000007</v>
      </c>
      <c r="M2495" s="167">
        <v>11754.04</v>
      </c>
      <c r="N2495" s="167">
        <v>6854.85</v>
      </c>
      <c r="O2495" s="167">
        <v>8225.82</v>
      </c>
    </row>
    <row r="2496" spans="1:15">
      <c r="A2496" s="1" t="s">
        <v>10585</v>
      </c>
      <c r="B2496" s="1" t="str">
        <f>VLOOKUP(A2496,'BDD de référence'!$B$5:$D$5006,3,0)</f>
        <v>89</v>
      </c>
      <c r="C2496" s="1" t="str">
        <f>VLOOKUP(A2496,'BDD de référence'!$B$5:$E$5006,4,0)</f>
        <v>Bourgogne-Franche-Comté</v>
      </c>
      <c r="D2496" s="201">
        <v>4329</v>
      </c>
      <c r="E2496" s="189" t="str">
        <f t="shared" si="38"/>
        <v>Tranche A</v>
      </c>
      <c r="F2496" s="119">
        <f>IFERROR((VLOOKUP(E2496,'Simulations - Consolidé'!$A$41:$P$45,13,0)*D2496+VLOOKUP(E2496,'Simulations - Consolidé'!$A$41:$P$45,14,0)),"")*$B$6</f>
        <v>18453.985714285714</v>
      </c>
      <c r="G2496" s="119" t="str" cm="1">
        <f t="array" ref="G2496">IF(SUMIF('BDD de référence'!$B$6:$B$4786,A2496,'BDD de référence'!$I$6:$I$4786)&gt;0,IFERROR((VLOOKUP(E2496,'Volet 1 - Domaines 2&amp;3'!$A$39:$L$43,11,0)*D2496+VLOOKUP(E2496,'Volet 1 - Domaines 2&amp;3'!$A$39:$L$43,12,0))*$B$6,error),"")</f>
        <v/>
      </c>
      <c r="H2496" s="119" t="str" cm="1">
        <f t="array" ref="H2496">IF(SUMIF('BDD de référence'!$B$6:$B$4786,A2496,'BDD de référence'!$J$6:$J$4786)&gt;0,IFERROR((VLOOKUP(E2496,'Volet 1 - Domaines 2&amp;3'!$A$39:$L$43,11,0)*D2496+VLOOKUP(E2496,'Volet 1 - Domaines 2&amp;3'!$A$39:$L$43,12,0))*$B$6,error),"")</f>
        <v/>
      </c>
      <c r="I2496" s="119">
        <f>IFERROR((VLOOKUP(E2496,'Simulations - Consolidé'!$A$41:$P$45,15,0)*D2496+VLOOKUP(E2496,'Simulations - Consolidé'!$A$41:$P$45,16,0)),"")*$C$6</f>
        <v>8022.320905923345</v>
      </c>
      <c r="J2496" s="167">
        <v>5614.05</v>
      </c>
      <c r="K2496" s="167">
        <v>6736.86</v>
      </c>
      <c r="L2496" s="167">
        <v>4939.71</v>
      </c>
      <c r="M2496" s="167">
        <v>5927.66</v>
      </c>
      <c r="N2496" s="167">
        <v>5098.7</v>
      </c>
      <c r="O2496" s="167">
        <v>6118.44</v>
      </c>
    </row>
    <row r="2497" spans="1:15">
      <c r="A2497" s="1" t="s">
        <v>10567</v>
      </c>
      <c r="B2497" s="1" t="str">
        <f>VLOOKUP(A2497,'BDD de référence'!$B$5:$D$5006,3,0)</f>
        <v>89</v>
      </c>
      <c r="C2497" s="1" t="str">
        <f>VLOOKUP(A2497,'BDD de référence'!$B$5:$E$5006,4,0)</f>
        <v>Bourgogne-Franche-Comté</v>
      </c>
      <c r="D2497" s="201">
        <v>16650.75</v>
      </c>
      <c r="E2497" s="189" t="str">
        <f t="shared" si="38"/>
        <v>Tranche B</v>
      </c>
      <c r="F2497" s="119">
        <f>IFERROR((VLOOKUP(E2497,'Simulations - Consolidé'!$A$41:$P$45,13,0)*D2497+VLOOKUP(E2497,'Simulations - Consolidé'!$A$41:$P$45,14,0)),"")*$B$6</f>
        <v>33101.632258064514</v>
      </c>
      <c r="G2497" s="119" t="str" cm="1">
        <f t="array" ref="G2497">IF(SUMIF('BDD de référence'!$B$6:$B$4786,A2497,'BDD de référence'!$I$6:$I$4786)&gt;0,IFERROR((VLOOKUP(E2497,'Volet 1 - Domaines 2&amp;3'!$A$39:$L$43,11,0)*D2497+VLOOKUP(E2497,'Volet 1 - Domaines 2&amp;3'!$A$39:$L$43,12,0))*$B$6,error),"")</f>
        <v/>
      </c>
      <c r="H2497" s="119" t="str" cm="1">
        <f t="array" ref="H2497">IF(SUMIF('BDD de référence'!$B$6:$B$4786,A2497,'BDD de référence'!$J$6:$J$4786)&gt;0,IFERROR((VLOOKUP(E2497,'Volet 1 - Domaines 2&amp;3'!$A$39:$L$43,11,0)*D2497+VLOOKUP(E2497,'Volet 1 - Domaines 2&amp;3'!$A$39:$L$43,12,0))*$B$6,error),"")</f>
        <v/>
      </c>
      <c r="I2497" s="119">
        <f>IFERROR((VLOOKUP(E2497,'Simulations - Consolidé'!$A$41:$P$45,15,0)*D2497+VLOOKUP(E2497,'Simulations - Consolidé'!$A$41:$P$45,16,0)),"")*$C$6</f>
        <v>14389.949173878835</v>
      </c>
      <c r="J2497" s="167">
        <v>9103.7199999999993</v>
      </c>
      <c r="K2497" s="167">
        <v>10924.47</v>
      </c>
      <c r="L2497" s="167">
        <v>8010.96</v>
      </c>
      <c r="M2497" s="167">
        <v>9613.16</v>
      </c>
      <c r="N2497" s="167">
        <v>6194.96</v>
      </c>
      <c r="O2497" s="167">
        <v>7433.96</v>
      </c>
    </row>
    <row r="2498" spans="1:15">
      <c r="A2498" s="1" t="s">
        <v>10547</v>
      </c>
      <c r="B2498" s="1" t="str">
        <f>VLOOKUP(A2498,'BDD de référence'!$B$5:$D$5006,3,0)</f>
        <v>89</v>
      </c>
      <c r="C2498" s="1" t="str">
        <f>VLOOKUP(A2498,'BDD de référence'!$B$5:$E$5006,4,0)</f>
        <v>Bourgogne-Franche-Comté</v>
      </c>
      <c r="D2498" s="201">
        <v>34698.5</v>
      </c>
      <c r="E2498" s="189" t="str">
        <f t="shared" si="38"/>
        <v>Tranche C</v>
      </c>
      <c r="F2498" s="119">
        <f>IFERROR((VLOOKUP(E2498,'Simulations - Consolidé'!$A$41:$P$45,13,0)*D2498+VLOOKUP(E2498,'Simulations - Consolidé'!$A$41:$P$45,14,0)),"")*$B$6</f>
        <v>45896.915421686746</v>
      </c>
      <c r="G2498" s="119" t="str" cm="1">
        <f t="array" ref="G2498">IF(SUMIF('BDD de référence'!$B$6:$B$4786,A2498,'BDD de référence'!$I$6:$I$4786)&gt;0,IFERROR((VLOOKUP(E2498,'Volet 1 - Domaines 2&amp;3'!$A$39:$L$43,11,0)*D2498+VLOOKUP(E2498,'Volet 1 - Domaines 2&amp;3'!$A$39:$L$43,12,0))*$B$6,error),"")</f>
        <v/>
      </c>
      <c r="H2498" s="119" t="str" cm="1">
        <f t="array" ref="H2498">IF(SUMIF('BDD de référence'!$B$6:$B$4786,A2498,'BDD de référence'!$J$6:$J$4786)&gt;0,IFERROR((VLOOKUP(E2498,'Volet 1 - Domaines 2&amp;3'!$A$39:$L$43,11,0)*D2498+VLOOKUP(E2498,'Volet 1 - Domaines 2&amp;3'!$A$39:$L$43,12,0))*$B$6,error),"")</f>
        <v/>
      </c>
      <c r="I2498" s="119">
        <f>IFERROR((VLOOKUP(E2498,'Simulations - Consolidé'!$A$41:$P$45,15,0)*D2498+VLOOKUP(E2498,'Simulations - Consolidé'!$A$41:$P$45,16,0)),"")*$C$6</f>
        <v>19952.317607992951</v>
      </c>
      <c r="J2498" s="167">
        <v>12156.07</v>
      </c>
      <c r="K2498" s="167">
        <v>14587.29</v>
      </c>
      <c r="L2498" s="167">
        <v>10244.700000000001</v>
      </c>
      <c r="M2498" s="167">
        <v>12293.64</v>
      </c>
      <c r="N2498" s="167">
        <v>7254.55</v>
      </c>
      <c r="O2498" s="167">
        <v>8705.4599999999991</v>
      </c>
    </row>
    <row r="2499" spans="1:15">
      <c r="A2499" s="1" t="s">
        <v>10556</v>
      </c>
      <c r="B2499" s="1" t="str">
        <f>VLOOKUP(A2499,'BDD de référence'!$B$5:$D$5006,3,0)</f>
        <v>89</v>
      </c>
      <c r="C2499" s="1" t="str">
        <f>VLOOKUP(A2499,'BDD de référence'!$B$5:$E$5006,4,0)</f>
        <v>Bourgogne-Franche-Comté</v>
      </c>
      <c r="D2499" s="201">
        <v>29309</v>
      </c>
      <c r="E2499" s="189" t="str">
        <f t="shared" si="38"/>
        <v>Tranche C</v>
      </c>
      <c r="F2499" s="119">
        <f>IFERROR((VLOOKUP(E2499,'Simulations - Consolidé'!$A$41:$P$45,13,0)*D2499+VLOOKUP(E2499,'Simulations - Consolidé'!$A$41:$P$45,14,0)),"")*$B$6</f>
        <v>43645.013493975901</v>
      </c>
      <c r="G2499" s="119" t="str" cm="1">
        <f t="array" ref="G2499">IF(SUMIF('BDD de référence'!$B$6:$B$4786,A2499,'BDD de référence'!$I$6:$I$4786)&gt;0,IFERROR((VLOOKUP(E2499,'Volet 1 - Domaines 2&amp;3'!$A$39:$L$43,11,0)*D2499+VLOOKUP(E2499,'Volet 1 - Domaines 2&amp;3'!$A$39:$L$43,12,0))*$B$6,error),"")</f>
        <v/>
      </c>
      <c r="H2499" s="119" t="str" cm="1">
        <f t="array" ref="H2499">IF(SUMIF('BDD de référence'!$B$6:$B$4786,A2499,'BDD de référence'!$J$6:$J$4786)&gt;0,IFERROR((VLOOKUP(E2499,'Volet 1 - Domaines 2&amp;3'!$A$39:$L$43,11,0)*D2499+VLOOKUP(E2499,'Volet 1 - Domaines 2&amp;3'!$A$39:$L$43,12,0))*$B$6,error),"")</f>
        <v/>
      </c>
      <c r="I2499" s="119">
        <f>IFERROR((VLOOKUP(E2499,'Simulations - Consolidé'!$A$41:$P$45,15,0)*D2499+VLOOKUP(E2499,'Simulations - Consolidé'!$A$41:$P$45,16,0)),"")*$C$6</f>
        <v>18973.370285042613</v>
      </c>
      <c r="J2499" s="167">
        <v>11571.67</v>
      </c>
      <c r="K2499" s="167">
        <v>13886.01</v>
      </c>
      <c r="L2499" s="167">
        <v>9952.5</v>
      </c>
      <c r="M2499" s="167">
        <v>11943</v>
      </c>
      <c r="N2499" s="167">
        <v>6994.8200000000006</v>
      </c>
      <c r="O2499" s="167">
        <v>8393.7900000000009</v>
      </c>
    </row>
    <row r="2500" spans="1:15">
      <c r="A2500" s="1" t="s">
        <v>10590</v>
      </c>
      <c r="B2500" s="1" t="str">
        <f>VLOOKUP(A2500,'BDD de référence'!$B$5:$D$5006,3,0)</f>
        <v>89</v>
      </c>
      <c r="C2500" s="1" t="str">
        <f>VLOOKUP(A2500,'BDD de référence'!$B$5:$E$5006,4,0)</f>
        <v>Bourgogne-Franche-Comté</v>
      </c>
      <c r="D2500" s="201">
        <v>4010.5</v>
      </c>
      <c r="E2500" s="189" t="str">
        <f t="shared" si="38"/>
        <v>Tranche A</v>
      </c>
      <c r="F2500" s="119">
        <f>IFERROR((VLOOKUP(E2500,'Simulations - Consolidé'!$A$41:$P$45,13,0)*D2500+VLOOKUP(E2500,'Simulations - Consolidé'!$A$41:$P$45,14,0)),"")*$B$6</f>
        <v>18221.935714285712</v>
      </c>
      <c r="G2500" s="119" t="str" cm="1">
        <f t="array" ref="G2500">IF(SUMIF('BDD de référence'!$B$6:$B$4786,A2500,'BDD de référence'!$I$6:$I$4786)&gt;0,IFERROR((VLOOKUP(E2500,'Volet 1 - Domaines 2&amp;3'!$A$39:$L$43,11,0)*D2500+VLOOKUP(E2500,'Volet 1 - Domaines 2&amp;3'!$A$39:$L$43,12,0))*$B$6,error),"")</f>
        <v/>
      </c>
      <c r="H2500" s="119" t="str" cm="1">
        <f t="array" ref="H2500">IF(SUMIF('BDD de référence'!$B$6:$B$4786,A2500,'BDD de référence'!$J$6:$J$4786)&gt;0,IFERROR((VLOOKUP(E2500,'Volet 1 - Domaines 2&amp;3'!$A$39:$L$43,11,0)*D2500+VLOOKUP(E2500,'Volet 1 - Domaines 2&amp;3'!$A$39:$L$43,12,0))*$B$6,error),"")</f>
        <v/>
      </c>
      <c r="I2500" s="119">
        <f>IFERROR((VLOOKUP(E2500,'Simulations - Consolidé'!$A$41:$P$45,15,0)*D2500+VLOOKUP(E2500,'Simulations - Consolidé'!$A$41:$P$45,16,0)),"")*$C$6</f>
        <v>7921.4440766550524</v>
      </c>
      <c r="J2500" s="167">
        <v>5538.22</v>
      </c>
      <c r="K2500" s="167">
        <v>6645.87</v>
      </c>
      <c r="L2500" s="167">
        <v>4882.84</v>
      </c>
      <c r="M2500" s="167">
        <v>5859.41</v>
      </c>
      <c r="N2500" s="167">
        <v>5060.7800000000007</v>
      </c>
      <c r="O2500" s="167">
        <v>6072.9400000000005</v>
      </c>
    </row>
    <row r="2501" spans="1:15">
      <c r="A2501" s="1" t="s">
        <v>10582</v>
      </c>
      <c r="B2501" s="1" t="str">
        <f>VLOOKUP(A2501,'BDD de référence'!$B$5:$D$5006,3,0)</f>
        <v>89</v>
      </c>
      <c r="C2501" s="1" t="str">
        <f>VLOOKUP(A2501,'BDD de référence'!$B$5:$E$5006,4,0)</f>
        <v>Bourgogne-Franche-Comté</v>
      </c>
      <c r="D2501" s="201">
        <v>5785</v>
      </c>
      <c r="E2501" s="189" t="str">
        <f t="shared" si="38"/>
        <v>Tranche A</v>
      </c>
      <c r="F2501" s="119">
        <f>IFERROR((VLOOKUP(E2501,'Simulations - Consolidé'!$A$41:$P$45,13,0)*D2501+VLOOKUP(E2501,'Simulations - Consolidé'!$A$41:$P$45,14,0)),"")*$B$6</f>
        <v>19514.785714285714</v>
      </c>
      <c r="G2501" s="119" t="str" cm="1">
        <f t="array" ref="G2501">IF(SUMIF('BDD de référence'!$B$6:$B$4786,A2501,'BDD de référence'!$I$6:$I$4786)&gt;0,IFERROR((VLOOKUP(E2501,'Volet 1 - Domaines 2&amp;3'!$A$39:$L$43,11,0)*D2501+VLOOKUP(E2501,'Volet 1 - Domaines 2&amp;3'!$A$39:$L$43,12,0))*$B$6,error),"")</f>
        <v/>
      </c>
      <c r="H2501" s="119" t="str" cm="1">
        <f t="array" ref="H2501">IF(SUMIF('BDD de référence'!$B$6:$B$4786,A2501,'BDD de référence'!$J$6:$J$4786)&gt;0,IFERROR((VLOOKUP(E2501,'Volet 1 - Domaines 2&amp;3'!$A$39:$L$43,11,0)*D2501+VLOOKUP(E2501,'Volet 1 - Domaines 2&amp;3'!$A$39:$L$43,12,0))*$B$6,error),"")</f>
        <v/>
      </c>
      <c r="I2501" s="119">
        <f>IFERROR((VLOOKUP(E2501,'Simulations - Consolidé'!$A$41:$P$45,15,0)*D2501+VLOOKUP(E2501,'Simulations - Consolidé'!$A$41:$P$45,16,0)),"")*$C$6</f>
        <v>8483.4721254355391</v>
      </c>
      <c r="J2501" s="167">
        <v>5960.72</v>
      </c>
      <c r="K2501" s="167">
        <v>7152.87</v>
      </c>
      <c r="L2501" s="167">
        <v>5199.71</v>
      </c>
      <c r="M2501" s="167">
        <v>6239.66</v>
      </c>
      <c r="N2501" s="167">
        <v>5272.0300000000007</v>
      </c>
      <c r="O2501" s="167">
        <v>6326.4400000000005</v>
      </c>
    </row>
    <row r="2502" spans="1:15">
      <c r="A2502" s="1" t="s">
        <v>10542</v>
      </c>
      <c r="B2502" s="1" t="str">
        <f>VLOOKUP(A2502,'BDD de référence'!$B$5:$D$5006,3,0)</f>
        <v>89</v>
      </c>
      <c r="C2502" s="1" t="str">
        <f>VLOOKUP(A2502,'BDD de référence'!$B$5:$E$5006,4,0)</f>
        <v>Bourgogne-Franche-Comté</v>
      </c>
      <c r="D2502" s="201">
        <v>129849</v>
      </c>
      <c r="E2502" s="189" t="str">
        <f t="shared" si="38"/>
        <v>Tranche C</v>
      </c>
      <c r="F2502" s="119">
        <f>IFERROR((VLOOKUP(E2502,'Simulations - Consolidé'!$A$41:$P$45,13,0)*D2502+VLOOKUP(E2502,'Simulations - Consolidé'!$A$41:$P$45,14,0)),"")*$B$6</f>
        <v>85653.774939759023</v>
      </c>
      <c r="G2502" s="119" cm="1">
        <f t="array" ref="G2502">IF(SUMIF('BDD de référence'!$B$6:$B$4786,A2502,'BDD de référence'!$I$6:$I$4786)&gt;0,IFERROR((VLOOKUP(E2502,'Volet 1 - Domaines 2&amp;3'!$A$39:$L$43,11,0)*D2502+VLOOKUP(E2502,'Volet 1 - Domaines 2&amp;3'!$A$39:$L$43,12,0))*$B$6,error),"")</f>
        <v>33533.315180722893</v>
      </c>
      <c r="H2502" s="119" cm="1">
        <f t="array" ref="H2502">IF(SUMIF('BDD de référence'!$B$6:$B$4786,A2502,'BDD de référence'!$J$6:$J$4786)&gt;0,IFERROR((VLOOKUP(E2502,'Volet 1 - Domaines 2&amp;3'!$A$39:$L$43,11,0)*D2502+VLOOKUP(E2502,'Volet 1 - Domaines 2&amp;3'!$A$39:$L$43,12,0))*$B$6,error),"")</f>
        <v>33533.315180722893</v>
      </c>
      <c r="I2502" s="119">
        <f>IFERROR((VLOOKUP(E2502,'Simulations - Consolidé'!$A$41:$P$45,15,0)*D2502+VLOOKUP(E2502,'Simulations - Consolidé'!$A$41:$P$45,16,0)),"")*$C$6</f>
        <v>37235.428704084632</v>
      </c>
      <c r="J2502" s="167">
        <v>22473.599999999999</v>
      </c>
      <c r="K2502" s="167">
        <v>26968.32</v>
      </c>
      <c r="L2502" s="167">
        <v>15403.47</v>
      </c>
      <c r="M2502" s="167">
        <v>18484.169999999998</v>
      </c>
      <c r="N2502" s="167">
        <v>11840.12</v>
      </c>
      <c r="O2502" s="167">
        <v>14208.15</v>
      </c>
    </row>
    <row r="2503" spans="1:15">
      <c r="A2503" s="1" t="s">
        <v>10607</v>
      </c>
      <c r="B2503" s="1" t="str">
        <f>VLOOKUP(A2503,'BDD de référence'!$B$5:$D$5006,3,0)</f>
        <v>90</v>
      </c>
      <c r="C2503" s="1" t="str">
        <f>VLOOKUP(A2503,'BDD de référence'!$B$5:$E$5006,4,0)</f>
        <v>Bourgogne-Franche-Comté</v>
      </c>
      <c r="D2503" s="201">
        <v>25300</v>
      </c>
      <c r="E2503" s="189" t="str">
        <f t="shared" si="38"/>
        <v>Tranche C</v>
      </c>
      <c r="F2503" s="119">
        <f>IFERROR((VLOOKUP(E2503,'Simulations - Consolidé'!$A$41:$P$45,13,0)*D2503+VLOOKUP(E2503,'Simulations - Consolidé'!$A$41:$P$45,14,0)),"")*$B$6</f>
        <v>41969.927710843374</v>
      </c>
      <c r="G2503" s="119" t="str" cm="1">
        <f t="array" ref="G2503">IF(SUMIF('BDD de référence'!$B$6:$B$4786,A2503,'BDD de référence'!$I$6:$I$4786)&gt;0,IFERROR((VLOOKUP(E2503,'Volet 1 - Domaines 2&amp;3'!$A$39:$L$43,11,0)*D2503+VLOOKUP(E2503,'Volet 1 - Domaines 2&amp;3'!$A$39:$L$43,12,0))*$B$6,error),"")</f>
        <v/>
      </c>
      <c r="H2503" s="119" t="str" cm="1">
        <f t="array" ref="H2503">IF(SUMIF('BDD de référence'!$B$6:$B$4786,A2503,'BDD de référence'!$J$6:$J$4786)&gt;0,IFERROR((VLOOKUP(E2503,'Volet 1 - Domaines 2&amp;3'!$A$39:$L$43,11,0)*D2503+VLOOKUP(E2503,'Volet 1 - Domaines 2&amp;3'!$A$39:$L$43,12,0))*$B$6,error),"")</f>
        <v/>
      </c>
      <c r="I2503" s="119">
        <f>IFERROR((VLOOKUP(E2503,'Simulations - Consolidé'!$A$41:$P$45,15,0)*D2503+VLOOKUP(E2503,'Simulations - Consolidé'!$A$41:$P$45,16,0)),"")*$C$6</f>
        <v>18245.176608874528</v>
      </c>
      <c r="J2503" s="167">
        <v>11136.95</v>
      </c>
      <c r="K2503" s="167">
        <v>13364.34</v>
      </c>
      <c r="L2503" s="167">
        <v>9735.15</v>
      </c>
      <c r="M2503" s="167">
        <v>11682.18</v>
      </c>
      <c r="N2503" s="167">
        <v>6801.6100000000006</v>
      </c>
      <c r="O2503" s="167">
        <v>8161.9400000000005</v>
      </c>
    </row>
    <row r="2504" spans="1:15">
      <c r="A2504" s="1" t="s">
        <v>10602</v>
      </c>
      <c r="B2504" s="1" t="str">
        <f>VLOOKUP(A2504,'BDD de référence'!$B$5:$D$5006,3,0)</f>
        <v>90</v>
      </c>
      <c r="C2504" s="1" t="str">
        <f>VLOOKUP(A2504,'BDD de référence'!$B$5:$E$5006,4,0)</f>
        <v>Bourgogne-Franche-Comté</v>
      </c>
      <c r="D2504" s="201">
        <v>384044</v>
      </c>
      <c r="E2504" s="189" t="str">
        <f t="shared" si="38"/>
        <v>Tranche D</v>
      </c>
      <c r="F2504" s="119">
        <f>IFERROR((VLOOKUP(E2504,'Simulations - Consolidé'!$A$41:$P$45,13,0)*D2504+VLOOKUP(E2504,'Simulations - Consolidé'!$A$41:$P$45,14,0)),"")*$B$6</f>
        <v>143747.70656934305</v>
      </c>
      <c r="G2504" s="119" cm="1">
        <f t="array" ref="G2504">IF(SUMIF('BDD de référence'!$B$6:$B$4786,A2504,'BDD de référence'!$I$6:$I$4786)&gt;0,IFERROR((VLOOKUP(E2504,'Volet 1 - Domaines 2&amp;3'!$A$39:$L$43,11,0)*D2504+VLOOKUP(E2504,'Volet 1 - Domaines 2&amp;3'!$A$39:$L$43,12,0))*$B$6,error),"")</f>
        <v>46876.092846715328</v>
      </c>
      <c r="H2504" s="119" cm="1">
        <f t="array" ref="H2504">IF(SUMIF('BDD de référence'!$B$6:$B$4786,A2504,'BDD de référence'!$J$6:$J$4786)&gt;0,IFERROR((VLOOKUP(E2504,'Volet 1 - Domaines 2&amp;3'!$A$39:$L$43,11,0)*D2504+VLOOKUP(E2504,'Volet 1 - Domaines 2&amp;3'!$A$39:$L$43,12,0))*$B$6,error),"")</f>
        <v>46876.092846715328</v>
      </c>
      <c r="I2504" s="119">
        <f>IFERROR((VLOOKUP(E2504,'Simulations - Consolidé'!$A$41:$P$45,15,0)*D2504+VLOOKUP(E2504,'Simulations - Consolidé'!$A$41:$P$45,16,0)),"")*$C$6</f>
        <v>62490.035997863626</v>
      </c>
      <c r="J2504" s="167">
        <v>37549.870000000003</v>
      </c>
      <c r="K2504" s="167">
        <v>45059.85</v>
      </c>
      <c r="L2504" s="167">
        <v>22519.95</v>
      </c>
      <c r="M2504" s="167">
        <v>27023.94</v>
      </c>
      <c r="N2504" s="167">
        <v>18353.289999999997</v>
      </c>
      <c r="O2504" s="167">
        <v>22023.949999999997</v>
      </c>
    </row>
    <row r="2505" spans="1:15">
      <c r="A2505" s="1" t="s">
        <v>10611</v>
      </c>
      <c r="B2505" s="1" t="str">
        <f>VLOOKUP(A2505,'BDD de référence'!$B$5:$D$5006,3,0)</f>
        <v>90</v>
      </c>
      <c r="C2505" s="1" t="str">
        <f>VLOOKUP(A2505,'BDD de référence'!$B$5:$E$5006,4,0)</f>
        <v>Bourgogne-Franche-Comté</v>
      </c>
      <c r="D2505" s="201">
        <v>21954</v>
      </c>
      <c r="E2505" s="189" t="str">
        <f t="shared" si="38"/>
        <v>Tranche B</v>
      </c>
      <c r="F2505" s="119">
        <f>IFERROR((VLOOKUP(E2505,'Simulations - Consolidé'!$A$41:$P$45,13,0)*D2505+VLOOKUP(E2505,'Simulations - Consolidé'!$A$41:$P$45,14,0)),"")*$B$6</f>
        <v>40081.393548387096</v>
      </c>
      <c r="G2505" s="119" t="str" cm="1">
        <f t="array" ref="G2505">IF(SUMIF('BDD de référence'!$B$6:$B$4786,A2505,'BDD de référence'!$I$6:$I$4786)&gt;0,IFERROR((VLOOKUP(E2505,'Volet 1 - Domaines 2&amp;3'!$A$39:$L$43,11,0)*D2505+VLOOKUP(E2505,'Volet 1 - Domaines 2&amp;3'!$A$39:$L$43,12,0))*$B$6,error),"")</f>
        <v/>
      </c>
      <c r="H2505" s="119" t="str" cm="1">
        <f t="array" ref="H2505">IF(SUMIF('BDD de référence'!$B$6:$B$4786,A2505,'BDD de référence'!$J$6:$J$4786)&gt;0,IFERROR((VLOOKUP(E2505,'Volet 1 - Domaines 2&amp;3'!$A$39:$L$43,11,0)*D2505+VLOOKUP(E2505,'Volet 1 - Domaines 2&amp;3'!$A$39:$L$43,12,0))*$B$6,error),"")</f>
        <v/>
      </c>
      <c r="I2505" s="119">
        <f>IFERROR((VLOOKUP(E2505,'Simulations - Consolidé'!$A$41:$P$45,15,0)*D2505+VLOOKUP(E2505,'Simulations - Consolidé'!$A$41:$P$45,16,0)),"")*$C$6</f>
        <v>17424.192604248623</v>
      </c>
      <c r="J2505" s="167">
        <v>10671.89</v>
      </c>
      <c r="K2505" s="167">
        <v>12806.27</v>
      </c>
      <c r="L2505" s="167">
        <v>9436.57</v>
      </c>
      <c r="M2505" s="167">
        <v>11323.89</v>
      </c>
      <c r="N2505" s="167">
        <v>6622.6500000000005</v>
      </c>
      <c r="O2505" s="167">
        <v>7947.18</v>
      </c>
    </row>
    <row r="2506" spans="1:15">
      <c r="A2506" s="1" t="s">
        <v>10660</v>
      </c>
      <c r="B2506" s="1" t="str">
        <f>VLOOKUP(A2506,'BDD de référence'!$B$5:$D$5006,3,0)</f>
        <v>91</v>
      </c>
      <c r="C2506" s="1" t="str">
        <f>VLOOKUP(A2506,'BDD de référence'!$B$5:$E$5006,4,0)</f>
        <v>Ile-de-France</v>
      </c>
      <c r="D2506" s="201">
        <v>6002</v>
      </c>
      <c r="E2506" s="189" t="str">
        <f t="shared" si="38"/>
        <v>Tranche A</v>
      </c>
      <c r="F2506" s="119">
        <f>IFERROR((VLOOKUP(E2506,'Simulations - Consolidé'!$A$41:$P$45,13,0)*D2506+VLOOKUP(E2506,'Simulations - Consolidé'!$A$41:$P$45,14,0)),"")*$B$6</f>
        <v>19672.885714285712</v>
      </c>
      <c r="G2506" s="119" t="str" cm="1">
        <f t="array" ref="G2506">IF(SUMIF('BDD de référence'!$B$6:$B$4786,A2506,'BDD de référence'!$I$6:$I$4786)&gt;0,IFERROR((VLOOKUP(E2506,'Volet 1 - Domaines 2&amp;3'!$A$39:$L$43,11,0)*D2506+VLOOKUP(E2506,'Volet 1 - Domaines 2&amp;3'!$A$39:$L$43,12,0))*$B$6,error),"")</f>
        <v/>
      </c>
      <c r="H2506" s="119" t="str" cm="1">
        <f t="array" ref="H2506">IF(SUMIF('BDD de référence'!$B$6:$B$4786,A2506,'BDD de référence'!$J$6:$J$4786)&gt;0,IFERROR((VLOOKUP(E2506,'Volet 1 - Domaines 2&amp;3'!$A$39:$L$43,11,0)*D2506+VLOOKUP(E2506,'Volet 1 - Domaines 2&amp;3'!$A$39:$L$43,12,0))*$B$6,error),"")</f>
        <v/>
      </c>
      <c r="I2506" s="119">
        <f>IFERROR((VLOOKUP(E2506,'Simulations - Consolidé'!$A$41:$P$45,15,0)*D2506+VLOOKUP(E2506,'Simulations - Consolidé'!$A$41:$P$45,16,0)),"")*$C$6</f>
        <v>8552.2013937282227</v>
      </c>
      <c r="J2506" s="167">
        <v>6012.39</v>
      </c>
      <c r="K2506" s="167">
        <v>7214.87</v>
      </c>
      <c r="L2506" s="167">
        <v>5238.46</v>
      </c>
      <c r="M2506" s="167">
        <v>6286.16</v>
      </c>
      <c r="N2506" s="167">
        <v>5297.8600000000006</v>
      </c>
      <c r="O2506" s="167">
        <v>6357.4400000000005</v>
      </c>
    </row>
    <row r="2507" spans="1:15">
      <c r="A2507" s="1" t="s">
        <v>10616</v>
      </c>
      <c r="B2507" s="1" t="str">
        <f>VLOOKUP(A2507,'BDD de référence'!$B$5:$D$5006,3,0)</f>
        <v>91</v>
      </c>
      <c r="C2507" s="1" t="str">
        <f>VLOOKUP(A2507,'BDD de référence'!$B$5:$E$5006,4,0)</f>
        <v>Ile-de-France</v>
      </c>
      <c r="D2507" s="201">
        <v>325745</v>
      </c>
      <c r="E2507" s="189" t="str">
        <f t="shared" ref="E2507:E2570" si="39">IF(D2507&gt;230000,"Tranche D",IF(D2507&lt;7000,"Tranche A",IF(D2507&lt;22500,"Tranche B","Tranche C")))</f>
        <v>Tranche D</v>
      </c>
      <c r="F2507" s="119">
        <f>IFERROR((VLOOKUP(E2507,'Simulations - Consolidé'!$A$41:$P$45,13,0)*D2507+VLOOKUP(E2507,'Simulations - Consolidé'!$A$41:$P$45,14,0)),"")*$B$6</f>
        <v>137598.65145985404</v>
      </c>
      <c r="G2507" s="119" t="str" cm="1">
        <f t="array" ref="G2507">IF(SUMIF('BDD de référence'!$B$6:$B$4786,A2507,'BDD de référence'!$I$6:$I$4786)&gt;0,IFERROR((VLOOKUP(E2507,'Volet 1 - Domaines 2&amp;3'!$A$39:$L$43,11,0)*D2507+VLOOKUP(E2507,'Volet 1 - Domaines 2&amp;3'!$A$39:$L$43,12,0))*$B$6,error),"")</f>
        <v/>
      </c>
      <c r="H2507" s="119" cm="1">
        <f t="array" ref="H2507">IF(SUMIF('BDD de référence'!$B$6:$B$4786,A2507,'BDD de référence'!$J$6:$J$4786)&gt;0,IFERROR((VLOOKUP(E2507,'Volet 1 - Domaines 2&amp;3'!$A$39:$L$43,11,0)*D2507+VLOOKUP(E2507,'Volet 1 - Domaines 2&amp;3'!$A$39:$L$43,12,0))*$B$6,error),"")</f>
        <v>45863.307299270076</v>
      </c>
      <c r="I2507" s="119">
        <f>IFERROR((VLOOKUP(E2507,'Simulations - Consolidé'!$A$41:$P$45,15,0)*D2507+VLOOKUP(E2507,'Simulations - Consolidé'!$A$41:$P$45,16,0)),"")*$C$6</f>
        <v>59816.917349118739</v>
      </c>
      <c r="J2507" s="167">
        <v>35954.1</v>
      </c>
      <c r="K2507" s="167">
        <v>43144.92</v>
      </c>
      <c r="L2507" s="167">
        <v>21881.649999999998</v>
      </c>
      <c r="M2507" s="167">
        <v>26257.98</v>
      </c>
      <c r="N2507" s="167">
        <v>17714.98</v>
      </c>
      <c r="O2507" s="167">
        <v>21257.98</v>
      </c>
    </row>
    <row r="2508" spans="1:15">
      <c r="A2508" s="1" t="s">
        <v>10669</v>
      </c>
      <c r="B2508" s="1" t="str">
        <f>VLOOKUP(A2508,'BDD de référence'!$B$5:$D$5006,3,0)</f>
        <v>91</v>
      </c>
      <c r="C2508" s="1" t="str">
        <f>VLOOKUP(A2508,'BDD de référence'!$B$5:$E$5006,4,0)</f>
        <v>Ile-de-France</v>
      </c>
      <c r="D2508" s="201">
        <v>24442</v>
      </c>
      <c r="E2508" s="189" t="str">
        <f t="shared" si="39"/>
        <v>Tranche C</v>
      </c>
      <c r="F2508" s="119">
        <f>IFERROR((VLOOKUP(E2508,'Simulations - Consolidé'!$A$41:$P$45,13,0)*D2508+VLOOKUP(E2508,'Simulations - Consolidé'!$A$41:$P$45,14,0)),"")*$B$6</f>
        <v>41611.428433734938</v>
      </c>
      <c r="G2508" s="119" t="str" cm="1">
        <f t="array" ref="G2508">IF(SUMIF('BDD de référence'!$B$6:$B$4786,A2508,'BDD de référence'!$I$6:$I$4786)&gt;0,IFERROR((VLOOKUP(E2508,'Volet 1 - Domaines 2&amp;3'!$A$39:$L$43,11,0)*D2508+VLOOKUP(E2508,'Volet 1 - Domaines 2&amp;3'!$A$39:$L$43,12,0))*$B$6,error),"")</f>
        <v/>
      </c>
      <c r="H2508" s="119" t="str" cm="1">
        <f t="array" ref="H2508">IF(SUMIF('BDD de référence'!$B$6:$B$4786,A2508,'BDD de référence'!$J$6:$J$4786)&gt;0,IFERROR((VLOOKUP(E2508,'Volet 1 - Domaines 2&amp;3'!$A$39:$L$43,11,0)*D2508+VLOOKUP(E2508,'Volet 1 - Domaines 2&amp;3'!$A$39:$L$43,12,0))*$B$6,error),"")</f>
        <v/>
      </c>
      <c r="I2508" s="119">
        <f>IFERROR((VLOOKUP(E2508,'Simulations - Consolidé'!$A$41:$P$45,15,0)*D2508+VLOOKUP(E2508,'Simulations - Consolidé'!$A$41:$P$45,16,0)),"")*$C$6</f>
        <v>18089.329720834561</v>
      </c>
      <c r="J2508" s="167">
        <v>11043.92</v>
      </c>
      <c r="K2508" s="167">
        <v>13252.710000000001</v>
      </c>
      <c r="L2508" s="167">
        <v>9688.630000000001</v>
      </c>
      <c r="M2508" s="167">
        <v>11626.36</v>
      </c>
      <c r="N2508" s="167">
        <v>6760.26</v>
      </c>
      <c r="O2508" s="167">
        <v>8112.3200000000006</v>
      </c>
    </row>
    <row r="2509" spans="1:15">
      <c r="A2509" s="1" t="s">
        <v>10657</v>
      </c>
      <c r="B2509" s="1" t="str">
        <f>VLOOKUP(A2509,'BDD de référence'!$B$5:$D$5006,3,0)</f>
        <v>91</v>
      </c>
      <c r="C2509" s="1" t="str">
        <f>VLOOKUP(A2509,'BDD de référence'!$B$5:$E$5006,4,0)</f>
        <v>Ile-de-France</v>
      </c>
      <c r="D2509" s="201">
        <v>33965</v>
      </c>
      <c r="E2509" s="189" t="str">
        <f t="shared" si="39"/>
        <v>Tranche C</v>
      </c>
      <c r="F2509" s="119">
        <f>IFERROR((VLOOKUP(E2509,'Simulations - Consolidé'!$A$41:$P$45,13,0)*D2509+VLOOKUP(E2509,'Simulations - Consolidé'!$A$41:$P$45,14,0)),"")*$B$6</f>
        <v>45590.436144578314</v>
      </c>
      <c r="G2509" s="119" t="str" cm="1">
        <f t="array" ref="G2509">IF(SUMIF('BDD de référence'!$B$6:$B$4786,A2509,'BDD de référence'!$I$6:$I$4786)&gt;0,IFERROR((VLOOKUP(E2509,'Volet 1 - Domaines 2&amp;3'!$A$39:$L$43,11,0)*D2509+VLOOKUP(E2509,'Volet 1 - Domaines 2&amp;3'!$A$39:$L$43,12,0))*$B$6,error),"")</f>
        <v/>
      </c>
      <c r="H2509" s="119" cm="1">
        <f t="array" ref="H2509">IF(SUMIF('BDD de référence'!$B$6:$B$4786,A2509,'BDD de référence'!$J$6:$J$4786)&gt;0,IFERROR((VLOOKUP(E2509,'Volet 1 - Domaines 2&amp;3'!$A$39:$L$43,11,0)*D2509+VLOOKUP(E2509,'Volet 1 - Domaines 2&amp;3'!$A$39:$L$43,12,0))*$B$6,error),"")</f>
        <v>23321.091566265059</v>
      </c>
      <c r="I2509" s="119">
        <f>IFERROR((VLOOKUP(E2509,'Simulations - Consolidé'!$A$41:$P$45,15,0)*D2509+VLOOKUP(E2509,'Simulations - Consolidé'!$A$41:$P$45,16,0)),"")*$C$6</f>
        <v>19819.084866294448</v>
      </c>
      <c r="J2509" s="167">
        <v>12076.54</v>
      </c>
      <c r="K2509" s="167">
        <v>14491.85</v>
      </c>
      <c r="L2509" s="167">
        <v>10204.94</v>
      </c>
      <c r="M2509" s="167">
        <v>12245.93</v>
      </c>
      <c r="N2509" s="167">
        <v>7219.2</v>
      </c>
      <c r="O2509" s="167">
        <v>8663.0400000000009</v>
      </c>
    </row>
    <row r="2510" spans="1:15">
      <c r="A2510" s="1" t="s">
        <v>10635</v>
      </c>
      <c r="B2510" s="1" t="str">
        <f>VLOOKUP(A2510,'BDD de référence'!$B$5:$D$5006,3,0)</f>
        <v>91</v>
      </c>
      <c r="C2510" s="1" t="str">
        <f>VLOOKUP(A2510,'BDD de référence'!$B$5:$E$5006,4,0)</f>
        <v>Ile-de-France</v>
      </c>
      <c r="D2510" s="201">
        <v>93665</v>
      </c>
      <c r="E2510" s="189" t="str">
        <f t="shared" si="39"/>
        <v>Tranche C</v>
      </c>
      <c r="F2510" s="119">
        <f>IFERROR((VLOOKUP(E2510,'Simulations - Consolidé'!$A$41:$P$45,13,0)*D2510+VLOOKUP(E2510,'Simulations - Consolidé'!$A$41:$P$45,14,0)),"")*$B$6</f>
        <v>70534.96626506024</v>
      </c>
      <c r="G2510" s="119" cm="1">
        <f t="array" ref="G2510">IF(SUMIF('BDD de référence'!$B$6:$B$4786,A2510,'BDD de référence'!$I$6:$I$4786)&gt;0,IFERROR((VLOOKUP(E2510,'Volet 1 - Domaines 2&amp;3'!$A$39:$L$43,11,0)*D2510+VLOOKUP(E2510,'Volet 1 - Domaines 2&amp;3'!$A$39:$L$43,12,0))*$B$6,error),"")</f>
        <v>29679.501204819273</v>
      </c>
      <c r="H2510" s="119" cm="1">
        <f t="array" ref="H2510">IF(SUMIF('BDD de référence'!$B$6:$B$4786,A2510,'BDD de référence'!$J$6:$J$4786)&gt;0,IFERROR((VLOOKUP(E2510,'Volet 1 - Domaines 2&amp;3'!$A$39:$L$43,11,0)*D2510+VLOOKUP(E2510,'Volet 1 - Domaines 2&amp;3'!$A$39:$L$43,12,0))*$B$6,error),"")</f>
        <v>29679.501204819273</v>
      </c>
      <c r="I2510" s="119">
        <f>IFERROR((VLOOKUP(E2510,'Simulations - Consolidé'!$A$41:$P$45,15,0)*D2510+VLOOKUP(E2510,'Simulations - Consolidé'!$A$41:$P$45,16,0)),"")*$C$6</f>
        <v>30662.97672641787</v>
      </c>
      <c r="J2510" s="167">
        <v>18550.03</v>
      </c>
      <c r="K2510" s="167">
        <v>22260.039999999997</v>
      </c>
      <c r="L2510" s="167">
        <v>13441.69</v>
      </c>
      <c r="M2510" s="167">
        <v>16130.03</v>
      </c>
      <c r="N2510" s="167">
        <v>10096.31</v>
      </c>
      <c r="O2510" s="167">
        <v>12115.58</v>
      </c>
    </row>
    <row r="2511" spans="1:15">
      <c r="A2511" s="1" t="s">
        <v>10629</v>
      </c>
      <c r="B2511" s="1" t="str">
        <f>VLOOKUP(A2511,'BDD de référence'!$B$5:$D$5006,3,0)</f>
        <v>91</v>
      </c>
      <c r="C2511" s="1" t="str">
        <f>VLOOKUP(A2511,'BDD de référence'!$B$5:$E$5006,4,0)</f>
        <v>Ile-de-France</v>
      </c>
      <c r="D2511" s="201">
        <v>84029</v>
      </c>
      <c r="E2511" s="189" t="str">
        <f t="shared" si="39"/>
        <v>Tranche C</v>
      </c>
      <c r="F2511" s="119">
        <f>IFERROR((VLOOKUP(E2511,'Simulations - Consolidé'!$A$41:$P$45,13,0)*D2511+VLOOKUP(E2511,'Simulations - Consolidé'!$A$41:$P$45,14,0)),"")*$B$6</f>
        <v>66508.743614457824</v>
      </c>
      <c r="G2511" s="119" cm="1">
        <f t="array" ref="G2511">IF(SUMIF('BDD de référence'!$B$6:$B$4786,A2511,'BDD de référence'!$I$6:$I$4786)&gt;0,IFERROR((VLOOKUP(E2511,'Volet 1 - Domaines 2&amp;3'!$A$39:$L$43,11,0)*D2511+VLOOKUP(E2511,'Volet 1 - Domaines 2&amp;3'!$A$39:$L$43,12,0))*$B$6,error),"")</f>
        <v>28653.209156626501</v>
      </c>
      <c r="H2511" s="119" cm="1">
        <f t="array" ref="H2511">IF(SUMIF('BDD de référence'!$B$6:$B$4786,A2511,'BDD de référence'!$J$6:$J$4786)&gt;0,IFERROR((VLOOKUP(E2511,'Volet 1 - Domaines 2&amp;3'!$A$39:$L$43,11,0)*D2511+VLOOKUP(E2511,'Volet 1 - Domaines 2&amp;3'!$A$39:$L$43,12,0))*$B$6,error),"")</f>
        <v>28653.209156626501</v>
      </c>
      <c r="I2511" s="119">
        <f>IFERROR((VLOOKUP(E2511,'Simulations - Consolidé'!$A$41:$P$45,15,0)*D2511+VLOOKUP(E2511,'Simulations - Consolidé'!$A$41:$P$45,16,0)),"")*$C$6</f>
        <v>28912.696291507495</v>
      </c>
      <c r="J2511" s="167">
        <v>17505.16</v>
      </c>
      <c r="K2511" s="167">
        <v>21006.199999999997</v>
      </c>
      <c r="L2511" s="167">
        <v>12919.25</v>
      </c>
      <c r="M2511" s="167">
        <v>15503.1</v>
      </c>
      <c r="N2511" s="167">
        <v>9631.93</v>
      </c>
      <c r="O2511" s="167">
        <v>11558.32</v>
      </c>
    </row>
    <row r="2512" spans="1:15">
      <c r="A2512" s="1" t="s">
        <v>10620</v>
      </c>
      <c r="B2512" s="1" t="str">
        <f>VLOOKUP(A2512,'BDD de référence'!$B$5:$D$5006,3,0)</f>
        <v>91</v>
      </c>
      <c r="C2512" s="1" t="str">
        <f>VLOOKUP(A2512,'BDD de référence'!$B$5:$E$5006,4,0)</f>
        <v>Ile-de-France</v>
      </c>
      <c r="D2512" s="201">
        <v>241160.5</v>
      </c>
      <c r="E2512" s="189" t="str">
        <f t="shared" si="39"/>
        <v>Tranche D</v>
      </c>
      <c r="F2512" s="119">
        <f>IFERROR((VLOOKUP(E2512,'Simulations - Consolidé'!$A$41:$P$45,13,0)*D2512+VLOOKUP(E2512,'Simulations - Consolidé'!$A$41:$P$45,14,0)),"")*$B$6</f>
        <v>128677.14762773724</v>
      </c>
      <c r="G2512" s="119" cm="1">
        <f t="array" ref="G2512">IF(SUMIF('BDD de référence'!$B$6:$B$4786,A2512,'BDD de référence'!$I$6:$I$4786)&gt;0,IFERROR((VLOOKUP(E2512,'Volet 1 - Domaines 2&amp;3'!$A$39:$L$43,11,0)*D2512+VLOOKUP(E2512,'Volet 1 - Domaines 2&amp;3'!$A$39:$L$43,12,0))*$B$6,error),"")</f>
        <v>44393.883138686127</v>
      </c>
      <c r="H2512" s="119" cm="1">
        <f t="array" ref="H2512">IF(SUMIF('BDD de référence'!$B$6:$B$4786,A2512,'BDD de référence'!$J$6:$J$4786)&gt;0,IFERROR((VLOOKUP(E2512,'Volet 1 - Domaines 2&amp;3'!$A$39:$L$43,11,0)*D2512+VLOOKUP(E2512,'Volet 1 - Domaines 2&amp;3'!$A$39:$L$43,12,0))*$B$6,error),"")</f>
        <v>44393.883138686127</v>
      </c>
      <c r="I2512" s="119">
        <f>IFERROR((VLOOKUP(E2512,'Simulations - Consolidé'!$A$41:$P$45,15,0)*D2512+VLOOKUP(E2512,'Simulations - Consolidé'!$A$41:$P$45,16,0)),"")*$C$6</f>
        <v>55938.559155243005</v>
      </c>
      <c r="J2512" s="167">
        <v>33638.83</v>
      </c>
      <c r="K2512" s="167">
        <v>40366.6</v>
      </c>
      <c r="L2512" s="167">
        <v>20955.539999999997</v>
      </c>
      <c r="M2512" s="167">
        <v>25146.649999999998</v>
      </c>
      <c r="N2512" s="167">
        <v>16788.87</v>
      </c>
      <c r="O2512" s="167">
        <v>20146.649999999998</v>
      </c>
    </row>
    <row r="2513" spans="1:15">
      <c r="A2513" s="1" t="s">
        <v>10655</v>
      </c>
      <c r="B2513" s="1" t="str">
        <f>VLOOKUP(A2513,'BDD de référence'!$B$5:$D$5006,3,0)</f>
        <v>91</v>
      </c>
      <c r="C2513" s="1" t="str">
        <f>VLOOKUP(A2513,'BDD de référence'!$B$5:$E$5006,4,0)</f>
        <v>Ile-de-France</v>
      </c>
      <c r="D2513" s="201">
        <v>67979.25</v>
      </c>
      <c r="E2513" s="189" t="str">
        <f t="shared" si="39"/>
        <v>Tranche C</v>
      </c>
      <c r="F2513" s="119">
        <f>IFERROR((VLOOKUP(E2513,'Simulations - Consolidé'!$A$41:$P$45,13,0)*D2513+VLOOKUP(E2513,'Simulations - Consolidé'!$A$41:$P$45,14,0)),"")*$B$6</f>
        <v>59802.655301204824</v>
      </c>
      <c r="G2513" s="119" t="str" cm="1">
        <f t="array" ref="G2513">IF(SUMIF('BDD de référence'!$B$6:$B$4786,A2513,'BDD de référence'!$I$6:$I$4786)&gt;0,IFERROR((VLOOKUP(E2513,'Volet 1 - Domaines 2&amp;3'!$A$39:$L$43,11,0)*D2513+VLOOKUP(E2513,'Volet 1 - Domaines 2&amp;3'!$A$39:$L$43,12,0))*$B$6,error),"")</f>
        <v/>
      </c>
      <c r="H2513" s="119" t="str" cm="1">
        <f t="array" ref="H2513">IF(SUMIF('BDD de référence'!$B$6:$B$4786,A2513,'BDD de référence'!$J$6:$J$4786)&gt;0,IFERROR((VLOOKUP(E2513,'Volet 1 - Domaines 2&amp;3'!$A$39:$L$43,11,0)*D2513+VLOOKUP(E2513,'Volet 1 - Domaines 2&amp;3'!$A$39:$L$43,12,0))*$B$6,error),"")</f>
        <v/>
      </c>
      <c r="I2513" s="119">
        <f>IFERROR((VLOOKUP(E2513,'Simulations - Consolidé'!$A$41:$P$45,15,0)*D2513+VLOOKUP(E2513,'Simulations - Consolidé'!$A$41:$P$45,16,0)),"")*$C$6</f>
        <v>25997.424040552451</v>
      </c>
      <c r="J2513" s="167">
        <v>15764.83</v>
      </c>
      <c r="K2513" s="167">
        <v>18917.8</v>
      </c>
      <c r="L2513" s="167">
        <v>12049.09</v>
      </c>
      <c r="M2513" s="167">
        <v>14458.91</v>
      </c>
      <c r="N2513" s="167">
        <v>8858.4500000000007</v>
      </c>
      <c r="O2513" s="167">
        <v>10630.14</v>
      </c>
    </row>
    <row r="2514" spans="1:15">
      <c r="A2514" s="1" t="s">
        <v>10686</v>
      </c>
      <c r="B2514" s="1" t="str">
        <f>VLOOKUP(A2514,'BDD de référence'!$B$5:$D$5006,3,0)</f>
        <v>91</v>
      </c>
      <c r="C2514" s="1" t="str">
        <f>VLOOKUP(A2514,'BDD de référence'!$B$5:$E$5006,4,0)</f>
        <v>Ile-de-France</v>
      </c>
      <c r="D2514" s="201">
        <v>17502.5</v>
      </c>
      <c r="E2514" s="189" t="str">
        <f t="shared" si="39"/>
        <v>Tranche B</v>
      </c>
      <c r="F2514" s="119">
        <f>IFERROR((VLOOKUP(E2514,'Simulations - Consolidé'!$A$41:$P$45,13,0)*D2514+VLOOKUP(E2514,'Simulations - Consolidé'!$A$41:$P$45,14,0)),"")*$B$6</f>
        <v>34222.645161290326</v>
      </c>
      <c r="G2514" s="119" cm="1">
        <f t="array" ref="G2514">IF(SUMIF('BDD de référence'!$B$6:$B$4786,A2514,'BDD de référence'!$I$6:$I$4786)&gt;0,IFERROR((VLOOKUP(E2514,'Volet 1 - Domaines 2&amp;3'!$A$39:$L$43,11,0)*D2514+VLOOKUP(E2514,'Volet 1 - Domaines 2&amp;3'!$A$39:$L$43,12,0))*$B$6,error),"")</f>
        <v>18537.266129032258</v>
      </c>
      <c r="H2514" s="119" t="str" cm="1">
        <f t="array" ref="H2514">IF(SUMIF('BDD de référence'!$B$6:$B$4786,A2514,'BDD de référence'!$J$6:$J$4786)&gt;0,IFERROR((VLOOKUP(E2514,'Volet 1 - Domaines 2&amp;3'!$A$39:$L$43,11,0)*D2514+VLOOKUP(E2514,'Volet 1 - Domaines 2&amp;3'!$A$39:$L$43,12,0))*$B$6,error),"")</f>
        <v/>
      </c>
      <c r="I2514" s="119">
        <f>IFERROR((VLOOKUP(E2514,'Simulations - Consolidé'!$A$41:$P$45,15,0)*D2514+VLOOKUP(E2514,'Simulations - Consolidé'!$A$41:$P$45,16,0)),"")*$C$6</f>
        <v>14877.276160503543</v>
      </c>
      <c r="J2514" s="167">
        <v>9355.59</v>
      </c>
      <c r="K2514" s="167">
        <v>11226.710000000001</v>
      </c>
      <c r="L2514" s="167">
        <v>8239.93</v>
      </c>
      <c r="M2514" s="167">
        <v>9887.92</v>
      </c>
      <c r="N2514" s="167">
        <v>6263.65</v>
      </c>
      <c r="O2514" s="167">
        <v>7516.38</v>
      </c>
    </row>
    <row r="2515" spans="1:15">
      <c r="A2515" s="1" t="s">
        <v>10631</v>
      </c>
      <c r="B2515" s="1" t="str">
        <f>VLOOKUP(A2515,'BDD de référence'!$B$5:$D$5006,3,0)</f>
        <v>91</v>
      </c>
      <c r="C2515" s="1" t="str">
        <f>VLOOKUP(A2515,'BDD de référence'!$B$5:$E$5006,4,0)</f>
        <v>Ile-de-France</v>
      </c>
      <c r="D2515" s="201">
        <v>74089</v>
      </c>
      <c r="E2515" s="189" t="str">
        <f t="shared" si="39"/>
        <v>Tranche C</v>
      </c>
      <c r="F2515" s="119">
        <f>IFERROR((VLOOKUP(E2515,'Simulations - Consolidé'!$A$41:$P$45,13,0)*D2515+VLOOKUP(E2515,'Simulations - Consolidé'!$A$41:$P$45,14,0)),"")*$B$6</f>
        <v>62355.500240963847</v>
      </c>
      <c r="G2515" s="119" cm="1">
        <f t="array" ref="G2515">IF(SUMIF('BDD de référence'!$B$6:$B$4786,A2515,'BDD de référence'!$I$6:$I$4786)&gt;0,IFERROR((VLOOKUP(E2515,'Volet 1 - Domaines 2&amp;3'!$A$39:$L$43,11,0)*D2515+VLOOKUP(E2515,'Volet 1 - Domaines 2&amp;3'!$A$39:$L$43,12,0))*$B$6,error),"")</f>
        <v>27594.53927710843</v>
      </c>
      <c r="H2515" s="119" cm="1">
        <f t="array" ref="H2515">IF(SUMIF('BDD de référence'!$B$6:$B$4786,A2515,'BDD de référence'!$J$6:$J$4786)&gt;0,IFERROR((VLOOKUP(E2515,'Volet 1 - Domaines 2&amp;3'!$A$39:$L$43,11,0)*D2515+VLOOKUP(E2515,'Volet 1 - Domaines 2&amp;3'!$A$39:$L$43,12,0))*$B$6,error),"")</f>
        <v>27594.53927710843</v>
      </c>
      <c r="I2515" s="119">
        <f>IFERROR((VLOOKUP(E2515,'Simulations - Consolidé'!$A$41:$P$45,15,0)*D2515+VLOOKUP(E2515,'Simulations - Consolidé'!$A$41:$P$45,16,0)),"")*$C$6</f>
        <v>27107.197378783429</v>
      </c>
      <c r="J2515" s="167">
        <v>16427.329999999998</v>
      </c>
      <c r="K2515" s="167">
        <v>19712.8</v>
      </c>
      <c r="L2515" s="167">
        <v>12380.34</v>
      </c>
      <c r="M2515" s="167">
        <v>14856.41</v>
      </c>
      <c r="N2515" s="167">
        <v>9152.9</v>
      </c>
      <c r="O2515" s="167">
        <v>10983.48</v>
      </c>
    </row>
    <row r="2516" spans="1:15">
      <c r="A2516" s="1" t="s">
        <v>10642</v>
      </c>
      <c r="B2516" s="1" t="str">
        <f>VLOOKUP(A2516,'BDD de référence'!$B$5:$D$5006,3,0)</f>
        <v>91</v>
      </c>
      <c r="C2516" s="1" t="str">
        <f>VLOOKUP(A2516,'BDD de référence'!$B$5:$E$5006,4,0)</f>
        <v>Ile-de-France</v>
      </c>
      <c r="D2516" s="201">
        <v>56202</v>
      </c>
      <c r="E2516" s="189" t="str">
        <f t="shared" si="39"/>
        <v>Tranche C</v>
      </c>
      <c r="F2516" s="119">
        <f>IFERROR((VLOOKUP(E2516,'Simulations - Consolidé'!$A$41:$P$45,13,0)*D2516+VLOOKUP(E2516,'Simulations - Consolidé'!$A$41:$P$45,14,0)),"")*$B$6</f>
        <v>54881.751325301208</v>
      </c>
      <c r="G2516" s="119" cm="1">
        <f t="array" ref="G2516">IF(SUMIF('BDD de référence'!$B$6:$B$4786,A2516,'BDD de référence'!$I$6:$I$4786)&gt;0,IFERROR((VLOOKUP(E2516,'Volet 1 - Domaines 2&amp;3'!$A$39:$L$43,11,0)*D2516+VLOOKUP(E2516,'Volet 1 - Domaines 2&amp;3'!$A$39:$L$43,12,0))*$B$6,error),"")</f>
        <v>25689.466024096382</v>
      </c>
      <c r="H2516" s="119" cm="1">
        <f t="array" ref="H2516">IF(SUMIF('BDD de référence'!$B$6:$B$4786,A2516,'BDD de référence'!$J$6:$J$4786)&gt;0,IFERROR((VLOOKUP(E2516,'Volet 1 - Domaines 2&amp;3'!$A$39:$L$43,11,0)*D2516+VLOOKUP(E2516,'Volet 1 - Domaines 2&amp;3'!$A$39:$L$43,12,0))*$B$6,error),"")</f>
        <v>25689.466024096382</v>
      </c>
      <c r="I2516" s="119">
        <f>IFERROR((VLOOKUP(E2516,'Simulations - Consolidé'!$A$41:$P$45,15,0)*D2516+VLOOKUP(E2516,'Simulations - Consolidé'!$A$41:$P$45,16,0)),"")*$C$6</f>
        <v>23858.207534528356</v>
      </c>
      <c r="J2516" s="167">
        <v>14487.78</v>
      </c>
      <c r="K2516" s="167">
        <v>17385.34</v>
      </c>
      <c r="L2516" s="167">
        <v>11410.56</v>
      </c>
      <c r="M2516" s="167">
        <v>13692.68</v>
      </c>
      <c r="N2516" s="167">
        <v>8290.8700000000008</v>
      </c>
      <c r="O2516" s="167">
        <v>9949.0500000000011</v>
      </c>
    </row>
    <row r="2517" spans="1:15">
      <c r="A2517" s="1" t="s">
        <v>10714</v>
      </c>
      <c r="B2517" s="1" t="str">
        <f>VLOOKUP(A2517,'BDD de référence'!$B$5:$D$5006,3,0)</f>
        <v>91</v>
      </c>
      <c r="C2517" s="1" t="str">
        <f>VLOOKUP(A2517,'BDD de référence'!$B$5:$E$5006,4,0)</f>
        <v>Ile-de-France</v>
      </c>
      <c r="D2517" s="201">
        <v>5748.5</v>
      </c>
      <c r="E2517" s="189" t="str">
        <f t="shared" si="39"/>
        <v>Tranche A</v>
      </c>
      <c r="F2517" s="119">
        <f>IFERROR((VLOOKUP(E2517,'Simulations - Consolidé'!$A$41:$P$45,13,0)*D2517+VLOOKUP(E2517,'Simulations - Consolidé'!$A$41:$P$45,14,0)),"")*$B$6</f>
        <v>19488.192857142858</v>
      </c>
      <c r="G2517" s="119" t="str" cm="1">
        <f t="array" ref="G2517">IF(SUMIF('BDD de référence'!$B$6:$B$4786,A2517,'BDD de référence'!$I$6:$I$4786)&gt;0,IFERROR((VLOOKUP(E2517,'Volet 1 - Domaines 2&amp;3'!$A$39:$L$43,11,0)*D2517+VLOOKUP(E2517,'Volet 1 - Domaines 2&amp;3'!$A$39:$L$43,12,0))*$B$6,error),"")</f>
        <v/>
      </c>
      <c r="H2517" s="119" t="str" cm="1">
        <f t="array" ref="H2517">IF(SUMIF('BDD de référence'!$B$6:$B$4786,A2517,'BDD de référence'!$J$6:$J$4786)&gt;0,IFERROR((VLOOKUP(E2517,'Volet 1 - Domaines 2&amp;3'!$A$39:$L$43,11,0)*D2517+VLOOKUP(E2517,'Volet 1 - Domaines 2&amp;3'!$A$39:$L$43,12,0))*$B$6,error),"")</f>
        <v/>
      </c>
      <c r="I2517" s="119">
        <f>IFERROR((VLOOKUP(E2517,'Simulations - Consolidé'!$A$41:$P$45,15,0)*D2517+VLOOKUP(E2517,'Simulations - Consolidé'!$A$41:$P$45,16,0)),"")*$C$6</f>
        <v>8471.9116724738669</v>
      </c>
      <c r="J2517" s="167">
        <v>5952.0300000000007</v>
      </c>
      <c r="K2517" s="167">
        <v>7142.4400000000005</v>
      </c>
      <c r="L2517" s="167">
        <v>5193.2</v>
      </c>
      <c r="M2517" s="167">
        <v>6231.84</v>
      </c>
      <c r="N2517" s="167">
        <v>5267.6900000000005</v>
      </c>
      <c r="O2517" s="167">
        <v>6321.2300000000005</v>
      </c>
    </row>
    <row r="2518" spans="1:15">
      <c r="A2518" s="1" t="s">
        <v>10708</v>
      </c>
      <c r="B2518" s="1" t="str">
        <f>VLOOKUP(A2518,'BDD de référence'!$B$5:$D$5006,3,0)</f>
        <v>91</v>
      </c>
      <c r="C2518" s="1" t="str">
        <f>VLOOKUP(A2518,'BDD de référence'!$B$5:$E$5006,4,0)</f>
        <v>Ile-de-France</v>
      </c>
      <c r="D2518" s="201">
        <v>12466</v>
      </c>
      <c r="E2518" s="189" t="str">
        <f t="shared" si="39"/>
        <v>Tranche B</v>
      </c>
      <c r="F2518" s="119">
        <f>IFERROR((VLOOKUP(E2518,'Simulations - Consolidé'!$A$41:$P$45,13,0)*D2518+VLOOKUP(E2518,'Simulations - Consolidé'!$A$41:$P$45,14,0)),"")*$B$6</f>
        <v>27593.961290322579</v>
      </c>
      <c r="G2518" s="119" t="str" cm="1">
        <f t="array" ref="G2518">IF(SUMIF('BDD de référence'!$B$6:$B$4786,A2518,'BDD de référence'!$I$6:$I$4786)&gt;0,IFERROR((VLOOKUP(E2518,'Volet 1 - Domaines 2&amp;3'!$A$39:$L$43,11,0)*D2518+VLOOKUP(E2518,'Volet 1 - Domaines 2&amp;3'!$A$39:$L$43,12,0))*$B$6,error),"")</f>
        <v/>
      </c>
      <c r="H2518" s="119" t="str" cm="1">
        <f t="array" ref="H2518">IF(SUMIF('BDD de référence'!$B$6:$B$4786,A2518,'BDD de référence'!$J$6:$J$4786)&gt;0,IFERROR((VLOOKUP(E2518,'Volet 1 - Domaines 2&amp;3'!$A$39:$L$43,11,0)*D2518+VLOOKUP(E2518,'Volet 1 - Domaines 2&amp;3'!$A$39:$L$43,12,0))*$B$6,error),"")</f>
        <v/>
      </c>
      <c r="I2518" s="119">
        <f>IFERROR((VLOOKUP(E2518,'Simulations - Consolidé'!$A$41:$P$45,15,0)*D2518+VLOOKUP(E2518,'Simulations - Consolidé'!$A$41:$P$45,16,0)),"")*$C$6</f>
        <v>11995.653186467349</v>
      </c>
      <c r="J2518" s="167">
        <v>7866.3</v>
      </c>
      <c r="K2518" s="167">
        <v>9439.56</v>
      </c>
      <c r="L2518" s="167">
        <v>6886.0300000000007</v>
      </c>
      <c r="M2518" s="167">
        <v>8263.24</v>
      </c>
      <c r="N2518" s="167">
        <v>5857.4800000000005</v>
      </c>
      <c r="O2518" s="167">
        <v>7028.9800000000005</v>
      </c>
    </row>
    <row r="2519" spans="1:15">
      <c r="A2519" s="1" t="s">
        <v>10680</v>
      </c>
      <c r="B2519" s="1" t="str">
        <f>VLOOKUP(A2519,'BDD de référence'!$B$5:$D$5006,3,0)</f>
        <v>91</v>
      </c>
      <c r="C2519" s="1" t="str">
        <f>VLOOKUP(A2519,'BDD de référence'!$B$5:$E$5006,4,0)</f>
        <v>Ile-de-France</v>
      </c>
      <c r="D2519" s="201">
        <v>19284</v>
      </c>
      <c r="E2519" s="189" t="str">
        <f t="shared" si="39"/>
        <v>Tranche B</v>
      </c>
      <c r="F2519" s="119">
        <f>IFERROR((VLOOKUP(E2519,'Simulations - Consolidé'!$A$41:$P$45,13,0)*D2519+VLOOKUP(E2519,'Simulations - Consolidé'!$A$41:$P$45,14,0)),"")*$B$6</f>
        <v>36567.329032258065</v>
      </c>
      <c r="G2519" s="119" t="str" cm="1">
        <f t="array" ref="G2519">IF(SUMIF('BDD de référence'!$B$6:$B$4786,A2519,'BDD de référence'!$I$6:$I$4786)&gt;0,IFERROR((VLOOKUP(E2519,'Volet 1 - Domaines 2&amp;3'!$A$39:$L$43,11,0)*D2519+VLOOKUP(E2519,'Volet 1 - Domaines 2&amp;3'!$A$39:$L$43,12,0))*$B$6,error),"")</f>
        <v/>
      </c>
      <c r="H2519" s="119" t="str" cm="1">
        <f t="array" ref="H2519">IF(SUMIF('BDD de référence'!$B$6:$B$4786,A2519,'BDD de référence'!$J$6:$J$4786)&gt;0,IFERROR((VLOOKUP(E2519,'Volet 1 - Domaines 2&amp;3'!$A$39:$L$43,11,0)*D2519+VLOOKUP(E2519,'Volet 1 - Domaines 2&amp;3'!$A$39:$L$43,12,0))*$B$6,error),"")</f>
        <v/>
      </c>
      <c r="I2519" s="119">
        <f>IFERROR((VLOOKUP(E2519,'Simulations - Consolidé'!$A$41:$P$45,15,0)*D2519+VLOOKUP(E2519,'Simulations - Consolidé'!$A$41:$P$45,16,0)),"")*$C$6</f>
        <v>15896.5576711251</v>
      </c>
      <c r="J2519" s="167">
        <v>9882.3700000000008</v>
      </c>
      <c r="K2519" s="167">
        <v>11858.85</v>
      </c>
      <c r="L2519" s="167">
        <v>8718.83</v>
      </c>
      <c r="M2519" s="167">
        <v>10462.6</v>
      </c>
      <c r="N2519" s="167">
        <v>6407.3200000000006</v>
      </c>
      <c r="O2519" s="167">
        <v>7688.79</v>
      </c>
    </row>
    <row r="2520" spans="1:15">
      <c r="A2520" s="1" t="s">
        <v>10689</v>
      </c>
      <c r="B2520" s="1" t="str">
        <f>VLOOKUP(A2520,'BDD de référence'!$B$5:$D$5006,3,0)</f>
        <v>91</v>
      </c>
      <c r="C2520" s="1" t="str">
        <f>VLOOKUP(A2520,'BDD de référence'!$B$5:$E$5006,4,0)</f>
        <v>Ile-de-France</v>
      </c>
      <c r="D2520" s="201">
        <v>17165.5</v>
      </c>
      <c r="E2520" s="189" t="str">
        <f t="shared" si="39"/>
        <v>Tranche B</v>
      </c>
      <c r="F2520" s="119">
        <f>IFERROR((VLOOKUP(E2520,'Simulations - Consolidé'!$A$41:$P$45,13,0)*D2520+VLOOKUP(E2520,'Simulations - Consolidé'!$A$41:$P$45,14,0)),"")*$B$6</f>
        <v>33779.10967741935</v>
      </c>
      <c r="G2520" s="119" t="str" cm="1">
        <f t="array" ref="G2520">IF(SUMIF('BDD de référence'!$B$6:$B$4786,A2520,'BDD de référence'!$I$6:$I$4786)&gt;0,IFERROR((VLOOKUP(E2520,'Volet 1 - Domaines 2&amp;3'!$A$39:$L$43,11,0)*D2520+VLOOKUP(E2520,'Volet 1 - Domaines 2&amp;3'!$A$39:$L$43,12,0))*$B$6,error),"")</f>
        <v/>
      </c>
      <c r="H2520" s="119" t="str" cm="1">
        <f t="array" ref="H2520">IF(SUMIF('BDD de référence'!$B$6:$B$4786,A2520,'BDD de référence'!$J$6:$J$4786)&gt;0,IFERROR((VLOOKUP(E2520,'Volet 1 - Domaines 2&amp;3'!$A$39:$L$43,11,0)*D2520+VLOOKUP(E2520,'Volet 1 - Domaines 2&amp;3'!$A$39:$L$43,12,0))*$B$6,error),"")</f>
        <v/>
      </c>
      <c r="I2520" s="119">
        <f>IFERROR((VLOOKUP(E2520,'Simulations - Consolidé'!$A$41:$P$45,15,0)*D2520+VLOOKUP(E2520,'Simulations - Consolidé'!$A$41:$P$45,16,0)),"")*$C$6</f>
        <v>14684.462313139258</v>
      </c>
      <c r="J2520" s="167">
        <v>9255.94</v>
      </c>
      <c r="K2520" s="167">
        <v>11107.130000000001</v>
      </c>
      <c r="L2520" s="167">
        <v>8149.34</v>
      </c>
      <c r="M2520" s="167">
        <v>9779.2100000000009</v>
      </c>
      <c r="N2520" s="167">
        <v>6236.47</v>
      </c>
      <c r="O2520" s="167">
        <v>7483.77</v>
      </c>
    </row>
    <row r="2521" spans="1:15">
      <c r="A2521" s="1" t="s">
        <v>10702</v>
      </c>
      <c r="B2521" s="1" t="str">
        <f>VLOOKUP(A2521,'BDD de référence'!$B$5:$D$5006,3,0)</f>
        <v>91</v>
      </c>
      <c r="C2521" s="1" t="str">
        <f>VLOOKUP(A2521,'BDD de référence'!$B$5:$E$5006,4,0)</f>
        <v>Ile-de-France</v>
      </c>
      <c r="D2521" s="201">
        <v>13729.5</v>
      </c>
      <c r="E2521" s="189" t="str">
        <f t="shared" si="39"/>
        <v>Tranche B</v>
      </c>
      <c r="F2521" s="119">
        <f>IFERROR((VLOOKUP(E2521,'Simulations - Consolidé'!$A$41:$P$45,13,0)*D2521+VLOOKUP(E2521,'Simulations - Consolidé'!$A$41:$P$45,14,0)),"")*$B$6</f>
        <v>29256.890322580643</v>
      </c>
      <c r="G2521" s="119" t="str" cm="1">
        <f t="array" ref="G2521">IF(SUMIF('BDD de référence'!$B$6:$B$4786,A2521,'BDD de référence'!$I$6:$I$4786)&gt;0,IFERROR((VLOOKUP(E2521,'Volet 1 - Domaines 2&amp;3'!$A$39:$L$43,11,0)*D2521+VLOOKUP(E2521,'Volet 1 - Domaines 2&amp;3'!$A$39:$L$43,12,0))*$B$6,error),"")</f>
        <v/>
      </c>
      <c r="H2521" s="119" cm="1">
        <f t="array" ref="H2521">IF(SUMIF('BDD de référence'!$B$6:$B$4786,A2521,'BDD de référence'!$J$6:$J$4786)&gt;0,IFERROR((VLOOKUP(E2521,'Volet 1 - Domaines 2&amp;3'!$A$39:$L$43,11,0)*D2521+VLOOKUP(E2521,'Volet 1 - Domaines 2&amp;3'!$A$39:$L$43,12,0))*$B$6,error),"")</f>
        <v>15847.482258064514</v>
      </c>
      <c r="I2521" s="119">
        <f>IFERROR((VLOOKUP(E2521,'Simulations - Consolidé'!$A$41:$P$45,15,0)*D2521+VLOOKUP(E2521,'Simulations - Consolidé'!$A$41:$P$45,16,0)),"")*$C$6</f>
        <v>12718.562077104642</v>
      </c>
      <c r="J2521" s="167">
        <v>8239.91</v>
      </c>
      <c r="K2521" s="167">
        <v>9887.9</v>
      </c>
      <c r="L2521" s="167">
        <v>7225.68</v>
      </c>
      <c r="M2521" s="167">
        <v>8670.82</v>
      </c>
      <c r="N2521" s="167">
        <v>5959.38</v>
      </c>
      <c r="O2521" s="167">
        <v>7151.26</v>
      </c>
    </row>
    <row r="2522" spans="1:15">
      <c r="A2522" s="1" t="s">
        <v>10639</v>
      </c>
      <c r="B2522" s="1" t="str">
        <f>VLOOKUP(A2522,'BDD de référence'!$B$5:$D$5006,3,0)</f>
        <v>91</v>
      </c>
      <c r="C2522" s="1" t="str">
        <f>VLOOKUP(A2522,'BDD de référence'!$B$5:$E$5006,4,0)</f>
        <v>Ile-de-France</v>
      </c>
      <c r="D2522" s="201">
        <v>63910</v>
      </c>
      <c r="E2522" s="189" t="str">
        <f t="shared" si="39"/>
        <v>Tranche C</v>
      </c>
      <c r="F2522" s="119">
        <f>IFERROR((VLOOKUP(E2522,'Simulations - Consolidé'!$A$41:$P$45,13,0)*D2522+VLOOKUP(E2522,'Simulations - Consolidé'!$A$41:$P$45,14,0)),"")*$B$6</f>
        <v>58102.395180722888</v>
      </c>
      <c r="G2522" s="119" t="str" cm="1">
        <f t="array" ref="G2522">IF(SUMIF('BDD de référence'!$B$6:$B$4786,A2522,'BDD de référence'!$I$6:$I$4786)&gt;0,IFERROR((VLOOKUP(E2522,'Volet 1 - Domaines 2&amp;3'!$A$39:$L$43,11,0)*D2522+VLOOKUP(E2522,'Volet 1 - Domaines 2&amp;3'!$A$39:$L$43,12,0))*$B$6,error),"")</f>
        <v/>
      </c>
      <c r="H2522" s="119" cm="1">
        <f t="array" ref="H2522">IF(SUMIF('BDD de référence'!$B$6:$B$4786,A2522,'BDD de référence'!$J$6:$J$4786)&gt;0,IFERROR((VLOOKUP(E2522,'Volet 1 - Domaines 2&amp;3'!$A$39:$L$43,11,0)*D2522+VLOOKUP(E2522,'Volet 1 - Domaines 2&amp;3'!$A$39:$L$43,12,0))*$B$6,error),"")</f>
        <v>26510.414457831324</v>
      </c>
      <c r="I2522" s="119">
        <f>IFERROR((VLOOKUP(E2522,'Simulations - Consolidé'!$A$41:$P$45,15,0)*D2522+VLOOKUP(E2522,'Simulations - Consolidé'!$A$41:$P$45,16,0)),"")*$C$6</f>
        <v>25258.286570672939</v>
      </c>
      <c r="J2522" s="167">
        <v>15323.58</v>
      </c>
      <c r="K2522" s="167">
        <v>18388.3</v>
      </c>
      <c r="L2522" s="167">
        <v>11828.460000000001</v>
      </c>
      <c r="M2522" s="167">
        <v>14194.16</v>
      </c>
      <c r="N2522" s="167">
        <v>8662.34</v>
      </c>
      <c r="O2522" s="167">
        <v>10394.81</v>
      </c>
    </row>
    <row r="2523" spans="1:15">
      <c r="A2523" s="1" t="s">
        <v>10683</v>
      </c>
      <c r="B2523" s="1" t="str">
        <f>VLOOKUP(A2523,'BDD de référence'!$B$5:$D$5006,3,0)</f>
        <v>91</v>
      </c>
      <c r="C2523" s="1" t="str">
        <f>VLOOKUP(A2523,'BDD de référence'!$B$5:$E$5006,4,0)</f>
        <v>Ile-de-France</v>
      </c>
      <c r="D2523" s="201">
        <v>18534</v>
      </c>
      <c r="E2523" s="189" t="str">
        <f t="shared" si="39"/>
        <v>Tranche B</v>
      </c>
      <c r="F2523" s="119">
        <f>IFERROR((VLOOKUP(E2523,'Simulations - Consolidé'!$A$41:$P$45,13,0)*D2523+VLOOKUP(E2523,'Simulations - Consolidé'!$A$41:$P$45,14,0)),"")*$B$6</f>
        <v>35580.232258064512</v>
      </c>
      <c r="G2523" s="119" t="str" cm="1">
        <f t="array" ref="G2523">IF(SUMIF('BDD de référence'!$B$6:$B$4786,A2523,'BDD de référence'!$I$6:$I$4786)&gt;0,IFERROR((VLOOKUP(E2523,'Volet 1 - Domaines 2&amp;3'!$A$39:$L$43,11,0)*D2523+VLOOKUP(E2523,'Volet 1 - Domaines 2&amp;3'!$A$39:$L$43,12,0))*$B$6,error),"")</f>
        <v/>
      </c>
      <c r="H2523" s="119" t="str" cm="1">
        <f t="array" ref="H2523">IF(SUMIF('BDD de référence'!$B$6:$B$4786,A2523,'BDD de référence'!$J$6:$J$4786)&gt;0,IFERROR((VLOOKUP(E2523,'Volet 1 - Domaines 2&amp;3'!$A$39:$L$43,11,0)*D2523+VLOOKUP(E2523,'Volet 1 - Domaines 2&amp;3'!$A$39:$L$43,12,0))*$B$6,error),"")</f>
        <v/>
      </c>
      <c r="I2523" s="119">
        <f>IFERROR((VLOOKUP(E2523,'Simulations - Consolidé'!$A$41:$P$45,15,0)*D2523+VLOOKUP(E2523,'Simulations - Consolidé'!$A$41:$P$45,16,0)),"")*$C$6</f>
        <v>15467.446734854444</v>
      </c>
      <c r="J2523" s="167">
        <v>9660.6</v>
      </c>
      <c r="K2523" s="167">
        <v>11592.72</v>
      </c>
      <c r="L2523" s="167">
        <v>8517.2100000000009</v>
      </c>
      <c r="M2523" s="167">
        <v>10220.66</v>
      </c>
      <c r="N2523" s="167">
        <v>6346.84</v>
      </c>
      <c r="O2523" s="167">
        <v>7616.21</v>
      </c>
    </row>
    <row r="2524" spans="1:15">
      <c r="A2524" s="1" t="s">
        <v>10645</v>
      </c>
      <c r="B2524" s="1" t="str">
        <f>VLOOKUP(A2524,'BDD de référence'!$B$5:$D$5006,3,0)</f>
        <v>91</v>
      </c>
      <c r="C2524" s="1" t="str">
        <f>VLOOKUP(A2524,'BDD de référence'!$B$5:$E$5006,4,0)</f>
        <v>Ile-de-France</v>
      </c>
      <c r="D2524" s="201">
        <v>42123.5</v>
      </c>
      <c r="E2524" s="189" t="str">
        <f t="shared" si="39"/>
        <v>Tranche C</v>
      </c>
      <c r="F2524" s="119">
        <f>IFERROR((VLOOKUP(E2524,'Simulations - Consolidé'!$A$41:$P$45,13,0)*D2524+VLOOKUP(E2524,'Simulations - Consolidé'!$A$41:$P$45,14,0)),"")*$B$6</f>
        <v>48999.313012048187</v>
      </c>
      <c r="G2524" s="119" t="str" cm="1">
        <f t="array" ref="G2524">IF(SUMIF('BDD de référence'!$B$6:$B$4786,A2524,'BDD de référence'!$I$6:$I$4786)&gt;0,IFERROR((VLOOKUP(E2524,'Volet 1 - Domaines 2&amp;3'!$A$39:$L$43,11,0)*D2524+VLOOKUP(E2524,'Volet 1 - Domaines 2&amp;3'!$A$39:$L$43,12,0))*$B$6,error),"")</f>
        <v/>
      </c>
      <c r="H2524" s="119" cm="1">
        <f t="array" ref="H2524">IF(SUMIF('BDD de référence'!$B$6:$B$4786,A2524,'BDD de référence'!$J$6:$J$4786)&gt;0,IFERROR((VLOOKUP(E2524,'Volet 1 - Domaines 2&amp;3'!$A$39:$L$43,11,0)*D2524+VLOOKUP(E2524,'Volet 1 - Domaines 2&amp;3'!$A$39:$L$43,12,0))*$B$6,error),"")</f>
        <v>24190.020963855419</v>
      </c>
      <c r="I2524" s="119">
        <f>IFERROR((VLOOKUP(E2524,'Simulations - Consolidé'!$A$41:$P$45,15,0)*D2524+VLOOKUP(E2524,'Simulations - Consolidé'!$A$41:$P$45,16,0)),"")*$C$6</f>
        <v>21300.992600646488</v>
      </c>
      <c r="J2524" s="167">
        <v>12961.19</v>
      </c>
      <c r="K2524" s="167">
        <v>15553.43</v>
      </c>
      <c r="L2524" s="167">
        <v>10647.26</v>
      </c>
      <c r="M2524" s="167">
        <v>12776.72</v>
      </c>
      <c r="N2524" s="167">
        <v>7612.39</v>
      </c>
      <c r="O2524" s="167">
        <v>9134.8700000000008</v>
      </c>
    </row>
    <row r="2525" spans="1:15">
      <c r="A2525" s="1" t="s">
        <v>10622</v>
      </c>
      <c r="B2525" s="1" t="str">
        <f>VLOOKUP(A2525,'BDD de référence'!$B$5:$D$5006,3,0)</f>
        <v>91</v>
      </c>
      <c r="C2525" s="1" t="str">
        <f>VLOOKUP(A2525,'BDD de référence'!$B$5:$E$5006,4,0)</f>
        <v>Ile-de-France</v>
      </c>
      <c r="D2525" s="201">
        <v>96664.5</v>
      </c>
      <c r="E2525" s="189" t="str">
        <f t="shared" si="39"/>
        <v>Tranche C</v>
      </c>
      <c r="F2525" s="119">
        <f>IFERROR((VLOOKUP(E2525,'Simulations - Consolidé'!$A$41:$P$45,13,0)*D2525+VLOOKUP(E2525,'Simulations - Consolidé'!$A$41:$P$45,14,0)),"")*$B$6</f>
        <v>71788.2513253012</v>
      </c>
      <c r="G2525" s="119" t="str" cm="1">
        <f t="array" ref="G2525">IF(SUMIF('BDD de référence'!$B$6:$B$4786,A2525,'BDD de référence'!$I$6:$I$4786)&gt;0,IFERROR((VLOOKUP(E2525,'Volet 1 - Domaines 2&amp;3'!$A$39:$L$43,11,0)*D2525+VLOOKUP(E2525,'Volet 1 - Domaines 2&amp;3'!$A$39:$L$43,12,0))*$B$6,error),"")</f>
        <v/>
      </c>
      <c r="H2525" s="119" cm="1">
        <f t="array" ref="H2525">IF(SUMIF('BDD de référence'!$B$6:$B$4786,A2525,'BDD de référence'!$J$6:$J$4786)&gt;0,IFERROR((VLOOKUP(E2525,'Volet 1 - Domaines 2&amp;3'!$A$39:$L$43,11,0)*D2525+VLOOKUP(E2525,'Volet 1 - Domaines 2&amp;3'!$A$39:$L$43,12,0))*$B$6,error),"")</f>
        <v>29998.966024096382</v>
      </c>
      <c r="I2525" s="119">
        <f>IFERROR((VLOOKUP(E2525,'Simulations - Consolidé'!$A$41:$P$45,15,0)*D2525+VLOOKUP(E2525,'Simulations - Consolidé'!$A$41:$P$45,16,0)),"")*$C$6</f>
        <v>31207.805095503969</v>
      </c>
      <c r="J2525" s="167">
        <v>18875.28</v>
      </c>
      <c r="K2525" s="167">
        <v>22650.34</v>
      </c>
      <c r="L2525" s="167">
        <v>13604.31</v>
      </c>
      <c r="M2525" s="167">
        <v>16325.18</v>
      </c>
      <c r="N2525" s="167">
        <v>10240.870000000001</v>
      </c>
      <c r="O2525" s="167">
        <v>12289.050000000001</v>
      </c>
    </row>
    <row r="2526" spans="1:15">
      <c r="A2526" s="1" t="s">
        <v>10696</v>
      </c>
      <c r="B2526" s="1" t="str">
        <f>VLOOKUP(A2526,'BDD de référence'!$B$5:$D$5006,3,0)</f>
        <v>91</v>
      </c>
      <c r="C2526" s="1" t="str">
        <f>VLOOKUP(A2526,'BDD de référence'!$B$5:$E$5006,4,0)</f>
        <v>Ile-de-France</v>
      </c>
      <c r="D2526" s="201">
        <v>15145</v>
      </c>
      <c r="E2526" s="189" t="str">
        <f t="shared" si="39"/>
        <v>Tranche B</v>
      </c>
      <c r="F2526" s="119">
        <f>IFERROR((VLOOKUP(E2526,'Simulations - Consolidé'!$A$41:$P$45,13,0)*D2526+VLOOKUP(E2526,'Simulations - Consolidé'!$A$41:$P$45,14,0)),"")*$B$6</f>
        <v>31119.870967741932</v>
      </c>
      <c r="G2526" s="119" t="str" cm="1">
        <f t="array" ref="G2526">IF(SUMIF('BDD de référence'!$B$6:$B$4786,A2526,'BDD de référence'!$I$6:$I$4786)&gt;0,IFERROR((VLOOKUP(E2526,'Volet 1 - Domaines 2&amp;3'!$A$39:$L$43,11,0)*D2526+VLOOKUP(E2526,'Volet 1 - Domaines 2&amp;3'!$A$39:$L$43,12,0))*$B$6,error),"")</f>
        <v/>
      </c>
      <c r="H2526" s="119" t="str" cm="1">
        <f t="array" ref="H2526">IF(SUMIF('BDD de référence'!$B$6:$B$4786,A2526,'BDD de référence'!$J$6:$J$4786)&gt;0,IFERROR((VLOOKUP(E2526,'Volet 1 - Domaines 2&amp;3'!$A$39:$L$43,11,0)*D2526+VLOOKUP(E2526,'Volet 1 - Domaines 2&amp;3'!$A$39:$L$43,12,0))*$B$6,error),"")</f>
        <v/>
      </c>
      <c r="I2526" s="119">
        <f>IFERROR((VLOOKUP(E2526,'Simulations - Consolidé'!$A$41:$P$45,15,0)*D2526+VLOOKUP(E2526,'Simulations - Consolidé'!$A$41:$P$45,16,0)),"")*$C$6</f>
        <v>13528.437450826121</v>
      </c>
      <c r="J2526" s="167">
        <v>8658.48</v>
      </c>
      <c r="K2526" s="167">
        <v>10390.18</v>
      </c>
      <c r="L2526" s="167">
        <v>7606.1900000000005</v>
      </c>
      <c r="M2526" s="167">
        <v>9127.43</v>
      </c>
      <c r="N2526" s="167">
        <v>6073.5300000000007</v>
      </c>
      <c r="O2526" s="167">
        <v>7288.24</v>
      </c>
    </row>
    <row r="2527" spans="1:15">
      <c r="A2527" s="1" t="s">
        <v>10648</v>
      </c>
      <c r="B2527" s="1" t="str">
        <f>VLOOKUP(A2527,'BDD de référence'!$B$5:$D$5006,3,0)</f>
        <v>91</v>
      </c>
      <c r="C2527" s="1" t="str">
        <f>VLOOKUP(A2527,'BDD de référence'!$B$5:$E$5006,4,0)</f>
        <v>Ile-de-France</v>
      </c>
      <c r="D2527" s="201">
        <v>39764.5</v>
      </c>
      <c r="E2527" s="189" t="str">
        <f t="shared" si="39"/>
        <v>Tranche C</v>
      </c>
      <c r="F2527" s="119">
        <f>IFERROR((VLOOKUP(E2527,'Simulations - Consolidé'!$A$41:$P$45,13,0)*D2527+VLOOKUP(E2527,'Simulations - Consolidé'!$A$41:$P$45,14,0)),"")*$B$6</f>
        <v>48013.648915662641</v>
      </c>
      <c r="G2527" s="119" t="str" cm="1">
        <f t="array" ref="G2527">IF(SUMIF('BDD de référence'!$B$6:$B$4786,A2527,'BDD de référence'!$I$6:$I$4786)&gt;0,IFERROR((VLOOKUP(E2527,'Volet 1 - Domaines 2&amp;3'!$A$39:$L$43,11,0)*D2527+VLOOKUP(E2527,'Volet 1 - Domaines 2&amp;3'!$A$39:$L$43,12,0))*$B$6,error),"")</f>
        <v/>
      </c>
      <c r="H2527" s="119" cm="1">
        <f t="array" ref="H2527">IF(SUMIF('BDD de référence'!$B$6:$B$4786,A2527,'BDD de référence'!$J$6:$J$4786)&gt;0,IFERROR((VLOOKUP(E2527,'Volet 1 - Domaines 2&amp;3'!$A$39:$L$43,11,0)*D2527+VLOOKUP(E2527,'Volet 1 - Domaines 2&amp;3'!$A$39:$L$43,12,0))*$B$6,error),"")</f>
        <v>23938.773253012048</v>
      </c>
      <c r="I2527" s="119">
        <f>IFERROR((VLOOKUP(E2527,'Simulations - Consolidé'!$A$41:$P$45,15,0)*D2527+VLOOKUP(E2527,'Simulations - Consolidé'!$A$41:$P$45,16,0)),"")*$C$6</f>
        <v>20872.504478401414</v>
      </c>
      <c r="J2527" s="167">
        <v>12705.4</v>
      </c>
      <c r="K2527" s="167">
        <v>15246.48</v>
      </c>
      <c r="L2527" s="167">
        <v>10519.37</v>
      </c>
      <c r="M2527" s="167">
        <v>12623.25</v>
      </c>
      <c r="N2527" s="167">
        <v>7498.7</v>
      </c>
      <c r="O2527" s="167">
        <v>8998.44</v>
      </c>
    </row>
    <row r="2528" spans="1:15">
      <c r="A2528" s="1" t="s">
        <v>10651</v>
      </c>
      <c r="B2528" s="1" t="str">
        <f>VLOOKUP(A2528,'BDD de référence'!$B$5:$D$5006,3,0)</f>
        <v>91</v>
      </c>
      <c r="C2528" s="1" t="str">
        <f>VLOOKUP(A2528,'BDD de référence'!$B$5:$E$5006,4,0)</f>
        <v>Ile-de-France</v>
      </c>
      <c r="D2528" s="201">
        <v>36982</v>
      </c>
      <c r="E2528" s="189" t="str">
        <f t="shared" si="39"/>
        <v>Tranche C</v>
      </c>
      <c r="F2528" s="119">
        <f>IFERROR((VLOOKUP(E2528,'Simulations - Consolidé'!$A$41:$P$45,13,0)*D2528+VLOOKUP(E2528,'Simulations - Consolidé'!$A$41:$P$45,14,0)),"")*$B$6</f>
        <v>46851.033253012043</v>
      </c>
      <c r="G2528" s="119" t="str" cm="1">
        <f t="array" ref="G2528">IF(SUMIF('BDD de référence'!$B$6:$B$4786,A2528,'BDD de référence'!$I$6:$I$4786)&gt;0,IFERROR((VLOOKUP(E2528,'Volet 1 - Domaines 2&amp;3'!$A$39:$L$43,11,0)*D2528+VLOOKUP(E2528,'Volet 1 - Domaines 2&amp;3'!$A$39:$L$43,12,0))*$B$6,error),"")</f>
        <v/>
      </c>
      <c r="H2528" s="119" cm="1">
        <f t="array" ref="H2528">IF(SUMIF('BDD de référence'!$B$6:$B$4786,A2528,'BDD de référence'!$J$6:$J$4786)&gt;0,IFERROR((VLOOKUP(E2528,'Volet 1 - Domaines 2&amp;3'!$A$39:$L$43,11,0)*D2528+VLOOKUP(E2528,'Volet 1 - Domaines 2&amp;3'!$A$39:$L$43,12,0))*$B$6,error),"")</f>
        <v>23642.420240963856</v>
      </c>
      <c r="I2528" s="119">
        <f>IFERROR((VLOOKUP(E2528,'Simulations - Consolidé'!$A$41:$P$45,15,0)*D2528+VLOOKUP(E2528,'Simulations - Consolidé'!$A$41:$P$45,16,0)),"")*$C$6</f>
        <v>20367.091930649429</v>
      </c>
      <c r="J2528" s="167">
        <v>12403.68</v>
      </c>
      <c r="K2528" s="167">
        <v>14884.42</v>
      </c>
      <c r="L2528" s="167">
        <v>10368.51</v>
      </c>
      <c r="M2528" s="167">
        <v>12442.22</v>
      </c>
      <c r="N2528" s="167">
        <v>7364.6</v>
      </c>
      <c r="O2528" s="167">
        <v>8837.52</v>
      </c>
    </row>
    <row r="2529" spans="1:15">
      <c r="A2529" s="1" t="s">
        <v>10692</v>
      </c>
      <c r="B2529" s="1" t="str">
        <f>VLOOKUP(A2529,'BDD de référence'!$B$5:$D$5006,3,0)</f>
        <v>91</v>
      </c>
      <c r="C2529" s="1" t="str">
        <f>VLOOKUP(A2529,'BDD de référence'!$B$5:$E$5006,4,0)</f>
        <v>Ile-de-France</v>
      </c>
      <c r="D2529" s="201">
        <v>16628</v>
      </c>
      <c r="E2529" s="189" t="str">
        <f t="shared" si="39"/>
        <v>Tranche B</v>
      </c>
      <c r="F2529" s="119">
        <f>IFERROR((VLOOKUP(E2529,'Simulations - Consolidé'!$A$41:$P$45,13,0)*D2529+VLOOKUP(E2529,'Simulations - Consolidé'!$A$41:$P$45,14,0)),"")*$B$6</f>
        <v>33071.690322580638</v>
      </c>
      <c r="G2529" s="119" t="str" cm="1">
        <f t="array" ref="G2529">IF(SUMIF('BDD de référence'!$B$6:$B$4786,A2529,'BDD de référence'!$I$6:$I$4786)&gt;0,IFERROR((VLOOKUP(E2529,'Volet 1 - Domaines 2&amp;3'!$A$39:$L$43,11,0)*D2529+VLOOKUP(E2529,'Volet 1 - Domaines 2&amp;3'!$A$39:$L$43,12,0))*$B$6,error),"")</f>
        <v/>
      </c>
      <c r="H2529" s="119" t="str" cm="1">
        <f t="array" ref="H2529">IF(SUMIF('BDD de référence'!$B$6:$B$4786,A2529,'BDD de référence'!$J$6:$J$4786)&gt;0,IFERROR((VLOOKUP(E2529,'Volet 1 - Domaines 2&amp;3'!$A$39:$L$43,11,0)*D2529+VLOOKUP(E2529,'Volet 1 - Domaines 2&amp;3'!$A$39:$L$43,12,0))*$B$6,error),"")</f>
        <v/>
      </c>
      <c r="I2529" s="119">
        <f>IFERROR((VLOOKUP(E2529,'Simulations - Consolidé'!$A$41:$P$45,15,0)*D2529+VLOOKUP(E2529,'Simulations - Consolidé'!$A$41:$P$45,16,0)),"")*$C$6</f>
        <v>14376.932808811958</v>
      </c>
      <c r="J2529" s="167">
        <v>9097</v>
      </c>
      <c r="K2529" s="167">
        <v>10916.4</v>
      </c>
      <c r="L2529" s="167">
        <v>8004.85</v>
      </c>
      <c r="M2529" s="167">
        <v>9605.82</v>
      </c>
      <c r="N2529" s="167">
        <v>6193.13</v>
      </c>
      <c r="O2529" s="167">
        <v>7431.76</v>
      </c>
    </row>
    <row r="2530" spans="1:15">
      <c r="A2530" s="1" t="s">
        <v>10659</v>
      </c>
      <c r="B2530" s="1" t="str">
        <f>VLOOKUP(A2530,'BDD de référence'!$B$5:$D$5006,3,0)</f>
        <v>91</v>
      </c>
      <c r="C2530" s="1" t="str">
        <f>VLOOKUP(A2530,'BDD de référence'!$B$5:$E$5006,4,0)</f>
        <v>Ile-de-France</v>
      </c>
      <c r="D2530" s="201">
        <v>28086.5</v>
      </c>
      <c r="E2530" s="189" t="str">
        <f t="shared" si="39"/>
        <v>Tranche C</v>
      </c>
      <c r="F2530" s="119">
        <f>IFERROR((VLOOKUP(E2530,'Simulations - Consolidé'!$A$41:$P$45,13,0)*D2530+VLOOKUP(E2530,'Simulations - Consolidé'!$A$41:$P$45,14,0)),"")*$B$6</f>
        <v>43134.214698795178</v>
      </c>
      <c r="G2530" s="119" t="str" cm="1">
        <f t="array" ref="G2530">IF(SUMIF('BDD de référence'!$B$6:$B$4786,A2530,'BDD de référence'!$I$6:$I$4786)&gt;0,IFERROR((VLOOKUP(E2530,'Volet 1 - Domaines 2&amp;3'!$A$39:$L$43,11,0)*D2530+VLOOKUP(E2530,'Volet 1 - Domaines 2&amp;3'!$A$39:$L$43,12,0))*$B$6,error),"")</f>
        <v/>
      </c>
      <c r="H2530" s="119" cm="1">
        <f t="array" ref="H2530">IF(SUMIF('BDD de référence'!$B$6:$B$4786,A2530,'BDD de référence'!$J$6:$J$4786)&gt;0,IFERROR((VLOOKUP(E2530,'Volet 1 - Domaines 2&amp;3'!$A$39:$L$43,11,0)*D2530+VLOOKUP(E2530,'Volet 1 - Domaines 2&amp;3'!$A$39:$L$43,12,0))*$B$6,error),"")</f>
        <v>22694.995903614457</v>
      </c>
      <c r="I2530" s="119">
        <f>IFERROR((VLOOKUP(E2530,'Simulations - Consolidé'!$A$41:$P$45,15,0)*D2530+VLOOKUP(E2530,'Simulations - Consolidé'!$A$41:$P$45,16,0)),"")*$C$6</f>
        <v>18751.315715545112</v>
      </c>
      <c r="J2530" s="167">
        <v>11439.1</v>
      </c>
      <c r="K2530" s="167">
        <v>13726.92</v>
      </c>
      <c r="L2530" s="167">
        <v>9886.2199999999993</v>
      </c>
      <c r="M2530" s="167">
        <v>11863.47</v>
      </c>
      <c r="N2530" s="167">
        <v>6935.9</v>
      </c>
      <c r="O2530" s="167">
        <v>8323.08</v>
      </c>
    </row>
    <row r="2531" spans="1:15">
      <c r="A2531" s="1" t="s">
        <v>10694</v>
      </c>
      <c r="B2531" s="1" t="str">
        <f>VLOOKUP(A2531,'BDD de référence'!$B$5:$D$5006,3,0)</f>
        <v>91</v>
      </c>
      <c r="C2531" s="1" t="str">
        <f>VLOOKUP(A2531,'BDD de référence'!$B$5:$E$5006,4,0)</f>
        <v>Ile-de-France</v>
      </c>
      <c r="D2531" s="201">
        <v>16459.5</v>
      </c>
      <c r="E2531" s="189" t="str">
        <f t="shared" si="39"/>
        <v>Tranche B</v>
      </c>
      <c r="F2531" s="119">
        <f>IFERROR((VLOOKUP(E2531,'Simulations - Consolidé'!$A$41:$P$45,13,0)*D2531+VLOOKUP(E2531,'Simulations - Consolidé'!$A$41:$P$45,14,0)),"")*$B$6</f>
        <v>32849.922580645158</v>
      </c>
      <c r="G2531" s="119" t="str" cm="1">
        <f t="array" ref="G2531">IF(SUMIF('BDD de référence'!$B$6:$B$4786,A2531,'BDD de référence'!$I$6:$I$4786)&gt;0,IFERROR((VLOOKUP(E2531,'Volet 1 - Domaines 2&amp;3'!$A$39:$L$43,11,0)*D2531+VLOOKUP(E2531,'Volet 1 - Domaines 2&amp;3'!$A$39:$L$43,12,0))*$B$6,error),"")</f>
        <v/>
      </c>
      <c r="H2531" s="119" t="str" cm="1">
        <f t="array" ref="H2531">IF(SUMIF('BDD de référence'!$B$6:$B$4786,A2531,'BDD de référence'!$J$6:$J$4786)&gt;0,IFERROR((VLOOKUP(E2531,'Volet 1 - Domaines 2&amp;3'!$A$39:$L$43,11,0)*D2531+VLOOKUP(E2531,'Volet 1 - Domaines 2&amp;3'!$A$39:$L$43,12,0))*$B$6,error),"")</f>
        <v/>
      </c>
      <c r="I2531" s="119">
        <f>IFERROR((VLOOKUP(E2531,'Simulations - Consolidé'!$A$41:$P$45,15,0)*D2531+VLOOKUP(E2531,'Simulations - Consolidé'!$A$41:$P$45,16,0)),"")*$C$6</f>
        <v>14280.525885129819</v>
      </c>
      <c r="J2531" s="167">
        <v>9047.17</v>
      </c>
      <c r="K2531" s="167">
        <v>10856.61</v>
      </c>
      <c r="L2531" s="167">
        <v>7959.55</v>
      </c>
      <c r="M2531" s="167">
        <v>9551.4599999999991</v>
      </c>
      <c r="N2531" s="167">
        <v>6179.54</v>
      </c>
      <c r="O2531" s="167">
        <v>7415.45</v>
      </c>
    </row>
    <row r="2532" spans="1:15">
      <c r="A2532" s="1" t="s">
        <v>10704</v>
      </c>
      <c r="B2532" s="1" t="str">
        <f>VLOOKUP(A2532,'BDD de référence'!$B$5:$D$5006,3,0)</f>
        <v>91</v>
      </c>
      <c r="C2532" s="1" t="str">
        <f>VLOOKUP(A2532,'BDD de référence'!$B$5:$E$5006,4,0)</f>
        <v>Ile-de-France</v>
      </c>
      <c r="D2532" s="201">
        <v>13669</v>
      </c>
      <c r="E2532" s="189" t="str">
        <f t="shared" si="39"/>
        <v>Tranche B</v>
      </c>
      <c r="F2532" s="119">
        <f>IFERROR((VLOOKUP(E2532,'Simulations - Consolidé'!$A$41:$P$45,13,0)*D2532+VLOOKUP(E2532,'Simulations - Consolidé'!$A$41:$P$45,14,0)),"")*$B$6</f>
        <v>29177.264516129027</v>
      </c>
      <c r="G2532" s="119" t="str" cm="1">
        <f t="array" ref="G2532">IF(SUMIF('BDD de référence'!$B$6:$B$4786,A2532,'BDD de référence'!$I$6:$I$4786)&gt;0,IFERROR((VLOOKUP(E2532,'Volet 1 - Domaines 2&amp;3'!$A$39:$L$43,11,0)*D2532+VLOOKUP(E2532,'Volet 1 - Domaines 2&amp;3'!$A$39:$L$43,12,0))*$B$6,error),"")</f>
        <v/>
      </c>
      <c r="H2532" s="119" t="str" cm="1">
        <f t="array" ref="H2532">IF(SUMIF('BDD de référence'!$B$6:$B$4786,A2532,'BDD de référence'!$J$6:$J$4786)&gt;0,IFERROR((VLOOKUP(E2532,'Volet 1 - Domaines 2&amp;3'!$A$39:$L$43,11,0)*D2532+VLOOKUP(E2532,'Volet 1 - Domaines 2&amp;3'!$A$39:$L$43,12,0))*$B$6,error),"")</f>
        <v/>
      </c>
      <c r="I2532" s="119">
        <f>IFERROR((VLOOKUP(E2532,'Simulations - Consolidé'!$A$41:$P$45,15,0)*D2532+VLOOKUP(E2532,'Simulations - Consolidé'!$A$41:$P$45,16,0)),"")*$C$6</f>
        <v>12683.947128245476</v>
      </c>
      <c r="J2532" s="167">
        <v>8222.02</v>
      </c>
      <c r="K2532" s="167">
        <v>9866.43</v>
      </c>
      <c r="L2532" s="167">
        <v>7209.42</v>
      </c>
      <c r="M2532" s="167">
        <v>8651.31</v>
      </c>
      <c r="N2532" s="167">
        <v>5954.5</v>
      </c>
      <c r="O2532" s="167">
        <v>7145.4</v>
      </c>
    </row>
    <row r="2533" spans="1:15">
      <c r="A2533" s="1" t="s">
        <v>10678</v>
      </c>
      <c r="B2533" s="1" t="str">
        <f>VLOOKUP(A2533,'BDD de référence'!$B$5:$D$5006,3,0)</f>
        <v>91</v>
      </c>
      <c r="C2533" s="1" t="str">
        <f>VLOOKUP(A2533,'BDD de référence'!$B$5:$E$5006,4,0)</f>
        <v>Ile-de-France</v>
      </c>
      <c r="D2533" s="201">
        <v>19551</v>
      </c>
      <c r="E2533" s="189" t="str">
        <f t="shared" si="39"/>
        <v>Tranche B</v>
      </c>
      <c r="F2533" s="119">
        <f>IFERROR((VLOOKUP(E2533,'Simulations - Consolidé'!$A$41:$P$45,13,0)*D2533+VLOOKUP(E2533,'Simulations - Consolidé'!$A$41:$P$45,14,0)),"")*$B$6</f>
        <v>36918.735483870965</v>
      </c>
      <c r="G2533" s="119" t="str" cm="1">
        <f t="array" ref="G2533">IF(SUMIF('BDD de référence'!$B$6:$B$4786,A2533,'BDD de référence'!$I$6:$I$4786)&gt;0,IFERROR((VLOOKUP(E2533,'Volet 1 - Domaines 2&amp;3'!$A$39:$L$43,11,0)*D2533+VLOOKUP(E2533,'Volet 1 - Domaines 2&amp;3'!$A$39:$L$43,12,0))*$B$6,error),"")</f>
        <v/>
      </c>
      <c r="H2533" s="119" t="str" cm="1">
        <f t="array" ref="H2533">IF(SUMIF('BDD de référence'!$B$6:$B$4786,A2533,'BDD de référence'!$J$6:$J$4786)&gt;0,IFERROR((VLOOKUP(E2533,'Volet 1 - Domaines 2&amp;3'!$A$39:$L$43,11,0)*D2533+VLOOKUP(E2533,'Volet 1 - Domaines 2&amp;3'!$A$39:$L$43,12,0))*$B$6,error),"")</f>
        <v/>
      </c>
      <c r="I2533" s="119">
        <f>IFERROR((VLOOKUP(E2533,'Simulations - Consolidé'!$A$41:$P$45,15,0)*D2533+VLOOKUP(E2533,'Simulations - Consolidé'!$A$41:$P$45,16,0)),"")*$C$6</f>
        <v>16049.321164437451</v>
      </c>
      <c r="J2533" s="167">
        <v>9961.33</v>
      </c>
      <c r="K2533" s="167">
        <v>11953.6</v>
      </c>
      <c r="L2533" s="167">
        <v>8790.6</v>
      </c>
      <c r="M2533" s="167">
        <v>10548.72</v>
      </c>
      <c r="N2533" s="167">
        <v>6428.85</v>
      </c>
      <c r="O2533" s="167">
        <v>7714.62</v>
      </c>
    </row>
    <row r="2534" spans="1:15">
      <c r="A2534" s="1" t="s">
        <v>10674</v>
      </c>
      <c r="B2534" s="1" t="str">
        <f>VLOOKUP(A2534,'BDD de référence'!$B$5:$D$5006,3,0)</f>
        <v>91</v>
      </c>
      <c r="C2534" s="1" t="str">
        <f>VLOOKUP(A2534,'BDD de référence'!$B$5:$E$5006,4,0)</f>
        <v>Ile-de-France</v>
      </c>
      <c r="D2534" s="201">
        <v>21072</v>
      </c>
      <c r="E2534" s="189" t="str">
        <f t="shared" si="39"/>
        <v>Tranche B</v>
      </c>
      <c r="F2534" s="119">
        <f>IFERROR((VLOOKUP(E2534,'Simulations - Consolidé'!$A$41:$P$45,13,0)*D2534+VLOOKUP(E2534,'Simulations - Consolidé'!$A$41:$P$45,14,0)),"")*$B$6</f>
        <v>38920.567741935483</v>
      </c>
      <c r="G2534" s="119" t="str" cm="1">
        <f t="array" ref="G2534">IF(SUMIF('BDD de référence'!$B$6:$B$4786,A2534,'BDD de référence'!$I$6:$I$4786)&gt;0,IFERROR((VLOOKUP(E2534,'Volet 1 - Domaines 2&amp;3'!$A$39:$L$43,11,0)*D2534+VLOOKUP(E2534,'Volet 1 - Domaines 2&amp;3'!$A$39:$L$43,12,0))*$B$6,error),"")</f>
        <v/>
      </c>
      <c r="H2534" s="119" t="str" cm="1">
        <f t="array" ref="H2534">IF(SUMIF('BDD de référence'!$B$6:$B$4786,A2534,'BDD de référence'!$J$6:$J$4786)&gt;0,IFERROR((VLOOKUP(E2534,'Volet 1 - Domaines 2&amp;3'!$A$39:$L$43,11,0)*D2534+VLOOKUP(E2534,'Volet 1 - Domaines 2&amp;3'!$A$39:$L$43,12,0))*$B$6,error),"")</f>
        <v/>
      </c>
      <c r="I2534" s="119">
        <f>IFERROR((VLOOKUP(E2534,'Simulations - Consolidé'!$A$41:$P$45,15,0)*D2534+VLOOKUP(E2534,'Simulations - Consolidé'!$A$41:$P$45,16,0)),"")*$C$6</f>
        <v>16919.558143194336</v>
      </c>
      <c r="J2534" s="167">
        <v>10411.09</v>
      </c>
      <c r="K2534" s="167">
        <v>12493.31</v>
      </c>
      <c r="L2534" s="167">
        <v>9199.4699999999993</v>
      </c>
      <c r="M2534" s="167">
        <v>11039.37</v>
      </c>
      <c r="N2534" s="167">
        <v>6551.51</v>
      </c>
      <c r="O2534" s="167">
        <v>7861.8200000000006</v>
      </c>
    </row>
    <row r="2535" spans="1:15">
      <c r="A2535" s="1" t="s">
        <v>10699</v>
      </c>
      <c r="B2535" s="1" t="str">
        <f>VLOOKUP(A2535,'BDD de référence'!$B$5:$D$5006,3,0)</f>
        <v>91</v>
      </c>
      <c r="C2535" s="1" t="str">
        <f>VLOOKUP(A2535,'BDD de référence'!$B$5:$E$5006,4,0)</f>
        <v>Ile-de-France</v>
      </c>
      <c r="D2535" s="201">
        <v>14614.5</v>
      </c>
      <c r="E2535" s="189" t="str">
        <f t="shared" si="39"/>
        <v>Tranche B</v>
      </c>
      <c r="F2535" s="119">
        <f>IFERROR((VLOOKUP(E2535,'Simulations - Consolidé'!$A$41:$P$45,13,0)*D2535+VLOOKUP(E2535,'Simulations - Consolidé'!$A$41:$P$45,14,0)),"")*$B$6</f>
        <v>30421.664516129025</v>
      </c>
      <c r="G2535" s="119" cm="1">
        <f t="array" ref="G2535">IF(SUMIF('BDD de référence'!$B$6:$B$4786,A2535,'BDD de référence'!$I$6:$I$4786)&gt;0,IFERROR((VLOOKUP(E2535,'Volet 1 - Domaines 2&amp;3'!$A$39:$L$43,11,0)*D2535+VLOOKUP(E2535,'Volet 1 - Domaines 2&amp;3'!$A$39:$L$43,12,0))*$B$6,error),"")</f>
        <v>16478.401612903224</v>
      </c>
      <c r="H2535" s="119" t="str" cm="1">
        <f t="array" ref="H2535">IF(SUMIF('BDD de référence'!$B$6:$B$4786,A2535,'BDD de référence'!$J$6:$J$4786)&gt;0,IFERROR((VLOOKUP(E2535,'Volet 1 - Domaines 2&amp;3'!$A$39:$L$43,11,0)*D2535+VLOOKUP(E2535,'Volet 1 - Domaines 2&amp;3'!$A$39:$L$43,12,0))*$B$6,error),"")</f>
        <v/>
      </c>
      <c r="I2535" s="119">
        <f>IFERROR((VLOOKUP(E2535,'Simulations - Consolidé'!$A$41:$P$45,15,0)*D2535+VLOOKUP(E2535,'Simulations - Consolidé'!$A$41:$P$45,16,0)),"")*$C$6</f>
        <v>13224.912981904012</v>
      </c>
      <c r="J2535" s="167">
        <v>8501.6</v>
      </c>
      <c r="K2535" s="167">
        <v>10201.92</v>
      </c>
      <c r="L2535" s="167">
        <v>7463.59</v>
      </c>
      <c r="M2535" s="167">
        <v>8956.31</v>
      </c>
      <c r="N2535" s="167">
        <v>6030.75</v>
      </c>
      <c r="O2535" s="167">
        <v>7236.9</v>
      </c>
    </row>
    <row r="2536" spans="1:15">
      <c r="A2536" s="1" t="s">
        <v>10625</v>
      </c>
      <c r="B2536" s="1" t="str">
        <f>VLOOKUP(A2536,'BDD de référence'!$B$5:$D$5006,3,0)</f>
        <v>91</v>
      </c>
      <c r="C2536" s="1" t="str">
        <f>VLOOKUP(A2536,'BDD de référence'!$B$5:$E$5006,4,0)</f>
        <v>Ile-de-France</v>
      </c>
      <c r="D2536" s="201">
        <v>95938.5</v>
      </c>
      <c r="E2536" s="189" t="str">
        <f t="shared" si="39"/>
        <v>Tranche C</v>
      </c>
      <c r="F2536" s="119">
        <f>IFERROR((VLOOKUP(E2536,'Simulations - Consolidé'!$A$41:$P$45,13,0)*D2536+VLOOKUP(E2536,'Simulations - Consolidé'!$A$41:$P$45,14,0)),"")*$B$6</f>
        <v>71484.905783132534</v>
      </c>
      <c r="G2536" s="119" t="str" cm="1">
        <f t="array" ref="G2536">IF(SUMIF('BDD de référence'!$B$6:$B$4786,A2536,'BDD de référence'!$I$6:$I$4786)&gt;0,IFERROR((VLOOKUP(E2536,'Volet 1 - Domaines 2&amp;3'!$A$39:$L$43,11,0)*D2536+VLOOKUP(E2536,'Volet 1 - Domaines 2&amp;3'!$A$39:$L$43,12,0))*$B$6,error),"")</f>
        <v/>
      </c>
      <c r="H2536" s="119" cm="1">
        <f t="array" ref="H2536">IF(SUMIF('BDD de référence'!$B$6:$B$4786,A2536,'BDD de référence'!$J$6:$J$4786)&gt;0,IFERROR((VLOOKUP(E2536,'Volet 1 - Domaines 2&amp;3'!$A$39:$L$43,11,0)*D2536+VLOOKUP(E2536,'Volet 1 - Domaines 2&amp;3'!$A$39:$L$43,12,0))*$B$6,error),"")</f>
        <v>29921.642650602407</v>
      </c>
      <c r="I2536" s="119">
        <f>IFERROR((VLOOKUP(E2536,'Simulations - Consolidé'!$A$41:$P$45,15,0)*D2536+VLOOKUP(E2536,'Simulations - Consolidé'!$A$41:$P$45,16,0)),"")*$C$6</f>
        <v>31075.934651777839</v>
      </c>
      <c r="J2536" s="167">
        <v>18796.55</v>
      </c>
      <c r="K2536" s="167">
        <v>22555.86</v>
      </c>
      <c r="L2536" s="167">
        <v>13564.95</v>
      </c>
      <c r="M2536" s="167">
        <v>16277.94</v>
      </c>
      <c r="N2536" s="167">
        <v>10205.880000000001</v>
      </c>
      <c r="O2536" s="167">
        <v>12247.06</v>
      </c>
    </row>
    <row r="2537" spans="1:15">
      <c r="A2537" s="1" t="s">
        <v>10662</v>
      </c>
      <c r="B2537" s="1" t="str">
        <f>VLOOKUP(A2537,'BDD de référence'!$B$5:$D$5006,3,0)</f>
        <v>91</v>
      </c>
      <c r="C2537" s="1" t="str">
        <f>VLOOKUP(A2537,'BDD de référence'!$B$5:$E$5006,4,0)</f>
        <v>Ile-de-France</v>
      </c>
      <c r="D2537" s="201">
        <v>27884</v>
      </c>
      <c r="E2537" s="189" t="str">
        <f t="shared" si="39"/>
        <v>Tranche C</v>
      </c>
      <c r="F2537" s="119">
        <f>IFERROR((VLOOKUP(E2537,'Simulations - Consolidé'!$A$41:$P$45,13,0)*D2537+VLOOKUP(E2537,'Simulations - Consolidé'!$A$41:$P$45,14,0)),"")*$B$6</f>
        <v>43049.603855421687</v>
      </c>
      <c r="G2537" s="119" t="str" cm="1">
        <f t="array" ref="G2537">IF(SUMIF('BDD de référence'!$B$6:$B$4786,A2537,'BDD de référence'!$I$6:$I$4786)&gt;0,IFERROR((VLOOKUP(E2537,'Volet 1 - Domaines 2&amp;3'!$A$39:$L$43,11,0)*D2537+VLOOKUP(E2537,'Volet 1 - Domaines 2&amp;3'!$A$39:$L$43,12,0))*$B$6,error),"")</f>
        <v/>
      </c>
      <c r="H2537" s="119" cm="1">
        <f t="array" ref="H2537">IF(SUMIF('BDD de référence'!$B$6:$B$4786,A2537,'BDD de référence'!$J$6:$J$4786)&gt;0,IFERROR((VLOOKUP(E2537,'Volet 1 - Domaines 2&amp;3'!$A$39:$L$43,11,0)*D2537+VLOOKUP(E2537,'Volet 1 - Domaines 2&amp;3'!$A$39:$L$43,12,0))*$B$6,error),"")</f>
        <v>22673.428433734938</v>
      </c>
      <c r="I2537" s="119">
        <f>IFERROR((VLOOKUP(E2537,'Simulations - Consolidé'!$A$41:$P$45,15,0)*D2537+VLOOKUP(E2537,'Simulations - Consolidé'!$A$41:$P$45,16,0)),"")*$C$6</f>
        <v>18714.533670290923</v>
      </c>
      <c r="J2537" s="167">
        <v>11417.15</v>
      </c>
      <c r="K2537" s="167">
        <v>13700.58</v>
      </c>
      <c r="L2537" s="167">
        <v>9875.25</v>
      </c>
      <c r="M2537" s="167">
        <v>11850.3</v>
      </c>
      <c r="N2537" s="167">
        <v>6926.1500000000005</v>
      </c>
      <c r="O2537" s="167">
        <v>8311.3799999999992</v>
      </c>
    </row>
    <row r="2538" spans="1:15">
      <c r="A2538" s="1" t="s">
        <v>10706</v>
      </c>
      <c r="B2538" s="1" t="str">
        <f>VLOOKUP(A2538,'BDD de référence'!$B$5:$D$5006,3,0)</f>
        <v>91</v>
      </c>
      <c r="C2538" s="1" t="str">
        <f>VLOOKUP(A2538,'BDD de référence'!$B$5:$E$5006,4,0)</f>
        <v>Ile-de-France</v>
      </c>
      <c r="D2538" s="201">
        <v>12798</v>
      </c>
      <c r="E2538" s="189" t="str">
        <f t="shared" si="39"/>
        <v>Tranche B</v>
      </c>
      <c r="F2538" s="119">
        <f>IFERROR((VLOOKUP(E2538,'Simulations - Consolidé'!$A$41:$P$45,13,0)*D2538+VLOOKUP(E2538,'Simulations - Consolidé'!$A$41:$P$45,14,0)),"")*$B$6</f>
        <v>28030.916129032255</v>
      </c>
      <c r="G2538" s="119" t="str" cm="1">
        <f t="array" ref="G2538">IF(SUMIF('BDD de référence'!$B$6:$B$4786,A2538,'BDD de référence'!$I$6:$I$4786)&gt;0,IFERROR((VLOOKUP(E2538,'Volet 1 - Domaines 2&amp;3'!$A$39:$L$43,11,0)*D2538+VLOOKUP(E2538,'Volet 1 - Domaines 2&amp;3'!$A$39:$L$43,12,0))*$B$6,error),"")</f>
        <v/>
      </c>
      <c r="H2538" s="119" t="str" cm="1">
        <f t="array" ref="H2538">IF(SUMIF('BDD de référence'!$B$6:$B$4786,A2538,'BDD de référence'!$J$6:$J$4786)&gt;0,IFERROR((VLOOKUP(E2538,'Volet 1 - Domaines 2&amp;3'!$A$39:$L$43,11,0)*D2538+VLOOKUP(E2538,'Volet 1 - Domaines 2&amp;3'!$A$39:$L$43,12,0))*$B$6,error),"")</f>
        <v/>
      </c>
      <c r="I2538" s="119">
        <f>IFERROR((VLOOKUP(E2538,'Simulations - Consolidé'!$A$41:$P$45,15,0)*D2538+VLOOKUP(E2538,'Simulations - Consolidé'!$A$41:$P$45,16,0)),"")*$C$6</f>
        <v>12185.606294256489</v>
      </c>
      <c r="J2538" s="167">
        <v>7964.47</v>
      </c>
      <c r="K2538" s="167">
        <v>9557.3700000000008</v>
      </c>
      <c r="L2538" s="167">
        <v>6975.2800000000007</v>
      </c>
      <c r="M2538" s="167">
        <v>8370.34</v>
      </c>
      <c r="N2538" s="167">
        <v>5884.25</v>
      </c>
      <c r="O2538" s="167">
        <v>7061.1</v>
      </c>
    </row>
    <row r="2539" spans="1:15">
      <c r="A2539" s="1" t="s">
        <v>10710</v>
      </c>
      <c r="B2539" s="1" t="str">
        <f>VLOOKUP(A2539,'BDD de référence'!$B$5:$D$5006,3,0)</f>
        <v>91</v>
      </c>
      <c r="C2539" s="1" t="str">
        <f>VLOOKUP(A2539,'BDD de référence'!$B$5:$E$5006,4,0)</f>
        <v>Ile-de-France</v>
      </c>
      <c r="D2539" s="201">
        <v>9050.5</v>
      </c>
      <c r="E2539" s="189" t="str">
        <f t="shared" si="39"/>
        <v>Tranche B</v>
      </c>
      <c r="F2539" s="119">
        <f>IFERROR((VLOOKUP(E2539,'Simulations - Consolidé'!$A$41:$P$45,13,0)*D2539+VLOOKUP(E2539,'Simulations - Consolidé'!$A$41:$P$45,14,0)),"")*$B$6</f>
        <v>23098.722580645161</v>
      </c>
      <c r="G2539" s="119" cm="1">
        <f t="array" ref="G2539">IF(SUMIF('BDD de référence'!$B$6:$B$4786,A2539,'BDD de référence'!$I$6:$I$4786)&gt;0,IFERROR((VLOOKUP(E2539,'Volet 1 - Domaines 2&amp;3'!$A$39:$L$43,11,0)*D2539+VLOOKUP(E2539,'Volet 1 - Domaines 2&amp;3'!$A$39:$L$43,12,0))*$B$6,error),"")</f>
        <v>12511.808064516128</v>
      </c>
      <c r="H2539" s="119" t="str" cm="1">
        <f t="array" ref="H2539">IF(SUMIF('BDD de référence'!$B$6:$B$4786,A2539,'BDD de référence'!$J$6:$J$4786)&gt;0,IFERROR((VLOOKUP(E2539,'Volet 1 - Domaines 2&amp;3'!$A$39:$L$43,11,0)*D2539+VLOOKUP(E2539,'Volet 1 - Domaines 2&amp;3'!$A$39:$L$43,12,0))*$B$6,error),"")</f>
        <v/>
      </c>
      <c r="I2539" s="119">
        <f>IFERROR((VLOOKUP(E2539,'Simulations - Consolidé'!$A$41:$P$45,15,0)*D2539+VLOOKUP(E2539,'Simulations - Consolidé'!$A$41:$P$45,16,0)),"")*$C$6</f>
        <v>10041.481982690793</v>
      </c>
      <c r="J2539" s="167">
        <v>6856.34</v>
      </c>
      <c r="K2539" s="167">
        <v>8227.61</v>
      </c>
      <c r="L2539" s="167">
        <v>5967.89</v>
      </c>
      <c r="M2539" s="167">
        <v>7161.47</v>
      </c>
      <c r="N2539" s="167">
        <v>5582.04</v>
      </c>
      <c r="O2539" s="167">
        <v>6698.45</v>
      </c>
    </row>
    <row r="2540" spans="1:15">
      <c r="A2540" s="1" t="s">
        <v>10720</v>
      </c>
      <c r="B2540" s="1" t="str">
        <f>VLOOKUP(A2540,'BDD de référence'!$B$5:$D$5006,3,0)</f>
        <v>91</v>
      </c>
      <c r="C2540" s="1" t="str">
        <f>VLOOKUP(A2540,'BDD de référence'!$B$5:$E$5006,4,0)</f>
        <v>Ile-de-France</v>
      </c>
      <c r="D2540" s="201">
        <v>2355.75</v>
      </c>
      <c r="E2540" s="189" t="str">
        <f t="shared" si="39"/>
        <v>Tranche A</v>
      </c>
      <c r="F2540" s="119">
        <f>IFERROR((VLOOKUP(E2540,'Simulations - Consolidé'!$A$41:$P$45,13,0)*D2540+VLOOKUP(E2540,'Simulations - Consolidé'!$A$41:$P$45,14,0)),"")*$B$6</f>
        <v>17016.332142857143</v>
      </c>
      <c r="G2540" s="119" t="str" cm="1">
        <f t="array" ref="G2540">IF(SUMIF('BDD de référence'!$B$6:$B$4786,A2540,'BDD de référence'!$I$6:$I$4786)&gt;0,IFERROR((VLOOKUP(E2540,'Volet 1 - Domaines 2&amp;3'!$A$39:$L$43,11,0)*D2540+VLOOKUP(E2540,'Volet 1 - Domaines 2&amp;3'!$A$39:$L$43,12,0))*$B$6,error),"")</f>
        <v/>
      </c>
      <c r="H2540" s="119" t="str" cm="1">
        <f t="array" ref="H2540">IF(SUMIF('BDD de référence'!$B$6:$B$4786,A2540,'BDD de référence'!$J$6:$J$4786)&gt;0,IFERROR((VLOOKUP(E2540,'Volet 1 - Domaines 2&amp;3'!$A$39:$L$43,11,0)*D2540+VLOOKUP(E2540,'Volet 1 - Domaines 2&amp;3'!$A$39:$L$43,12,0))*$B$6,error),"")</f>
        <v/>
      </c>
      <c r="I2540" s="119">
        <f>IFERROR((VLOOKUP(E2540,'Simulations - Consolidé'!$A$41:$P$45,15,0)*D2540+VLOOKUP(E2540,'Simulations - Consolidé'!$A$41:$P$45,16,0)),"")*$C$6</f>
        <v>7397.3438153310099</v>
      </c>
      <c r="J2540" s="167">
        <v>5144.24</v>
      </c>
      <c r="K2540" s="167">
        <v>6173.09</v>
      </c>
      <c r="L2540" s="167">
        <v>4587.3500000000004</v>
      </c>
      <c r="M2540" s="167">
        <v>5504.82</v>
      </c>
      <c r="N2540" s="167">
        <v>4863.79</v>
      </c>
      <c r="O2540" s="167">
        <v>5836.55</v>
      </c>
    </row>
    <row r="2541" spans="1:15">
      <c r="A2541" s="1" t="s">
        <v>10771</v>
      </c>
      <c r="B2541" s="1" t="str">
        <f>VLOOKUP(A2541,'BDD de référence'!$B$5:$D$5006,3,0)</f>
        <v>92</v>
      </c>
      <c r="C2541" s="1" t="str">
        <f>VLOOKUP(A2541,'BDD de référence'!$B$5:$E$5006,4,0)</f>
        <v>Ile-de-France</v>
      </c>
      <c r="D2541" s="201">
        <v>58888</v>
      </c>
      <c r="E2541" s="189" t="str">
        <f t="shared" si="39"/>
        <v>Tranche C</v>
      </c>
      <c r="F2541" s="119">
        <f>IFERROR((VLOOKUP(E2541,'Simulations - Consolidé'!$A$41:$P$45,13,0)*D2541+VLOOKUP(E2541,'Simulations - Consolidé'!$A$41:$P$45,14,0)),"")*$B$6</f>
        <v>56004.046265060242</v>
      </c>
      <c r="G2541" s="119" cm="1">
        <f t="array" ref="G2541">IF(SUMIF('BDD de référence'!$B$6:$B$4786,A2541,'BDD de référence'!$I$6:$I$4786)&gt;0,IFERROR((VLOOKUP(E2541,'Volet 1 - Domaines 2&amp;3'!$A$39:$L$43,11,0)*D2541+VLOOKUP(E2541,'Volet 1 - Domaines 2&amp;3'!$A$39:$L$43,12,0))*$B$6,error),"")</f>
        <v>25975.541204819274</v>
      </c>
      <c r="H2541" s="119" cm="1">
        <f t="array" ref="H2541">IF(SUMIF('BDD de référence'!$B$6:$B$4786,A2541,'BDD de référence'!$J$6:$J$4786)&gt;0,IFERROR((VLOOKUP(E2541,'Volet 1 - Domaines 2&amp;3'!$A$39:$L$43,11,0)*D2541+VLOOKUP(E2541,'Volet 1 - Domaines 2&amp;3'!$A$39:$L$43,12,0))*$B$6,error),"")</f>
        <v>25975.541204819274</v>
      </c>
      <c r="I2541" s="119">
        <f>IFERROR((VLOOKUP(E2541,'Simulations - Consolidé'!$A$41:$P$45,15,0)*D2541+VLOOKUP(E2541,'Simulations - Consolidé'!$A$41:$P$45,16,0)),"")*$C$6</f>
        <v>24346.091848369088</v>
      </c>
      <c r="J2541" s="167">
        <v>14779.03</v>
      </c>
      <c r="K2541" s="167">
        <v>17734.84</v>
      </c>
      <c r="L2541" s="167">
        <v>11556.19</v>
      </c>
      <c r="M2541" s="167">
        <v>13867.43</v>
      </c>
      <c r="N2541" s="167">
        <v>8420.31</v>
      </c>
      <c r="O2541" s="167">
        <v>10104.380000000001</v>
      </c>
    </row>
    <row r="2542" spans="1:15">
      <c r="A2542" s="1" t="s">
        <v>10804</v>
      </c>
      <c r="B2542" s="1" t="str">
        <f>VLOOKUP(A2542,'BDD de référence'!$B$5:$D$5006,3,0)</f>
        <v>92</v>
      </c>
      <c r="C2542" s="1" t="str">
        <f>VLOOKUP(A2542,'BDD de référence'!$B$5:$E$5006,4,0)</f>
        <v>Ile-de-France</v>
      </c>
      <c r="D2542" s="201">
        <v>25147</v>
      </c>
      <c r="E2542" s="189" t="str">
        <f t="shared" si="39"/>
        <v>Tranche C</v>
      </c>
      <c r="F2542" s="119">
        <f>IFERROR((VLOOKUP(E2542,'Simulations - Consolidé'!$A$41:$P$45,13,0)*D2542+VLOOKUP(E2542,'Simulations - Consolidé'!$A$41:$P$45,14,0)),"")*$B$6</f>
        <v>41905.999518072291</v>
      </c>
      <c r="G2542" s="119" cm="1">
        <f t="array" ref="G2542">IF(SUMIF('BDD de référence'!$B$6:$B$4786,A2542,'BDD de référence'!$I$6:$I$4786)&gt;0,IFERROR((VLOOKUP(E2542,'Volet 1 - Domaines 2&amp;3'!$A$39:$L$43,11,0)*D2542+VLOOKUP(E2542,'Volet 1 - Domaines 2&amp;3'!$A$39:$L$43,12,0))*$B$6,error),"")</f>
        <v>22381.921445783129</v>
      </c>
      <c r="H2542" s="119" cm="1">
        <f t="array" ref="H2542">IF(SUMIF('BDD de référence'!$B$6:$B$4786,A2542,'BDD de référence'!$J$6:$J$4786)&gt;0,IFERROR((VLOOKUP(E2542,'Volet 1 - Domaines 2&amp;3'!$A$39:$L$43,11,0)*D2542+VLOOKUP(E2542,'Volet 1 - Domaines 2&amp;3'!$A$39:$L$43,12,0))*$B$6,error),"")</f>
        <v>22381.921445783129</v>
      </c>
      <c r="I2542" s="119">
        <f>IFERROR((VLOOKUP(E2542,'Simulations - Consolidé'!$A$41:$P$45,15,0)*D2542+VLOOKUP(E2542,'Simulations - Consolidé'!$A$41:$P$45,16,0)),"")*$C$6</f>
        <v>18217.385730238027</v>
      </c>
      <c r="J2542" s="167">
        <v>11120.36</v>
      </c>
      <c r="K2542" s="167">
        <v>13344.44</v>
      </c>
      <c r="L2542" s="167">
        <v>9726.85</v>
      </c>
      <c r="M2542" s="167">
        <v>11672.22</v>
      </c>
      <c r="N2542" s="167">
        <v>6794.24</v>
      </c>
      <c r="O2542" s="167">
        <v>8153.09</v>
      </c>
    </row>
    <row r="2543" spans="1:15">
      <c r="A2543" s="1" t="s">
        <v>10758</v>
      </c>
      <c r="B2543" s="1" t="str">
        <f>VLOOKUP(A2543,'BDD de référence'!$B$5:$D$5006,3,0)</f>
        <v>92</v>
      </c>
      <c r="C2543" s="1" t="str">
        <f>VLOOKUP(A2543,'BDD de référence'!$B$5:$E$5006,4,0)</f>
        <v>Ile-de-France</v>
      </c>
      <c r="D2543" s="201">
        <v>81002.5</v>
      </c>
      <c r="E2543" s="189" t="str">
        <f t="shared" si="39"/>
        <v>Tranche C</v>
      </c>
      <c r="F2543" s="119">
        <f>IFERROR((VLOOKUP(E2543,'Simulations - Consolidé'!$A$41:$P$45,13,0)*D2543+VLOOKUP(E2543,'Simulations - Consolidé'!$A$41:$P$45,14,0)),"")*$B$6</f>
        <v>65244.177108433738</v>
      </c>
      <c r="G2543" s="119" cm="1">
        <f t="array" ref="G2543">IF(SUMIF('BDD de référence'!$B$6:$B$4786,A2543,'BDD de référence'!$I$6:$I$4786)&gt;0,IFERROR((VLOOKUP(E2543,'Volet 1 - Domaines 2&amp;3'!$A$39:$L$43,11,0)*D2543+VLOOKUP(E2543,'Volet 1 - Domaines 2&amp;3'!$A$39:$L$43,12,0))*$B$6,error),"")</f>
        <v>28330.868674698791</v>
      </c>
      <c r="H2543" s="119" t="str" cm="1">
        <f t="array" ref="H2543">IF(SUMIF('BDD de référence'!$B$6:$B$4786,A2543,'BDD de référence'!$J$6:$J$4786)&gt;0,IFERROR((VLOOKUP(E2543,'Volet 1 - Domaines 2&amp;3'!$A$39:$L$43,11,0)*D2543+VLOOKUP(E2543,'Volet 1 - Domaines 2&amp;3'!$A$39:$L$43,12,0))*$B$6,error),"")</f>
        <v/>
      </c>
      <c r="I2543" s="119">
        <f>IFERROR((VLOOKUP(E2543,'Simulations - Consolidé'!$A$41:$P$45,15,0)*D2543+VLOOKUP(E2543,'Simulations - Consolidé'!$A$41:$P$45,16,0)),"")*$C$6</f>
        <v>28362.963649720838</v>
      </c>
      <c r="J2543" s="167">
        <v>17176.989999999998</v>
      </c>
      <c r="K2543" s="167">
        <v>20612.39</v>
      </c>
      <c r="L2543" s="167">
        <v>12755.16</v>
      </c>
      <c r="M2543" s="167">
        <v>15306.2</v>
      </c>
      <c r="N2543" s="167">
        <v>9486.07</v>
      </c>
      <c r="O2543" s="167">
        <v>11383.29</v>
      </c>
    </row>
    <row r="2544" spans="1:15">
      <c r="A2544" s="1" t="s">
        <v>10747</v>
      </c>
      <c r="B2544" s="1" t="str">
        <f>VLOOKUP(A2544,'BDD de référence'!$B$5:$D$5006,3,0)</f>
        <v>92</v>
      </c>
      <c r="C2544" s="1" t="str">
        <f>VLOOKUP(A2544,'BDD de référence'!$B$5:$E$5006,4,0)</f>
        <v>Ile-de-France</v>
      </c>
      <c r="D2544" s="201">
        <v>218856.5</v>
      </c>
      <c r="E2544" s="189" t="str">
        <f t="shared" si="39"/>
        <v>Tranche C</v>
      </c>
      <c r="F2544" s="119">
        <f>IFERROR((VLOOKUP(E2544,'Simulations - Consolidé'!$A$41:$P$45,13,0)*D2544+VLOOKUP(E2544,'Simulations - Consolidé'!$A$41:$P$45,14,0)),"")*$B$6</f>
        <v>122843.89662650604</v>
      </c>
      <c r="G2544" s="119" cm="1">
        <f t="array" ref="G2544">IF(SUMIF('BDD de référence'!$B$6:$B$4786,A2544,'BDD de référence'!$I$6:$I$4786)&gt;0,IFERROR((VLOOKUP(E2544,'Volet 1 - Domaines 2&amp;3'!$A$39:$L$43,11,0)*D2544+VLOOKUP(E2544,'Volet 1 - Domaines 2&amp;3'!$A$39:$L$43,12,0))*$B$6,error),"")</f>
        <v>43013.150120481929</v>
      </c>
      <c r="H2544" s="119" cm="1">
        <f t="array" ref="H2544">IF(SUMIF('BDD de référence'!$B$6:$B$4786,A2544,'BDD de référence'!$J$6:$J$4786)&gt;0,IFERROR((VLOOKUP(E2544,'Volet 1 - Domaines 2&amp;3'!$A$39:$L$43,11,0)*D2544+VLOOKUP(E2544,'Volet 1 - Domaines 2&amp;3'!$A$39:$L$43,12,0))*$B$6,error),"")</f>
        <v>43013.150120481929</v>
      </c>
      <c r="I2544" s="119">
        <f>IFERROR((VLOOKUP(E2544,'Simulations - Consolidé'!$A$41:$P$45,15,0)*D2544+VLOOKUP(E2544,'Simulations - Consolidé'!$A$41:$P$45,16,0)),"")*$C$6</f>
        <v>53402.726940934466</v>
      </c>
      <c r="J2544" s="167">
        <v>32125.01</v>
      </c>
      <c r="K2544" s="167">
        <v>38550.020000000004</v>
      </c>
      <c r="L2544" s="167">
        <v>20229.179999999997</v>
      </c>
      <c r="M2544" s="167">
        <v>24275.019999999997</v>
      </c>
      <c r="N2544" s="167">
        <v>16129.64</v>
      </c>
      <c r="O2544" s="167">
        <v>19355.57</v>
      </c>
    </row>
    <row r="2545" spans="1:15">
      <c r="A2545" s="1" t="s">
        <v>10766</v>
      </c>
      <c r="B2545" s="1" t="str">
        <f>VLOOKUP(A2545,'BDD de référence'!$B$5:$D$5006,3,0)</f>
        <v>92</v>
      </c>
      <c r="C2545" s="1" t="str">
        <f>VLOOKUP(A2545,'BDD de référence'!$B$5:$E$5006,4,0)</f>
        <v>Ile-de-France</v>
      </c>
      <c r="D2545" s="201">
        <v>65074.5</v>
      </c>
      <c r="E2545" s="189" t="str">
        <f t="shared" si="39"/>
        <v>Tranche C</v>
      </c>
      <c r="F2545" s="119">
        <f>IFERROR((VLOOKUP(E2545,'Simulations - Consolidé'!$A$41:$P$45,13,0)*D2545+VLOOKUP(E2545,'Simulations - Consolidé'!$A$41:$P$45,14,0)),"")*$B$6</f>
        <v>58588.959759036137</v>
      </c>
      <c r="G2545" s="119" cm="1">
        <f t="array" ref="G2545">IF(SUMIF('BDD de référence'!$B$6:$B$4786,A2545,'BDD de référence'!$I$6:$I$4786)&gt;0,IFERROR((VLOOKUP(E2545,'Volet 1 - Domaines 2&amp;3'!$A$39:$L$43,11,0)*D2545+VLOOKUP(E2545,'Volet 1 - Domaines 2&amp;3'!$A$39:$L$43,12,0))*$B$6,error),"")</f>
        <v>26634.440722891562</v>
      </c>
      <c r="H2545" s="119" cm="1">
        <f t="array" ref="H2545">IF(SUMIF('BDD de référence'!$B$6:$B$4786,A2545,'BDD de référence'!$J$6:$J$4786)&gt;0,IFERROR((VLOOKUP(E2545,'Volet 1 - Domaines 2&amp;3'!$A$39:$L$43,11,0)*D2545+VLOOKUP(E2545,'Volet 1 - Domaines 2&amp;3'!$A$39:$L$43,12,0))*$B$6,error),"")</f>
        <v>26634.440722891562</v>
      </c>
      <c r="I2545" s="119">
        <f>IFERROR((VLOOKUP(E2545,'Simulations - Consolidé'!$A$41:$P$45,15,0)*D2545+VLOOKUP(E2545,'Simulations - Consolidé'!$A$41:$P$45,16,0)),"")*$C$6</f>
        <v>25469.806035850721</v>
      </c>
      <c r="J2545" s="167">
        <v>15449.85</v>
      </c>
      <c r="K2545" s="167">
        <v>18539.82</v>
      </c>
      <c r="L2545" s="167">
        <v>11891.6</v>
      </c>
      <c r="M2545" s="167">
        <v>14269.92</v>
      </c>
      <c r="N2545" s="167">
        <v>8718.4500000000007</v>
      </c>
      <c r="O2545" s="167">
        <v>10462.14</v>
      </c>
    </row>
    <row r="2546" spans="1:15">
      <c r="A2546" s="1" t="s">
        <v>10880</v>
      </c>
      <c r="B2546" s="1" t="str">
        <f>VLOOKUP(A2546,'BDD de référence'!$B$5:$D$5006,3,0)</f>
        <v>92</v>
      </c>
      <c r="C2546" s="1" t="str">
        <f>VLOOKUP(A2546,'BDD de référence'!$B$5:$E$5006,4,0)</f>
        <v>Ile-de-France</v>
      </c>
      <c r="D2546" s="201">
        <v>9280.5</v>
      </c>
      <c r="E2546" s="189" t="str">
        <f t="shared" si="39"/>
        <v>Tranche B</v>
      </c>
      <c r="F2546" s="119">
        <f>IFERROR((VLOOKUP(E2546,'Simulations - Consolidé'!$A$41:$P$45,13,0)*D2546+VLOOKUP(E2546,'Simulations - Consolidé'!$A$41:$P$45,14,0)),"")*$B$6</f>
        <v>23401.432258064513</v>
      </c>
      <c r="G2546" s="119" t="str" cm="1">
        <f t="array" ref="G2546">IF(SUMIF('BDD de référence'!$B$6:$B$4786,A2546,'BDD de référence'!$I$6:$I$4786)&gt;0,IFERROR((VLOOKUP(E2546,'Volet 1 - Domaines 2&amp;3'!$A$39:$L$43,11,0)*D2546+VLOOKUP(E2546,'Volet 1 - Domaines 2&amp;3'!$A$39:$L$43,12,0))*$B$6,error),"")</f>
        <v/>
      </c>
      <c r="H2546" s="119" t="str" cm="1">
        <f t="array" ref="H2546">IF(SUMIF('BDD de référence'!$B$6:$B$4786,A2546,'BDD de référence'!$J$6:$J$4786)&gt;0,IFERROR((VLOOKUP(E2546,'Volet 1 - Domaines 2&amp;3'!$A$39:$L$43,11,0)*D2546+VLOOKUP(E2546,'Volet 1 - Domaines 2&amp;3'!$A$39:$L$43,12,0))*$B$6,error),"")</f>
        <v/>
      </c>
      <c r="I2546" s="119">
        <f>IFERROR((VLOOKUP(E2546,'Simulations - Consolidé'!$A$41:$P$45,15,0)*D2546+VLOOKUP(E2546,'Simulations - Consolidé'!$A$41:$P$45,16,0)),"")*$C$6</f>
        <v>10173.076003147127</v>
      </c>
      <c r="J2546" s="167">
        <v>6924.35</v>
      </c>
      <c r="K2546" s="167">
        <v>8309.2199999999993</v>
      </c>
      <c r="L2546" s="167">
        <v>6029.71</v>
      </c>
      <c r="M2546" s="167">
        <v>7235.66</v>
      </c>
      <c r="N2546" s="167">
        <v>5600.59</v>
      </c>
      <c r="O2546" s="167">
        <v>6720.71</v>
      </c>
    </row>
    <row r="2547" spans="1:15">
      <c r="A2547" s="1" t="s">
        <v>10919</v>
      </c>
      <c r="B2547" s="1" t="str">
        <f>VLOOKUP(A2547,'BDD de référence'!$B$5:$D$5006,3,0)</f>
        <v>92</v>
      </c>
      <c r="C2547" s="1" t="str">
        <f>VLOOKUP(A2547,'BDD de référence'!$B$5:$E$5006,4,0)</f>
        <v>Ile-de-France</v>
      </c>
      <c r="D2547" s="201">
        <v>1512</v>
      </c>
      <c r="E2547" s="189" t="str">
        <f t="shared" si="39"/>
        <v>Tranche A</v>
      </c>
      <c r="F2547" s="119">
        <f>IFERROR((VLOOKUP(E2547,'Simulations - Consolidé'!$A$41:$P$45,13,0)*D2547+VLOOKUP(E2547,'Simulations - Consolidé'!$A$41:$P$45,14,0)),"")*$B$6</f>
        <v>16401.599999999999</v>
      </c>
      <c r="G2547" s="119" t="str" cm="1">
        <f t="array" ref="G2547">IF(SUMIF('BDD de référence'!$B$6:$B$4786,A2547,'BDD de référence'!$I$6:$I$4786)&gt;0,IFERROR((VLOOKUP(E2547,'Volet 1 - Domaines 2&amp;3'!$A$39:$L$43,11,0)*D2547+VLOOKUP(E2547,'Volet 1 - Domaines 2&amp;3'!$A$39:$L$43,12,0))*$B$6,error),"")</f>
        <v/>
      </c>
      <c r="H2547" s="119" t="str" cm="1">
        <f t="array" ref="H2547">IF(SUMIF('BDD de référence'!$B$6:$B$4786,A2547,'BDD de référence'!$J$6:$J$4786)&gt;0,IFERROR((VLOOKUP(E2547,'Volet 1 - Domaines 2&amp;3'!$A$39:$L$43,11,0)*D2547+VLOOKUP(E2547,'Volet 1 - Domaines 2&amp;3'!$A$39:$L$43,12,0))*$B$6,error),"")</f>
        <v/>
      </c>
      <c r="I2547" s="119">
        <f>IFERROR((VLOOKUP(E2547,'Simulations - Consolidé'!$A$41:$P$45,15,0)*D2547+VLOOKUP(E2547,'Simulations - Consolidé'!$A$41:$P$45,16,0)),"")*$C$6</f>
        <v>7130.1073170731706</v>
      </c>
      <c r="J2547" s="167">
        <v>4943.34</v>
      </c>
      <c r="K2547" s="167">
        <v>5932.01</v>
      </c>
      <c r="L2547" s="167">
        <v>4436.67</v>
      </c>
      <c r="M2547" s="167">
        <v>5324.01</v>
      </c>
      <c r="N2547" s="167">
        <v>4763.34</v>
      </c>
      <c r="O2547" s="167">
        <v>5716.01</v>
      </c>
    </row>
    <row r="2548" spans="1:15">
      <c r="A2548" s="1" t="s">
        <v>10807</v>
      </c>
      <c r="B2548" s="1" t="str">
        <f>VLOOKUP(A2548,'BDD de référence'!$B$5:$D$5006,3,0)</f>
        <v>92</v>
      </c>
      <c r="C2548" s="1" t="str">
        <f>VLOOKUP(A2548,'BDD de référence'!$B$5:$E$5006,4,0)</f>
        <v>Ile-de-France</v>
      </c>
      <c r="D2548" s="201">
        <v>23501.5</v>
      </c>
      <c r="E2548" s="189" t="str">
        <f t="shared" si="39"/>
        <v>Tranche C</v>
      </c>
      <c r="F2548" s="119">
        <f>IFERROR((VLOOKUP(E2548,'Simulations - Consolidé'!$A$41:$P$45,13,0)*D2548+VLOOKUP(E2548,'Simulations - Consolidé'!$A$41:$P$45,14,0)),"")*$B$6</f>
        <v>41218.458072289155</v>
      </c>
      <c r="G2548" s="119" t="str" cm="1">
        <f t="array" ref="G2548">IF(SUMIF('BDD de référence'!$B$6:$B$4786,A2548,'BDD de référence'!$I$6:$I$4786)&gt;0,IFERROR((VLOOKUP(E2548,'Volet 1 - Domaines 2&amp;3'!$A$39:$L$43,11,0)*D2548+VLOOKUP(E2548,'Volet 1 - Domaines 2&amp;3'!$A$39:$L$43,12,0))*$B$6,error),"")</f>
        <v/>
      </c>
      <c r="H2548" s="119" t="str" cm="1">
        <f t="array" ref="H2548">IF(SUMIF('BDD de référence'!$B$6:$B$4786,A2548,'BDD de référence'!$J$6:$J$4786)&gt;0,IFERROR((VLOOKUP(E2548,'Volet 1 - Domaines 2&amp;3'!$A$39:$L$43,11,0)*D2548+VLOOKUP(E2548,'Volet 1 - Domaines 2&amp;3'!$A$39:$L$43,12,0))*$B$6,error),"")</f>
        <v/>
      </c>
      <c r="I2548" s="119">
        <f>IFERROR((VLOOKUP(E2548,'Simulations - Consolidé'!$A$41:$P$45,15,0)*D2548+VLOOKUP(E2548,'Simulations - Consolidé'!$A$41:$P$45,16,0)),"")*$C$6</f>
        <v>17918.497555098445</v>
      </c>
      <c r="J2548" s="167">
        <v>10941.94</v>
      </c>
      <c r="K2548" s="167">
        <v>13130.33</v>
      </c>
      <c r="L2548" s="167">
        <v>9637.64</v>
      </c>
      <c r="M2548" s="167">
        <v>11565.17</v>
      </c>
      <c r="N2548" s="167">
        <v>6714.9400000000005</v>
      </c>
      <c r="O2548" s="167">
        <v>8057.93</v>
      </c>
    </row>
    <row r="2549" spans="1:15">
      <c r="A2549" s="1" t="s">
        <v>10809</v>
      </c>
      <c r="B2549" s="1" t="str">
        <f>VLOOKUP(A2549,'BDD de référence'!$B$5:$D$5006,3,0)</f>
        <v>92</v>
      </c>
      <c r="C2549" s="1" t="str">
        <f>VLOOKUP(A2549,'BDD de référence'!$B$5:$E$5006,4,0)</f>
        <v>Ile-de-France</v>
      </c>
      <c r="D2549" s="201">
        <v>22671.5</v>
      </c>
      <c r="E2549" s="189" t="str">
        <f t="shared" si="39"/>
        <v>Tranche C</v>
      </c>
      <c r="F2549" s="119">
        <f>IFERROR((VLOOKUP(E2549,'Simulations - Consolidé'!$A$41:$P$45,13,0)*D2549+VLOOKUP(E2549,'Simulations - Consolidé'!$A$41:$P$45,14,0)),"")*$B$6</f>
        <v>40871.658072289152</v>
      </c>
      <c r="G2549" s="119" t="str" cm="1">
        <f t="array" ref="G2549">IF(SUMIF('BDD de référence'!$B$6:$B$4786,A2549,'BDD de référence'!$I$6:$I$4786)&gt;0,IFERROR((VLOOKUP(E2549,'Volet 1 - Domaines 2&amp;3'!$A$39:$L$43,11,0)*D2549+VLOOKUP(E2549,'Volet 1 - Domaines 2&amp;3'!$A$39:$L$43,12,0))*$B$6,error),"")</f>
        <v/>
      </c>
      <c r="H2549" s="119" t="str" cm="1">
        <f t="array" ref="H2549">IF(SUMIF('BDD de référence'!$B$6:$B$4786,A2549,'BDD de référence'!$J$6:$J$4786)&gt;0,IFERROR((VLOOKUP(E2549,'Volet 1 - Domaines 2&amp;3'!$A$39:$L$43,11,0)*D2549+VLOOKUP(E2549,'Volet 1 - Domaines 2&amp;3'!$A$39:$L$43,12,0))*$B$6,error),"")</f>
        <v/>
      </c>
      <c r="I2549" s="119">
        <f>IFERROR((VLOOKUP(E2549,'Simulations - Consolidé'!$A$41:$P$45,15,0)*D2549+VLOOKUP(E2549,'Simulations - Consolidé'!$A$41:$P$45,16,0)),"")*$C$6</f>
        <v>17767.73657948869</v>
      </c>
      <c r="J2549" s="167">
        <v>10851.94</v>
      </c>
      <c r="K2549" s="167">
        <v>13022.33</v>
      </c>
      <c r="L2549" s="167">
        <v>9592.64</v>
      </c>
      <c r="M2549" s="167">
        <v>11511.17</v>
      </c>
      <c r="N2549" s="167">
        <v>6674.9400000000005</v>
      </c>
      <c r="O2549" s="167">
        <v>8009.93</v>
      </c>
    </row>
    <row r="2550" spans="1:15">
      <c r="A2550" s="1" t="s">
        <v>10898</v>
      </c>
      <c r="B2550" s="1" t="str">
        <f>VLOOKUP(A2550,'BDD de référence'!$B$5:$D$5006,3,0)</f>
        <v>92</v>
      </c>
      <c r="C2550" s="1" t="str">
        <f>VLOOKUP(A2550,'BDD de référence'!$B$5:$E$5006,4,0)</f>
        <v>Ile-de-France</v>
      </c>
      <c r="D2550" s="201">
        <v>5176.5</v>
      </c>
      <c r="E2550" s="189" t="str">
        <f t="shared" si="39"/>
        <v>Tranche A</v>
      </c>
      <c r="F2550" s="119">
        <f>IFERROR((VLOOKUP(E2550,'Simulations - Consolidé'!$A$41:$P$45,13,0)*D2550+VLOOKUP(E2550,'Simulations - Consolidé'!$A$41:$P$45,14,0)),"")*$B$6</f>
        <v>19071.45</v>
      </c>
      <c r="G2550" s="119" t="str" cm="1">
        <f t="array" ref="G2550">IF(SUMIF('BDD de référence'!$B$6:$B$4786,A2550,'BDD de référence'!$I$6:$I$4786)&gt;0,IFERROR((VLOOKUP(E2550,'Volet 1 - Domaines 2&amp;3'!$A$39:$L$43,11,0)*D2550+VLOOKUP(E2550,'Volet 1 - Domaines 2&amp;3'!$A$39:$L$43,12,0))*$B$6,error),"")</f>
        <v/>
      </c>
      <c r="H2550" s="119" t="str" cm="1">
        <f t="array" ref="H2550">IF(SUMIF('BDD de référence'!$B$6:$B$4786,A2550,'BDD de référence'!$J$6:$J$4786)&gt;0,IFERROR((VLOOKUP(E2550,'Volet 1 - Domaines 2&amp;3'!$A$39:$L$43,11,0)*D2550+VLOOKUP(E2550,'Volet 1 - Domaines 2&amp;3'!$A$39:$L$43,12,0))*$B$6,error),"")</f>
        <v/>
      </c>
      <c r="I2550" s="119">
        <f>IFERROR((VLOOKUP(E2550,'Simulations - Consolidé'!$A$41:$P$45,15,0)*D2550+VLOOKUP(E2550,'Simulations - Consolidé'!$A$41:$P$45,16,0)),"")*$C$6</f>
        <v>8290.7451219512186</v>
      </c>
      <c r="J2550" s="167">
        <v>5815.84</v>
      </c>
      <c r="K2550" s="167">
        <v>6979.01</v>
      </c>
      <c r="L2550" s="167">
        <v>5091.05</v>
      </c>
      <c r="M2550" s="167">
        <v>6109.26</v>
      </c>
      <c r="N2550" s="167">
        <v>5199.59</v>
      </c>
      <c r="O2550" s="167">
        <v>6239.51</v>
      </c>
    </row>
    <row r="2551" spans="1:15">
      <c r="A2551" s="1" t="s">
        <v>10761</v>
      </c>
      <c r="B2551" s="1" t="str">
        <f>VLOOKUP(A2551,'BDD de référence'!$B$5:$D$5006,3,0)</f>
        <v>92</v>
      </c>
      <c r="C2551" s="1" t="str">
        <f>VLOOKUP(A2551,'BDD de référence'!$B$5:$E$5006,4,0)</f>
        <v>Ile-de-France</v>
      </c>
      <c r="D2551" s="201">
        <v>118104.5</v>
      </c>
      <c r="E2551" s="189" t="str">
        <f t="shared" si="39"/>
        <v>Tranche C</v>
      </c>
      <c r="F2551" s="119">
        <f>IFERROR((VLOOKUP(E2551,'Simulations - Consolidé'!$A$41:$P$45,13,0)*D2551+VLOOKUP(E2551,'Simulations - Consolidé'!$A$41:$P$45,14,0)),"")*$B$6</f>
        <v>80746.554939759037</v>
      </c>
      <c r="G2551" s="119" cm="1">
        <f t="array" ref="G2551">IF(SUMIF('BDD de référence'!$B$6:$B$4786,A2551,'BDD de référence'!$I$6:$I$4786)&gt;0,IFERROR((VLOOKUP(E2551,'Volet 1 - Domaines 2&amp;3'!$A$39:$L$43,11,0)*D2551+VLOOKUP(E2551,'Volet 1 - Domaines 2&amp;3'!$A$39:$L$43,12,0))*$B$6,error),"")</f>
        <v>32282.455180722893</v>
      </c>
      <c r="H2551" s="119" t="str" cm="1">
        <f t="array" ref="H2551">IF(SUMIF('BDD de référence'!$B$6:$B$4786,A2551,'BDD de référence'!$J$6:$J$4786)&gt;0,IFERROR((VLOOKUP(E2551,'Volet 1 - Domaines 2&amp;3'!$A$39:$L$43,11,0)*D2551+VLOOKUP(E2551,'Volet 1 - Domaines 2&amp;3'!$A$39:$L$43,12,0))*$B$6,error),"")</f>
        <v/>
      </c>
      <c r="I2551" s="119">
        <f>IFERROR((VLOOKUP(E2551,'Simulations - Consolidé'!$A$41:$P$45,15,0)*D2551+VLOOKUP(E2551,'Simulations - Consolidé'!$A$41:$P$45,16,0)),"")*$C$6</f>
        <v>35102.160899206581</v>
      </c>
      <c r="J2551" s="167">
        <v>21200.1</v>
      </c>
      <c r="K2551" s="167">
        <v>25440.12</v>
      </c>
      <c r="L2551" s="167">
        <v>14766.72</v>
      </c>
      <c r="M2551" s="167">
        <v>17720.07</v>
      </c>
      <c r="N2551" s="167">
        <v>11274.12</v>
      </c>
      <c r="O2551" s="167">
        <v>13528.95</v>
      </c>
    </row>
    <row r="2552" spans="1:15">
      <c r="A2552" s="1" t="s">
        <v>10924</v>
      </c>
      <c r="B2552" s="1" t="str">
        <f>VLOOKUP(A2552,'BDD de référence'!$B$5:$D$5006,3,0)</f>
        <v>92</v>
      </c>
      <c r="C2552" s="1" t="str">
        <f>VLOOKUP(A2552,'BDD de référence'!$B$5:$E$5006,4,0)</f>
        <v>Ile-de-France</v>
      </c>
      <c r="D2552" s="201">
        <v>1369.5</v>
      </c>
      <c r="E2552" s="189" t="str">
        <f t="shared" si="39"/>
        <v>Tranche A</v>
      </c>
      <c r="F2552" s="119">
        <f>IFERROR((VLOOKUP(E2552,'Simulations - Consolidé'!$A$41:$P$45,13,0)*D2552+VLOOKUP(E2552,'Simulations - Consolidé'!$A$41:$P$45,14,0)),"")*$B$6</f>
        <v>16297.778571428569</v>
      </c>
      <c r="G2552" s="119" t="str" cm="1">
        <f t="array" ref="G2552">IF(SUMIF('BDD de référence'!$B$6:$B$4786,A2552,'BDD de référence'!$I$6:$I$4786)&gt;0,IFERROR((VLOOKUP(E2552,'Volet 1 - Domaines 2&amp;3'!$A$39:$L$43,11,0)*D2552+VLOOKUP(E2552,'Volet 1 - Domaines 2&amp;3'!$A$39:$L$43,12,0))*$B$6,error),"")</f>
        <v/>
      </c>
      <c r="H2552" s="119" t="str" cm="1">
        <f t="array" ref="H2552">IF(SUMIF('BDD de référence'!$B$6:$B$4786,A2552,'BDD de référence'!$J$6:$J$4786)&gt;0,IFERROR((VLOOKUP(E2552,'Volet 1 - Domaines 2&amp;3'!$A$39:$L$43,11,0)*D2552+VLOOKUP(E2552,'Volet 1 - Domaines 2&amp;3'!$A$39:$L$43,12,0))*$B$6,error),"")</f>
        <v/>
      </c>
      <c r="I2552" s="119">
        <f>IFERROR((VLOOKUP(E2552,'Simulations - Consolidé'!$A$41:$P$45,15,0)*D2552+VLOOKUP(E2552,'Simulations - Consolidé'!$A$41:$P$45,16,0)),"")*$C$6</f>
        <v>7084.9740418118463</v>
      </c>
      <c r="J2552" s="167">
        <v>4909.41</v>
      </c>
      <c r="K2552" s="167">
        <v>5891.3</v>
      </c>
      <c r="L2552" s="167">
        <v>4411.2300000000005</v>
      </c>
      <c r="M2552" s="167">
        <v>5293.4800000000005</v>
      </c>
      <c r="N2552" s="167">
        <v>4746.38</v>
      </c>
      <c r="O2552" s="167">
        <v>5695.66</v>
      </c>
    </row>
    <row r="2553" spans="1:15">
      <c r="A2553" s="1" t="s">
        <v>10822</v>
      </c>
      <c r="B2553" s="1" t="str">
        <f>VLOOKUP(A2553,'BDD de référence'!$B$5:$D$5006,3,0)</f>
        <v>92</v>
      </c>
      <c r="C2553" s="1" t="str">
        <f>VLOOKUP(A2553,'BDD de référence'!$B$5:$E$5006,4,0)</f>
        <v>Ile-de-France</v>
      </c>
      <c r="D2553" s="201">
        <v>19167</v>
      </c>
      <c r="E2553" s="189" t="str">
        <f t="shared" si="39"/>
        <v>Tranche B</v>
      </c>
      <c r="F2553" s="119">
        <f>IFERROR((VLOOKUP(E2553,'Simulations - Consolidé'!$A$41:$P$45,13,0)*D2553+VLOOKUP(E2553,'Simulations - Consolidé'!$A$41:$P$45,14,0)),"")*$B$6</f>
        <v>36413.341935483862</v>
      </c>
      <c r="G2553" s="119" t="str" cm="1">
        <f t="array" ref="G2553">IF(SUMIF('BDD de référence'!$B$6:$B$4786,A2553,'BDD de référence'!$I$6:$I$4786)&gt;0,IFERROR((VLOOKUP(E2553,'Volet 1 - Domaines 2&amp;3'!$A$39:$L$43,11,0)*D2553+VLOOKUP(E2553,'Volet 1 - Domaines 2&amp;3'!$A$39:$L$43,12,0))*$B$6,error),"")</f>
        <v/>
      </c>
      <c r="H2553" s="119" t="str" cm="1">
        <f t="array" ref="H2553">IF(SUMIF('BDD de référence'!$B$6:$B$4786,A2553,'BDD de référence'!$J$6:$J$4786)&gt;0,IFERROR((VLOOKUP(E2553,'Volet 1 - Domaines 2&amp;3'!$A$39:$L$43,11,0)*D2553+VLOOKUP(E2553,'Volet 1 - Domaines 2&amp;3'!$A$39:$L$43,12,0))*$B$6,error),"")</f>
        <v/>
      </c>
      <c r="I2553" s="119">
        <f>IFERROR((VLOOKUP(E2553,'Simulations - Consolidé'!$A$41:$P$45,15,0)*D2553+VLOOKUP(E2553,'Simulations - Consolidé'!$A$41:$P$45,16,0)),"")*$C$6</f>
        <v>15829.616365066877</v>
      </c>
      <c r="J2553" s="167">
        <v>9847.7800000000007</v>
      </c>
      <c r="K2553" s="167">
        <v>11817.34</v>
      </c>
      <c r="L2553" s="167">
        <v>8687.3700000000008</v>
      </c>
      <c r="M2553" s="167">
        <v>10424.85</v>
      </c>
      <c r="N2553" s="167">
        <v>6397.89</v>
      </c>
      <c r="O2553" s="167">
        <v>7677.47</v>
      </c>
    </row>
    <row r="2554" spans="1:15">
      <c r="A2554" s="1" t="s">
        <v>10853</v>
      </c>
      <c r="B2554" s="1" t="str">
        <f>VLOOKUP(A2554,'BDD de référence'!$B$5:$D$5006,3,0)</f>
        <v>92</v>
      </c>
      <c r="C2554" s="1" t="str">
        <f>VLOOKUP(A2554,'BDD de référence'!$B$5:$E$5006,4,0)</f>
        <v>Ile-de-France</v>
      </c>
      <c r="D2554" s="201">
        <v>14147</v>
      </c>
      <c r="E2554" s="189" t="str">
        <f t="shared" si="39"/>
        <v>Tranche B</v>
      </c>
      <c r="F2554" s="119">
        <f>IFERROR((VLOOKUP(E2554,'Simulations - Consolidé'!$A$41:$P$45,13,0)*D2554+VLOOKUP(E2554,'Simulations - Consolidé'!$A$41:$P$45,14,0)),"")*$B$6</f>
        <v>29806.374193548385</v>
      </c>
      <c r="G2554" s="119" t="str" cm="1">
        <f t="array" ref="G2554">IF(SUMIF('BDD de référence'!$B$6:$B$4786,A2554,'BDD de référence'!$I$6:$I$4786)&gt;0,IFERROR((VLOOKUP(E2554,'Volet 1 - Domaines 2&amp;3'!$A$39:$L$43,11,0)*D2554+VLOOKUP(E2554,'Volet 1 - Domaines 2&amp;3'!$A$39:$L$43,12,0))*$B$6,error),"")</f>
        <v/>
      </c>
      <c r="H2554" s="119" t="str" cm="1">
        <f t="array" ref="H2554">IF(SUMIF('BDD de référence'!$B$6:$B$4786,A2554,'BDD de référence'!$J$6:$J$4786)&gt;0,IFERROR((VLOOKUP(E2554,'Volet 1 - Domaines 2&amp;3'!$A$39:$L$43,11,0)*D2554+VLOOKUP(E2554,'Volet 1 - Domaines 2&amp;3'!$A$39:$L$43,12,0))*$B$6,error),"")</f>
        <v/>
      </c>
      <c r="I2554" s="119">
        <f>IFERROR((VLOOKUP(E2554,'Simulations - Consolidé'!$A$41:$P$45,15,0)*D2554+VLOOKUP(E2554,'Simulations - Consolidé'!$A$41:$P$45,16,0)),"")*$C$6</f>
        <v>12957.433831628638</v>
      </c>
      <c r="J2554" s="167">
        <v>8363.3700000000008</v>
      </c>
      <c r="K2554" s="167">
        <v>10036.050000000001</v>
      </c>
      <c r="L2554" s="167">
        <v>7337.91</v>
      </c>
      <c r="M2554" s="167">
        <v>8805.5</v>
      </c>
      <c r="N2554" s="167">
        <v>5993.05</v>
      </c>
      <c r="O2554" s="167">
        <v>7191.66</v>
      </c>
    </row>
    <row r="2555" spans="1:15">
      <c r="A2555" s="1" t="s">
        <v>10922</v>
      </c>
      <c r="B2555" s="1" t="str">
        <f>VLOOKUP(A2555,'BDD de référence'!$B$5:$D$5006,3,0)</f>
        <v>92</v>
      </c>
      <c r="C2555" s="1" t="str">
        <f>VLOOKUP(A2555,'BDD de référence'!$B$5:$E$5006,4,0)</f>
        <v>Ile-de-France</v>
      </c>
      <c r="D2555" s="201">
        <v>1494</v>
      </c>
      <c r="E2555" s="189" t="str">
        <f t="shared" si="39"/>
        <v>Tranche A</v>
      </c>
      <c r="F2555" s="119">
        <f>IFERROR((VLOOKUP(E2555,'Simulations - Consolidé'!$A$41:$P$45,13,0)*D2555+VLOOKUP(E2555,'Simulations - Consolidé'!$A$41:$P$45,14,0)),"")*$B$6</f>
        <v>16388.485714285714</v>
      </c>
      <c r="G2555" s="119" t="str" cm="1">
        <f t="array" ref="G2555">IF(SUMIF('BDD de référence'!$B$6:$B$4786,A2555,'BDD de référence'!$I$6:$I$4786)&gt;0,IFERROR((VLOOKUP(E2555,'Volet 1 - Domaines 2&amp;3'!$A$39:$L$43,11,0)*D2555+VLOOKUP(E2555,'Volet 1 - Domaines 2&amp;3'!$A$39:$L$43,12,0))*$B$6,error),"")</f>
        <v/>
      </c>
      <c r="H2555" s="119" t="str" cm="1">
        <f t="array" ref="H2555">IF(SUMIF('BDD de référence'!$B$6:$B$4786,A2555,'BDD de référence'!$J$6:$J$4786)&gt;0,IFERROR((VLOOKUP(E2555,'Volet 1 - Domaines 2&amp;3'!$A$39:$L$43,11,0)*D2555+VLOOKUP(E2555,'Volet 1 - Domaines 2&amp;3'!$A$39:$L$43,12,0))*$B$6,error),"")</f>
        <v/>
      </c>
      <c r="I2555" s="119">
        <f>IFERROR((VLOOKUP(E2555,'Simulations - Consolidé'!$A$41:$P$45,15,0)*D2555+VLOOKUP(E2555,'Simulations - Consolidé'!$A$41:$P$45,16,0)),"")*$C$6</f>
        <v>7124.4062717770039</v>
      </c>
      <c r="J2555" s="167">
        <v>4939.05</v>
      </c>
      <c r="K2555" s="167">
        <v>5926.86</v>
      </c>
      <c r="L2555" s="167">
        <v>4433.46</v>
      </c>
      <c r="M2555" s="167">
        <v>5320.16</v>
      </c>
      <c r="N2555" s="167">
        <v>4761.2</v>
      </c>
      <c r="O2555" s="167">
        <v>5713.44</v>
      </c>
    </row>
    <row r="2556" spans="1:15">
      <c r="A2556" s="1" t="s">
        <v>10769</v>
      </c>
      <c r="B2556" s="1" t="str">
        <f>VLOOKUP(A2556,'BDD de référence'!$B$5:$D$5006,3,0)</f>
        <v>92</v>
      </c>
      <c r="C2556" s="1" t="str">
        <f>VLOOKUP(A2556,'BDD de référence'!$B$5:$E$5006,4,0)</f>
        <v>Ile-de-France</v>
      </c>
      <c r="D2556" s="201">
        <v>117466</v>
      </c>
      <c r="E2556" s="189" t="str">
        <f t="shared" si="39"/>
        <v>Tranche C</v>
      </c>
      <c r="F2556" s="119">
        <f>IFERROR((VLOOKUP(E2556,'Simulations - Consolidé'!$A$41:$P$45,13,0)*D2556+VLOOKUP(E2556,'Simulations - Consolidé'!$A$41:$P$45,14,0)),"")*$B$6</f>
        <v>80479.769638554222</v>
      </c>
      <c r="G2556" s="119" cm="1">
        <f t="array" ref="G2556">IF(SUMIF('BDD de référence'!$B$6:$B$4786,A2556,'BDD de référence'!$I$6:$I$4786)&gt;0,IFERROR((VLOOKUP(E2556,'Volet 1 - Domaines 2&amp;3'!$A$39:$L$43,11,0)*D2556+VLOOKUP(E2556,'Volet 1 - Domaines 2&amp;3'!$A$39:$L$43,12,0))*$B$6,error),"")</f>
        <v>32214.451084337346</v>
      </c>
      <c r="H2556" s="119" cm="1">
        <f t="array" ref="H2556">IF(SUMIF('BDD de référence'!$B$6:$B$4786,A2556,'BDD de référence'!$J$6:$J$4786)&gt;0,IFERROR((VLOOKUP(E2556,'Volet 1 - Domaines 2&amp;3'!$A$39:$L$43,11,0)*D2556+VLOOKUP(E2556,'Volet 1 - Domaines 2&amp;3'!$A$39:$L$43,12,0))*$B$6,error),"")</f>
        <v>32214.451084337346</v>
      </c>
      <c r="I2556" s="119">
        <f>IFERROR((VLOOKUP(E2556,'Simulations - Consolidé'!$A$41:$P$45,15,0)*D2556+VLOOKUP(E2556,'Simulations - Consolidé'!$A$41:$P$45,16,0)),"")*$C$6</f>
        <v>34986.18393182486</v>
      </c>
      <c r="J2556" s="167">
        <v>21130.859999999997</v>
      </c>
      <c r="K2556" s="167">
        <v>25357.039999999997</v>
      </c>
      <c r="L2556" s="167">
        <v>14732.1</v>
      </c>
      <c r="M2556" s="167">
        <v>17678.52</v>
      </c>
      <c r="N2556" s="167">
        <v>11243.35</v>
      </c>
      <c r="O2556" s="167">
        <v>13492.02</v>
      </c>
    </row>
    <row r="2557" spans="1:15">
      <c r="A2557" s="1" t="s">
        <v>516</v>
      </c>
      <c r="B2557" s="1" t="str">
        <f>VLOOKUP(A2557,'BDD de référence'!$B$5:$D$5006,3,0)</f>
        <v>92</v>
      </c>
      <c r="C2557" s="1" t="str">
        <f>VLOOKUP(A2557,'BDD de référence'!$B$5:$E$5006,4,0)</f>
        <v>Ile-de-France</v>
      </c>
      <c r="D2557" s="201">
        <v>6877.5</v>
      </c>
      <c r="E2557" s="189" t="str">
        <f t="shared" si="39"/>
        <v>Tranche A</v>
      </c>
      <c r="F2557" s="119">
        <f>IFERROR((VLOOKUP(E2557,'Simulations - Consolidé'!$A$41:$P$45,13,0)*D2557+VLOOKUP(E2557,'Simulations - Consolidé'!$A$41:$P$45,14,0)),"")*$B$6</f>
        <v>20310.75</v>
      </c>
      <c r="G2557" s="119" t="str" cm="1">
        <f t="array" ref="G2557">IF(SUMIF('BDD de référence'!$B$6:$B$4786,A2557,'BDD de référence'!$I$6:$I$4786)&gt;0,IFERROR((VLOOKUP(E2557,'Volet 1 - Domaines 2&amp;3'!$A$39:$L$43,11,0)*D2557+VLOOKUP(E2557,'Volet 1 - Domaines 2&amp;3'!$A$39:$L$43,12,0))*$B$6,error),"")</f>
        <v/>
      </c>
      <c r="H2557" s="119" t="str" cm="1">
        <f t="array" ref="H2557">IF(SUMIF('BDD de référence'!$B$6:$B$4786,A2557,'BDD de référence'!$J$6:$J$4786)&gt;0,IFERROR((VLOOKUP(E2557,'Volet 1 - Domaines 2&amp;3'!$A$39:$L$43,11,0)*D2557+VLOOKUP(E2557,'Volet 1 - Domaines 2&amp;3'!$A$39:$L$43,12,0))*$B$6,error),"")</f>
        <v/>
      </c>
      <c r="I2557" s="119">
        <f>IFERROR((VLOOKUP(E2557,'Simulations - Consolidé'!$A$41:$P$45,15,0)*D2557+VLOOKUP(E2557,'Simulations - Consolidé'!$A$41:$P$45,16,0)),"")*$C$6</f>
        <v>8829.4939024390242</v>
      </c>
      <c r="J2557" s="167">
        <v>6220.84</v>
      </c>
      <c r="K2557" s="167">
        <v>7465.01</v>
      </c>
      <c r="L2557" s="167">
        <v>5394.8</v>
      </c>
      <c r="M2557" s="167">
        <v>6473.76</v>
      </c>
      <c r="N2557" s="167">
        <v>5402.09</v>
      </c>
      <c r="O2557" s="167">
        <v>6482.51</v>
      </c>
    </row>
    <row r="2558" spans="1:15">
      <c r="A2558" s="1" t="s">
        <v>10861</v>
      </c>
      <c r="B2558" s="1" t="str">
        <f>VLOOKUP(A2558,'BDD de référence'!$B$5:$D$5006,3,0)</f>
        <v>92</v>
      </c>
      <c r="C2558" s="1" t="str">
        <f>VLOOKUP(A2558,'BDD de référence'!$B$5:$E$5006,4,0)</f>
        <v>Ile-de-France</v>
      </c>
      <c r="D2558" s="201">
        <v>13841</v>
      </c>
      <c r="E2558" s="189" t="str">
        <f t="shared" si="39"/>
        <v>Tranche B</v>
      </c>
      <c r="F2558" s="119">
        <f>IFERROR((VLOOKUP(E2558,'Simulations - Consolidé'!$A$41:$P$45,13,0)*D2558+VLOOKUP(E2558,'Simulations - Consolidé'!$A$41:$P$45,14,0)),"")*$B$6</f>
        <v>29403.63870967742</v>
      </c>
      <c r="G2558" s="119" t="str" cm="1">
        <f t="array" ref="G2558">IF(SUMIF('BDD de référence'!$B$6:$B$4786,A2558,'BDD de référence'!$I$6:$I$4786)&gt;0,IFERROR((VLOOKUP(E2558,'Volet 1 - Domaines 2&amp;3'!$A$39:$L$43,11,0)*D2558+VLOOKUP(E2558,'Volet 1 - Domaines 2&amp;3'!$A$39:$L$43,12,0))*$B$6,error),"")</f>
        <v/>
      </c>
      <c r="H2558" s="119" t="str" cm="1">
        <f t="array" ref="H2558">IF(SUMIF('BDD de référence'!$B$6:$B$4786,A2558,'BDD de référence'!$J$6:$J$4786)&gt;0,IFERROR((VLOOKUP(E2558,'Volet 1 - Domaines 2&amp;3'!$A$39:$L$43,11,0)*D2558+VLOOKUP(E2558,'Volet 1 - Domaines 2&amp;3'!$A$39:$L$43,12,0))*$B$6,error),"")</f>
        <v/>
      </c>
      <c r="I2558" s="119">
        <f>IFERROR((VLOOKUP(E2558,'Simulations - Consolidé'!$A$41:$P$45,15,0)*D2558+VLOOKUP(E2558,'Simulations - Consolidé'!$A$41:$P$45,16,0)),"")*$C$6</f>
        <v>12782.356569630212</v>
      </c>
      <c r="J2558" s="167">
        <v>8272.89</v>
      </c>
      <c r="K2558" s="167">
        <v>9927.4699999999993</v>
      </c>
      <c r="L2558" s="167">
        <v>7255.65</v>
      </c>
      <c r="M2558" s="167">
        <v>8706.7800000000007</v>
      </c>
      <c r="N2558" s="167">
        <v>5968.37</v>
      </c>
      <c r="O2558" s="167">
        <v>7162.05</v>
      </c>
    </row>
    <row r="2559" spans="1:15">
      <c r="A2559" s="1" t="s">
        <v>10878</v>
      </c>
      <c r="B2559" s="1" t="str">
        <f>VLOOKUP(A2559,'BDD de référence'!$B$5:$D$5006,3,0)</f>
        <v>92</v>
      </c>
      <c r="C2559" s="1" t="str">
        <f>VLOOKUP(A2559,'BDD de référence'!$B$5:$E$5006,4,0)</f>
        <v>Ile-de-France</v>
      </c>
      <c r="D2559" s="201">
        <v>10347</v>
      </c>
      <c r="E2559" s="189" t="str">
        <f t="shared" si="39"/>
        <v>Tranche B</v>
      </c>
      <c r="F2559" s="119">
        <f>IFERROR((VLOOKUP(E2559,'Simulations - Consolidé'!$A$41:$P$45,13,0)*D2559+VLOOKUP(E2559,'Simulations - Consolidé'!$A$41:$P$45,14,0)),"")*$B$6</f>
        <v>24805.083870967741</v>
      </c>
      <c r="G2559" s="119" t="str" cm="1">
        <f t="array" ref="G2559">IF(SUMIF('BDD de référence'!$B$6:$B$4786,A2559,'BDD de référence'!$I$6:$I$4786)&gt;0,IFERROR((VLOOKUP(E2559,'Volet 1 - Domaines 2&amp;3'!$A$39:$L$43,11,0)*D2559+VLOOKUP(E2559,'Volet 1 - Domaines 2&amp;3'!$A$39:$L$43,12,0))*$B$6,error),"")</f>
        <v/>
      </c>
      <c r="H2559" s="119" t="str" cm="1">
        <f t="array" ref="H2559">IF(SUMIF('BDD de référence'!$B$6:$B$4786,A2559,'BDD de référence'!$J$6:$J$4786)&gt;0,IFERROR((VLOOKUP(E2559,'Volet 1 - Domaines 2&amp;3'!$A$39:$L$43,11,0)*D2559+VLOOKUP(E2559,'Volet 1 - Domaines 2&amp;3'!$A$39:$L$43,12,0))*$B$6,error),"")</f>
        <v/>
      </c>
      <c r="I2559" s="119">
        <f>IFERROR((VLOOKUP(E2559,'Simulations - Consolidé'!$A$41:$P$45,15,0)*D2559+VLOOKUP(E2559,'Simulations - Consolidé'!$A$41:$P$45,16,0)),"")*$C$6</f>
        <v>10783.271754523996</v>
      </c>
      <c r="J2559" s="167">
        <v>7239.71</v>
      </c>
      <c r="K2559" s="167">
        <v>8687.66</v>
      </c>
      <c r="L2559" s="167">
        <v>6316.4</v>
      </c>
      <c r="M2559" s="167">
        <v>7579.68</v>
      </c>
      <c r="N2559" s="167">
        <v>5686.6</v>
      </c>
      <c r="O2559" s="167">
        <v>6823.92</v>
      </c>
    </row>
    <row r="2560" spans="1:15">
      <c r="A2560" s="1" t="s">
        <v>10904</v>
      </c>
      <c r="B2560" s="1" t="str">
        <f>VLOOKUP(A2560,'BDD de référence'!$B$5:$D$5006,3,0)</f>
        <v>92</v>
      </c>
      <c r="C2560" s="1" t="str">
        <f>VLOOKUP(A2560,'BDD de référence'!$B$5:$E$5006,4,0)</f>
        <v>Ile-de-France</v>
      </c>
      <c r="D2560" s="201">
        <v>4572</v>
      </c>
      <c r="E2560" s="189" t="str">
        <f t="shared" si="39"/>
        <v>Tranche A</v>
      </c>
      <c r="F2560" s="119">
        <f>IFERROR((VLOOKUP(E2560,'Simulations - Consolidé'!$A$41:$P$45,13,0)*D2560+VLOOKUP(E2560,'Simulations - Consolidé'!$A$41:$P$45,14,0)),"")*$B$6</f>
        <v>18631.028571428571</v>
      </c>
      <c r="G2560" s="119" t="str" cm="1">
        <f t="array" ref="G2560">IF(SUMIF('BDD de référence'!$B$6:$B$4786,A2560,'BDD de référence'!$I$6:$I$4786)&gt;0,IFERROR((VLOOKUP(E2560,'Volet 1 - Domaines 2&amp;3'!$A$39:$L$43,11,0)*D2560+VLOOKUP(E2560,'Volet 1 - Domaines 2&amp;3'!$A$39:$L$43,12,0))*$B$6,error),"")</f>
        <v/>
      </c>
      <c r="H2560" s="119" t="str" cm="1">
        <f t="array" ref="H2560">IF(SUMIF('BDD de référence'!$B$6:$B$4786,A2560,'BDD de référence'!$J$6:$J$4786)&gt;0,IFERROR((VLOOKUP(E2560,'Volet 1 - Domaines 2&amp;3'!$A$39:$L$43,11,0)*D2560+VLOOKUP(E2560,'Volet 1 - Domaines 2&amp;3'!$A$39:$L$43,12,0))*$B$6,error),"")</f>
        <v/>
      </c>
      <c r="I2560" s="119">
        <f>IFERROR((VLOOKUP(E2560,'Simulations - Consolidé'!$A$41:$P$45,15,0)*D2560+VLOOKUP(E2560,'Simulations - Consolidé'!$A$41:$P$45,16,0)),"")*$C$6</f>
        <v>8099.2850174216028</v>
      </c>
      <c r="J2560" s="167">
        <v>5671.91</v>
      </c>
      <c r="K2560" s="167">
        <v>6806.3</v>
      </c>
      <c r="L2560" s="167">
        <v>4983.1000000000004</v>
      </c>
      <c r="M2560" s="167">
        <v>5979.72</v>
      </c>
      <c r="N2560" s="167">
        <v>5127.63</v>
      </c>
      <c r="O2560" s="167">
        <v>6153.16</v>
      </c>
    </row>
    <row r="2561" spans="1:15">
      <c r="A2561" s="1" t="s">
        <v>2672</v>
      </c>
      <c r="B2561" s="1" t="str">
        <f>VLOOKUP(A2561,'BDD de référence'!$B$5:$D$5006,3,0)</f>
        <v>92</v>
      </c>
      <c r="C2561" s="1" t="str">
        <f>VLOOKUP(A2561,'BDD de référence'!$B$5:$E$5006,4,0)</f>
        <v>Ile-de-France</v>
      </c>
      <c r="D2561" s="201">
        <v>4436.5</v>
      </c>
      <c r="E2561" s="189" t="str">
        <f t="shared" si="39"/>
        <v>Tranche A</v>
      </c>
      <c r="F2561" s="119">
        <f>IFERROR((VLOOKUP(E2561,'Simulations - Consolidé'!$A$41:$P$45,13,0)*D2561+VLOOKUP(E2561,'Simulations - Consolidé'!$A$41:$P$45,14,0)),"")*$B$6</f>
        <v>18532.307142857142</v>
      </c>
      <c r="G2561" s="119" t="str" cm="1">
        <f t="array" ref="G2561">IF(SUMIF('BDD de référence'!$B$6:$B$4786,A2561,'BDD de référence'!$I$6:$I$4786)&gt;0,IFERROR((VLOOKUP(E2561,'Volet 1 - Domaines 2&amp;3'!$A$39:$L$43,11,0)*D2561+VLOOKUP(E2561,'Volet 1 - Domaines 2&amp;3'!$A$39:$L$43,12,0))*$B$6,error),"")</f>
        <v/>
      </c>
      <c r="H2561" s="119" t="str" cm="1">
        <f t="array" ref="H2561">IF(SUMIF('BDD de référence'!$B$6:$B$4786,A2561,'BDD de référence'!$J$6:$J$4786)&gt;0,IFERROR((VLOOKUP(E2561,'Volet 1 - Domaines 2&amp;3'!$A$39:$L$43,11,0)*D2561+VLOOKUP(E2561,'Volet 1 - Domaines 2&amp;3'!$A$39:$L$43,12,0))*$B$6,error),"")</f>
        <v/>
      </c>
      <c r="I2561" s="119">
        <f>IFERROR((VLOOKUP(E2561,'Simulations - Consolidé'!$A$41:$P$45,15,0)*D2561+VLOOKUP(E2561,'Simulations - Consolidé'!$A$41:$P$45,16,0)),"")*$C$6</f>
        <v>8056.3688153310113</v>
      </c>
      <c r="J2561" s="167">
        <v>5639.65</v>
      </c>
      <c r="K2561" s="167">
        <v>6767.58</v>
      </c>
      <c r="L2561" s="167">
        <v>4958.8999999999996</v>
      </c>
      <c r="M2561" s="167">
        <v>5950.68</v>
      </c>
      <c r="N2561" s="167">
        <v>5111.5</v>
      </c>
      <c r="O2561" s="167">
        <v>6133.8</v>
      </c>
    </row>
    <row r="2562" spans="1:15">
      <c r="A2562" s="1" t="s">
        <v>4971</v>
      </c>
      <c r="B2562" s="1" t="str">
        <f>VLOOKUP(A2562,'BDD de référence'!$B$5:$D$5006,3,0)</f>
        <v>92</v>
      </c>
      <c r="C2562" s="1" t="str">
        <f>VLOOKUP(A2562,'BDD de référence'!$B$5:$E$5006,4,0)</f>
        <v>Ile-de-France</v>
      </c>
      <c r="D2562" s="201">
        <v>11961</v>
      </c>
      <c r="E2562" s="189" t="str">
        <f t="shared" si="39"/>
        <v>Tranche B</v>
      </c>
      <c r="F2562" s="119">
        <f>IFERROR((VLOOKUP(E2562,'Simulations - Consolidé'!$A$41:$P$45,13,0)*D2562+VLOOKUP(E2562,'Simulations - Consolidé'!$A$41:$P$45,14,0)),"")*$B$6</f>
        <v>26929.316129032257</v>
      </c>
      <c r="G2562" s="119" t="str" cm="1">
        <f t="array" ref="G2562">IF(SUMIF('BDD de référence'!$B$6:$B$4786,A2562,'BDD de référence'!$I$6:$I$4786)&gt;0,IFERROR((VLOOKUP(E2562,'Volet 1 - Domaines 2&amp;3'!$A$39:$L$43,11,0)*D2562+VLOOKUP(E2562,'Volet 1 - Domaines 2&amp;3'!$A$39:$L$43,12,0))*$B$6,error),"")</f>
        <v/>
      </c>
      <c r="H2562" s="119" t="str" cm="1">
        <f t="array" ref="H2562">IF(SUMIF('BDD de référence'!$B$6:$B$4786,A2562,'BDD de référence'!$J$6:$J$4786)&gt;0,IFERROR((VLOOKUP(E2562,'Volet 1 - Domaines 2&amp;3'!$A$39:$L$43,11,0)*D2562+VLOOKUP(E2562,'Volet 1 - Domaines 2&amp;3'!$A$39:$L$43,12,0))*$B$6,error),"")</f>
        <v/>
      </c>
      <c r="I2562" s="119">
        <f>IFERROR((VLOOKUP(E2562,'Simulations - Consolidé'!$A$41:$P$45,15,0)*D2562+VLOOKUP(E2562,'Simulations - Consolidé'!$A$41:$P$45,16,0)),"")*$C$6</f>
        <v>11706.718489378442</v>
      </c>
      <c r="J2562" s="167">
        <v>7716.97</v>
      </c>
      <c r="K2562" s="167">
        <v>9260.3700000000008</v>
      </c>
      <c r="L2562" s="167">
        <v>6750.2800000000007</v>
      </c>
      <c r="M2562" s="167">
        <v>8100.34</v>
      </c>
      <c r="N2562" s="167">
        <v>5816.75</v>
      </c>
      <c r="O2562" s="167">
        <v>6980.1</v>
      </c>
    </row>
    <row r="2563" spans="1:15">
      <c r="A2563" s="1" t="s">
        <v>3420</v>
      </c>
      <c r="B2563" s="1" t="str">
        <f>VLOOKUP(A2563,'BDD de référence'!$B$5:$D$5006,3,0)</f>
        <v>92</v>
      </c>
      <c r="C2563" s="1" t="str">
        <f>VLOOKUP(A2563,'BDD de référence'!$B$5:$E$5006,4,0)</f>
        <v>Ile-de-France</v>
      </c>
      <c r="D2563" s="201">
        <v>10655</v>
      </c>
      <c r="E2563" s="189" t="str">
        <f t="shared" si="39"/>
        <v>Tranche B</v>
      </c>
      <c r="F2563" s="119">
        <f>IFERROR((VLOOKUP(E2563,'Simulations - Consolidé'!$A$41:$P$45,13,0)*D2563+VLOOKUP(E2563,'Simulations - Consolidé'!$A$41:$P$45,14,0)),"")*$B$6</f>
        <v>25210.451612903224</v>
      </c>
      <c r="G2563" s="119" t="str" cm="1">
        <f t="array" ref="G2563">IF(SUMIF('BDD de référence'!$B$6:$B$4786,A2563,'BDD de référence'!$I$6:$I$4786)&gt;0,IFERROR((VLOOKUP(E2563,'Volet 1 - Domaines 2&amp;3'!$A$39:$L$43,11,0)*D2563+VLOOKUP(E2563,'Volet 1 - Domaines 2&amp;3'!$A$39:$L$43,12,0))*$B$6,error),"")</f>
        <v/>
      </c>
      <c r="H2563" s="119" t="str" cm="1">
        <f t="array" ref="H2563">IF(SUMIF('BDD de référence'!$B$6:$B$4786,A2563,'BDD de référence'!$J$6:$J$4786)&gt;0,IFERROR((VLOOKUP(E2563,'Volet 1 - Domaines 2&amp;3'!$A$39:$L$43,11,0)*D2563+VLOOKUP(E2563,'Volet 1 - Domaines 2&amp;3'!$A$39:$L$43,12,0))*$B$6,error),"")</f>
        <v/>
      </c>
      <c r="I2563" s="119">
        <f>IFERROR((VLOOKUP(E2563,'Simulations - Consolidé'!$A$41:$P$45,15,0)*D2563+VLOOKUP(E2563,'Simulations - Consolidé'!$A$41:$P$45,16,0)),"")*$C$6</f>
        <v>10959.493312352477</v>
      </c>
      <c r="J2563" s="167">
        <v>7330.79</v>
      </c>
      <c r="K2563" s="167">
        <v>8796.9500000000007</v>
      </c>
      <c r="L2563" s="167">
        <v>6399.2</v>
      </c>
      <c r="M2563" s="167">
        <v>7679.04</v>
      </c>
      <c r="N2563" s="167">
        <v>5711.43</v>
      </c>
      <c r="O2563" s="167">
        <v>6853.72</v>
      </c>
    </row>
    <row r="2564" spans="1:15">
      <c r="A2564" s="1" t="s">
        <v>10894</v>
      </c>
      <c r="B2564" s="1" t="str">
        <f>VLOOKUP(A2564,'BDD de référence'!$B$5:$D$5006,3,0)</f>
        <v>92</v>
      </c>
      <c r="C2564" s="1" t="str">
        <f>VLOOKUP(A2564,'BDD de référence'!$B$5:$E$5006,4,0)</f>
        <v>Ile-de-France</v>
      </c>
      <c r="D2564" s="201">
        <v>6428</v>
      </c>
      <c r="E2564" s="189" t="str">
        <f t="shared" si="39"/>
        <v>Tranche A</v>
      </c>
      <c r="F2564" s="119">
        <f>IFERROR((VLOOKUP(E2564,'Simulations - Consolidé'!$A$41:$P$45,13,0)*D2564+VLOOKUP(E2564,'Simulations - Consolidé'!$A$41:$P$45,14,0)),"")*$B$6</f>
        <v>19983.257142857143</v>
      </c>
      <c r="G2564" s="119" t="str" cm="1">
        <f t="array" ref="G2564">IF(SUMIF('BDD de référence'!$B$6:$B$4786,A2564,'BDD de référence'!$I$6:$I$4786)&gt;0,IFERROR((VLOOKUP(E2564,'Volet 1 - Domaines 2&amp;3'!$A$39:$L$43,11,0)*D2564+VLOOKUP(E2564,'Volet 1 - Domaines 2&amp;3'!$A$39:$L$43,12,0))*$B$6,error),"")</f>
        <v/>
      </c>
      <c r="H2564" s="119" t="str" cm="1">
        <f t="array" ref="H2564">IF(SUMIF('BDD de référence'!$B$6:$B$4786,A2564,'BDD de référence'!$J$6:$J$4786)&gt;0,IFERROR((VLOOKUP(E2564,'Volet 1 - Domaines 2&amp;3'!$A$39:$L$43,11,0)*D2564+VLOOKUP(E2564,'Volet 1 - Domaines 2&amp;3'!$A$39:$L$43,12,0))*$B$6,error),"")</f>
        <v/>
      </c>
      <c r="I2564" s="119">
        <f>IFERROR((VLOOKUP(E2564,'Simulations - Consolidé'!$A$41:$P$45,15,0)*D2564+VLOOKUP(E2564,'Simulations - Consolidé'!$A$41:$P$45,16,0)),"")*$C$6</f>
        <v>8687.1261324041807</v>
      </c>
      <c r="J2564" s="167">
        <v>6113.8200000000006</v>
      </c>
      <c r="K2564" s="167">
        <v>7336.59</v>
      </c>
      <c r="L2564" s="167">
        <v>5314.5300000000007</v>
      </c>
      <c r="M2564" s="167">
        <v>6377.4400000000005</v>
      </c>
      <c r="N2564" s="167">
        <v>5348.58</v>
      </c>
      <c r="O2564" s="167">
        <v>6418.3</v>
      </c>
    </row>
    <row r="2565" spans="1:15">
      <c r="A2565" s="1" t="s">
        <v>3412</v>
      </c>
      <c r="B2565" s="1" t="str">
        <f>VLOOKUP(A2565,'BDD de référence'!$B$5:$D$5006,3,0)</f>
        <v>92</v>
      </c>
      <c r="C2565" s="1" t="str">
        <f>VLOOKUP(A2565,'BDD de référence'!$B$5:$E$5006,4,0)</f>
        <v>Ile-de-France</v>
      </c>
      <c r="D2565" s="201">
        <v>7657</v>
      </c>
      <c r="E2565" s="189" t="str">
        <f t="shared" si="39"/>
        <v>Tranche B</v>
      </c>
      <c r="F2565" s="119">
        <f>IFERROR((VLOOKUP(E2565,'Simulations - Consolidé'!$A$41:$P$45,13,0)*D2565+VLOOKUP(E2565,'Simulations - Consolidé'!$A$41:$P$45,14,0)),"")*$B$6</f>
        <v>21264.696774193548</v>
      </c>
      <c r="G2565" s="119" t="str" cm="1">
        <f t="array" ref="G2565">IF(SUMIF('BDD de référence'!$B$6:$B$4786,A2565,'BDD de référence'!$I$6:$I$4786)&gt;0,IFERROR((VLOOKUP(E2565,'Volet 1 - Domaines 2&amp;3'!$A$39:$L$43,11,0)*D2565+VLOOKUP(E2565,'Volet 1 - Domaines 2&amp;3'!$A$39:$L$43,12,0))*$B$6,error),"")</f>
        <v/>
      </c>
      <c r="H2565" s="119" t="str" cm="1">
        <f t="array" ref="H2565">IF(SUMIF('BDD de référence'!$B$6:$B$4786,A2565,'BDD de référence'!$J$6:$J$4786)&gt;0,IFERROR((VLOOKUP(E2565,'Volet 1 - Domaines 2&amp;3'!$A$39:$L$43,11,0)*D2565+VLOOKUP(E2565,'Volet 1 - Domaines 2&amp;3'!$A$39:$L$43,12,0))*$B$6,error),"")</f>
        <v/>
      </c>
      <c r="I2565" s="119">
        <f>IFERROR((VLOOKUP(E2565,'Simulations - Consolidé'!$A$41:$P$45,15,0)*D2565+VLOOKUP(E2565,'Simulations - Consolidé'!$A$41:$P$45,16,0)),"")*$C$6</f>
        <v>9244.1938630999211</v>
      </c>
      <c r="J2565" s="167">
        <v>6444.2800000000007</v>
      </c>
      <c r="K2565" s="167">
        <v>7733.14</v>
      </c>
      <c r="L2565" s="167">
        <v>5593.29</v>
      </c>
      <c r="M2565" s="167">
        <v>6711.95</v>
      </c>
      <c r="N2565" s="167">
        <v>5469.66</v>
      </c>
      <c r="O2565" s="167">
        <v>6563.6</v>
      </c>
    </row>
    <row r="2566" spans="1:15">
      <c r="A2566" s="1" t="s">
        <v>3415</v>
      </c>
      <c r="B2566" s="1" t="str">
        <f>VLOOKUP(A2566,'BDD de référence'!$B$5:$D$5006,3,0)</f>
        <v>92</v>
      </c>
      <c r="C2566" s="1" t="str">
        <f>VLOOKUP(A2566,'BDD de référence'!$B$5:$E$5006,4,0)</f>
        <v>Ile-de-France</v>
      </c>
      <c r="D2566" s="201">
        <v>5619</v>
      </c>
      <c r="E2566" s="189" t="str">
        <f t="shared" si="39"/>
        <v>Tranche A</v>
      </c>
      <c r="F2566" s="119">
        <f>IFERROR((VLOOKUP(E2566,'Simulations - Consolidé'!$A$41:$P$45,13,0)*D2566+VLOOKUP(E2566,'Simulations - Consolidé'!$A$41:$P$45,14,0)),"")*$B$6</f>
        <v>19393.842857142856</v>
      </c>
      <c r="G2566" s="119" t="str" cm="1">
        <f t="array" ref="G2566">IF(SUMIF('BDD de référence'!$B$6:$B$4786,A2566,'BDD de référence'!$I$6:$I$4786)&gt;0,IFERROR((VLOOKUP(E2566,'Volet 1 - Domaines 2&amp;3'!$A$39:$L$43,11,0)*D2566+VLOOKUP(E2566,'Volet 1 - Domaines 2&amp;3'!$A$39:$L$43,12,0))*$B$6,error),"")</f>
        <v/>
      </c>
      <c r="H2566" s="119" t="str" cm="1">
        <f t="array" ref="H2566">IF(SUMIF('BDD de référence'!$B$6:$B$4786,A2566,'BDD de référence'!$J$6:$J$4786)&gt;0,IFERROR((VLOOKUP(E2566,'Volet 1 - Domaines 2&amp;3'!$A$39:$L$43,11,0)*D2566+VLOOKUP(E2566,'Volet 1 - Domaines 2&amp;3'!$A$39:$L$43,12,0))*$B$6,error),"")</f>
        <v/>
      </c>
      <c r="I2566" s="119">
        <f>IFERROR((VLOOKUP(E2566,'Simulations - Consolidé'!$A$41:$P$45,15,0)*D2566+VLOOKUP(E2566,'Simulations - Consolidé'!$A$41:$P$45,16,0)),"")*$C$6</f>
        <v>8430.8958188153319</v>
      </c>
      <c r="J2566" s="167">
        <v>5921.2</v>
      </c>
      <c r="K2566" s="167">
        <v>7105.44</v>
      </c>
      <c r="L2566" s="167">
        <v>5170.0700000000006</v>
      </c>
      <c r="M2566" s="167">
        <v>6204.09</v>
      </c>
      <c r="N2566" s="167">
        <v>5252.27</v>
      </c>
      <c r="O2566" s="167">
        <v>6302.7300000000005</v>
      </c>
    </row>
    <row r="2567" spans="1:15">
      <c r="A2567" s="1" t="s">
        <v>10754</v>
      </c>
      <c r="B2567" s="1" t="str">
        <f>VLOOKUP(A2567,'BDD de référence'!$B$5:$D$5006,3,0)</f>
        <v>92</v>
      </c>
      <c r="C2567" s="1" t="str">
        <f>VLOOKUP(A2567,'BDD de référence'!$B$5:$E$5006,4,0)</f>
        <v>Ile-de-France</v>
      </c>
      <c r="D2567" s="201">
        <v>95156.5</v>
      </c>
      <c r="E2567" s="189" t="str">
        <f t="shared" si="39"/>
        <v>Tranche C</v>
      </c>
      <c r="F2567" s="119">
        <f>IFERROR((VLOOKUP(E2567,'Simulations - Consolidé'!$A$41:$P$45,13,0)*D2567+VLOOKUP(E2567,'Simulations - Consolidé'!$A$41:$P$45,14,0)),"")*$B$6</f>
        <v>71158.161686746986</v>
      </c>
      <c r="G2567" s="119" cm="1">
        <f t="array" ref="G2567">IF(SUMIF('BDD de référence'!$B$6:$B$4786,A2567,'BDD de référence'!$I$6:$I$4786)&gt;0,IFERROR((VLOOKUP(E2567,'Volet 1 - Domaines 2&amp;3'!$A$39:$L$43,11,0)*D2567+VLOOKUP(E2567,'Volet 1 - Domaines 2&amp;3'!$A$39:$L$43,12,0))*$B$6,error),"")</f>
        <v>29838.354939759036</v>
      </c>
      <c r="H2567" s="119" cm="1">
        <f t="array" ref="H2567">IF(SUMIF('BDD de référence'!$B$6:$B$4786,A2567,'BDD de référence'!$J$6:$J$4786)&gt;0,IFERROR((VLOOKUP(E2567,'Volet 1 - Domaines 2&amp;3'!$A$39:$L$43,11,0)*D2567+VLOOKUP(E2567,'Volet 1 - Domaines 2&amp;3'!$A$39:$L$43,12,0))*$B$6,error),"")</f>
        <v>29838.354939759036</v>
      </c>
      <c r="I2567" s="119">
        <f>IFERROR((VLOOKUP(E2567,'Simulations - Consolidé'!$A$41:$P$45,15,0)*D2567+VLOOKUP(E2567,'Simulations - Consolidé'!$A$41:$P$45,16,0)),"")*$C$6</f>
        <v>30933.892383191305</v>
      </c>
      <c r="J2567" s="167">
        <v>18711.75</v>
      </c>
      <c r="K2567" s="167">
        <v>22454.1</v>
      </c>
      <c r="L2567" s="167">
        <v>13522.550000000001</v>
      </c>
      <c r="M2567" s="167">
        <v>16227.06</v>
      </c>
      <c r="N2567" s="167">
        <v>10168.200000000001</v>
      </c>
      <c r="O2567" s="167">
        <v>12201.84</v>
      </c>
    </row>
    <row r="2568" spans="1:15">
      <c r="A2568" s="1" t="s">
        <v>10782</v>
      </c>
      <c r="B2568" s="1" t="str">
        <f>VLOOKUP(A2568,'BDD de référence'!$B$5:$D$5006,3,0)</f>
        <v>92</v>
      </c>
      <c r="C2568" s="1" t="str">
        <f>VLOOKUP(A2568,'BDD de référence'!$B$5:$E$5006,4,0)</f>
        <v>Ile-de-France</v>
      </c>
      <c r="D2568" s="201">
        <v>38359.5</v>
      </c>
      <c r="E2568" s="189" t="str">
        <f t="shared" si="39"/>
        <v>Tranche C</v>
      </c>
      <c r="F2568" s="119">
        <f>IFERROR((VLOOKUP(E2568,'Simulations - Consolidé'!$A$41:$P$45,13,0)*D2568+VLOOKUP(E2568,'Simulations - Consolidé'!$A$41:$P$45,14,0)),"")*$B$6</f>
        <v>47426.595903614456</v>
      </c>
      <c r="G2568" s="119" cm="1">
        <f t="array" ref="G2568">IF(SUMIF('BDD de référence'!$B$6:$B$4786,A2568,'BDD de référence'!$I$6:$I$4786)&gt;0,IFERROR((VLOOKUP(E2568,'Volet 1 - Domaines 2&amp;3'!$A$39:$L$43,11,0)*D2568+VLOOKUP(E2568,'Volet 1 - Domaines 2&amp;3'!$A$39:$L$43,12,0))*$B$6,error),"")</f>
        <v>23789.132289156623</v>
      </c>
      <c r="H2568" s="119" cm="1">
        <f t="array" ref="H2568">IF(SUMIF('BDD de référence'!$B$6:$B$4786,A2568,'BDD de référence'!$J$6:$J$4786)&gt;0,IFERROR((VLOOKUP(E2568,'Volet 1 - Domaines 2&amp;3'!$A$39:$L$43,11,0)*D2568+VLOOKUP(E2568,'Volet 1 - Domaines 2&amp;3'!$A$39:$L$43,12,0))*$B$6,error),"")</f>
        <v>23789.132289156623</v>
      </c>
      <c r="I2568" s="119">
        <f>IFERROR((VLOOKUP(E2568,'Simulations - Consolidé'!$A$41:$P$45,15,0)*D2568+VLOOKUP(E2568,'Simulations - Consolidé'!$A$41:$P$45,16,0)),"")*$C$6</f>
        <v>20617.300658242726</v>
      </c>
      <c r="J2568" s="167">
        <v>12553.050000000001</v>
      </c>
      <c r="K2568" s="167">
        <v>15063.66</v>
      </c>
      <c r="L2568" s="167">
        <v>10443.200000000001</v>
      </c>
      <c r="M2568" s="167">
        <v>12531.84</v>
      </c>
      <c r="N2568" s="167">
        <v>7430.99</v>
      </c>
      <c r="O2568" s="167">
        <v>8917.19</v>
      </c>
    </row>
    <row r="2569" spans="1:15">
      <c r="A2569" s="1" t="s">
        <v>10756</v>
      </c>
      <c r="B2569" s="1" t="str">
        <f>VLOOKUP(A2569,'BDD de référence'!$B$5:$D$5006,3,0)</f>
        <v>92</v>
      </c>
      <c r="C2569" s="1" t="str">
        <f>VLOOKUP(A2569,'BDD de référence'!$B$5:$E$5006,4,0)</f>
        <v>Ile-de-France</v>
      </c>
      <c r="D2569" s="201">
        <v>94913.25</v>
      </c>
      <c r="E2569" s="189" t="str">
        <f t="shared" si="39"/>
        <v>Tranche C</v>
      </c>
      <c r="F2569" s="119">
        <f>IFERROR((VLOOKUP(E2569,'Simulations - Consolidé'!$A$41:$P$45,13,0)*D2569+VLOOKUP(E2569,'Simulations - Consolidé'!$A$41:$P$45,14,0)),"")*$B$6</f>
        <v>71056.524216867474</v>
      </c>
      <c r="G2569" s="119" t="str" cm="1">
        <f t="array" ref="G2569">IF(SUMIF('BDD de référence'!$B$6:$B$4786,A2569,'BDD de référence'!$I$6:$I$4786)&gt;0,IFERROR((VLOOKUP(E2569,'Volet 1 - Domaines 2&amp;3'!$A$39:$L$43,11,0)*D2569+VLOOKUP(E2569,'Volet 1 - Domaines 2&amp;3'!$A$39:$L$43,12,0))*$B$6,error),"")</f>
        <v/>
      </c>
      <c r="H2569" s="119" cm="1">
        <f t="array" ref="H2569">IF(SUMIF('BDD de référence'!$B$6:$B$4786,A2569,'BDD de référence'!$J$6:$J$4786)&gt;0,IFERROR((VLOOKUP(E2569,'Volet 1 - Domaines 2&amp;3'!$A$39:$L$43,11,0)*D2569+VLOOKUP(E2569,'Volet 1 - Domaines 2&amp;3'!$A$39:$L$43,12,0))*$B$6,error),"")</f>
        <v>29812.447349397586</v>
      </c>
      <c r="I2569" s="119">
        <f>IFERROR((VLOOKUP(E2569,'Simulations - Consolidé'!$A$41:$P$45,15,0)*D2569+VLOOKUP(E2569,'Simulations - Consolidé'!$A$41:$P$45,16,0)),"")*$C$6</f>
        <v>30889.708518953867</v>
      </c>
      <c r="J2569" s="167">
        <v>18685.379999999997</v>
      </c>
      <c r="K2569" s="167">
        <v>22422.46</v>
      </c>
      <c r="L2569" s="167">
        <v>13509.36</v>
      </c>
      <c r="M2569" s="167">
        <v>16211.24</v>
      </c>
      <c r="N2569" s="167">
        <v>10156.469999999999</v>
      </c>
      <c r="O2569" s="167">
        <v>12187.77</v>
      </c>
    </row>
    <row r="2570" spans="1:15">
      <c r="A2570" s="1" t="s">
        <v>10855</v>
      </c>
      <c r="B2570" s="1" t="str">
        <f>VLOOKUP(A2570,'BDD de référence'!$B$5:$D$5006,3,0)</f>
        <v>92</v>
      </c>
      <c r="C2570" s="1" t="str">
        <f>VLOOKUP(A2570,'BDD de référence'!$B$5:$E$5006,4,0)</f>
        <v>Ile-de-France</v>
      </c>
      <c r="D2570" s="201">
        <v>13407.75</v>
      </c>
      <c r="E2570" s="189" t="str">
        <f t="shared" si="39"/>
        <v>Tranche B</v>
      </c>
      <c r="F2570" s="119">
        <f>IFERROR((VLOOKUP(E2570,'Simulations - Consolidé'!$A$41:$P$45,13,0)*D2570+VLOOKUP(E2570,'Simulations - Consolidé'!$A$41:$P$45,14,0)),"")*$B$6</f>
        <v>28833.425806451607</v>
      </c>
      <c r="G2570" s="119" t="str" cm="1">
        <f t="array" ref="G2570">IF(SUMIF('BDD de référence'!$B$6:$B$4786,A2570,'BDD de référence'!$I$6:$I$4786)&gt;0,IFERROR((VLOOKUP(E2570,'Volet 1 - Domaines 2&amp;3'!$A$39:$L$43,11,0)*D2570+VLOOKUP(E2570,'Volet 1 - Domaines 2&amp;3'!$A$39:$L$43,12,0))*$B$6,error),"")</f>
        <v/>
      </c>
      <c r="H2570" s="119" t="str" cm="1">
        <f t="array" ref="H2570">IF(SUMIF('BDD de référence'!$B$6:$B$4786,A2570,'BDD de référence'!$J$6:$J$4786)&gt;0,IFERROR((VLOOKUP(E2570,'Volet 1 - Domaines 2&amp;3'!$A$39:$L$43,11,0)*D2570+VLOOKUP(E2570,'Volet 1 - Domaines 2&amp;3'!$A$39:$L$43,12,0))*$B$6,error),"")</f>
        <v/>
      </c>
      <c r="I2570" s="119">
        <f>IFERROR((VLOOKUP(E2570,'Simulations - Consolidé'!$A$41:$P$45,15,0)*D2570+VLOOKUP(E2570,'Simulations - Consolidé'!$A$41:$P$45,16,0)),"")*$C$6</f>
        <v>12534.473485444531</v>
      </c>
      <c r="J2570" s="167">
        <v>8144.77</v>
      </c>
      <c r="K2570" s="167">
        <v>9773.73</v>
      </c>
      <c r="L2570" s="167">
        <v>7139.1900000000005</v>
      </c>
      <c r="M2570" s="167">
        <v>8567.0300000000007</v>
      </c>
      <c r="N2570" s="167">
        <v>5933.43</v>
      </c>
      <c r="O2570" s="167">
        <v>7120.12</v>
      </c>
    </row>
    <row r="2571" spans="1:15">
      <c r="A2571" s="1" t="s">
        <v>10846</v>
      </c>
      <c r="B2571" s="1" t="str">
        <f>VLOOKUP(A2571,'BDD de référence'!$B$5:$D$5006,3,0)</f>
        <v>92</v>
      </c>
      <c r="C2571" s="1" t="str">
        <f>VLOOKUP(A2571,'BDD de référence'!$B$5:$E$5006,4,0)</f>
        <v>Ile-de-France</v>
      </c>
      <c r="D2571" s="201">
        <v>15182.5</v>
      </c>
      <c r="E2571" s="189" t="str">
        <f t="shared" ref="E2571:E2634" si="40">IF(D2571&gt;230000,"Tranche D",IF(D2571&lt;7000,"Tranche A",IF(D2571&lt;22500,"Tranche B","Tranche C")))</f>
        <v>Tranche B</v>
      </c>
      <c r="F2571" s="119">
        <f>IFERROR((VLOOKUP(E2571,'Simulations - Consolidé'!$A$41:$P$45,13,0)*D2571+VLOOKUP(E2571,'Simulations - Consolidé'!$A$41:$P$45,14,0)),"")*$B$6</f>
        <v>31169.225806451606</v>
      </c>
      <c r="G2571" s="119" t="str" cm="1">
        <f t="array" ref="G2571">IF(SUMIF('BDD de référence'!$B$6:$B$4786,A2571,'BDD de référence'!$I$6:$I$4786)&gt;0,IFERROR((VLOOKUP(E2571,'Volet 1 - Domaines 2&amp;3'!$A$39:$L$43,11,0)*D2571+VLOOKUP(E2571,'Volet 1 - Domaines 2&amp;3'!$A$39:$L$43,12,0))*$B$6,error),"")</f>
        <v/>
      </c>
      <c r="H2571" s="119" t="str" cm="1">
        <f t="array" ref="H2571">IF(SUMIF('BDD de référence'!$B$6:$B$4786,A2571,'BDD de référence'!$J$6:$J$4786)&gt;0,IFERROR((VLOOKUP(E2571,'Volet 1 - Domaines 2&amp;3'!$A$39:$L$43,11,0)*D2571+VLOOKUP(E2571,'Volet 1 - Domaines 2&amp;3'!$A$39:$L$43,12,0))*$B$6,error),"")</f>
        <v/>
      </c>
      <c r="I2571" s="119">
        <f>IFERROR((VLOOKUP(E2571,'Simulations - Consolidé'!$A$41:$P$45,15,0)*D2571+VLOOKUP(E2571,'Simulations - Consolidé'!$A$41:$P$45,16,0)),"")*$C$6</f>
        <v>13549.892997639652</v>
      </c>
      <c r="J2571" s="167">
        <v>8669.56</v>
      </c>
      <c r="K2571" s="167">
        <v>10403.48</v>
      </c>
      <c r="L2571" s="167">
        <v>7616.27</v>
      </c>
      <c r="M2571" s="167">
        <v>9139.5300000000007</v>
      </c>
      <c r="N2571" s="167">
        <v>6076.55</v>
      </c>
      <c r="O2571" s="167">
        <v>7291.86</v>
      </c>
    </row>
    <row r="2572" spans="1:15">
      <c r="A2572" s="1" t="s">
        <v>10831</v>
      </c>
      <c r="B2572" s="1" t="str">
        <f>VLOOKUP(A2572,'BDD de référence'!$B$5:$D$5006,3,0)</f>
        <v>92</v>
      </c>
      <c r="C2572" s="1" t="str">
        <f>VLOOKUP(A2572,'BDD de référence'!$B$5:$E$5006,4,0)</f>
        <v>Ile-de-France</v>
      </c>
      <c r="D2572" s="201">
        <v>17003.5</v>
      </c>
      <c r="E2572" s="189" t="str">
        <f t="shared" si="40"/>
        <v>Tranche B</v>
      </c>
      <c r="F2572" s="119">
        <f>IFERROR((VLOOKUP(E2572,'Simulations - Consolidé'!$A$41:$P$45,13,0)*D2572+VLOOKUP(E2572,'Simulations - Consolidé'!$A$41:$P$45,14,0)),"")*$B$6</f>
        <v>33565.896774193548</v>
      </c>
      <c r="G2572" s="119" t="str" cm="1">
        <f t="array" ref="G2572">IF(SUMIF('BDD de référence'!$B$6:$B$4786,A2572,'BDD de référence'!$I$6:$I$4786)&gt;0,IFERROR((VLOOKUP(E2572,'Volet 1 - Domaines 2&amp;3'!$A$39:$L$43,11,0)*D2572+VLOOKUP(E2572,'Volet 1 - Domaines 2&amp;3'!$A$39:$L$43,12,0))*$B$6,error),"")</f>
        <v/>
      </c>
      <c r="H2572" s="119" t="str" cm="1">
        <f t="array" ref="H2572">IF(SUMIF('BDD de référence'!$B$6:$B$4786,A2572,'BDD de référence'!$J$6:$J$4786)&gt;0,IFERROR((VLOOKUP(E2572,'Volet 1 - Domaines 2&amp;3'!$A$39:$L$43,11,0)*D2572+VLOOKUP(E2572,'Volet 1 - Domaines 2&amp;3'!$A$39:$L$43,12,0))*$B$6,error),"")</f>
        <v/>
      </c>
      <c r="I2572" s="119">
        <f>IFERROR((VLOOKUP(E2572,'Simulations - Consolidé'!$A$41:$P$45,15,0)*D2572+VLOOKUP(E2572,'Simulations - Consolidé'!$A$41:$P$45,16,0)),"")*$C$6</f>
        <v>14591.7743509048</v>
      </c>
      <c r="J2572" s="167">
        <v>9208.0300000000007</v>
      </c>
      <c r="K2572" s="167">
        <v>11049.64</v>
      </c>
      <c r="L2572" s="167">
        <v>8105.79</v>
      </c>
      <c r="M2572" s="167">
        <v>9726.9500000000007</v>
      </c>
      <c r="N2572" s="167">
        <v>6223.41</v>
      </c>
      <c r="O2572" s="167">
        <v>7468.1</v>
      </c>
    </row>
    <row r="2573" spans="1:15">
      <c r="A2573" s="1" t="s">
        <v>10909</v>
      </c>
      <c r="B2573" s="1" t="str">
        <f>VLOOKUP(A2573,'BDD de référence'!$B$5:$D$5006,3,0)</f>
        <v>92</v>
      </c>
      <c r="C2573" s="1" t="str">
        <f>VLOOKUP(A2573,'BDD de référence'!$B$5:$E$5006,4,0)</f>
        <v>Ile-de-France</v>
      </c>
      <c r="D2573" s="201">
        <v>3766.5</v>
      </c>
      <c r="E2573" s="189" t="str">
        <f t="shared" si="40"/>
        <v>Tranche A</v>
      </c>
      <c r="F2573" s="119">
        <f>IFERROR((VLOOKUP(E2573,'Simulations - Consolidé'!$A$41:$P$45,13,0)*D2573+VLOOKUP(E2573,'Simulations - Consolidé'!$A$41:$P$45,14,0)),"")*$B$6</f>
        <v>18044.164285714287</v>
      </c>
      <c r="G2573" s="119" t="str" cm="1">
        <f t="array" ref="G2573">IF(SUMIF('BDD de référence'!$B$6:$B$4786,A2573,'BDD de référence'!$I$6:$I$4786)&gt;0,IFERROR((VLOOKUP(E2573,'Volet 1 - Domaines 2&amp;3'!$A$39:$L$43,11,0)*D2573+VLOOKUP(E2573,'Volet 1 - Domaines 2&amp;3'!$A$39:$L$43,12,0))*$B$6,error),"")</f>
        <v/>
      </c>
      <c r="H2573" s="119" t="str" cm="1">
        <f t="array" ref="H2573">IF(SUMIF('BDD de référence'!$B$6:$B$4786,A2573,'BDD de référence'!$J$6:$J$4786)&gt;0,IFERROR((VLOOKUP(E2573,'Volet 1 - Domaines 2&amp;3'!$A$39:$L$43,11,0)*D2573+VLOOKUP(E2573,'Volet 1 - Domaines 2&amp;3'!$A$39:$L$43,12,0))*$B$6,error),"")</f>
        <v/>
      </c>
      <c r="I2573" s="119">
        <f>IFERROR((VLOOKUP(E2573,'Simulations - Consolidé'!$A$41:$P$45,15,0)*D2573+VLOOKUP(E2573,'Simulations - Consolidé'!$A$41:$P$45,16,0)),"")*$C$6</f>
        <v>7844.1632404181182</v>
      </c>
      <c r="J2573" s="167">
        <v>5480.13</v>
      </c>
      <c r="K2573" s="167">
        <v>6576.16</v>
      </c>
      <c r="L2573" s="167">
        <v>4839.26</v>
      </c>
      <c r="M2573" s="167">
        <v>5807.12</v>
      </c>
      <c r="N2573" s="167">
        <v>5031.74</v>
      </c>
      <c r="O2573" s="167">
        <v>6038.09</v>
      </c>
    </row>
    <row r="2574" spans="1:15">
      <c r="A2574" s="1" t="s">
        <v>10875</v>
      </c>
      <c r="B2574" s="1" t="str">
        <f>VLOOKUP(A2574,'BDD de référence'!$B$5:$D$5006,3,0)</f>
        <v>92</v>
      </c>
      <c r="C2574" s="1" t="str">
        <f>VLOOKUP(A2574,'BDD de référence'!$B$5:$E$5006,4,0)</f>
        <v>Ile-de-France</v>
      </c>
      <c r="D2574" s="201">
        <v>9517.5</v>
      </c>
      <c r="E2574" s="189" t="str">
        <f t="shared" si="40"/>
        <v>Tranche B</v>
      </c>
      <c r="F2574" s="119">
        <f>IFERROR((VLOOKUP(E2574,'Simulations - Consolidé'!$A$41:$P$45,13,0)*D2574+VLOOKUP(E2574,'Simulations - Consolidé'!$A$41:$P$45,14,0)),"")*$B$6</f>
        <v>23713.354838709674</v>
      </c>
      <c r="G2574" s="119" t="str" cm="1">
        <f t="array" ref="G2574">IF(SUMIF('BDD de référence'!$B$6:$B$4786,A2574,'BDD de référence'!$I$6:$I$4786)&gt;0,IFERROR((VLOOKUP(E2574,'Volet 1 - Domaines 2&amp;3'!$A$39:$L$43,11,0)*D2574+VLOOKUP(E2574,'Volet 1 - Domaines 2&amp;3'!$A$39:$L$43,12,0))*$B$6,error),"")</f>
        <v/>
      </c>
      <c r="H2574" s="119" t="str" cm="1">
        <f t="array" ref="H2574">IF(SUMIF('BDD de référence'!$B$6:$B$4786,A2574,'BDD de référence'!$J$6:$J$4786)&gt;0,IFERROR((VLOOKUP(E2574,'Volet 1 - Domaines 2&amp;3'!$A$39:$L$43,11,0)*D2574+VLOOKUP(E2574,'Volet 1 - Domaines 2&amp;3'!$A$39:$L$43,12,0))*$B$6,error),"")</f>
        <v/>
      </c>
      <c r="I2574" s="119">
        <f>IFERROR((VLOOKUP(E2574,'Simulations - Consolidé'!$A$41:$P$45,15,0)*D2574+VLOOKUP(E2574,'Simulations - Consolidé'!$A$41:$P$45,16,0)),"")*$C$6</f>
        <v>10308.675059008654</v>
      </c>
      <c r="J2574" s="167">
        <v>6994.43</v>
      </c>
      <c r="K2574" s="167">
        <v>8393.32</v>
      </c>
      <c r="L2574" s="167">
        <v>6093.42</v>
      </c>
      <c r="M2574" s="167">
        <v>7312.1100000000006</v>
      </c>
      <c r="N2574" s="167">
        <v>5619.7</v>
      </c>
      <c r="O2574" s="167">
        <v>6743.64</v>
      </c>
    </row>
    <row r="2575" spans="1:15">
      <c r="A2575" s="1" t="s">
        <v>10900</v>
      </c>
      <c r="B2575" s="1" t="str">
        <f>VLOOKUP(A2575,'BDD de référence'!$B$5:$D$5006,3,0)</f>
        <v>92</v>
      </c>
      <c r="C2575" s="1" t="str">
        <f>VLOOKUP(A2575,'BDD de référence'!$B$5:$E$5006,4,0)</f>
        <v>Ile-de-France</v>
      </c>
      <c r="D2575" s="201">
        <v>4646</v>
      </c>
      <c r="E2575" s="189" t="str">
        <f t="shared" si="40"/>
        <v>Tranche A</v>
      </c>
      <c r="F2575" s="119">
        <f>IFERROR((VLOOKUP(E2575,'Simulations - Consolidé'!$A$41:$P$45,13,0)*D2575+VLOOKUP(E2575,'Simulations - Consolidé'!$A$41:$P$45,14,0)),"")*$B$6</f>
        <v>18684.942857142858</v>
      </c>
      <c r="G2575" s="119" t="str" cm="1">
        <f t="array" ref="G2575">IF(SUMIF('BDD de référence'!$B$6:$B$4786,A2575,'BDD de référence'!$I$6:$I$4786)&gt;0,IFERROR((VLOOKUP(E2575,'Volet 1 - Domaines 2&amp;3'!$A$39:$L$43,11,0)*D2575+VLOOKUP(E2575,'Volet 1 - Domaines 2&amp;3'!$A$39:$L$43,12,0))*$B$6,error),"")</f>
        <v/>
      </c>
      <c r="H2575" s="119" t="str" cm="1">
        <f t="array" ref="H2575">IF(SUMIF('BDD de référence'!$B$6:$B$4786,A2575,'BDD de référence'!$J$6:$J$4786)&gt;0,IFERROR((VLOOKUP(E2575,'Volet 1 - Domaines 2&amp;3'!$A$39:$L$43,11,0)*D2575+VLOOKUP(E2575,'Volet 1 - Domaines 2&amp;3'!$A$39:$L$43,12,0))*$B$6,error),"")</f>
        <v/>
      </c>
      <c r="I2575" s="119">
        <f>IFERROR((VLOOKUP(E2575,'Simulations - Consolidé'!$A$41:$P$45,15,0)*D2575+VLOOKUP(E2575,'Simulations - Consolidé'!$A$41:$P$45,16,0)),"")*$C$6</f>
        <v>8122.7226480836234</v>
      </c>
      <c r="J2575" s="167">
        <v>5689.5300000000007</v>
      </c>
      <c r="K2575" s="167">
        <v>6827.4400000000005</v>
      </c>
      <c r="L2575" s="167">
        <v>4996.3200000000006</v>
      </c>
      <c r="M2575" s="167">
        <v>5995.59</v>
      </c>
      <c r="N2575" s="167">
        <v>5136.4400000000005</v>
      </c>
      <c r="O2575" s="167">
        <v>6163.7300000000005</v>
      </c>
    </row>
    <row r="2576" spans="1:15">
      <c r="A2576" s="1" t="s">
        <v>10750</v>
      </c>
      <c r="B2576" s="1" t="str">
        <f>VLOOKUP(A2576,'BDD de référence'!$B$5:$D$5006,3,0)</f>
        <v>92</v>
      </c>
      <c r="C2576" s="1" t="str">
        <f>VLOOKUP(A2576,'BDD de référence'!$B$5:$E$5006,4,0)</f>
        <v>Ile-de-France</v>
      </c>
      <c r="D2576" s="201">
        <v>172254.5</v>
      </c>
      <c r="E2576" s="189" t="str">
        <f t="shared" si="40"/>
        <v>Tranche C</v>
      </c>
      <c r="F2576" s="119">
        <f>IFERROR((VLOOKUP(E2576,'Simulations - Consolidé'!$A$41:$P$45,13,0)*D2576+VLOOKUP(E2576,'Simulations - Consolidé'!$A$41:$P$45,14,0)),"")*$B$6</f>
        <v>103372.12120481927</v>
      </c>
      <c r="G2576" s="119" t="str" cm="1">
        <f t="array" ref="G2576">IF(SUMIF('BDD de référence'!$B$6:$B$4786,A2576,'BDD de référence'!$I$6:$I$4786)&gt;0,IFERROR((VLOOKUP(E2576,'Volet 1 - Domaines 2&amp;3'!$A$39:$L$43,11,0)*D2576+VLOOKUP(E2576,'Volet 1 - Domaines 2&amp;3'!$A$39:$L$43,12,0))*$B$6,error),"")</f>
        <v/>
      </c>
      <c r="H2576" s="119" cm="1">
        <f t="array" ref="H2576">IF(SUMIF('BDD de référence'!$B$6:$B$4786,A2576,'BDD de référence'!$J$6:$J$4786)&gt;0,IFERROR((VLOOKUP(E2576,'Volet 1 - Domaines 2&amp;3'!$A$39:$L$43,11,0)*D2576+VLOOKUP(E2576,'Volet 1 - Domaines 2&amp;3'!$A$39:$L$43,12,0))*$B$6,error),"")</f>
        <v>38049.756385542169</v>
      </c>
      <c r="I2576" s="119">
        <f>IFERROR((VLOOKUP(E2576,'Simulations - Consolidé'!$A$41:$P$45,15,0)*D2576+VLOOKUP(E2576,'Simulations - Consolidé'!$A$41:$P$45,16,0)),"")*$C$6</f>
        <v>44937.952259770784</v>
      </c>
      <c r="J2576" s="167">
        <v>27071.78</v>
      </c>
      <c r="K2576" s="167">
        <v>32486.14</v>
      </c>
      <c r="L2576" s="167">
        <v>17702.559999999998</v>
      </c>
      <c r="M2576" s="167">
        <v>21243.079999999998</v>
      </c>
      <c r="N2576" s="167">
        <v>13883.76</v>
      </c>
      <c r="O2576" s="167">
        <v>16660.519999999997</v>
      </c>
    </row>
    <row r="2577" spans="1:15">
      <c r="A2577" s="1" t="s">
        <v>10840</v>
      </c>
      <c r="B2577" s="1" t="str">
        <f>VLOOKUP(A2577,'BDD de référence'!$B$5:$D$5006,3,0)</f>
        <v>92</v>
      </c>
      <c r="C2577" s="1" t="str">
        <f>VLOOKUP(A2577,'BDD de référence'!$B$5:$E$5006,4,0)</f>
        <v>Ile-de-France</v>
      </c>
      <c r="D2577" s="201">
        <v>15541</v>
      </c>
      <c r="E2577" s="189" t="str">
        <f t="shared" si="40"/>
        <v>Tranche B</v>
      </c>
      <c r="F2577" s="119">
        <f>IFERROR((VLOOKUP(E2577,'Simulations - Consolidé'!$A$41:$P$45,13,0)*D2577+VLOOKUP(E2577,'Simulations - Consolidé'!$A$41:$P$45,14,0)),"")*$B$6</f>
        <v>31641.058064516128</v>
      </c>
      <c r="G2577" s="119" t="str" cm="1">
        <f t="array" ref="G2577">IF(SUMIF('BDD de référence'!$B$6:$B$4786,A2577,'BDD de référence'!$I$6:$I$4786)&gt;0,IFERROR((VLOOKUP(E2577,'Volet 1 - Domaines 2&amp;3'!$A$39:$L$43,11,0)*D2577+VLOOKUP(E2577,'Volet 1 - Domaines 2&amp;3'!$A$39:$L$43,12,0))*$B$6,error),"")</f>
        <v/>
      </c>
      <c r="H2577" s="119" t="str" cm="1">
        <f t="array" ref="H2577">IF(SUMIF('BDD de référence'!$B$6:$B$4786,A2577,'BDD de référence'!$J$6:$J$4786)&gt;0,IFERROR((VLOOKUP(E2577,'Volet 1 - Domaines 2&amp;3'!$A$39:$L$43,11,0)*D2577+VLOOKUP(E2577,'Volet 1 - Domaines 2&amp;3'!$A$39:$L$43,12,0))*$B$6,error),"")</f>
        <v/>
      </c>
      <c r="I2577" s="119">
        <f>IFERROR((VLOOKUP(E2577,'Simulations - Consolidé'!$A$41:$P$45,15,0)*D2577+VLOOKUP(E2577,'Simulations - Consolidé'!$A$41:$P$45,16,0)),"")*$C$6</f>
        <v>13755.008025177025</v>
      </c>
      <c r="J2577" s="167">
        <v>8775.57</v>
      </c>
      <c r="K2577" s="167">
        <v>10530.69</v>
      </c>
      <c r="L2577" s="167">
        <v>7712.6500000000005</v>
      </c>
      <c r="M2577" s="167">
        <v>9255.18</v>
      </c>
      <c r="N2577" s="167">
        <v>6105.46</v>
      </c>
      <c r="O2577" s="167">
        <v>7326.56</v>
      </c>
    </row>
    <row r="2578" spans="1:15">
      <c r="A2578" s="1" t="s">
        <v>10835</v>
      </c>
      <c r="B2578" s="1" t="str">
        <f>VLOOKUP(A2578,'BDD de référence'!$B$5:$D$5006,3,0)</f>
        <v>92</v>
      </c>
      <c r="C2578" s="1" t="str">
        <f>VLOOKUP(A2578,'BDD de référence'!$B$5:$E$5006,4,0)</f>
        <v>Ile-de-France</v>
      </c>
      <c r="D2578" s="201">
        <v>16693.5</v>
      </c>
      <c r="E2578" s="189" t="str">
        <f t="shared" si="40"/>
        <v>Tranche B</v>
      </c>
      <c r="F2578" s="119">
        <f>IFERROR((VLOOKUP(E2578,'Simulations - Consolidé'!$A$41:$P$45,13,0)*D2578+VLOOKUP(E2578,'Simulations - Consolidé'!$A$41:$P$45,14,0)),"")*$B$6</f>
        <v>33157.896774193548</v>
      </c>
      <c r="G2578" s="119" t="str" cm="1">
        <f t="array" ref="G2578">IF(SUMIF('BDD de référence'!$B$6:$B$4786,A2578,'BDD de référence'!$I$6:$I$4786)&gt;0,IFERROR((VLOOKUP(E2578,'Volet 1 - Domaines 2&amp;3'!$A$39:$L$43,11,0)*D2578+VLOOKUP(E2578,'Volet 1 - Domaines 2&amp;3'!$A$39:$L$43,12,0))*$B$6,error),"")</f>
        <v/>
      </c>
      <c r="H2578" s="119" cm="1">
        <f t="array" ref="H2578">IF(SUMIF('BDD de référence'!$B$6:$B$4786,A2578,'BDD de référence'!$J$6:$J$4786)&gt;0,IFERROR((VLOOKUP(E2578,'Volet 1 - Domaines 2&amp;3'!$A$39:$L$43,11,0)*D2578+VLOOKUP(E2578,'Volet 1 - Domaines 2&amp;3'!$A$39:$L$43,12,0))*$B$6,error),"")</f>
        <v>17960.527419354836</v>
      </c>
      <c r="I2578" s="119">
        <f>IFERROR((VLOOKUP(E2578,'Simulations - Consolidé'!$A$41:$P$45,15,0)*D2578+VLOOKUP(E2578,'Simulations - Consolidé'!$A$41:$P$45,16,0)),"")*$C$6</f>
        <v>14414.408497246261</v>
      </c>
      <c r="J2578" s="167">
        <v>9116.36</v>
      </c>
      <c r="K2578" s="167">
        <v>10939.64</v>
      </c>
      <c r="L2578" s="167">
        <v>8022.45</v>
      </c>
      <c r="M2578" s="167">
        <v>9626.94</v>
      </c>
      <c r="N2578" s="167">
        <v>6198.41</v>
      </c>
      <c r="O2578" s="167">
        <v>7438.1</v>
      </c>
    </row>
    <row r="2579" spans="1:15">
      <c r="A2579" s="1" t="s">
        <v>10829</v>
      </c>
      <c r="B2579" s="1" t="str">
        <f>VLOOKUP(A2579,'BDD de référence'!$B$5:$D$5006,3,0)</f>
        <v>92</v>
      </c>
      <c r="C2579" s="1" t="str">
        <f>VLOOKUP(A2579,'BDD de référence'!$B$5:$E$5006,4,0)</f>
        <v>Ile-de-France</v>
      </c>
      <c r="D2579" s="201">
        <v>17593</v>
      </c>
      <c r="E2579" s="189" t="str">
        <f t="shared" si="40"/>
        <v>Tranche B</v>
      </c>
      <c r="F2579" s="119">
        <f>IFERROR((VLOOKUP(E2579,'Simulations - Consolidé'!$A$41:$P$45,13,0)*D2579+VLOOKUP(E2579,'Simulations - Consolidé'!$A$41:$P$45,14,0)),"")*$B$6</f>
        <v>34341.754838709676</v>
      </c>
      <c r="G2579" s="119" t="str" cm="1">
        <f t="array" ref="G2579">IF(SUMIF('BDD de référence'!$B$6:$B$4786,A2579,'BDD de référence'!$I$6:$I$4786)&gt;0,IFERROR((VLOOKUP(E2579,'Volet 1 - Domaines 2&amp;3'!$A$39:$L$43,11,0)*D2579+VLOOKUP(E2579,'Volet 1 - Domaines 2&amp;3'!$A$39:$L$43,12,0))*$B$6,error),"")</f>
        <v/>
      </c>
      <c r="H2579" s="119" t="str" cm="1">
        <f t="array" ref="H2579">IF(SUMIF('BDD de référence'!$B$6:$B$4786,A2579,'BDD de référence'!$J$6:$J$4786)&gt;0,IFERROR((VLOOKUP(E2579,'Volet 1 - Domaines 2&amp;3'!$A$39:$L$43,11,0)*D2579+VLOOKUP(E2579,'Volet 1 - Domaines 2&amp;3'!$A$39:$L$43,12,0))*$B$6,error),"")</f>
        <v/>
      </c>
      <c r="I2579" s="119">
        <f>IFERROR((VLOOKUP(E2579,'Simulations - Consolidé'!$A$41:$P$45,15,0)*D2579+VLOOKUP(E2579,'Simulations - Consolidé'!$A$41:$P$45,16,0)),"")*$C$6</f>
        <v>14929.05554681353</v>
      </c>
      <c r="J2579" s="167">
        <v>9382.35</v>
      </c>
      <c r="K2579" s="167">
        <v>11258.82</v>
      </c>
      <c r="L2579" s="167">
        <v>8264.25</v>
      </c>
      <c r="M2579" s="167">
        <v>9917.1</v>
      </c>
      <c r="N2579" s="167">
        <v>6270.95</v>
      </c>
      <c r="O2579" s="167">
        <v>7525.14</v>
      </c>
    </row>
    <row r="2580" spans="1:15">
      <c r="A2580" s="1" t="s">
        <v>10817</v>
      </c>
      <c r="B2580" s="1" t="str">
        <f>VLOOKUP(A2580,'BDD de référence'!$B$5:$D$5006,3,0)</f>
        <v>92</v>
      </c>
      <c r="C2580" s="1" t="str">
        <f>VLOOKUP(A2580,'BDD de référence'!$B$5:$E$5006,4,0)</f>
        <v>Ile-de-France</v>
      </c>
      <c r="D2580" s="201">
        <v>21100</v>
      </c>
      <c r="E2580" s="189" t="str">
        <f t="shared" si="40"/>
        <v>Tranche B</v>
      </c>
      <c r="F2580" s="119">
        <f>IFERROR((VLOOKUP(E2580,'Simulations - Consolidé'!$A$41:$P$45,13,0)*D2580+VLOOKUP(E2580,'Simulations - Consolidé'!$A$41:$P$45,14,0)),"")*$B$6</f>
        <v>38957.419354838705</v>
      </c>
      <c r="G2580" s="119" t="str" cm="1">
        <f t="array" ref="G2580">IF(SUMIF('BDD de référence'!$B$6:$B$4786,A2580,'BDD de référence'!$I$6:$I$4786)&gt;0,IFERROR((VLOOKUP(E2580,'Volet 1 - Domaines 2&amp;3'!$A$39:$L$43,11,0)*D2580+VLOOKUP(E2580,'Volet 1 - Domaines 2&amp;3'!$A$39:$L$43,12,0))*$B$6,error),"")</f>
        <v/>
      </c>
      <c r="H2580" s="119" cm="1">
        <f t="array" ref="H2580">IF(SUMIF('BDD de référence'!$B$6:$B$4786,A2580,'BDD de référence'!$J$6:$J$4786)&gt;0,IFERROR((VLOOKUP(E2580,'Volet 1 - Domaines 2&amp;3'!$A$39:$L$43,11,0)*D2580+VLOOKUP(E2580,'Volet 1 - Domaines 2&amp;3'!$A$39:$L$43,12,0))*$B$6,error),"")</f>
        <v>21101.935483870966</v>
      </c>
      <c r="I2580" s="119">
        <f>IFERROR((VLOOKUP(E2580,'Simulations - Consolidé'!$A$41:$P$45,15,0)*D2580+VLOOKUP(E2580,'Simulations - Consolidé'!$A$41:$P$45,16,0)),"")*$C$6</f>
        <v>16935.578284815107</v>
      </c>
      <c r="J2580" s="167">
        <v>10419.36</v>
      </c>
      <c r="K2580" s="167">
        <v>12503.24</v>
      </c>
      <c r="L2580" s="167">
        <v>9207</v>
      </c>
      <c r="M2580" s="167">
        <v>11048.4</v>
      </c>
      <c r="N2580" s="167">
        <v>6553.77</v>
      </c>
      <c r="O2580" s="167">
        <v>7864.5300000000007</v>
      </c>
    </row>
    <row r="2581" spans="1:15">
      <c r="A2581" s="1" t="s">
        <v>10826</v>
      </c>
      <c r="B2581" s="1" t="str">
        <f>VLOOKUP(A2581,'BDD de référence'!$B$5:$D$5006,3,0)</f>
        <v>92</v>
      </c>
      <c r="C2581" s="1" t="str">
        <f>VLOOKUP(A2581,'BDD de référence'!$B$5:$E$5006,4,0)</f>
        <v>Ile-de-France</v>
      </c>
      <c r="D2581" s="201">
        <v>17841.5</v>
      </c>
      <c r="E2581" s="189" t="str">
        <f t="shared" si="40"/>
        <v>Tranche B</v>
      </c>
      <c r="F2581" s="119">
        <f>IFERROR((VLOOKUP(E2581,'Simulations - Consolidé'!$A$41:$P$45,13,0)*D2581+VLOOKUP(E2581,'Simulations - Consolidé'!$A$41:$P$45,14,0)),"")*$B$6</f>
        <v>34668.8129032258</v>
      </c>
      <c r="G2581" s="119" t="str" cm="1">
        <f t="array" ref="G2581">IF(SUMIF('BDD de référence'!$B$6:$B$4786,A2581,'BDD de référence'!$I$6:$I$4786)&gt;0,IFERROR((VLOOKUP(E2581,'Volet 1 - Domaines 2&amp;3'!$A$39:$L$43,11,0)*D2581+VLOOKUP(E2581,'Volet 1 - Domaines 2&amp;3'!$A$39:$L$43,12,0))*$B$6,error),"")</f>
        <v/>
      </c>
      <c r="H2581" s="119" cm="1">
        <f t="array" ref="H2581">IF(SUMIF('BDD de référence'!$B$6:$B$4786,A2581,'BDD de référence'!$J$6:$J$4786)&gt;0,IFERROR((VLOOKUP(E2581,'Volet 1 - Domaines 2&amp;3'!$A$39:$L$43,11,0)*D2581+VLOOKUP(E2581,'Volet 1 - Domaines 2&amp;3'!$A$39:$L$43,12,0))*$B$6,error),"")</f>
        <v>18778.940322580645</v>
      </c>
      <c r="I2581" s="119">
        <f>IFERROR((VLOOKUP(E2581,'Simulations - Consolidé'!$A$41:$P$45,15,0)*D2581+VLOOKUP(E2581,'Simulations - Consolidé'!$A$41:$P$45,16,0)),"")*$C$6</f>
        <v>15071.234303697875</v>
      </c>
      <c r="J2581" s="167">
        <v>9455.83</v>
      </c>
      <c r="K2581" s="167">
        <v>11347</v>
      </c>
      <c r="L2581" s="167">
        <v>8331.0499999999993</v>
      </c>
      <c r="M2581" s="167">
        <v>9997.26</v>
      </c>
      <c r="N2581" s="167">
        <v>6290.99</v>
      </c>
      <c r="O2581" s="167">
        <v>7549.1900000000005</v>
      </c>
    </row>
    <row r="2582" spans="1:15">
      <c r="A2582" s="1" t="s">
        <v>10866</v>
      </c>
      <c r="B2582" s="1" t="str">
        <f>VLOOKUP(A2582,'BDD de référence'!$B$5:$D$5006,3,0)</f>
        <v>92</v>
      </c>
      <c r="C2582" s="1" t="str">
        <f>VLOOKUP(A2582,'BDD de référence'!$B$5:$E$5006,4,0)</f>
        <v>Ile-de-France</v>
      </c>
      <c r="D2582" s="201">
        <v>11453</v>
      </c>
      <c r="E2582" s="189" t="str">
        <f t="shared" si="40"/>
        <v>Tranche B</v>
      </c>
      <c r="F2582" s="119">
        <f>IFERROR((VLOOKUP(E2582,'Simulations - Consolidé'!$A$41:$P$45,13,0)*D2582+VLOOKUP(E2582,'Simulations - Consolidé'!$A$41:$P$45,14,0)),"")*$B$6</f>
        <v>26260.722580645157</v>
      </c>
      <c r="G2582" s="119" t="str" cm="1">
        <f t="array" ref="G2582">IF(SUMIF('BDD de référence'!$B$6:$B$4786,A2582,'BDD de référence'!$I$6:$I$4786)&gt;0,IFERROR((VLOOKUP(E2582,'Volet 1 - Domaines 2&amp;3'!$A$39:$L$43,11,0)*D2582+VLOOKUP(E2582,'Volet 1 - Domaines 2&amp;3'!$A$39:$L$43,12,0))*$B$6,error),"")</f>
        <v/>
      </c>
      <c r="H2582" s="119" t="str" cm="1">
        <f t="array" ref="H2582">IF(SUMIF('BDD de référence'!$B$6:$B$4786,A2582,'BDD de référence'!$J$6:$J$4786)&gt;0,IFERROR((VLOOKUP(E2582,'Volet 1 - Domaines 2&amp;3'!$A$39:$L$43,11,0)*D2582+VLOOKUP(E2582,'Volet 1 - Domaines 2&amp;3'!$A$39:$L$43,12,0))*$B$6,error),"")</f>
        <v/>
      </c>
      <c r="I2582" s="119">
        <f>IFERROR((VLOOKUP(E2582,'Simulations - Consolidé'!$A$41:$P$45,15,0)*D2582+VLOOKUP(E2582,'Simulations - Consolidé'!$A$41:$P$45,16,0)),"")*$C$6</f>
        <v>11416.067348544453</v>
      </c>
      <c r="J2582" s="167">
        <v>7566.75</v>
      </c>
      <c r="K2582" s="167">
        <v>9080.1</v>
      </c>
      <c r="L2582" s="167">
        <v>6613.72</v>
      </c>
      <c r="M2582" s="167">
        <v>7936.47</v>
      </c>
      <c r="N2582" s="167">
        <v>5775.79</v>
      </c>
      <c r="O2582" s="167">
        <v>6930.95</v>
      </c>
    </row>
    <row r="2583" spans="1:15">
      <c r="A2583" s="1" t="s">
        <v>10787</v>
      </c>
      <c r="B2583" s="1" t="str">
        <f>VLOOKUP(A2583,'BDD de référence'!$B$5:$D$5006,3,0)</f>
        <v>92</v>
      </c>
      <c r="C2583" s="1" t="str">
        <f>VLOOKUP(A2583,'BDD de référence'!$B$5:$E$5006,4,0)</f>
        <v>Ile-de-France</v>
      </c>
      <c r="D2583" s="201">
        <v>36428.5</v>
      </c>
      <c r="E2583" s="189" t="str">
        <f t="shared" si="40"/>
        <v>Tranche C</v>
      </c>
      <c r="F2583" s="119">
        <f>IFERROR((VLOOKUP(E2583,'Simulations - Consolidé'!$A$41:$P$45,13,0)*D2583+VLOOKUP(E2583,'Simulations - Consolidé'!$A$41:$P$45,14,0)),"")*$B$6</f>
        <v>46619.763614457828</v>
      </c>
      <c r="G2583" s="119" t="str" cm="1">
        <f t="array" ref="G2583">IF(SUMIF('BDD de référence'!$B$6:$B$4786,A2583,'BDD de référence'!$I$6:$I$4786)&gt;0,IFERROR((VLOOKUP(E2583,'Volet 1 - Domaines 2&amp;3'!$A$39:$L$43,11,0)*D2583+VLOOKUP(E2583,'Volet 1 - Domaines 2&amp;3'!$A$39:$L$43,12,0))*$B$6,error),"")</f>
        <v/>
      </c>
      <c r="H2583" s="119" t="str" cm="1">
        <f t="array" ref="H2583">IF(SUMIF('BDD de référence'!$B$6:$B$4786,A2583,'BDD de référence'!$J$6:$J$4786)&gt;0,IFERROR((VLOOKUP(E2583,'Volet 1 - Domaines 2&amp;3'!$A$39:$L$43,11,0)*D2583+VLOOKUP(E2583,'Volet 1 - Domaines 2&amp;3'!$A$39:$L$43,12,0))*$B$6,error),"")</f>
        <v/>
      </c>
      <c r="I2583" s="119">
        <f>IFERROR((VLOOKUP(E2583,'Simulations - Consolidé'!$A$41:$P$45,15,0)*D2583+VLOOKUP(E2583,'Simulations - Consolidé'!$A$41:$P$45,16,0)),"")*$C$6</f>
        <v>20266.554340287981</v>
      </c>
      <c r="J2583" s="167">
        <v>12343.66</v>
      </c>
      <c r="K2583" s="167">
        <v>14812.4</v>
      </c>
      <c r="L2583" s="167">
        <v>10338.5</v>
      </c>
      <c r="M2583" s="167">
        <v>12406.2</v>
      </c>
      <c r="N2583" s="167">
        <v>7337.93</v>
      </c>
      <c r="O2583" s="167">
        <v>8805.52</v>
      </c>
    </row>
    <row r="2584" spans="1:15">
      <c r="A2584" s="1" t="s">
        <v>10833</v>
      </c>
      <c r="B2584" s="1" t="str">
        <f>VLOOKUP(A2584,'BDD de référence'!$B$5:$D$5006,3,0)</f>
        <v>92</v>
      </c>
      <c r="C2584" s="1" t="str">
        <f>VLOOKUP(A2584,'BDD de référence'!$B$5:$E$5006,4,0)</f>
        <v>Ile-de-France</v>
      </c>
      <c r="D2584" s="201">
        <v>16989.5</v>
      </c>
      <c r="E2584" s="189" t="str">
        <f t="shared" si="40"/>
        <v>Tranche B</v>
      </c>
      <c r="F2584" s="119">
        <f>IFERROR((VLOOKUP(E2584,'Simulations - Consolidé'!$A$41:$P$45,13,0)*D2584+VLOOKUP(E2584,'Simulations - Consolidé'!$A$41:$P$45,14,0)),"")*$B$6</f>
        <v>33547.470967741931</v>
      </c>
      <c r="G2584" s="119" t="str" cm="1">
        <f t="array" ref="G2584">IF(SUMIF('BDD de référence'!$B$6:$B$4786,A2584,'BDD de référence'!$I$6:$I$4786)&gt;0,IFERROR((VLOOKUP(E2584,'Volet 1 - Domaines 2&amp;3'!$A$39:$L$43,11,0)*D2584+VLOOKUP(E2584,'Volet 1 - Domaines 2&amp;3'!$A$39:$L$43,12,0))*$B$6,error),"")</f>
        <v/>
      </c>
      <c r="H2584" s="119" t="str" cm="1">
        <f t="array" ref="H2584">IF(SUMIF('BDD de référence'!$B$6:$B$4786,A2584,'BDD de référence'!$J$6:$J$4786)&gt;0,IFERROR((VLOOKUP(E2584,'Volet 1 - Domaines 2&amp;3'!$A$39:$L$43,11,0)*D2584+VLOOKUP(E2584,'Volet 1 - Domaines 2&amp;3'!$A$39:$L$43,12,0))*$B$6,error),"")</f>
        <v/>
      </c>
      <c r="I2584" s="119">
        <f>IFERROR((VLOOKUP(E2584,'Simulations - Consolidé'!$A$41:$P$45,15,0)*D2584+VLOOKUP(E2584,'Simulations - Consolidé'!$A$41:$P$45,16,0)),"")*$C$6</f>
        <v>14583.764280094412</v>
      </c>
      <c r="J2584" s="167">
        <v>9203.9</v>
      </c>
      <c r="K2584" s="167">
        <v>11044.68</v>
      </c>
      <c r="L2584" s="167">
        <v>8102.02</v>
      </c>
      <c r="M2584" s="167">
        <v>9722.43</v>
      </c>
      <c r="N2584" s="167">
        <v>6222.2800000000007</v>
      </c>
      <c r="O2584" s="167">
        <v>7466.74</v>
      </c>
    </row>
    <row r="2585" spans="1:15">
      <c r="A2585" s="1" t="s">
        <v>10851</v>
      </c>
      <c r="B2585" s="1" t="str">
        <f>VLOOKUP(A2585,'BDD de référence'!$B$5:$D$5006,3,0)</f>
        <v>92</v>
      </c>
      <c r="C2585" s="1" t="str">
        <f>VLOOKUP(A2585,'BDD de référence'!$B$5:$E$5006,4,0)</f>
        <v>Ile-de-France</v>
      </c>
      <c r="D2585" s="201">
        <v>14463.5</v>
      </c>
      <c r="E2585" s="189" t="str">
        <f t="shared" si="40"/>
        <v>Tranche B</v>
      </c>
      <c r="F2585" s="119">
        <f>IFERROR((VLOOKUP(E2585,'Simulations - Consolidé'!$A$41:$P$45,13,0)*D2585+VLOOKUP(E2585,'Simulations - Consolidé'!$A$41:$P$45,14,0)),"")*$B$6</f>
        <v>30222.929032258067</v>
      </c>
      <c r="G2585" s="119" t="str" cm="1">
        <f t="array" ref="G2585">IF(SUMIF('BDD de référence'!$B$6:$B$4786,A2585,'BDD de référence'!$I$6:$I$4786)&gt;0,IFERROR((VLOOKUP(E2585,'Volet 1 - Domaines 2&amp;3'!$A$39:$L$43,11,0)*D2585+VLOOKUP(E2585,'Volet 1 - Domaines 2&amp;3'!$A$39:$L$43,12,0))*$B$6,error),"")</f>
        <v/>
      </c>
      <c r="H2585" s="119" cm="1">
        <f t="array" ref="H2585">IF(SUMIF('BDD de référence'!$B$6:$B$4786,A2585,'BDD de référence'!$J$6:$J$4786)&gt;0,IFERROR((VLOOKUP(E2585,'Volet 1 - Domaines 2&amp;3'!$A$39:$L$43,11,0)*D2585+VLOOKUP(E2585,'Volet 1 - Domaines 2&amp;3'!$A$39:$L$43,12,0))*$B$6,error),"")</f>
        <v>16370.753225806453</v>
      </c>
      <c r="I2585" s="119">
        <f>IFERROR((VLOOKUP(E2585,'Simulations - Consolidé'!$A$41:$P$45,15,0)*D2585+VLOOKUP(E2585,'Simulations - Consolidé'!$A$41:$P$45,16,0)),"")*$C$6</f>
        <v>13138.518646734854</v>
      </c>
      <c r="J2585" s="167">
        <v>8456.9500000000007</v>
      </c>
      <c r="K2585" s="167">
        <v>10148.34</v>
      </c>
      <c r="L2585" s="167">
        <v>7423</v>
      </c>
      <c r="M2585" s="167">
        <v>8907.6</v>
      </c>
      <c r="N2585" s="167">
        <v>6018.5700000000006</v>
      </c>
      <c r="O2585" s="167">
        <v>7222.29</v>
      </c>
    </row>
    <row r="2586" spans="1:15">
      <c r="A2586" s="1" t="s">
        <v>10863</v>
      </c>
      <c r="B2586" s="1" t="str">
        <f>VLOOKUP(A2586,'BDD de référence'!$B$5:$D$5006,3,0)</f>
        <v>92</v>
      </c>
      <c r="C2586" s="1" t="str">
        <f>VLOOKUP(A2586,'BDD de référence'!$B$5:$E$5006,4,0)</f>
        <v>Ile-de-France</v>
      </c>
      <c r="D2586" s="201">
        <v>12240.5</v>
      </c>
      <c r="E2586" s="189" t="str">
        <f t="shared" si="40"/>
        <v>Tranche B</v>
      </c>
      <c r="F2586" s="119">
        <f>IFERROR((VLOOKUP(E2586,'Simulations - Consolidé'!$A$41:$P$45,13,0)*D2586+VLOOKUP(E2586,'Simulations - Consolidé'!$A$41:$P$45,14,0)),"")*$B$6</f>
        <v>27297.174193548384</v>
      </c>
      <c r="G2586" s="119" t="str" cm="1">
        <f t="array" ref="G2586">IF(SUMIF('BDD de référence'!$B$6:$B$4786,A2586,'BDD de référence'!$I$6:$I$4786)&gt;0,IFERROR((VLOOKUP(E2586,'Volet 1 - Domaines 2&amp;3'!$A$39:$L$43,11,0)*D2586+VLOOKUP(E2586,'Volet 1 - Domaines 2&amp;3'!$A$39:$L$43,12,0))*$B$6,error),"")</f>
        <v/>
      </c>
      <c r="H2586" s="119" t="str" cm="1">
        <f t="array" ref="H2586">IF(SUMIF('BDD de référence'!$B$6:$B$4786,A2586,'BDD de référence'!$J$6:$J$4786)&gt;0,IFERROR((VLOOKUP(E2586,'Volet 1 - Domaines 2&amp;3'!$A$39:$L$43,11,0)*D2586+VLOOKUP(E2586,'Volet 1 - Domaines 2&amp;3'!$A$39:$L$43,12,0))*$B$6,error),"")</f>
        <v/>
      </c>
      <c r="I2586" s="119">
        <f>IFERROR((VLOOKUP(E2586,'Simulations - Consolidé'!$A$41:$P$45,15,0)*D2586+VLOOKUP(E2586,'Simulations - Consolidé'!$A$41:$P$45,16,0)),"")*$C$6</f>
        <v>11866.633831628638</v>
      </c>
      <c r="J2586" s="167">
        <v>7799.62</v>
      </c>
      <c r="K2586" s="167">
        <v>9359.5500000000011</v>
      </c>
      <c r="L2586" s="167">
        <v>6825.41</v>
      </c>
      <c r="M2586" s="167">
        <v>8190.5</v>
      </c>
      <c r="N2586" s="167">
        <v>5839.3</v>
      </c>
      <c r="O2586" s="167">
        <v>7007.16</v>
      </c>
    </row>
    <row r="2587" spans="1:15">
      <c r="A2587" s="1" t="s">
        <v>10857</v>
      </c>
      <c r="B2587" s="1" t="str">
        <f>VLOOKUP(A2587,'BDD de référence'!$B$5:$D$5006,3,0)</f>
        <v>92</v>
      </c>
      <c r="C2587" s="1" t="str">
        <f>VLOOKUP(A2587,'BDD de référence'!$B$5:$E$5006,4,0)</f>
        <v>Ile-de-France</v>
      </c>
      <c r="D2587" s="201">
        <v>13322.5</v>
      </c>
      <c r="E2587" s="189" t="str">
        <f t="shared" si="40"/>
        <v>Tranche B</v>
      </c>
      <c r="F2587" s="119">
        <f>IFERROR((VLOOKUP(E2587,'Simulations - Consolidé'!$A$41:$P$45,13,0)*D2587+VLOOKUP(E2587,'Simulations - Consolidé'!$A$41:$P$45,14,0)),"")*$B$6</f>
        <v>28721.225806451606</v>
      </c>
      <c r="G2587" s="119" t="str" cm="1">
        <f t="array" ref="G2587">IF(SUMIF('BDD de référence'!$B$6:$B$4786,A2587,'BDD de référence'!$I$6:$I$4786)&gt;0,IFERROR((VLOOKUP(E2587,'Volet 1 - Domaines 2&amp;3'!$A$39:$L$43,11,0)*D2587+VLOOKUP(E2587,'Volet 1 - Domaines 2&amp;3'!$A$39:$L$43,12,0))*$B$6,error),"")</f>
        <v/>
      </c>
      <c r="H2587" s="119" t="str" cm="1">
        <f t="array" ref="H2587">IF(SUMIF('BDD de référence'!$B$6:$B$4786,A2587,'BDD de référence'!$J$6:$J$4786)&gt;0,IFERROR((VLOOKUP(E2587,'Volet 1 - Domaines 2&amp;3'!$A$39:$L$43,11,0)*D2587+VLOOKUP(E2587,'Volet 1 - Domaines 2&amp;3'!$A$39:$L$43,12,0))*$B$6,error),"")</f>
        <v/>
      </c>
      <c r="I2587" s="119">
        <f>IFERROR((VLOOKUP(E2587,'Simulations - Consolidé'!$A$41:$P$45,15,0)*D2587+VLOOKUP(E2587,'Simulations - Consolidé'!$A$41:$P$45,16,0)),"")*$C$6</f>
        <v>12485.697875688435</v>
      </c>
      <c r="J2587" s="167">
        <v>8119.56</v>
      </c>
      <c r="K2587" s="167">
        <v>9743.48</v>
      </c>
      <c r="L2587" s="167">
        <v>7116.27</v>
      </c>
      <c r="M2587" s="167">
        <v>8539.5300000000007</v>
      </c>
      <c r="N2587" s="167">
        <v>5926.55</v>
      </c>
      <c r="O2587" s="167">
        <v>7111.86</v>
      </c>
    </row>
    <row r="2588" spans="1:15">
      <c r="A2588" s="1" t="s">
        <v>10776</v>
      </c>
      <c r="B2588" s="1" t="str">
        <f>VLOOKUP(A2588,'BDD de référence'!$B$5:$D$5006,3,0)</f>
        <v>92</v>
      </c>
      <c r="C2588" s="1" t="str">
        <f>VLOOKUP(A2588,'BDD de référence'!$B$5:$E$5006,4,0)</f>
        <v>Ile-de-France</v>
      </c>
      <c r="D2588" s="201">
        <v>43007.5</v>
      </c>
      <c r="E2588" s="189" t="str">
        <f t="shared" si="40"/>
        <v>Tranche C</v>
      </c>
      <c r="F2588" s="119">
        <f>IFERROR((VLOOKUP(E2588,'Simulations - Consolidé'!$A$41:$P$45,13,0)*D2588+VLOOKUP(E2588,'Simulations - Consolidé'!$A$41:$P$45,14,0)),"")*$B$6</f>
        <v>49368.675903614458</v>
      </c>
      <c r="G2588" s="119" t="str" cm="1">
        <f t="array" ref="G2588">IF(SUMIF('BDD de référence'!$B$6:$B$4786,A2588,'BDD de référence'!$I$6:$I$4786)&gt;0,IFERROR((VLOOKUP(E2588,'Volet 1 - Domaines 2&amp;3'!$A$39:$L$43,11,0)*D2588+VLOOKUP(E2588,'Volet 1 - Domaines 2&amp;3'!$A$39:$L$43,12,0))*$B$6,error),"")</f>
        <v/>
      </c>
      <c r="H2588" s="119" cm="1">
        <f t="array" ref="H2588">IF(SUMIF('BDD de référence'!$B$6:$B$4786,A2588,'BDD de référence'!$J$6:$J$4786)&gt;0,IFERROR((VLOOKUP(E2588,'Volet 1 - Domaines 2&amp;3'!$A$39:$L$43,11,0)*D2588+VLOOKUP(E2588,'Volet 1 - Domaines 2&amp;3'!$A$39:$L$43,12,0))*$B$6,error),"")</f>
        <v>24284.172289156624</v>
      </c>
      <c r="I2588" s="119">
        <f>IFERROR((VLOOKUP(E2588,'Simulations - Consolidé'!$A$41:$P$45,15,0)*D2588+VLOOKUP(E2588,'Simulations - Consolidé'!$A$41:$P$45,16,0)),"")*$C$6</f>
        <v>21461.562121657364</v>
      </c>
      <c r="J2588" s="167">
        <v>13057.050000000001</v>
      </c>
      <c r="K2588" s="167">
        <v>15668.46</v>
      </c>
      <c r="L2588" s="167">
        <v>10695.2</v>
      </c>
      <c r="M2588" s="167">
        <v>12834.24</v>
      </c>
      <c r="N2588" s="167">
        <v>7654.99</v>
      </c>
      <c r="O2588" s="167">
        <v>9185.99</v>
      </c>
    </row>
    <row r="2589" spans="1:15">
      <c r="A2589" s="1" t="s">
        <v>10838</v>
      </c>
      <c r="B2589" s="1" t="str">
        <f>VLOOKUP(A2589,'BDD de référence'!$B$5:$D$5006,3,0)</f>
        <v>92</v>
      </c>
      <c r="C2589" s="1" t="str">
        <f>VLOOKUP(A2589,'BDD de référence'!$B$5:$E$5006,4,0)</f>
        <v>Ile-de-France</v>
      </c>
      <c r="D2589" s="201">
        <v>16256</v>
      </c>
      <c r="E2589" s="189" t="str">
        <f t="shared" si="40"/>
        <v>Tranche B</v>
      </c>
      <c r="F2589" s="119">
        <f>IFERROR((VLOOKUP(E2589,'Simulations - Consolidé'!$A$41:$P$45,13,0)*D2589+VLOOKUP(E2589,'Simulations - Consolidé'!$A$41:$P$45,14,0)),"")*$B$6</f>
        <v>32582.09032258064</v>
      </c>
      <c r="G2589" s="119" t="str" cm="1">
        <f t="array" ref="G2589">IF(SUMIF('BDD de référence'!$B$6:$B$4786,A2589,'BDD de référence'!$I$6:$I$4786)&gt;0,IFERROR((VLOOKUP(E2589,'Volet 1 - Domaines 2&amp;3'!$A$39:$L$43,11,0)*D2589+VLOOKUP(E2589,'Volet 1 - Domaines 2&amp;3'!$A$39:$L$43,12,0))*$B$6,error),"")</f>
        <v/>
      </c>
      <c r="H2589" s="119" t="str" cm="1">
        <f t="array" ref="H2589">IF(SUMIF('BDD de référence'!$B$6:$B$4786,A2589,'BDD de référence'!$J$6:$J$4786)&gt;0,IFERROR((VLOOKUP(E2589,'Volet 1 - Domaines 2&amp;3'!$A$39:$L$43,11,0)*D2589+VLOOKUP(E2589,'Volet 1 - Domaines 2&amp;3'!$A$39:$L$43,12,0))*$B$6,error),"")</f>
        <v/>
      </c>
      <c r="I2589" s="119">
        <f>IFERROR((VLOOKUP(E2589,'Simulations - Consolidé'!$A$41:$P$45,15,0)*D2589+VLOOKUP(E2589,'Simulations - Consolidé'!$A$41:$P$45,16,0)),"")*$C$6</f>
        <v>14164.093784421713</v>
      </c>
      <c r="J2589" s="167">
        <v>8987</v>
      </c>
      <c r="K2589" s="167">
        <v>10784.4</v>
      </c>
      <c r="L2589" s="167">
        <v>7904.85</v>
      </c>
      <c r="M2589" s="167">
        <v>9485.82</v>
      </c>
      <c r="N2589" s="167">
        <v>6163.13</v>
      </c>
      <c r="O2589" s="167">
        <v>7395.76</v>
      </c>
    </row>
    <row r="2590" spans="1:15">
      <c r="A2590" s="1" t="s">
        <v>10763</v>
      </c>
      <c r="B2590" s="1" t="str">
        <f>VLOOKUP(A2590,'BDD de référence'!$B$5:$D$5006,3,0)</f>
        <v>92</v>
      </c>
      <c r="C2590" s="1" t="str">
        <f>VLOOKUP(A2590,'BDD de référence'!$B$5:$E$5006,4,0)</f>
        <v>Ile-de-France</v>
      </c>
      <c r="D2590" s="201">
        <v>76713.5</v>
      </c>
      <c r="E2590" s="189" t="str">
        <f t="shared" si="40"/>
        <v>Tranche C</v>
      </c>
      <c r="F2590" s="119">
        <f>IFERROR((VLOOKUP(E2590,'Simulations - Consolidé'!$A$41:$P$45,13,0)*D2590+VLOOKUP(E2590,'Simulations - Consolidé'!$A$41:$P$45,14,0)),"")*$B$6</f>
        <v>63452.098554216856</v>
      </c>
      <c r="G2590" s="119" t="str" cm="1">
        <f t="array" ref="G2590">IF(SUMIF('BDD de référence'!$B$6:$B$4786,A2590,'BDD de référence'!$I$6:$I$4786)&gt;0,IFERROR((VLOOKUP(E2590,'Volet 1 - Domaines 2&amp;3'!$A$39:$L$43,11,0)*D2590+VLOOKUP(E2590,'Volet 1 - Domaines 2&amp;3'!$A$39:$L$43,12,0))*$B$6,error),"")</f>
        <v/>
      </c>
      <c r="H2590" s="119" cm="1">
        <f t="array" ref="H2590">IF(SUMIF('BDD de référence'!$B$6:$B$4786,A2590,'BDD de référence'!$J$6:$J$4786)&gt;0,IFERROR((VLOOKUP(E2590,'Volet 1 - Domaines 2&amp;3'!$A$39:$L$43,11,0)*D2590+VLOOKUP(E2590,'Volet 1 - Domaines 2&amp;3'!$A$39:$L$43,12,0))*$B$6,error),"")</f>
        <v>27874.064337349399</v>
      </c>
      <c r="I2590" s="119">
        <f>IFERROR((VLOOKUP(E2590,'Simulations - Consolidé'!$A$41:$P$45,15,0)*D2590+VLOOKUP(E2590,'Simulations - Consolidé'!$A$41:$P$45,16,0)),"")*$C$6</f>
        <v>27583.91084925066</v>
      </c>
      <c r="J2590" s="167">
        <v>16711.91</v>
      </c>
      <c r="K2590" s="167">
        <v>20054.3</v>
      </c>
      <c r="L2590" s="167">
        <v>12522.630000000001</v>
      </c>
      <c r="M2590" s="167">
        <v>15027.16</v>
      </c>
      <c r="N2590" s="167">
        <v>9279.3700000000008</v>
      </c>
      <c r="O2590" s="167">
        <v>11135.25</v>
      </c>
    </row>
    <row r="2591" spans="1:15">
      <c r="A2591" s="1" t="s">
        <v>10784</v>
      </c>
      <c r="B2591" s="1" t="str">
        <f>VLOOKUP(A2591,'BDD de référence'!$B$5:$D$5006,3,0)</f>
        <v>92</v>
      </c>
      <c r="C2591" s="1" t="str">
        <f>VLOOKUP(A2591,'BDD de référence'!$B$5:$E$5006,4,0)</f>
        <v>Ile-de-France</v>
      </c>
      <c r="D2591" s="201">
        <v>37718.5</v>
      </c>
      <c r="E2591" s="189" t="str">
        <f t="shared" si="40"/>
        <v>Tranche C</v>
      </c>
      <c r="F2591" s="119">
        <f>IFERROR((VLOOKUP(E2591,'Simulations - Consolidé'!$A$41:$P$45,13,0)*D2591+VLOOKUP(E2591,'Simulations - Consolidé'!$A$41:$P$45,14,0)),"")*$B$6</f>
        <v>47158.766024096381</v>
      </c>
      <c r="G2591" s="119" t="str" cm="1">
        <f t="array" ref="G2591">IF(SUMIF('BDD de référence'!$B$6:$B$4786,A2591,'BDD de référence'!$I$6:$I$4786)&gt;0,IFERROR((VLOOKUP(E2591,'Volet 1 - Domaines 2&amp;3'!$A$39:$L$43,11,0)*D2591+VLOOKUP(E2591,'Volet 1 - Domaines 2&amp;3'!$A$39:$L$43,12,0))*$B$6,error),"")</f>
        <v/>
      </c>
      <c r="H2591" s="119" cm="1">
        <f t="array" ref="H2591">IF(SUMIF('BDD de référence'!$B$6:$B$4786,A2591,'BDD de référence'!$J$6:$J$4786)&gt;0,IFERROR((VLOOKUP(E2591,'Volet 1 - Domaines 2&amp;3'!$A$39:$L$43,11,0)*D2591+VLOOKUP(E2591,'Volet 1 - Domaines 2&amp;3'!$A$39:$L$43,12,0))*$B$6,error),"")</f>
        <v>23720.861927710841</v>
      </c>
      <c r="I2591" s="119">
        <f>IFERROR((VLOOKUP(E2591,'Simulations - Consolidé'!$A$41:$P$45,15,0)*D2591+VLOOKUP(E2591,'Simulations - Consolidé'!$A$41:$P$45,16,0)),"")*$C$6</f>
        <v>20500.869591536881</v>
      </c>
      <c r="J2591" s="167">
        <v>12483.54</v>
      </c>
      <c r="K2591" s="167">
        <v>14980.25</v>
      </c>
      <c r="L2591" s="167">
        <v>10408.44</v>
      </c>
      <c r="M2591" s="167">
        <v>12490.130000000001</v>
      </c>
      <c r="N2591" s="167">
        <v>7400.1</v>
      </c>
      <c r="O2591" s="167">
        <v>8880.1200000000008</v>
      </c>
    </row>
    <row r="2592" spans="1:15">
      <c r="A2592" s="1" t="s">
        <v>10773</v>
      </c>
      <c r="B2592" s="1" t="str">
        <f>VLOOKUP(A2592,'BDD de référence'!$B$5:$D$5006,3,0)</f>
        <v>92</v>
      </c>
      <c r="C2592" s="1" t="str">
        <f>VLOOKUP(A2592,'BDD de référence'!$B$5:$E$5006,4,0)</f>
        <v>Ile-de-France</v>
      </c>
      <c r="D2592" s="201">
        <v>50791.5</v>
      </c>
      <c r="E2592" s="189" t="str">
        <f t="shared" si="40"/>
        <v>Tranche C</v>
      </c>
      <c r="F2592" s="119">
        <f>IFERROR((VLOOKUP(E2592,'Simulations - Consolidé'!$A$41:$P$45,13,0)*D2592+VLOOKUP(E2592,'Simulations - Consolidé'!$A$41:$P$45,14,0)),"")*$B$6</f>
        <v>52621.074939759033</v>
      </c>
      <c r="G2592" s="119" cm="1">
        <f t="array" ref="G2592">IF(SUMIF('BDD de référence'!$B$6:$B$4786,A2592,'BDD de référence'!$I$6:$I$4786)&gt;0,IFERROR((VLOOKUP(E2592,'Volet 1 - Domaines 2&amp;3'!$A$39:$L$43,11,0)*D2592+VLOOKUP(E2592,'Volet 1 - Domaines 2&amp;3'!$A$39:$L$43,12,0))*$B$6,error),"")</f>
        <v>25113.215180722891</v>
      </c>
      <c r="H2592" s="119" cm="1">
        <f t="array" ref="H2592">IF(SUMIF('BDD de référence'!$B$6:$B$4786,A2592,'BDD de référence'!$J$6:$J$4786)&gt;0,IFERROR((VLOOKUP(E2592,'Volet 1 - Domaines 2&amp;3'!$A$39:$L$43,11,0)*D2592+VLOOKUP(E2592,'Volet 1 - Domaines 2&amp;3'!$A$39:$L$43,12,0))*$B$6,error),"")</f>
        <v>25113.215180722891</v>
      </c>
      <c r="I2592" s="119">
        <f>IFERROR((VLOOKUP(E2592,'Simulations - Consolidé'!$A$41:$P$45,15,0)*D2592+VLOOKUP(E2592,'Simulations - Consolidé'!$A$41:$P$45,16,0)),"")*$C$6</f>
        <v>22875.445777255361</v>
      </c>
      <c r="J2592" s="167">
        <v>13901.1</v>
      </c>
      <c r="K2592" s="167">
        <v>16681.32</v>
      </c>
      <c r="L2592" s="167">
        <v>11117.22</v>
      </c>
      <c r="M2592" s="167">
        <v>13340.67</v>
      </c>
      <c r="N2592" s="167">
        <v>8030.12</v>
      </c>
      <c r="O2592" s="167">
        <v>9636.15</v>
      </c>
    </row>
    <row r="2593" spans="1:15">
      <c r="A2593" s="1" t="s">
        <v>10819</v>
      </c>
      <c r="B2593" s="1" t="str">
        <f>VLOOKUP(A2593,'BDD de référence'!$B$5:$D$5006,3,0)</f>
        <v>92</v>
      </c>
      <c r="C2593" s="1" t="str">
        <f>VLOOKUP(A2593,'BDD de référence'!$B$5:$E$5006,4,0)</f>
        <v>Ile-de-France</v>
      </c>
      <c r="D2593" s="201">
        <v>19293.5</v>
      </c>
      <c r="E2593" s="189" t="str">
        <f t="shared" si="40"/>
        <v>Tranche B</v>
      </c>
      <c r="F2593" s="119">
        <f>IFERROR((VLOOKUP(E2593,'Simulations - Consolidé'!$A$41:$P$45,13,0)*D2593+VLOOKUP(E2593,'Simulations - Consolidé'!$A$41:$P$45,14,0)),"")*$B$6</f>
        <v>36579.832258064511</v>
      </c>
      <c r="G2593" s="119" t="str" cm="1">
        <f t="array" ref="G2593">IF(SUMIF('BDD de référence'!$B$6:$B$4786,A2593,'BDD de référence'!$I$6:$I$4786)&gt;0,IFERROR((VLOOKUP(E2593,'Volet 1 - Domaines 2&amp;3'!$A$39:$L$43,11,0)*D2593+VLOOKUP(E2593,'Volet 1 - Domaines 2&amp;3'!$A$39:$L$43,12,0))*$B$6,error),"")</f>
        <v/>
      </c>
      <c r="H2593" s="119" cm="1">
        <f t="array" ref="H2593">IF(SUMIF('BDD de référence'!$B$6:$B$4786,A2593,'BDD de référence'!$J$6:$J$4786)&gt;0,IFERROR((VLOOKUP(E2593,'Volet 1 - Domaines 2&amp;3'!$A$39:$L$43,11,0)*D2593+VLOOKUP(E2593,'Volet 1 - Domaines 2&amp;3'!$A$39:$L$43,12,0))*$B$6,error),"")</f>
        <v>19814.075806451616</v>
      </c>
      <c r="I2593" s="119">
        <f>IFERROR((VLOOKUP(E2593,'Simulations - Consolidé'!$A$41:$P$45,15,0)*D2593+VLOOKUP(E2593,'Simulations - Consolidé'!$A$41:$P$45,16,0)),"")*$C$6</f>
        <v>15901.99307631786</v>
      </c>
      <c r="J2593" s="167">
        <v>9885.18</v>
      </c>
      <c r="K2593" s="167">
        <v>11862.22</v>
      </c>
      <c r="L2593" s="167">
        <v>8721.380000000001</v>
      </c>
      <c r="M2593" s="167">
        <v>10465.66</v>
      </c>
      <c r="N2593" s="167">
        <v>6408.09</v>
      </c>
      <c r="O2593" s="167">
        <v>7689.71</v>
      </c>
    </row>
    <row r="2594" spans="1:15">
      <c r="A2594" s="1" t="s">
        <v>10885</v>
      </c>
      <c r="B2594" s="1" t="str">
        <f>VLOOKUP(A2594,'BDD de référence'!$B$5:$D$5006,3,0)</f>
        <v>92</v>
      </c>
      <c r="C2594" s="1" t="str">
        <f>VLOOKUP(A2594,'BDD de référence'!$B$5:$E$5006,4,0)</f>
        <v>Ile-de-France</v>
      </c>
      <c r="D2594" s="201">
        <v>8375.5</v>
      </c>
      <c r="E2594" s="189" t="str">
        <f t="shared" si="40"/>
        <v>Tranche B</v>
      </c>
      <c r="F2594" s="119">
        <f>IFERROR((VLOOKUP(E2594,'Simulations - Consolidé'!$A$41:$P$45,13,0)*D2594+VLOOKUP(E2594,'Simulations - Consolidé'!$A$41:$P$45,14,0)),"")*$B$6</f>
        <v>22210.335483870967</v>
      </c>
      <c r="G2594" s="119" cm="1">
        <f t="array" ref="G2594">IF(SUMIF('BDD de référence'!$B$6:$B$4786,A2594,'BDD de référence'!$I$6:$I$4786)&gt;0,IFERROR((VLOOKUP(E2594,'Volet 1 - Domaines 2&amp;3'!$A$39:$L$43,11,0)*D2594+VLOOKUP(E2594,'Volet 1 - Domaines 2&amp;3'!$A$39:$L$43,12,0))*$B$6,error),"")</f>
        <v>12030.598387096774</v>
      </c>
      <c r="H2594" s="119" t="str" cm="1">
        <f t="array" ref="H2594">IF(SUMIF('BDD de référence'!$B$6:$B$4786,A2594,'BDD de référence'!$J$6:$J$4786)&gt;0,IFERROR((VLOOKUP(E2594,'Volet 1 - Domaines 2&amp;3'!$A$39:$L$43,11,0)*D2594+VLOOKUP(E2594,'Volet 1 - Domaines 2&amp;3'!$A$39:$L$43,12,0))*$B$6,error),"")</f>
        <v/>
      </c>
      <c r="I2594" s="119">
        <f>IFERROR((VLOOKUP(E2594,'Simulations - Consolidé'!$A$41:$P$45,15,0)*D2594+VLOOKUP(E2594,'Simulations - Consolidé'!$A$41:$P$45,16,0)),"")*$C$6</f>
        <v>9655.2821400472076</v>
      </c>
      <c r="J2594" s="167">
        <v>6656.75</v>
      </c>
      <c r="K2594" s="167">
        <v>7988.1</v>
      </c>
      <c r="L2594" s="167">
        <v>5786.43</v>
      </c>
      <c r="M2594" s="167">
        <v>6943.72</v>
      </c>
      <c r="N2594" s="167">
        <v>5527.6</v>
      </c>
      <c r="O2594" s="167">
        <v>6633.12</v>
      </c>
    </row>
    <row r="2595" spans="1:15">
      <c r="A2595" s="1" t="s">
        <v>10815</v>
      </c>
      <c r="B2595" s="1" t="str">
        <f>VLOOKUP(A2595,'BDD de référence'!$B$5:$D$5006,3,0)</f>
        <v>92</v>
      </c>
      <c r="C2595" s="1" t="str">
        <f>VLOOKUP(A2595,'BDD de référence'!$B$5:$E$5006,4,0)</f>
        <v>Ile-de-France</v>
      </c>
      <c r="D2595" s="201">
        <v>21481.5</v>
      </c>
      <c r="E2595" s="189" t="str">
        <f t="shared" si="40"/>
        <v>Tranche B</v>
      </c>
      <c r="F2595" s="119">
        <f>IFERROR((VLOOKUP(E2595,'Simulations - Consolidé'!$A$41:$P$45,13,0)*D2595+VLOOKUP(E2595,'Simulations - Consolidé'!$A$41:$P$45,14,0)),"")*$B$6</f>
        <v>39459.522580645164</v>
      </c>
      <c r="G2595" s="119" t="str" cm="1">
        <f t="array" ref="G2595">IF(SUMIF('BDD de référence'!$B$6:$B$4786,A2595,'BDD de référence'!$I$6:$I$4786)&gt;0,IFERROR((VLOOKUP(E2595,'Volet 1 - Domaines 2&amp;3'!$A$39:$L$43,11,0)*D2595+VLOOKUP(E2595,'Volet 1 - Domaines 2&amp;3'!$A$39:$L$43,12,0))*$B$6,error),"")</f>
        <v/>
      </c>
      <c r="H2595" s="119" t="str" cm="1">
        <f t="array" ref="H2595">IF(SUMIF('BDD de référence'!$B$6:$B$4786,A2595,'BDD de référence'!$J$6:$J$4786)&gt;0,IFERROR((VLOOKUP(E2595,'Volet 1 - Domaines 2&amp;3'!$A$39:$L$43,11,0)*D2595+VLOOKUP(E2595,'Volet 1 - Domaines 2&amp;3'!$A$39:$L$43,12,0))*$B$6,error),"")</f>
        <v/>
      </c>
      <c r="I2595" s="119">
        <f>IFERROR((VLOOKUP(E2595,'Simulations - Consolidé'!$A$41:$P$45,15,0)*D2595+VLOOKUP(E2595,'Simulations - Consolidé'!$A$41:$P$45,16,0)),"")*$C$6</f>
        <v>17153.852714398112</v>
      </c>
      <c r="J2595" s="167">
        <v>10532.17</v>
      </c>
      <c r="K2595" s="167">
        <v>12638.61</v>
      </c>
      <c r="L2595" s="167">
        <v>9309.5499999999993</v>
      </c>
      <c r="M2595" s="167">
        <v>11171.46</v>
      </c>
      <c r="N2595" s="167">
        <v>6584.54</v>
      </c>
      <c r="O2595" s="167">
        <v>7901.45</v>
      </c>
    </row>
    <row r="2596" spans="1:15">
      <c r="A2596" s="1" t="s">
        <v>10792</v>
      </c>
      <c r="B2596" s="1" t="str">
        <f>VLOOKUP(A2596,'BDD de référence'!$B$5:$D$5006,3,0)</f>
        <v>92</v>
      </c>
      <c r="C2596" s="1" t="str">
        <f>VLOOKUP(A2596,'BDD de référence'!$B$5:$E$5006,4,0)</f>
        <v>Ile-de-France</v>
      </c>
      <c r="D2596" s="201">
        <v>28403.5</v>
      </c>
      <c r="E2596" s="189" t="str">
        <f t="shared" si="40"/>
        <v>Tranche C</v>
      </c>
      <c r="F2596" s="119">
        <f>IFERROR((VLOOKUP(E2596,'Simulations - Consolidé'!$A$41:$P$45,13,0)*D2596+VLOOKUP(E2596,'Simulations - Consolidé'!$A$41:$P$45,14,0)),"")*$B$6</f>
        <v>43266.667228915663</v>
      </c>
      <c r="G2596" s="119" t="str" cm="1">
        <f t="array" ref="G2596">IF(SUMIF('BDD de référence'!$B$6:$B$4786,A2596,'BDD de référence'!$I$6:$I$4786)&gt;0,IFERROR((VLOOKUP(E2596,'Volet 1 - Domaines 2&amp;3'!$A$39:$L$43,11,0)*D2596+VLOOKUP(E2596,'Volet 1 - Domaines 2&amp;3'!$A$39:$L$43,12,0))*$B$6,error),"")</f>
        <v/>
      </c>
      <c r="H2596" s="119" cm="1">
        <f t="array" ref="H2596">IF(SUMIF('BDD de référence'!$B$6:$B$4786,A2596,'BDD de référence'!$J$6:$J$4786)&gt;0,IFERROR((VLOOKUP(E2596,'Volet 1 - Domaines 2&amp;3'!$A$39:$L$43,11,0)*D2596+VLOOKUP(E2596,'Volet 1 - Domaines 2&amp;3'!$A$39:$L$43,12,0))*$B$6,error),"")</f>
        <v>22728.758313253009</v>
      </c>
      <c r="I2596" s="119">
        <f>IFERROR((VLOOKUP(E2596,'Simulations - Consolidé'!$A$41:$P$45,15,0)*D2596+VLOOKUP(E2596,'Simulations - Consolidé'!$A$41:$P$45,16,0)),"")*$C$6</f>
        <v>18808.895509844257</v>
      </c>
      <c r="J2596" s="167">
        <v>11473.48</v>
      </c>
      <c r="K2596" s="167">
        <v>13768.18</v>
      </c>
      <c r="L2596" s="167">
        <v>9903.41</v>
      </c>
      <c r="M2596" s="167">
        <v>11884.1</v>
      </c>
      <c r="N2596" s="167">
        <v>6951.18</v>
      </c>
      <c r="O2596" s="167">
        <v>8341.42</v>
      </c>
    </row>
    <row r="2597" spans="1:15">
      <c r="A2597" s="1" t="s">
        <v>10869</v>
      </c>
      <c r="B2597" s="1" t="str">
        <f>VLOOKUP(A2597,'BDD de référence'!$B$5:$D$5006,3,0)</f>
        <v>92</v>
      </c>
      <c r="C2597" s="1" t="str">
        <f>VLOOKUP(A2597,'BDD de référence'!$B$5:$E$5006,4,0)</f>
        <v>Ile-de-France</v>
      </c>
      <c r="D2597" s="201">
        <v>11263</v>
      </c>
      <c r="E2597" s="189" t="str">
        <f t="shared" si="40"/>
        <v>Tranche B</v>
      </c>
      <c r="F2597" s="119">
        <f>IFERROR((VLOOKUP(E2597,'Simulations - Consolidé'!$A$41:$P$45,13,0)*D2597+VLOOKUP(E2597,'Simulations - Consolidé'!$A$41:$P$45,14,0)),"")*$B$6</f>
        <v>26010.658064516127</v>
      </c>
      <c r="G2597" s="119" t="str" cm="1">
        <f t="array" ref="G2597">IF(SUMIF('BDD de référence'!$B$6:$B$4786,A2597,'BDD de référence'!$I$6:$I$4786)&gt;0,IFERROR((VLOOKUP(E2597,'Volet 1 - Domaines 2&amp;3'!$A$39:$L$43,11,0)*D2597+VLOOKUP(E2597,'Volet 1 - Domaines 2&amp;3'!$A$39:$L$43,12,0))*$B$6,error),"")</f>
        <v/>
      </c>
      <c r="H2597" s="119" t="str" cm="1">
        <f t="array" ref="H2597">IF(SUMIF('BDD de référence'!$B$6:$B$4786,A2597,'BDD de référence'!$J$6:$J$4786)&gt;0,IFERROR((VLOOKUP(E2597,'Volet 1 - Domaines 2&amp;3'!$A$39:$L$43,11,0)*D2597+VLOOKUP(E2597,'Volet 1 - Domaines 2&amp;3'!$A$39:$L$43,12,0))*$B$6,error),"")</f>
        <v/>
      </c>
      <c r="I2597" s="119">
        <f>IFERROR((VLOOKUP(E2597,'Simulations - Consolidé'!$A$41:$P$45,15,0)*D2597+VLOOKUP(E2597,'Simulations - Consolidé'!$A$41:$P$45,16,0)),"")*$C$6</f>
        <v>11307.35924468922</v>
      </c>
      <c r="J2597" s="167">
        <v>7510.5700000000006</v>
      </c>
      <c r="K2597" s="167">
        <v>9012.69</v>
      </c>
      <c r="L2597" s="167">
        <v>6562.6500000000005</v>
      </c>
      <c r="M2597" s="167">
        <v>7875.18</v>
      </c>
      <c r="N2597" s="167">
        <v>5760.46</v>
      </c>
      <c r="O2597" s="167">
        <v>6912.56</v>
      </c>
    </row>
    <row r="2598" spans="1:15">
      <c r="A2598" s="1" t="s">
        <v>10906</v>
      </c>
      <c r="B2598" s="1" t="str">
        <f>VLOOKUP(A2598,'BDD de référence'!$B$5:$D$5006,3,0)</f>
        <v>92</v>
      </c>
      <c r="C2598" s="1" t="str">
        <f>VLOOKUP(A2598,'BDD de référence'!$B$5:$E$5006,4,0)</f>
        <v>Ile-de-France</v>
      </c>
      <c r="D2598" s="201">
        <v>4291.5</v>
      </c>
      <c r="E2598" s="189" t="str">
        <f t="shared" si="40"/>
        <v>Tranche A</v>
      </c>
      <c r="F2598" s="119">
        <f>IFERROR((VLOOKUP(E2598,'Simulations - Consolidé'!$A$41:$P$45,13,0)*D2598+VLOOKUP(E2598,'Simulations - Consolidé'!$A$41:$P$45,14,0)),"")*$B$6</f>
        <v>18426.664285714287</v>
      </c>
      <c r="G2598" s="119" t="str" cm="1">
        <f t="array" ref="G2598">IF(SUMIF('BDD de référence'!$B$6:$B$4786,A2598,'BDD de référence'!$I$6:$I$4786)&gt;0,IFERROR((VLOOKUP(E2598,'Volet 1 - Domaines 2&amp;3'!$A$39:$L$43,11,0)*D2598+VLOOKUP(E2598,'Volet 1 - Domaines 2&amp;3'!$A$39:$L$43,12,0))*$B$6,error),"")</f>
        <v/>
      </c>
      <c r="H2598" s="119" t="str" cm="1">
        <f t="array" ref="H2598">IF(SUMIF('BDD de référence'!$B$6:$B$4786,A2598,'BDD de référence'!$J$6:$J$4786)&gt;0,IFERROR((VLOOKUP(E2598,'Volet 1 - Domaines 2&amp;3'!$A$39:$L$43,11,0)*D2598+VLOOKUP(E2598,'Volet 1 - Domaines 2&amp;3'!$A$39:$L$43,12,0))*$B$6,error),"")</f>
        <v/>
      </c>
      <c r="I2598" s="119">
        <f>IFERROR((VLOOKUP(E2598,'Simulations - Consolidé'!$A$41:$P$45,15,0)*D2598+VLOOKUP(E2598,'Simulations - Consolidé'!$A$41:$P$45,16,0)),"")*$C$6</f>
        <v>8010.4437282229965</v>
      </c>
      <c r="J2598" s="167">
        <v>5605.13</v>
      </c>
      <c r="K2598" s="167">
        <v>6726.16</v>
      </c>
      <c r="L2598" s="167">
        <v>4933.01</v>
      </c>
      <c r="M2598" s="167">
        <v>5919.62</v>
      </c>
      <c r="N2598" s="167">
        <v>5094.24</v>
      </c>
      <c r="O2598" s="167">
        <v>6113.09</v>
      </c>
    </row>
    <row r="2599" spans="1:15">
      <c r="A2599" s="1" t="s">
        <v>10882</v>
      </c>
      <c r="B2599" s="1" t="str">
        <f>VLOOKUP(A2599,'BDD de référence'!$B$5:$D$5006,3,0)</f>
        <v>92</v>
      </c>
      <c r="C2599" s="1" t="str">
        <f>VLOOKUP(A2599,'BDD de référence'!$B$5:$E$5006,4,0)</f>
        <v>Ile-de-France</v>
      </c>
      <c r="D2599" s="201">
        <v>9278.5</v>
      </c>
      <c r="E2599" s="189" t="str">
        <f t="shared" si="40"/>
        <v>Tranche B</v>
      </c>
      <c r="F2599" s="119">
        <f>IFERROR((VLOOKUP(E2599,'Simulations - Consolidé'!$A$41:$P$45,13,0)*D2599+VLOOKUP(E2599,'Simulations - Consolidé'!$A$41:$P$45,14,0)),"")*$B$6</f>
        <v>23398.799999999999</v>
      </c>
      <c r="G2599" s="119" t="str" cm="1">
        <f t="array" ref="G2599">IF(SUMIF('BDD de référence'!$B$6:$B$4786,A2599,'BDD de référence'!$I$6:$I$4786)&gt;0,IFERROR((VLOOKUP(E2599,'Volet 1 - Domaines 2&amp;3'!$A$39:$L$43,11,0)*D2599+VLOOKUP(E2599,'Volet 1 - Domaines 2&amp;3'!$A$39:$L$43,12,0))*$B$6,error),"")</f>
        <v/>
      </c>
      <c r="H2599" s="119" t="str" cm="1">
        <f t="array" ref="H2599">IF(SUMIF('BDD de référence'!$B$6:$B$4786,A2599,'BDD de référence'!$J$6:$J$4786)&gt;0,IFERROR((VLOOKUP(E2599,'Volet 1 - Domaines 2&amp;3'!$A$39:$L$43,11,0)*D2599+VLOOKUP(E2599,'Volet 1 - Domaines 2&amp;3'!$A$39:$L$43,12,0))*$B$6,error),"")</f>
        <v/>
      </c>
      <c r="I2599" s="119">
        <f>IFERROR((VLOOKUP(E2599,'Simulations - Consolidé'!$A$41:$P$45,15,0)*D2599+VLOOKUP(E2599,'Simulations - Consolidé'!$A$41:$P$45,16,0)),"")*$C$6</f>
        <v>10171.931707317071</v>
      </c>
      <c r="J2599" s="167">
        <v>6923.75</v>
      </c>
      <c r="K2599" s="167">
        <v>8308.5</v>
      </c>
      <c r="L2599" s="167">
        <v>6029.17</v>
      </c>
      <c r="M2599" s="167">
        <v>7235.01</v>
      </c>
      <c r="N2599" s="167">
        <v>5600.42</v>
      </c>
      <c r="O2599" s="167">
        <v>6720.51</v>
      </c>
    </row>
    <row r="2600" spans="1:15">
      <c r="A2600" s="1" t="s">
        <v>10890</v>
      </c>
      <c r="B2600" s="1" t="str">
        <f>VLOOKUP(A2600,'BDD de référence'!$B$5:$D$5006,3,0)</f>
        <v>92</v>
      </c>
      <c r="C2600" s="1" t="str">
        <f>VLOOKUP(A2600,'BDD de référence'!$B$5:$E$5006,4,0)</f>
        <v>Ile-de-France</v>
      </c>
      <c r="D2600" s="201">
        <v>6450</v>
      </c>
      <c r="E2600" s="189" t="str">
        <f t="shared" si="40"/>
        <v>Tranche A</v>
      </c>
      <c r="F2600" s="119">
        <f>IFERROR((VLOOKUP(E2600,'Simulations - Consolidé'!$A$41:$P$45,13,0)*D2600+VLOOKUP(E2600,'Simulations - Consolidé'!$A$41:$P$45,14,0)),"")*$B$6</f>
        <v>19999.285714285714</v>
      </c>
      <c r="G2600" s="119" t="str" cm="1">
        <f t="array" ref="G2600">IF(SUMIF('BDD de référence'!$B$6:$B$4786,A2600,'BDD de référence'!$I$6:$I$4786)&gt;0,IFERROR((VLOOKUP(E2600,'Volet 1 - Domaines 2&amp;3'!$A$39:$L$43,11,0)*D2600+VLOOKUP(E2600,'Volet 1 - Domaines 2&amp;3'!$A$39:$L$43,12,0))*$B$6,error),"")</f>
        <v/>
      </c>
      <c r="H2600" s="119" t="str" cm="1">
        <f t="array" ref="H2600">IF(SUMIF('BDD de référence'!$B$6:$B$4786,A2600,'BDD de référence'!$J$6:$J$4786)&gt;0,IFERROR((VLOOKUP(E2600,'Volet 1 - Domaines 2&amp;3'!$A$39:$L$43,11,0)*D2600+VLOOKUP(E2600,'Volet 1 - Domaines 2&amp;3'!$A$39:$L$43,12,0))*$B$6,error),"")</f>
        <v/>
      </c>
      <c r="I2600" s="119">
        <f>IFERROR((VLOOKUP(E2600,'Simulations - Consolidé'!$A$41:$P$45,15,0)*D2600+VLOOKUP(E2600,'Simulations - Consolidé'!$A$41:$P$45,16,0)),"")*$C$6</f>
        <v>8694.094076655052</v>
      </c>
      <c r="J2600" s="167">
        <v>6119.05</v>
      </c>
      <c r="K2600" s="167">
        <v>7342.86</v>
      </c>
      <c r="L2600" s="167">
        <v>5318.46</v>
      </c>
      <c r="M2600" s="167">
        <v>6382.16</v>
      </c>
      <c r="N2600" s="167">
        <v>5351.2</v>
      </c>
      <c r="O2600" s="167">
        <v>6421.44</v>
      </c>
    </row>
    <row r="2601" spans="1:15">
      <c r="A2601" s="1" t="s">
        <v>10843</v>
      </c>
      <c r="B2601" s="1" t="str">
        <f>VLOOKUP(A2601,'BDD de référence'!$B$5:$D$5006,3,0)</f>
        <v>92</v>
      </c>
      <c r="C2601" s="1" t="str">
        <f>VLOOKUP(A2601,'BDD de référence'!$B$5:$E$5006,4,0)</f>
        <v>Ile-de-France</v>
      </c>
      <c r="D2601" s="201">
        <v>15493.5</v>
      </c>
      <c r="E2601" s="189" t="str">
        <f t="shared" si="40"/>
        <v>Tranche B</v>
      </c>
      <c r="F2601" s="119">
        <f>IFERROR((VLOOKUP(E2601,'Simulations - Consolidé'!$A$41:$P$45,13,0)*D2601+VLOOKUP(E2601,'Simulations - Consolidé'!$A$41:$P$45,14,0)),"")*$B$6</f>
        <v>31578.541935483863</v>
      </c>
      <c r="G2601" s="119" t="str" cm="1">
        <f t="array" ref="G2601">IF(SUMIF('BDD de référence'!$B$6:$B$4786,A2601,'BDD de référence'!$I$6:$I$4786)&gt;0,IFERROR((VLOOKUP(E2601,'Volet 1 - Domaines 2&amp;3'!$A$39:$L$43,11,0)*D2601+VLOOKUP(E2601,'Volet 1 - Domaines 2&amp;3'!$A$39:$L$43,12,0))*$B$6,error),"")</f>
        <v/>
      </c>
      <c r="H2601" s="119" t="str" cm="1">
        <f t="array" ref="H2601">IF(SUMIF('BDD de référence'!$B$6:$B$4786,A2601,'BDD de référence'!$J$6:$J$4786)&gt;0,IFERROR((VLOOKUP(E2601,'Volet 1 - Domaines 2&amp;3'!$A$39:$L$43,11,0)*D2601+VLOOKUP(E2601,'Volet 1 - Domaines 2&amp;3'!$A$39:$L$43,12,0))*$B$6,error),"")</f>
        <v/>
      </c>
      <c r="I2601" s="119">
        <f>IFERROR((VLOOKUP(E2601,'Simulations - Consolidé'!$A$41:$P$45,15,0)*D2601+VLOOKUP(E2601,'Simulations - Consolidé'!$A$41:$P$45,16,0)),"")*$C$6</f>
        <v>13727.830999213218</v>
      </c>
      <c r="J2601" s="167">
        <v>8761.5300000000007</v>
      </c>
      <c r="K2601" s="167">
        <v>10513.84</v>
      </c>
      <c r="L2601" s="167">
        <v>7699.87</v>
      </c>
      <c r="M2601" s="167">
        <v>9239.85</v>
      </c>
      <c r="N2601" s="167">
        <v>6101.64</v>
      </c>
      <c r="O2601" s="167">
        <v>7321.97</v>
      </c>
    </row>
    <row r="2602" spans="1:15">
      <c r="A2602" s="1" t="s">
        <v>10872</v>
      </c>
      <c r="B2602" s="1" t="str">
        <f>VLOOKUP(A2602,'BDD de référence'!$B$5:$D$5006,3,0)</f>
        <v>92</v>
      </c>
      <c r="C2602" s="1" t="str">
        <f>VLOOKUP(A2602,'BDD de référence'!$B$5:$E$5006,4,0)</f>
        <v>Ile-de-France</v>
      </c>
      <c r="D2602" s="201">
        <v>10914</v>
      </c>
      <c r="E2602" s="189" t="str">
        <f t="shared" si="40"/>
        <v>Tranche B</v>
      </c>
      <c r="F2602" s="119">
        <f>IFERROR((VLOOKUP(E2602,'Simulations - Consolidé'!$A$41:$P$45,13,0)*D2602+VLOOKUP(E2602,'Simulations - Consolidé'!$A$41:$P$45,14,0)),"")*$B$6</f>
        <v>25551.329032258065</v>
      </c>
      <c r="G2602" s="119" t="str" cm="1">
        <f t="array" ref="G2602">IF(SUMIF('BDD de référence'!$B$6:$B$4786,A2602,'BDD de référence'!$I$6:$I$4786)&gt;0,IFERROR((VLOOKUP(E2602,'Volet 1 - Domaines 2&amp;3'!$A$39:$L$43,11,0)*D2602+VLOOKUP(E2602,'Volet 1 - Domaines 2&amp;3'!$A$39:$L$43,12,0))*$B$6,error),"")</f>
        <v/>
      </c>
      <c r="H2602" s="119" t="str" cm="1">
        <f t="array" ref="H2602">IF(SUMIF('BDD de référence'!$B$6:$B$4786,A2602,'BDD de référence'!$J$6:$J$4786)&gt;0,IFERROR((VLOOKUP(E2602,'Volet 1 - Domaines 2&amp;3'!$A$39:$L$43,11,0)*D2602+VLOOKUP(E2602,'Volet 1 - Domaines 2&amp;3'!$A$39:$L$43,12,0))*$B$6,error),"")</f>
        <v/>
      </c>
      <c r="I2602" s="119">
        <f>IFERROR((VLOOKUP(E2602,'Simulations - Consolidé'!$A$41:$P$45,15,0)*D2602+VLOOKUP(E2602,'Simulations - Consolidé'!$A$41:$P$45,16,0)),"")*$C$6</f>
        <v>11107.679622344609</v>
      </c>
      <c r="J2602" s="167">
        <v>7407.37</v>
      </c>
      <c r="K2602" s="167">
        <v>8888.85</v>
      </c>
      <c r="L2602" s="167">
        <v>6468.83</v>
      </c>
      <c r="M2602" s="167">
        <v>7762.6</v>
      </c>
      <c r="N2602" s="167">
        <v>5732.3200000000006</v>
      </c>
      <c r="O2602" s="167">
        <v>6878.79</v>
      </c>
    </row>
    <row r="2603" spans="1:15">
      <c r="A2603" s="1" t="s">
        <v>10887</v>
      </c>
      <c r="B2603" s="1" t="str">
        <f>VLOOKUP(A2603,'BDD de référence'!$B$5:$D$5006,3,0)</f>
        <v>92</v>
      </c>
      <c r="C2603" s="1" t="str">
        <f>VLOOKUP(A2603,'BDD de référence'!$B$5:$E$5006,4,0)</f>
        <v>Ile-de-France</v>
      </c>
      <c r="D2603" s="201">
        <v>7503</v>
      </c>
      <c r="E2603" s="189" t="str">
        <f t="shared" si="40"/>
        <v>Tranche B</v>
      </c>
      <c r="F2603" s="119">
        <f>IFERROR((VLOOKUP(E2603,'Simulations - Consolidé'!$A$41:$P$45,13,0)*D2603+VLOOKUP(E2603,'Simulations - Consolidé'!$A$41:$P$45,14,0)),"")*$B$6</f>
        <v>21062.012903225805</v>
      </c>
      <c r="G2603" s="119" t="str" cm="1">
        <f t="array" ref="G2603">IF(SUMIF('BDD de référence'!$B$6:$B$4786,A2603,'BDD de référence'!$I$6:$I$4786)&gt;0,IFERROR((VLOOKUP(E2603,'Volet 1 - Domaines 2&amp;3'!$A$39:$L$43,11,0)*D2603+VLOOKUP(E2603,'Volet 1 - Domaines 2&amp;3'!$A$39:$L$43,12,0))*$B$6,error),"")</f>
        <v/>
      </c>
      <c r="H2603" s="119" t="str" cm="1">
        <f t="array" ref="H2603">IF(SUMIF('BDD de référence'!$B$6:$B$4786,A2603,'BDD de référence'!$J$6:$J$4786)&gt;0,IFERROR((VLOOKUP(E2603,'Volet 1 - Domaines 2&amp;3'!$A$39:$L$43,11,0)*D2603+VLOOKUP(E2603,'Volet 1 - Domaines 2&amp;3'!$A$39:$L$43,12,0))*$B$6,error),"")</f>
        <v/>
      </c>
      <c r="I2603" s="119">
        <f>IFERROR((VLOOKUP(E2603,'Simulations - Consolidé'!$A$41:$P$45,15,0)*D2603+VLOOKUP(E2603,'Simulations - Consolidé'!$A$41:$P$45,16,0)),"")*$C$6</f>
        <v>9156.0830841856805</v>
      </c>
      <c r="J2603" s="167">
        <v>6398.75</v>
      </c>
      <c r="K2603" s="167">
        <v>7678.5</v>
      </c>
      <c r="L2603" s="167">
        <v>5551.89</v>
      </c>
      <c r="M2603" s="167">
        <v>6662.27</v>
      </c>
      <c r="N2603" s="167">
        <v>5457.24</v>
      </c>
      <c r="O2603" s="167">
        <v>6548.6900000000005</v>
      </c>
    </row>
    <row r="2604" spans="1:15">
      <c r="A2604" s="1" t="s">
        <v>10940</v>
      </c>
      <c r="B2604" s="1" t="str">
        <f>VLOOKUP(A2604,'BDD de référence'!$B$5:$D$5006,3,0)</f>
        <v>92</v>
      </c>
      <c r="C2604" s="1" t="str">
        <f>VLOOKUP(A2604,'BDD de référence'!$B$5:$E$5006,4,0)</f>
        <v>Ile-de-France</v>
      </c>
      <c r="D2604" s="201">
        <v>1</v>
      </c>
      <c r="E2604" s="189" t="str">
        <f t="shared" si="40"/>
        <v>Tranche A</v>
      </c>
      <c r="F2604" s="119">
        <f>IFERROR((VLOOKUP(E2604,'Simulations - Consolidé'!$A$41:$P$45,13,0)*D2604+VLOOKUP(E2604,'Simulations - Consolidé'!$A$41:$P$45,14,0)),"")*$B$6</f>
        <v>15300.72857142857</v>
      </c>
      <c r="G2604" s="119" t="str" cm="1">
        <f t="array" ref="G2604">IF(SUMIF('BDD de référence'!$B$6:$B$4786,A2604,'BDD de référence'!$I$6:$I$4786)&gt;0,IFERROR((VLOOKUP(E2604,'Volet 1 - Domaines 2&amp;3'!$A$39:$L$43,11,0)*D2604+VLOOKUP(E2604,'Volet 1 - Domaines 2&amp;3'!$A$39:$L$43,12,0))*$B$6,error),"")</f>
        <v/>
      </c>
      <c r="H2604" s="119" t="str" cm="1">
        <f t="array" ref="H2604">IF(SUMIF('BDD de référence'!$B$6:$B$4786,A2604,'BDD de référence'!$J$6:$J$4786)&gt;0,IFERROR((VLOOKUP(E2604,'Volet 1 - Domaines 2&amp;3'!$A$39:$L$43,11,0)*D2604+VLOOKUP(E2604,'Volet 1 - Domaines 2&amp;3'!$A$39:$L$43,12,0))*$B$6,error),"")</f>
        <v/>
      </c>
      <c r="I2604" s="119">
        <f>IFERROR((VLOOKUP(E2604,'Simulations - Consolidé'!$A$41:$P$45,15,0)*D2604+VLOOKUP(E2604,'Simulations - Consolidé'!$A$41:$P$45,16,0)),"")*$C$6</f>
        <v>6651.5362369337981</v>
      </c>
      <c r="J2604" s="167">
        <v>4583.58</v>
      </c>
      <c r="K2604" s="167">
        <v>5500.3</v>
      </c>
      <c r="L2604" s="167">
        <v>4166.8500000000004</v>
      </c>
      <c r="M2604" s="167">
        <v>5000.22</v>
      </c>
      <c r="N2604" s="167">
        <v>4583.46</v>
      </c>
      <c r="O2604" s="167">
        <v>5500.16</v>
      </c>
    </row>
    <row r="2605" spans="1:15">
      <c r="A2605" s="1" t="s">
        <v>10896</v>
      </c>
      <c r="B2605" s="1" t="str">
        <f>VLOOKUP(A2605,'BDD de référence'!$B$5:$D$5006,3,0)</f>
        <v>92</v>
      </c>
      <c r="C2605" s="1" t="str">
        <f>VLOOKUP(A2605,'BDD de référence'!$B$5:$E$5006,4,0)</f>
        <v>Ile-de-France</v>
      </c>
      <c r="D2605" s="201">
        <v>6181.5</v>
      </c>
      <c r="E2605" s="189" t="str">
        <f t="shared" si="40"/>
        <v>Tranche A</v>
      </c>
      <c r="F2605" s="119">
        <f>IFERROR((VLOOKUP(E2605,'Simulations - Consolidé'!$A$41:$P$45,13,0)*D2605+VLOOKUP(E2605,'Simulations - Consolidé'!$A$41:$P$45,14,0)),"")*$B$6</f>
        <v>19803.664285714287</v>
      </c>
      <c r="G2605" s="119" t="str" cm="1">
        <f t="array" ref="G2605">IF(SUMIF('BDD de référence'!$B$6:$B$4786,A2605,'BDD de référence'!$I$6:$I$4786)&gt;0,IFERROR((VLOOKUP(E2605,'Volet 1 - Domaines 2&amp;3'!$A$39:$L$43,11,0)*D2605+VLOOKUP(E2605,'Volet 1 - Domaines 2&amp;3'!$A$39:$L$43,12,0))*$B$6,error),"")</f>
        <v/>
      </c>
      <c r="H2605" s="119" t="str" cm="1">
        <f t="array" ref="H2605">IF(SUMIF('BDD de référence'!$B$6:$B$4786,A2605,'BDD de référence'!$J$6:$J$4786)&gt;0,IFERROR((VLOOKUP(E2605,'Volet 1 - Domaines 2&amp;3'!$A$39:$L$43,11,0)*D2605+VLOOKUP(E2605,'Volet 1 - Domaines 2&amp;3'!$A$39:$L$43,12,0))*$B$6,error),"")</f>
        <v/>
      </c>
      <c r="I2605" s="119">
        <f>IFERROR((VLOOKUP(E2605,'Simulations - Consolidé'!$A$41:$P$45,15,0)*D2605+VLOOKUP(E2605,'Simulations - Consolidé'!$A$41:$P$45,16,0)),"")*$C$6</f>
        <v>8609.0534843205587</v>
      </c>
      <c r="J2605" s="167">
        <v>6055.13</v>
      </c>
      <c r="K2605" s="167">
        <v>7266.16</v>
      </c>
      <c r="L2605" s="167">
        <v>5270.51</v>
      </c>
      <c r="M2605" s="167">
        <v>6324.62</v>
      </c>
      <c r="N2605" s="167">
        <v>5319.24</v>
      </c>
      <c r="O2605" s="167">
        <v>6383.09</v>
      </c>
    </row>
    <row r="2606" spans="1:15">
      <c r="A2606" s="1" t="s">
        <v>10796</v>
      </c>
      <c r="B2606" s="1" t="str">
        <f>VLOOKUP(A2606,'BDD de référence'!$B$5:$D$5006,3,0)</f>
        <v>92</v>
      </c>
      <c r="C2606" s="1" t="str">
        <f>VLOOKUP(A2606,'BDD de référence'!$B$5:$E$5006,4,0)</f>
        <v>Ile-de-France</v>
      </c>
      <c r="D2606" s="201">
        <v>26971</v>
      </c>
      <c r="E2606" s="189" t="str">
        <f t="shared" si="40"/>
        <v>Tranche C</v>
      </c>
      <c r="F2606" s="119">
        <f>IFERROR((VLOOKUP(E2606,'Simulations - Consolidé'!$A$41:$P$45,13,0)*D2606+VLOOKUP(E2606,'Simulations - Consolidé'!$A$41:$P$45,14,0)),"")*$B$6</f>
        <v>42668.123855421683</v>
      </c>
      <c r="G2606" s="119" t="str" cm="1">
        <f t="array" ref="G2606">IF(SUMIF('BDD de référence'!$B$6:$B$4786,A2606,'BDD de référence'!$I$6:$I$4786)&gt;0,IFERROR((VLOOKUP(E2606,'Volet 1 - Domaines 2&amp;3'!$A$39:$L$43,11,0)*D2606+VLOOKUP(E2606,'Volet 1 - Domaines 2&amp;3'!$A$39:$L$43,12,0))*$B$6,error),"")</f>
        <v/>
      </c>
      <c r="H2606" s="119" cm="1">
        <f t="array" ref="H2606">IF(SUMIF('BDD de référence'!$B$6:$B$4786,A2606,'BDD de référence'!$J$6:$J$4786)&gt;0,IFERROR((VLOOKUP(E2606,'Volet 1 - Domaines 2&amp;3'!$A$39:$L$43,11,0)*D2606+VLOOKUP(E2606,'Volet 1 - Domaines 2&amp;3'!$A$39:$L$43,12,0))*$B$6,error),"")</f>
        <v>22576.188433734937</v>
      </c>
      <c r="I2606" s="119">
        <f>IFERROR((VLOOKUP(E2606,'Simulations - Consolidé'!$A$41:$P$45,15,0)*D2606+VLOOKUP(E2606,'Simulations - Consolidé'!$A$41:$P$45,16,0)),"")*$C$6</f>
        <v>18548.69659712019</v>
      </c>
      <c r="J2606" s="167">
        <v>11318.15</v>
      </c>
      <c r="K2606" s="167">
        <v>13581.78</v>
      </c>
      <c r="L2606" s="167">
        <v>9825.75</v>
      </c>
      <c r="M2606" s="167">
        <v>11790.9</v>
      </c>
      <c r="N2606" s="167">
        <v>6882.1500000000005</v>
      </c>
      <c r="O2606" s="167">
        <v>8258.58</v>
      </c>
    </row>
    <row r="2607" spans="1:15">
      <c r="A2607" s="1" t="s">
        <v>10801</v>
      </c>
      <c r="B2607" s="1" t="str">
        <f>VLOOKUP(A2607,'BDD de référence'!$B$5:$D$5006,3,0)</f>
        <v>92</v>
      </c>
      <c r="C2607" s="1" t="str">
        <f>VLOOKUP(A2607,'BDD de référence'!$B$5:$E$5006,4,0)</f>
        <v>Ile-de-France</v>
      </c>
      <c r="D2607" s="201">
        <v>25886.5</v>
      </c>
      <c r="E2607" s="189" t="str">
        <f t="shared" si="40"/>
        <v>Tranche C</v>
      </c>
      <c r="F2607" s="119">
        <f>IFERROR((VLOOKUP(E2607,'Simulations - Consolidé'!$A$41:$P$45,13,0)*D2607+VLOOKUP(E2607,'Simulations - Consolidé'!$A$41:$P$45,14,0)),"")*$B$6</f>
        <v>42214.985783132528</v>
      </c>
      <c r="G2607" s="119" t="str" cm="1">
        <f t="array" ref="G2607">IF(SUMIF('BDD de référence'!$B$6:$B$4786,A2607,'BDD de référence'!$I$6:$I$4786)&gt;0,IFERROR((VLOOKUP(E2607,'Volet 1 - Domaines 2&amp;3'!$A$39:$L$43,11,0)*D2607+VLOOKUP(E2607,'Volet 1 - Domaines 2&amp;3'!$A$39:$L$43,12,0))*$B$6,error),"")</f>
        <v/>
      </c>
      <c r="H2607" s="119" t="str" cm="1">
        <f t="array" ref="H2607">IF(SUMIF('BDD de référence'!$B$6:$B$4786,A2607,'BDD de référence'!$J$6:$J$4786)&gt;0,IFERROR((VLOOKUP(E2607,'Volet 1 - Domaines 2&amp;3'!$A$39:$L$43,11,0)*D2607+VLOOKUP(E2607,'Volet 1 - Domaines 2&amp;3'!$A$39:$L$43,12,0))*$B$6,error),"")</f>
        <v/>
      </c>
      <c r="I2607" s="119">
        <f>IFERROR((VLOOKUP(E2607,'Simulations - Consolidé'!$A$41:$P$45,15,0)*D2607+VLOOKUP(E2607,'Simulations - Consolidé'!$A$41:$P$45,16,0)),"")*$C$6</f>
        <v>18351.708310314429</v>
      </c>
      <c r="J2607" s="167">
        <v>11200.55</v>
      </c>
      <c r="K2607" s="167">
        <v>13440.66</v>
      </c>
      <c r="L2607" s="167">
        <v>9766.9500000000007</v>
      </c>
      <c r="M2607" s="167">
        <v>11720.34</v>
      </c>
      <c r="N2607" s="167">
        <v>6829.88</v>
      </c>
      <c r="O2607" s="167">
        <v>8195.86</v>
      </c>
    </row>
    <row r="2608" spans="1:15">
      <c r="A2608" s="1" t="s">
        <v>10848</v>
      </c>
      <c r="B2608" s="1" t="str">
        <f>VLOOKUP(A2608,'BDD de référence'!$B$5:$D$5006,3,0)</f>
        <v>92</v>
      </c>
      <c r="C2608" s="1" t="str">
        <f>VLOOKUP(A2608,'BDD de référence'!$B$5:$E$5006,4,0)</f>
        <v>Ile-de-France</v>
      </c>
      <c r="D2608" s="201">
        <v>14560</v>
      </c>
      <c r="E2608" s="189" t="str">
        <f t="shared" si="40"/>
        <v>Tranche B</v>
      </c>
      <c r="F2608" s="119">
        <f>IFERROR((VLOOKUP(E2608,'Simulations - Consolidé'!$A$41:$P$45,13,0)*D2608+VLOOKUP(E2608,'Simulations - Consolidé'!$A$41:$P$45,14,0)),"")*$B$6</f>
        <v>30349.935483870966</v>
      </c>
      <c r="G2608" s="119" t="str" cm="1">
        <f t="array" ref="G2608">IF(SUMIF('BDD de référence'!$B$6:$B$4786,A2608,'BDD de référence'!$I$6:$I$4786)&gt;0,IFERROR((VLOOKUP(E2608,'Volet 1 - Domaines 2&amp;3'!$A$39:$L$43,11,0)*D2608+VLOOKUP(E2608,'Volet 1 - Domaines 2&amp;3'!$A$39:$L$43,12,0))*$B$6,error),"")</f>
        <v/>
      </c>
      <c r="H2608" s="119" t="str" cm="1">
        <f t="array" ref="H2608">IF(SUMIF('BDD de référence'!$B$6:$B$4786,A2608,'BDD de référence'!$J$6:$J$4786)&gt;0,IFERROR((VLOOKUP(E2608,'Volet 1 - Domaines 2&amp;3'!$A$39:$L$43,11,0)*D2608+VLOOKUP(E2608,'Volet 1 - Domaines 2&amp;3'!$A$39:$L$43,12,0))*$B$6,error),"")</f>
        <v/>
      </c>
      <c r="I2608" s="119">
        <f>IFERROR((VLOOKUP(E2608,'Simulations - Consolidé'!$A$41:$P$45,15,0)*D2608+VLOOKUP(E2608,'Simulations - Consolidé'!$A$41:$P$45,16,0)),"")*$C$6</f>
        <v>13193.73092053501</v>
      </c>
      <c r="J2608" s="167">
        <v>8485.5</v>
      </c>
      <c r="K2608" s="167">
        <v>10182.6</v>
      </c>
      <c r="L2608" s="167">
        <v>7448.93</v>
      </c>
      <c r="M2608" s="167">
        <v>8938.7199999999993</v>
      </c>
      <c r="N2608" s="167">
        <v>6026.35</v>
      </c>
      <c r="O2608" s="167">
        <v>7231.62</v>
      </c>
    </row>
    <row r="2609" spans="1:15">
      <c r="A2609" s="1" t="s">
        <v>10813</v>
      </c>
      <c r="B2609" s="1" t="str">
        <f>VLOOKUP(A2609,'BDD de référence'!$B$5:$D$5006,3,0)</f>
        <v>92</v>
      </c>
      <c r="C2609" s="1" t="str">
        <f>VLOOKUP(A2609,'BDD de référence'!$B$5:$E$5006,4,0)</f>
        <v>Ile-de-France</v>
      </c>
      <c r="D2609" s="201">
        <v>28072.5</v>
      </c>
      <c r="E2609" s="189" t="str">
        <f t="shared" si="40"/>
        <v>Tranche C</v>
      </c>
      <c r="F2609" s="119">
        <f>IFERROR((VLOOKUP(E2609,'Simulations - Consolidé'!$A$41:$P$45,13,0)*D2609+VLOOKUP(E2609,'Simulations - Consolidé'!$A$41:$P$45,14,0)),"")*$B$6</f>
        <v>43128.365060240962</v>
      </c>
      <c r="G2609" s="119" t="str" cm="1">
        <f t="array" ref="G2609">IF(SUMIF('BDD de référence'!$B$6:$B$4786,A2609,'BDD de référence'!$I$6:$I$4786)&gt;0,IFERROR((VLOOKUP(E2609,'Volet 1 - Domaines 2&amp;3'!$A$39:$L$43,11,0)*D2609+VLOOKUP(E2609,'Volet 1 - Domaines 2&amp;3'!$A$39:$L$43,12,0))*$B$6,error),"")</f>
        <v/>
      </c>
      <c r="H2609" s="119" t="str" cm="1">
        <f t="array" ref="H2609">IF(SUMIF('BDD de référence'!$B$6:$B$4786,A2609,'BDD de référence'!$J$6:$J$4786)&gt;0,IFERROR((VLOOKUP(E2609,'Volet 1 - Domaines 2&amp;3'!$A$39:$L$43,11,0)*D2609+VLOOKUP(E2609,'Volet 1 - Domaines 2&amp;3'!$A$39:$L$43,12,0))*$B$6,error),"")</f>
        <v/>
      </c>
      <c r="I2609" s="119">
        <f>IFERROR((VLOOKUP(E2609,'Simulations - Consolidé'!$A$41:$P$45,15,0)*D2609+VLOOKUP(E2609,'Simulations - Consolidé'!$A$41:$P$45,16,0)),"")*$C$6</f>
        <v>18748.772759330004</v>
      </c>
      <c r="J2609" s="167">
        <v>11437.59</v>
      </c>
      <c r="K2609" s="167">
        <v>13725.11</v>
      </c>
      <c r="L2609" s="167">
        <v>9885.4600000000009</v>
      </c>
      <c r="M2609" s="167">
        <v>11862.56</v>
      </c>
      <c r="N2609" s="167">
        <v>6935.2300000000005</v>
      </c>
      <c r="O2609" s="167">
        <v>8322.2800000000007</v>
      </c>
    </row>
    <row r="2610" spans="1:15">
      <c r="A2610" s="1" t="s">
        <v>10799</v>
      </c>
      <c r="B2610" s="1" t="str">
        <f>VLOOKUP(A2610,'BDD de référence'!$B$5:$D$5006,3,0)</f>
        <v>92</v>
      </c>
      <c r="C2610" s="1" t="str">
        <f>VLOOKUP(A2610,'BDD de référence'!$B$5:$E$5006,4,0)</f>
        <v>Ile-de-France</v>
      </c>
      <c r="D2610" s="201">
        <v>26628.5</v>
      </c>
      <c r="E2610" s="189" t="str">
        <f t="shared" si="40"/>
        <v>Tranche C</v>
      </c>
      <c r="F2610" s="119">
        <f>IFERROR((VLOOKUP(E2610,'Simulations - Consolidé'!$A$41:$P$45,13,0)*D2610+VLOOKUP(E2610,'Simulations - Consolidé'!$A$41:$P$45,14,0)),"")*$B$6</f>
        <v>42525.016626506025</v>
      </c>
      <c r="G2610" s="119" t="str" cm="1">
        <f t="array" ref="G2610">IF(SUMIF('BDD de référence'!$B$6:$B$4786,A2610,'BDD de référence'!$I$6:$I$4786)&gt;0,IFERROR((VLOOKUP(E2610,'Volet 1 - Domaines 2&amp;3'!$A$39:$L$43,11,0)*D2610+VLOOKUP(E2610,'Volet 1 - Domaines 2&amp;3'!$A$39:$L$43,12,0))*$B$6,error),"")</f>
        <v/>
      </c>
      <c r="H2610" s="119" t="str" cm="1">
        <f t="array" ref="H2610">IF(SUMIF('BDD de référence'!$B$6:$B$4786,A2610,'BDD de référence'!$J$6:$J$4786)&gt;0,IFERROR((VLOOKUP(E2610,'Volet 1 - Domaines 2&amp;3'!$A$39:$L$43,11,0)*D2610+VLOOKUP(E2610,'Volet 1 - Domaines 2&amp;3'!$A$39:$L$43,12,0))*$B$6,error),"")</f>
        <v/>
      </c>
      <c r="I2610" s="119">
        <f>IFERROR((VLOOKUP(E2610,'Simulations - Consolidé'!$A$41:$P$45,15,0)*D2610+VLOOKUP(E2610,'Simulations - Consolidé'!$A$41:$P$45,16,0)),"")*$C$6</f>
        <v>18486.484989714958</v>
      </c>
      <c r="J2610" s="167">
        <v>11281.01</v>
      </c>
      <c r="K2610" s="167">
        <v>13537.22</v>
      </c>
      <c r="L2610" s="167">
        <v>9807.18</v>
      </c>
      <c r="M2610" s="167">
        <v>11768.62</v>
      </c>
      <c r="N2610" s="167">
        <v>6865.64</v>
      </c>
      <c r="O2610" s="167">
        <v>8238.77</v>
      </c>
    </row>
    <row r="2611" spans="1:15">
      <c r="A2611" s="1" t="s">
        <v>10744</v>
      </c>
      <c r="B2611" s="1" t="str">
        <f>VLOOKUP(A2611,'BDD de référence'!$B$5:$D$5006,3,0)</f>
        <v>92</v>
      </c>
      <c r="C2611" s="1" t="str">
        <f>VLOOKUP(A2611,'BDD de référence'!$B$5:$E$5006,4,0)</f>
        <v>Ile-de-France</v>
      </c>
      <c r="D2611" s="201">
        <v>311262</v>
      </c>
      <c r="E2611" s="189" t="str">
        <f t="shared" si="40"/>
        <v>Tranche D</v>
      </c>
      <c r="F2611" s="119">
        <f>IFERROR((VLOOKUP(E2611,'Simulations - Consolidé'!$A$41:$P$45,13,0)*D2611+VLOOKUP(E2611,'Simulations - Consolidé'!$A$41:$P$45,14,0)),"")*$B$6</f>
        <v>136071.06496350365</v>
      </c>
      <c r="G2611" s="119" t="str" cm="1">
        <f t="array" ref="G2611">IF(SUMIF('BDD de référence'!$B$6:$B$4786,A2611,'BDD de référence'!$I$6:$I$4786)&gt;0,IFERROR((VLOOKUP(E2611,'Volet 1 - Domaines 2&amp;3'!$A$39:$L$43,11,0)*D2611+VLOOKUP(E2611,'Volet 1 - Domaines 2&amp;3'!$A$39:$L$43,12,0))*$B$6,error),"")</f>
        <v/>
      </c>
      <c r="H2611" s="119" t="str" cm="1">
        <f t="array" ref="H2611">IF(SUMIF('BDD de référence'!$B$6:$B$4786,A2611,'BDD de référence'!$J$6:$J$4786)&gt;0,IFERROR((VLOOKUP(E2611,'Volet 1 - Domaines 2&amp;3'!$A$39:$L$43,11,0)*D2611+VLOOKUP(E2611,'Volet 1 - Domaines 2&amp;3'!$A$39:$L$43,12,0))*$B$6,error),"")</f>
        <v/>
      </c>
      <c r="I2611" s="119">
        <f>IFERROR((VLOOKUP(E2611,'Simulations - Consolidé'!$A$41:$P$45,15,0)*D2611+VLOOKUP(E2611,'Simulations - Consolidé'!$A$41:$P$45,16,0)),"")*$C$6</f>
        <v>59152.844596759824</v>
      </c>
      <c r="J2611" s="167">
        <v>35557.660000000003</v>
      </c>
      <c r="K2611" s="167">
        <v>42669.200000000004</v>
      </c>
      <c r="L2611" s="167">
        <v>21723.07</v>
      </c>
      <c r="M2611" s="167">
        <v>26067.69</v>
      </c>
      <c r="N2611" s="167">
        <v>17556.400000000001</v>
      </c>
      <c r="O2611" s="167">
        <v>21067.68</v>
      </c>
    </row>
    <row r="2612" spans="1:15">
      <c r="A2612" s="1" t="s">
        <v>11063</v>
      </c>
      <c r="B2612" s="1" t="str">
        <f>VLOOKUP(A2612,'BDD de référence'!$B$5:$D$5006,3,0)</f>
        <v>93</v>
      </c>
      <c r="C2612" s="1" t="str">
        <f>VLOOKUP(A2612,'BDD de référence'!$B$5:$E$5006,4,0)</f>
        <v>Ile-de-France</v>
      </c>
      <c r="D2612" s="201">
        <v>2373.25</v>
      </c>
      <c r="E2612" s="189" t="str">
        <f t="shared" si="40"/>
        <v>Tranche A</v>
      </c>
      <c r="F2612" s="119">
        <f>IFERROR((VLOOKUP(E2612,'Simulations - Consolidé'!$A$41:$P$45,13,0)*D2612+VLOOKUP(E2612,'Simulations - Consolidé'!$A$41:$P$45,14,0)),"")*$B$6</f>
        <v>17029.082142857143</v>
      </c>
      <c r="G2612" s="119" t="str" cm="1">
        <f t="array" ref="G2612">IF(SUMIF('BDD de référence'!$B$6:$B$4786,A2612,'BDD de référence'!$I$6:$I$4786)&gt;0,IFERROR((VLOOKUP(E2612,'Volet 1 - Domaines 2&amp;3'!$A$39:$L$43,11,0)*D2612+VLOOKUP(E2612,'Volet 1 - Domaines 2&amp;3'!$A$39:$L$43,12,0))*$B$6,error),"")</f>
        <v/>
      </c>
      <c r="H2612" s="119" t="str" cm="1">
        <f t="array" ref="H2612">IF(SUMIF('BDD de référence'!$B$6:$B$4786,A2612,'BDD de référence'!$J$6:$J$4786)&gt;0,IFERROR((VLOOKUP(E2612,'Volet 1 - Domaines 2&amp;3'!$A$39:$L$43,11,0)*D2612+VLOOKUP(E2612,'Volet 1 - Domaines 2&amp;3'!$A$39:$L$43,12,0))*$B$6,error),"")</f>
        <v/>
      </c>
      <c r="I2612" s="119">
        <f>IFERROR((VLOOKUP(E2612,'Simulations - Consolidé'!$A$41:$P$45,15,0)*D2612+VLOOKUP(E2612,'Simulations - Consolidé'!$A$41:$P$45,16,0)),"")*$C$6</f>
        <v>7402.8864982578389</v>
      </c>
      <c r="J2612" s="167">
        <v>5148.3999999999996</v>
      </c>
      <c r="K2612" s="167">
        <v>6178.08</v>
      </c>
      <c r="L2612" s="167">
        <v>4590.47</v>
      </c>
      <c r="M2612" s="167">
        <v>5508.5700000000006</v>
      </c>
      <c r="N2612" s="167">
        <v>4865.87</v>
      </c>
      <c r="O2612" s="167">
        <v>5839.05</v>
      </c>
    </row>
    <row r="2613" spans="1:15">
      <c r="A2613" s="1" t="s">
        <v>10986</v>
      </c>
      <c r="B2613" s="1" t="str">
        <f>VLOOKUP(A2613,'BDD de référence'!$B$5:$D$5006,3,0)</f>
        <v>93</v>
      </c>
      <c r="C2613" s="1" t="str">
        <f>VLOOKUP(A2613,'BDD de référence'!$B$5:$E$5006,4,0)</f>
        <v>Ile-de-France</v>
      </c>
      <c r="D2613" s="201">
        <v>37740.5</v>
      </c>
      <c r="E2613" s="189" t="str">
        <f t="shared" si="40"/>
        <v>Tranche C</v>
      </c>
      <c r="F2613" s="119">
        <f>IFERROR((VLOOKUP(E2613,'Simulations - Consolidé'!$A$41:$P$45,13,0)*D2613+VLOOKUP(E2613,'Simulations - Consolidé'!$A$41:$P$45,14,0)),"")*$B$6</f>
        <v>47167.95831325301</v>
      </c>
      <c r="G2613" s="119" t="str" cm="1">
        <f t="array" ref="G2613">IF(SUMIF('BDD de référence'!$B$6:$B$4786,A2613,'BDD de référence'!$I$6:$I$4786)&gt;0,IFERROR((VLOOKUP(E2613,'Volet 1 - Domaines 2&amp;3'!$A$39:$L$43,11,0)*D2613+VLOOKUP(E2613,'Volet 1 - Domaines 2&amp;3'!$A$39:$L$43,12,0))*$B$6,error),"")</f>
        <v/>
      </c>
      <c r="H2613" s="119" t="str" cm="1">
        <f t="array" ref="H2613">IF(SUMIF('BDD de référence'!$B$6:$B$4786,A2613,'BDD de référence'!$J$6:$J$4786)&gt;0,IFERROR((VLOOKUP(E2613,'Volet 1 - Domaines 2&amp;3'!$A$39:$L$43,11,0)*D2613+VLOOKUP(E2613,'Volet 1 - Domaines 2&amp;3'!$A$39:$L$43,12,0))*$B$6,error),"")</f>
        <v/>
      </c>
      <c r="I2613" s="119">
        <f>IFERROR((VLOOKUP(E2613,'Simulations - Consolidé'!$A$41:$P$45,15,0)*D2613+VLOOKUP(E2613,'Simulations - Consolidé'!$A$41:$P$45,16,0)),"")*$C$6</f>
        <v>20504.865665589186</v>
      </c>
      <c r="J2613" s="167">
        <v>12485.93</v>
      </c>
      <c r="K2613" s="167">
        <v>14983.12</v>
      </c>
      <c r="L2613" s="167">
        <v>10409.64</v>
      </c>
      <c r="M2613" s="167">
        <v>12491.57</v>
      </c>
      <c r="N2613" s="167">
        <v>7401.15</v>
      </c>
      <c r="O2613" s="167">
        <v>8881.3799999999992</v>
      </c>
    </row>
    <row r="2614" spans="1:15">
      <c r="A2614" s="1" t="s">
        <v>11009</v>
      </c>
      <c r="B2614" s="1" t="str">
        <f>VLOOKUP(A2614,'BDD de référence'!$B$5:$D$5006,3,0)</f>
        <v>93</v>
      </c>
      <c r="C2614" s="1" t="str">
        <f>VLOOKUP(A2614,'BDD de référence'!$B$5:$E$5006,4,0)</f>
        <v>Ile-de-France</v>
      </c>
      <c r="D2614" s="201">
        <v>21909.5</v>
      </c>
      <c r="E2614" s="189" t="str">
        <f t="shared" si="40"/>
        <v>Tranche B</v>
      </c>
      <c r="F2614" s="119">
        <f>IFERROR((VLOOKUP(E2614,'Simulations - Consolidé'!$A$41:$P$45,13,0)*D2614+VLOOKUP(E2614,'Simulations - Consolidé'!$A$41:$P$45,14,0)),"")*$B$6</f>
        <v>40022.825806451605</v>
      </c>
      <c r="G2614" s="119" t="str" cm="1">
        <f t="array" ref="G2614">IF(SUMIF('BDD de référence'!$B$6:$B$4786,A2614,'BDD de référence'!$I$6:$I$4786)&gt;0,IFERROR((VLOOKUP(E2614,'Volet 1 - Domaines 2&amp;3'!$A$39:$L$43,11,0)*D2614+VLOOKUP(E2614,'Volet 1 - Domaines 2&amp;3'!$A$39:$L$43,12,0))*$B$6,error),"")</f>
        <v/>
      </c>
      <c r="H2614" s="119" cm="1">
        <f t="array" ref="H2614">IF(SUMIF('BDD de référence'!$B$6:$B$4786,A2614,'BDD de référence'!$J$6:$J$4786)&gt;0,IFERROR((VLOOKUP(E2614,'Volet 1 - Domaines 2&amp;3'!$A$39:$L$43,11,0)*D2614+VLOOKUP(E2614,'Volet 1 - Domaines 2&amp;3'!$A$39:$L$43,12,0))*$B$6,error),"")</f>
        <v>21679.030645161289</v>
      </c>
      <c r="I2614" s="119">
        <f>IFERROR((VLOOKUP(E2614,'Simulations - Consolidé'!$A$41:$P$45,15,0)*D2614+VLOOKUP(E2614,'Simulations - Consolidé'!$A$41:$P$45,16,0)),"")*$C$6</f>
        <v>17398.732022029897</v>
      </c>
      <c r="J2614" s="167">
        <v>10658.73</v>
      </c>
      <c r="K2614" s="167">
        <v>12790.48</v>
      </c>
      <c r="L2614" s="167">
        <v>9424.6</v>
      </c>
      <c r="M2614" s="167">
        <v>11309.52</v>
      </c>
      <c r="N2614" s="167">
        <v>6619.05</v>
      </c>
      <c r="O2614" s="167">
        <v>7942.86</v>
      </c>
    </row>
    <row r="2615" spans="1:15">
      <c r="A2615" s="1" t="s">
        <v>11003</v>
      </c>
      <c r="B2615" s="1" t="str">
        <f>VLOOKUP(A2615,'BDD de référence'!$B$5:$D$5006,3,0)</f>
        <v>93</v>
      </c>
      <c r="C2615" s="1" t="str">
        <f>VLOOKUP(A2615,'BDD de référence'!$B$5:$E$5006,4,0)</f>
        <v>Ile-de-France</v>
      </c>
      <c r="D2615" s="201">
        <v>25184.5</v>
      </c>
      <c r="E2615" s="189" t="str">
        <f t="shared" si="40"/>
        <v>Tranche C</v>
      </c>
      <c r="F2615" s="119">
        <f>IFERROR((VLOOKUP(E2615,'Simulations - Consolidé'!$A$41:$P$45,13,0)*D2615+VLOOKUP(E2615,'Simulations - Consolidé'!$A$41:$P$45,14,0)),"")*$B$6</f>
        <v>41921.668192771082</v>
      </c>
      <c r="G2615" s="119" t="str" cm="1">
        <f t="array" ref="G2615">IF(SUMIF('BDD de référence'!$B$6:$B$4786,A2615,'BDD de référence'!$I$6:$I$4786)&gt;0,IFERROR((VLOOKUP(E2615,'Volet 1 - Domaines 2&amp;3'!$A$39:$L$43,11,0)*D2615+VLOOKUP(E2615,'Volet 1 - Domaines 2&amp;3'!$A$39:$L$43,12,0))*$B$6,error),"")</f>
        <v/>
      </c>
      <c r="H2615" s="119" t="str" cm="1">
        <f t="array" ref="H2615">IF(SUMIF('BDD de référence'!$B$6:$B$4786,A2615,'BDD de référence'!$J$6:$J$4786)&gt;0,IFERROR((VLOOKUP(E2615,'Volet 1 - Domaines 2&amp;3'!$A$39:$L$43,11,0)*D2615+VLOOKUP(E2615,'Volet 1 - Domaines 2&amp;3'!$A$39:$L$43,12,0))*$B$6,error),"")</f>
        <v/>
      </c>
      <c r="I2615" s="119">
        <f>IFERROR((VLOOKUP(E2615,'Simulations - Consolidé'!$A$41:$P$45,15,0)*D2615+VLOOKUP(E2615,'Simulations - Consolidé'!$A$41:$P$45,16,0)),"")*$C$6</f>
        <v>18224.197220099915</v>
      </c>
      <c r="J2615" s="167">
        <v>11124.43</v>
      </c>
      <c r="K2615" s="167">
        <v>13349.32</v>
      </c>
      <c r="L2615" s="167">
        <v>9728.89</v>
      </c>
      <c r="M2615" s="167">
        <v>11674.67</v>
      </c>
      <c r="N2615" s="167">
        <v>6796.05</v>
      </c>
      <c r="O2615" s="167">
        <v>8155.26</v>
      </c>
    </row>
    <row r="2616" spans="1:15">
      <c r="A2616" s="1" t="s">
        <v>11014</v>
      </c>
      <c r="B2616" s="1" t="str">
        <f>VLOOKUP(A2616,'BDD de référence'!$B$5:$D$5006,3,0)</f>
        <v>93</v>
      </c>
      <c r="C2616" s="1" t="str">
        <f>VLOOKUP(A2616,'BDD de référence'!$B$5:$E$5006,4,0)</f>
        <v>Ile-de-France</v>
      </c>
      <c r="D2616" s="201">
        <v>18250.5</v>
      </c>
      <c r="E2616" s="189" t="str">
        <f t="shared" si="40"/>
        <v>Tranche B</v>
      </c>
      <c r="F2616" s="119">
        <f>IFERROR((VLOOKUP(E2616,'Simulations - Consolidé'!$A$41:$P$45,13,0)*D2616+VLOOKUP(E2616,'Simulations - Consolidé'!$A$41:$P$45,14,0)),"")*$B$6</f>
        <v>35207.10967741935</v>
      </c>
      <c r="G2616" s="119" t="str" cm="1">
        <f t="array" ref="G2616">IF(SUMIF('BDD de référence'!$B$6:$B$4786,A2616,'BDD de référence'!$I$6:$I$4786)&gt;0,IFERROR((VLOOKUP(E2616,'Volet 1 - Domaines 2&amp;3'!$A$39:$L$43,11,0)*D2616+VLOOKUP(E2616,'Volet 1 - Domaines 2&amp;3'!$A$39:$L$43,12,0))*$B$6,error),"")</f>
        <v/>
      </c>
      <c r="H2616" s="119" cm="1">
        <f t="array" ref="H2616">IF(SUMIF('BDD de référence'!$B$6:$B$4786,A2616,'BDD de référence'!$J$6:$J$4786)&gt;0,IFERROR((VLOOKUP(E2616,'Volet 1 - Domaines 2&amp;3'!$A$39:$L$43,11,0)*D2616+VLOOKUP(E2616,'Volet 1 - Domaines 2&amp;3'!$A$39:$L$43,12,0))*$B$6,error),"")</f>
        <v>19070.517741935484</v>
      </c>
      <c r="I2616" s="119">
        <f>IFERROR((VLOOKUP(E2616,'Simulations - Consolidé'!$A$41:$P$45,15,0)*D2616+VLOOKUP(E2616,'Simulations - Consolidé'!$A$41:$P$45,16,0)),"")*$C$6</f>
        <v>15305.242800944137</v>
      </c>
      <c r="J2616" s="167">
        <v>9576.77</v>
      </c>
      <c r="K2616" s="167">
        <v>11492.130000000001</v>
      </c>
      <c r="L2616" s="167">
        <v>8441</v>
      </c>
      <c r="M2616" s="167">
        <v>10129.200000000001</v>
      </c>
      <c r="N2616" s="167">
        <v>6323.97</v>
      </c>
      <c r="O2616" s="167">
        <v>7588.77</v>
      </c>
    </row>
    <row r="2617" spans="1:15">
      <c r="A2617" s="1" t="s">
        <v>11053</v>
      </c>
      <c r="B2617" s="1" t="str">
        <f>VLOOKUP(A2617,'BDD de référence'!$B$5:$D$5006,3,0)</f>
        <v>93</v>
      </c>
      <c r="C2617" s="1" t="str">
        <f>VLOOKUP(A2617,'BDD de référence'!$B$5:$E$5006,4,0)</f>
        <v>Ile-de-France</v>
      </c>
      <c r="D2617" s="201">
        <v>5541</v>
      </c>
      <c r="E2617" s="189" t="str">
        <f t="shared" si="40"/>
        <v>Tranche A</v>
      </c>
      <c r="F2617" s="119">
        <f>IFERROR((VLOOKUP(E2617,'Simulations - Consolidé'!$A$41:$P$45,13,0)*D2617+VLOOKUP(E2617,'Simulations - Consolidé'!$A$41:$P$45,14,0)),"")*$B$6</f>
        <v>19337.014285714286</v>
      </c>
      <c r="G2617" s="119" t="str" cm="1">
        <f t="array" ref="G2617">IF(SUMIF('BDD de référence'!$B$6:$B$4786,A2617,'BDD de référence'!$I$6:$I$4786)&gt;0,IFERROR((VLOOKUP(E2617,'Volet 1 - Domaines 2&amp;3'!$A$39:$L$43,11,0)*D2617+VLOOKUP(E2617,'Volet 1 - Domaines 2&amp;3'!$A$39:$L$43,12,0))*$B$6,error),"")</f>
        <v/>
      </c>
      <c r="H2617" s="119" t="str" cm="1">
        <f t="array" ref="H2617">IF(SUMIF('BDD de référence'!$B$6:$B$4786,A2617,'BDD de référence'!$J$6:$J$4786)&gt;0,IFERROR((VLOOKUP(E2617,'Volet 1 - Domaines 2&amp;3'!$A$39:$L$43,11,0)*D2617+VLOOKUP(E2617,'Volet 1 - Domaines 2&amp;3'!$A$39:$L$43,12,0))*$B$6,error),"")</f>
        <v/>
      </c>
      <c r="I2617" s="119">
        <f>IFERROR((VLOOKUP(E2617,'Simulations - Consolidé'!$A$41:$P$45,15,0)*D2617+VLOOKUP(E2617,'Simulations - Consolidé'!$A$41:$P$45,16,0)),"")*$C$6</f>
        <v>8406.1912891986067</v>
      </c>
      <c r="J2617" s="167">
        <v>5902.63</v>
      </c>
      <c r="K2617" s="167">
        <v>7083.16</v>
      </c>
      <c r="L2617" s="167">
        <v>5156.1400000000003</v>
      </c>
      <c r="M2617" s="167">
        <v>6187.37</v>
      </c>
      <c r="N2617" s="167">
        <v>5242.99</v>
      </c>
      <c r="O2617" s="167">
        <v>6291.59</v>
      </c>
    </row>
    <row r="2618" spans="1:15">
      <c r="A2618" s="1" t="s">
        <v>10996</v>
      </c>
      <c r="B2618" s="1" t="str">
        <f>VLOOKUP(A2618,'BDD de référence'!$B$5:$D$5006,3,0)</f>
        <v>93</v>
      </c>
      <c r="C2618" s="1" t="str">
        <f>VLOOKUP(A2618,'BDD de référence'!$B$5:$E$5006,4,0)</f>
        <v>Ile-de-France</v>
      </c>
      <c r="D2618" s="201">
        <v>30382.5</v>
      </c>
      <c r="E2618" s="189" t="str">
        <f t="shared" si="40"/>
        <v>Tranche C</v>
      </c>
      <c r="F2618" s="119">
        <f>IFERROR((VLOOKUP(E2618,'Simulations - Consolidé'!$A$41:$P$45,13,0)*D2618+VLOOKUP(E2618,'Simulations - Consolidé'!$A$41:$P$45,14,0)),"")*$B$6</f>
        <v>44093.555421686746</v>
      </c>
      <c r="G2618" s="119" t="str" cm="1">
        <f t="array" ref="G2618">IF(SUMIF('BDD de référence'!$B$6:$B$4786,A2618,'BDD de référence'!$I$6:$I$4786)&gt;0,IFERROR((VLOOKUP(E2618,'Volet 1 - Domaines 2&amp;3'!$A$39:$L$43,11,0)*D2618+VLOOKUP(E2618,'Volet 1 - Domaines 2&amp;3'!$A$39:$L$43,12,0))*$B$6,error),"")</f>
        <v/>
      </c>
      <c r="H2618" s="119" t="str" cm="1">
        <f t="array" ref="H2618">IF(SUMIF('BDD de référence'!$B$6:$B$4786,A2618,'BDD de référence'!$J$6:$J$4786)&gt;0,IFERROR((VLOOKUP(E2618,'Volet 1 - Domaines 2&amp;3'!$A$39:$L$43,11,0)*D2618+VLOOKUP(E2618,'Volet 1 - Domaines 2&amp;3'!$A$39:$L$43,12,0))*$B$6,error),"")</f>
        <v/>
      </c>
      <c r="I2618" s="119">
        <f>IFERROR((VLOOKUP(E2618,'Simulations - Consolidé'!$A$41:$P$45,15,0)*D2618+VLOOKUP(E2618,'Simulations - Consolidé'!$A$41:$P$45,16,0)),"")*$C$6</f>
        <v>19168.360534822219</v>
      </c>
      <c r="J2618" s="167">
        <v>11688.07</v>
      </c>
      <c r="K2618" s="167">
        <v>14025.69</v>
      </c>
      <c r="L2618" s="167">
        <v>10010.700000000001</v>
      </c>
      <c r="M2618" s="167">
        <v>12012.84</v>
      </c>
      <c r="N2618" s="167">
        <v>7046.55</v>
      </c>
      <c r="O2618" s="167">
        <v>8455.86</v>
      </c>
    </row>
    <row r="2619" spans="1:15">
      <c r="A2619" s="1" t="s">
        <v>10992</v>
      </c>
      <c r="B2619" s="1" t="str">
        <f>VLOOKUP(A2619,'BDD de référence'!$B$5:$D$5006,3,0)</f>
        <v>93</v>
      </c>
      <c r="C2619" s="1" t="str">
        <f>VLOOKUP(A2619,'BDD de référence'!$B$5:$E$5006,4,0)</f>
        <v>Ile-de-France</v>
      </c>
      <c r="D2619" s="201">
        <v>31917</v>
      </c>
      <c r="E2619" s="189" t="str">
        <f t="shared" si="40"/>
        <v>Tranche C</v>
      </c>
      <c r="F2619" s="119">
        <f>IFERROR((VLOOKUP(E2619,'Simulations - Consolidé'!$A$41:$P$45,13,0)*D2619+VLOOKUP(E2619,'Simulations - Consolidé'!$A$41:$P$45,14,0)),"")*$B$6</f>
        <v>44734.717590361441</v>
      </c>
      <c r="G2619" s="119" t="str" cm="1">
        <f t="array" ref="G2619">IF(SUMIF('BDD de référence'!$B$6:$B$4786,A2619,'BDD de référence'!$I$6:$I$4786)&gt;0,IFERROR((VLOOKUP(E2619,'Volet 1 - Domaines 2&amp;3'!$A$39:$L$43,11,0)*D2619+VLOOKUP(E2619,'Volet 1 - Domaines 2&amp;3'!$A$39:$L$43,12,0))*$B$6,error),"")</f>
        <v/>
      </c>
      <c r="H2619" s="119" cm="1">
        <f t="array" ref="H2619">IF(SUMIF('BDD de référence'!$B$6:$B$4786,A2619,'BDD de référence'!$J$6:$J$4786)&gt;0,IFERROR((VLOOKUP(E2619,'Volet 1 - Domaines 2&amp;3'!$A$39:$L$43,11,0)*D2619+VLOOKUP(E2619,'Volet 1 - Domaines 2&amp;3'!$A$39:$L$43,12,0))*$B$6,error),"")</f>
        <v>23102.967228915659</v>
      </c>
      <c r="I2619" s="119">
        <f>IFERROR((VLOOKUP(E2619,'Simulations - Consolidé'!$A$41:$P$45,15,0)*D2619+VLOOKUP(E2619,'Simulations - Consolidé'!$A$41:$P$45,16,0)),"")*$C$6</f>
        <v>19447.086699970616</v>
      </c>
      <c r="J2619" s="167">
        <v>11854.460000000001</v>
      </c>
      <c r="K2619" s="167">
        <v>14225.36</v>
      </c>
      <c r="L2619" s="167">
        <v>10093.9</v>
      </c>
      <c r="M2619" s="167">
        <v>12112.68</v>
      </c>
      <c r="N2619" s="167">
        <v>7120.5</v>
      </c>
      <c r="O2619" s="167">
        <v>8544.6</v>
      </c>
    </row>
    <row r="2620" spans="1:15">
      <c r="A2620" s="1" t="s">
        <v>11012</v>
      </c>
      <c r="B2620" s="1" t="str">
        <f>VLOOKUP(A2620,'BDD de référence'!$B$5:$D$5006,3,0)</f>
        <v>93</v>
      </c>
      <c r="C2620" s="1" t="str">
        <f>VLOOKUP(A2620,'BDD de référence'!$B$5:$E$5006,4,0)</f>
        <v>Ile-de-France</v>
      </c>
      <c r="D2620" s="201">
        <v>20646.25</v>
      </c>
      <c r="E2620" s="189" t="str">
        <f t="shared" si="40"/>
        <v>Tranche B</v>
      </c>
      <c r="F2620" s="119">
        <f>IFERROR((VLOOKUP(E2620,'Simulations - Consolidé'!$A$41:$P$45,13,0)*D2620+VLOOKUP(E2620,'Simulations - Consolidé'!$A$41:$P$45,14,0)),"")*$B$6</f>
        <v>38360.225806451606</v>
      </c>
      <c r="G2620" s="119" t="str" cm="1">
        <f t="array" ref="G2620">IF(SUMIF('BDD de référence'!$B$6:$B$4786,A2620,'BDD de référence'!$I$6:$I$4786)&gt;0,IFERROR((VLOOKUP(E2620,'Volet 1 - Domaines 2&amp;3'!$A$39:$L$43,11,0)*D2620+VLOOKUP(E2620,'Volet 1 - Domaines 2&amp;3'!$A$39:$L$43,12,0))*$B$6,error),"")</f>
        <v/>
      </c>
      <c r="H2620" s="119" t="str" cm="1">
        <f t="array" ref="H2620">IF(SUMIF('BDD de référence'!$B$6:$B$4786,A2620,'BDD de référence'!$J$6:$J$4786)&gt;0,IFERROR((VLOOKUP(E2620,'Volet 1 - Domaines 2&amp;3'!$A$39:$L$43,11,0)*D2620+VLOOKUP(E2620,'Volet 1 - Domaines 2&amp;3'!$A$39:$L$43,12,0))*$B$6,error),"")</f>
        <v/>
      </c>
      <c r="I2620" s="119">
        <f>IFERROR((VLOOKUP(E2620,'Simulations - Consolidé'!$A$41:$P$45,15,0)*D2620+VLOOKUP(E2620,'Simulations - Consolidé'!$A$41:$P$45,16,0)),"")*$C$6</f>
        <v>16675.96616837136</v>
      </c>
      <c r="J2620" s="167">
        <v>10285.19</v>
      </c>
      <c r="K2620" s="167">
        <v>12342.23</v>
      </c>
      <c r="L2620" s="167">
        <v>9085.02</v>
      </c>
      <c r="M2620" s="167">
        <v>10902.03</v>
      </c>
      <c r="N2620" s="167">
        <v>6517.18</v>
      </c>
      <c r="O2620" s="167">
        <v>7820.62</v>
      </c>
    </row>
    <row r="2621" spans="1:15">
      <c r="A2621" s="1" t="s">
        <v>11033</v>
      </c>
      <c r="B2621" s="1" t="str">
        <f>VLOOKUP(A2621,'BDD de référence'!$B$5:$D$5006,3,0)</f>
        <v>93</v>
      </c>
      <c r="C2621" s="1" t="str">
        <f>VLOOKUP(A2621,'BDD de référence'!$B$5:$E$5006,4,0)</f>
        <v>Ile-de-France</v>
      </c>
      <c r="D2621" s="201">
        <v>13095</v>
      </c>
      <c r="E2621" s="189" t="str">
        <f t="shared" si="40"/>
        <v>Tranche B</v>
      </c>
      <c r="F2621" s="119">
        <f>IFERROR((VLOOKUP(E2621,'Simulations - Consolidé'!$A$41:$P$45,13,0)*D2621+VLOOKUP(E2621,'Simulations - Consolidé'!$A$41:$P$45,14,0)),"")*$B$6</f>
        <v>28421.806451612905</v>
      </c>
      <c r="G2621" s="119" t="str" cm="1">
        <f t="array" ref="G2621">IF(SUMIF('BDD de référence'!$B$6:$B$4786,A2621,'BDD de référence'!$I$6:$I$4786)&gt;0,IFERROR((VLOOKUP(E2621,'Volet 1 - Domaines 2&amp;3'!$A$39:$L$43,11,0)*D2621+VLOOKUP(E2621,'Volet 1 - Domaines 2&amp;3'!$A$39:$L$43,12,0))*$B$6,error),"")</f>
        <v/>
      </c>
      <c r="H2621" s="119" t="str" cm="1">
        <f t="array" ref="H2621">IF(SUMIF('BDD de référence'!$B$6:$B$4786,A2621,'BDD de référence'!$J$6:$J$4786)&gt;0,IFERROR((VLOOKUP(E2621,'Volet 1 - Domaines 2&amp;3'!$A$39:$L$43,11,0)*D2621+VLOOKUP(E2621,'Volet 1 - Domaines 2&amp;3'!$A$39:$L$43,12,0))*$B$6,error),"")</f>
        <v/>
      </c>
      <c r="I2621" s="119">
        <f>IFERROR((VLOOKUP(E2621,'Simulations - Consolidé'!$A$41:$P$45,15,0)*D2621+VLOOKUP(E2621,'Simulations - Consolidé'!$A$41:$P$45,16,0)),"")*$C$6</f>
        <v>12355.53422501967</v>
      </c>
      <c r="J2621" s="167">
        <v>8052.3</v>
      </c>
      <c r="K2621" s="167">
        <v>9662.76</v>
      </c>
      <c r="L2621" s="167">
        <v>7055.1100000000006</v>
      </c>
      <c r="M2621" s="167">
        <v>8466.14</v>
      </c>
      <c r="N2621" s="167">
        <v>5908.2</v>
      </c>
      <c r="O2621" s="167">
        <v>7089.84</v>
      </c>
    </row>
    <row r="2622" spans="1:15">
      <c r="A2622" s="1" t="s">
        <v>10990</v>
      </c>
      <c r="B2622" s="1" t="str">
        <f>VLOOKUP(A2622,'BDD de référence'!$B$5:$D$5006,3,0)</f>
        <v>93</v>
      </c>
      <c r="C2622" s="1" t="str">
        <f>VLOOKUP(A2622,'BDD de référence'!$B$5:$E$5006,4,0)</f>
        <v>Ile-de-France</v>
      </c>
      <c r="D2622" s="201">
        <v>35109.5</v>
      </c>
      <c r="E2622" s="189" t="str">
        <f t="shared" si="40"/>
        <v>Tranche C</v>
      </c>
      <c r="F2622" s="119">
        <f>IFERROR((VLOOKUP(E2622,'Simulations - Consolidé'!$A$41:$P$45,13,0)*D2622+VLOOKUP(E2622,'Simulations - Consolidé'!$A$41:$P$45,14,0)),"")*$B$6</f>
        <v>46068.644096385542</v>
      </c>
      <c r="G2622" s="119" t="str" cm="1">
        <f t="array" ref="G2622">IF(SUMIF('BDD de référence'!$B$6:$B$4786,A2622,'BDD de référence'!$I$6:$I$4786)&gt;0,IFERROR((VLOOKUP(E2622,'Volet 1 - Domaines 2&amp;3'!$A$39:$L$43,11,0)*D2622+VLOOKUP(E2622,'Volet 1 - Domaines 2&amp;3'!$A$39:$L$43,12,0))*$B$6,error),"")</f>
        <v/>
      </c>
      <c r="H2622" s="119" t="str" cm="1">
        <f t="array" ref="H2622">IF(SUMIF('BDD de référence'!$B$6:$B$4786,A2622,'BDD de référence'!$J$6:$J$4786)&gt;0,IFERROR((VLOOKUP(E2622,'Volet 1 - Domaines 2&amp;3'!$A$39:$L$43,11,0)*D2622+VLOOKUP(E2622,'Volet 1 - Domaines 2&amp;3'!$A$39:$L$43,12,0))*$B$6,error),"")</f>
        <v/>
      </c>
      <c r="I2622" s="119">
        <f>IFERROR((VLOOKUP(E2622,'Simulations - Consolidé'!$A$41:$P$45,15,0)*D2622+VLOOKUP(E2622,'Simulations - Consolidé'!$A$41:$P$45,16,0)),"")*$C$6</f>
        <v>20026.971536879228</v>
      </c>
      <c r="J2622" s="167">
        <v>12200.64</v>
      </c>
      <c r="K2622" s="167">
        <v>14640.77</v>
      </c>
      <c r="L2622" s="167">
        <v>10266.99</v>
      </c>
      <c r="M2622" s="167">
        <v>12320.39</v>
      </c>
      <c r="N2622" s="167">
        <v>7274.3600000000006</v>
      </c>
      <c r="O2622" s="167">
        <v>8729.24</v>
      </c>
    </row>
    <row r="2623" spans="1:15">
      <c r="A2623" s="1" t="s">
        <v>11041</v>
      </c>
      <c r="B2623" s="1" t="str">
        <f>VLOOKUP(A2623,'BDD de référence'!$B$5:$D$5006,3,0)</f>
        <v>93</v>
      </c>
      <c r="C2623" s="1" t="str">
        <f>VLOOKUP(A2623,'BDD de référence'!$B$5:$E$5006,4,0)</f>
        <v>Ile-de-France</v>
      </c>
      <c r="D2623" s="201">
        <v>12128</v>
      </c>
      <c r="E2623" s="189" t="str">
        <f t="shared" si="40"/>
        <v>Tranche B</v>
      </c>
      <c r="F2623" s="119">
        <f>IFERROR((VLOOKUP(E2623,'Simulations - Consolidé'!$A$41:$P$45,13,0)*D2623+VLOOKUP(E2623,'Simulations - Consolidé'!$A$41:$P$45,14,0)),"")*$B$6</f>
        <v>27149.109677419354</v>
      </c>
      <c r="G2623" s="119" t="str" cm="1">
        <f t="array" ref="G2623">IF(SUMIF('BDD de référence'!$B$6:$B$4786,A2623,'BDD de référence'!$I$6:$I$4786)&gt;0,IFERROR((VLOOKUP(E2623,'Volet 1 - Domaines 2&amp;3'!$A$39:$L$43,11,0)*D2623+VLOOKUP(E2623,'Volet 1 - Domaines 2&amp;3'!$A$39:$L$43,12,0))*$B$6,error),"")</f>
        <v/>
      </c>
      <c r="H2623" s="119" t="str" cm="1">
        <f t="array" ref="H2623">IF(SUMIF('BDD de référence'!$B$6:$B$4786,A2623,'BDD de référence'!$J$6:$J$4786)&gt;0,IFERROR((VLOOKUP(E2623,'Volet 1 - Domaines 2&amp;3'!$A$39:$L$43,11,0)*D2623+VLOOKUP(E2623,'Volet 1 - Domaines 2&amp;3'!$A$39:$L$43,12,0))*$B$6,error),"")</f>
        <v/>
      </c>
      <c r="I2623" s="119">
        <f>IFERROR((VLOOKUP(E2623,'Simulations - Consolidé'!$A$41:$P$45,15,0)*D2623+VLOOKUP(E2623,'Simulations - Consolidé'!$A$41:$P$45,16,0)),"")*$C$6</f>
        <v>11802.267191188041</v>
      </c>
      <c r="J2623" s="167">
        <v>7766.35</v>
      </c>
      <c r="K2623" s="167">
        <v>9319.6200000000008</v>
      </c>
      <c r="L2623" s="167">
        <v>6795.17</v>
      </c>
      <c r="M2623" s="167">
        <v>8154.21</v>
      </c>
      <c r="N2623" s="167">
        <v>5830.22</v>
      </c>
      <c r="O2623" s="167">
        <v>6996.27</v>
      </c>
    </row>
    <row r="2624" spans="1:15">
      <c r="A2624" s="1" t="s">
        <v>10953</v>
      </c>
      <c r="B2624" s="1" t="str">
        <f>VLOOKUP(A2624,'BDD de référence'!$B$5:$D$5006,3,0)</f>
        <v>93</v>
      </c>
      <c r="C2624" s="1" t="str">
        <f>VLOOKUP(A2624,'BDD de référence'!$B$5:$E$5006,4,0)</f>
        <v>Ile-de-France</v>
      </c>
      <c r="D2624" s="201">
        <v>180732</v>
      </c>
      <c r="E2624" s="189" t="str">
        <f t="shared" si="40"/>
        <v>Tranche C</v>
      </c>
      <c r="F2624" s="119">
        <f>IFERROR((VLOOKUP(E2624,'Simulations - Consolidé'!$A$41:$P$45,13,0)*D2624+VLOOKUP(E2624,'Simulations - Consolidé'!$A$41:$P$45,14,0)),"")*$B$6</f>
        <v>106914.28626506023</v>
      </c>
      <c r="G2624" s="119" cm="1">
        <f t="array" ref="G2624">IF(SUMIF('BDD de référence'!$B$6:$B$4786,A2624,'BDD de référence'!$I$6:$I$4786)&gt;0,IFERROR((VLOOKUP(E2624,'Volet 1 - Domaines 2&amp;3'!$A$39:$L$43,11,0)*D2624+VLOOKUP(E2624,'Volet 1 - Domaines 2&amp;3'!$A$39:$L$43,12,0))*$B$6,error),"")</f>
        <v>38952.661204819276</v>
      </c>
      <c r="H2624" s="119" cm="1">
        <f t="array" ref="H2624">IF(SUMIF('BDD de référence'!$B$6:$B$4786,A2624,'BDD de référence'!$J$6:$J$4786)&gt;0,IFERROR((VLOOKUP(E2624,'Volet 1 - Domaines 2&amp;3'!$A$39:$L$43,11,0)*D2624+VLOOKUP(E2624,'Volet 1 - Domaines 2&amp;3'!$A$39:$L$43,12,0))*$B$6,error),"")</f>
        <v>38952.661204819276</v>
      </c>
      <c r="I2624" s="119">
        <f>IFERROR((VLOOKUP(E2624,'Simulations - Consolidé'!$A$41:$P$45,15,0)*D2624+VLOOKUP(E2624,'Simulations - Consolidé'!$A$41:$P$45,16,0)),"")*$C$6</f>
        <v>46477.803067881287</v>
      </c>
      <c r="J2624" s="167">
        <v>27991.03</v>
      </c>
      <c r="K2624" s="167">
        <v>33589.240000000005</v>
      </c>
      <c r="L2624" s="167">
        <v>18162.189999999999</v>
      </c>
      <c r="M2624" s="167">
        <v>21794.629999999997</v>
      </c>
      <c r="N2624" s="167">
        <v>14292.31</v>
      </c>
      <c r="O2624" s="167">
        <v>17150.78</v>
      </c>
    </row>
    <row r="2625" spans="1:15">
      <c r="A2625" s="1" t="s">
        <v>11028</v>
      </c>
      <c r="B2625" s="1" t="str">
        <f>VLOOKUP(A2625,'BDD de référence'!$B$5:$D$5006,3,0)</f>
        <v>93</v>
      </c>
      <c r="C2625" s="1" t="str">
        <f>VLOOKUP(A2625,'BDD de référence'!$B$5:$E$5006,4,0)</f>
        <v>Ile-de-France</v>
      </c>
      <c r="D2625" s="201">
        <v>13787</v>
      </c>
      <c r="E2625" s="189" t="str">
        <f t="shared" si="40"/>
        <v>Tranche B</v>
      </c>
      <c r="F2625" s="119">
        <f>IFERROR((VLOOKUP(E2625,'Simulations - Consolidé'!$A$41:$P$45,13,0)*D2625+VLOOKUP(E2625,'Simulations - Consolidé'!$A$41:$P$45,14,0)),"")*$B$6</f>
        <v>29332.567741935487</v>
      </c>
      <c r="G2625" s="119" t="str" cm="1">
        <f t="array" ref="G2625">IF(SUMIF('BDD de référence'!$B$6:$B$4786,A2625,'BDD de référence'!$I$6:$I$4786)&gt;0,IFERROR((VLOOKUP(E2625,'Volet 1 - Domaines 2&amp;3'!$A$39:$L$43,11,0)*D2625+VLOOKUP(E2625,'Volet 1 - Domaines 2&amp;3'!$A$39:$L$43,12,0))*$B$6,error),"")</f>
        <v/>
      </c>
      <c r="H2625" s="119" t="str" cm="1">
        <f t="array" ref="H2625">IF(SUMIF('BDD de référence'!$B$6:$B$4786,A2625,'BDD de référence'!$J$6:$J$4786)&gt;0,IFERROR((VLOOKUP(E2625,'Volet 1 - Domaines 2&amp;3'!$A$39:$L$43,11,0)*D2625+VLOOKUP(E2625,'Volet 1 - Domaines 2&amp;3'!$A$39:$L$43,12,0))*$B$6,error),"")</f>
        <v/>
      </c>
      <c r="I2625" s="119">
        <f>IFERROR((VLOOKUP(E2625,'Simulations - Consolidé'!$A$41:$P$45,15,0)*D2625+VLOOKUP(E2625,'Simulations - Consolidé'!$A$41:$P$45,16,0)),"")*$C$6</f>
        <v>12751.460582218724</v>
      </c>
      <c r="J2625" s="167">
        <v>8256.92</v>
      </c>
      <c r="K2625" s="167">
        <v>9908.31</v>
      </c>
      <c r="L2625" s="167">
        <v>7241.14</v>
      </c>
      <c r="M2625" s="167">
        <v>8689.3700000000008</v>
      </c>
      <c r="N2625" s="167">
        <v>5964.01</v>
      </c>
      <c r="O2625" s="167">
        <v>7156.8200000000006</v>
      </c>
    </row>
    <row r="2626" spans="1:15">
      <c r="A2626" s="1" t="s">
        <v>11103</v>
      </c>
      <c r="B2626" s="1" t="str">
        <f>VLOOKUP(A2626,'BDD de référence'!$B$5:$D$5006,3,0)</f>
        <v>93</v>
      </c>
      <c r="C2626" s="1" t="str">
        <f>VLOOKUP(A2626,'BDD de référence'!$B$5:$E$5006,4,0)</f>
        <v>Ile-de-France</v>
      </c>
      <c r="D2626" s="201">
        <v>107.75</v>
      </c>
      <c r="E2626" s="189" t="str">
        <f t="shared" si="40"/>
        <v>Tranche A</v>
      </c>
      <c r="F2626" s="119">
        <f>IFERROR((VLOOKUP(E2626,'Simulations - Consolidé'!$A$41:$P$45,13,0)*D2626+VLOOKUP(E2626,'Simulations - Consolidé'!$A$41:$P$45,14,0)),"")*$B$6</f>
        <v>15378.50357142857</v>
      </c>
      <c r="G2626" s="119" t="str" cm="1">
        <f t="array" ref="G2626">IF(SUMIF('BDD de référence'!$B$6:$B$4786,A2626,'BDD de référence'!$I$6:$I$4786)&gt;0,IFERROR((VLOOKUP(E2626,'Volet 1 - Domaines 2&amp;3'!$A$39:$L$43,11,0)*D2626+VLOOKUP(E2626,'Volet 1 - Domaines 2&amp;3'!$A$39:$L$43,12,0))*$B$6,error),"")</f>
        <v/>
      </c>
      <c r="H2626" s="119" t="str" cm="1">
        <f t="array" ref="H2626">IF(SUMIF('BDD de référence'!$B$6:$B$4786,A2626,'BDD de référence'!$J$6:$J$4786)&gt;0,IFERROR((VLOOKUP(E2626,'Volet 1 - Domaines 2&amp;3'!$A$39:$L$43,11,0)*D2626+VLOOKUP(E2626,'Volet 1 - Domaines 2&amp;3'!$A$39:$L$43,12,0))*$B$6,error),"")</f>
        <v/>
      </c>
      <c r="I2626" s="119">
        <f>IFERROR((VLOOKUP(E2626,'Simulations - Consolidé'!$A$41:$P$45,15,0)*D2626+VLOOKUP(E2626,'Simulations - Consolidé'!$A$41:$P$45,16,0)),"")*$C$6</f>
        <v>6685.3466027874565</v>
      </c>
      <c r="J2626" s="167">
        <v>4609</v>
      </c>
      <c r="K2626" s="167">
        <v>5530.8</v>
      </c>
      <c r="L2626" s="167">
        <v>4185.91</v>
      </c>
      <c r="M2626" s="167">
        <v>5023.1000000000004</v>
      </c>
      <c r="N2626" s="167">
        <v>4596.17</v>
      </c>
      <c r="O2626" s="167">
        <v>5515.41</v>
      </c>
    </row>
    <row r="2627" spans="1:15">
      <c r="A2627" s="1" t="s">
        <v>10950</v>
      </c>
      <c r="B2627" s="1" t="str">
        <f>VLOOKUP(A2627,'BDD de référence'!$B$5:$D$5006,3,0)</f>
        <v>93</v>
      </c>
      <c r="C2627" s="1" t="str">
        <f>VLOOKUP(A2627,'BDD de référence'!$B$5:$E$5006,4,0)</f>
        <v>Ile-de-France</v>
      </c>
      <c r="D2627" s="201">
        <v>345496</v>
      </c>
      <c r="E2627" s="189" t="str">
        <f t="shared" si="40"/>
        <v>Tranche D</v>
      </c>
      <c r="F2627" s="119">
        <f>IFERROR((VLOOKUP(E2627,'Simulations - Consolidé'!$A$41:$P$45,13,0)*D2627+VLOOKUP(E2627,'Simulations - Consolidé'!$A$41:$P$45,14,0)),"")*$B$6</f>
        <v>139681.87737226277</v>
      </c>
      <c r="G2627" s="119" cm="1">
        <f t="array" ref="G2627">IF(SUMIF('BDD de référence'!$B$6:$B$4786,A2627,'BDD de référence'!$I$6:$I$4786)&gt;0,IFERROR((VLOOKUP(E2627,'Volet 1 - Domaines 2&amp;3'!$A$39:$L$43,11,0)*D2627+VLOOKUP(E2627,'Volet 1 - Domaines 2&amp;3'!$A$39:$L$43,12,0))*$B$6,error),"")</f>
        <v>46206.42686131387</v>
      </c>
      <c r="H2627" s="119" cm="1">
        <f t="array" ref="H2627">IF(SUMIF('BDD de référence'!$B$6:$B$4786,A2627,'BDD de référence'!$J$6:$J$4786)&gt;0,IFERROR((VLOOKUP(E2627,'Volet 1 - Domaines 2&amp;3'!$A$39:$L$43,11,0)*D2627+VLOOKUP(E2627,'Volet 1 - Domaines 2&amp;3'!$A$39:$L$43,12,0))*$B$6,error),"")</f>
        <v>46206.42686131387</v>
      </c>
      <c r="I2627" s="119">
        <f>IFERROR((VLOOKUP(E2627,'Simulations - Consolidé'!$A$41:$P$45,15,0)*D2627+VLOOKUP(E2627,'Simulations - Consolidé'!$A$41:$P$45,16,0)),"")*$C$6</f>
        <v>60722.537795976488</v>
      </c>
      <c r="J2627" s="167">
        <v>36494.730000000003</v>
      </c>
      <c r="K2627" s="167">
        <v>43793.68</v>
      </c>
      <c r="L2627" s="167">
        <v>22097.899999999998</v>
      </c>
      <c r="M2627" s="167">
        <v>26517.48</v>
      </c>
      <c r="N2627" s="167">
        <v>17931.23</v>
      </c>
      <c r="O2627" s="167">
        <v>21517.48</v>
      </c>
    </row>
    <row r="2628" spans="1:15">
      <c r="A2628" s="1" t="s">
        <v>10956</v>
      </c>
      <c r="B2628" s="1" t="str">
        <f>VLOOKUP(A2628,'BDD de référence'!$B$5:$D$5006,3,0)</f>
        <v>93</v>
      </c>
      <c r="C2628" s="1" t="str">
        <f>VLOOKUP(A2628,'BDD de référence'!$B$5:$E$5006,4,0)</f>
        <v>Ile-de-France</v>
      </c>
      <c r="D2628" s="201">
        <v>149480.5</v>
      </c>
      <c r="E2628" s="189" t="str">
        <f t="shared" si="40"/>
        <v>Tranche C</v>
      </c>
      <c r="F2628" s="119">
        <f>IFERROR((VLOOKUP(E2628,'Simulations - Consolidé'!$A$41:$P$45,13,0)*D2628+VLOOKUP(E2628,'Simulations - Consolidé'!$A$41:$P$45,14,0)),"")*$B$6</f>
        <v>93856.430602409644</v>
      </c>
      <c r="G2628" s="119" cm="1">
        <f t="array" ref="G2628">IF(SUMIF('BDD de référence'!$B$6:$B$4786,A2628,'BDD de référence'!$I$6:$I$4786)&gt;0,IFERROR((VLOOKUP(E2628,'Volet 1 - Domaines 2&amp;3'!$A$39:$L$43,11,0)*D2628+VLOOKUP(E2628,'Volet 1 - Domaines 2&amp;3'!$A$39:$L$43,12,0))*$B$6,error),"")</f>
        <v>35624.188192771086</v>
      </c>
      <c r="H2628" s="119" cm="1">
        <f t="array" ref="H2628">IF(SUMIF('BDD de référence'!$B$6:$B$4786,A2628,'BDD de référence'!$J$6:$J$4786)&gt;0,IFERROR((VLOOKUP(E2628,'Volet 1 - Domaines 2&amp;3'!$A$39:$L$43,11,0)*D2628+VLOOKUP(E2628,'Volet 1 - Domaines 2&amp;3'!$A$39:$L$43,12,0))*$B$6,error),"")</f>
        <v>35624.188192771086</v>
      </c>
      <c r="I2628" s="119">
        <f>IFERROR((VLOOKUP(E2628,'Simulations - Consolidé'!$A$41:$P$45,15,0)*D2628+VLOOKUP(E2628,'Simulations - Consolidé'!$A$41:$P$45,16,0)),"")*$C$6</f>
        <v>40801.289056714661</v>
      </c>
      <c r="J2628" s="167">
        <v>24602.309999999998</v>
      </c>
      <c r="K2628" s="167">
        <v>29522.78</v>
      </c>
      <c r="L2628" s="167">
        <v>16467.829999999998</v>
      </c>
      <c r="M2628" s="167">
        <v>19761.399999999998</v>
      </c>
      <c r="N2628" s="167">
        <v>12786.22</v>
      </c>
      <c r="O2628" s="167">
        <v>15343.47</v>
      </c>
    </row>
    <row r="2629" spans="1:15">
      <c r="A2629" s="1" t="s">
        <v>10948</v>
      </c>
      <c r="B2629" s="1" t="str">
        <f>VLOOKUP(A2629,'BDD de référence'!$B$5:$D$5006,3,0)</f>
        <v>93</v>
      </c>
      <c r="C2629" s="1" t="str">
        <f>VLOOKUP(A2629,'BDD de référence'!$B$5:$E$5006,4,0)</f>
        <v>Ile-de-France</v>
      </c>
      <c r="D2629" s="201">
        <v>221511.5</v>
      </c>
      <c r="E2629" s="189" t="str">
        <f t="shared" si="40"/>
        <v>Tranche C</v>
      </c>
      <c r="F2629" s="119">
        <f>IFERROR((VLOOKUP(E2629,'Simulations - Consolidé'!$A$41:$P$45,13,0)*D2629+VLOOKUP(E2629,'Simulations - Consolidé'!$A$41:$P$45,14,0)),"")*$B$6</f>
        <v>123953.23879518072</v>
      </c>
      <c r="G2629" s="119" cm="1">
        <f t="array" ref="G2629">IF(SUMIF('BDD de référence'!$B$6:$B$4786,A2629,'BDD de référence'!$I$6:$I$4786)&gt;0,IFERROR((VLOOKUP(E2629,'Volet 1 - Domaines 2&amp;3'!$A$39:$L$43,11,0)*D2629+VLOOKUP(E2629,'Volet 1 - Domaines 2&amp;3'!$A$39:$L$43,12,0))*$B$6,error),"")</f>
        <v>43295.923614457832</v>
      </c>
      <c r="H2629" s="119" cm="1">
        <f t="array" ref="H2629">IF(SUMIF('BDD de référence'!$B$6:$B$4786,A2629,'BDD de référence'!$J$6:$J$4786)&gt;0,IFERROR((VLOOKUP(E2629,'Volet 1 - Domaines 2&amp;3'!$A$39:$L$43,11,0)*D2629+VLOOKUP(E2629,'Volet 1 - Domaines 2&amp;3'!$A$39:$L$43,12,0))*$B$6,error),"")</f>
        <v>43295.923614457832</v>
      </c>
      <c r="I2629" s="119">
        <f>IFERROR((VLOOKUP(E2629,'Simulations - Consolidé'!$A$41:$P$45,15,0)*D2629+VLOOKUP(E2629,'Simulations - Consolidé'!$A$41:$P$45,16,0)),"")*$C$6</f>
        <v>53884.980423156034</v>
      </c>
      <c r="J2629" s="167">
        <v>32412.9</v>
      </c>
      <c r="K2629" s="167">
        <v>38895.480000000003</v>
      </c>
      <c r="L2629" s="167">
        <v>20373.12</v>
      </c>
      <c r="M2629" s="167">
        <v>24447.75</v>
      </c>
      <c r="N2629" s="167">
        <v>16257.59</v>
      </c>
      <c r="O2629" s="167">
        <v>19509.109999999997</v>
      </c>
    </row>
    <row r="2630" spans="1:15">
      <c r="A2630" s="1" t="s">
        <v>10944</v>
      </c>
      <c r="B2630" s="1" t="str">
        <f>VLOOKUP(A2630,'BDD de référence'!$B$5:$D$5006,3,0)</f>
        <v>93</v>
      </c>
      <c r="C2630" s="1" t="str">
        <f>VLOOKUP(A2630,'BDD de référence'!$B$5:$E$5006,4,0)</f>
        <v>Ile-de-France</v>
      </c>
      <c r="D2630" s="201">
        <v>230032.75</v>
      </c>
      <c r="E2630" s="189" t="str">
        <f t="shared" si="40"/>
        <v>Tranche D</v>
      </c>
      <c r="F2630" s="119">
        <f>IFERROR((VLOOKUP(E2630,'Simulations - Consolidé'!$A$41:$P$45,13,0)*D2630+VLOOKUP(E2630,'Simulations - Consolidé'!$A$41:$P$45,14,0)),"")*$B$6</f>
        <v>127503.45428832118</v>
      </c>
      <c r="G2630" s="119" cm="1">
        <f t="array" ref="G2630">IF(SUMIF('BDD de référence'!$B$6:$B$4786,A2630,'BDD de référence'!$I$6:$I$4786)&gt;0,IFERROR((VLOOKUP(E2630,'Volet 1 - Domaines 2&amp;3'!$A$39:$L$43,11,0)*D2630+VLOOKUP(E2630,'Volet 1 - Domaines 2&amp;3'!$A$39:$L$43,12,0))*$B$6,error),"")</f>
        <v>44200.568941605838</v>
      </c>
      <c r="H2630" s="119" cm="1">
        <f t="array" ref="H2630">IF(SUMIF('BDD de référence'!$B$6:$B$4786,A2630,'BDD de référence'!$J$6:$J$4786)&gt;0,IFERROR((VLOOKUP(E2630,'Volet 1 - Domaines 2&amp;3'!$A$39:$L$43,11,0)*D2630+VLOOKUP(E2630,'Volet 1 - Domaines 2&amp;3'!$A$39:$L$43,12,0))*$B$6,error),"")</f>
        <v>44200.568941605838</v>
      </c>
      <c r="I2630" s="119">
        <f>IFERROR((VLOOKUP(E2630,'Simulations - Consolidé'!$A$41:$P$45,15,0)*D2630+VLOOKUP(E2630,'Simulations - Consolidé'!$A$41:$P$45,16,0)),"")*$C$6</f>
        <v>55428.330917304607</v>
      </c>
      <c r="J2630" s="167">
        <v>33334.240000000005</v>
      </c>
      <c r="K2630" s="167">
        <v>40001.090000000004</v>
      </c>
      <c r="L2630" s="167">
        <v>20833.7</v>
      </c>
      <c r="M2630" s="167">
        <v>25000.44</v>
      </c>
      <c r="N2630" s="167">
        <v>16667.039999999997</v>
      </c>
      <c r="O2630" s="167">
        <v>20000.449999999997</v>
      </c>
    </row>
    <row r="2631" spans="1:15">
      <c r="A2631" s="1" t="s">
        <v>10981</v>
      </c>
      <c r="B2631" s="1" t="str">
        <f>VLOOKUP(A2631,'BDD de référence'!$B$5:$D$5006,3,0)</f>
        <v>93</v>
      </c>
      <c r="C2631" s="1" t="str">
        <f>VLOOKUP(A2631,'BDD de référence'!$B$5:$E$5006,4,0)</f>
        <v>Ile-de-France</v>
      </c>
      <c r="D2631" s="201">
        <v>101358.5</v>
      </c>
      <c r="E2631" s="189" t="str">
        <f t="shared" si="40"/>
        <v>Tranche C</v>
      </c>
      <c r="F2631" s="119">
        <f>IFERROR((VLOOKUP(E2631,'Simulations - Consolidé'!$A$41:$P$45,13,0)*D2631+VLOOKUP(E2631,'Simulations - Consolidé'!$A$41:$P$45,14,0)),"")*$B$6</f>
        <v>73749.551566265058</v>
      </c>
      <c r="G2631" s="119" t="str" cm="1">
        <f t="array" ref="G2631">IF(SUMIF('BDD de référence'!$B$6:$B$4786,A2631,'BDD de référence'!$I$6:$I$4786)&gt;0,IFERROR((VLOOKUP(E2631,'Volet 1 - Domaines 2&amp;3'!$A$39:$L$43,11,0)*D2631+VLOOKUP(E2631,'Volet 1 - Domaines 2&amp;3'!$A$39:$L$43,12,0))*$B$6,error),"")</f>
        <v/>
      </c>
      <c r="H2631" s="119" t="str" cm="1">
        <f t="array" ref="H2631">IF(SUMIF('BDD de référence'!$B$6:$B$4786,A2631,'BDD de référence'!$J$6:$J$4786)&gt;0,IFERROR((VLOOKUP(E2631,'Volet 1 - Domaines 2&amp;3'!$A$39:$L$43,11,0)*D2631+VLOOKUP(E2631,'Volet 1 - Domaines 2&amp;3'!$A$39:$L$43,12,0))*$B$6,error),"")</f>
        <v/>
      </c>
      <c r="I2631" s="119">
        <f>IFERROR((VLOOKUP(E2631,'Simulations - Consolidé'!$A$41:$P$45,15,0)*D2631+VLOOKUP(E2631,'Simulations - Consolidé'!$A$41:$P$45,16,0)),"")*$C$6</f>
        <v>32060.421986482517</v>
      </c>
      <c r="J2631" s="167">
        <v>19384.259999999998</v>
      </c>
      <c r="K2631" s="167">
        <v>23261.119999999999</v>
      </c>
      <c r="L2631" s="167">
        <v>13858.8</v>
      </c>
      <c r="M2631" s="167">
        <v>16630.560000000001</v>
      </c>
      <c r="N2631" s="167">
        <v>10467.09</v>
      </c>
      <c r="O2631" s="167">
        <v>12560.51</v>
      </c>
    </row>
    <row r="2632" spans="1:15">
      <c r="A2632" s="1" t="s">
        <v>11023</v>
      </c>
      <c r="B2632" s="1" t="str">
        <f>VLOOKUP(A2632,'BDD de référence'!$B$5:$D$5006,3,0)</f>
        <v>93</v>
      </c>
      <c r="C2632" s="1" t="str">
        <f>VLOOKUP(A2632,'BDD de référence'!$B$5:$E$5006,4,0)</f>
        <v>Ile-de-France</v>
      </c>
      <c r="D2632" s="201">
        <v>14795</v>
      </c>
      <c r="E2632" s="189" t="str">
        <f t="shared" si="40"/>
        <v>Tranche B</v>
      </c>
      <c r="F2632" s="119">
        <f>IFERROR((VLOOKUP(E2632,'Simulations - Consolidé'!$A$41:$P$45,13,0)*D2632+VLOOKUP(E2632,'Simulations - Consolidé'!$A$41:$P$45,14,0)),"")*$B$6</f>
        <v>30659.225806451606</v>
      </c>
      <c r="G2632" s="119" cm="1">
        <f t="array" ref="G2632">IF(SUMIF('BDD de référence'!$B$6:$B$4786,A2632,'BDD de référence'!$I$6:$I$4786)&gt;0,IFERROR((VLOOKUP(E2632,'Volet 1 - Domaines 2&amp;3'!$A$39:$L$43,11,0)*D2632+VLOOKUP(E2632,'Volet 1 - Domaines 2&amp;3'!$A$39:$L$43,12,0))*$B$6,error),"")</f>
        <v>16607.080645161292</v>
      </c>
      <c r="H2632" s="119" t="str" cm="1">
        <f t="array" ref="H2632">IF(SUMIF('BDD de référence'!$B$6:$B$4786,A2632,'BDD de référence'!$J$6:$J$4786)&gt;0,IFERROR((VLOOKUP(E2632,'Volet 1 - Domaines 2&amp;3'!$A$39:$L$43,11,0)*D2632+VLOOKUP(E2632,'Volet 1 - Domaines 2&amp;3'!$A$39:$L$43,12,0))*$B$6,error),"")</f>
        <v/>
      </c>
      <c r="I2632" s="119">
        <f>IFERROR((VLOOKUP(E2632,'Simulations - Consolidé'!$A$41:$P$45,15,0)*D2632+VLOOKUP(E2632,'Simulations - Consolidé'!$A$41:$P$45,16,0)),"")*$C$6</f>
        <v>13328.185680566483</v>
      </c>
      <c r="J2632" s="167">
        <v>8554.98</v>
      </c>
      <c r="K2632" s="167">
        <v>10265.98</v>
      </c>
      <c r="L2632" s="167">
        <v>7512.1</v>
      </c>
      <c r="M2632" s="167">
        <v>9014.52</v>
      </c>
      <c r="N2632" s="167">
        <v>6045.3</v>
      </c>
      <c r="O2632" s="167">
        <v>7254.36</v>
      </c>
    </row>
    <row r="2633" spans="1:15">
      <c r="A2633" s="1" t="s">
        <v>11026</v>
      </c>
      <c r="B2633" s="1" t="str">
        <f>VLOOKUP(A2633,'BDD de référence'!$B$5:$D$5006,3,0)</f>
        <v>93</v>
      </c>
      <c r="C2633" s="1" t="str">
        <f>VLOOKUP(A2633,'BDD de référence'!$B$5:$E$5006,4,0)</f>
        <v>Ile-de-France</v>
      </c>
      <c r="D2633" s="201">
        <v>14284</v>
      </c>
      <c r="E2633" s="189" t="str">
        <f t="shared" si="40"/>
        <v>Tranche B</v>
      </c>
      <c r="F2633" s="119">
        <f>IFERROR((VLOOKUP(E2633,'Simulations - Consolidé'!$A$41:$P$45,13,0)*D2633+VLOOKUP(E2633,'Simulations - Consolidé'!$A$41:$P$45,14,0)),"")*$B$6</f>
        <v>29986.683870967743</v>
      </c>
      <c r="G2633" s="119" t="str" cm="1">
        <f t="array" ref="G2633">IF(SUMIF('BDD de référence'!$B$6:$B$4786,A2633,'BDD de référence'!$I$6:$I$4786)&gt;0,IFERROR((VLOOKUP(E2633,'Volet 1 - Domaines 2&amp;3'!$A$39:$L$43,11,0)*D2633+VLOOKUP(E2633,'Volet 1 - Domaines 2&amp;3'!$A$39:$L$43,12,0))*$B$6,error),"")</f>
        <v/>
      </c>
      <c r="H2633" s="119" t="str" cm="1">
        <f t="array" ref="H2633">IF(SUMIF('BDD de référence'!$B$6:$B$4786,A2633,'BDD de référence'!$J$6:$J$4786)&gt;0,IFERROR((VLOOKUP(E2633,'Volet 1 - Domaines 2&amp;3'!$A$39:$L$43,11,0)*D2633+VLOOKUP(E2633,'Volet 1 - Domaines 2&amp;3'!$A$39:$L$43,12,0))*$B$6,error),"")</f>
        <v/>
      </c>
      <c r="I2633" s="119">
        <f>IFERROR((VLOOKUP(E2633,'Simulations - Consolidé'!$A$41:$P$45,15,0)*D2633+VLOOKUP(E2633,'Simulations - Consolidé'!$A$41:$P$45,16,0)),"")*$C$6</f>
        <v>13035.81809598741</v>
      </c>
      <c r="J2633" s="167">
        <v>8403.880000000001</v>
      </c>
      <c r="K2633" s="167">
        <v>10084.66</v>
      </c>
      <c r="L2633" s="167">
        <v>7374.74</v>
      </c>
      <c r="M2633" s="167">
        <v>8849.69</v>
      </c>
      <c r="N2633" s="167">
        <v>6004.1</v>
      </c>
      <c r="O2633" s="167">
        <v>7204.92</v>
      </c>
    </row>
    <row r="2634" spans="1:15">
      <c r="A2634" s="1" t="s">
        <v>10968</v>
      </c>
      <c r="B2634" s="1" t="str">
        <f>VLOOKUP(A2634,'BDD de référence'!$B$5:$D$5006,3,0)</f>
        <v>93</v>
      </c>
      <c r="C2634" s="1" t="str">
        <f>VLOOKUP(A2634,'BDD de référence'!$B$5:$E$5006,4,0)</f>
        <v>Ile-de-France</v>
      </c>
      <c r="D2634" s="201">
        <v>73905.5</v>
      </c>
      <c r="E2634" s="189" t="str">
        <f t="shared" si="40"/>
        <v>Tranche C</v>
      </c>
      <c r="F2634" s="119">
        <f>IFERROR((VLOOKUP(E2634,'Simulations - Consolidé'!$A$41:$P$45,13,0)*D2634+VLOOKUP(E2634,'Simulations - Consolidé'!$A$41:$P$45,14,0)),"")*$B$6</f>
        <v>62278.828192771092</v>
      </c>
      <c r="G2634" s="119" t="str" cm="1">
        <f t="array" ref="G2634">IF(SUMIF('BDD de référence'!$B$6:$B$4786,A2634,'BDD de référence'!$I$6:$I$4786)&gt;0,IFERROR((VLOOKUP(E2634,'Volet 1 - Domaines 2&amp;3'!$A$39:$L$43,11,0)*D2634+VLOOKUP(E2634,'Volet 1 - Domaines 2&amp;3'!$A$39:$L$43,12,0))*$B$6,error),"")</f>
        <v/>
      </c>
      <c r="H2634" s="119" cm="1">
        <f t="array" ref="H2634">IF(SUMIF('BDD de référence'!$B$6:$B$4786,A2634,'BDD de référence'!$J$6:$J$4786)&gt;0,IFERROR((VLOOKUP(E2634,'Volet 1 - Domaines 2&amp;3'!$A$39:$L$43,11,0)*D2634+VLOOKUP(E2634,'Volet 1 - Domaines 2&amp;3'!$A$39:$L$43,12,0))*$B$6,error),"")</f>
        <v>27574.995421686748</v>
      </c>
      <c r="I2634" s="119">
        <f>IFERROR((VLOOKUP(E2634,'Simulations - Consolidé'!$A$41:$P$45,15,0)*D2634+VLOOKUP(E2634,'Simulations - Consolidé'!$A$41:$P$45,16,0)),"")*$C$6</f>
        <v>27073.866488392596</v>
      </c>
      <c r="J2634" s="167">
        <v>16407.429999999997</v>
      </c>
      <c r="K2634" s="167">
        <v>19688.919999999998</v>
      </c>
      <c r="L2634" s="167">
        <v>12370.39</v>
      </c>
      <c r="M2634" s="167">
        <v>14844.47</v>
      </c>
      <c r="N2634" s="167">
        <v>9144.0500000000011</v>
      </c>
      <c r="O2634" s="167">
        <v>10972.86</v>
      </c>
    </row>
    <row r="2635" spans="1:15">
      <c r="A2635" s="1" t="s">
        <v>10974</v>
      </c>
      <c r="B2635" s="1" t="str">
        <f>VLOOKUP(A2635,'BDD de référence'!$B$5:$D$5006,3,0)</f>
        <v>93</v>
      </c>
      <c r="C2635" s="1" t="str">
        <f>VLOOKUP(A2635,'BDD de référence'!$B$5:$E$5006,4,0)</f>
        <v>Ile-de-France</v>
      </c>
      <c r="D2635" s="201">
        <v>59733</v>
      </c>
      <c r="E2635" s="189" t="str">
        <f t="shared" ref="E2635:E2698" si="41">IF(D2635&gt;230000,"Tranche D",IF(D2635&lt;7000,"Tranche A",IF(D2635&lt;22500,"Tranche B","Tranche C")))</f>
        <v>Tranche C</v>
      </c>
      <c r="F2635" s="119">
        <f>IFERROR((VLOOKUP(E2635,'Simulations - Consolidé'!$A$41:$P$45,13,0)*D2635+VLOOKUP(E2635,'Simulations - Consolidé'!$A$41:$P$45,14,0)),"")*$B$6</f>
        <v>56357.113734939761</v>
      </c>
      <c r="G2635" s="119" t="str" cm="1">
        <f t="array" ref="G2635">IF(SUMIF('BDD de référence'!$B$6:$B$4786,A2635,'BDD de référence'!$I$6:$I$4786)&gt;0,IFERROR((VLOOKUP(E2635,'Volet 1 - Domaines 2&amp;3'!$A$39:$L$43,11,0)*D2635+VLOOKUP(E2635,'Volet 1 - Domaines 2&amp;3'!$A$39:$L$43,12,0))*$B$6,error),"")</f>
        <v/>
      </c>
      <c r="H2635" s="119" cm="1">
        <f t="array" ref="H2635">IF(SUMIF('BDD de référence'!$B$6:$B$4786,A2635,'BDD de référence'!$J$6:$J$4786)&gt;0,IFERROR((VLOOKUP(E2635,'Volet 1 - Domaines 2&amp;3'!$A$39:$L$43,11,0)*D2635+VLOOKUP(E2635,'Volet 1 - Domaines 2&amp;3'!$A$39:$L$43,12,0))*$B$6,error),"")</f>
        <v>26065.538795180721</v>
      </c>
      <c r="I2635" s="119">
        <f>IFERROR((VLOOKUP(E2635,'Simulations - Consolidé'!$A$41:$P$45,15,0)*D2635+VLOOKUP(E2635,'Simulations - Consolidé'!$A$41:$P$45,16,0)),"")*$C$6</f>
        <v>24499.577419923597</v>
      </c>
      <c r="J2635" s="167">
        <v>14870.65</v>
      </c>
      <c r="K2635" s="167">
        <v>17844.78</v>
      </c>
      <c r="L2635" s="167">
        <v>11602</v>
      </c>
      <c r="M2635" s="167">
        <v>13922.4</v>
      </c>
      <c r="N2635" s="167">
        <v>8461.0400000000009</v>
      </c>
      <c r="O2635" s="167">
        <v>10153.25</v>
      </c>
    </row>
    <row r="2636" spans="1:15">
      <c r="A2636" s="1" t="s">
        <v>10983</v>
      </c>
      <c r="B2636" s="1" t="str">
        <f>VLOOKUP(A2636,'BDD de référence'!$B$5:$D$5006,3,0)</f>
        <v>93</v>
      </c>
      <c r="C2636" s="1" t="str">
        <f>VLOOKUP(A2636,'BDD de référence'!$B$5:$E$5006,4,0)</f>
        <v>Ile-de-France</v>
      </c>
      <c r="D2636" s="201">
        <v>45268.5</v>
      </c>
      <c r="E2636" s="189" t="str">
        <f t="shared" si="41"/>
        <v>Tranche C</v>
      </c>
      <c r="F2636" s="119">
        <f>IFERROR((VLOOKUP(E2636,'Simulations - Consolidé'!$A$41:$P$45,13,0)*D2636+VLOOKUP(E2636,'Simulations - Consolidé'!$A$41:$P$45,14,0)),"")*$B$6</f>
        <v>50313.39253012048</v>
      </c>
      <c r="G2636" s="119" t="str" cm="1">
        <f t="array" ref="G2636">IF(SUMIF('BDD de référence'!$B$6:$B$4786,A2636,'BDD de référence'!$I$6:$I$4786)&gt;0,IFERROR((VLOOKUP(E2636,'Volet 1 - Domaines 2&amp;3'!$A$39:$L$43,11,0)*D2636+VLOOKUP(E2636,'Volet 1 - Domaines 2&amp;3'!$A$39:$L$43,12,0))*$B$6,error),"")</f>
        <v/>
      </c>
      <c r="H2636" s="119" cm="1">
        <f t="array" ref="H2636">IF(SUMIF('BDD de référence'!$B$6:$B$4786,A2636,'BDD de référence'!$J$6:$J$4786)&gt;0,IFERROR((VLOOKUP(E2636,'Volet 1 - Domaines 2&amp;3'!$A$39:$L$43,11,0)*D2636+VLOOKUP(E2636,'Volet 1 - Domaines 2&amp;3'!$A$39:$L$43,12,0))*$B$6,error),"")</f>
        <v>24524.982409638553</v>
      </c>
      <c r="I2636" s="119">
        <f>IFERROR((VLOOKUP(E2636,'Simulations - Consolidé'!$A$41:$P$45,15,0)*D2636+VLOOKUP(E2636,'Simulations - Consolidé'!$A$41:$P$45,16,0)),"")*$C$6</f>
        <v>21872.249550396711</v>
      </c>
      <c r="J2636" s="167">
        <v>13302.210000000001</v>
      </c>
      <c r="K2636" s="167">
        <v>15962.66</v>
      </c>
      <c r="L2636" s="167">
        <v>10817.78</v>
      </c>
      <c r="M2636" s="167">
        <v>12981.34</v>
      </c>
      <c r="N2636" s="167">
        <v>7763.95</v>
      </c>
      <c r="O2636" s="167">
        <v>9316.74</v>
      </c>
    </row>
    <row r="2637" spans="1:15">
      <c r="A2637" s="1" t="s">
        <v>10971</v>
      </c>
      <c r="B2637" s="1" t="str">
        <f>VLOOKUP(A2637,'BDD de référence'!$B$5:$D$5006,3,0)</f>
        <v>93</v>
      </c>
      <c r="C2637" s="1" t="str">
        <f>VLOOKUP(A2637,'BDD de référence'!$B$5:$E$5006,4,0)</f>
        <v>Ile-de-France</v>
      </c>
      <c r="D2637" s="201">
        <v>70858.5</v>
      </c>
      <c r="E2637" s="189" t="str">
        <f t="shared" si="41"/>
        <v>Tranche C</v>
      </c>
      <c r="F2637" s="119">
        <f>IFERROR((VLOOKUP(E2637,'Simulations - Consolidé'!$A$41:$P$45,13,0)*D2637+VLOOKUP(E2637,'Simulations - Consolidé'!$A$41:$P$45,14,0)),"")*$B$6</f>
        <v>61005.696144578309</v>
      </c>
      <c r="G2637" s="119" t="str" cm="1">
        <f t="array" ref="G2637">IF(SUMIF('BDD de référence'!$B$6:$B$4786,A2637,'BDD de référence'!$I$6:$I$4786)&gt;0,IFERROR((VLOOKUP(E2637,'Volet 1 - Domaines 2&amp;3'!$A$39:$L$43,11,0)*D2637+VLOOKUP(E2637,'Volet 1 - Domaines 2&amp;3'!$A$39:$L$43,12,0))*$B$6,error),"")</f>
        <v/>
      </c>
      <c r="H2637" s="119" t="str" cm="1">
        <f t="array" ref="H2637">IF(SUMIF('BDD de référence'!$B$6:$B$4786,A2637,'BDD de référence'!$J$6:$J$4786)&gt;0,IFERROR((VLOOKUP(E2637,'Volet 1 - Domaines 2&amp;3'!$A$39:$L$43,11,0)*D2637+VLOOKUP(E2637,'Volet 1 - Domaines 2&amp;3'!$A$39:$L$43,12,0))*$B$6,error),"")</f>
        <v/>
      </c>
      <c r="I2637" s="119">
        <f>IFERROR((VLOOKUP(E2637,'Simulations - Consolidé'!$A$41:$P$45,15,0)*D2637+VLOOKUP(E2637,'Simulations - Consolidé'!$A$41:$P$45,16,0)),"")*$C$6</f>
        <v>26520.410232148104</v>
      </c>
      <c r="J2637" s="167">
        <v>16077.04</v>
      </c>
      <c r="K2637" s="167">
        <v>19292.449999999997</v>
      </c>
      <c r="L2637" s="167">
        <v>12205.19</v>
      </c>
      <c r="M2637" s="167">
        <v>14646.23</v>
      </c>
      <c r="N2637" s="167">
        <v>8997.2000000000007</v>
      </c>
      <c r="O2637" s="167">
        <v>10796.64</v>
      </c>
    </row>
    <row r="2638" spans="1:15">
      <c r="A2638" s="1" t="s">
        <v>11021</v>
      </c>
      <c r="B2638" s="1" t="str">
        <f>VLOOKUP(A2638,'BDD de référence'!$B$5:$D$5006,3,0)</f>
        <v>93</v>
      </c>
      <c r="C2638" s="1" t="str">
        <f>VLOOKUP(A2638,'BDD de référence'!$B$5:$E$5006,4,0)</f>
        <v>Ile-de-France</v>
      </c>
      <c r="D2638" s="201">
        <v>16537</v>
      </c>
      <c r="E2638" s="189" t="str">
        <f t="shared" si="41"/>
        <v>Tranche B</v>
      </c>
      <c r="F2638" s="119">
        <f>IFERROR((VLOOKUP(E2638,'Simulations - Consolidé'!$A$41:$P$45,13,0)*D2638+VLOOKUP(E2638,'Simulations - Consolidé'!$A$41:$P$45,14,0)),"")*$B$6</f>
        <v>32951.922580645158</v>
      </c>
      <c r="G2638" s="119" t="str" cm="1">
        <f t="array" ref="G2638">IF(SUMIF('BDD de référence'!$B$6:$B$4786,A2638,'BDD de référence'!$I$6:$I$4786)&gt;0,IFERROR((VLOOKUP(E2638,'Volet 1 - Domaines 2&amp;3'!$A$39:$L$43,11,0)*D2638+VLOOKUP(E2638,'Volet 1 - Domaines 2&amp;3'!$A$39:$L$43,12,0))*$B$6,error),"")</f>
        <v/>
      </c>
      <c r="H2638" s="119" t="str" cm="1">
        <f t="array" ref="H2638">IF(SUMIF('BDD de référence'!$B$6:$B$4786,A2638,'BDD de référence'!$J$6:$J$4786)&gt;0,IFERROR((VLOOKUP(E2638,'Volet 1 - Domaines 2&amp;3'!$A$39:$L$43,11,0)*D2638+VLOOKUP(E2638,'Volet 1 - Domaines 2&amp;3'!$A$39:$L$43,12,0))*$B$6,error),"")</f>
        <v/>
      </c>
      <c r="I2638" s="119">
        <f>IFERROR((VLOOKUP(E2638,'Simulations - Consolidé'!$A$41:$P$45,15,0)*D2638+VLOOKUP(E2638,'Simulations - Consolidé'!$A$41:$P$45,16,0)),"")*$C$6</f>
        <v>14324.867348544452</v>
      </c>
      <c r="J2638" s="167">
        <v>9070.09</v>
      </c>
      <c r="K2638" s="167">
        <v>10884.11</v>
      </c>
      <c r="L2638" s="167">
        <v>7980.39</v>
      </c>
      <c r="M2638" s="167">
        <v>9576.4699999999993</v>
      </c>
      <c r="N2638" s="167">
        <v>6185.79</v>
      </c>
      <c r="O2638" s="167">
        <v>7422.95</v>
      </c>
    </row>
    <row r="2639" spans="1:15">
      <c r="A2639" s="1" t="s">
        <v>11045</v>
      </c>
      <c r="B2639" s="1" t="str">
        <f>VLOOKUP(A2639,'BDD de référence'!$B$5:$D$5006,3,0)</f>
        <v>93</v>
      </c>
      <c r="C2639" s="1" t="str">
        <f>VLOOKUP(A2639,'BDD de référence'!$B$5:$E$5006,4,0)</f>
        <v>Ile-de-France</v>
      </c>
      <c r="D2639" s="201">
        <v>7547</v>
      </c>
      <c r="E2639" s="189" t="str">
        <f t="shared" si="41"/>
        <v>Tranche B</v>
      </c>
      <c r="F2639" s="119">
        <f>IFERROR((VLOOKUP(E2639,'Simulations - Consolidé'!$A$41:$P$45,13,0)*D2639+VLOOKUP(E2639,'Simulations - Consolidé'!$A$41:$P$45,14,0)),"")*$B$6</f>
        <v>21119.922580645161</v>
      </c>
      <c r="G2639" s="119" t="str" cm="1">
        <f t="array" ref="G2639">IF(SUMIF('BDD de référence'!$B$6:$B$4786,A2639,'BDD de référence'!$I$6:$I$4786)&gt;0,IFERROR((VLOOKUP(E2639,'Volet 1 - Domaines 2&amp;3'!$A$39:$L$43,11,0)*D2639+VLOOKUP(E2639,'Volet 1 - Domaines 2&amp;3'!$A$39:$L$43,12,0))*$B$6,error),"")</f>
        <v/>
      </c>
      <c r="H2639" s="119" cm="1">
        <f t="array" ref="H2639">IF(SUMIF('BDD de référence'!$B$6:$B$4786,A2639,'BDD de référence'!$J$6:$J$4786)&gt;0,IFERROR((VLOOKUP(E2639,'Volet 1 - Domaines 2&amp;3'!$A$39:$L$43,11,0)*D2639+VLOOKUP(E2639,'Volet 1 - Domaines 2&amp;3'!$A$39:$L$43,12,0))*$B$6,error),"")</f>
        <v>11439.958064516128</v>
      </c>
      <c r="I2639" s="119">
        <f>IFERROR((VLOOKUP(E2639,'Simulations - Consolidé'!$A$41:$P$45,15,0)*D2639+VLOOKUP(E2639,'Simulations - Consolidé'!$A$41:$P$45,16,0)),"")*$C$6</f>
        <v>9181.2575924468911</v>
      </c>
      <c r="J2639" s="167">
        <v>6411.75</v>
      </c>
      <c r="K2639" s="167">
        <v>7694.1</v>
      </c>
      <c r="L2639" s="167">
        <v>5563.72</v>
      </c>
      <c r="M2639" s="167">
        <v>6676.47</v>
      </c>
      <c r="N2639" s="167">
        <v>5460.79</v>
      </c>
      <c r="O2639" s="167">
        <v>6552.95</v>
      </c>
    </row>
    <row r="2640" spans="1:15">
      <c r="A2640" s="1" t="s">
        <v>11036</v>
      </c>
      <c r="B2640" s="1" t="str">
        <f>VLOOKUP(A2640,'BDD de référence'!$B$5:$D$5006,3,0)</f>
        <v>93</v>
      </c>
      <c r="C2640" s="1" t="str">
        <f>VLOOKUP(A2640,'BDD de référence'!$B$5:$E$5006,4,0)</f>
        <v>Ile-de-France</v>
      </c>
      <c r="D2640" s="201">
        <v>27929</v>
      </c>
      <c r="E2640" s="189" t="str">
        <f t="shared" si="41"/>
        <v>Tranche C</v>
      </c>
      <c r="F2640" s="119">
        <f>IFERROR((VLOOKUP(E2640,'Simulations - Consolidé'!$A$41:$P$45,13,0)*D2640+VLOOKUP(E2640,'Simulations - Consolidé'!$A$41:$P$45,14,0)),"")*$B$6</f>
        <v>43068.406265060235</v>
      </c>
      <c r="G2640" s="119" t="str" cm="1">
        <f t="array" ref="G2640">IF(SUMIF('BDD de référence'!$B$6:$B$4786,A2640,'BDD de référence'!$I$6:$I$4786)&gt;0,IFERROR((VLOOKUP(E2640,'Volet 1 - Domaines 2&amp;3'!$A$39:$L$43,11,0)*D2640+VLOOKUP(E2640,'Volet 1 - Domaines 2&amp;3'!$A$39:$L$43,12,0))*$B$6,error),"")</f>
        <v/>
      </c>
      <c r="H2640" s="119" t="str" cm="1">
        <f t="array" ref="H2640">IF(SUMIF('BDD de référence'!$B$6:$B$4786,A2640,'BDD de référence'!$J$6:$J$4786)&gt;0,IFERROR((VLOOKUP(E2640,'Volet 1 - Domaines 2&amp;3'!$A$39:$L$43,11,0)*D2640+VLOOKUP(E2640,'Volet 1 - Domaines 2&amp;3'!$A$39:$L$43,12,0))*$B$6,error),"")</f>
        <v/>
      </c>
      <c r="I2640" s="119">
        <f>IFERROR((VLOOKUP(E2640,'Simulations - Consolidé'!$A$41:$P$45,15,0)*D2640+VLOOKUP(E2640,'Simulations - Consolidé'!$A$41:$P$45,16,0)),"")*$C$6</f>
        <v>18722.707458125187</v>
      </c>
      <c r="J2640" s="167">
        <v>11422.03</v>
      </c>
      <c r="K2640" s="167">
        <v>13706.44</v>
      </c>
      <c r="L2640" s="167">
        <v>9877.69</v>
      </c>
      <c r="M2640" s="167">
        <v>11853.23</v>
      </c>
      <c r="N2640" s="167">
        <v>6928.31</v>
      </c>
      <c r="O2640" s="167">
        <v>8313.98</v>
      </c>
    </row>
    <row r="2641" spans="1:15">
      <c r="A2641" s="1" t="s">
        <v>10999</v>
      </c>
      <c r="B2641" s="1" t="str">
        <f>VLOOKUP(A2641,'BDD de référence'!$B$5:$D$5006,3,0)</f>
        <v>93</v>
      </c>
      <c r="C2641" s="1" t="str">
        <f>VLOOKUP(A2641,'BDD de référence'!$B$5:$E$5006,4,0)</f>
        <v>Ile-de-France</v>
      </c>
      <c r="D2641" s="201">
        <v>28684.5</v>
      </c>
      <c r="E2641" s="189" t="str">
        <f t="shared" si="41"/>
        <v>Tranche C</v>
      </c>
      <c r="F2641" s="119">
        <f>IFERROR((VLOOKUP(E2641,'Simulations - Consolidé'!$A$41:$P$45,13,0)*D2641+VLOOKUP(E2641,'Simulations - Consolidé'!$A$41:$P$45,14,0)),"")*$B$6</f>
        <v>43384.077831325296</v>
      </c>
      <c r="G2641" s="119" t="str" cm="1">
        <f t="array" ref="G2641">IF(SUMIF('BDD de référence'!$B$6:$B$4786,A2641,'BDD de référence'!$I$6:$I$4786)&gt;0,IFERROR((VLOOKUP(E2641,'Volet 1 - Domaines 2&amp;3'!$A$39:$L$43,11,0)*D2641+VLOOKUP(E2641,'Volet 1 - Domaines 2&amp;3'!$A$39:$L$43,12,0))*$B$6,error),"")</f>
        <v/>
      </c>
      <c r="H2641" s="119" t="str" cm="1">
        <f t="array" ref="H2641">IF(SUMIF('BDD de référence'!$B$6:$B$4786,A2641,'BDD de référence'!$J$6:$J$4786)&gt;0,IFERROR((VLOOKUP(E2641,'Volet 1 - Domaines 2&amp;3'!$A$39:$L$43,11,0)*D2641+VLOOKUP(E2641,'Volet 1 - Domaines 2&amp;3'!$A$39:$L$43,12,0))*$B$6,error),"")</f>
        <v/>
      </c>
      <c r="I2641" s="119">
        <f>IFERROR((VLOOKUP(E2641,'Simulations - Consolidé'!$A$41:$P$45,15,0)*D2641+VLOOKUP(E2641,'Simulations - Consolidé'!$A$41:$P$45,16,0)),"")*$C$6</f>
        <v>18859.936273875992</v>
      </c>
      <c r="J2641" s="167">
        <v>11503.95</v>
      </c>
      <c r="K2641" s="167">
        <v>13804.74</v>
      </c>
      <c r="L2641" s="167">
        <v>9918.65</v>
      </c>
      <c r="M2641" s="167">
        <v>11902.38</v>
      </c>
      <c r="N2641" s="167">
        <v>6964.72</v>
      </c>
      <c r="O2641" s="167">
        <v>8357.67</v>
      </c>
    </row>
    <row r="2642" spans="1:15">
      <c r="A2642" s="1" t="s">
        <v>11030</v>
      </c>
      <c r="B2642" s="1" t="str">
        <f>VLOOKUP(A2642,'BDD de référence'!$B$5:$D$5006,3,0)</f>
        <v>93</v>
      </c>
      <c r="C2642" s="1" t="str">
        <f>VLOOKUP(A2642,'BDD de référence'!$B$5:$E$5006,4,0)</f>
        <v>Ile-de-France</v>
      </c>
      <c r="D2642" s="201">
        <v>13704</v>
      </c>
      <c r="E2642" s="189" t="str">
        <f t="shared" si="41"/>
        <v>Tranche B</v>
      </c>
      <c r="F2642" s="119">
        <f>IFERROR((VLOOKUP(E2642,'Simulations - Consolidé'!$A$41:$P$45,13,0)*D2642+VLOOKUP(E2642,'Simulations - Consolidé'!$A$41:$P$45,14,0)),"")*$B$6</f>
        <v>29223.329032258065</v>
      </c>
      <c r="G2642" s="119" t="str" cm="1">
        <f t="array" ref="G2642">IF(SUMIF('BDD de référence'!$B$6:$B$4786,A2642,'BDD de référence'!$I$6:$I$4786)&gt;0,IFERROR((VLOOKUP(E2642,'Volet 1 - Domaines 2&amp;3'!$A$39:$L$43,11,0)*D2642+VLOOKUP(E2642,'Volet 1 - Domaines 2&amp;3'!$A$39:$L$43,12,0))*$B$6,error),"")</f>
        <v/>
      </c>
      <c r="H2642" s="119" t="str" cm="1">
        <f t="array" ref="H2642">IF(SUMIF('BDD de référence'!$B$6:$B$4786,A2642,'BDD de référence'!$J$6:$J$4786)&gt;0,IFERROR((VLOOKUP(E2642,'Volet 1 - Domaines 2&amp;3'!$A$39:$L$43,11,0)*D2642+VLOOKUP(E2642,'Volet 1 - Domaines 2&amp;3'!$A$39:$L$43,12,0))*$B$6,error),"")</f>
        <v/>
      </c>
      <c r="I2642" s="119">
        <f>IFERROR((VLOOKUP(E2642,'Simulations - Consolidé'!$A$41:$P$45,15,0)*D2642+VLOOKUP(E2642,'Simulations - Consolidé'!$A$41:$P$45,16,0)),"")*$C$6</f>
        <v>12703.972305271438</v>
      </c>
      <c r="J2642" s="167">
        <v>8232.3700000000008</v>
      </c>
      <c r="K2642" s="167">
        <v>9878.85</v>
      </c>
      <c r="L2642" s="167">
        <v>7218.83</v>
      </c>
      <c r="M2642" s="167">
        <v>8662.6</v>
      </c>
      <c r="N2642" s="167">
        <v>5957.3200000000006</v>
      </c>
      <c r="O2642" s="167">
        <v>7148.79</v>
      </c>
    </row>
    <row r="2643" spans="1:15">
      <c r="A2643" s="1" t="s">
        <v>10958</v>
      </c>
      <c r="B2643" s="1" t="str">
        <f>VLOOKUP(A2643,'BDD de référence'!$B$5:$D$5006,3,0)</f>
        <v>93</v>
      </c>
      <c r="C2643" s="1" t="str">
        <f>VLOOKUP(A2643,'BDD de référence'!$B$5:$E$5006,4,0)</f>
        <v>Ile-de-France</v>
      </c>
      <c r="D2643" s="201">
        <v>93428.5</v>
      </c>
      <c r="E2643" s="189" t="str">
        <f t="shared" si="41"/>
        <v>Tranche C</v>
      </c>
      <c r="F2643" s="119">
        <f>IFERROR((VLOOKUP(E2643,'Simulations - Consolidé'!$A$41:$P$45,13,0)*D2643+VLOOKUP(E2643,'Simulations - Consolidé'!$A$41:$P$45,14,0)),"")*$B$6</f>
        <v>70436.149156626503</v>
      </c>
      <c r="G2643" s="119" t="str" cm="1">
        <f t="array" ref="G2643">IF(SUMIF('BDD de référence'!$B$6:$B$4786,A2643,'BDD de référence'!$I$6:$I$4786)&gt;0,IFERROR((VLOOKUP(E2643,'Volet 1 - Domaines 2&amp;3'!$A$39:$L$43,11,0)*D2643+VLOOKUP(E2643,'Volet 1 - Domaines 2&amp;3'!$A$39:$L$43,12,0))*$B$6,error),"")</f>
        <v/>
      </c>
      <c r="H2643" s="119" cm="1">
        <f t="array" ref="H2643">IF(SUMIF('BDD de référence'!$B$6:$B$4786,A2643,'BDD de référence'!$J$6:$J$4786)&gt;0,IFERROR((VLOOKUP(E2643,'Volet 1 - Domaines 2&amp;3'!$A$39:$L$43,11,0)*D2643+VLOOKUP(E2643,'Volet 1 - Domaines 2&amp;3'!$A$39:$L$43,12,0))*$B$6,error),"")</f>
        <v>29654.312530120478</v>
      </c>
      <c r="I2643" s="119">
        <f>IFERROR((VLOOKUP(E2643,'Simulations - Consolidé'!$A$41:$P$45,15,0)*D2643+VLOOKUP(E2643,'Simulations - Consolidé'!$A$41:$P$45,16,0)),"")*$C$6</f>
        <v>30620.018930355563</v>
      </c>
      <c r="J2643" s="167">
        <v>18524.39</v>
      </c>
      <c r="K2643" s="167">
        <v>22229.269999999997</v>
      </c>
      <c r="L2643" s="167">
        <v>13428.86</v>
      </c>
      <c r="M2643" s="167">
        <v>16114.64</v>
      </c>
      <c r="N2643" s="167">
        <v>10084.91</v>
      </c>
      <c r="O2643" s="167">
        <v>12101.9</v>
      </c>
    </row>
    <row r="2644" spans="1:15">
      <c r="A2644" s="1" t="s">
        <v>11006</v>
      </c>
      <c r="B2644" s="1" t="str">
        <f>VLOOKUP(A2644,'BDD de référence'!$B$5:$D$5006,3,0)</f>
        <v>93</v>
      </c>
      <c r="C2644" s="1" t="str">
        <f>VLOOKUP(A2644,'BDD de référence'!$B$5:$E$5006,4,0)</f>
        <v>Ile-de-France</v>
      </c>
      <c r="D2644" s="201">
        <v>22914</v>
      </c>
      <c r="E2644" s="189" t="str">
        <f t="shared" si="41"/>
        <v>Tranche C</v>
      </c>
      <c r="F2644" s="119">
        <f>IFERROR((VLOOKUP(E2644,'Simulations - Consolidé'!$A$41:$P$45,13,0)*D2644+VLOOKUP(E2644,'Simulations - Consolidé'!$A$41:$P$45,14,0)),"")*$B$6</f>
        <v>40972.982168674695</v>
      </c>
      <c r="G2644" s="119" t="str" cm="1">
        <f t="array" ref="G2644">IF(SUMIF('BDD de référence'!$B$6:$B$4786,A2644,'BDD de référence'!$I$6:$I$4786)&gt;0,IFERROR((VLOOKUP(E2644,'Volet 1 - Domaines 2&amp;3'!$A$39:$L$43,11,0)*D2644+VLOOKUP(E2644,'Volet 1 - Domaines 2&amp;3'!$A$39:$L$43,12,0))*$B$6,error),"")</f>
        <v/>
      </c>
      <c r="H2644" s="119" t="str" cm="1">
        <f t="array" ref="H2644">IF(SUMIF('BDD de référence'!$B$6:$B$4786,A2644,'BDD de référence'!$J$6:$J$4786)&gt;0,IFERROR((VLOOKUP(E2644,'Volet 1 - Domaines 2&amp;3'!$A$39:$L$43,11,0)*D2644+VLOOKUP(E2644,'Volet 1 - Domaines 2&amp;3'!$A$39:$L$43,12,0))*$B$6,error),"")</f>
        <v/>
      </c>
      <c r="I2644" s="119">
        <f>IFERROR((VLOOKUP(E2644,'Simulations - Consolidé'!$A$41:$P$45,15,0)*D2644+VLOOKUP(E2644,'Simulations - Consolidé'!$A$41:$P$45,16,0)),"")*$C$6</f>
        <v>17811.784213928888</v>
      </c>
      <c r="J2644" s="167">
        <v>10878.23</v>
      </c>
      <c r="K2644" s="167">
        <v>13053.880000000001</v>
      </c>
      <c r="L2644" s="167">
        <v>9605.7900000000009</v>
      </c>
      <c r="M2644" s="167">
        <v>11526.95</v>
      </c>
      <c r="N2644" s="167">
        <v>6686.63</v>
      </c>
      <c r="O2644" s="167">
        <v>8023.96</v>
      </c>
    </row>
    <row r="2645" spans="1:15">
      <c r="A2645" s="1" t="s">
        <v>10977</v>
      </c>
      <c r="B2645" s="1" t="str">
        <f>VLOOKUP(A2645,'BDD de référence'!$B$5:$D$5006,3,0)</f>
        <v>93</v>
      </c>
      <c r="C2645" s="1" t="str">
        <f>VLOOKUP(A2645,'BDD de référence'!$B$5:$E$5006,4,0)</f>
        <v>Ile-de-France</v>
      </c>
      <c r="D2645" s="201">
        <v>52469.5</v>
      </c>
      <c r="E2645" s="189" t="str">
        <f t="shared" si="41"/>
        <v>Tranche C</v>
      </c>
      <c r="F2645" s="119">
        <f>IFERROR((VLOOKUP(E2645,'Simulations - Consolidé'!$A$41:$P$45,13,0)*D2645+VLOOKUP(E2645,'Simulations - Consolidé'!$A$41:$P$45,14,0)),"")*$B$6</f>
        <v>53322.195903614462</v>
      </c>
      <c r="G2645" s="119" t="str" cm="1">
        <f t="array" ref="G2645">IF(SUMIF('BDD de référence'!$B$6:$B$4786,A2645,'BDD de référence'!$I$6:$I$4786)&gt;0,IFERROR((VLOOKUP(E2645,'Volet 1 - Domaines 2&amp;3'!$A$39:$L$43,11,0)*D2645+VLOOKUP(E2645,'Volet 1 - Domaines 2&amp;3'!$A$39:$L$43,12,0))*$B$6,error),"")</f>
        <v/>
      </c>
      <c r="H2645" s="119" cm="1">
        <f t="array" ref="H2645">IF(SUMIF('BDD de référence'!$B$6:$B$4786,A2645,'BDD de référence'!$J$6:$J$4786)&gt;0,IFERROR((VLOOKUP(E2645,'Volet 1 - Domaines 2&amp;3'!$A$39:$L$43,11,0)*D2645+VLOOKUP(E2645,'Volet 1 - Domaines 2&amp;3'!$A$39:$L$43,12,0))*$B$6,error),"")</f>
        <v>25291.932289156626</v>
      </c>
      <c r="I2645" s="119">
        <f>IFERROR((VLOOKUP(E2645,'Simulations - Consolidé'!$A$41:$P$45,15,0)*D2645+VLOOKUP(E2645,'Simulations - Consolidé'!$A$41:$P$45,16,0)),"")*$C$6</f>
        <v>23180.237243608583</v>
      </c>
      <c r="J2645" s="167">
        <v>14083.050000000001</v>
      </c>
      <c r="K2645" s="167">
        <v>16899.66</v>
      </c>
      <c r="L2645" s="167">
        <v>11208.2</v>
      </c>
      <c r="M2645" s="167">
        <v>13449.84</v>
      </c>
      <c r="N2645" s="167">
        <v>8110.99</v>
      </c>
      <c r="O2645" s="167">
        <v>9733.19</v>
      </c>
    </row>
    <row r="2646" spans="1:15">
      <c r="A2646" s="1" t="s">
        <v>10963</v>
      </c>
      <c r="B2646" s="1" t="str">
        <f>VLOOKUP(A2646,'BDD de référence'!$B$5:$D$5006,3,0)</f>
        <v>93</v>
      </c>
      <c r="C2646" s="1" t="str">
        <f>VLOOKUP(A2646,'BDD de référence'!$B$5:$E$5006,4,0)</f>
        <v>Ile-de-France</v>
      </c>
      <c r="D2646" s="201">
        <v>77193</v>
      </c>
      <c r="E2646" s="189" t="str">
        <f t="shared" si="41"/>
        <v>Tranche C</v>
      </c>
      <c r="F2646" s="119">
        <f>IFERROR((VLOOKUP(E2646,'Simulations - Consolidé'!$A$41:$P$45,13,0)*D2646+VLOOKUP(E2646,'Simulations - Consolidé'!$A$41:$P$45,14,0)),"")*$B$6</f>
        <v>63652.44867469879</v>
      </c>
      <c r="G2646" s="119" t="str" cm="1">
        <f t="array" ref="G2646">IF(SUMIF('BDD de référence'!$B$6:$B$4786,A2646,'BDD de référence'!$I$6:$I$4786)&gt;0,IFERROR((VLOOKUP(E2646,'Volet 1 - Domaines 2&amp;3'!$A$39:$L$43,11,0)*D2646+VLOOKUP(E2646,'Volet 1 - Domaines 2&amp;3'!$A$39:$L$43,12,0))*$B$6,error),"")</f>
        <v/>
      </c>
      <c r="H2646" s="119" t="str" cm="1">
        <f t="array" ref="H2646">IF(SUMIF('BDD de référence'!$B$6:$B$4786,A2646,'BDD de référence'!$J$6:$J$4786)&gt;0,IFERROR((VLOOKUP(E2646,'Volet 1 - Domaines 2&amp;3'!$A$39:$L$43,11,0)*D2646+VLOOKUP(E2646,'Volet 1 - Domaines 2&amp;3'!$A$39:$L$43,12,0))*$B$6,error),"")</f>
        <v/>
      </c>
      <c r="I2646" s="119">
        <f>IFERROR((VLOOKUP(E2646,'Simulations - Consolidé'!$A$41:$P$45,15,0)*D2646+VLOOKUP(E2646,'Simulations - Consolidé'!$A$41:$P$45,16,0)),"")*$C$6</f>
        <v>27671.007099617982</v>
      </c>
      <c r="J2646" s="167">
        <v>16763.900000000001</v>
      </c>
      <c r="K2646" s="167">
        <v>20116.68</v>
      </c>
      <c r="L2646" s="167">
        <v>12548.62</v>
      </c>
      <c r="M2646" s="167">
        <v>15058.35</v>
      </c>
      <c r="N2646" s="167">
        <v>9302.48</v>
      </c>
      <c r="O2646" s="167">
        <v>11162.98</v>
      </c>
    </row>
    <row r="2647" spans="1:15">
      <c r="A2647" s="1" t="s">
        <v>10988</v>
      </c>
      <c r="B2647" s="1" t="str">
        <f>VLOOKUP(A2647,'BDD de référence'!$B$5:$D$5006,3,0)</f>
        <v>93</v>
      </c>
      <c r="C2647" s="1" t="str">
        <f>VLOOKUP(A2647,'BDD de référence'!$B$5:$E$5006,4,0)</f>
        <v>Ile-de-France</v>
      </c>
      <c r="D2647" s="201">
        <v>36402.25</v>
      </c>
      <c r="E2647" s="189" t="str">
        <f t="shared" si="41"/>
        <v>Tranche C</v>
      </c>
      <c r="F2647" s="119">
        <f>IFERROR((VLOOKUP(E2647,'Simulations - Consolidé'!$A$41:$P$45,13,0)*D2647+VLOOKUP(E2647,'Simulations - Consolidé'!$A$41:$P$45,14,0)),"")*$B$6</f>
        <v>46608.795542168671</v>
      </c>
      <c r="G2647" s="119" t="str" cm="1">
        <f t="array" ref="G2647">IF(SUMIF('BDD de référence'!$B$6:$B$4786,A2647,'BDD de référence'!$I$6:$I$4786)&gt;0,IFERROR((VLOOKUP(E2647,'Volet 1 - Domaines 2&amp;3'!$A$39:$L$43,11,0)*D2647+VLOOKUP(E2647,'Volet 1 - Domaines 2&amp;3'!$A$39:$L$43,12,0))*$B$6,error),"")</f>
        <v/>
      </c>
      <c r="H2647" s="119" t="str" cm="1">
        <f t="array" ref="H2647">IF(SUMIF('BDD de référence'!$B$6:$B$4786,A2647,'BDD de référence'!$J$6:$J$4786)&gt;0,IFERROR((VLOOKUP(E2647,'Volet 1 - Domaines 2&amp;3'!$A$39:$L$43,11,0)*D2647+VLOOKUP(E2647,'Volet 1 - Domaines 2&amp;3'!$A$39:$L$43,12,0))*$B$6,error),"")</f>
        <v/>
      </c>
      <c r="I2647" s="119">
        <f>IFERROR((VLOOKUP(E2647,'Simulations - Consolidé'!$A$41:$P$45,15,0)*D2647+VLOOKUP(E2647,'Simulations - Consolidé'!$A$41:$P$45,16,0)),"")*$C$6</f>
        <v>20261.786297384664</v>
      </c>
      <c r="J2647" s="167">
        <v>12340.81</v>
      </c>
      <c r="K2647" s="167">
        <v>14808.98</v>
      </c>
      <c r="L2647" s="167">
        <v>10337.08</v>
      </c>
      <c r="M2647" s="167">
        <v>12404.5</v>
      </c>
      <c r="N2647" s="167">
        <v>7336.66</v>
      </c>
      <c r="O2647" s="167">
        <v>8804</v>
      </c>
    </row>
    <row r="2648" spans="1:15">
      <c r="A2648" s="1" t="s">
        <v>11019</v>
      </c>
      <c r="B2648" s="1" t="str">
        <f>VLOOKUP(A2648,'BDD de référence'!$B$5:$D$5006,3,0)</f>
        <v>93</v>
      </c>
      <c r="C2648" s="1" t="str">
        <f>VLOOKUP(A2648,'BDD de référence'!$B$5:$E$5006,4,0)</f>
        <v>Ile-de-France</v>
      </c>
      <c r="D2648" s="201">
        <v>16757.5</v>
      </c>
      <c r="E2648" s="189" t="str">
        <f t="shared" si="41"/>
        <v>Tranche B</v>
      </c>
      <c r="F2648" s="119">
        <f>IFERROR((VLOOKUP(E2648,'Simulations - Consolidé'!$A$41:$P$45,13,0)*D2648+VLOOKUP(E2648,'Simulations - Consolidé'!$A$41:$P$45,14,0)),"")*$B$6</f>
        <v>33242.129032258068</v>
      </c>
      <c r="G2648" s="119" t="str" cm="1">
        <f t="array" ref="G2648">IF(SUMIF('BDD de référence'!$B$6:$B$4786,A2648,'BDD de référence'!$I$6:$I$4786)&gt;0,IFERROR((VLOOKUP(E2648,'Volet 1 - Domaines 2&amp;3'!$A$39:$L$43,11,0)*D2648+VLOOKUP(E2648,'Volet 1 - Domaines 2&amp;3'!$A$39:$L$43,12,0))*$B$6,error),"")</f>
        <v/>
      </c>
      <c r="H2648" s="119" t="str" cm="1">
        <f t="array" ref="H2648">IF(SUMIF('BDD de référence'!$B$6:$B$4786,A2648,'BDD de référence'!$J$6:$J$4786)&gt;0,IFERROR((VLOOKUP(E2648,'Volet 1 - Domaines 2&amp;3'!$A$39:$L$43,11,0)*D2648+VLOOKUP(E2648,'Volet 1 - Domaines 2&amp;3'!$A$39:$L$43,12,0))*$B$6,error),"")</f>
        <v/>
      </c>
      <c r="I2648" s="119">
        <f>IFERROR((VLOOKUP(E2648,'Simulations - Consolidé'!$A$41:$P$45,15,0)*D2648+VLOOKUP(E2648,'Simulations - Consolidé'!$A$41:$P$45,16,0)),"")*$C$6</f>
        <v>14451.025963808024</v>
      </c>
      <c r="J2648" s="167">
        <v>9135.2900000000009</v>
      </c>
      <c r="K2648" s="167">
        <v>10962.35</v>
      </c>
      <c r="L2648" s="167">
        <v>8039.66</v>
      </c>
      <c r="M2648" s="167">
        <v>9647.6</v>
      </c>
      <c r="N2648" s="167">
        <v>6203.5700000000006</v>
      </c>
      <c r="O2648" s="167">
        <v>7444.29</v>
      </c>
    </row>
    <row r="2649" spans="1:15">
      <c r="A2649" s="1" t="s">
        <v>11048</v>
      </c>
      <c r="B2649" s="1" t="str">
        <f>VLOOKUP(A2649,'BDD de référence'!$B$5:$D$5006,3,0)</f>
        <v>93</v>
      </c>
      <c r="C2649" s="1" t="str">
        <f>VLOOKUP(A2649,'BDD de référence'!$B$5:$E$5006,4,0)</f>
        <v>Ile-de-France</v>
      </c>
      <c r="D2649" s="201">
        <v>7461</v>
      </c>
      <c r="E2649" s="189" t="str">
        <f t="shared" si="41"/>
        <v>Tranche B</v>
      </c>
      <c r="F2649" s="119">
        <f>IFERROR((VLOOKUP(E2649,'Simulations - Consolidé'!$A$41:$P$45,13,0)*D2649+VLOOKUP(E2649,'Simulations - Consolidé'!$A$41:$P$45,14,0)),"")*$B$6</f>
        <v>21006.735483870965</v>
      </c>
      <c r="G2649" s="119" t="str" cm="1">
        <f t="array" ref="G2649">IF(SUMIF('BDD de référence'!$B$6:$B$4786,A2649,'BDD de référence'!$I$6:$I$4786)&gt;0,IFERROR((VLOOKUP(E2649,'Volet 1 - Domaines 2&amp;3'!$A$39:$L$43,11,0)*D2649+VLOOKUP(E2649,'Volet 1 - Domaines 2&amp;3'!$A$39:$L$43,12,0))*$B$6,error),"")</f>
        <v/>
      </c>
      <c r="H2649" s="119" t="str" cm="1">
        <f t="array" ref="H2649">IF(SUMIF('BDD de référence'!$B$6:$B$4786,A2649,'BDD de référence'!$J$6:$J$4786)&gt;0,IFERROR((VLOOKUP(E2649,'Volet 1 - Domaines 2&amp;3'!$A$39:$L$43,11,0)*D2649+VLOOKUP(E2649,'Volet 1 - Domaines 2&amp;3'!$A$39:$L$43,12,0))*$B$6,error),"")</f>
        <v/>
      </c>
      <c r="I2649" s="119">
        <f>IFERROR((VLOOKUP(E2649,'Simulations - Consolidé'!$A$41:$P$45,15,0)*D2649+VLOOKUP(E2649,'Simulations - Consolidé'!$A$41:$P$45,16,0)),"")*$C$6</f>
        <v>9132.0528717545221</v>
      </c>
      <c r="J2649" s="167">
        <v>6386.33</v>
      </c>
      <c r="K2649" s="167">
        <v>7663.6</v>
      </c>
      <c r="L2649" s="167">
        <v>5540.6</v>
      </c>
      <c r="M2649" s="167">
        <v>6648.72</v>
      </c>
      <c r="N2649" s="167">
        <v>5453.85</v>
      </c>
      <c r="O2649" s="167">
        <v>6544.62</v>
      </c>
    </row>
    <row r="2650" spans="1:15">
      <c r="A2650" s="1" t="s">
        <v>11057</v>
      </c>
      <c r="B2650" s="1" t="str">
        <f>VLOOKUP(A2650,'BDD de référence'!$B$5:$D$5006,3,0)</f>
        <v>93</v>
      </c>
      <c r="C2650" s="1" t="str">
        <f>VLOOKUP(A2650,'BDD de référence'!$B$5:$E$5006,4,0)</f>
        <v>Ile-de-France</v>
      </c>
      <c r="D2650" s="201">
        <v>3626</v>
      </c>
      <c r="E2650" s="189" t="str">
        <f t="shared" si="41"/>
        <v>Tranche A</v>
      </c>
      <c r="F2650" s="119">
        <f>IFERROR((VLOOKUP(E2650,'Simulations - Consolidé'!$A$41:$P$45,13,0)*D2650+VLOOKUP(E2650,'Simulations - Consolidé'!$A$41:$P$45,14,0)),"")*$B$6</f>
        <v>17941.8</v>
      </c>
      <c r="G2650" s="119" t="str" cm="1">
        <f t="array" ref="G2650">IF(SUMIF('BDD de référence'!$B$6:$B$4786,A2650,'BDD de référence'!$I$6:$I$4786)&gt;0,IFERROR((VLOOKUP(E2650,'Volet 1 - Domaines 2&amp;3'!$A$39:$L$43,11,0)*D2650+VLOOKUP(E2650,'Volet 1 - Domaines 2&amp;3'!$A$39:$L$43,12,0))*$B$6,error),"")</f>
        <v/>
      </c>
      <c r="H2650" s="119" t="str" cm="1">
        <f t="array" ref="H2650">IF(SUMIF('BDD de référence'!$B$6:$B$4786,A2650,'BDD de référence'!$J$6:$J$4786)&gt;0,IFERROR((VLOOKUP(E2650,'Volet 1 - Domaines 2&amp;3'!$A$39:$L$43,11,0)*D2650+VLOOKUP(E2650,'Volet 1 - Domaines 2&amp;3'!$A$39:$L$43,12,0))*$B$6,error),"")</f>
        <v/>
      </c>
      <c r="I2650" s="119">
        <f>IFERROR((VLOOKUP(E2650,'Simulations - Consolidé'!$A$41:$P$45,15,0)*D2650+VLOOKUP(E2650,'Simulations - Consolidé'!$A$41:$P$45,16,0)),"")*$C$6</f>
        <v>7799.6634146341466</v>
      </c>
      <c r="J2650" s="167">
        <v>5446.67</v>
      </c>
      <c r="K2650" s="167">
        <v>6536.01</v>
      </c>
      <c r="L2650" s="167">
        <v>4814.17</v>
      </c>
      <c r="M2650" s="167">
        <v>5777.01</v>
      </c>
      <c r="N2650" s="167">
        <v>5015</v>
      </c>
      <c r="O2650" s="167">
        <v>6018</v>
      </c>
    </row>
    <row r="2651" spans="1:15">
      <c r="A2651" s="1" t="s">
        <v>11228</v>
      </c>
      <c r="B2651" s="1" t="str">
        <f>VLOOKUP(A2651,'BDD de référence'!$B$5:$D$5006,3,0)</f>
        <v>94</v>
      </c>
      <c r="C2651" s="1" t="str">
        <f>VLOOKUP(A2651,'BDD de référence'!$B$5:$E$5006,4,0)</f>
        <v>Ile-de-France</v>
      </c>
      <c r="D2651" s="201">
        <v>50077</v>
      </c>
      <c r="E2651" s="189" t="str">
        <f t="shared" si="41"/>
        <v>Tranche C</v>
      </c>
      <c r="F2651" s="119">
        <f>IFERROR((VLOOKUP(E2651,'Simulations - Consolidé'!$A$41:$P$45,13,0)*D2651+VLOOKUP(E2651,'Simulations - Consolidé'!$A$41:$P$45,14,0)),"")*$B$6</f>
        <v>52322.534457831323</v>
      </c>
      <c r="G2651" s="119" t="str" cm="1">
        <f t="array" ref="G2651">IF(SUMIF('BDD de référence'!$B$6:$B$4786,A2651,'BDD de référence'!$I$6:$I$4786)&gt;0,IFERROR((VLOOKUP(E2651,'Volet 1 - Domaines 2&amp;3'!$A$39:$L$43,11,0)*D2651+VLOOKUP(E2651,'Volet 1 - Domaines 2&amp;3'!$A$39:$L$43,12,0))*$B$6,error),"")</f>
        <v/>
      </c>
      <c r="H2651" s="119" t="str" cm="1">
        <f t="array" ref="H2651">IF(SUMIF('BDD de référence'!$B$6:$B$4786,A2651,'BDD de référence'!$J$6:$J$4786)&gt;0,IFERROR((VLOOKUP(E2651,'Volet 1 - Domaines 2&amp;3'!$A$39:$L$43,11,0)*D2651+VLOOKUP(E2651,'Volet 1 - Domaines 2&amp;3'!$A$39:$L$43,12,0))*$B$6,error),"")</f>
        <v/>
      </c>
      <c r="I2651" s="119">
        <f>IFERROR((VLOOKUP(E2651,'Simulations - Consolidé'!$A$41:$P$45,15,0)*D2651+VLOOKUP(E2651,'Simulations - Consolidé'!$A$41:$P$45,16,0)),"")*$C$6</f>
        <v>22745.664190420219</v>
      </c>
      <c r="J2651" s="167">
        <v>13823.62</v>
      </c>
      <c r="K2651" s="167">
        <v>16588.349999999999</v>
      </c>
      <c r="L2651" s="167">
        <v>11078.48</v>
      </c>
      <c r="M2651" s="167">
        <v>13294.18</v>
      </c>
      <c r="N2651" s="167">
        <v>7995.6900000000005</v>
      </c>
      <c r="O2651" s="167">
        <v>9594.83</v>
      </c>
    </row>
    <row r="2652" spans="1:15">
      <c r="A2652" s="1" t="s">
        <v>11130</v>
      </c>
      <c r="B2652" s="1" t="str">
        <f>VLOOKUP(A2652,'BDD de référence'!$B$5:$D$5006,3,0)</f>
        <v>94</v>
      </c>
      <c r="C2652" s="1" t="str">
        <f>VLOOKUP(A2652,'BDD de référence'!$B$5:$E$5006,4,0)</f>
        <v>Ile-de-France</v>
      </c>
      <c r="D2652" s="201">
        <v>103975</v>
      </c>
      <c r="E2652" s="189" t="str">
        <f t="shared" si="41"/>
        <v>Tranche C</v>
      </c>
      <c r="F2652" s="119">
        <f>IFERROR((VLOOKUP(E2652,'Simulations - Consolidé'!$A$41:$P$45,13,0)*D2652+VLOOKUP(E2652,'Simulations - Consolidé'!$A$41:$P$45,14,0)),"")*$B$6</f>
        <v>74842.80722891567</v>
      </c>
      <c r="G2652" s="119" cm="1">
        <f t="array" ref="G2652">IF(SUMIF('BDD de référence'!$B$6:$B$4786,A2652,'BDD de référence'!$I$6:$I$4786)&gt;0,IFERROR((VLOOKUP(E2652,'Volet 1 - Domaines 2&amp;3'!$A$39:$L$43,11,0)*D2652+VLOOKUP(E2652,'Volet 1 - Domaines 2&amp;3'!$A$39:$L$43,12,0))*$B$6,error),"")</f>
        <v>30777.578313253009</v>
      </c>
      <c r="H2652" s="119" cm="1">
        <f t="array" ref="H2652">IF(SUMIF('BDD de référence'!$B$6:$B$4786,A2652,'BDD de référence'!$J$6:$J$4786)&gt;0,IFERROR((VLOOKUP(E2652,'Volet 1 - Domaines 2&amp;3'!$A$39:$L$43,11,0)*D2652+VLOOKUP(E2652,'Volet 1 - Domaines 2&amp;3'!$A$39:$L$43,12,0))*$B$6,error),"")</f>
        <v>30777.578313253009</v>
      </c>
      <c r="I2652" s="119">
        <f>IFERROR((VLOOKUP(E2652,'Simulations - Consolidé'!$A$41:$P$45,15,0)*D2652+VLOOKUP(E2652,'Simulations - Consolidé'!$A$41:$P$45,16,0)),"")*$C$6</f>
        <v>32535.682339112551</v>
      </c>
      <c r="J2652" s="167">
        <v>19667.98</v>
      </c>
      <c r="K2652" s="167">
        <v>23601.579999999998</v>
      </c>
      <c r="L2652" s="167">
        <v>14000.66</v>
      </c>
      <c r="M2652" s="167">
        <v>16800.8</v>
      </c>
      <c r="N2652" s="167">
        <v>10593.18</v>
      </c>
      <c r="O2652" s="167">
        <v>12711.82</v>
      </c>
    </row>
    <row r="2653" spans="1:15">
      <c r="A2653" s="1" t="s">
        <v>11192</v>
      </c>
      <c r="B2653" s="1" t="str">
        <f>VLOOKUP(A2653,'BDD de référence'!$B$5:$D$5006,3,0)</f>
        <v>94</v>
      </c>
      <c r="C2653" s="1" t="str">
        <f>VLOOKUP(A2653,'BDD de référence'!$B$5:$E$5006,4,0)</f>
        <v>Ile-de-France</v>
      </c>
      <c r="D2653" s="201">
        <v>22464.5</v>
      </c>
      <c r="E2653" s="189" t="str">
        <f t="shared" si="41"/>
        <v>Tranche B</v>
      </c>
      <c r="F2653" s="119">
        <f>IFERROR((VLOOKUP(E2653,'Simulations - Consolidé'!$A$41:$P$45,13,0)*D2653+VLOOKUP(E2653,'Simulations - Consolidé'!$A$41:$P$45,14,0)),"")*$B$6</f>
        <v>40753.277419354839</v>
      </c>
      <c r="G2653" s="119" cm="1">
        <f t="array" ref="G2653">IF(SUMIF('BDD de référence'!$B$6:$B$4786,A2653,'BDD de référence'!$I$6:$I$4786)&gt;0,IFERROR((VLOOKUP(E2653,'Volet 1 - Domaines 2&amp;3'!$A$39:$L$43,11,0)*D2653+VLOOKUP(E2653,'Volet 1 - Domaines 2&amp;3'!$A$39:$L$43,12,0))*$B$6,error),"")</f>
        <v>22074.691935483872</v>
      </c>
      <c r="H2653" s="119" t="str" cm="1">
        <f t="array" ref="H2653">IF(SUMIF('BDD de référence'!$B$6:$B$4786,A2653,'BDD de référence'!$J$6:$J$4786)&gt;0,IFERROR((VLOOKUP(E2653,'Volet 1 - Domaines 2&amp;3'!$A$39:$L$43,11,0)*D2653+VLOOKUP(E2653,'Volet 1 - Domaines 2&amp;3'!$A$39:$L$43,12,0))*$B$6,error),"")</f>
        <v/>
      </c>
      <c r="I2653" s="119">
        <f>IFERROR((VLOOKUP(E2653,'Simulations - Consolidé'!$A$41:$P$45,15,0)*D2653+VLOOKUP(E2653,'Simulations - Consolidé'!$A$41:$P$45,16,0)),"")*$C$6</f>
        <v>17716.274114870183</v>
      </c>
      <c r="J2653" s="167">
        <v>10822.85</v>
      </c>
      <c r="K2653" s="167">
        <v>12987.42</v>
      </c>
      <c r="L2653" s="167">
        <v>9573.8000000000011</v>
      </c>
      <c r="M2653" s="167">
        <v>11488.56</v>
      </c>
      <c r="N2653" s="167">
        <v>6663.81</v>
      </c>
      <c r="O2653" s="167">
        <v>7996.58</v>
      </c>
    </row>
    <row r="2654" spans="1:15">
      <c r="A2654" s="1" t="s">
        <v>11113</v>
      </c>
      <c r="B2654" s="1" t="str">
        <f>VLOOKUP(A2654,'BDD de référence'!$B$5:$D$5006,3,0)</f>
        <v>94</v>
      </c>
      <c r="C2654" s="1" t="str">
        <f>VLOOKUP(A2654,'BDD de référence'!$B$5:$E$5006,4,0)</f>
        <v>Ile-de-France</v>
      </c>
      <c r="D2654" s="201">
        <v>194065.5</v>
      </c>
      <c r="E2654" s="189" t="str">
        <f t="shared" si="41"/>
        <v>Tranche C</v>
      </c>
      <c r="F2654" s="119">
        <f>IFERROR((VLOOKUP(E2654,'Simulations - Consolidé'!$A$41:$P$45,13,0)*D2654+VLOOKUP(E2654,'Simulations - Consolidé'!$A$41:$P$45,14,0)),"")*$B$6</f>
        <v>112485.44024096386</v>
      </c>
      <c r="G2654" s="119" cm="1">
        <f t="array" ref="G2654">IF(SUMIF('BDD de référence'!$B$6:$B$4786,A2654,'BDD de référence'!$I$6:$I$4786)&gt;0,IFERROR((VLOOKUP(E2654,'Volet 1 - Domaines 2&amp;3'!$A$39:$L$43,11,0)*D2654+VLOOKUP(E2654,'Volet 1 - Domaines 2&amp;3'!$A$39:$L$43,12,0))*$B$6,error),"")</f>
        <v>40372.759277108431</v>
      </c>
      <c r="H2654" s="119" cm="1">
        <f t="array" ref="H2654">IF(SUMIF('BDD de référence'!$B$6:$B$4786,A2654,'BDD de référence'!$J$6:$J$4786)&gt;0,IFERROR((VLOOKUP(E2654,'Volet 1 - Domaines 2&amp;3'!$A$39:$L$43,11,0)*D2654+VLOOKUP(E2654,'Volet 1 - Domaines 2&amp;3'!$A$39:$L$43,12,0))*$B$6,error),"")</f>
        <v>40372.759277108431</v>
      </c>
      <c r="I2654" s="119">
        <f>IFERROR((VLOOKUP(E2654,'Simulations - Consolidé'!$A$41:$P$45,15,0)*D2654+VLOOKUP(E2654,'Simulations - Consolidé'!$A$41:$P$45,16,0)),"")*$C$6</f>
        <v>48899.696403173664</v>
      </c>
      <c r="J2654" s="167">
        <v>29436.829999999998</v>
      </c>
      <c r="K2654" s="167">
        <v>35324.200000000004</v>
      </c>
      <c r="L2654" s="167">
        <v>18885.09</v>
      </c>
      <c r="M2654" s="167">
        <v>22662.109999999997</v>
      </c>
      <c r="N2654" s="167">
        <v>14934.9</v>
      </c>
      <c r="O2654" s="167">
        <v>17921.88</v>
      </c>
    </row>
    <row r="2655" spans="1:15">
      <c r="A2655" s="1" t="s">
        <v>11152</v>
      </c>
      <c r="B2655" s="1" t="str">
        <f>VLOOKUP(A2655,'BDD de référence'!$B$5:$D$5006,3,0)</f>
        <v>94</v>
      </c>
      <c r="C2655" s="1" t="str">
        <f>VLOOKUP(A2655,'BDD de référence'!$B$5:$E$5006,4,0)</f>
        <v>Ile-de-France</v>
      </c>
      <c r="D2655" s="201">
        <v>52690.5</v>
      </c>
      <c r="E2655" s="189" t="str">
        <f t="shared" si="41"/>
        <v>Tranche C</v>
      </c>
      <c r="F2655" s="119">
        <f>IFERROR((VLOOKUP(E2655,'Simulations - Consolidé'!$A$41:$P$45,13,0)*D2655+VLOOKUP(E2655,'Simulations - Consolidé'!$A$41:$P$45,14,0)),"")*$B$6</f>
        <v>53414.536626506022</v>
      </c>
      <c r="G2655" s="119" t="str" cm="1">
        <f t="array" ref="G2655">IF(SUMIF('BDD de référence'!$B$6:$B$4786,A2655,'BDD de référence'!$I$6:$I$4786)&gt;0,IFERROR((VLOOKUP(E2655,'Volet 1 - Domaines 2&amp;3'!$A$39:$L$43,11,0)*D2655+VLOOKUP(E2655,'Volet 1 - Domaines 2&amp;3'!$A$39:$L$43,12,0))*$B$6,error),"")</f>
        <v/>
      </c>
      <c r="H2655" s="119" t="str" cm="1">
        <f t="array" ref="H2655">IF(SUMIF('BDD de référence'!$B$6:$B$4786,A2655,'BDD de référence'!$J$6:$J$4786)&gt;0,IFERROR((VLOOKUP(E2655,'Volet 1 - Domaines 2&amp;3'!$A$39:$L$43,11,0)*D2655+VLOOKUP(E2655,'Volet 1 - Domaines 2&amp;3'!$A$39:$L$43,12,0))*$B$6,error),"")</f>
        <v/>
      </c>
      <c r="I2655" s="119">
        <f>IFERROR((VLOOKUP(E2655,'Simulations - Consolidé'!$A$41:$P$45,15,0)*D2655+VLOOKUP(E2655,'Simulations - Consolidé'!$A$41:$P$45,16,0)),"")*$C$6</f>
        <v>23220.379623861299</v>
      </c>
      <c r="J2655" s="167">
        <v>14107.01</v>
      </c>
      <c r="K2655" s="167">
        <v>16928.419999999998</v>
      </c>
      <c r="L2655" s="167">
        <v>11220.18</v>
      </c>
      <c r="M2655" s="167">
        <v>13464.22</v>
      </c>
      <c r="N2655" s="167">
        <v>8121.64</v>
      </c>
      <c r="O2655" s="167">
        <v>9745.9699999999993</v>
      </c>
    </row>
    <row r="2656" spans="1:15">
      <c r="A2656" s="1" t="s">
        <v>11189</v>
      </c>
      <c r="B2656" s="1" t="str">
        <f>VLOOKUP(A2656,'BDD de référence'!$B$5:$D$5006,3,0)</f>
        <v>94</v>
      </c>
      <c r="C2656" s="1" t="str">
        <f>VLOOKUP(A2656,'BDD de référence'!$B$5:$E$5006,4,0)</f>
        <v>Ile-de-France</v>
      </c>
      <c r="D2656" s="201">
        <v>22877</v>
      </c>
      <c r="E2656" s="189" t="str">
        <f t="shared" si="41"/>
        <v>Tranche C</v>
      </c>
      <c r="F2656" s="119">
        <f>IFERROR((VLOOKUP(E2656,'Simulations - Consolidé'!$A$41:$P$45,13,0)*D2656+VLOOKUP(E2656,'Simulations - Consolidé'!$A$41:$P$45,14,0)),"")*$B$6</f>
        <v>40957.52240963855</v>
      </c>
      <c r="G2656" s="119" t="str" cm="1">
        <f t="array" ref="G2656">IF(SUMIF('BDD de référence'!$B$6:$B$4786,A2656,'BDD de référence'!$I$6:$I$4786)&gt;0,IFERROR((VLOOKUP(E2656,'Volet 1 - Domaines 2&amp;3'!$A$39:$L$43,11,0)*D2656+VLOOKUP(E2656,'Volet 1 - Domaines 2&amp;3'!$A$39:$L$43,12,0))*$B$6,error),"")</f>
        <v/>
      </c>
      <c r="H2656" s="119" t="str" cm="1">
        <f t="array" ref="H2656">IF(SUMIF('BDD de référence'!$B$6:$B$4786,A2656,'BDD de référence'!$J$6:$J$4786)&gt;0,IFERROR((VLOOKUP(E2656,'Volet 1 - Domaines 2&amp;3'!$A$39:$L$43,11,0)*D2656+VLOOKUP(E2656,'Volet 1 - Domaines 2&amp;3'!$A$39:$L$43,12,0))*$B$6,error),"")</f>
        <v/>
      </c>
      <c r="I2656" s="119">
        <f>IFERROR((VLOOKUP(E2656,'Simulations - Consolidé'!$A$41:$P$45,15,0)*D2656+VLOOKUP(E2656,'Simulations - Consolidé'!$A$41:$P$45,16,0)),"")*$C$6</f>
        <v>17805.063543931828</v>
      </c>
      <c r="J2656" s="167">
        <v>10874.22</v>
      </c>
      <c r="K2656" s="167">
        <v>13049.07</v>
      </c>
      <c r="L2656" s="167">
        <v>9603.7800000000007</v>
      </c>
      <c r="M2656" s="167">
        <v>11524.54</v>
      </c>
      <c r="N2656" s="167">
        <v>6684.85</v>
      </c>
      <c r="O2656" s="167">
        <v>8021.82</v>
      </c>
    </row>
    <row r="2657" spans="1:15">
      <c r="A2657" s="1" t="s">
        <v>11124</v>
      </c>
      <c r="B2657" s="1" t="str">
        <f>VLOOKUP(A2657,'BDD de référence'!$B$5:$D$5006,3,0)</f>
        <v>94</v>
      </c>
      <c r="C2657" s="1" t="str">
        <f>VLOOKUP(A2657,'BDD de référence'!$B$5:$E$5006,4,0)</f>
        <v>Ile-de-France</v>
      </c>
      <c r="D2657" s="201">
        <v>174063</v>
      </c>
      <c r="E2657" s="189" t="str">
        <f t="shared" si="41"/>
        <v>Tranche C</v>
      </c>
      <c r="F2657" s="119">
        <f>IFERROR((VLOOKUP(E2657,'Simulations - Consolidé'!$A$41:$P$45,13,0)*D2657+VLOOKUP(E2657,'Simulations - Consolidé'!$A$41:$P$45,14,0)),"")*$B$6</f>
        <v>104127.7691566265</v>
      </c>
      <c r="G2657" s="119" cm="1">
        <f t="array" ref="G2657">IF(SUMIF('BDD de référence'!$B$6:$B$4786,A2657,'BDD de référence'!$I$6:$I$4786)&gt;0,IFERROR((VLOOKUP(E2657,'Volet 1 - Domaines 2&amp;3'!$A$39:$L$43,11,0)*D2657+VLOOKUP(E2657,'Volet 1 - Domaines 2&amp;3'!$A$39:$L$43,12,0))*$B$6,error),"")</f>
        <v>38242.372530120476</v>
      </c>
      <c r="H2657" s="119" cm="1">
        <f t="array" ref="H2657">IF(SUMIF('BDD de référence'!$B$6:$B$4786,A2657,'BDD de référence'!$J$6:$J$4786)&gt;0,IFERROR((VLOOKUP(E2657,'Volet 1 - Domaines 2&amp;3'!$A$39:$L$43,11,0)*D2657+VLOOKUP(E2657,'Volet 1 - Domaines 2&amp;3'!$A$39:$L$43,12,0))*$B$6,error),"")</f>
        <v>38242.372530120476</v>
      </c>
      <c r="I2657" s="119">
        <f>IFERROR((VLOOKUP(E2657,'Simulations - Consolidé'!$A$41:$P$45,15,0)*D2657+VLOOKUP(E2657,'Simulations - Consolidé'!$A$41:$P$45,16,0)),"")*$C$6</f>
        <v>45266.447710843371</v>
      </c>
      <c r="J2657" s="167">
        <v>27267.89</v>
      </c>
      <c r="K2657" s="167">
        <v>32721.469999999998</v>
      </c>
      <c r="L2657" s="167">
        <v>17800.609999999997</v>
      </c>
      <c r="M2657" s="167">
        <v>21360.739999999998</v>
      </c>
      <c r="N2657" s="167">
        <v>13970.91</v>
      </c>
      <c r="O2657" s="167">
        <v>16765.099999999999</v>
      </c>
    </row>
    <row r="2658" spans="1:15">
      <c r="A2658" s="1" t="s">
        <v>11253</v>
      </c>
      <c r="B2658" s="1" t="str">
        <f>VLOOKUP(A2658,'BDD de référence'!$B$5:$D$5006,3,0)</f>
        <v>94</v>
      </c>
      <c r="C2658" s="1" t="str">
        <f>VLOOKUP(A2658,'BDD de référence'!$B$5:$E$5006,4,0)</f>
        <v>Ile-de-France</v>
      </c>
      <c r="D2658" s="201">
        <v>7172</v>
      </c>
      <c r="E2658" s="189" t="str">
        <f t="shared" si="41"/>
        <v>Tranche B</v>
      </c>
      <c r="F2658" s="119">
        <f>IFERROR((VLOOKUP(E2658,'Simulations - Consolidé'!$A$41:$P$45,13,0)*D2658+VLOOKUP(E2658,'Simulations - Consolidé'!$A$41:$P$45,14,0)),"")*$B$6</f>
        <v>20626.374193548385</v>
      </c>
      <c r="G2658" s="119" t="str" cm="1">
        <f t="array" ref="G2658">IF(SUMIF('BDD de référence'!$B$6:$B$4786,A2658,'BDD de référence'!$I$6:$I$4786)&gt;0,IFERROR((VLOOKUP(E2658,'Volet 1 - Domaines 2&amp;3'!$A$39:$L$43,11,0)*D2658+VLOOKUP(E2658,'Volet 1 - Domaines 2&amp;3'!$A$39:$L$43,12,0))*$B$6,error),"")</f>
        <v/>
      </c>
      <c r="H2658" s="119" t="str" cm="1">
        <f t="array" ref="H2658">IF(SUMIF('BDD de référence'!$B$6:$B$4786,A2658,'BDD de référence'!$J$6:$J$4786)&gt;0,IFERROR((VLOOKUP(E2658,'Volet 1 - Domaines 2&amp;3'!$A$39:$L$43,11,0)*D2658+VLOOKUP(E2658,'Volet 1 - Domaines 2&amp;3'!$A$39:$L$43,12,0))*$B$6,error),"")</f>
        <v/>
      </c>
      <c r="I2658" s="119">
        <f>IFERROR((VLOOKUP(E2658,'Simulations - Consolidé'!$A$41:$P$45,15,0)*D2658+VLOOKUP(E2658,'Simulations - Consolidé'!$A$41:$P$45,16,0)),"")*$C$6</f>
        <v>8966.7021243115651</v>
      </c>
      <c r="J2658" s="167">
        <v>6300.87</v>
      </c>
      <c r="K2658" s="167">
        <v>7561.05</v>
      </c>
      <c r="L2658" s="167">
        <v>5462.91</v>
      </c>
      <c r="M2658" s="167">
        <v>6555.5</v>
      </c>
      <c r="N2658" s="167">
        <v>5430.55</v>
      </c>
      <c r="O2658" s="167">
        <v>6516.66</v>
      </c>
    </row>
    <row r="2659" spans="1:15">
      <c r="A2659" s="1" t="s">
        <v>11213</v>
      </c>
      <c r="B2659" s="1" t="str">
        <f>VLOOKUP(A2659,'BDD de référence'!$B$5:$D$5006,3,0)</f>
        <v>94</v>
      </c>
      <c r="C2659" s="1" t="str">
        <f>VLOOKUP(A2659,'BDD de référence'!$B$5:$E$5006,4,0)</f>
        <v>Ile-de-France</v>
      </c>
      <c r="D2659" s="201">
        <v>15192.5</v>
      </c>
      <c r="E2659" s="189" t="str">
        <f t="shared" si="41"/>
        <v>Tranche B</v>
      </c>
      <c r="F2659" s="119">
        <f>IFERROR((VLOOKUP(E2659,'Simulations - Consolidé'!$A$41:$P$45,13,0)*D2659+VLOOKUP(E2659,'Simulations - Consolidé'!$A$41:$P$45,14,0)),"")*$B$6</f>
        <v>31182.38709677419</v>
      </c>
      <c r="G2659" s="119" t="str" cm="1">
        <f t="array" ref="G2659">IF(SUMIF('BDD de référence'!$B$6:$B$4786,A2659,'BDD de référence'!$I$6:$I$4786)&gt;0,IFERROR((VLOOKUP(E2659,'Volet 1 - Domaines 2&amp;3'!$A$39:$L$43,11,0)*D2659+VLOOKUP(E2659,'Volet 1 - Domaines 2&amp;3'!$A$39:$L$43,12,0))*$B$6,error),"")</f>
        <v/>
      </c>
      <c r="H2659" s="119" t="str" cm="1">
        <f t="array" ref="H2659">IF(SUMIF('BDD de référence'!$B$6:$B$4786,A2659,'BDD de référence'!$J$6:$J$4786)&gt;0,IFERROR((VLOOKUP(E2659,'Volet 1 - Domaines 2&amp;3'!$A$39:$L$43,11,0)*D2659+VLOOKUP(E2659,'Volet 1 - Domaines 2&amp;3'!$A$39:$L$43,12,0))*$B$6,error),"")</f>
        <v/>
      </c>
      <c r="I2659" s="119">
        <f>IFERROR((VLOOKUP(E2659,'Simulations - Consolidé'!$A$41:$P$45,15,0)*D2659+VLOOKUP(E2659,'Simulations - Consolidé'!$A$41:$P$45,16,0)),"")*$C$6</f>
        <v>13555.614476789928</v>
      </c>
      <c r="J2659" s="167">
        <v>8672.52</v>
      </c>
      <c r="K2659" s="167">
        <v>10407.030000000001</v>
      </c>
      <c r="L2659" s="167">
        <v>7618.96</v>
      </c>
      <c r="M2659" s="167">
        <v>9142.76</v>
      </c>
      <c r="N2659" s="167">
        <v>6077.3600000000006</v>
      </c>
      <c r="O2659" s="167">
        <v>7292.84</v>
      </c>
    </row>
    <row r="2660" spans="1:15">
      <c r="A2660" s="1" t="s">
        <v>11208</v>
      </c>
      <c r="B2660" s="1" t="str">
        <f>VLOOKUP(A2660,'BDD de référence'!$B$5:$D$5006,3,0)</f>
        <v>94</v>
      </c>
      <c r="C2660" s="1" t="str">
        <f>VLOOKUP(A2660,'BDD de référence'!$B$5:$E$5006,4,0)</f>
        <v>Ile-de-France</v>
      </c>
      <c r="D2660" s="201">
        <v>15556.5</v>
      </c>
      <c r="E2660" s="189" t="str">
        <f t="shared" si="41"/>
        <v>Tranche B</v>
      </c>
      <c r="F2660" s="119">
        <f>IFERROR((VLOOKUP(E2660,'Simulations - Consolidé'!$A$41:$P$45,13,0)*D2660+VLOOKUP(E2660,'Simulations - Consolidé'!$A$41:$P$45,14,0)),"")*$B$6</f>
        <v>31661.458064516126</v>
      </c>
      <c r="G2660" s="119" t="str" cm="1">
        <f t="array" ref="G2660">IF(SUMIF('BDD de référence'!$B$6:$B$4786,A2660,'BDD de référence'!$I$6:$I$4786)&gt;0,IFERROR((VLOOKUP(E2660,'Volet 1 - Domaines 2&amp;3'!$A$39:$L$43,11,0)*D2660+VLOOKUP(E2660,'Volet 1 - Domaines 2&amp;3'!$A$39:$L$43,12,0))*$B$6,error),"")</f>
        <v/>
      </c>
      <c r="H2660" s="119" t="str" cm="1">
        <f t="array" ref="H2660">IF(SUMIF('BDD de référence'!$B$6:$B$4786,A2660,'BDD de référence'!$J$6:$J$4786)&gt;0,IFERROR((VLOOKUP(E2660,'Volet 1 - Domaines 2&amp;3'!$A$39:$L$43,11,0)*D2660+VLOOKUP(E2660,'Volet 1 - Domaines 2&amp;3'!$A$39:$L$43,12,0))*$B$6,error),"")</f>
        <v/>
      </c>
      <c r="I2660" s="119">
        <f>IFERROR((VLOOKUP(E2660,'Simulations - Consolidé'!$A$41:$P$45,15,0)*D2660+VLOOKUP(E2660,'Simulations - Consolidé'!$A$41:$P$45,16,0)),"")*$C$6</f>
        <v>13763.876317859953</v>
      </c>
      <c r="J2660" s="167">
        <v>8780.15</v>
      </c>
      <c r="K2660" s="167">
        <v>10536.18</v>
      </c>
      <c r="L2660" s="167">
        <v>7716.81</v>
      </c>
      <c r="M2660" s="167">
        <v>9260.18</v>
      </c>
      <c r="N2660" s="167">
        <v>6106.71</v>
      </c>
      <c r="O2660" s="167">
        <v>7328.06</v>
      </c>
    </row>
    <row r="2661" spans="1:15">
      <c r="A2661" s="1" t="s">
        <v>11222</v>
      </c>
      <c r="B2661" s="1" t="str">
        <f>VLOOKUP(A2661,'BDD de référence'!$B$5:$D$5006,3,0)</f>
        <v>94</v>
      </c>
      <c r="C2661" s="1" t="str">
        <f>VLOOKUP(A2661,'BDD de référence'!$B$5:$E$5006,4,0)</f>
        <v>Ile-de-France</v>
      </c>
      <c r="D2661" s="201">
        <v>13046</v>
      </c>
      <c r="E2661" s="189" t="str">
        <f t="shared" si="41"/>
        <v>Tranche B</v>
      </c>
      <c r="F2661" s="119">
        <f>IFERROR((VLOOKUP(E2661,'Simulations - Consolidé'!$A$41:$P$45,13,0)*D2661+VLOOKUP(E2661,'Simulations - Consolidé'!$A$41:$P$45,14,0)),"")*$B$6</f>
        <v>28357.316129032257</v>
      </c>
      <c r="G2661" s="119" t="str" cm="1">
        <f t="array" ref="G2661">IF(SUMIF('BDD de référence'!$B$6:$B$4786,A2661,'BDD de référence'!$I$6:$I$4786)&gt;0,IFERROR((VLOOKUP(E2661,'Volet 1 - Domaines 2&amp;3'!$A$39:$L$43,11,0)*D2661+VLOOKUP(E2661,'Volet 1 - Domaines 2&amp;3'!$A$39:$L$43,12,0))*$B$6,error),"")</f>
        <v/>
      </c>
      <c r="H2661" s="119" t="str" cm="1">
        <f t="array" ref="H2661">IF(SUMIF('BDD de référence'!$B$6:$B$4786,A2661,'BDD de référence'!$J$6:$J$4786)&gt;0,IFERROR((VLOOKUP(E2661,'Volet 1 - Domaines 2&amp;3'!$A$39:$L$43,11,0)*D2661+VLOOKUP(E2661,'Volet 1 - Domaines 2&amp;3'!$A$39:$L$43,12,0))*$B$6,error),"")</f>
        <v/>
      </c>
      <c r="I2661" s="119">
        <f>IFERROR((VLOOKUP(E2661,'Simulations - Consolidé'!$A$41:$P$45,15,0)*D2661+VLOOKUP(E2661,'Simulations - Consolidé'!$A$41:$P$45,16,0)),"")*$C$6</f>
        <v>12327.498977183319</v>
      </c>
      <c r="J2661" s="167">
        <v>8037.8</v>
      </c>
      <c r="K2661" s="167">
        <v>9645.36</v>
      </c>
      <c r="L2661" s="167">
        <v>7041.95</v>
      </c>
      <c r="M2661" s="167">
        <v>8450.34</v>
      </c>
      <c r="N2661" s="167">
        <v>5904.25</v>
      </c>
      <c r="O2661" s="167">
        <v>7085.1</v>
      </c>
    </row>
    <row r="2662" spans="1:15">
      <c r="A2662" s="1" t="s">
        <v>11258</v>
      </c>
      <c r="B2662" s="1" t="str">
        <f>VLOOKUP(A2662,'BDD de référence'!$B$5:$D$5006,3,0)</f>
        <v>94</v>
      </c>
      <c r="C2662" s="1" t="str">
        <f>VLOOKUP(A2662,'BDD de référence'!$B$5:$E$5006,4,0)</f>
        <v>Ile-de-France</v>
      </c>
      <c r="D2662" s="201">
        <v>4552</v>
      </c>
      <c r="E2662" s="189" t="str">
        <f t="shared" si="41"/>
        <v>Tranche A</v>
      </c>
      <c r="F2662" s="119">
        <f>IFERROR((VLOOKUP(E2662,'Simulations - Consolidé'!$A$41:$P$45,13,0)*D2662+VLOOKUP(E2662,'Simulations - Consolidé'!$A$41:$P$45,14,0)),"")*$B$6</f>
        <v>18616.457142857143</v>
      </c>
      <c r="G2662" s="119" t="str" cm="1">
        <f t="array" ref="G2662">IF(SUMIF('BDD de référence'!$B$6:$B$4786,A2662,'BDD de référence'!$I$6:$I$4786)&gt;0,IFERROR((VLOOKUP(E2662,'Volet 1 - Domaines 2&amp;3'!$A$39:$L$43,11,0)*D2662+VLOOKUP(E2662,'Volet 1 - Domaines 2&amp;3'!$A$39:$L$43,12,0))*$B$6,error),"")</f>
        <v/>
      </c>
      <c r="H2662" s="119" t="str" cm="1">
        <f t="array" ref="H2662">IF(SUMIF('BDD de référence'!$B$6:$B$4786,A2662,'BDD de référence'!$J$6:$J$4786)&gt;0,IFERROR((VLOOKUP(E2662,'Volet 1 - Domaines 2&amp;3'!$A$39:$L$43,11,0)*D2662+VLOOKUP(E2662,'Volet 1 - Domaines 2&amp;3'!$A$39:$L$43,12,0))*$B$6,error),"")</f>
        <v/>
      </c>
      <c r="I2662" s="119">
        <f>IFERROR((VLOOKUP(E2662,'Simulations - Consolidé'!$A$41:$P$45,15,0)*D2662+VLOOKUP(E2662,'Simulations - Consolidé'!$A$41:$P$45,16,0)),"")*$C$6</f>
        <v>8092.9505226480824</v>
      </c>
      <c r="J2662" s="167">
        <v>5667.15</v>
      </c>
      <c r="K2662" s="167">
        <v>6800.58</v>
      </c>
      <c r="L2662" s="167">
        <v>4979.5300000000007</v>
      </c>
      <c r="M2662" s="167">
        <v>5975.4400000000005</v>
      </c>
      <c r="N2662" s="167">
        <v>5125.25</v>
      </c>
      <c r="O2662" s="167">
        <v>6150.3</v>
      </c>
    </row>
    <row r="2663" spans="1:15">
      <c r="A2663" s="1" t="s">
        <v>8766</v>
      </c>
      <c r="B2663" s="1" t="str">
        <f>VLOOKUP(A2663,'BDD de référence'!$B$5:$D$5006,3,0)</f>
        <v>94</v>
      </c>
      <c r="C2663" s="1" t="str">
        <f>VLOOKUP(A2663,'BDD de référence'!$B$5:$E$5006,4,0)</f>
        <v>Ile-de-France</v>
      </c>
      <c r="D2663" s="201">
        <v>34802</v>
      </c>
      <c r="E2663" s="189" t="str">
        <f t="shared" si="41"/>
        <v>Tranche C</v>
      </c>
      <c r="F2663" s="119">
        <f>IFERROR((VLOOKUP(E2663,'Simulations - Consolidé'!$A$41:$P$45,13,0)*D2663+VLOOKUP(E2663,'Simulations - Consolidé'!$A$41:$P$45,14,0)),"")*$B$6</f>
        <v>45940.160963855422</v>
      </c>
      <c r="G2663" s="119" t="str" cm="1">
        <f t="array" ref="G2663">IF(SUMIF('BDD de référence'!$B$6:$B$4786,A2663,'BDD de référence'!$I$6:$I$4786)&gt;0,IFERROR((VLOOKUP(E2663,'Volet 1 - Domaines 2&amp;3'!$A$39:$L$43,11,0)*D2663+VLOOKUP(E2663,'Volet 1 - Domaines 2&amp;3'!$A$39:$L$43,12,0))*$B$6,error),"")</f>
        <v/>
      </c>
      <c r="H2663" s="119" t="str" cm="1">
        <f t="array" ref="H2663">IF(SUMIF('BDD de référence'!$B$6:$B$4786,A2663,'BDD de référence'!$J$6:$J$4786)&gt;0,IFERROR((VLOOKUP(E2663,'Volet 1 - Domaines 2&amp;3'!$A$39:$L$43,11,0)*D2663+VLOOKUP(E2663,'Volet 1 - Domaines 2&amp;3'!$A$39:$L$43,12,0))*$B$6,error),"")</f>
        <v/>
      </c>
      <c r="I2663" s="119">
        <f>IFERROR((VLOOKUP(E2663,'Simulations - Consolidé'!$A$41:$P$45,15,0)*D2663+VLOOKUP(E2663,'Simulations - Consolidé'!$A$41:$P$45,16,0)),"")*$C$6</f>
        <v>19971.117320011756</v>
      </c>
      <c r="J2663" s="167">
        <v>12167.300000000001</v>
      </c>
      <c r="K2663" s="167">
        <v>14600.76</v>
      </c>
      <c r="L2663" s="167">
        <v>10250.32</v>
      </c>
      <c r="M2663" s="167">
        <v>12300.39</v>
      </c>
      <c r="N2663" s="167">
        <v>7259.55</v>
      </c>
      <c r="O2663" s="167">
        <v>8711.4599999999991</v>
      </c>
    </row>
    <row r="2664" spans="1:15">
      <c r="A2664" s="1" t="s">
        <v>11106</v>
      </c>
      <c r="B2664" s="1" t="str">
        <f>VLOOKUP(A2664,'BDD de référence'!$B$5:$D$5006,3,0)</f>
        <v>94</v>
      </c>
      <c r="C2664" s="1" t="str">
        <f>VLOOKUP(A2664,'BDD de référence'!$B$5:$E$5006,4,0)</f>
        <v>Ile-de-France</v>
      </c>
      <c r="D2664" s="201">
        <v>652864.75</v>
      </c>
      <c r="E2664" s="189" t="str">
        <f t="shared" si="41"/>
        <v>Tranche D</v>
      </c>
      <c r="F2664" s="119">
        <f>IFERROR((VLOOKUP(E2664,'Simulations - Consolidé'!$A$41:$P$45,13,0)*D2664+VLOOKUP(E2664,'Simulations - Consolidé'!$A$41:$P$45,14,0)),"")*$B$6</f>
        <v>172101.4280109489</v>
      </c>
      <c r="G2664" s="119" cm="1">
        <f t="array" ref="G2664">IF(SUMIF('BDD de référence'!$B$6:$B$4786,A2664,'BDD de référence'!$I$6:$I$4786)&gt;0,IFERROR((VLOOKUP(E2664,'Volet 1 - Domaines 2&amp;3'!$A$39:$L$43,11,0)*D2664+VLOOKUP(E2664,'Volet 1 - Domaines 2&amp;3'!$A$39:$L$43,12,0))*$B$6,error),"")</f>
        <v>51546.117554744524</v>
      </c>
      <c r="H2664" s="119" cm="1">
        <f t="array" ref="H2664">IF(SUMIF('BDD de référence'!$B$6:$B$4786,A2664,'BDD de référence'!$J$6:$J$4786)&gt;0,IFERROR((VLOOKUP(E2664,'Volet 1 - Domaines 2&amp;3'!$A$39:$L$43,11,0)*D2664+VLOOKUP(E2664,'Volet 1 - Domaines 2&amp;3'!$A$39:$L$43,12,0))*$B$6,error),"")</f>
        <v>51546.117554744524</v>
      </c>
      <c r="I2664" s="119">
        <f>IFERROR((VLOOKUP(E2664,'Simulations - Consolidé'!$A$41:$P$45,15,0)*D2664+VLOOKUP(E2664,'Simulations - Consolidé'!$A$41:$P$45,16,0)),"")*$C$6</f>
        <v>74815.972291703758</v>
      </c>
      <c r="J2664" s="167">
        <v>44908.1</v>
      </c>
      <c r="K2664" s="167">
        <v>53889.72</v>
      </c>
      <c r="L2664" s="167">
        <v>25463.25</v>
      </c>
      <c r="M2664" s="167">
        <v>30555.9</v>
      </c>
      <c r="N2664" s="167">
        <v>21296.579999999998</v>
      </c>
      <c r="O2664" s="167">
        <v>25555.899999999998</v>
      </c>
    </row>
    <row r="2665" spans="1:15">
      <c r="A2665" s="1" t="s">
        <v>11108</v>
      </c>
      <c r="B2665" s="1" t="str">
        <f>VLOOKUP(A2665,'BDD de référence'!$B$5:$D$5006,3,0)</f>
        <v>94</v>
      </c>
      <c r="C2665" s="1" t="str">
        <f>VLOOKUP(A2665,'BDD de référence'!$B$5:$E$5006,4,0)</f>
        <v>Ile-de-France</v>
      </c>
      <c r="D2665" s="201">
        <v>978972</v>
      </c>
      <c r="E2665" s="189" t="str">
        <f t="shared" si="41"/>
        <v>Tranche D</v>
      </c>
      <c r="F2665" s="119">
        <f>IFERROR((VLOOKUP(E2665,'Simulations - Consolidé'!$A$41:$P$45,13,0)*D2665+VLOOKUP(E2665,'Simulations - Consolidé'!$A$41:$P$45,14,0)),"")*$B$6</f>
        <v>206497.41167883211</v>
      </c>
      <c r="G2665" s="119" cm="1">
        <f t="array" ref="G2665">IF(SUMIF('BDD de référence'!$B$6:$B$4786,A2665,'BDD de référence'!$I$6:$I$4786)&gt;0,IFERROR((VLOOKUP(E2665,'Volet 1 - Domaines 2&amp;3'!$A$39:$L$43,11,0)*D2665+VLOOKUP(E2665,'Volet 1 - Domaines 2&amp;3'!$A$39:$L$43,12,0))*$B$6,error),"")</f>
        <v>57211.338394160579</v>
      </c>
      <c r="H2665" s="119" cm="1">
        <f t="array" ref="H2665">IF(SUMIF('BDD de référence'!$B$6:$B$4786,A2665,'BDD de référence'!$J$6:$J$4786)&gt;0,IFERROR((VLOOKUP(E2665,'Volet 1 - Domaines 2&amp;3'!$A$39:$L$43,11,0)*D2665+VLOOKUP(E2665,'Volet 1 - Domaines 2&amp;3'!$A$39:$L$43,12,0))*$B$6,error),"")</f>
        <v>57211.338394160579</v>
      </c>
      <c r="I2665" s="119">
        <f>IFERROR((VLOOKUP(E2665,'Simulations - Consolidé'!$A$41:$P$45,15,0)*D2665+VLOOKUP(E2665,'Simulations - Consolidé'!$A$41:$P$45,16,0)),"")*$C$6</f>
        <v>89768.602207584117</v>
      </c>
      <c r="J2665" s="167">
        <v>53834.400000000001</v>
      </c>
      <c r="K2665" s="167">
        <v>64601.279999999999</v>
      </c>
      <c r="L2665" s="167">
        <v>29033.759999999998</v>
      </c>
      <c r="M2665" s="167">
        <v>34840.520000000004</v>
      </c>
      <c r="N2665" s="167">
        <v>24867.1</v>
      </c>
      <c r="O2665" s="167">
        <v>29840.52</v>
      </c>
    </row>
    <row r="2666" spans="1:15">
      <c r="A2666" s="1" t="s">
        <v>11111</v>
      </c>
      <c r="B2666" s="1" t="str">
        <f>VLOOKUP(A2666,'BDD de référence'!$B$5:$D$5006,3,0)</f>
        <v>94</v>
      </c>
      <c r="C2666" s="1" t="str">
        <f>VLOOKUP(A2666,'BDD de référence'!$B$5:$E$5006,4,0)</f>
        <v>Ile-de-France</v>
      </c>
      <c r="D2666" s="201">
        <v>201750.5</v>
      </c>
      <c r="E2666" s="189" t="str">
        <f t="shared" si="41"/>
        <v>Tranche C</v>
      </c>
      <c r="F2666" s="119">
        <f>IFERROR((VLOOKUP(E2666,'Simulations - Consolidé'!$A$41:$P$45,13,0)*D2666+VLOOKUP(E2666,'Simulations - Consolidé'!$A$41:$P$45,14,0)),"")*$B$6</f>
        <v>115696.47397590362</v>
      </c>
      <c r="G2666" s="119" cm="1">
        <f t="array" ref="G2666">IF(SUMIF('BDD de référence'!$B$6:$B$4786,A2666,'BDD de référence'!$I$6:$I$4786)&gt;0,IFERROR((VLOOKUP(E2666,'Volet 1 - Domaines 2&amp;3'!$A$39:$L$43,11,0)*D2666+VLOOKUP(E2666,'Volet 1 - Domaines 2&amp;3'!$A$39:$L$43,12,0))*$B$6,error),"")</f>
        <v>41191.258072289158</v>
      </c>
      <c r="H2666" s="119" cm="1">
        <f t="array" ref="H2666">IF(SUMIF('BDD de référence'!$B$6:$B$4786,A2666,'BDD de référence'!$J$6:$J$4786)&gt;0,IFERROR((VLOOKUP(E2666,'Volet 1 - Domaines 2&amp;3'!$A$39:$L$43,11,0)*D2666+VLOOKUP(E2666,'Volet 1 - Domaines 2&amp;3'!$A$39:$L$43,12,0))*$B$6,error),"")</f>
        <v>41191.258072289158</v>
      </c>
      <c r="I2666" s="119">
        <f>IFERROR((VLOOKUP(E2666,'Simulations - Consolidé'!$A$41:$P$45,15,0)*D2666+VLOOKUP(E2666,'Simulations - Consolidé'!$A$41:$P$45,16,0)),"")*$C$6</f>
        <v>50295.597725536289</v>
      </c>
      <c r="J2666" s="167">
        <v>30270.149999999998</v>
      </c>
      <c r="K2666" s="167">
        <v>36324.18</v>
      </c>
      <c r="L2666" s="167">
        <v>19301.75</v>
      </c>
      <c r="M2666" s="167">
        <v>23162.1</v>
      </c>
      <c r="N2666" s="167">
        <v>15305.25</v>
      </c>
      <c r="O2666" s="167">
        <v>18366.3</v>
      </c>
    </row>
    <row r="2667" spans="1:15">
      <c r="A2667" s="1" t="s">
        <v>11117</v>
      </c>
      <c r="B2667" s="1" t="str">
        <f>VLOOKUP(A2667,'BDD de référence'!$B$5:$D$5006,3,0)</f>
        <v>94</v>
      </c>
      <c r="C2667" s="1" t="str">
        <f>VLOOKUP(A2667,'BDD de référence'!$B$5:$E$5006,4,0)</f>
        <v>Ile-de-France</v>
      </c>
      <c r="D2667" s="201">
        <v>177447</v>
      </c>
      <c r="E2667" s="189" t="str">
        <f t="shared" si="41"/>
        <v>Tranche C</v>
      </c>
      <c r="F2667" s="119">
        <f>IFERROR((VLOOKUP(E2667,'Simulations - Consolidé'!$A$41:$P$45,13,0)*D2667+VLOOKUP(E2667,'Simulations - Consolidé'!$A$41:$P$45,14,0)),"")*$B$6</f>
        <v>105541.71036144579</v>
      </c>
      <c r="G2667" s="119" cm="1">
        <f t="array" ref="G2667">IF(SUMIF('BDD de référence'!$B$6:$B$4786,A2667,'BDD de référence'!$I$6:$I$4786)&gt;0,IFERROR((VLOOKUP(E2667,'Volet 1 - Domaines 2&amp;3'!$A$39:$L$43,11,0)*D2667+VLOOKUP(E2667,'Volet 1 - Domaines 2&amp;3'!$A$39:$L$43,12,0))*$B$6,error),"")</f>
        <v>38602.788915662655</v>
      </c>
      <c r="H2667" s="119" cm="1">
        <f t="array" ref="H2667">IF(SUMIF('BDD de référence'!$B$6:$B$4786,A2667,'BDD de référence'!$J$6:$J$4786)&gt;0,IFERROR((VLOOKUP(E2667,'Volet 1 - Domaines 2&amp;3'!$A$39:$L$43,11,0)*D2667+VLOOKUP(E2667,'Volet 1 - Domaines 2&amp;3'!$A$39:$L$43,12,0))*$B$6,error),"")</f>
        <v>38602.788915662655</v>
      </c>
      <c r="I2667" s="119">
        <f>IFERROR((VLOOKUP(E2667,'Simulations - Consolidé'!$A$41:$P$45,15,0)*D2667+VLOOKUP(E2667,'Simulations - Consolidé'!$A$41:$P$45,16,0)),"")*$C$6</f>
        <v>45881.116555980014</v>
      </c>
      <c r="J2667" s="167">
        <v>27634.82</v>
      </c>
      <c r="K2667" s="167">
        <v>33161.79</v>
      </c>
      <c r="L2667" s="167">
        <v>17984.079999999998</v>
      </c>
      <c r="M2667" s="167">
        <v>21580.899999999998</v>
      </c>
      <c r="N2667" s="167">
        <v>14134</v>
      </c>
      <c r="O2667" s="167">
        <v>16960.8</v>
      </c>
    </row>
    <row r="2668" spans="1:15">
      <c r="A2668" s="1" t="s">
        <v>11133</v>
      </c>
      <c r="B2668" s="1" t="str">
        <f>VLOOKUP(A2668,'BDD de référence'!$B$5:$D$5006,3,0)</f>
        <v>94</v>
      </c>
      <c r="C2668" s="1" t="str">
        <f>VLOOKUP(A2668,'BDD de référence'!$B$5:$E$5006,4,0)</f>
        <v>Ile-de-France</v>
      </c>
      <c r="D2668" s="201">
        <v>82957.5</v>
      </c>
      <c r="E2668" s="189" t="str">
        <f t="shared" si="41"/>
        <v>Tranche C</v>
      </c>
      <c r="F2668" s="119">
        <f>IFERROR((VLOOKUP(E2668,'Simulations - Consolidé'!$A$41:$P$45,13,0)*D2668+VLOOKUP(E2668,'Simulations - Consolidé'!$A$41:$P$45,14,0)),"")*$B$6</f>
        <v>66061.037349397579</v>
      </c>
      <c r="G2668" s="119" t="str" cm="1">
        <f t="array" ref="G2668">IF(SUMIF('BDD de référence'!$B$6:$B$4786,A2668,'BDD de référence'!$I$6:$I$4786)&gt;0,IFERROR((VLOOKUP(E2668,'Volet 1 - Domaines 2&amp;3'!$A$39:$L$43,11,0)*D2668+VLOOKUP(E2668,'Volet 1 - Domaines 2&amp;3'!$A$39:$L$43,12,0))*$B$6,error),"")</f>
        <v/>
      </c>
      <c r="H2668" s="119" cm="1">
        <f t="array" ref="H2668">IF(SUMIF('BDD de référence'!$B$6:$B$4786,A2668,'BDD de référence'!$J$6:$J$4786)&gt;0,IFERROR((VLOOKUP(E2668,'Volet 1 - Domaines 2&amp;3'!$A$39:$L$43,11,0)*D2668+VLOOKUP(E2668,'Volet 1 - Domaines 2&amp;3'!$A$39:$L$43,12,0))*$B$6,error),"")</f>
        <v>28539.087951807229</v>
      </c>
      <c r="I2668" s="119">
        <f>IFERROR((VLOOKUP(E2668,'Simulations - Consolidé'!$A$41:$P$45,15,0)*D2668+VLOOKUP(E2668,'Simulations - Consolidé'!$A$41:$P$45,16,0)),"")*$C$6</f>
        <v>28718.069321187188</v>
      </c>
      <c r="J2668" s="167">
        <v>17388.969999999998</v>
      </c>
      <c r="K2668" s="167">
        <v>20866.769999999997</v>
      </c>
      <c r="L2668" s="167">
        <v>12861.15</v>
      </c>
      <c r="M2668" s="167">
        <v>15433.38</v>
      </c>
      <c r="N2668" s="167">
        <v>9580.2900000000009</v>
      </c>
      <c r="O2668" s="167">
        <v>11496.35</v>
      </c>
    </row>
    <row r="2669" spans="1:15">
      <c r="A2669" s="1" t="s">
        <v>11225</v>
      </c>
      <c r="B2669" s="1" t="str">
        <f>VLOOKUP(A2669,'BDD de référence'!$B$5:$D$5006,3,0)</f>
        <v>94</v>
      </c>
      <c r="C2669" s="1" t="str">
        <f>VLOOKUP(A2669,'BDD de référence'!$B$5:$E$5006,4,0)</f>
        <v>Ile-de-France</v>
      </c>
      <c r="D2669" s="201">
        <v>12091</v>
      </c>
      <c r="E2669" s="189" t="str">
        <f t="shared" si="41"/>
        <v>Tranche B</v>
      </c>
      <c r="F2669" s="119">
        <f>IFERROR((VLOOKUP(E2669,'Simulations - Consolidé'!$A$41:$P$45,13,0)*D2669+VLOOKUP(E2669,'Simulations - Consolidé'!$A$41:$P$45,14,0)),"")*$B$6</f>
        <v>27100.412903225802</v>
      </c>
      <c r="G2669" s="119" t="str" cm="1">
        <f t="array" ref="G2669">IF(SUMIF('BDD de référence'!$B$6:$B$4786,A2669,'BDD de référence'!$I$6:$I$4786)&gt;0,IFERROR((VLOOKUP(E2669,'Volet 1 - Domaines 2&amp;3'!$A$39:$L$43,11,0)*D2669+VLOOKUP(E2669,'Volet 1 - Domaines 2&amp;3'!$A$39:$L$43,12,0))*$B$6,error),"")</f>
        <v/>
      </c>
      <c r="H2669" s="119" t="str" cm="1">
        <f t="array" ref="H2669">IF(SUMIF('BDD de référence'!$B$6:$B$4786,A2669,'BDD de référence'!$J$6:$J$4786)&gt;0,IFERROR((VLOOKUP(E2669,'Volet 1 - Domaines 2&amp;3'!$A$39:$L$43,11,0)*D2669+VLOOKUP(E2669,'Volet 1 - Domaines 2&amp;3'!$A$39:$L$43,12,0))*$B$6,error),"")</f>
        <v/>
      </c>
      <c r="I2669" s="119">
        <f>IFERROR((VLOOKUP(E2669,'Simulations - Consolidé'!$A$41:$P$45,15,0)*D2669+VLOOKUP(E2669,'Simulations - Consolidé'!$A$41:$P$45,16,0)),"")*$C$6</f>
        <v>11781.097718332021</v>
      </c>
      <c r="J2669" s="167">
        <v>7755.41</v>
      </c>
      <c r="K2669" s="167">
        <v>9306.5</v>
      </c>
      <c r="L2669" s="167">
        <v>6785.22</v>
      </c>
      <c r="M2669" s="167">
        <v>8142.27</v>
      </c>
      <c r="N2669" s="167">
        <v>5827.24</v>
      </c>
      <c r="O2669" s="167">
        <v>6992.6900000000005</v>
      </c>
    </row>
    <row r="2670" spans="1:15">
      <c r="A2670" s="1" t="s">
        <v>11156</v>
      </c>
      <c r="B2670" s="1" t="str">
        <f>VLOOKUP(A2670,'BDD de référence'!$B$5:$D$5006,3,0)</f>
        <v>94</v>
      </c>
      <c r="C2670" s="1" t="str">
        <f>VLOOKUP(A2670,'BDD de référence'!$B$5:$E$5006,4,0)</f>
        <v>Ile-de-France</v>
      </c>
      <c r="D2670" s="201">
        <v>57977.75</v>
      </c>
      <c r="E2670" s="189" t="str">
        <f t="shared" si="41"/>
        <v>Tranche C</v>
      </c>
      <c r="F2670" s="119">
        <f>IFERROR((VLOOKUP(E2670,'Simulations - Consolidé'!$A$41:$P$45,13,0)*D2670+VLOOKUP(E2670,'Simulations - Consolidé'!$A$41:$P$45,14,0)),"")*$B$6</f>
        <v>55623.715301204822</v>
      </c>
      <c r="G2670" s="119" t="str" cm="1">
        <f t="array" ref="G2670">IF(SUMIF('BDD de référence'!$B$6:$B$4786,A2670,'BDD de référence'!$I$6:$I$4786)&gt;0,IFERROR((VLOOKUP(E2670,'Volet 1 - Domaines 2&amp;3'!$A$39:$L$43,11,0)*D2670+VLOOKUP(E2670,'Volet 1 - Domaines 2&amp;3'!$A$39:$L$43,12,0))*$B$6,error),"")</f>
        <v/>
      </c>
      <c r="H2670" s="119" t="str" cm="1">
        <f t="array" ref="H2670">IF(SUMIF('BDD de référence'!$B$6:$B$4786,A2670,'BDD de référence'!$J$6:$J$4786)&gt;0,IFERROR((VLOOKUP(E2670,'Volet 1 - Domaines 2&amp;3'!$A$39:$L$43,11,0)*D2670+VLOOKUP(E2670,'Volet 1 - Domaines 2&amp;3'!$A$39:$L$43,12,0))*$B$6,error),"")</f>
        <v/>
      </c>
      <c r="I2670" s="119">
        <f>IFERROR((VLOOKUP(E2670,'Simulations - Consolidé'!$A$41:$P$45,15,0)*D2670+VLOOKUP(E2670,'Simulations - Consolidé'!$A$41:$P$45,16,0)),"")*$C$6</f>
        <v>24180.754284454892</v>
      </c>
      <c r="J2670" s="167">
        <v>14680.33</v>
      </c>
      <c r="K2670" s="167">
        <v>17616.399999999998</v>
      </c>
      <c r="L2670" s="167">
        <v>11506.84</v>
      </c>
      <c r="M2670" s="167">
        <v>13808.210000000001</v>
      </c>
      <c r="N2670" s="167">
        <v>8376.4500000000007</v>
      </c>
      <c r="O2670" s="167">
        <v>10051.74</v>
      </c>
    </row>
    <row r="2671" spans="1:15">
      <c r="A2671" s="1" t="s">
        <v>11138</v>
      </c>
      <c r="B2671" s="1" t="str">
        <f>VLOOKUP(A2671,'BDD de référence'!$B$5:$D$5006,3,0)</f>
        <v>94</v>
      </c>
      <c r="C2671" s="1" t="str">
        <f>VLOOKUP(A2671,'BDD de référence'!$B$5:$E$5006,4,0)</f>
        <v>Ile-de-France</v>
      </c>
      <c r="D2671" s="201">
        <v>127875.75</v>
      </c>
      <c r="E2671" s="189" t="str">
        <f t="shared" si="41"/>
        <v>Tranche C</v>
      </c>
      <c r="F2671" s="119">
        <f>IFERROR((VLOOKUP(E2671,'Simulations - Consolidé'!$A$41:$P$45,13,0)*D2671+VLOOKUP(E2671,'Simulations - Consolidé'!$A$41:$P$45,14,0)),"")*$B$6</f>
        <v>84829.28927710843</v>
      </c>
      <c r="G2671" s="119" cm="1">
        <f t="array" ref="G2671">IF(SUMIF('BDD de référence'!$B$6:$B$4786,A2671,'BDD de référence'!$I$6:$I$4786)&gt;0,IFERROR((VLOOKUP(E2671,'Volet 1 - Domaines 2&amp;3'!$A$39:$L$43,11,0)*D2671+VLOOKUP(E2671,'Volet 1 - Domaines 2&amp;3'!$A$39:$L$43,12,0))*$B$6,error),"")</f>
        <v>33323.152168674693</v>
      </c>
      <c r="H2671" s="119" t="str" cm="1">
        <f t="array" ref="H2671">IF(SUMIF('BDD de référence'!$B$6:$B$4786,A2671,'BDD de référence'!$J$6:$J$4786)&gt;0,IFERROR((VLOOKUP(E2671,'Volet 1 - Domaines 2&amp;3'!$A$39:$L$43,11,0)*D2671+VLOOKUP(E2671,'Volet 1 - Domaines 2&amp;3'!$A$39:$L$43,12,0))*$B$6,error),"")</f>
        <v/>
      </c>
      <c r="I2671" s="119">
        <f>IFERROR((VLOOKUP(E2671,'Simulations - Consolidé'!$A$41:$P$45,15,0)*D2671+VLOOKUP(E2671,'Simulations - Consolidé'!$A$41:$P$45,16,0)),"")*$C$6</f>
        <v>36877.008107552159</v>
      </c>
      <c r="J2671" s="167">
        <v>22259.629999999997</v>
      </c>
      <c r="K2671" s="167">
        <v>26711.559999999998</v>
      </c>
      <c r="L2671" s="167">
        <v>15296.49</v>
      </c>
      <c r="M2671" s="167">
        <v>18355.789999999997</v>
      </c>
      <c r="N2671" s="167">
        <v>11745.02</v>
      </c>
      <c r="O2671" s="167">
        <v>14094.03</v>
      </c>
    </row>
    <row r="2672" spans="1:15">
      <c r="A2672" s="1" t="s">
        <v>11238</v>
      </c>
      <c r="B2672" s="1" t="str">
        <f>VLOOKUP(A2672,'BDD de référence'!$B$5:$D$5006,3,0)</f>
        <v>94</v>
      </c>
      <c r="C2672" s="1" t="str">
        <f>VLOOKUP(A2672,'BDD de référence'!$B$5:$E$5006,4,0)</f>
        <v>Ile-de-France</v>
      </c>
      <c r="D2672" s="201">
        <v>5720</v>
      </c>
      <c r="E2672" s="189" t="str">
        <f t="shared" si="41"/>
        <v>Tranche A</v>
      </c>
      <c r="F2672" s="119">
        <f>IFERROR((VLOOKUP(E2672,'Simulations - Consolidé'!$A$41:$P$45,13,0)*D2672+VLOOKUP(E2672,'Simulations - Consolidé'!$A$41:$P$45,14,0)),"")*$B$6</f>
        <v>19467.428571428569</v>
      </c>
      <c r="G2672" s="119" t="str" cm="1">
        <f t="array" ref="G2672">IF(SUMIF('BDD de référence'!$B$6:$B$4786,A2672,'BDD de référence'!$I$6:$I$4786)&gt;0,IFERROR((VLOOKUP(E2672,'Volet 1 - Domaines 2&amp;3'!$A$39:$L$43,11,0)*D2672+VLOOKUP(E2672,'Volet 1 - Domaines 2&amp;3'!$A$39:$L$43,12,0))*$B$6,error),"")</f>
        <v/>
      </c>
      <c r="H2672" s="119" t="str" cm="1">
        <f t="array" ref="H2672">IF(SUMIF('BDD de référence'!$B$6:$B$4786,A2672,'BDD de référence'!$J$6:$J$4786)&gt;0,IFERROR((VLOOKUP(E2672,'Volet 1 - Domaines 2&amp;3'!$A$39:$L$43,11,0)*D2672+VLOOKUP(E2672,'Volet 1 - Domaines 2&amp;3'!$A$39:$L$43,12,0))*$B$6,error),"")</f>
        <v/>
      </c>
      <c r="I2672" s="119">
        <f>IFERROR((VLOOKUP(E2672,'Simulations - Consolidé'!$A$41:$P$45,15,0)*D2672+VLOOKUP(E2672,'Simulations - Consolidé'!$A$41:$P$45,16,0)),"")*$C$6</f>
        <v>8462.8850174216041</v>
      </c>
      <c r="J2672" s="167">
        <v>5945.25</v>
      </c>
      <c r="K2672" s="167">
        <v>7134.3</v>
      </c>
      <c r="L2672" s="167">
        <v>5188.1000000000004</v>
      </c>
      <c r="M2672" s="167">
        <v>6225.72</v>
      </c>
      <c r="N2672" s="167">
        <v>5264.3</v>
      </c>
      <c r="O2672" s="167">
        <v>6317.16</v>
      </c>
    </row>
    <row r="2673" spans="1:15">
      <c r="A2673" s="1" t="s">
        <v>11266</v>
      </c>
      <c r="B2673" s="1" t="str">
        <f>VLOOKUP(A2673,'BDD de référence'!$B$5:$D$5006,3,0)</f>
        <v>94</v>
      </c>
      <c r="C2673" s="1" t="str">
        <f>VLOOKUP(A2673,'BDD de référence'!$B$5:$E$5006,4,0)</f>
        <v>Ile-de-France</v>
      </c>
      <c r="D2673" s="201">
        <v>2604</v>
      </c>
      <c r="E2673" s="189" t="str">
        <f t="shared" si="41"/>
        <v>Tranche A</v>
      </c>
      <c r="F2673" s="119">
        <f>IFERROR((VLOOKUP(E2673,'Simulations - Consolidé'!$A$41:$P$45,13,0)*D2673+VLOOKUP(E2673,'Simulations - Consolidé'!$A$41:$P$45,14,0)),"")*$B$6</f>
        <v>17197.2</v>
      </c>
      <c r="G2673" s="119" t="str" cm="1">
        <f t="array" ref="G2673">IF(SUMIF('BDD de référence'!$B$6:$B$4786,A2673,'BDD de référence'!$I$6:$I$4786)&gt;0,IFERROR((VLOOKUP(E2673,'Volet 1 - Domaines 2&amp;3'!$A$39:$L$43,11,0)*D2673+VLOOKUP(E2673,'Volet 1 - Domaines 2&amp;3'!$A$39:$L$43,12,0))*$B$6,error),"")</f>
        <v/>
      </c>
      <c r="H2673" s="119" t="str" cm="1">
        <f t="array" ref="H2673">IF(SUMIF('BDD de référence'!$B$6:$B$4786,A2673,'BDD de référence'!$J$6:$J$4786)&gt;0,IFERROR((VLOOKUP(E2673,'Volet 1 - Domaines 2&amp;3'!$A$39:$L$43,11,0)*D2673+VLOOKUP(E2673,'Volet 1 - Domaines 2&amp;3'!$A$39:$L$43,12,0))*$B$6,error),"")</f>
        <v/>
      </c>
      <c r="I2673" s="119">
        <f>IFERROR((VLOOKUP(E2673,'Simulations - Consolidé'!$A$41:$P$45,15,0)*D2673+VLOOKUP(E2673,'Simulations - Consolidé'!$A$41:$P$45,16,0)),"")*$C$6</f>
        <v>7475.9707317073171</v>
      </c>
      <c r="J2673" s="167">
        <v>5203.34</v>
      </c>
      <c r="K2673" s="167">
        <v>6244.01</v>
      </c>
      <c r="L2673" s="167">
        <v>4631.67</v>
      </c>
      <c r="M2673" s="167">
        <v>5558.01</v>
      </c>
      <c r="N2673" s="167">
        <v>4893.34</v>
      </c>
      <c r="O2673" s="167">
        <v>5872.01</v>
      </c>
    </row>
    <row r="2674" spans="1:15">
      <c r="A2674" s="1" t="s">
        <v>11250</v>
      </c>
      <c r="B2674" s="1" t="str">
        <f>VLOOKUP(A2674,'BDD de référence'!$B$5:$D$5006,3,0)</f>
        <v>94</v>
      </c>
      <c r="C2674" s="1" t="str">
        <f>VLOOKUP(A2674,'BDD de référence'!$B$5:$E$5006,4,0)</f>
        <v>Ile-de-France</v>
      </c>
      <c r="D2674" s="201">
        <v>4124</v>
      </c>
      <c r="E2674" s="189" t="str">
        <f t="shared" si="41"/>
        <v>Tranche A</v>
      </c>
      <c r="F2674" s="119">
        <f>IFERROR((VLOOKUP(E2674,'Simulations - Consolidé'!$A$41:$P$45,13,0)*D2674+VLOOKUP(E2674,'Simulations - Consolidé'!$A$41:$P$45,14,0)),"")*$B$6</f>
        <v>18304.62857142857</v>
      </c>
      <c r="G2674" s="119" t="str" cm="1">
        <f t="array" ref="G2674">IF(SUMIF('BDD de référence'!$B$6:$B$4786,A2674,'BDD de référence'!$I$6:$I$4786)&gt;0,IFERROR((VLOOKUP(E2674,'Volet 1 - Domaines 2&amp;3'!$A$39:$L$43,11,0)*D2674+VLOOKUP(E2674,'Volet 1 - Domaines 2&amp;3'!$A$39:$L$43,12,0))*$B$6,error),"")</f>
        <v/>
      </c>
      <c r="H2674" s="119" t="str" cm="1">
        <f t="array" ref="H2674">IF(SUMIF('BDD de référence'!$B$6:$B$4786,A2674,'BDD de référence'!$J$6:$J$4786)&gt;0,IFERROR((VLOOKUP(E2674,'Volet 1 - Domaines 2&amp;3'!$A$39:$L$43,11,0)*D2674+VLOOKUP(E2674,'Volet 1 - Domaines 2&amp;3'!$A$39:$L$43,12,0))*$B$6,error),"")</f>
        <v/>
      </c>
      <c r="I2674" s="119">
        <f>IFERROR((VLOOKUP(E2674,'Simulations - Consolidé'!$A$41:$P$45,15,0)*D2674+VLOOKUP(E2674,'Simulations - Consolidé'!$A$41:$P$45,16,0)),"")*$C$6</f>
        <v>7957.3923344947734</v>
      </c>
      <c r="J2674" s="167">
        <v>5565.25</v>
      </c>
      <c r="K2674" s="167">
        <v>6678.3</v>
      </c>
      <c r="L2674" s="167">
        <v>4903.1000000000004</v>
      </c>
      <c r="M2674" s="167">
        <v>5883.72</v>
      </c>
      <c r="N2674" s="167">
        <v>5074.3</v>
      </c>
      <c r="O2674" s="167">
        <v>6089.16</v>
      </c>
    </row>
    <row r="2675" spans="1:15">
      <c r="A2675" s="1" t="s">
        <v>11143</v>
      </c>
      <c r="B2675" s="1" t="str">
        <f>VLOOKUP(A2675,'BDD de référence'!$B$5:$D$5006,3,0)</f>
        <v>94</v>
      </c>
      <c r="C2675" s="1" t="str">
        <f>VLOOKUP(A2675,'BDD de référence'!$B$5:$E$5006,4,0)</f>
        <v>Ile-de-France</v>
      </c>
      <c r="D2675" s="201">
        <v>71044.5</v>
      </c>
      <c r="E2675" s="189" t="str">
        <f t="shared" si="41"/>
        <v>Tranche C</v>
      </c>
      <c r="F2675" s="119">
        <f>IFERROR((VLOOKUP(E2675,'Simulations - Consolidé'!$A$41:$P$45,13,0)*D2675+VLOOKUP(E2675,'Simulations - Consolidé'!$A$41:$P$45,14,0)),"")*$B$6</f>
        <v>61083.412771084339</v>
      </c>
      <c r="G2675" s="119" t="str" cm="1">
        <f t="array" ref="G2675">IF(SUMIF('BDD de référence'!$B$6:$B$4786,A2675,'BDD de référence'!$I$6:$I$4786)&gt;0,IFERROR((VLOOKUP(E2675,'Volet 1 - Domaines 2&amp;3'!$A$39:$L$43,11,0)*D2675+VLOOKUP(E2675,'Volet 1 - Domaines 2&amp;3'!$A$39:$L$43,12,0))*$B$6,error),"")</f>
        <v/>
      </c>
      <c r="H2675" s="119" cm="1">
        <f t="array" ref="H2675">IF(SUMIF('BDD de référence'!$B$6:$B$4786,A2675,'BDD de référence'!$J$6:$J$4786)&gt;0,IFERROR((VLOOKUP(E2675,'Volet 1 - Domaines 2&amp;3'!$A$39:$L$43,11,0)*D2675+VLOOKUP(E2675,'Volet 1 - Domaines 2&amp;3'!$A$39:$L$43,12,0))*$B$6,error),"")</f>
        <v>27270.281686746988</v>
      </c>
      <c r="I2675" s="119">
        <f>IFERROR((VLOOKUP(E2675,'Simulations - Consolidé'!$A$41:$P$45,15,0)*D2675+VLOOKUP(E2675,'Simulations - Consolidé'!$A$41:$P$45,16,0)),"")*$C$6</f>
        <v>26554.195221863061</v>
      </c>
      <c r="J2675" s="167">
        <v>16097.2</v>
      </c>
      <c r="K2675" s="167">
        <v>19316.64</v>
      </c>
      <c r="L2675" s="167">
        <v>12215.27</v>
      </c>
      <c r="M2675" s="167">
        <v>14658.33</v>
      </c>
      <c r="N2675" s="167">
        <v>9006.17</v>
      </c>
      <c r="O2675" s="167">
        <v>10807.41</v>
      </c>
    </row>
    <row r="2676" spans="1:15">
      <c r="A2676" s="1" t="s">
        <v>11204</v>
      </c>
      <c r="B2676" s="1" t="str">
        <f>VLOOKUP(A2676,'BDD de référence'!$B$5:$D$5006,3,0)</f>
        <v>94</v>
      </c>
      <c r="C2676" s="1" t="str">
        <f>VLOOKUP(A2676,'BDD de référence'!$B$5:$E$5006,4,0)</f>
        <v>Ile-de-France</v>
      </c>
      <c r="D2676" s="201">
        <v>16293</v>
      </c>
      <c r="E2676" s="189" t="str">
        <f t="shared" si="41"/>
        <v>Tranche B</v>
      </c>
      <c r="F2676" s="119">
        <f>IFERROR((VLOOKUP(E2676,'Simulations - Consolidé'!$A$41:$P$45,13,0)*D2676+VLOOKUP(E2676,'Simulations - Consolidé'!$A$41:$P$45,14,0)),"")*$B$6</f>
        <v>32630.787096774187</v>
      </c>
      <c r="G2676" s="119" t="str" cm="1">
        <f t="array" ref="G2676">IF(SUMIF('BDD de référence'!$B$6:$B$4786,A2676,'BDD de référence'!$I$6:$I$4786)&gt;0,IFERROR((VLOOKUP(E2676,'Volet 1 - Domaines 2&amp;3'!$A$39:$L$43,11,0)*D2676+VLOOKUP(E2676,'Volet 1 - Domaines 2&amp;3'!$A$39:$L$43,12,0))*$B$6,error),"")</f>
        <v/>
      </c>
      <c r="H2676" s="119" t="str" cm="1">
        <f t="array" ref="H2676">IF(SUMIF('BDD de référence'!$B$6:$B$4786,A2676,'BDD de référence'!$J$6:$J$4786)&gt;0,IFERROR((VLOOKUP(E2676,'Volet 1 - Domaines 2&amp;3'!$A$39:$L$43,11,0)*D2676+VLOOKUP(E2676,'Volet 1 - Domaines 2&amp;3'!$A$39:$L$43,12,0))*$B$6,error),"")</f>
        <v/>
      </c>
      <c r="I2676" s="119">
        <f>IFERROR((VLOOKUP(E2676,'Simulations - Consolidé'!$A$41:$P$45,15,0)*D2676+VLOOKUP(E2676,'Simulations - Consolidé'!$A$41:$P$45,16,0)),"")*$C$6</f>
        <v>14185.263257277733</v>
      </c>
      <c r="J2676" s="167">
        <v>8997.94</v>
      </c>
      <c r="K2676" s="167">
        <v>10797.53</v>
      </c>
      <c r="L2676" s="167">
        <v>7914.8</v>
      </c>
      <c r="M2676" s="167">
        <v>9497.76</v>
      </c>
      <c r="N2676" s="167">
        <v>6166.1100000000006</v>
      </c>
      <c r="O2676" s="167">
        <v>7399.34</v>
      </c>
    </row>
    <row r="2677" spans="1:15">
      <c r="A2677" s="1" t="s">
        <v>11177</v>
      </c>
      <c r="B2677" s="1" t="str">
        <f>VLOOKUP(A2677,'BDD de référence'!$B$5:$D$5006,3,0)</f>
        <v>94</v>
      </c>
      <c r="C2677" s="1" t="str">
        <f>VLOOKUP(A2677,'BDD de référence'!$B$5:$E$5006,4,0)</f>
        <v>Ile-de-France</v>
      </c>
      <c r="D2677" s="201">
        <v>27625</v>
      </c>
      <c r="E2677" s="189" t="str">
        <f t="shared" si="41"/>
        <v>Tranche C</v>
      </c>
      <c r="F2677" s="119">
        <f>IFERROR((VLOOKUP(E2677,'Simulations - Consolidé'!$A$41:$P$45,13,0)*D2677+VLOOKUP(E2677,'Simulations - Consolidé'!$A$41:$P$45,14,0)),"")*$B$6</f>
        <v>42941.385542168668</v>
      </c>
      <c r="G2677" s="119" t="str" cm="1">
        <f t="array" ref="G2677">IF(SUMIF('BDD de référence'!$B$6:$B$4786,A2677,'BDD de référence'!$I$6:$I$4786)&gt;0,IFERROR((VLOOKUP(E2677,'Volet 1 - Domaines 2&amp;3'!$A$39:$L$43,11,0)*D2677+VLOOKUP(E2677,'Volet 1 - Domaines 2&amp;3'!$A$39:$L$43,12,0))*$B$6,error),"")</f>
        <v/>
      </c>
      <c r="H2677" s="119" cm="1">
        <f t="array" ref="H2677">IF(SUMIF('BDD de référence'!$B$6:$B$4786,A2677,'BDD de référence'!$J$6:$J$4786)&gt;0,IFERROR((VLOOKUP(E2677,'Volet 1 - Domaines 2&amp;3'!$A$39:$L$43,11,0)*D2677+VLOOKUP(E2677,'Volet 1 - Domaines 2&amp;3'!$A$39:$L$43,12,0))*$B$6,error),"")</f>
        <v>22645.843373493975</v>
      </c>
      <c r="I2677" s="119">
        <f>IFERROR((VLOOKUP(E2677,'Simulations - Consolidé'!$A$41:$P$45,15,0)*D2677+VLOOKUP(E2677,'Simulations - Consolidé'!$A$41:$P$45,16,0)),"")*$C$6</f>
        <v>18667.488980311493</v>
      </c>
      <c r="J2677" s="167">
        <v>11389.06</v>
      </c>
      <c r="K2677" s="167">
        <v>13666.880000000001</v>
      </c>
      <c r="L2677" s="167">
        <v>9861.2000000000007</v>
      </c>
      <c r="M2677" s="167">
        <v>11833.44</v>
      </c>
      <c r="N2677" s="167">
        <v>6913.66</v>
      </c>
      <c r="O2677" s="167">
        <v>8296.4</v>
      </c>
    </row>
    <row r="2678" spans="1:15">
      <c r="A2678" s="1" t="s">
        <v>11140</v>
      </c>
      <c r="B2678" s="1" t="str">
        <f>VLOOKUP(A2678,'BDD de référence'!$B$5:$D$5006,3,0)</f>
        <v>94</v>
      </c>
      <c r="C2678" s="1" t="str">
        <f>VLOOKUP(A2678,'BDD de référence'!$B$5:$E$5006,4,0)</f>
        <v>Ile-de-France</v>
      </c>
      <c r="D2678" s="201">
        <v>72663.5</v>
      </c>
      <c r="E2678" s="189" t="str">
        <f t="shared" si="41"/>
        <v>Tranche C</v>
      </c>
      <c r="F2678" s="119">
        <f>IFERROR((VLOOKUP(E2678,'Simulations - Consolidé'!$A$41:$P$45,13,0)*D2678+VLOOKUP(E2678,'Simulations - Consolidé'!$A$41:$P$45,14,0)),"")*$B$6</f>
        <v>61759.881686746994</v>
      </c>
      <c r="G2678" s="119" t="str" cm="1">
        <f t="array" ref="G2678">IF(SUMIF('BDD de référence'!$B$6:$B$4786,A2678,'BDD de référence'!$I$6:$I$4786)&gt;0,IFERROR((VLOOKUP(E2678,'Volet 1 - Domaines 2&amp;3'!$A$39:$L$43,11,0)*D2678+VLOOKUP(E2678,'Volet 1 - Domaines 2&amp;3'!$A$39:$L$43,12,0))*$B$6,error),"")</f>
        <v/>
      </c>
      <c r="H2678" s="119" cm="1">
        <f t="array" ref="H2678">IF(SUMIF('BDD de référence'!$B$6:$B$4786,A2678,'BDD de référence'!$J$6:$J$4786)&gt;0,IFERROR((VLOOKUP(E2678,'Volet 1 - Domaines 2&amp;3'!$A$39:$L$43,11,0)*D2678+VLOOKUP(E2678,'Volet 1 - Domaines 2&amp;3'!$A$39:$L$43,12,0))*$B$6,error),"")</f>
        <v>27442.714939759033</v>
      </c>
      <c r="I2678" s="119">
        <f>IFERROR((VLOOKUP(E2678,'Simulations - Consolidé'!$A$41:$P$45,15,0)*D2678+VLOOKUP(E2678,'Simulations - Consolidé'!$A$41:$P$45,16,0)),"")*$C$6</f>
        <v>26848.269944166914</v>
      </c>
      <c r="J2678" s="167">
        <v>16272.75</v>
      </c>
      <c r="K2678" s="167">
        <v>19527.3</v>
      </c>
      <c r="L2678" s="167">
        <v>12303.050000000001</v>
      </c>
      <c r="M2678" s="167">
        <v>14763.66</v>
      </c>
      <c r="N2678" s="167">
        <v>9084.2000000000007</v>
      </c>
      <c r="O2678" s="167">
        <v>10901.04</v>
      </c>
    </row>
    <row r="2679" spans="1:15">
      <c r="A2679" s="1" t="s">
        <v>11169</v>
      </c>
      <c r="B2679" s="1" t="str">
        <f>VLOOKUP(A2679,'BDD de référence'!$B$5:$D$5006,3,0)</f>
        <v>94</v>
      </c>
      <c r="C2679" s="1" t="str">
        <f>VLOOKUP(A2679,'BDD de référence'!$B$5:$E$5006,4,0)</f>
        <v>Ile-de-France</v>
      </c>
      <c r="D2679" s="201">
        <v>32794</v>
      </c>
      <c r="E2679" s="189" t="str">
        <f t="shared" si="41"/>
        <v>Tranche C</v>
      </c>
      <c r="F2679" s="119">
        <f>IFERROR((VLOOKUP(E2679,'Simulations - Consolidé'!$A$41:$P$45,13,0)*D2679+VLOOKUP(E2679,'Simulations - Consolidé'!$A$41:$P$45,14,0)),"")*$B$6</f>
        <v>45101.155662650599</v>
      </c>
      <c r="G2679" s="119" t="str" cm="1">
        <f t="array" ref="G2679">IF(SUMIF('BDD de référence'!$B$6:$B$4786,A2679,'BDD de référence'!$I$6:$I$4786)&gt;0,IFERROR((VLOOKUP(E2679,'Volet 1 - Domaines 2&amp;3'!$A$39:$L$43,11,0)*D2679+VLOOKUP(E2679,'Volet 1 - Domaines 2&amp;3'!$A$39:$L$43,12,0))*$B$6,error),"")</f>
        <v/>
      </c>
      <c r="H2679" s="119" t="str" cm="1">
        <f t="array" ref="H2679">IF(SUMIF('BDD de référence'!$B$6:$B$4786,A2679,'BDD de référence'!$J$6:$J$4786)&gt;0,IFERROR((VLOOKUP(E2679,'Volet 1 - Domaines 2&amp;3'!$A$39:$L$43,11,0)*D2679+VLOOKUP(E2679,'Volet 1 - Domaines 2&amp;3'!$A$39:$L$43,12,0))*$B$6,error),"")</f>
        <v/>
      </c>
      <c r="I2679" s="119">
        <f>IFERROR((VLOOKUP(E2679,'Simulations - Consolidé'!$A$41:$P$45,15,0)*D2679+VLOOKUP(E2679,'Simulations - Consolidé'!$A$41:$P$45,16,0)),"")*$C$6</f>
        <v>19606.384742873939</v>
      </c>
      <c r="J2679" s="167">
        <v>11949.56</v>
      </c>
      <c r="K2679" s="167">
        <v>14339.48</v>
      </c>
      <c r="L2679" s="167">
        <v>10141.450000000001</v>
      </c>
      <c r="M2679" s="167">
        <v>12169.74</v>
      </c>
      <c r="N2679" s="167">
        <v>7162.77</v>
      </c>
      <c r="O2679" s="167">
        <v>8595.33</v>
      </c>
    </row>
    <row r="2680" spans="1:15">
      <c r="A2680" s="1" t="s">
        <v>11163</v>
      </c>
      <c r="B2680" s="1" t="str">
        <f>VLOOKUP(A2680,'BDD de référence'!$B$5:$D$5006,3,0)</f>
        <v>94</v>
      </c>
      <c r="C2680" s="1" t="str">
        <f>VLOOKUP(A2680,'BDD de référence'!$B$5:$E$5006,4,0)</f>
        <v>Ile-de-France</v>
      </c>
      <c r="D2680" s="201">
        <v>37146</v>
      </c>
      <c r="E2680" s="189" t="str">
        <f t="shared" si="41"/>
        <v>Tranche C</v>
      </c>
      <c r="F2680" s="119">
        <f>IFERROR((VLOOKUP(E2680,'Simulations - Consolidé'!$A$41:$P$45,13,0)*D2680+VLOOKUP(E2680,'Simulations - Consolidé'!$A$41:$P$45,14,0)),"")*$B$6</f>
        <v>46919.557590361444</v>
      </c>
      <c r="G2680" s="119" t="str" cm="1">
        <f t="array" ref="G2680">IF(SUMIF('BDD de référence'!$B$6:$B$4786,A2680,'BDD de référence'!$I$6:$I$4786)&gt;0,IFERROR((VLOOKUP(E2680,'Volet 1 - Domaines 2&amp;3'!$A$39:$L$43,11,0)*D2680+VLOOKUP(E2680,'Volet 1 - Domaines 2&amp;3'!$A$39:$L$43,12,0))*$B$6,error),"")</f>
        <v/>
      </c>
      <c r="H2680" s="119" t="str" cm="1">
        <f t="array" ref="H2680">IF(SUMIF('BDD de référence'!$B$6:$B$4786,A2680,'BDD de référence'!$J$6:$J$4786)&gt;0,IFERROR((VLOOKUP(E2680,'Volet 1 - Domaines 2&amp;3'!$A$39:$L$43,11,0)*D2680+VLOOKUP(E2680,'Volet 1 - Domaines 2&amp;3'!$A$39:$L$43,12,0))*$B$6,error),"")</f>
        <v/>
      </c>
      <c r="I2680" s="119">
        <f>IFERROR((VLOOKUP(E2680,'Simulations - Consolidé'!$A$41:$P$45,15,0)*D2680+VLOOKUP(E2680,'Simulations - Consolidé'!$A$41:$P$45,16,0)),"")*$C$6</f>
        <v>20396.880846312077</v>
      </c>
      <c r="J2680" s="167">
        <v>12421.460000000001</v>
      </c>
      <c r="K2680" s="167">
        <v>14905.76</v>
      </c>
      <c r="L2680" s="167">
        <v>10377.4</v>
      </c>
      <c r="M2680" s="167">
        <v>12452.88</v>
      </c>
      <c r="N2680" s="167">
        <v>7372.5</v>
      </c>
      <c r="O2680" s="167">
        <v>8847</v>
      </c>
    </row>
    <row r="2681" spans="1:15">
      <c r="A2681" s="1" t="s">
        <v>11201</v>
      </c>
      <c r="B2681" s="1" t="str">
        <f>VLOOKUP(A2681,'BDD de référence'!$B$5:$D$5006,3,0)</f>
        <v>94</v>
      </c>
      <c r="C2681" s="1" t="str">
        <f>VLOOKUP(A2681,'BDD de référence'!$B$5:$E$5006,4,0)</f>
        <v>Ile-de-France</v>
      </c>
      <c r="D2681" s="201">
        <v>17173</v>
      </c>
      <c r="E2681" s="189" t="str">
        <f t="shared" si="41"/>
        <v>Tranche B</v>
      </c>
      <c r="F2681" s="119">
        <f>IFERROR((VLOOKUP(E2681,'Simulations - Consolidé'!$A$41:$P$45,13,0)*D2681+VLOOKUP(E2681,'Simulations - Consolidé'!$A$41:$P$45,14,0)),"")*$B$6</f>
        <v>33788.980645161282</v>
      </c>
      <c r="G2681" s="119" t="str" cm="1">
        <f t="array" ref="G2681">IF(SUMIF('BDD de référence'!$B$6:$B$4786,A2681,'BDD de référence'!$I$6:$I$4786)&gt;0,IFERROR((VLOOKUP(E2681,'Volet 1 - Domaines 2&amp;3'!$A$39:$L$43,11,0)*D2681+VLOOKUP(E2681,'Volet 1 - Domaines 2&amp;3'!$A$39:$L$43,12,0))*$B$6,error),"")</f>
        <v/>
      </c>
      <c r="H2681" s="119" cm="1">
        <f t="array" ref="H2681">IF(SUMIF('BDD de référence'!$B$6:$B$4786,A2681,'BDD de référence'!$J$6:$J$4786)&gt;0,IFERROR((VLOOKUP(E2681,'Volet 1 - Domaines 2&amp;3'!$A$39:$L$43,11,0)*D2681+VLOOKUP(E2681,'Volet 1 - Domaines 2&amp;3'!$A$39:$L$43,12,0))*$B$6,error),"")</f>
        <v>18302.364516129033</v>
      </c>
      <c r="I2681" s="119">
        <f>IFERROR((VLOOKUP(E2681,'Simulations - Consolidé'!$A$41:$P$45,15,0)*D2681+VLOOKUP(E2681,'Simulations - Consolidé'!$A$41:$P$45,16,0)),"")*$C$6</f>
        <v>14688.753422501966</v>
      </c>
      <c r="J2681" s="167">
        <v>9258.15</v>
      </c>
      <c r="K2681" s="167">
        <v>11109.78</v>
      </c>
      <c r="L2681" s="167">
        <v>8151.35</v>
      </c>
      <c r="M2681" s="167">
        <v>9781.6200000000008</v>
      </c>
      <c r="N2681" s="167">
        <v>6237.08</v>
      </c>
      <c r="O2681" s="167">
        <v>7484.5</v>
      </c>
    </row>
    <row r="2682" spans="1:15">
      <c r="A2682" s="1" t="s">
        <v>11160</v>
      </c>
      <c r="B2682" s="1" t="str">
        <f>VLOOKUP(A2682,'BDD de référence'!$B$5:$D$5006,3,0)</f>
        <v>94</v>
      </c>
      <c r="C2682" s="1" t="str">
        <f>VLOOKUP(A2682,'BDD de référence'!$B$5:$E$5006,4,0)</f>
        <v>Ile-de-France</v>
      </c>
      <c r="D2682" s="201">
        <v>39764</v>
      </c>
      <c r="E2682" s="189" t="str">
        <f t="shared" si="41"/>
        <v>Tranche C</v>
      </c>
      <c r="F2682" s="119">
        <f>IFERROR((VLOOKUP(E2682,'Simulations - Consolidé'!$A$41:$P$45,13,0)*D2682+VLOOKUP(E2682,'Simulations - Consolidé'!$A$41:$P$45,14,0)),"")*$B$6</f>
        <v>48013.439999999995</v>
      </c>
      <c r="G2682" s="119" t="str" cm="1">
        <f t="array" ref="G2682">IF(SUMIF('BDD de référence'!$B$6:$B$4786,A2682,'BDD de référence'!$I$6:$I$4786)&gt;0,IFERROR((VLOOKUP(E2682,'Volet 1 - Domaines 2&amp;3'!$A$39:$L$43,11,0)*D2682+VLOOKUP(E2682,'Volet 1 - Domaines 2&amp;3'!$A$39:$L$43,12,0))*$B$6,error),"")</f>
        <v/>
      </c>
      <c r="H2682" s="119" t="str" cm="1">
        <f t="array" ref="H2682">IF(SUMIF('BDD de référence'!$B$6:$B$4786,A2682,'BDD de référence'!$J$6:$J$4786)&gt;0,IFERROR((VLOOKUP(E2682,'Volet 1 - Domaines 2&amp;3'!$A$39:$L$43,11,0)*D2682+VLOOKUP(E2682,'Volet 1 - Domaines 2&amp;3'!$A$39:$L$43,12,0))*$B$6,error),"")</f>
        <v/>
      </c>
      <c r="I2682" s="119">
        <f>IFERROR((VLOOKUP(E2682,'Simulations - Consolidé'!$A$41:$P$45,15,0)*D2682+VLOOKUP(E2682,'Simulations - Consolidé'!$A$41:$P$45,16,0)),"")*$C$6</f>
        <v>20872.413658536585</v>
      </c>
      <c r="J2682" s="167">
        <v>12705.34</v>
      </c>
      <c r="K2682" s="167">
        <v>15246.41</v>
      </c>
      <c r="L2682" s="167">
        <v>10519.34</v>
      </c>
      <c r="M2682" s="167">
        <v>12623.210000000001</v>
      </c>
      <c r="N2682" s="167">
        <v>7498.67</v>
      </c>
      <c r="O2682" s="167">
        <v>8998.41</v>
      </c>
    </row>
    <row r="2683" spans="1:15">
      <c r="A2683" s="1" t="s">
        <v>11218</v>
      </c>
      <c r="B2683" s="1" t="str">
        <f>VLOOKUP(A2683,'BDD de référence'!$B$5:$D$5006,3,0)</f>
        <v>94</v>
      </c>
      <c r="C2683" s="1" t="str">
        <f>VLOOKUP(A2683,'BDD de référence'!$B$5:$E$5006,4,0)</f>
        <v>Ile-de-France</v>
      </c>
      <c r="D2683" s="201">
        <v>10993</v>
      </c>
      <c r="E2683" s="189" t="str">
        <f t="shared" si="41"/>
        <v>Tranche B</v>
      </c>
      <c r="F2683" s="119">
        <f>IFERROR((VLOOKUP(E2683,'Simulations - Consolidé'!$A$41:$P$45,13,0)*D2683+VLOOKUP(E2683,'Simulations - Consolidé'!$A$41:$P$45,14,0)),"")*$B$6</f>
        <v>25655.303225806449</v>
      </c>
      <c r="G2683" s="119" t="str" cm="1">
        <f t="array" ref="G2683">IF(SUMIF('BDD de référence'!$B$6:$B$4786,A2683,'BDD de référence'!$I$6:$I$4786)&gt;0,IFERROR((VLOOKUP(E2683,'Volet 1 - Domaines 2&amp;3'!$A$39:$L$43,11,0)*D2683+VLOOKUP(E2683,'Volet 1 - Domaines 2&amp;3'!$A$39:$L$43,12,0))*$B$6,error),"")</f>
        <v/>
      </c>
      <c r="H2683" s="119" t="str" cm="1">
        <f t="array" ref="H2683">IF(SUMIF('BDD de référence'!$B$6:$B$4786,A2683,'BDD de référence'!$J$6:$J$4786)&gt;0,IFERROR((VLOOKUP(E2683,'Volet 1 - Domaines 2&amp;3'!$A$39:$L$43,11,0)*D2683+VLOOKUP(E2683,'Volet 1 - Domaines 2&amp;3'!$A$39:$L$43,12,0))*$B$6,error),"")</f>
        <v/>
      </c>
      <c r="I2683" s="119">
        <f>IFERROR((VLOOKUP(E2683,'Simulations - Consolidé'!$A$41:$P$45,15,0)*D2683+VLOOKUP(E2683,'Simulations - Consolidé'!$A$41:$P$45,16,0)),"")*$C$6</f>
        <v>11152.879307631787</v>
      </c>
      <c r="J2683" s="167">
        <v>7430.74</v>
      </c>
      <c r="K2683" s="167">
        <v>8916.89</v>
      </c>
      <c r="L2683" s="167">
        <v>6490.06</v>
      </c>
      <c r="M2683" s="167">
        <v>7788.08</v>
      </c>
      <c r="N2683" s="167">
        <v>5738.6900000000005</v>
      </c>
      <c r="O2683" s="167">
        <v>6886.43</v>
      </c>
    </row>
    <row r="2684" spans="1:15">
      <c r="A2684" s="1" t="s">
        <v>11197</v>
      </c>
      <c r="B2684" s="1" t="str">
        <f>VLOOKUP(A2684,'BDD de référence'!$B$5:$D$5006,3,0)</f>
        <v>94</v>
      </c>
      <c r="C2684" s="1" t="str">
        <f>VLOOKUP(A2684,'BDD de référence'!$B$5:$E$5006,4,0)</f>
        <v>Ile-de-France</v>
      </c>
      <c r="D2684" s="201">
        <v>18242</v>
      </c>
      <c r="E2684" s="189" t="str">
        <f t="shared" si="41"/>
        <v>Tranche B</v>
      </c>
      <c r="F2684" s="119">
        <f>IFERROR((VLOOKUP(E2684,'Simulations - Consolidé'!$A$41:$P$45,13,0)*D2684+VLOOKUP(E2684,'Simulations - Consolidé'!$A$41:$P$45,14,0)),"")*$B$6</f>
        <v>35195.922580645158</v>
      </c>
      <c r="G2684" s="119" t="str" cm="1">
        <f t="array" ref="G2684">IF(SUMIF('BDD de référence'!$B$6:$B$4786,A2684,'BDD de référence'!$I$6:$I$4786)&gt;0,IFERROR((VLOOKUP(E2684,'Volet 1 - Domaines 2&amp;3'!$A$39:$L$43,11,0)*D2684+VLOOKUP(E2684,'Volet 1 - Domaines 2&amp;3'!$A$39:$L$43,12,0))*$B$6,error),"")</f>
        <v/>
      </c>
      <c r="H2684" s="119" t="str" cm="1">
        <f t="array" ref="H2684">IF(SUMIF('BDD de référence'!$B$6:$B$4786,A2684,'BDD de référence'!$J$6:$J$4786)&gt;0,IFERROR((VLOOKUP(E2684,'Volet 1 - Domaines 2&amp;3'!$A$39:$L$43,11,0)*D2684+VLOOKUP(E2684,'Volet 1 - Domaines 2&amp;3'!$A$39:$L$43,12,0))*$B$6,error),"")</f>
        <v/>
      </c>
      <c r="I2684" s="119">
        <f>IFERROR((VLOOKUP(E2684,'Simulations - Consolidé'!$A$41:$P$45,15,0)*D2684+VLOOKUP(E2684,'Simulations - Consolidé'!$A$41:$P$45,16,0)),"")*$C$6</f>
        <v>15300.379543666404</v>
      </c>
      <c r="J2684" s="167">
        <v>9574.25</v>
      </c>
      <c r="K2684" s="167">
        <v>11489.1</v>
      </c>
      <c r="L2684" s="167">
        <v>8438.7199999999993</v>
      </c>
      <c r="M2684" s="167">
        <v>10126.469999999999</v>
      </c>
      <c r="N2684" s="167">
        <v>6323.29</v>
      </c>
      <c r="O2684" s="167">
        <v>7587.95</v>
      </c>
    </row>
    <row r="2685" spans="1:15">
      <c r="A2685" s="1" t="s">
        <v>11166</v>
      </c>
      <c r="B2685" s="1" t="str">
        <f>VLOOKUP(A2685,'BDD de référence'!$B$5:$D$5006,3,0)</f>
        <v>94</v>
      </c>
      <c r="C2685" s="1" t="str">
        <f>VLOOKUP(A2685,'BDD de référence'!$B$5:$E$5006,4,0)</f>
        <v>Ile-de-France</v>
      </c>
      <c r="D2685" s="201">
        <v>32815.5</v>
      </c>
      <c r="E2685" s="189" t="str">
        <f t="shared" si="41"/>
        <v>Tranche C</v>
      </c>
      <c r="F2685" s="119">
        <f>IFERROR((VLOOKUP(E2685,'Simulations - Consolidé'!$A$41:$P$45,13,0)*D2685+VLOOKUP(E2685,'Simulations - Consolidé'!$A$41:$P$45,14,0)),"")*$B$6</f>
        <v>45110.139036144581</v>
      </c>
      <c r="G2685" s="119" t="str" cm="1">
        <f t="array" ref="G2685">IF(SUMIF('BDD de référence'!$B$6:$B$4786,A2685,'BDD de référence'!$I$6:$I$4786)&gt;0,IFERROR((VLOOKUP(E2685,'Volet 1 - Domaines 2&amp;3'!$A$39:$L$43,11,0)*D2685+VLOOKUP(E2685,'Volet 1 - Domaines 2&amp;3'!$A$39:$L$43,12,0))*$B$6,error),"")</f>
        <v/>
      </c>
      <c r="H2685" s="119" t="str" cm="1">
        <f t="array" ref="H2685">IF(SUMIF('BDD de référence'!$B$6:$B$4786,A2685,'BDD de référence'!$J$6:$J$4786)&gt;0,IFERROR((VLOOKUP(E2685,'Volet 1 - Domaines 2&amp;3'!$A$39:$L$43,11,0)*D2685+VLOOKUP(E2685,'Volet 1 - Domaines 2&amp;3'!$A$39:$L$43,12,0))*$B$6,error),"")</f>
        <v/>
      </c>
      <c r="I2685" s="119">
        <f>IFERROR((VLOOKUP(E2685,'Simulations - Consolidé'!$A$41:$P$45,15,0)*D2685+VLOOKUP(E2685,'Simulations - Consolidé'!$A$41:$P$45,16,0)),"")*$C$6</f>
        <v>19610.28999706142</v>
      </c>
      <c r="J2685" s="167">
        <v>11951.89</v>
      </c>
      <c r="K2685" s="167">
        <v>14342.27</v>
      </c>
      <c r="L2685" s="167">
        <v>10142.61</v>
      </c>
      <c r="M2685" s="167">
        <v>12171.14</v>
      </c>
      <c r="N2685" s="167">
        <v>7163.8</v>
      </c>
      <c r="O2685" s="167">
        <v>8596.56</v>
      </c>
    </row>
    <row r="2686" spans="1:15">
      <c r="A2686" s="1" t="s">
        <v>11215</v>
      </c>
      <c r="B2686" s="1" t="str">
        <f>VLOOKUP(A2686,'BDD de référence'!$B$5:$D$5006,3,0)</f>
        <v>94</v>
      </c>
      <c r="C2686" s="1" t="str">
        <f>VLOOKUP(A2686,'BDD de référence'!$B$5:$E$5006,4,0)</f>
        <v>Ile-de-France</v>
      </c>
      <c r="D2686" s="201">
        <v>12600</v>
      </c>
      <c r="E2686" s="189" t="str">
        <f t="shared" si="41"/>
        <v>Tranche B</v>
      </c>
      <c r="F2686" s="119">
        <f>IFERROR((VLOOKUP(E2686,'Simulations - Consolidé'!$A$41:$P$45,13,0)*D2686+VLOOKUP(E2686,'Simulations - Consolidé'!$A$41:$P$45,14,0)),"")*$B$6</f>
        <v>27770.322580645159</v>
      </c>
      <c r="G2686" s="119" t="str" cm="1">
        <f t="array" ref="G2686">IF(SUMIF('BDD de référence'!$B$6:$B$4786,A2686,'BDD de référence'!$I$6:$I$4786)&gt;0,IFERROR((VLOOKUP(E2686,'Volet 1 - Domaines 2&amp;3'!$A$39:$L$43,11,0)*D2686+VLOOKUP(E2686,'Volet 1 - Domaines 2&amp;3'!$A$39:$L$43,12,0))*$B$6,error),"")</f>
        <v/>
      </c>
      <c r="H2686" s="119" t="str" cm="1">
        <f t="array" ref="H2686">IF(SUMIF('BDD de référence'!$B$6:$B$4786,A2686,'BDD de référence'!$J$6:$J$4786)&gt;0,IFERROR((VLOOKUP(E2686,'Volet 1 - Domaines 2&amp;3'!$A$39:$L$43,11,0)*D2686+VLOOKUP(E2686,'Volet 1 - Domaines 2&amp;3'!$A$39:$L$43,12,0))*$B$6,error),"")</f>
        <v/>
      </c>
      <c r="I2686" s="119">
        <f>IFERROR((VLOOKUP(E2686,'Simulations - Consolidé'!$A$41:$P$45,15,0)*D2686+VLOOKUP(E2686,'Simulations - Consolidé'!$A$41:$P$45,16,0)),"")*$C$6</f>
        <v>12072.321007081038</v>
      </c>
      <c r="J2686" s="167">
        <v>7905.92</v>
      </c>
      <c r="K2686" s="167">
        <v>9487.11</v>
      </c>
      <c r="L2686" s="167">
        <v>6922.05</v>
      </c>
      <c r="M2686" s="167">
        <v>8306.4599999999991</v>
      </c>
      <c r="N2686" s="167">
        <v>5868.29</v>
      </c>
      <c r="O2686" s="167">
        <v>7041.95</v>
      </c>
    </row>
    <row r="2687" spans="1:15">
      <c r="A2687" s="1" t="s">
        <v>11181</v>
      </c>
      <c r="B2687" s="1" t="str">
        <f>VLOOKUP(A2687,'BDD de référence'!$B$5:$D$5006,3,0)</f>
        <v>94</v>
      </c>
      <c r="C2687" s="1" t="str">
        <f>VLOOKUP(A2687,'BDD de référence'!$B$5:$E$5006,4,0)</f>
        <v>Ile-de-France</v>
      </c>
      <c r="D2687" s="201">
        <v>26070</v>
      </c>
      <c r="E2687" s="189" t="str">
        <f t="shared" si="41"/>
        <v>Tranche C</v>
      </c>
      <c r="F2687" s="119">
        <f>IFERROR((VLOOKUP(E2687,'Simulations - Consolidé'!$A$41:$P$45,13,0)*D2687+VLOOKUP(E2687,'Simulations - Consolidé'!$A$41:$P$45,14,0)),"")*$B$6</f>
        <v>42291.657831325298</v>
      </c>
      <c r="G2687" s="119" t="str" cm="1">
        <f t="array" ref="G2687">IF(SUMIF('BDD de référence'!$B$6:$B$4786,A2687,'BDD de référence'!$I$6:$I$4786)&gt;0,IFERROR((VLOOKUP(E2687,'Volet 1 - Domaines 2&amp;3'!$A$39:$L$43,11,0)*D2687+VLOOKUP(E2687,'Volet 1 - Domaines 2&amp;3'!$A$39:$L$43,12,0))*$B$6,error),"")</f>
        <v/>
      </c>
      <c r="H2687" s="119" t="str" cm="1">
        <f t="array" ref="H2687">IF(SUMIF('BDD de référence'!$B$6:$B$4786,A2687,'BDD de référence'!$J$6:$J$4786)&gt;0,IFERROR((VLOOKUP(E2687,'Volet 1 - Domaines 2&amp;3'!$A$39:$L$43,11,0)*D2687+VLOOKUP(E2687,'Volet 1 - Domaines 2&amp;3'!$A$39:$L$43,12,0))*$B$6,error),"")</f>
        <v/>
      </c>
      <c r="I2687" s="119">
        <f>IFERROR((VLOOKUP(E2687,'Simulations - Consolidé'!$A$41:$P$45,15,0)*D2687+VLOOKUP(E2687,'Simulations - Consolidé'!$A$41:$P$45,16,0)),"")*$C$6</f>
        <v>18385.039200705261</v>
      </c>
      <c r="J2687" s="167">
        <v>11220.45</v>
      </c>
      <c r="K2687" s="167">
        <v>13464.54</v>
      </c>
      <c r="L2687" s="167">
        <v>9776.9</v>
      </c>
      <c r="M2687" s="167">
        <v>11732.28</v>
      </c>
      <c r="N2687" s="167">
        <v>6838.72</v>
      </c>
      <c r="O2687" s="167">
        <v>8206.4699999999993</v>
      </c>
    </row>
    <row r="2688" spans="1:15">
      <c r="A2688" s="1" t="s">
        <v>11194</v>
      </c>
      <c r="B2688" s="1" t="str">
        <f>VLOOKUP(A2688,'BDD de référence'!$B$5:$D$5006,3,0)</f>
        <v>94</v>
      </c>
      <c r="C2688" s="1" t="str">
        <f>VLOOKUP(A2688,'BDD de référence'!$B$5:$E$5006,4,0)</f>
        <v>Ile-de-France</v>
      </c>
      <c r="D2688" s="201">
        <v>22097.25</v>
      </c>
      <c r="E2688" s="189" t="str">
        <f t="shared" si="41"/>
        <v>Tranche B</v>
      </c>
      <c r="F2688" s="119">
        <f>IFERROR((VLOOKUP(E2688,'Simulations - Consolidé'!$A$41:$P$45,13,0)*D2688+VLOOKUP(E2688,'Simulations - Consolidé'!$A$41:$P$45,14,0)),"")*$B$6</f>
        <v>40269.929032258064</v>
      </c>
      <c r="G2688" s="119" t="str" cm="1">
        <f t="array" ref="G2688">IF(SUMIF('BDD de référence'!$B$6:$B$4786,A2688,'BDD de référence'!$I$6:$I$4786)&gt;0,IFERROR((VLOOKUP(E2688,'Volet 1 - Domaines 2&amp;3'!$A$39:$L$43,11,0)*D2688+VLOOKUP(E2688,'Volet 1 - Domaines 2&amp;3'!$A$39:$L$43,12,0))*$B$6,error),"")</f>
        <v/>
      </c>
      <c r="H2688" s="119" t="str" cm="1">
        <f t="array" ref="H2688">IF(SUMIF('BDD de référence'!$B$6:$B$4786,A2688,'BDD de référence'!$J$6:$J$4786)&gt;0,IFERROR((VLOOKUP(E2688,'Volet 1 - Domaines 2&amp;3'!$A$39:$L$43,11,0)*D2688+VLOOKUP(E2688,'Volet 1 - Domaines 2&amp;3'!$A$39:$L$43,12,0))*$B$6,error),"")</f>
        <v/>
      </c>
      <c r="I2688" s="119">
        <f>IFERROR((VLOOKUP(E2688,'Simulations - Consolidé'!$A$41:$P$45,15,0)*D2688+VLOOKUP(E2688,'Simulations - Consolidé'!$A$41:$P$45,16,0)),"")*$C$6</f>
        <v>17506.152793076319</v>
      </c>
      <c r="J2688" s="167">
        <v>10714.25</v>
      </c>
      <c r="K2688" s="167">
        <v>12857.1</v>
      </c>
      <c r="L2688" s="167">
        <v>9475.08</v>
      </c>
      <c r="M2688" s="167">
        <v>11370.1</v>
      </c>
      <c r="N2688" s="167">
        <v>6634.2</v>
      </c>
      <c r="O2688" s="167">
        <v>7961.04</v>
      </c>
    </row>
    <row r="2689" spans="1:15">
      <c r="A2689" s="1" t="s">
        <v>11269</v>
      </c>
      <c r="B2689" s="1" t="str">
        <f>VLOOKUP(A2689,'BDD de référence'!$B$5:$D$5006,3,0)</f>
        <v>94</v>
      </c>
      <c r="C2689" s="1" t="str">
        <f>VLOOKUP(A2689,'BDD de référence'!$B$5:$E$5006,4,0)</f>
        <v>Ile-de-France</v>
      </c>
      <c r="D2689" s="201">
        <v>2602.5</v>
      </c>
      <c r="E2689" s="189" t="str">
        <f t="shared" si="41"/>
        <v>Tranche A</v>
      </c>
      <c r="F2689" s="119">
        <f>IFERROR((VLOOKUP(E2689,'Simulations - Consolidé'!$A$41:$P$45,13,0)*D2689+VLOOKUP(E2689,'Simulations - Consolidé'!$A$41:$P$45,14,0)),"")*$B$6</f>
        <v>17196.107142857141</v>
      </c>
      <c r="G2689" s="119" t="str" cm="1">
        <f t="array" ref="G2689">IF(SUMIF('BDD de référence'!$B$6:$B$4786,A2689,'BDD de référence'!$I$6:$I$4786)&gt;0,IFERROR((VLOOKUP(E2689,'Volet 1 - Domaines 2&amp;3'!$A$39:$L$43,11,0)*D2689+VLOOKUP(E2689,'Volet 1 - Domaines 2&amp;3'!$A$39:$L$43,12,0))*$B$6,error),"")</f>
        <v/>
      </c>
      <c r="H2689" s="119" t="str" cm="1">
        <f t="array" ref="H2689">IF(SUMIF('BDD de référence'!$B$6:$B$4786,A2689,'BDD de référence'!$J$6:$J$4786)&gt;0,IFERROR((VLOOKUP(E2689,'Volet 1 - Domaines 2&amp;3'!$A$39:$L$43,11,0)*D2689+VLOOKUP(E2689,'Volet 1 - Domaines 2&amp;3'!$A$39:$L$43,12,0))*$B$6,error),"")</f>
        <v/>
      </c>
      <c r="I2689" s="119">
        <f>IFERROR((VLOOKUP(E2689,'Simulations - Consolidé'!$A$41:$P$45,15,0)*D2689+VLOOKUP(E2689,'Simulations - Consolidé'!$A$41:$P$45,16,0)),"")*$C$6</f>
        <v>7475.4956445993039</v>
      </c>
      <c r="J2689" s="167">
        <v>5202.99</v>
      </c>
      <c r="K2689" s="167">
        <v>6243.59</v>
      </c>
      <c r="L2689" s="167">
        <v>4631.3999999999996</v>
      </c>
      <c r="M2689" s="167">
        <v>5557.68</v>
      </c>
      <c r="N2689" s="167">
        <v>4893.16</v>
      </c>
      <c r="O2689" s="167">
        <v>5871.8</v>
      </c>
    </row>
    <row r="2690" spans="1:15">
      <c r="A2690" s="1" t="s">
        <v>11174</v>
      </c>
      <c r="B2690" s="1" t="str">
        <f>VLOOKUP(A2690,'BDD de référence'!$B$5:$D$5006,3,0)</f>
        <v>94</v>
      </c>
      <c r="C2690" s="1" t="str">
        <f>VLOOKUP(A2690,'BDD de référence'!$B$5:$E$5006,4,0)</f>
        <v>Ile-de-France</v>
      </c>
      <c r="D2690" s="201">
        <v>30997</v>
      </c>
      <c r="E2690" s="189" t="str">
        <f t="shared" si="41"/>
        <v>Tranche C</v>
      </c>
      <c r="F2690" s="119">
        <f>IFERROR((VLOOKUP(E2690,'Simulations - Consolidé'!$A$41:$P$45,13,0)*D2690+VLOOKUP(E2690,'Simulations - Consolidé'!$A$41:$P$45,14,0)),"")*$B$6</f>
        <v>44350.31277108434</v>
      </c>
      <c r="G2690" s="119" t="str" cm="1">
        <f t="array" ref="G2690">IF(SUMIF('BDD de référence'!$B$6:$B$4786,A2690,'BDD de référence'!$I$6:$I$4786)&gt;0,IFERROR((VLOOKUP(E2690,'Volet 1 - Domaines 2&amp;3'!$A$39:$L$43,11,0)*D2690+VLOOKUP(E2690,'Volet 1 - Domaines 2&amp;3'!$A$39:$L$43,12,0))*$B$6,error),"")</f>
        <v/>
      </c>
      <c r="H2690" s="119" cm="1">
        <f t="array" ref="H2690">IF(SUMIF('BDD de référence'!$B$6:$B$4786,A2690,'BDD de référence'!$J$6:$J$4786)&gt;0,IFERROR((VLOOKUP(E2690,'Volet 1 - Domaines 2&amp;3'!$A$39:$L$43,11,0)*D2690+VLOOKUP(E2690,'Volet 1 - Domaines 2&amp;3'!$A$39:$L$43,12,0))*$B$6,error),"")</f>
        <v>23004.981686746989</v>
      </c>
      <c r="I2690" s="119">
        <f>IFERROR((VLOOKUP(E2690,'Simulations - Consolidé'!$A$41:$P$45,15,0)*D2690+VLOOKUP(E2690,'Simulations - Consolidé'!$A$41:$P$45,16,0)),"")*$C$6</f>
        <v>19279.978148692331</v>
      </c>
      <c r="J2690" s="167">
        <v>11754.7</v>
      </c>
      <c r="K2690" s="167">
        <v>14105.64</v>
      </c>
      <c r="L2690" s="167">
        <v>10044.02</v>
      </c>
      <c r="M2690" s="167">
        <v>12052.83</v>
      </c>
      <c r="N2690" s="167">
        <v>7076.17</v>
      </c>
      <c r="O2690" s="167">
        <v>8491.41</v>
      </c>
    </row>
    <row r="2691" spans="1:15">
      <c r="A2691" s="1" t="s">
        <v>11210</v>
      </c>
      <c r="B2691" s="1" t="str">
        <f>VLOOKUP(A2691,'BDD de référence'!$B$5:$D$5006,3,0)</f>
        <v>94</v>
      </c>
      <c r="C2691" s="1" t="str">
        <f>VLOOKUP(A2691,'BDD de référence'!$B$5:$E$5006,4,0)</f>
        <v>Ile-de-France</v>
      </c>
      <c r="D2691" s="201">
        <v>15214</v>
      </c>
      <c r="E2691" s="189" t="str">
        <f t="shared" si="41"/>
        <v>Tranche B</v>
      </c>
      <c r="F2691" s="119">
        <f>IFERROR((VLOOKUP(E2691,'Simulations - Consolidé'!$A$41:$P$45,13,0)*D2691+VLOOKUP(E2691,'Simulations - Consolidé'!$A$41:$P$45,14,0)),"")*$B$6</f>
        <v>31210.683870967743</v>
      </c>
      <c r="G2691" s="119" t="str" cm="1">
        <f t="array" ref="G2691">IF(SUMIF('BDD de référence'!$B$6:$B$4786,A2691,'BDD de référence'!$I$6:$I$4786)&gt;0,IFERROR((VLOOKUP(E2691,'Volet 1 - Domaines 2&amp;3'!$A$39:$L$43,11,0)*D2691+VLOOKUP(E2691,'Volet 1 - Domaines 2&amp;3'!$A$39:$L$43,12,0))*$B$6,error),"")</f>
        <v/>
      </c>
      <c r="H2691" s="119" cm="1">
        <f t="array" ref="H2691">IF(SUMIF('BDD de référence'!$B$6:$B$4786,A2691,'BDD de référence'!$J$6:$J$4786)&gt;0,IFERROR((VLOOKUP(E2691,'Volet 1 - Domaines 2&amp;3'!$A$39:$L$43,11,0)*D2691+VLOOKUP(E2691,'Volet 1 - Domaines 2&amp;3'!$A$39:$L$43,12,0))*$B$6,error),"")</f>
        <v>16905.787096774191</v>
      </c>
      <c r="I2691" s="119">
        <f>IFERROR((VLOOKUP(E2691,'Simulations - Consolidé'!$A$41:$P$45,15,0)*D2691+VLOOKUP(E2691,'Simulations - Consolidé'!$A$41:$P$45,16,0)),"")*$C$6</f>
        <v>13567.91565696302</v>
      </c>
      <c r="J2691" s="167">
        <v>8678.880000000001</v>
      </c>
      <c r="K2691" s="167">
        <v>10414.66</v>
      </c>
      <c r="L2691" s="167">
        <v>7624.74</v>
      </c>
      <c r="M2691" s="167">
        <v>9149.69</v>
      </c>
      <c r="N2691" s="167">
        <v>6079.1</v>
      </c>
      <c r="O2691" s="167">
        <v>7294.92</v>
      </c>
    </row>
    <row r="2692" spans="1:15">
      <c r="A2692" s="1" t="s">
        <v>11186</v>
      </c>
      <c r="B2692" s="1" t="str">
        <f>VLOOKUP(A2692,'BDD de référence'!$B$5:$D$5006,3,0)</f>
        <v>94</v>
      </c>
      <c r="C2692" s="1" t="str">
        <f>VLOOKUP(A2692,'BDD de référence'!$B$5:$E$5006,4,0)</f>
        <v>Ile-de-France</v>
      </c>
      <c r="D2692" s="201">
        <v>23325</v>
      </c>
      <c r="E2692" s="189" t="str">
        <f t="shared" si="41"/>
        <v>Tranche C</v>
      </c>
      <c r="F2692" s="119">
        <f>IFERROR((VLOOKUP(E2692,'Simulations - Consolidé'!$A$41:$P$45,13,0)*D2692+VLOOKUP(E2692,'Simulations - Consolidé'!$A$41:$P$45,14,0)),"")*$B$6</f>
        <v>41144.71084337349</v>
      </c>
      <c r="G2692" s="119" t="str" cm="1">
        <f t="array" ref="G2692">IF(SUMIF('BDD de référence'!$B$6:$B$4786,A2692,'BDD de référence'!$I$6:$I$4786)&gt;0,IFERROR((VLOOKUP(E2692,'Volet 1 - Domaines 2&amp;3'!$A$39:$L$43,11,0)*D2692+VLOOKUP(E2692,'Volet 1 - Domaines 2&amp;3'!$A$39:$L$43,12,0))*$B$6,error),"")</f>
        <v/>
      </c>
      <c r="H2692" s="119" cm="1">
        <f t="array" ref="H2692">IF(SUMIF('BDD de référence'!$B$6:$B$4786,A2692,'BDD de référence'!$J$6:$J$4786)&gt;0,IFERROR((VLOOKUP(E2692,'Volet 1 - Domaines 2&amp;3'!$A$39:$L$43,11,0)*D2692+VLOOKUP(E2692,'Volet 1 - Domaines 2&amp;3'!$A$39:$L$43,12,0))*$B$6,error),"")</f>
        <v>22187.867469879515</v>
      </c>
      <c r="I2692" s="119">
        <f>IFERROR((VLOOKUP(E2692,'Simulations - Consolidé'!$A$41:$P$45,15,0)*D2692+VLOOKUP(E2692,'Simulations - Consolidé'!$A$41:$P$45,16,0)),"")*$C$6</f>
        <v>17886.438142815165</v>
      </c>
      <c r="J2692" s="167">
        <v>10922.800000000001</v>
      </c>
      <c r="K2692" s="167">
        <v>13107.36</v>
      </c>
      <c r="L2692" s="167">
        <v>9628.07</v>
      </c>
      <c r="M2692" s="167">
        <v>11553.69</v>
      </c>
      <c r="N2692" s="167">
        <v>6706.4400000000005</v>
      </c>
      <c r="O2692" s="167">
        <v>8047.7300000000005</v>
      </c>
    </row>
    <row r="2693" spans="1:15">
      <c r="A2693" s="1" t="s">
        <v>11199</v>
      </c>
      <c r="B2693" s="1" t="str">
        <f>VLOOKUP(A2693,'BDD de référence'!$B$5:$D$5006,3,0)</f>
        <v>94</v>
      </c>
      <c r="C2693" s="1" t="str">
        <f>VLOOKUP(A2693,'BDD de référence'!$B$5:$E$5006,4,0)</f>
        <v>Ile-de-France</v>
      </c>
      <c r="D2693" s="201">
        <v>18137.5</v>
      </c>
      <c r="E2693" s="189" t="str">
        <f t="shared" si="41"/>
        <v>Tranche B</v>
      </c>
      <c r="F2693" s="119">
        <f>IFERROR((VLOOKUP(E2693,'Simulations - Consolidé'!$A$41:$P$45,13,0)*D2693+VLOOKUP(E2693,'Simulations - Consolidé'!$A$41:$P$45,14,0)),"")*$B$6</f>
        <v>35058.38709677419</v>
      </c>
      <c r="G2693" s="119" t="str" cm="1">
        <f t="array" ref="G2693">IF(SUMIF('BDD de référence'!$B$6:$B$4786,A2693,'BDD de référence'!$I$6:$I$4786)&gt;0,IFERROR((VLOOKUP(E2693,'Volet 1 - Domaines 2&amp;3'!$A$39:$L$43,11,0)*D2693+VLOOKUP(E2693,'Volet 1 - Domaines 2&amp;3'!$A$39:$L$43,12,0))*$B$6,error),"")</f>
        <v/>
      </c>
      <c r="H2693" s="119" t="str" cm="1">
        <f t="array" ref="H2693">IF(SUMIF('BDD de référence'!$B$6:$B$4786,A2693,'BDD de référence'!$J$6:$J$4786)&gt;0,IFERROR((VLOOKUP(E2693,'Volet 1 - Domaines 2&amp;3'!$A$39:$L$43,11,0)*D2693+VLOOKUP(E2693,'Volet 1 - Domaines 2&amp;3'!$A$39:$L$43,12,0))*$B$6,error),"")</f>
        <v/>
      </c>
      <c r="I2693" s="119">
        <f>IFERROR((VLOOKUP(E2693,'Simulations - Consolidé'!$A$41:$P$45,15,0)*D2693+VLOOKUP(E2693,'Simulations - Consolidé'!$A$41:$P$45,16,0)),"")*$C$6</f>
        <v>15240.590086546026</v>
      </c>
      <c r="J2693" s="167">
        <v>9543.35</v>
      </c>
      <c r="K2693" s="167">
        <v>11452.02</v>
      </c>
      <c r="L2693" s="167">
        <v>8410.630000000001</v>
      </c>
      <c r="M2693" s="167">
        <v>10092.76</v>
      </c>
      <c r="N2693" s="167">
        <v>6314.8600000000006</v>
      </c>
      <c r="O2693" s="167">
        <v>7577.84</v>
      </c>
    </row>
    <row r="2694" spans="1:15">
      <c r="A2694" s="1" t="s">
        <v>11382</v>
      </c>
      <c r="B2694" s="1" t="str">
        <f>VLOOKUP(A2694,'BDD de référence'!$B$5:$D$5006,3,0)</f>
        <v>95</v>
      </c>
      <c r="C2694" s="1" t="str">
        <f>VLOOKUP(A2694,'BDD de référence'!$B$5:$E$5006,4,0)</f>
        <v>Ile-de-France</v>
      </c>
      <c r="D2694" s="201">
        <v>18601.5</v>
      </c>
      <c r="E2694" s="189" t="str">
        <f t="shared" si="41"/>
        <v>Tranche B</v>
      </c>
      <c r="F2694" s="119">
        <f>IFERROR((VLOOKUP(E2694,'Simulations - Consolidé'!$A$41:$P$45,13,0)*D2694+VLOOKUP(E2694,'Simulations - Consolidé'!$A$41:$P$45,14,0)),"")*$B$6</f>
        <v>35669.070967741929</v>
      </c>
      <c r="G2694" s="119" cm="1">
        <f t="array" ref="G2694">IF(SUMIF('BDD de référence'!$B$6:$B$4786,A2694,'BDD de référence'!$I$6:$I$4786)&gt;0,IFERROR((VLOOKUP(E2694,'Volet 1 - Domaines 2&amp;3'!$A$39:$L$43,11,0)*D2694+VLOOKUP(E2694,'Volet 1 - Domaines 2&amp;3'!$A$39:$L$43,12,0))*$B$6,error),"")</f>
        <v>19320.746774193547</v>
      </c>
      <c r="H2694" s="119" cm="1">
        <f t="array" ref="H2694">IF(SUMIF('BDD de référence'!$B$6:$B$4786,A2694,'BDD de référence'!$J$6:$J$4786)&gt;0,IFERROR((VLOOKUP(E2694,'Volet 1 - Domaines 2&amp;3'!$A$39:$L$43,11,0)*D2694+VLOOKUP(E2694,'Volet 1 - Domaines 2&amp;3'!$A$39:$L$43,12,0))*$B$6,error),"")</f>
        <v>19320.746774193547</v>
      </c>
      <c r="I2694" s="119">
        <f>IFERROR((VLOOKUP(E2694,'Simulations - Consolidé'!$A$41:$P$45,15,0)*D2694+VLOOKUP(E2694,'Simulations - Consolidé'!$A$41:$P$45,16,0)),"")*$C$6</f>
        <v>15506.066719118804</v>
      </c>
      <c r="J2694" s="167">
        <v>9680.56</v>
      </c>
      <c r="K2694" s="167">
        <v>11616.68</v>
      </c>
      <c r="L2694" s="167">
        <v>8535.35</v>
      </c>
      <c r="M2694" s="167">
        <v>10242.42</v>
      </c>
      <c r="N2694" s="167">
        <v>6352.2800000000007</v>
      </c>
      <c r="O2694" s="167">
        <v>7622.74</v>
      </c>
    </row>
    <row r="2695" spans="1:15">
      <c r="A2695" s="1" t="s">
        <v>11345</v>
      </c>
      <c r="B2695" s="1" t="str">
        <f>VLOOKUP(A2695,'BDD de référence'!$B$5:$D$5006,3,0)</f>
        <v>95</v>
      </c>
      <c r="C2695" s="1" t="str">
        <f>VLOOKUP(A2695,'BDD de référence'!$B$5:$E$5006,4,0)</f>
        <v>Ile-de-France</v>
      </c>
      <c r="D2695" s="201">
        <v>98420.75</v>
      </c>
      <c r="E2695" s="189" t="str">
        <f t="shared" si="41"/>
        <v>Tranche C</v>
      </c>
      <c r="F2695" s="119">
        <f>IFERROR((VLOOKUP(E2695,'Simulations - Consolidé'!$A$41:$P$45,13,0)*D2695+VLOOKUP(E2695,'Simulations - Consolidé'!$A$41:$P$45,14,0)),"")*$B$6</f>
        <v>72522.067590361446</v>
      </c>
      <c r="G2695" s="119" cm="1">
        <f t="array" ref="G2695">IF(SUMIF('BDD de référence'!$B$6:$B$4786,A2695,'BDD de référence'!$I$6:$I$4786)&gt;0,IFERROR((VLOOKUP(E2695,'Volet 1 - Domaines 2&amp;3'!$A$39:$L$43,11,0)*D2695+VLOOKUP(E2695,'Volet 1 - Domaines 2&amp;3'!$A$39:$L$43,12,0))*$B$6,error),"")</f>
        <v>30186.017228915662</v>
      </c>
      <c r="H2695" s="119" cm="1">
        <f t="array" ref="H2695">IF(SUMIF('BDD de référence'!$B$6:$B$4786,A2695,'BDD de référence'!$J$6:$J$4786)&gt;0,IFERROR((VLOOKUP(E2695,'Volet 1 - Domaines 2&amp;3'!$A$39:$L$43,11,0)*D2695+VLOOKUP(E2695,'Volet 1 - Domaines 2&amp;3'!$A$39:$L$43,12,0))*$B$6,error),"")</f>
        <v>30186.017228915662</v>
      </c>
      <c r="I2695" s="119">
        <f>IFERROR((VLOOKUP(E2695,'Simulations - Consolidé'!$A$41:$P$45,15,0)*D2695+VLOOKUP(E2695,'Simulations - Consolidé'!$A$41:$P$45,16,0)),"")*$C$6</f>
        <v>31526.809870702316</v>
      </c>
      <c r="J2695" s="167">
        <v>19065.71</v>
      </c>
      <c r="K2695" s="167">
        <v>22878.859999999997</v>
      </c>
      <c r="L2695" s="167">
        <v>13699.53</v>
      </c>
      <c r="M2695" s="167">
        <v>16439.439999999999</v>
      </c>
      <c r="N2695" s="167">
        <v>10325.5</v>
      </c>
      <c r="O2695" s="167">
        <v>12390.6</v>
      </c>
    </row>
    <row r="2696" spans="1:15">
      <c r="A2696" s="1" t="s">
        <v>11378</v>
      </c>
      <c r="B2696" s="1" t="str">
        <f>VLOOKUP(A2696,'BDD de référence'!$B$5:$D$5006,3,0)</f>
        <v>95</v>
      </c>
      <c r="C2696" s="1" t="str">
        <f>VLOOKUP(A2696,'BDD de référence'!$B$5:$E$5006,4,0)</f>
        <v>Ile-de-France</v>
      </c>
      <c r="D2696" s="201">
        <v>19014.25</v>
      </c>
      <c r="E2696" s="189" t="str">
        <f t="shared" si="41"/>
        <v>Tranche B</v>
      </c>
      <c r="F2696" s="119">
        <f>IFERROR((VLOOKUP(E2696,'Simulations - Consolidé'!$A$41:$P$45,13,0)*D2696+VLOOKUP(E2696,'Simulations - Consolidé'!$A$41:$P$45,14,0)),"")*$B$6</f>
        <v>36212.303225806449</v>
      </c>
      <c r="G2696" s="119" t="str" cm="1">
        <f t="array" ref="G2696">IF(SUMIF('BDD de référence'!$B$6:$B$4786,A2696,'BDD de référence'!$I$6:$I$4786)&gt;0,IFERROR((VLOOKUP(E2696,'Volet 1 - Domaines 2&amp;3'!$A$39:$L$43,11,0)*D2696+VLOOKUP(E2696,'Volet 1 - Domaines 2&amp;3'!$A$39:$L$43,12,0))*$B$6,error),"")</f>
        <v/>
      </c>
      <c r="H2696" s="119" t="str" cm="1">
        <f t="array" ref="H2696">IF(SUMIF('BDD de référence'!$B$6:$B$4786,A2696,'BDD de référence'!$J$6:$J$4786)&gt;0,IFERROR((VLOOKUP(E2696,'Volet 1 - Domaines 2&amp;3'!$A$39:$L$43,11,0)*D2696+VLOOKUP(E2696,'Volet 1 - Domaines 2&amp;3'!$A$39:$L$43,12,0))*$B$6,error),"")</f>
        <v/>
      </c>
      <c r="I2696" s="119">
        <f>IFERROR((VLOOKUP(E2696,'Simulations - Consolidé'!$A$41:$P$45,15,0)*D2696+VLOOKUP(E2696,'Simulations - Consolidé'!$A$41:$P$45,16,0)),"")*$C$6</f>
        <v>15742.220771046419</v>
      </c>
      <c r="J2696" s="167">
        <v>9802.61</v>
      </c>
      <c r="K2696" s="167">
        <v>11763.14</v>
      </c>
      <c r="L2696" s="167">
        <v>8646.31</v>
      </c>
      <c r="M2696" s="167">
        <v>10375.58</v>
      </c>
      <c r="N2696" s="167">
        <v>6385.56</v>
      </c>
      <c r="O2696" s="167">
        <v>7662.68</v>
      </c>
    </row>
    <row r="2697" spans="1:15">
      <c r="A2697" s="1" t="s">
        <v>11405</v>
      </c>
      <c r="B2697" s="1" t="str">
        <f>VLOOKUP(A2697,'BDD de référence'!$B$5:$D$5006,3,0)</f>
        <v>95</v>
      </c>
      <c r="C2697" s="1" t="str">
        <f>VLOOKUP(A2697,'BDD de référence'!$B$5:$E$5006,4,0)</f>
        <v>Ile-de-France</v>
      </c>
      <c r="D2697" s="201">
        <v>11959</v>
      </c>
      <c r="E2697" s="189" t="str">
        <f t="shared" si="41"/>
        <v>Tranche B</v>
      </c>
      <c r="F2697" s="119">
        <f>IFERROR((VLOOKUP(E2697,'Simulations - Consolidé'!$A$41:$P$45,13,0)*D2697+VLOOKUP(E2697,'Simulations - Consolidé'!$A$41:$P$45,14,0)),"")*$B$6</f>
        <v>26926.683870967739</v>
      </c>
      <c r="G2697" s="119" t="str" cm="1">
        <f t="array" ref="G2697">IF(SUMIF('BDD de référence'!$B$6:$B$4786,A2697,'BDD de référence'!$I$6:$I$4786)&gt;0,IFERROR((VLOOKUP(E2697,'Volet 1 - Domaines 2&amp;3'!$A$39:$L$43,11,0)*D2697+VLOOKUP(E2697,'Volet 1 - Domaines 2&amp;3'!$A$39:$L$43,12,0))*$B$6,error),"")</f>
        <v/>
      </c>
      <c r="H2697" s="119" t="str" cm="1">
        <f t="array" ref="H2697">IF(SUMIF('BDD de référence'!$B$6:$B$4786,A2697,'BDD de référence'!$J$6:$J$4786)&gt;0,IFERROR((VLOOKUP(E2697,'Volet 1 - Domaines 2&amp;3'!$A$39:$L$43,11,0)*D2697+VLOOKUP(E2697,'Volet 1 - Domaines 2&amp;3'!$A$39:$L$43,12,0))*$B$6,error),"")</f>
        <v/>
      </c>
      <c r="I2697" s="119">
        <f>IFERROR((VLOOKUP(E2697,'Simulations - Consolidé'!$A$41:$P$45,15,0)*D2697+VLOOKUP(E2697,'Simulations - Consolidé'!$A$41:$P$45,16,0)),"")*$C$6</f>
        <v>11705.574193548386</v>
      </c>
      <c r="J2697" s="167">
        <v>7716.38</v>
      </c>
      <c r="K2697" s="167">
        <v>9259.66</v>
      </c>
      <c r="L2697" s="167">
        <v>6749.74</v>
      </c>
      <c r="M2697" s="167">
        <v>8099.6900000000005</v>
      </c>
      <c r="N2697" s="167">
        <v>5816.6</v>
      </c>
      <c r="O2697" s="167">
        <v>6979.92</v>
      </c>
    </row>
    <row r="2698" spans="1:15">
      <c r="A2698" s="1" t="s">
        <v>11330</v>
      </c>
      <c r="B2698" s="1" t="str">
        <f>VLOOKUP(A2698,'BDD de référence'!$B$5:$D$5006,3,0)</f>
        <v>95</v>
      </c>
      <c r="C2698" s="1" t="str">
        <f>VLOOKUP(A2698,'BDD de référence'!$B$5:$E$5006,4,0)</f>
        <v>Ile-de-France</v>
      </c>
      <c r="D2698" s="201">
        <v>231312</v>
      </c>
      <c r="E2698" s="189" t="str">
        <f t="shared" si="41"/>
        <v>Tranche D</v>
      </c>
      <c r="F2698" s="119">
        <f>IFERROR((VLOOKUP(E2698,'Simulations - Consolidé'!$A$41:$P$45,13,0)*D2698+VLOOKUP(E2698,'Simulations - Consolidé'!$A$41:$P$45,14,0)),"")*$B$6</f>
        <v>127638.38248175183</v>
      </c>
      <c r="G2698" s="119" cm="1">
        <f t="array" ref="G2698">IF(SUMIF('BDD de référence'!$B$6:$B$4786,A2698,'BDD de référence'!$I$6:$I$4786)&gt;0,IFERROR((VLOOKUP(E2698,'Volet 1 - Domaines 2&amp;3'!$A$39:$L$43,11,0)*D2698+VLOOKUP(E2698,'Volet 1 - Domaines 2&amp;3'!$A$39:$L$43,12,0))*$B$6,error),"")</f>
        <v>44222.792408759124</v>
      </c>
      <c r="H2698" s="119" cm="1">
        <f t="array" ref="H2698">IF(SUMIF('BDD de référence'!$B$6:$B$4786,A2698,'BDD de référence'!$J$6:$J$4786)&gt;0,IFERROR((VLOOKUP(E2698,'Volet 1 - Domaines 2&amp;3'!$A$39:$L$43,11,0)*D2698+VLOOKUP(E2698,'Volet 1 - Domaines 2&amp;3'!$A$39:$L$43,12,0))*$B$6,error),"")</f>
        <v>44222.792408759124</v>
      </c>
      <c r="I2698" s="119">
        <f>IFERROR((VLOOKUP(E2698,'Simulations - Consolidé'!$A$41:$P$45,15,0)*D2698+VLOOKUP(E2698,'Simulations - Consolidé'!$A$41:$P$45,16,0)),"")*$C$6</f>
        <v>55486.986932526255</v>
      </c>
      <c r="J2698" s="167">
        <v>33369.25</v>
      </c>
      <c r="K2698" s="167">
        <v>40043.1</v>
      </c>
      <c r="L2698" s="167">
        <v>20847.7</v>
      </c>
      <c r="M2698" s="167">
        <v>25017.24</v>
      </c>
      <c r="N2698" s="167">
        <v>16681.039999999997</v>
      </c>
      <c r="O2698" s="167">
        <v>20017.25</v>
      </c>
    </row>
    <row r="2699" spans="1:15">
      <c r="A2699" s="1" t="s">
        <v>11373</v>
      </c>
      <c r="B2699" s="1" t="str">
        <f>VLOOKUP(A2699,'BDD de référence'!$B$5:$D$5006,3,0)</f>
        <v>95</v>
      </c>
      <c r="C2699" s="1" t="str">
        <f>VLOOKUP(A2699,'BDD de référence'!$B$5:$E$5006,4,0)</f>
        <v>Ile-de-France</v>
      </c>
      <c r="D2699" s="201">
        <v>44641</v>
      </c>
      <c r="E2699" s="189" t="str">
        <f t="shared" ref="E2699:E2762" si="42">IF(D2699&gt;230000,"Tranche D",IF(D2699&lt;7000,"Tranche A",IF(D2699&lt;22500,"Tranche B","Tranche C")))</f>
        <v>Tranche C</v>
      </c>
      <c r="F2699" s="119">
        <f>IFERROR((VLOOKUP(E2699,'Simulations - Consolidé'!$A$41:$P$45,13,0)*D2699+VLOOKUP(E2699,'Simulations - Consolidé'!$A$41:$P$45,14,0)),"")*$B$6</f>
        <v>50051.203373493969</v>
      </c>
      <c r="G2699" s="119" cm="1">
        <f t="array" ref="G2699">IF(SUMIF('BDD de référence'!$B$6:$B$4786,A2699,'BDD de référence'!$I$6:$I$4786)&gt;0,IFERROR((VLOOKUP(E2699,'Volet 1 - Domaines 2&amp;3'!$A$39:$L$43,11,0)*D2699+VLOOKUP(E2699,'Volet 1 - Domaines 2&amp;3'!$A$39:$L$43,12,0))*$B$6,error),"")</f>
        <v>24458.149879518071</v>
      </c>
      <c r="H2699" s="119" cm="1">
        <f t="array" ref="H2699">IF(SUMIF('BDD de référence'!$B$6:$B$4786,A2699,'BDD de référence'!$J$6:$J$4786)&gt;0,IFERROR((VLOOKUP(E2699,'Volet 1 - Domaines 2&amp;3'!$A$39:$L$43,11,0)*D2699+VLOOKUP(E2699,'Volet 1 - Domaines 2&amp;3'!$A$39:$L$43,12,0))*$B$6,error),"")</f>
        <v>24458.149879518071</v>
      </c>
      <c r="I2699" s="119">
        <f>IFERROR((VLOOKUP(E2699,'Simulations - Consolidé'!$A$41:$P$45,15,0)*D2699+VLOOKUP(E2699,'Simulations - Consolidé'!$A$41:$P$45,16,0)),"")*$C$6</f>
        <v>21758.270620041141</v>
      </c>
      <c r="J2699" s="167">
        <v>13234.17</v>
      </c>
      <c r="K2699" s="167">
        <v>15881.01</v>
      </c>
      <c r="L2699" s="167">
        <v>10783.75</v>
      </c>
      <c r="M2699" s="167">
        <v>12940.5</v>
      </c>
      <c r="N2699" s="167">
        <v>7733.71</v>
      </c>
      <c r="O2699" s="167">
        <v>9280.4600000000009</v>
      </c>
    </row>
    <row r="2700" spans="1:15">
      <c r="A2700" s="1" t="s">
        <v>11443</v>
      </c>
      <c r="B2700" s="1" t="str">
        <f>VLOOKUP(A2700,'BDD de référence'!$B$5:$D$5006,3,0)</f>
        <v>95</v>
      </c>
      <c r="C2700" s="1" t="str">
        <f>VLOOKUP(A2700,'BDD de référence'!$B$5:$E$5006,4,0)</f>
        <v>Ile-de-France</v>
      </c>
      <c r="D2700" s="201">
        <v>1</v>
      </c>
      <c r="E2700" s="189" t="str">
        <f t="shared" si="42"/>
        <v>Tranche A</v>
      </c>
      <c r="F2700" s="119">
        <f>IFERROR((VLOOKUP(E2700,'Simulations - Consolidé'!$A$41:$P$45,13,0)*D2700+VLOOKUP(E2700,'Simulations - Consolidé'!$A$41:$P$45,14,0)),"")*$B$6</f>
        <v>15300.72857142857</v>
      </c>
      <c r="G2700" s="119" t="str" cm="1">
        <f t="array" ref="G2700">IF(SUMIF('BDD de référence'!$B$6:$B$4786,A2700,'BDD de référence'!$I$6:$I$4786)&gt;0,IFERROR((VLOOKUP(E2700,'Volet 1 - Domaines 2&amp;3'!$A$39:$L$43,11,0)*D2700+VLOOKUP(E2700,'Volet 1 - Domaines 2&amp;3'!$A$39:$L$43,12,0))*$B$6,error),"")</f>
        <v/>
      </c>
      <c r="H2700" s="119" t="str" cm="1">
        <f t="array" ref="H2700">IF(SUMIF('BDD de référence'!$B$6:$B$4786,A2700,'BDD de référence'!$J$6:$J$4786)&gt;0,IFERROR((VLOOKUP(E2700,'Volet 1 - Domaines 2&amp;3'!$A$39:$L$43,11,0)*D2700+VLOOKUP(E2700,'Volet 1 - Domaines 2&amp;3'!$A$39:$L$43,12,0))*$B$6,error),"")</f>
        <v/>
      </c>
      <c r="I2700" s="119">
        <f>IFERROR((VLOOKUP(E2700,'Simulations - Consolidé'!$A$41:$P$45,15,0)*D2700+VLOOKUP(E2700,'Simulations - Consolidé'!$A$41:$P$45,16,0)),"")*$C$6</f>
        <v>6651.5362369337981</v>
      </c>
      <c r="J2700" s="167">
        <v>4583.58</v>
      </c>
      <c r="K2700" s="167">
        <v>5500.3</v>
      </c>
      <c r="L2700" s="167">
        <v>4166.8500000000004</v>
      </c>
      <c r="M2700" s="167">
        <v>5000.22</v>
      </c>
      <c r="N2700" s="167">
        <v>4583.46</v>
      </c>
      <c r="O2700" s="167">
        <v>5500.16</v>
      </c>
    </row>
    <row r="2701" spans="1:15">
      <c r="A2701" s="1" t="s">
        <v>11395</v>
      </c>
      <c r="B2701" s="1" t="str">
        <f>VLOOKUP(A2701,'BDD de référence'!$B$5:$D$5006,3,0)</f>
        <v>95</v>
      </c>
      <c r="C2701" s="1" t="str">
        <f>VLOOKUP(A2701,'BDD de référence'!$B$5:$E$5006,4,0)</f>
        <v>Ile-de-France</v>
      </c>
      <c r="D2701" s="201">
        <v>15715.5</v>
      </c>
      <c r="E2701" s="189" t="str">
        <f t="shared" si="42"/>
        <v>Tranche B</v>
      </c>
      <c r="F2701" s="119">
        <f>IFERROR((VLOOKUP(E2701,'Simulations - Consolidé'!$A$41:$P$45,13,0)*D2701+VLOOKUP(E2701,'Simulations - Consolidé'!$A$41:$P$45,14,0)),"")*$B$6</f>
        <v>31870.722580645161</v>
      </c>
      <c r="G2701" s="119" t="str" cm="1">
        <f t="array" ref="G2701">IF(SUMIF('BDD de référence'!$B$6:$B$4786,A2701,'BDD de référence'!$I$6:$I$4786)&gt;0,IFERROR((VLOOKUP(E2701,'Volet 1 - Domaines 2&amp;3'!$A$39:$L$43,11,0)*D2701+VLOOKUP(E2701,'Volet 1 - Domaines 2&amp;3'!$A$39:$L$43,12,0))*$B$6,error),"")</f>
        <v/>
      </c>
      <c r="H2701" s="119" cm="1">
        <f t="array" ref="H2701">IF(SUMIF('BDD de référence'!$B$6:$B$4786,A2701,'BDD de référence'!$J$6:$J$4786)&gt;0,IFERROR((VLOOKUP(E2701,'Volet 1 - Domaines 2&amp;3'!$A$39:$L$43,11,0)*D2701+VLOOKUP(E2701,'Volet 1 - Domaines 2&amp;3'!$A$39:$L$43,12,0))*$B$6,error),"")</f>
        <v>17263.308064516128</v>
      </c>
      <c r="I2701" s="119">
        <f>IFERROR((VLOOKUP(E2701,'Simulations - Consolidé'!$A$41:$P$45,15,0)*D2701+VLOOKUP(E2701,'Simulations - Consolidé'!$A$41:$P$45,16,0)),"")*$C$6</f>
        <v>13854.84783634933</v>
      </c>
      <c r="J2701" s="167">
        <v>8827.17</v>
      </c>
      <c r="K2701" s="167">
        <v>10592.61</v>
      </c>
      <c r="L2701" s="167">
        <v>7759.55</v>
      </c>
      <c r="M2701" s="167">
        <v>9311.4599999999991</v>
      </c>
      <c r="N2701" s="167">
        <v>6119.5300000000007</v>
      </c>
      <c r="O2701" s="167">
        <v>7343.4400000000005</v>
      </c>
    </row>
    <row r="2702" spans="1:15">
      <c r="A2702" s="1" t="s">
        <v>11327</v>
      </c>
      <c r="B2702" s="1" t="str">
        <f>VLOOKUP(A2702,'BDD de référence'!$B$5:$D$5006,3,0)</f>
        <v>95</v>
      </c>
      <c r="C2702" s="1" t="str">
        <f>VLOOKUP(A2702,'BDD de référence'!$B$5:$E$5006,4,0)</f>
        <v>Ile-de-France</v>
      </c>
      <c r="D2702" s="201">
        <v>235762.75</v>
      </c>
      <c r="E2702" s="189" t="str">
        <f t="shared" si="42"/>
        <v>Tranche D</v>
      </c>
      <c r="F2702" s="119">
        <f>IFERROR((VLOOKUP(E2702,'Simulations - Consolidé'!$A$41:$P$45,13,0)*D2702+VLOOKUP(E2702,'Simulations - Consolidé'!$A$41:$P$45,14,0)),"")*$B$6</f>
        <v>128107.82290145986</v>
      </c>
      <c r="G2702" s="119" cm="1">
        <f t="array" ref="G2702">IF(SUMIF('BDD de référence'!$B$6:$B$4786,A2702,'BDD de référence'!$I$6:$I$4786)&gt;0,IFERROR((VLOOKUP(E2702,'Volet 1 - Domaines 2&amp;3'!$A$39:$L$43,11,0)*D2702+VLOOKUP(E2702,'Volet 1 - Domaines 2&amp;3'!$A$39:$L$43,12,0))*$B$6,error),"")</f>
        <v>44300.112007299271</v>
      </c>
      <c r="H2702" s="119" cm="1">
        <f t="array" ref="H2702">IF(SUMIF('BDD de référence'!$B$6:$B$4786,A2702,'BDD de référence'!$J$6:$J$4786)&gt;0,IFERROR((VLOOKUP(E2702,'Volet 1 - Domaines 2&amp;3'!$A$39:$L$43,11,0)*D2702+VLOOKUP(E2702,'Volet 1 - Domaines 2&amp;3'!$A$39:$L$43,12,0))*$B$6,error),"")</f>
        <v>44300.112007299271</v>
      </c>
      <c r="I2702" s="119">
        <f>IFERROR((VLOOKUP(E2702,'Simulations - Consolidé'!$A$41:$P$45,15,0)*D2702+VLOOKUP(E2702,'Simulations - Consolidé'!$A$41:$P$45,16,0)),"")*$C$6</f>
        <v>55691.062179544235</v>
      </c>
      <c r="J2702" s="167">
        <v>33491.08</v>
      </c>
      <c r="K2702" s="167">
        <v>40189.300000000003</v>
      </c>
      <c r="L2702" s="167">
        <v>20896.439999999999</v>
      </c>
      <c r="M2702" s="167">
        <v>25075.73</v>
      </c>
      <c r="N2702" s="167">
        <v>16729.769999999997</v>
      </c>
      <c r="O2702" s="167">
        <v>20075.73</v>
      </c>
    </row>
    <row r="2703" spans="1:15">
      <c r="A2703" s="1" t="s">
        <v>11333</v>
      </c>
      <c r="B2703" s="1" t="str">
        <f>VLOOKUP(A2703,'BDD de référence'!$B$5:$D$5006,3,0)</f>
        <v>95</v>
      </c>
      <c r="C2703" s="1" t="str">
        <f>VLOOKUP(A2703,'BDD de référence'!$B$5:$E$5006,4,0)</f>
        <v>Ile-de-France</v>
      </c>
      <c r="D2703" s="201">
        <v>195441.5</v>
      </c>
      <c r="E2703" s="189" t="str">
        <f t="shared" si="42"/>
        <v>Tranche C</v>
      </c>
      <c r="F2703" s="119">
        <f>IFERROR((VLOOKUP(E2703,'Simulations - Consolidé'!$A$41:$P$45,13,0)*D2703+VLOOKUP(E2703,'Simulations - Consolidé'!$A$41:$P$45,14,0)),"")*$B$6</f>
        <v>113060.3761445783</v>
      </c>
      <c r="G2703" s="119" cm="1">
        <f t="array" ref="G2703">IF(SUMIF('BDD de référence'!$B$6:$B$4786,A2703,'BDD de référence'!$I$6:$I$4786)&gt;0,IFERROR((VLOOKUP(E2703,'Volet 1 - Domaines 2&amp;3'!$A$39:$L$43,11,0)*D2703+VLOOKUP(E2703,'Volet 1 - Domaines 2&amp;3'!$A$39:$L$43,12,0))*$B$6,error),"")</f>
        <v>40519.31156626506</v>
      </c>
      <c r="H2703" s="119" cm="1">
        <f t="array" ref="H2703">IF(SUMIF('BDD de référence'!$B$6:$B$4786,A2703,'BDD de référence'!$J$6:$J$4786)&gt;0,IFERROR((VLOOKUP(E2703,'Volet 1 - Domaines 2&amp;3'!$A$39:$L$43,11,0)*D2703+VLOOKUP(E2703,'Volet 1 - Domaines 2&amp;3'!$A$39:$L$43,12,0))*$B$6,error),"")</f>
        <v>40519.31156626506</v>
      </c>
      <c r="I2703" s="119">
        <f>IFERROR((VLOOKUP(E2703,'Simulations - Consolidé'!$A$41:$P$45,15,0)*D2703+VLOOKUP(E2703,'Simulations - Consolidé'!$A$41:$P$45,16,0)),"")*$C$6</f>
        <v>49149.632671172498</v>
      </c>
      <c r="J2703" s="167">
        <v>29586.039999999997</v>
      </c>
      <c r="K2703" s="167">
        <v>35503.25</v>
      </c>
      <c r="L2703" s="167">
        <v>18959.689999999999</v>
      </c>
      <c r="M2703" s="167">
        <v>22751.629999999997</v>
      </c>
      <c r="N2703" s="167">
        <v>15001.2</v>
      </c>
      <c r="O2703" s="167">
        <v>18001.439999999999</v>
      </c>
    </row>
    <row r="2704" spans="1:15">
      <c r="A2704" s="1" t="s">
        <v>11323</v>
      </c>
      <c r="B2704" s="1" t="str">
        <f>VLOOKUP(A2704,'BDD de référence'!$B$5:$D$5006,3,0)</f>
        <v>95</v>
      </c>
      <c r="C2704" s="1" t="str">
        <f>VLOOKUP(A2704,'BDD de référence'!$B$5:$E$5006,4,0)</f>
        <v>Ile-de-France</v>
      </c>
      <c r="D2704" s="201">
        <v>254152.5</v>
      </c>
      <c r="E2704" s="189" t="str">
        <f t="shared" si="42"/>
        <v>Tranche D</v>
      </c>
      <c r="F2704" s="119">
        <f>IFERROR((VLOOKUP(E2704,'Simulations - Consolidé'!$A$41:$P$45,13,0)*D2704+VLOOKUP(E2704,'Simulations - Consolidé'!$A$41:$P$45,14,0)),"")*$B$6</f>
        <v>130047.47171532846</v>
      </c>
      <c r="G2704" s="119" cm="1">
        <f t="array" ref="G2704">IF(SUMIF('BDD de référence'!$B$6:$B$4786,A2704,'BDD de référence'!$I$6:$I$4786)&gt;0,IFERROR((VLOOKUP(E2704,'Volet 1 - Domaines 2&amp;3'!$A$39:$L$43,11,0)*D2704+VLOOKUP(E2704,'Volet 1 - Domaines 2&amp;3'!$A$39:$L$43,12,0))*$B$6,error),"")</f>
        <v>44619.583576642333</v>
      </c>
      <c r="H2704" s="119" cm="1">
        <f t="array" ref="H2704">IF(SUMIF('BDD de référence'!$B$6:$B$4786,A2704,'BDD de référence'!$J$6:$J$4786)&gt;0,IFERROR((VLOOKUP(E2704,'Volet 1 - Domaines 2&amp;3'!$A$39:$L$43,11,0)*D2704+VLOOKUP(E2704,'Volet 1 - Domaines 2&amp;3'!$A$39:$L$43,12,0))*$B$6,error),"")</f>
        <v>44619.583576642333</v>
      </c>
      <c r="I2704" s="119">
        <f>IFERROR((VLOOKUP(E2704,'Simulations - Consolidé'!$A$41:$P$45,15,0)*D2704+VLOOKUP(E2704,'Simulations - Consolidé'!$A$41:$P$45,16,0)),"")*$C$6</f>
        <v>56534.266757165737</v>
      </c>
      <c r="J2704" s="167">
        <v>33994.449999999997</v>
      </c>
      <c r="K2704" s="167">
        <v>40793.339999999997</v>
      </c>
      <c r="L2704" s="167">
        <v>21097.789999999997</v>
      </c>
      <c r="M2704" s="167">
        <v>25317.35</v>
      </c>
      <c r="N2704" s="167">
        <v>16931.12</v>
      </c>
      <c r="O2704" s="167">
        <v>20317.349999999999</v>
      </c>
    </row>
    <row r="2705" spans="1:15">
      <c r="A2705" s="1" t="s">
        <v>11354</v>
      </c>
      <c r="B2705" s="1" t="str">
        <f>VLOOKUP(A2705,'BDD de référence'!$B$5:$D$5006,3,0)</f>
        <v>95</v>
      </c>
      <c r="C2705" s="1" t="str">
        <f>VLOOKUP(A2705,'BDD de référence'!$B$5:$E$5006,4,0)</f>
        <v>Ile-de-France</v>
      </c>
      <c r="D2705" s="201">
        <v>42529.25</v>
      </c>
      <c r="E2705" s="189" t="str">
        <f t="shared" si="42"/>
        <v>Tranche C</v>
      </c>
      <c r="F2705" s="119">
        <f>IFERROR((VLOOKUP(E2705,'Simulations - Consolidé'!$A$41:$P$45,13,0)*D2705+VLOOKUP(E2705,'Simulations - Consolidé'!$A$41:$P$45,14,0)),"")*$B$6</f>
        <v>49168.848072289155</v>
      </c>
      <c r="G2705" s="119" t="str" cm="1">
        <f t="array" ref="G2705">IF(SUMIF('BDD de référence'!$B$6:$B$4786,A2705,'BDD de référence'!$I$6:$I$4786)&gt;0,IFERROR((VLOOKUP(E2705,'Volet 1 - Domaines 2&amp;3'!$A$39:$L$43,11,0)*D2705+VLOOKUP(E2705,'Volet 1 - Domaines 2&amp;3'!$A$39:$L$43,12,0))*$B$6,error),"")</f>
        <v/>
      </c>
      <c r="H2705" s="119" cm="1">
        <f t="array" ref="H2705">IF(SUMIF('BDD de référence'!$B$6:$B$4786,A2705,'BDD de référence'!$J$6:$J$4786)&gt;0,IFERROR((VLOOKUP(E2705,'Volet 1 - Domaines 2&amp;3'!$A$39:$L$43,11,0)*D2705+VLOOKUP(E2705,'Volet 1 - Domaines 2&amp;3'!$A$39:$L$43,12,0))*$B$6,error),"")</f>
        <v>24233.235783132528</v>
      </c>
      <c r="I2705" s="119">
        <f>IFERROR((VLOOKUP(E2705,'Simulations - Consolidé'!$A$41:$P$45,15,0)*D2705+VLOOKUP(E2705,'Simulations - Consolidé'!$A$41:$P$45,16,0)),"")*$C$6</f>
        <v>21374.692920952104</v>
      </c>
      <c r="J2705" s="167">
        <v>13005.19</v>
      </c>
      <c r="K2705" s="167">
        <v>15606.23</v>
      </c>
      <c r="L2705" s="167">
        <v>10669.26</v>
      </c>
      <c r="M2705" s="167">
        <v>12803.12</v>
      </c>
      <c r="N2705" s="167">
        <v>7631.9400000000005</v>
      </c>
      <c r="O2705" s="167">
        <v>9158.33</v>
      </c>
    </row>
    <row r="2706" spans="1:15">
      <c r="A2706" s="1" t="s">
        <v>11361</v>
      </c>
      <c r="B2706" s="1" t="str">
        <f>VLOOKUP(A2706,'BDD de référence'!$B$5:$D$5006,3,0)</f>
        <v>95</v>
      </c>
      <c r="C2706" s="1" t="str">
        <f>VLOOKUP(A2706,'BDD de référence'!$B$5:$E$5006,4,0)</f>
        <v>Ile-de-France</v>
      </c>
      <c r="D2706" s="201">
        <v>22508.5</v>
      </c>
      <c r="E2706" s="189" t="str">
        <f t="shared" si="42"/>
        <v>Tranche C</v>
      </c>
      <c r="F2706" s="119">
        <f>IFERROR((VLOOKUP(E2706,'Simulations - Consolidé'!$A$41:$P$45,13,0)*D2706+VLOOKUP(E2706,'Simulations - Consolidé'!$A$41:$P$45,14,0)),"")*$B$6</f>
        <v>40803.551566265058</v>
      </c>
      <c r="G2706" s="119" t="str" cm="1">
        <f t="array" ref="G2706">IF(SUMIF('BDD de référence'!$B$6:$B$4786,A2706,'BDD de référence'!$I$6:$I$4786)&gt;0,IFERROR((VLOOKUP(E2706,'Volet 1 - Domaines 2&amp;3'!$A$39:$L$43,11,0)*D2706+VLOOKUP(E2706,'Volet 1 - Domaines 2&amp;3'!$A$39:$L$43,12,0))*$B$6,error),"")</f>
        <v/>
      </c>
      <c r="H2706" s="119" t="str" cm="1">
        <f t="array" ref="H2706">IF(SUMIF('BDD de référence'!$B$6:$B$4786,A2706,'BDD de référence'!$J$6:$J$4786)&gt;0,IFERROR((VLOOKUP(E2706,'Volet 1 - Domaines 2&amp;3'!$A$39:$L$43,11,0)*D2706+VLOOKUP(E2706,'Volet 1 - Domaines 2&amp;3'!$A$39:$L$43,12,0))*$B$6,error),"")</f>
        <v/>
      </c>
      <c r="I2706" s="119">
        <f>IFERROR((VLOOKUP(E2706,'Simulations - Consolidé'!$A$41:$P$45,15,0)*D2706+VLOOKUP(E2706,'Simulations - Consolidé'!$A$41:$P$45,16,0)),"")*$C$6</f>
        <v>17738.129303555688</v>
      </c>
      <c r="J2706" s="167">
        <v>10834.26</v>
      </c>
      <c r="K2706" s="167">
        <v>13001.12</v>
      </c>
      <c r="L2706" s="167">
        <v>9583.7999999999993</v>
      </c>
      <c r="M2706" s="167">
        <v>11500.56</v>
      </c>
      <c r="N2706" s="167">
        <v>6667.09</v>
      </c>
      <c r="O2706" s="167">
        <v>8000.51</v>
      </c>
    </row>
    <row r="2707" spans="1:15">
      <c r="A2707" s="1" t="s">
        <v>11380</v>
      </c>
      <c r="B2707" s="1" t="str">
        <f>VLOOKUP(A2707,'BDD de référence'!$B$5:$D$5006,3,0)</f>
        <v>95</v>
      </c>
      <c r="C2707" s="1" t="str">
        <f>VLOOKUP(A2707,'BDD de référence'!$B$5:$E$5006,4,0)</f>
        <v>Ile-de-France</v>
      </c>
      <c r="D2707" s="201">
        <v>19010</v>
      </c>
      <c r="E2707" s="189" t="str">
        <f t="shared" si="42"/>
        <v>Tranche B</v>
      </c>
      <c r="F2707" s="119">
        <f>IFERROR((VLOOKUP(E2707,'Simulations - Consolidé'!$A$41:$P$45,13,0)*D2707+VLOOKUP(E2707,'Simulations - Consolidé'!$A$41:$P$45,14,0)),"")*$B$6</f>
        <v>36206.709677419349</v>
      </c>
      <c r="G2707" s="119" t="str" cm="1">
        <f t="array" ref="G2707">IF(SUMIF('BDD de référence'!$B$6:$B$4786,A2707,'BDD de référence'!$I$6:$I$4786)&gt;0,IFERROR((VLOOKUP(E2707,'Volet 1 - Domaines 2&amp;3'!$A$39:$L$43,11,0)*D2707+VLOOKUP(E2707,'Volet 1 - Domaines 2&amp;3'!$A$39:$L$43,12,0))*$B$6,error),"")</f>
        <v/>
      </c>
      <c r="H2707" s="119" cm="1">
        <f t="array" ref="H2707">IF(SUMIF('BDD de référence'!$B$6:$B$4786,A2707,'BDD de référence'!$J$6:$J$4786)&gt;0,IFERROR((VLOOKUP(E2707,'Volet 1 - Domaines 2&amp;3'!$A$39:$L$43,11,0)*D2707+VLOOKUP(E2707,'Volet 1 - Domaines 2&amp;3'!$A$39:$L$43,12,0))*$B$6,error),"")</f>
        <v>19611.967741935481</v>
      </c>
      <c r="I2707" s="119">
        <f>IFERROR((VLOOKUP(E2707,'Simulations - Consolidé'!$A$41:$P$45,15,0)*D2707+VLOOKUP(E2707,'Simulations - Consolidé'!$A$41:$P$45,16,0)),"")*$C$6</f>
        <v>15739.789142407553</v>
      </c>
      <c r="J2707" s="167">
        <v>9801.35</v>
      </c>
      <c r="K2707" s="167">
        <v>11761.62</v>
      </c>
      <c r="L2707" s="167">
        <v>8645.17</v>
      </c>
      <c r="M2707" s="167">
        <v>10374.210000000001</v>
      </c>
      <c r="N2707" s="167">
        <v>6385.22</v>
      </c>
      <c r="O2707" s="167">
        <v>7662.27</v>
      </c>
    </row>
    <row r="2708" spans="1:15">
      <c r="A2708" s="1" t="s">
        <v>11410</v>
      </c>
      <c r="B2708" s="1" t="str">
        <f>VLOOKUP(A2708,'BDD de référence'!$B$5:$D$5006,3,0)</f>
        <v>95</v>
      </c>
      <c r="C2708" s="1" t="str">
        <f>VLOOKUP(A2708,'BDD de référence'!$B$5:$E$5006,4,0)</f>
        <v>Ile-de-France</v>
      </c>
      <c r="D2708" s="201">
        <v>9251.5</v>
      </c>
      <c r="E2708" s="189" t="str">
        <f t="shared" si="42"/>
        <v>Tranche B</v>
      </c>
      <c r="F2708" s="119">
        <f>IFERROR((VLOOKUP(E2708,'Simulations - Consolidé'!$A$41:$P$45,13,0)*D2708+VLOOKUP(E2708,'Simulations - Consolidé'!$A$41:$P$45,14,0)),"")*$B$6</f>
        <v>23363.264516129031</v>
      </c>
      <c r="G2708" s="119" t="str" cm="1">
        <f t="array" ref="G2708">IF(SUMIF('BDD de référence'!$B$6:$B$4786,A2708,'BDD de référence'!$I$6:$I$4786)&gt;0,IFERROR((VLOOKUP(E2708,'Volet 1 - Domaines 2&amp;3'!$A$39:$L$43,11,0)*D2708+VLOOKUP(E2708,'Volet 1 - Domaines 2&amp;3'!$A$39:$L$43,12,0))*$B$6,error),"")</f>
        <v/>
      </c>
      <c r="H2708" s="119" t="str" cm="1">
        <f t="array" ref="H2708">IF(SUMIF('BDD de référence'!$B$6:$B$4786,A2708,'BDD de référence'!$J$6:$J$4786)&gt;0,IFERROR((VLOOKUP(E2708,'Volet 1 - Domaines 2&amp;3'!$A$39:$L$43,11,0)*D2708+VLOOKUP(E2708,'Volet 1 - Domaines 2&amp;3'!$A$39:$L$43,12,0))*$B$6,error),"")</f>
        <v/>
      </c>
      <c r="I2708" s="119">
        <f>IFERROR((VLOOKUP(E2708,'Simulations - Consolidé'!$A$41:$P$45,15,0)*D2708+VLOOKUP(E2708,'Simulations - Consolidé'!$A$41:$P$45,16,0)),"")*$C$6</f>
        <v>10156.483713611329</v>
      </c>
      <c r="J2708" s="167">
        <v>6915.77</v>
      </c>
      <c r="K2708" s="167">
        <v>8298.93</v>
      </c>
      <c r="L2708" s="167">
        <v>6021.92</v>
      </c>
      <c r="M2708" s="167">
        <v>7226.31</v>
      </c>
      <c r="N2708" s="167">
        <v>5598.25</v>
      </c>
      <c r="O2708" s="167">
        <v>6717.9</v>
      </c>
    </row>
    <row r="2709" spans="1:15">
      <c r="A2709" s="1" t="s">
        <v>11358</v>
      </c>
      <c r="B2709" s="1" t="str">
        <f>VLOOKUP(A2709,'BDD de référence'!$B$5:$D$5006,3,0)</f>
        <v>95</v>
      </c>
      <c r="C2709" s="1" t="str">
        <f>VLOOKUP(A2709,'BDD de référence'!$B$5:$E$5006,4,0)</f>
        <v>Ile-de-France</v>
      </c>
      <c r="D2709" s="201">
        <v>23798</v>
      </c>
      <c r="E2709" s="189" t="str">
        <f t="shared" si="42"/>
        <v>Tranche C</v>
      </c>
      <c r="F2709" s="119">
        <f>IFERROR((VLOOKUP(E2709,'Simulations - Consolidé'!$A$41:$P$45,13,0)*D2709+VLOOKUP(E2709,'Simulations - Consolidé'!$A$41:$P$45,14,0)),"")*$B$6</f>
        <v>41342.345060240965</v>
      </c>
      <c r="G2709" s="119" t="str" cm="1">
        <f t="array" ref="G2709">IF(SUMIF('BDD de référence'!$B$6:$B$4786,A2709,'BDD de référence'!$I$6:$I$4786)&gt;0,IFERROR((VLOOKUP(E2709,'Volet 1 - Domaines 2&amp;3'!$A$39:$L$43,11,0)*D2709+VLOOKUP(E2709,'Volet 1 - Domaines 2&amp;3'!$A$39:$L$43,12,0))*$B$6,error),"")</f>
        <v/>
      </c>
      <c r="H2709" s="119" t="str" cm="1">
        <f t="array" ref="H2709">IF(SUMIF('BDD de référence'!$B$6:$B$4786,A2709,'BDD de référence'!$J$6:$J$4786)&gt;0,IFERROR((VLOOKUP(E2709,'Volet 1 - Domaines 2&amp;3'!$A$39:$L$43,11,0)*D2709+VLOOKUP(E2709,'Volet 1 - Domaines 2&amp;3'!$A$39:$L$43,12,0))*$B$6,error),"")</f>
        <v/>
      </c>
      <c r="I2709" s="119">
        <f>IFERROR((VLOOKUP(E2709,'Simulations - Consolidé'!$A$41:$P$45,15,0)*D2709+VLOOKUP(E2709,'Simulations - Consolidé'!$A$41:$P$45,16,0)),"")*$C$6</f>
        <v>17972.353734939763</v>
      </c>
      <c r="J2709" s="167">
        <v>10974.09</v>
      </c>
      <c r="K2709" s="167">
        <v>13168.91</v>
      </c>
      <c r="L2709" s="167">
        <v>9653.7100000000009</v>
      </c>
      <c r="M2709" s="167">
        <v>11584.460000000001</v>
      </c>
      <c r="N2709" s="167">
        <v>6729.2300000000005</v>
      </c>
      <c r="O2709" s="167">
        <v>8075.08</v>
      </c>
    </row>
    <row r="2710" spans="1:15">
      <c r="A2710" s="1" t="s">
        <v>11407</v>
      </c>
      <c r="B2710" s="1" t="str">
        <f>VLOOKUP(A2710,'BDD de référence'!$B$5:$D$5006,3,0)</f>
        <v>95</v>
      </c>
      <c r="C2710" s="1" t="str">
        <f>VLOOKUP(A2710,'BDD de référence'!$B$5:$E$5006,4,0)</f>
        <v>Ile-de-France</v>
      </c>
      <c r="D2710" s="201">
        <v>11373.5</v>
      </c>
      <c r="E2710" s="189" t="str">
        <f t="shared" si="42"/>
        <v>Tranche B</v>
      </c>
      <c r="F2710" s="119">
        <f>IFERROR((VLOOKUP(E2710,'Simulations - Consolidé'!$A$41:$P$45,13,0)*D2710+VLOOKUP(E2710,'Simulations - Consolidé'!$A$41:$P$45,14,0)),"")*$B$6</f>
        <v>26156.090322580643</v>
      </c>
      <c r="G2710" s="119" t="str" cm="1">
        <f t="array" ref="G2710">IF(SUMIF('BDD de référence'!$B$6:$B$4786,A2710,'BDD de référence'!$I$6:$I$4786)&gt;0,IFERROR((VLOOKUP(E2710,'Volet 1 - Domaines 2&amp;3'!$A$39:$L$43,11,0)*D2710+VLOOKUP(E2710,'Volet 1 - Domaines 2&amp;3'!$A$39:$L$43,12,0))*$B$6,error),"")</f>
        <v/>
      </c>
      <c r="H2710" s="119" t="str" cm="1">
        <f t="array" ref="H2710">IF(SUMIF('BDD de référence'!$B$6:$B$4786,A2710,'BDD de référence'!$J$6:$J$4786)&gt;0,IFERROR((VLOOKUP(E2710,'Volet 1 - Domaines 2&amp;3'!$A$39:$L$43,11,0)*D2710+VLOOKUP(E2710,'Volet 1 - Domaines 2&amp;3'!$A$39:$L$43,12,0))*$B$6,error),"")</f>
        <v/>
      </c>
      <c r="I2710" s="119">
        <f>IFERROR((VLOOKUP(E2710,'Simulations - Consolidé'!$A$41:$P$45,15,0)*D2710+VLOOKUP(E2710,'Simulations - Consolidé'!$A$41:$P$45,16,0)),"")*$C$6</f>
        <v>11370.581589299763</v>
      </c>
      <c r="J2710" s="167">
        <v>7543.25</v>
      </c>
      <c r="K2710" s="167">
        <v>9051.9</v>
      </c>
      <c r="L2710" s="167">
        <v>6592.35</v>
      </c>
      <c r="M2710" s="167">
        <v>7910.82</v>
      </c>
      <c r="N2710" s="167">
        <v>5769.38</v>
      </c>
      <c r="O2710" s="167">
        <v>6923.26</v>
      </c>
    </row>
    <row r="2711" spans="1:15">
      <c r="A2711" s="1" t="s">
        <v>11356</v>
      </c>
      <c r="B2711" s="1" t="str">
        <f>VLOOKUP(A2711,'BDD de référence'!$B$5:$D$5006,3,0)</f>
        <v>95</v>
      </c>
      <c r="C2711" s="1" t="str">
        <f>VLOOKUP(A2711,'BDD de référence'!$B$5:$E$5006,4,0)</f>
        <v>Ile-de-France</v>
      </c>
      <c r="D2711" s="201">
        <v>24600</v>
      </c>
      <c r="E2711" s="189" t="str">
        <f t="shared" si="42"/>
        <v>Tranche C</v>
      </c>
      <c r="F2711" s="119">
        <f>IFERROR((VLOOKUP(E2711,'Simulations - Consolidé'!$A$41:$P$45,13,0)*D2711+VLOOKUP(E2711,'Simulations - Consolidé'!$A$41:$P$45,14,0)),"")*$B$6</f>
        <v>41677.445783132527</v>
      </c>
      <c r="G2711" s="119" t="str" cm="1">
        <f t="array" ref="G2711">IF(SUMIF('BDD de référence'!$B$6:$B$4786,A2711,'BDD de référence'!$I$6:$I$4786)&gt;0,IFERROR((VLOOKUP(E2711,'Volet 1 - Domaines 2&amp;3'!$A$39:$L$43,11,0)*D2711+VLOOKUP(E2711,'Volet 1 - Domaines 2&amp;3'!$A$39:$L$43,12,0))*$B$6,error),"")</f>
        <v/>
      </c>
      <c r="H2711" s="119" t="str" cm="1">
        <f t="array" ref="H2711">IF(SUMIF('BDD de référence'!$B$6:$B$4786,A2711,'BDD de référence'!$J$6:$J$4786)&gt;0,IFERROR((VLOOKUP(E2711,'Volet 1 - Domaines 2&amp;3'!$A$39:$L$43,11,0)*D2711+VLOOKUP(E2711,'Volet 1 - Domaines 2&amp;3'!$A$39:$L$43,12,0))*$B$6,error),"")</f>
        <v/>
      </c>
      <c r="I2711" s="119">
        <f>IFERROR((VLOOKUP(E2711,'Simulations - Consolidé'!$A$41:$P$45,15,0)*D2711+VLOOKUP(E2711,'Simulations - Consolidé'!$A$41:$P$45,16,0)),"")*$C$6</f>
        <v>18118.028798119311</v>
      </c>
      <c r="J2711" s="167">
        <v>11061.05</v>
      </c>
      <c r="K2711" s="167">
        <v>13273.26</v>
      </c>
      <c r="L2711" s="167">
        <v>9697.2000000000007</v>
      </c>
      <c r="M2711" s="167">
        <v>11636.64</v>
      </c>
      <c r="N2711" s="167">
        <v>6767.88</v>
      </c>
      <c r="O2711" s="167">
        <v>8121.46</v>
      </c>
    </row>
    <row r="2712" spans="1:15">
      <c r="A2712" s="1" t="s">
        <v>11385</v>
      </c>
      <c r="B2712" s="1" t="str">
        <f>VLOOKUP(A2712,'BDD de référence'!$B$5:$D$5006,3,0)</f>
        <v>95</v>
      </c>
      <c r="C2712" s="1" t="str">
        <f>VLOOKUP(A2712,'BDD de référence'!$B$5:$E$5006,4,0)</f>
        <v>Ile-de-France</v>
      </c>
      <c r="D2712" s="201">
        <v>18470.5</v>
      </c>
      <c r="E2712" s="189" t="str">
        <f t="shared" si="42"/>
        <v>Tranche B</v>
      </c>
      <c r="F2712" s="119">
        <f>IFERROR((VLOOKUP(E2712,'Simulations - Consolidé'!$A$41:$P$45,13,0)*D2712+VLOOKUP(E2712,'Simulations - Consolidé'!$A$41:$P$45,14,0)),"")*$B$6</f>
        <v>35496.65806451613</v>
      </c>
      <c r="G2712" s="119" t="str" cm="1">
        <f t="array" ref="G2712">IF(SUMIF('BDD de référence'!$B$6:$B$4786,A2712,'BDD de référence'!$I$6:$I$4786)&gt;0,IFERROR((VLOOKUP(E2712,'Volet 1 - Domaines 2&amp;3'!$A$39:$L$43,11,0)*D2712+VLOOKUP(E2712,'Volet 1 - Domaines 2&amp;3'!$A$39:$L$43,12,0))*$B$6,error),"")</f>
        <v/>
      </c>
      <c r="H2712" s="119" t="str" cm="1">
        <f t="array" ref="H2712">IF(SUMIF('BDD de référence'!$B$6:$B$4786,A2712,'BDD de référence'!$J$6:$J$4786)&gt;0,IFERROR((VLOOKUP(E2712,'Volet 1 - Domaines 2&amp;3'!$A$39:$L$43,11,0)*D2712+VLOOKUP(E2712,'Volet 1 - Domaines 2&amp;3'!$A$39:$L$43,12,0))*$B$6,error),"")</f>
        <v/>
      </c>
      <c r="I2712" s="119">
        <f>IFERROR((VLOOKUP(E2712,'Simulations - Consolidé'!$A$41:$P$45,15,0)*D2712+VLOOKUP(E2712,'Simulations - Consolidé'!$A$41:$P$45,16,0)),"")*$C$6</f>
        <v>15431.115342250196</v>
      </c>
      <c r="J2712" s="167">
        <v>9641.82</v>
      </c>
      <c r="K2712" s="167">
        <v>11570.19</v>
      </c>
      <c r="L2712" s="167">
        <v>8500.15</v>
      </c>
      <c r="M2712" s="167">
        <v>10200.18</v>
      </c>
      <c r="N2712" s="167">
        <v>6341.71</v>
      </c>
      <c r="O2712" s="167">
        <v>7610.06</v>
      </c>
    </row>
    <row r="2713" spans="1:15">
      <c r="A2713" s="1" t="s">
        <v>11347</v>
      </c>
      <c r="B2713" s="1" t="str">
        <f>VLOOKUP(A2713,'BDD de référence'!$B$5:$D$5006,3,0)</f>
        <v>95</v>
      </c>
      <c r="C2713" s="1" t="str">
        <f>VLOOKUP(A2713,'BDD de référence'!$B$5:$E$5006,4,0)</f>
        <v>Ile-de-France</v>
      </c>
      <c r="D2713" s="201">
        <v>38505</v>
      </c>
      <c r="E2713" s="189" t="str">
        <f t="shared" si="42"/>
        <v>Tranche C</v>
      </c>
      <c r="F2713" s="119">
        <f>IFERROR((VLOOKUP(E2713,'Simulations - Consolidé'!$A$41:$P$45,13,0)*D2713+VLOOKUP(E2713,'Simulations - Consolidé'!$A$41:$P$45,14,0)),"")*$B$6</f>
        <v>47487.390361445781</v>
      </c>
      <c r="G2713" s="119" t="str" cm="1">
        <f t="array" ref="G2713">IF(SUMIF('BDD de référence'!$B$6:$B$4786,A2713,'BDD de référence'!$I$6:$I$4786)&gt;0,IFERROR((VLOOKUP(E2713,'Volet 1 - Domaines 2&amp;3'!$A$39:$L$43,11,0)*D2713+VLOOKUP(E2713,'Volet 1 - Domaines 2&amp;3'!$A$39:$L$43,12,0))*$B$6,error),"")</f>
        <v/>
      </c>
      <c r="H2713" s="119" t="str" cm="1">
        <f t="array" ref="H2713">IF(SUMIF('BDD de référence'!$B$6:$B$4786,A2713,'BDD de référence'!$J$6:$J$4786)&gt;0,IFERROR((VLOOKUP(E2713,'Volet 1 - Domaines 2&amp;3'!$A$39:$L$43,11,0)*D2713+VLOOKUP(E2713,'Volet 1 - Domaines 2&amp;3'!$A$39:$L$43,12,0))*$B$6,error),"")</f>
        <v/>
      </c>
      <c r="I2713" s="119">
        <f>IFERROR((VLOOKUP(E2713,'Simulations - Consolidé'!$A$41:$P$45,15,0)*D2713+VLOOKUP(E2713,'Simulations - Consolidé'!$A$41:$P$45,16,0)),"")*$C$6</f>
        <v>20643.72923890685</v>
      </c>
      <c r="J2713" s="167">
        <v>12568.82</v>
      </c>
      <c r="K2713" s="167">
        <v>15082.59</v>
      </c>
      <c r="L2713" s="167">
        <v>10451.08</v>
      </c>
      <c r="M2713" s="167">
        <v>12541.300000000001</v>
      </c>
      <c r="N2713" s="167">
        <v>7438</v>
      </c>
      <c r="O2713" s="167">
        <v>8925.6</v>
      </c>
    </row>
    <row r="2714" spans="1:15">
      <c r="A2714" s="1" t="s">
        <v>11341</v>
      </c>
      <c r="B2714" s="1" t="str">
        <f>VLOOKUP(A2714,'BDD de référence'!$B$5:$D$5006,3,0)</f>
        <v>95</v>
      </c>
      <c r="C2714" s="1" t="str">
        <f>VLOOKUP(A2714,'BDD de référence'!$B$5:$E$5006,4,0)</f>
        <v>Ile-de-France</v>
      </c>
      <c r="D2714" s="201">
        <v>58238</v>
      </c>
      <c r="E2714" s="189" t="str">
        <f t="shared" si="42"/>
        <v>Tranche C</v>
      </c>
      <c r="F2714" s="119">
        <f>IFERROR((VLOOKUP(E2714,'Simulations - Consolidé'!$A$41:$P$45,13,0)*D2714+VLOOKUP(E2714,'Simulations - Consolidé'!$A$41:$P$45,14,0)),"")*$B$6</f>
        <v>55732.455903614449</v>
      </c>
      <c r="G2714" s="119" t="str" cm="1">
        <f t="array" ref="G2714">IF(SUMIF('BDD de référence'!$B$6:$B$4786,A2714,'BDD de référence'!$I$6:$I$4786)&gt;0,IFERROR((VLOOKUP(E2714,'Volet 1 - Domaines 2&amp;3'!$A$39:$L$43,11,0)*D2714+VLOOKUP(E2714,'Volet 1 - Domaines 2&amp;3'!$A$39:$L$43,12,0))*$B$6,error),"")</f>
        <v/>
      </c>
      <c r="H2714" s="119" t="str" cm="1">
        <f t="array" ref="H2714">IF(SUMIF('BDD de référence'!$B$6:$B$4786,A2714,'BDD de référence'!$J$6:$J$4786)&gt;0,IFERROR((VLOOKUP(E2714,'Volet 1 - Domaines 2&amp;3'!$A$39:$L$43,11,0)*D2714+VLOOKUP(E2714,'Volet 1 - Domaines 2&amp;3'!$A$39:$L$43,12,0))*$B$6,error),"")</f>
        <v/>
      </c>
      <c r="I2714" s="119">
        <f>IFERROR((VLOOKUP(E2714,'Simulations - Consolidé'!$A$41:$P$45,15,0)*D2714+VLOOKUP(E2714,'Simulations - Consolidé'!$A$41:$P$45,16,0)),"")*$C$6</f>
        <v>24228.026024096387</v>
      </c>
      <c r="J2714" s="167">
        <v>14708.550000000001</v>
      </c>
      <c r="K2714" s="167">
        <v>17650.259999999998</v>
      </c>
      <c r="L2714" s="167">
        <v>11520.95</v>
      </c>
      <c r="M2714" s="167">
        <v>13825.14</v>
      </c>
      <c r="N2714" s="167">
        <v>8388.99</v>
      </c>
      <c r="O2714" s="167">
        <v>10066.790000000001</v>
      </c>
    </row>
    <row r="2715" spans="1:15">
      <c r="A2715" s="1" t="s">
        <v>11338</v>
      </c>
      <c r="B2715" s="1" t="str">
        <f>VLOOKUP(A2715,'BDD de référence'!$B$5:$D$5006,3,0)</f>
        <v>95</v>
      </c>
      <c r="C2715" s="1" t="str">
        <f>VLOOKUP(A2715,'BDD de référence'!$B$5:$E$5006,4,0)</f>
        <v>Ile-de-France</v>
      </c>
      <c r="D2715" s="201">
        <v>73086.5</v>
      </c>
      <c r="E2715" s="189" t="str">
        <f t="shared" si="42"/>
        <v>Tranche C</v>
      </c>
      <c r="F2715" s="119">
        <f>IFERROR((VLOOKUP(E2715,'Simulations - Consolidé'!$A$41:$P$45,13,0)*D2715+VLOOKUP(E2715,'Simulations - Consolidé'!$A$41:$P$45,14,0)),"")*$B$6</f>
        <v>61936.6243373494</v>
      </c>
      <c r="G2715" s="119" t="str" cm="1">
        <f t="array" ref="G2715">IF(SUMIF('BDD de référence'!$B$6:$B$4786,A2715,'BDD de référence'!$I$6:$I$4786)&gt;0,IFERROR((VLOOKUP(E2715,'Volet 1 - Domaines 2&amp;3'!$A$39:$L$43,11,0)*D2715+VLOOKUP(E2715,'Volet 1 - Domaines 2&amp;3'!$A$39:$L$43,12,0))*$B$6,error),"")</f>
        <v/>
      </c>
      <c r="H2715" s="119" t="str" cm="1">
        <f t="array" ref="H2715">IF(SUMIF('BDD de référence'!$B$6:$B$4786,A2715,'BDD de référence'!$J$6:$J$4786)&gt;0,IFERROR((VLOOKUP(E2715,'Volet 1 - Domaines 2&amp;3'!$A$39:$L$43,11,0)*D2715+VLOOKUP(E2715,'Volet 1 - Domaines 2&amp;3'!$A$39:$L$43,12,0))*$B$6,error),"")</f>
        <v/>
      </c>
      <c r="I2715" s="119">
        <f>IFERROR((VLOOKUP(E2715,'Simulations - Consolidé'!$A$41:$P$45,15,0)*D2715+VLOOKUP(E2715,'Simulations - Consolidé'!$A$41:$P$45,16,0)),"")*$C$6</f>
        <v>26925.103549808991</v>
      </c>
      <c r="J2715" s="167">
        <v>16318.62</v>
      </c>
      <c r="K2715" s="167">
        <v>19582.349999999999</v>
      </c>
      <c r="L2715" s="167">
        <v>12325.98</v>
      </c>
      <c r="M2715" s="167">
        <v>14791.18</v>
      </c>
      <c r="N2715" s="167">
        <v>9104.58</v>
      </c>
      <c r="O2715" s="167">
        <v>10925.5</v>
      </c>
    </row>
    <row r="2716" spans="1:15">
      <c r="A2716" s="1" t="s">
        <v>11350</v>
      </c>
      <c r="B2716" s="1" t="str">
        <f>VLOOKUP(A2716,'BDD de référence'!$B$5:$D$5006,3,0)</f>
        <v>95</v>
      </c>
      <c r="C2716" s="1" t="str">
        <f>VLOOKUP(A2716,'BDD de référence'!$B$5:$E$5006,4,0)</f>
        <v>Ile-de-France</v>
      </c>
      <c r="D2716" s="201">
        <v>30873.5</v>
      </c>
      <c r="E2716" s="189" t="str">
        <f t="shared" si="42"/>
        <v>Tranche C</v>
      </c>
      <c r="F2716" s="119">
        <f>IFERROR((VLOOKUP(E2716,'Simulations - Consolidé'!$A$41:$P$45,13,0)*D2716+VLOOKUP(E2716,'Simulations - Consolidé'!$A$41:$P$45,14,0)),"")*$B$6</f>
        <v>44298.710602409636</v>
      </c>
      <c r="G2716" s="119" t="str" cm="1">
        <f t="array" ref="G2716">IF(SUMIF('BDD de référence'!$B$6:$B$4786,A2716,'BDD de référence'!$I$6:$I$4786)&gt;0,IFERROR((VLOOKUP(E2716,'Volet 1 - Domaines 2&amp;3'!$A$39:$L$43,11,0)*D2716+VLOOKUP(E2716,'Volet 1 - Domaines 2&amp;3'!$A$39:$L$43,12,0))*$B$6,error),"")</f>
        <v/>
      </c>
      <c r="H2716" s="119" t="str" cm="1">
        <f t="array" ref="H2716">IF(SUMIF('BDD de référence'!$B$6:$B$4786,A2716,'BDD de référence'!$J$6:$J$4786)&gt;0,IFERROR((VLOOKUP(E2716,'Volet 1 - Domaines 2&amp;3'!$A$39:$L$43,11,0)*D2716+VLOOKUP(E2716,'Volet 1 - Domaines 2&amp;3'!$A$39:$L$43,12,0))*$B$6,error),"")</f>
        <v/>
      </c>
      <c r="I2716" s="119">
        <f>IFERROR((VLOOKUP(E2716,'Simulations - Consolidé'!$A$41:$P$45,15,0)*D2716+VLOOKUP(E2716,'Simulations - Consolidé'!$A$41:$P$45,16,0)),"")*$C$6</f>
        <v>19257.54564208052</v>
      </c>
      <c r="J2716" s="167">
        <v>11741.31</v>
      </c>
      <c r="K2716" s="167">
        <v>14089.58</v>
      </c>
      <c r="L2716" s="167">
        <v>10037.33</v>
      </c>
      <c r="M2716" s="167">
        <v>12044.800000000001</v>
      </c>
      <c r="N2716" s="167">
        <v>7070.22</v>
      </c>
      <c r="O2716" s="167">
        <v>8484.27</v>
      </c>
    </row>
    <row r="2717" spans="1:15">
      <c r="A2717" s="1" t="s">
        <v>11370</v>
      </c>
      <c r="B2717" s="1" t="str">
        <f>VLOOKUP(A2717,'BDD de référence'!$B$5:$D$5006,3,0)</f>
        <v>95</v>
      </c>
      <c r="C2717" s="1" t="str">
        <f>VLOOKUP(A2717,'BDD de référence'!$B$5:$E$5006,4,0)</f>
        <v>Ile-de-France</v>
      </c>
      <c r="D2717" s="201">
        <v>20665.5</v>
      </c>
      <c r="E2717" s="189" t="str">
        <f t="shared" si="42"/>
        <v>Tranche B</v>
      </c>
      <c r="F2717" s="119">
        <f>IFERROR((VLOOKUP(E2717,'Simulations - Consolidé'!$A$41:$P$45,13,0)*D2717+VLOOKUP(E2717,'Simulations - Consolidé'!$A$41:$P$45,14,0)),"")*$B$6</f>
        <v>38385.561290322577</v>
      </c>
      <c r="G2717" s="119" t="str" cm="1">
        <f t="array" ref="G2717">IF(SUMIF('BDD de référence'!$B$6:$B$4786,A2717,'BDD de référence'!$I$6:$I$4786)&gt;0,IFERROR((VLOOKUP(E2717,'Volet 1 - Domaines 2&amp;3'!$A$39:$L$43,11,0)*D2717+VLOOKUP(E2717,'Volet 1 - Domaines 2&amp;3'!$A$39:$L$43,12,0))*$B$6,error),"")</f>
        <v/>
      </c>
      <c r="H2717" s="119" t="str" cm="1">
        <f t="array" ref="H2717">IF(SUMIF('BDD de référence'!$B$6:$B$4786,A2717,'BDD de référence'!$J$6:$J$4786)&gt;0,IFERROR((VLOOKUP(E2717,'Volet 1 - Domaines 2&amp;3'!$A$39:$L$43,11,0)*D2717+VLOOKUP(E2717,'Volet 1 - Domaines 2&amp;3'!$A$39:$L$43,12,0))*$B$6,error),"")</f>
        <v/>
      </c>
      <c r="I2717" s="119">
        <f>IFERROR((VLOOKUP(E2717,'Simulations - Consolidé'!$A$41:$P$45,15,0)*D2717+VLOOKUP(E2717,'Simulations - Consolidé'!$A$41:$P$45,16,0)),"")*$C$6</f>
        <v>16686.98001573564</v>
      </c>
      <c r="J2717" s="167">
        <v>10290.880000000001</v>
      </c>
      <c r="K2717" s="167">
        <v>12349.06</v>
      </c>
      <c r="L2717" s="167">
        <v>9090.2000000000007</v>
      </c>
      <c r="M2717" s="167">
        <v>10908.24</v>
      </c>
      <c r="N2717" s="167">
        <v>6518.7300000000005</v>
      </c>
      <c r="O2717" s="167">
        <v>7822.4800000000005</v>
      </c>
    </row>
    <row r="2718" spans="1:15">
      <c r="A2718" s="1" t="s">
        <v>11403</v>
      </c>
      <c r="B2718" s="1" t="str">
        <f>VLOOKUP(A2718,'BDD de référence'!$B$5:$D$5006,3,0)</f>
        <v>95</v>
      </c>
      <c r="C2718" s="1" t="str">
        <f>VLOOKUP(A2718,'BDD de référence'!$B$5:$E$5006,4,0)</f>
        <v>Ile-de-France</v>
      </c>
      <c r="D2718" s="201">
        <v>12650</v>
      </c>
      <c r="E2718" s="189" t="str">
        <f t="shared" si="42"/>
        <v>Tranche B</v>
      </c>
      <c r="F2718" s="119">
        <f>IFERROR((VLOOKUP(E2718,'Simulations - Consolidé'!$A$41:$P$45,13,0)*D2718+VLOOKUP(E2718,'Simulations - Consolidé'!$A$41:$P$45,14,0)),"")*$B$6</f>
        <v>27836.129032258064</v>
      </c>
      <c r="G2718" s="119" t="str" cm="1">
        <f t="array" ref="G2718">IF(SUMIF('BDD de référence'!$B$6:$B$4786,A2718,'BDD de référence'!$I$6:$I$4786)&gt;0,IFERROR((VLOOKUP(E2718,'Volet 1 - Domaines 2&amp;3'!$A$39:$L$43,11,0)*D2718+VLOOKUP(E2718,'Volet 1 - Domaines 2&amp;3'!$A$39:$L$43,12,0))*$B$6,error),"")</f>
        <v/>
      </c>
      <c r="H2718" s="119" t="str" cm="1">
        <f t="array" ref="H2718">IF(SUMIF('BDD de référence'!$B$6:$B$4786,A2718,'BDD de référence'!$J$6:$J$4786)&gt;0,IFERROR((VLOOKUP(E2718,'Volet 1 - Domaines 2&amp;3'!$A$39:$L$43,11,0)*D2718+VLOOKUP(E2718,'Volet 1 - Domaines 2&amp;3'!$A$39:$L$43,12,0))*$B$6,error),"")</f>
        <v/>
      </c>
      <c r="I2718" s="119">
        <f>IFERROR((VLOOKUP(E2718,'Simulations - Consolidé'!$A$41:$P$45,15,0)*D2718+VLOOKUP(E2718,'Simulations - Consolidé'!$A$41:$P$45,16,0)),"")*$C$6</f>
        <v>12100.928402832415</v>
      </c>
      <c r="J2718" s="167">
        <v>7920.7</v>
      </c>
      <c r="K2718" s="167">
        <v>9504.84</v>
      </c>
      <c r="L2718" s="167">
        <v>6935.5</v>
      </c>
      <c r="M2718" s="167">
        <v>8322.6</v>
      </c>
      <c r="N2718" s="167">
        <v>5872.3200000000006</v>
      </c>
      <c r="O2718" s="167">
        <v>7046.79</v>
      </c>
    </row>
    <row r="2719" spans="1:15">
      <c r="A2719" s="1" t="s">
        <v>11368</v>
      </c>
      <c r="B2719" s="1" t="str">
        <f>VLOOKUP(A2719,'BDD de référence'!$B$5:$D$5006,3,0)</f>
        <v>95</v>
      </c>
      <c r="C2719" s="1" t="str">
        <f>VLOOKUP(A2719,'BDD de référence'!$B$5:$E$5006,4,0)</f>
        <v>Ile-de-France</v>
      </c>
      <c r="D2719" s="201">
        <v>20916</v>
      </c>
      <c r="E2719" s="189" t="str">
        <f t="shared" si="42"/>
        <v>Tranche B</v>
      </c>
      <c r="F2719" s="119">
        <f>IFERROR((VLOOKUP(E2719,'Simulations - Consolidé'!$A$41:$P$45,13,0)*D2719+VLOOKUP(E2719,'Simulations - Consolidé'!$A$41:$P$45,14,0)),"")*$B$6</f>
        <v>38715.251612903223</v>
      </c>
      <c r="G2719" s="119" t="str" cm="1">
        <f t="array" ref="G2719">IF(SUMIF('BDD de référence'!$B$6:$B$4786,A2719,'BDD de référence'!$I$6:$I$4786)&gt;0,IFERROR((VLOOKUP(E2719,'Volet 1 - Domaines 2&amp;3'!$A$39:$L$43,11,0)*D2719+VLOOKUP(E2719,'Volet 1 - Domaines 2&amp;3'!$A$39:$L$43,12,0))*$B$6,error),"")</f>
        <v/>
      </c>
      <c r="H2719" s="119" t="str" cm="1">
        <f t="array" ref="H2719">IF(SUMIF('BDD de référence'!$B$6:$B$4786,A2719,'BDD de référence'!$J$6:$J$4786)&gt;0,IFERROR((VLOOKUP(E2719,'Volet 1 - Domaines 2&amp;3'!$A$39:$L$43,11,0)*D2719+VLOOKUP(E2719,'Volet 1 - Domaines 2&amp;3'!$A$39:$L$43,12,0))*$B$6,error),"")</f>
        <v/>
      </c>
      <c r="I2719" s="119">
        <f>IFERROR((VLOOKUP(E2719,'Simulations - Consolidé'!$A$41:$P$45,15,0)*D2719+VLOOKUP(E2719,'Simulations - Consolidé'!$A$41:$P$45,16,0)),"")*$C$6</f>
        <v>16830.303068450041</v>
      </c>
      <c r="J2719" s="167">
        <v>10364.950000000001</v>
      </c>
      <c r="K2719" s="167">
        <v>12437.94</v>
      </c>
      <c r="L2719" s="167">
        <v>9157.5400000000009</v>
      </c>
      <c r="M2719" s="167">
        <v>10989.050000000001</v>
      </c>
      <c r="N2719" s="167">
        <v>6538.93</v>
      </c>
      <c r="O2719" s="167">
        <v>7846.72</v>
      </c>
    </row>
    <row r="2720" spans="1:15">
      <c r="A2720" s="1" t="s">
        <v>11398</v>
      </c>
      <c r="B2720" s="1" t="str">
        <f>VLOOKUP(A2720,'BDD de référence'!$B$5:$D$5006,3,0)</f>
        <v>95</v>
      </c>
      <c r="C2720" s="1" t="str">
        <f>VLOOKUP(A2720,'BDD de référence'!$B$5:$E$5006,4,0)</f>
        <v>Ile-de-France</v>
      </c>
      <c r="D2720" s="201">
        <v>13198.5</v>
      </c>
      <c r="E2720" s="189" t="str">
        <f t="shared" si="42"/>
        <v>Tranche B</v>
      </c>
      <c r="F2720" s="119">
        <f>IFERROR((VLOOKUP(E2720,'Simulations - Consolidé'!$A$41:$P$45,13,0)*D2720+VLOOKUP(E2720,'Simulations - Consolidé'!$A$41:$P$45,14,0)),"")*$B$6</f>
        <v>28558.025806451609</v>
      </c>
      <c r="G2720" s="119" t="str" cm="1">
        <f t="array" ref="G2720">IF(SUMIF('BDD de référence'!$B$6:$B$4786,A2720,'BDD de référence'!$I$6:$I$4786)&gt;0,IFERROR((VLOOKUP(E2720,'Volet 1 - Domaines 2&amp;3'!$A$39:$L$43,11,0)*D2720+VLOOKUP(E2720,'Volet 1 - Domaines 2&amp;3'!$A$39:$L$43,12,0))*$B$6,error),"")</f>
        <v/>
      </c>
      <c r="H2720" s="119" t="str" cm="1">
        <f t="array" ref="H2720">IF(SUMIF('BDD de référence'!$B$6:$B$4786,A2720,'BDD de référence'!$J$6:$J$4786)&gt;0,IFERROR((VLOOKUP(E2720,'Volet 1 - Domaines 2&amp;3'!$A$39:$L$43,11,0)*D2720+VLOOKUP(E2720,'Volet 1 - Domaines 2&amp;3'!$A$39:$L$43,12,0))*$B$6,error),"")</f>
        <v/>
      </c>
      <c r="I2720" s="119">
        <f>IFERROR((VLOOKUP(E2720,'Simulations - Consolidé'!$A$41:$P$45,15,0)*D2720+VLOOKUP(E2720,'Simulations - Consolidé'!$A$41:$P$45,16,0)),"")*$C$6</f>
        <v>12414.751534225019</v>
      </c>
      <c r="J2720" s="167">
        <v>8082.9000000000005</v>
      </c>
      <c r="K2720" s="167">
        <v>9699.48</v>
      </c>
      <c r="L2720" s="167">
        <v>7082.9400000000005</v>
      </c>
      <c r="M2720" s="167">
        <v>8499.5300000000007</v>
      </c>
      <c r="N2720" s="167">
        <v>5916.55</v>
      </c>
      <c r="O2720" s="167">
        <v>7099.86</v>
      </c>
    </row>
    <row r="2721" spans="1:15">
      <c r="A2721" s="1" t="s">
        <v>11391</v>
      </c>
      <c r="B2721" s="1" t="str">
        <f>VLOOKUP(A2721,'BDD de référence'!$B$5:$D$5006,3,0)</f>
        <v>95</v>
      </c>
      <c r="C2721" s="1" t="str">
        <f>VLOOKUP(A2721,'BDD de référence'!$B$5:$E$5006,4,0)</f>
        <v>Ile-de-France</v>
      </c>
      <c r="D2721" s="201">
        <v>16891.5</v>
      </c>
      <c r="E2721" s="189" t="str">
        <f t="shared" si="42"/>
        <v>Tranche B</v>
      </c>
      <c r="F2721" s="119">
        <f>IFERROR((VLOOKUP(E2721,'Simulations - Consolidé'!$A$41:$P$45,13,0)*D2721+VLOOKUP(E2721,'Simulations - Consolidé'!$A$41:$P$45,14,0)),"")*$B$6</f>
        <v>33418.490322580641</v>
      </c>
      <c r="G2721" s="119" t="str" cm="1">
        <f t="array" ref="G2721">IF(SUMIF('BDD de référence'!$B$6:$B$4786,A2721,'BDD de référence'!$I$6:$I$4786)&gt;0,IFERROR((VLOOKUP(E2721,'Volet 1 - Domaines 2&amp;3'!$A$39:$L$43,11,0)*D2721+VLOOKUP(E2721,'Volet 1 - Domaines 2&amp;3'!$A$39:$L$43,12,0))*$B$6,error),"")</f>
        <v/>
      </c>
      <c r="H2721" s="119" t="str" cm="1">
        <f t="array" ref="H2721">IF(SUMIF('BDD de référence'!$B$6:$B$4786,A2721,'BDD de référence'!$J$6:$J$4786)&gt;0,IFERROR((VLOOKUP(E2721,'Volet 1 - Domaines 2&amp;3'!$A$39:$L$43,11,0)*D2721+VLOOKUP(E2721,'Volet 1 - Domaines 2&amp;3'!$A$39:$L$43,12,0))*$B$6,error),"")</f>
        <v/>
      </c>
      <c r="I2721" s="119">
        <f>IFERROR((VLOOKUP(E2721,'Simulations - Consolidé'!$A$41:$P$45,15,0)*D2721+VLOOKUP(E2721,'Simulations - Consolidé'!$A$41:$P$45,16,0)),"")*$C$6</f>
        <v>14527.693784421714</v>
      </c>
      <c r="J2721" s="167">
        <v>9174.91</v>
      </c>
      <c r="K2721" s="167">
        <v>11009.9</v>
      </c>
      <c r="L2721" s="167">
        <v>8075.68</v>
      </c>
      <c r="M2721" s="167">
        <v>9690.82</v>
      </c>
      <c r="N2721" s="167">
        <v>6214.38</v>
      </c>
      <c r="O2721" s="167">
        <v>7457.26</v>
      </c>
    </row>
    <row r="2722" spans="1:15">
      <c r="A2722" s="1" t="s">
        <v>11389</v>
      </c>
      <c r="B2722" s="1" t="str">
        <f>VLOOKUP(A2722,'BDD de référence'!$B$5:$D$5006,3,0)</f>
        <v>95</v>
      </c>
      <c r="C2722" s="1" t="str">
        <f>VLOOKUP(A2722,'BDD de référence'!$B$5:$E$5006,4,0)</f>
        <v>Ile-de-France</v>
      </c>
      <c r="D2722" s="201">
        <v>17740</v>
      </c>
      <c r="E2722" s="189" t="str">
        <f t="shared" si="42"/>
        <v>Tranche B</v>
      </c>
      <c r="F2722" s="119">
        <f>IFERROR((VLOOKUP(E2722,'Simulations - Consolidé'!$A$41:$P$45,13,0)*D2722+VLOOKUP(E2722,'Simulations - Consolidé'!$A$41:$P$45,14,0)),"")*$B$6</f>
        <v>34535.225806451606</v>
      </c>
      <c r="G2722" s="119" t="str" cm="1">
        <f t="array" ref="G2722">IF(SUMIF('BDD de référence'!$B$6:$B$4786,A2722,'BDD de référence'!$I$6:$I$4786)&gt;0,IFERROR((VLOOKUP(E2722,'Volet 1 - Domaines 2&amp;3'!$A$39:$L$43,11,0)*D2722+VLOOKUP(E2722,'Volet 1 - Domaines 2&amp;3'!$A$39:$L$43,12,0))*$B$6,error),"")</f>
        <v/>
      </c>
      <c r="H2722" s="119" t="str" cm="1">
        <f t="array" ref="H2722">IF(SUMIF('BDD de référence'!$B$6:$B$4786,A2722,'BDD de référence'!$J$6:$J$4786)&gt;0,IFERROR((VLOOKUP(E2722,'Volet 1 - Domaines 2&amp;3'!$A$39:$L$43,11,0)*D2722+VLOOKUP(E2722,'Volet 1 - Domaines 2&amp;3'!$A$39:$L$43,12,0))*$B$6,error),"")</f>
        <v/>
      </c>
      <c r="I2722" s="119">
        <f>IFERROR((VLOOKUP(E2722,'Simulations - Consolidé'!$A$41:$P$45,15,0)*D2722+VLOOKUP(E2722,'Simulations - Consolidé'!$A$41:$P$45,16,0)),"")*$C$6</f>
        <v>15013.16129032258</v>
      </c>
      <c r="J2722" s="167">
        <v>9425.81</v>
      </c>
      <c r="K2722" s="167">
        <v>11310.98</v>
      </c>
      <c r="L2722" s="167">
        <v>8303.77</v>
      </c>
      <c r="M2722" s="167">
        <v>9964.5300000000007</v>
      </c>
      <c r="N2722" s="167">
        <v>6282.8</v>
      </c>
      <c r="O2722" s="167">
        <v>7539.36</v>
      </c>
    </row>
    <row r="2723" spans="1:15">
      <c r="A2723" s="1" t="s">
        <v>11376</v>
      </c>
      <c r="B2723" s="1" t="str">
        <f>VLOOKUP(A2723,'BDD de référence'!$B$5:$D$5006,3,0)</f>
        <v>95</v>
      </c>
      <c r="C2723" s="1" t="str">
        <f>VLOOKUP(A2723,'BDD de référence'!$B$5:$E$5006,4,0)</f>
        <v>Ile-de-France</v>
      </c>
      <c r="D2723" s="201">
        <v>19130</v>
      </c>
      <c r="E2723" s="189" t="str">
        <f t="shared" si="42"/>
        <v>Tranche B</v>
      </c>
      <c r="F2723" s="119">
        <f>IFERROR((VLOOKUP(E2723,'Simulations - Consolidé'!$A$41:$P$45,13,0)*D2723+VLOOKUP(E2723,'Simulations - Consolidé'!$A$41:$P$45,14,0)),"")*$B$6</f>
        <v>36364.645161290326</v>
      </c>
      <c r="G2723" s="119" t="str" cm="1">
        <f t="array" ref="G2723">IF(SUMIF('BDD de référence'!$B$6:$B$4786,A2723,'BDD de référence'!$I$6:$I$4786)&gt;0,IFERROR((VLOOKUP(E2723,'Volet 1 - Domaines 2&amp;3'!$A$39:$L$43,11,0)*D2723+VLOOKUP(E2723,'Volet 1 - Domaines 2&amp;3'!$A$39:$L$43,12,0))*$B$6,error),"")</f>
        <v/>
      </c>
      <c r="H2723" s="119" cm="1">
        <f t="array" ref="H2723">IF(SUMIF('BDD de référence'!$B$6:$B$4786,A2723,'BDD de référence'!$J$6:$J$4786)&gt;0,IFERROR((VLOOKUP(E2723,'Volet 1 - Domaines 2&amp;3'!$A$39:$L$43,11,0)*D2723+VLOOKUP(E2723,'Volet 1 - Domaines 2&amp;3'!$A$39:$L$43,12,0))*$B$6,error),"")</f>
        <v>19697.516129032258</v>
      </c>
      <c r="I2723" s="119">
        <f>IFERROR((VLOOKUP(E2723,'Simulations - Consolidé'!$A$41:$P$45,15,0)*D2723+VLOOKUP(E2723,'Simulations - Consolidé'!$A$41:$P$45,16,0)),"")*$C$6</f>
        <v>15808.446892210857</v>
      </c>
      <c r="J2723" s="167">
        <v>9836.84</v>
      </c>
      <c r="K2723" s="167">
        <v>11804.210000000001</v>
      </c>
      <c r="L2723" s="167">
        <v>8677.43</v>
      </c>
      <c r="M2723" s="167">
        <v>10412.92</v>
      </c>
      <c r="N2723" s="167">
        <v>6394.9</v>
      </c>
      <c r="O2723" s="167">
        <v>7673.88</v>
      </c>
    </row>
    <row r="2724" spans="1:15">
      <c r="A2724" s="1" t="s">
        <v>11401</v>
      </c>
      <c r="B2724" s="1" t="str">
        <f>VLOOKUP(A2724,'BDD de référence'!$B$5:$D$5006,3,0)</f>
        <v>95</v>
      </c>
      <c r="C2724" s="1" t="str">
        <f>VLOOKUP(A2724,'BDD de référence'!$B$5:$E$5006,4,0)</f>
        <v>Ile-de-France</v>
      </c>
      <c r="D2724" s="201">
        <v>12903</v>
      </c>
      <c r="E2724" s="189" t="str">
        <f t="shared" si="42"/>
        <v>Tranche B</v>
      </c>
      <c r="F2724" s="119">
        <f>IFERROR((VLOOKUP(E2724,'Simulations - Consolidé'!$A$41:$P$45,13,0)*D2724+VLOOKUP(E2724,'Simulations - Consolidé'!$A$41:$P$45,14,0)),"")*$B$6</f>
        <v>28169.10967741935</v>
      </c>
      <c r="G2724" s="119" cm="1">
        <f t="array" ref="G2724">IF(SUMIF('BDD de référence'!$B$6:$B$4786,A2724,'BDD de référence'!$I$6:$I$4786)&gt;0,IFERROR((VLOOKUP(E2724,'Volet 1 - Domaines 2&amp;3'!$A$39:$L$43,11,0)*D2724+VLOOKUP(E2724,'Volet 1 - Domaines 2&amp;3'!$A$39:$L$43,12,0))*$B$6,error),"")</f>
        <v>15258.267741935482</v>
      </c>
      <c r="H2724" s="119" t="str" cm="1">
        <f t="array" ref="H2724">IF(SUMIF('BDD de référence'!$B$6:$B$4786,A2724,'BDD de référence'!$J$6:$J$4786)&gt;0,IFERROR((VLOOKUP(E2724,'Volet 1 - Domaines 2&amp;3'!$A$39:$L$43,11,0)*D2724+VLOOKUP(E2724,'Volet 1 - Domaines 2&amp;3'!$A$39:$L$43,12,0))*$B$6,error),"")</f>
        <v/>
      </c>
      <c r="I2724" s="119">
        <f>IFERROR((VLOOKUP(E2724,'Simulations - Consolidé'!$A$41:$P$45,15,0)*D2724+VLOOKUP(E2724,'Simulations - Consolidé'!$A$41:$P$45,16,0)),"")*$C$6</f>
        <v>12245.681825334381</v>
      </c>
      <c r="J2724" s="167">
        <v>7995.52</v>
      </c>
      <c r="K2724" s="167">
        <v>9594.630000000001</v>
      </c>
      <c r="L2724" s="167">
        <v>7003.5</v>
      </c>
      <c r="M2724" s="167">
        <v>8404.2000000000007</v>
      </c>
      <c r="N2724" s="167">
        <v>5892.72</v>
      </c>
      <c r="O2724" s="167">
        <v>7071.27</v>
      </c>
    </row>
    <row r="2725" spans="1:15">
      <c r="A2725" s="1" t="s">
        <v>11387</v>
      </c>
      <c r="B2725" s="1" t="str">
        <f>VLOOKUP(A2725,'BDD de référence'!$B$5:$D$5006,3,0)</f>
        <v>95</v>
      </c>
      <c r="C2725" s="1" t="str">
        <f>VLOOKUP(A2725,'BDD de référence'!$B$5:$E$5006,4,0)</f>
        <v>Ile-de-France</v>
      </c>
      <c r="D2725" s="201">
        <v>18291</v>
      </c>
      <c r="E2725" s="189" t="str">
        <f t="shared" si="42"/>
        <v>Tranche B</v>
      </c>
      <c r="F2725" s="119">
        <f>IFERROR((VLOOKUP(E2725,'Simulations - Consolidé'!$A$41:$P$45,13,0)*D2725+VLOOKUP(E2725,'Simulations - Consolidé'!$A$41:$P$45,14,0)),"")*$B$6</f>
        <v>35260.412903225806</v>
      </c>
      <c r="G2725" s="119" t="str" cm="1">
        <f t="array" ref="G2725">IF(SUMIF('BDD de référence'!$B$6:$B$4786,A2725,'BDD de référence'!$I$6:$I$4786)&gt;0,IFERROR((VLOOKUP(E2725,'Volet 1 - Domaines 2&amp;3'!$A$39:$L$43,11,0)*D2725+VLOOKUP(E2725,'Volet 1 - Domaines 2&amp;3'!$A$39:$L$43,12,0))*$B$6,error),"")</f>
        <v/>
      </c>
      <c r="H2725" s="119" cm="1">
        <f t="array" ref="H2725">IF(SUMIF('BDD de référence'!$B$6:$B$4786,A2725,'BDD de référence'!$J$6:$J$4786)&gt;0,IFERROR((VLOOKUP(E2725,'Volet 1 - Domaines 2&amp;3'!$A$39:$L$43,11,0)*D2725+VLOOKUP(E2725,'Volet 1 - Domaines 2&amp;3'!$A$39:$L$43,12,0))*$B$6,error),"")</f>
        <v>19099.390322580646</v>
      </c>
      <c r="I2725" s="119">
        <f>IFERROR((VLOOKUP(E2725,'Simulations - Consolidé'!$A$41:$P$45,15,0)*D2725+VLOOKUP(E2725,'Simulations - Consolidé'!$A$41:$P$45,16,0)),"")*$C$6</f>
        <v>15328.414791502755</v>
      </c>
      <c r="J2725" s="167">
        <v>9588.75</v>
      </c>
      <c r="K2725" s="167">
        <v>11506.5</v>
      </c>
      <c r="L2725" s="167">
        <v>8451.89</v>
      </c>
      <c r="M2725" s="167">
        <v>10142.27</v>
      </c>
      <c r="N2725" s="167">
        <v>6327.24</v>
      </c>
      <c r="O2725" s="167">
        <v>7592.6900000000005</v>
      </c>
    </row>
    <row r="2726" spans="1:15">
      <c r="A2726" s="1" t="s">
        <v>11429</v>
      </c>
      <c r="B2726" s="1" t="str">
        <f>VLOOKUP(A2726,'BDD de référence'!$B$5:$D$5006,3,0)</f>
        <v>95</v>
      </c>
      <c r="C2726" s="1" t="str">
        <f>VLOOKUP(A2726,'BDD de référence'!$B$5:$E$5006,4,0)</f>
        <v>Ile-de-France</v>
      </c>
      <c r="D2726" s="201">
        <v>1795.75</v>
      </c>
      <c r="E2726" s="189" t="str">
        <f t="shared" si="42"/>
        <v>Tranche A</v>
      </c>
      <c r="F2726" s="119">
        <f>IFERROR((VLOOKUP(E2726,'Simulations - Consolidé'!$A$41:$P$45,13,0)*D2726+VLOOKUP(E2726,'Simulations - Consolidé'!$A$41:$P$45,14,0)),"")*$B$6</f>
        <v>16608.332142857143</v>
      </c>
      <c r="G2726" s="119" t="str" cm="1">
        <f t="array" ref="G2726">IF(SUMIF('BDD de référence'!$B$6:$B$4786,A2726,'BDD de référence'!$I$6:$I$4786)&gt;0,IFERROR((VLOOKUP(E2726,'Volet 1 - Domaines 2&amp;3'!$A$39:$L$43,11,0)*D2726+VLOOKUP(E2726,'Volet 1 - Domaines 2&amp;3'!$A$39:$L$43,12,0))*$B$6,error),"")</f>
        <v/>
      </c>
      <c r="H2726" s="119" t="str" cm="1">
        <f t="array" ref="H2726">IF(SUMIF('BDD de référence'!$B$6:$B$4786,A2726,'BDD de référence'!$J$6:$J$4786)&gt;0,IFERROR((VLOOKUP(E2726,'Volet 1 - Domaines 2&amp;3'!$A$39:$L$43,11,0)*D2726+VLOOKUP(E2726,'Volet 1 - Domaines 2&amp;3'!$A$39:$L$43,12,0))*$B$6,error),"")</f>
        <v/>
      </c>
      <c r="I2726" s="119">
        <f>IFERROR((VLOOKUP(E2726,'Simulations - Consolidé'!$A$41:$P$45,15,0)*D2726+VLOOKUP(E2726,'Simulations - Consolidé'!$A$41:$P$45,16,0)),"")*$C$6</f>
        <v>7219.9779616724736</v>
      </c>
      <c r="J2726" s="167">
        <v>5010.8999999999996</v>
      </c>
      <c r="K2726" s="167">
        <v>6013.08</v>
      </c>
      <c r="L2726" s="167">
        <v>4487.3500000000004</v>
      </c>
      <c r="M2726" s="167">
        <v>5384.82</v>
      </c>
      <c r="N2726" s="167">
        <v>4797.12</v>
      </c>
      <c r="O2726" s="167">
        <v>5756.55</v>
      </c>
    </row>
    <row r="2727" spans="1:15">
      <c r="A2727" s="1" t="s">
        <v>11417</v>
      </c>
      <c r="B2727" s="1" t="str">
        <f>VLOOKUP(A2727,'BDD de référence'!$B$5:$D$5006,3,0)</f>
        <v>95</v>
      </c>
      <c r="C2727" s="1" t="str">
        <f>VLOOKUP(A2727,'BDD de référence'!$B$5:$E$5006,4,0)</f>
        <v>Ile-de-France</v>
      </c>
      <c r="D2727" s="201">
        <v>3075</v>
      </c>
      <c r="E2727" s="189" t="str">
        <f t="shared" si="42"/>
        <v>Tranche A</v>
      </c>
      <c r="F2727" s="119">
        <f>IFERROR((VLOOKUP(E2727,'Simulations - Consolidé'!$A$41:$P$45,13,0)*D2727+VLOOKUP(E2727,'Simulations - Consolidé'!$A$41:$P$45,14,0)),"")*$B$6</f>
        <v>17540.357142857141</v>
      </c>
      <c r="G2727" s="119" t="str" cm="1">
        <f t="array" ref="G2727">IF(SUMIF('BDD de référence'!$B$6:$B$4786,A2727,'BDD de référence'!$I$6:$I$4786)&gt;0,IFERROR((VLOOKUP(E2727,'Volet 1 - Domaines 2&amp;3'!$A$39:$L$43,11,0)*D2727+VLOOKUP(E2727,'Volet 1 - Domaines 2&amp;3'!$A$39:$L$43,12,0))*$B$6,error),"")</f>
        <v/>
      </c>
      <c r="H2727" s="119" t="str" cm="1">
        <f t="array" ref="H2727">IF(SUMIF('BDD de référence'!$B$6:$B$4786,A2727,'BDD de référence'!$J$6:$J$4786)&gt;0,IFERROR((VLOOKUP(E2727,'Volet 1 - Domaines 2&amp;3'!$A$39:$L$43,11,0)*D2727+VLOOKUP(E2727,'Volet 1 - Domaines 2&amp;3'!$A$39:$L$43,12,0))*$B$6,error),"")</f>
        <v/>
      </c>
      <c r="I2727" s="119">
        <f>IFERROR((VLOOKUP(E2727,'Simulations - Consolidé'!$A$41:$P$45,15,0)*D2727+VLOOKUP(E2727,'Simulations - Consolidé'!$A$41:$P$45,16,0)),"")*$C$6</f>
        <v>7625.1480836236933</v>
      </c>
      <c r="J2727" s="167">
        <v>5315.49</v>
      </c>
      <c r="K2727" s="167">
        <v>6378.59</v>
      </c>
      <c r="L2727" s="167">
        <v>4715.7800000000007</v>
      </c>
      <c r="M2727" s="167">
        <v>5658.9400000000005</v>
      </c>
      <c r="N2727" s="167">
        <v>4949.41</v>
      </c>
      <c r="O2727" s="167">
        <v>5939.3</v>
      </c>
    </row>
    <row r="2728" spans="1:15">
      <c r="A2728" s="1" t="s">
        <v>11335</v>
      </c>
      <c r="B2728" s="1" t="str">
        <f>VLOOKUP(A2728,'BDD de référence'!$B$5:$D$5006,3,0)</f>
        <v>95</v>
      </c>
      <c r="C2728" s="1" t="str">
        <f>VLOOKUP(A2728,'BDD de référence'!$B$5:$E$5006,4,0)</f>
        <v>Ile-de-France</v>
      </c>
      <c r="D2728" s="201">
        <v>81956</v>
      </c>
      <c r="E2728" s="189" t="str">
        <f t="shared" si="42"/>
        <v>Tranche C</v>
      </c>
      <c r="F2728" s="119">
        <f>IFERROR((VLOOKUP(E2728,'Simulations - Consolidé'!$A$41:$P$45,13,0)*D2728+VLOOKUP(E2728,'Simulations - Consolidé'!$A$41:$P$45,14,0)),"")*$B$6</f>
        <v>65642.579277108438</v>
      </c>
      <c r="G2728" s="119" t="str" cm="1">
        <f t="array" ref="G2728">IF(SUMIF('BDD de référence'!$B$6:$B$4786,A2728,'BDD de référence'!$I$6:$I$4786)&gt;0,IFERROR((VLOOKUP(E2728,'Volet 1 - Domaines 2&amp;3'!$A$39:$L$43,11,0)*D2728+VLOOKUP(E2728,'Volet 1 - Domaines 2&amp;3'!$A$39:$L$43,12,0))*$B$6,error),"")</f>
        <v/>
      </c>
      <c r="H2728" s="119" cm="1">
        <f t="array" ref="H2728">IF(SUMIF('BDD de référence'!$B$6:$B$4786,A2728,'BDD de référence'!$J$6:$J$4786)&gt;0,IFERROR((VLOOKUP(E2728,'Volet 1 - Domaines 2&amp;3'!$A$39:$L$43,11,0)*D2728+VLOOKUP(E2728,'Volet 1 - Domaines 2&amp;3'!$A$39:$L$43,12,0))*$B$6,error),"")</f>
        <v>28432.422168674701</v>
      </c>
      <c r="I2728" s="119">
        <f>IFERROR((VLOOKUP(E2728,'Simulations - Consolidé'!$A$41:$P$45,15,0)*D2728+VLOOKUP(E2728,'Simulations - Consolidé'!$A$41:$P$45,16,0)),"")*$C$6</f>
        <v>28536.157131942404</v>
      </c>
      <c r="J2728" s="167">
        <v>17280.379999999997</v>
      </c>
      <c r="K2728" s="167">
        <v>20736.46</v>
      </c>
      <c r="L2728" s="167">
        <v>12806.86</v>
      </c>
      <c r="M2728" s="167">
        <v>15368.24</v>
      </c>
      <c r="N2728" s="167">
        <v>9532.02</v>
      </c>
      <c r="O2728" s="167">
        <v>11438.43</v>
      </c>
    </row>
    <row r="2729" spans="1:15">
      <c r="A2729" s="1" t="s">
        <v>11459</v>
      </c>
      <c r="B2729" s="1" t="str">
        <f>VLOOKUP(A2729,'BDD de référence'!$B$5:$D$5006,3,0)</f>
        <v>9701</v>
      </c>
      <c r="C2729" s="1" t="str">
        <f>VLOOKUP(A2729,'BDD de référence'!$B$5:$E$5006,4,0)</f>
        <v>Guadeloupe</v>
      </c>
      <c r="D2729" s="201">
        <v>33383.5</v>
      </c>
      <c r="E2729" s="189" t="str">
        <f t="shared" si="42"/>
        <v>Tranche C</v>
      </c>
      <c r="F2729" s="119">
        <f>IFERROR((VLOOKUP(E2729,'Simulations - Consolidé'!$A$41:$P$45,13,0)*D2729+VLOOKUP(E2729,'Simulations - Consolidé'!$A$41:$P$45,14,0)),"")*$B$6</f>
        <v>45347.467228915666</v>
      </c>
      <c r="G2729" s="119" t="str" cm="1">
        <f t="array" ref="G2729">IF(SUMIF('BDD de référence'!$B$6:$B$4786,A2729,'BDD de référence'!$I$6:$I$4786)&gt;0,IFERROR((VLOOKUP(E2729,'Volet 1 - Domaines 2&amp;3'!$A$39:$L$43,11,0)*D2729+VLOOKUP(E2729,'Volet 1 - Domaines 2&amp;3'!$A$39:$L$43,12,0))*$B$6,error),"")</f>
        <v/>
      </c>
      <c r="H2729" s="119" cm="1">
        <f t="array" ref="H2729">IF(SUMIF('BDD de référence'!$B$6:$B$4786,A2729,'BDD de référence'!$J$6:$J$4786)&gt;0,IFERROR((VLOOKUP(E2729,'Volet 1 - Domaines 2&amp;3'!$A$39:$L$43,11,0)*D2729+VLOOKUP(E2729,'Volet 1 - Domaines 2&amp;3'!$A$39:$L$43,12,0))*$B$6,error),"")</f>
        <v>23259.15831325301</v>
      </c>
      <c r="I2729" s="119">
        <f>IFERROR((VLOOKUP(E2729,'Simulations - Consolidé'!$A$41:$P$45,15,0)*D2729+VLOOKUP(E2729,'Simulations - Consolidé'!$A$41:$P$45,16,0)),"")*$C$6</f>
        <v>19713.461363502796</v>
      </c>
      <c r="J2729" s="167">
        <v>12013.48</v>
      </c>
      <c r="K2729" s="167">
        <v>14416.18</v>
      </c>
      <c r="L2729" s="167">
        <v>10173.41</v>
      </c>
      <c r="M2729" s="167">
        <v>12208.1</v>
      </c>
      <c r="N2729" s="167">
        <v>7191.18</v>
      </c>
      <c r="O2729" s="167">
        <v>8629.42</v>
      </c>
    </row>
    <row r="2730" spans="1:15">
      <c r="A2730" s="1" t="s">
        <v>11462</v>
      </c>
      <c r="B2730" s="1" t="str">
        <f>VLOOKUP(A2730,'BDD de référence'!$B$5:$D$5006,3,0)</f>
        <v>9701</v>
      </c>
      <c r="C2730" s="1" t="str">
        <f>VLOOKUP(A2730,'BDD de référence'!$B$5:$E$5006,4,0)</f>
        <v>Guadeloupe</v>
      </c>
      <c r="D2730" s="201">
        <v>30887.5</v>
      </c>
      <c r="E2730" s="189" t="str">
        <f t="shared" si="42"/>
        <v>Tranche C</v>
      </c>
      <c r="F2730" s="119">
        <f>IFERROR((VLOOKUP(E2730,'Simulations - Consolidé'!$A$41:$P$45,13,0)*D2730+VLOOKUP(E2730,'Simulations - Consolidé'!$A$41:$P$45,14,0)),"")*$B$6</f>
        <v>44304.56024096386</v>
      </c>
      <c r="G2730" s="119" t="str" cm="1">
        <f t="array" ref="G2730">IF(SUMIF('BDD de référence'!$B$6:$B$4786,A2730,'BDD de référence'!$I$6:$I$4786)&gt;0,IFERROR((VLOOKUP(E2730,'Volet 1 - Domaines 2&amp;3'!$A$39:$L$43,11,0)*D2730+VLOOKUP(E2730,'Volet 1 - Domaines 2&amp;3'!$A$39:$L$43,12,0))*$B$6,error),"")</f>
        <v/>
      </c>
      <c r="H2730" s="119" cm="1">
        <f t="array" ref="H2730">IF(SUMIF('BDD de référence'!$B$6:$B$4786,A2730,'BDD de référence'!$J$6:$J$4786)&gt;0,IFERROR((VLOOKUP(E2730,'Volet 1 - Domaines 2&amp;3'!$A$39:$L$43,11,0)*D2730+VLOOKUP(E2730,'Volet 1 - Domaines 2&amp;3'!$A$39:$L$43,12,0))*$B$6,error),"")</f>
        <v>22993.319277108432</v>
      </c>
      <c r="I2730" s="119">
        <f>IFERROR((VLOOKUP(E2730,'Simulations - Consolidé'!$A$41:$P$45,15,0)*D2730+VLOOKUP(E2730,'Simulations - Consolidé'!$A$41:$P$45,16,0)),"")*$C$6</f>
        <v>19260.088598295621</v>
      </c>
      <c r="J2730" s="167">
        <v>11742.83</v>
      </c>
      <c r="K2730" s="167">
        <v>14091.4</v>
      </c>
      <c r="L2730" s="167">
        <v>10038.09</v>
      </c>
      <c r="M2730" s="167">
        <v>12045.710000000001</v>
      </c>
      <c r="N2730" s="167">
        <v>7070.9000000000005</v>
      </c>
      <c r="O2730" s="167">
        <v>8485.08</v>
      </c>
    </row>
    <row r="2731" spans="1:15">
      <c r="A2731" s="1" t="s">
        <v>11477</v>
      </c>
      <c r="B2731" s="1" t="str">
        <f>VLOOKUP(A2731,'BDD de référence'!$B$5:$D$5006,3,0)</f>
        <v>9701</v>
      </c>
      <c r="C2731" s="1" t="str">
        <f>VLOOKUP(A2731,'BDD de référence'!$B$5:$E$5006,4,0)</f>
        <v>Guadeloupe</v>
      </c>
      <c r="D2731" s="201">
        <v>18504.5</v>
      </c>
      <c r="E2731" s="189" t="str">
        <f t="shared" si="42"/>
        <v>Tranche B</v>
      </c>
      <c r="F2731" s="119">
        <f>IFERROR((VLOOKUP(E2731,'Simulations - Consolidé'!$A$41:$P$45,13,0)*D2731+VLOOKUP(E2731,'Simulations - Consolidé'!$A$41:$P$45,14,0)),"")*$B$6</f>
        <v>35541.406451612907</v>
      </c>
      <c r="G2731" s="119" t="str" cm="1">
        <f t="array" ref="G2731">IF(SUMIF('BDD de référence'!$B$6:$B$4786,A2731,'BDD de référence'!$I$6:$I$4786)&gt;0,IFERROR((VLOOKUP(E2731,'Volet 1 - Domaines 2&amp;3'!$A$39:$L$43,11,0)*D2731+VLOOKUP(E2731,'Volet 1 - Domaines 2&amp;3'!$A$39:$L$43,12,0))*$B$6,error),"")</f>
        <v/>
      </c>
      <c r="H2731" s="119" t="str" cm="1">
        <f t="array" ref="H2731">IF(SUMIF('BDD de référence'!$B$6:$B$4786,A2731,'BDD de référence'!$J$6:$J$4786)&gt;0,IFERROR((VLOOKUP(E2731,'Volet 1 - Domaines 2&amp;3'!$A$39:$L$43,11,0)*D2731+VLOOKUP(E2731,'Volet 1 - Domaines 2&amp;3'!$A$39:$L$43,12,0))*$B$6,error),"")</f>
        <v/>
      </c>
      <c r="I2731" s="119">
        <f>IFERROR((VLOOKUP(E2731,'Simulations - Consolidé'!$A$41:$P$45,15,0)*D2731+VLOOKUP(E2731,'Simulations - Consolidé'!$A$41:$P$45,16,0)),"")*$C$6</f>
        <v>15450.568371361131</v>
      </c>
      <c r="J2731" s="167">
        <v>9651.880000000001</v>
      </c>
      <c r="K2731" s="167">
        <v>11582.26</v>
      </c>
      <c r="L2731" s="167">
        <v>8509.2800000000007</v>
      </c>
      <c r="M2731" s="167">
        <v>10211.14</v>
      </c>
      <c r="N2731" s="167">
        <v>6344.45</v>
      </c>
      <c r="O2731" s="167">
        <v>7613.34</v>
      </c>
    </row>
    <row r="2732" spans="1:15">
      <c r="A2732" s="1" t="s">
        <v>11493</v>
      </c>
      <c r="B2732" s="1" t="str">
        <f>VLOOKUP(A2732,'BDD de référence'!$B$5:$D$5006,3,0)</f>
        <v>9701</v>
      </c>
      <c r="C2732" s="1" t="str">
        <f>VLOOKUP(A2732,'BDD de référence'!$B$5:$E$5006,4,0)</f>
        <v>Guadeloupe</v>
      </c>
      <c r="D2732" s="201">
        <v>11795</v>
      </c>
      <c r="E2732" s="189" t="str">
        <f t="shared" si="42"/>
        <v>Tranche B</v>
      </c>
      <c r="F2732" s="119">
        <f>IFERROR((VLOOKUP(E2732,'Simulations - Consolidé'!$A$41:$P$45,13,0)*D2732+VLOOKUP(E2732,'Simulations - Consolidé'!$A$41:$P$45,14,0)),"")*$B$6</f>
        <v>26710.838709677417</v>
      </c>
      <c r="G2732" s="119" t="str" cm="1">
        <f t="array" ref="G2732">IF(SUMIF('BDD de référence'!$B$6:$B$4786,A2732,'BDD de référence'!$I$6:$I$4786)&gt;0,IFERROR((VLOOKUP(E2732,'Volet 1 - Domaines 2&amp;3'!$A$39:$L$43,11,0)*D2732+VLOOKUP(E2732,'Volet 1 - Domaines 2&amp;3'!$A$39:$L$43,12,0))*$B$6,error),"")</f>
        <v/>
      </c>
      <c r="H2732" s="119" t="str" cm="1">
        <f t="array" ref="H2732">IF(SUMIF('BDD de référence'!$B$6:$B$4786,A2732,'BDD de référence'!$J$6:$J$4786)&gt;0,IFERROR((VLOOKUP(E2732,'Volet 1 - Domaines 2&amp;3'!$A$39:$L$43,11,0)*D2732+VLOOKUP(E2732,'Volet 1 - Domaines 2&amp;3'!$A$39:$L$43,12,0))*$B$6,error),"")</f>
        <v/>
      </c>
      <c r="I2732" s="119">
        <f>IFERROR((VLOOKUP(E2732,'Simulations - Consolidé'!$A$41:$P$45,15,0)*D2732+VLOOKUP(E2732,'Simulations - Consolidé'!$A$41:$P$45,16,0)),"")*$C$6</f>
        <v>11611.741935483869</v>
      </c>
      <c r="J2732" s="167">
        <v>7667.89</v>
      </c>
      <c r="K2732" s="167">
        <v>9201.4699999999993</v>
      </c>
      <c r="L2732" s="167">
        <v>6705.65</v>
      </c>
      <c r="M2732" s="167">
        <v>8046.78</v>
      </c>
      <c r="N2732" s="167">
        <v>5803.37</v>
      </c>
      <c r="O2732" s="167">
        <v>6964.05</v>
      </c>
    </row>
    <row r="2733" spans="1:15">
      <c r="A2733" s="1" t="s">
        <v>11500</v>
      </c>
      <c r="B2733" s="1" t="str">
        <f>VLOOKUP(A2733,'BDD de référence'!$B$5:$D$5006,3,0)</f>
        <v>9701</v>
      </c>
      <c r="C2733" s="1" t="str">
        <f>VLOOKUP(A2733,'BDD de référence'!$B$5:$E$5006,4,0)</f>
        <v>Guadeloupe</v>
      </c>
      <c r="D2733" s="201">
        <v>9664</v>
      </c>
      <c r="E2733" s="189" t="str">
        <f t="shared" si="42"/>
        <v>Tranche B</v>
      </c>
      <c r="F2733" s="119">
        <f>IFERROR((VLOOKUP(E2733,'Simulations - Consolidé'!$A$41:$P$45,13,0)*D2733+VLOOKUP(E2733,'Simulations - Consolidé'!$A$41:$P$45,14,0)),"")*$B$6</f>
        <v>23906.167741935482</v>
      </c>
      <c r="G2733" s="119" t="str" cm="1">
        <f t="array" ref="G2733">IF(SUMIF('BDD de référence'!$B$6:$B$4786,A2733,'BDD de référence'!$I$6:$I$4786)&gt;0,IFERROR((VLOOKUP(E2733,'Volet 1 - Domaines 2&amp;3'!$A$39:$L$43,11,0)*D2733+VLOOKUP(E2733,'Volet 1 - Domaines 2&amp;3'!$A$39:$L$43,12,0))*$B$6,error),"")</f>
        <v/>
      </c>
      <c r="H2733" s="119" t="str" cm="1">
        <f t="array" ref="H2733">IF(SUMIF('BDD de référence'!$B$6:$B$4786,A2733,'BDD de référence'!$J$6:$J$4786)&gt;0,IFERROR((VLOOKUP(E2733,'Volet 1 - Domaines 2&amp;3'!$A$39:$L$43,11,0)*D2733+VLOOKUP(E2733,'Volet 1 - Domaines 2&amp;3'!$A$39:$L$43,12,0))*$B$6,error),"")</f>
        <v/>
      </c>
      <c r="I2733" s="119">
        <f>IFERROR((VLOOKUP(E2733,'Simulations - Consolidé'!$A$41:$P$45,15,0)*D2733+VLOOKUP(E2733,'Simulations - Consolidé'!$A$41:$P$45,16,0)),"")*$C$6</f>
        <v>10392.494728560188</v>
      </c>
      <c r="J2733" s="167">
        <v>7037.75</v>
      </c>
      <c r="K2733" s="167">
        <v>8445.2999999999993</v>
      </c>
      <c r="L2733" s="167">
        <v>6132.8</v>
      </c>
      <c r="M2733" s="167">
        <v>7359.36</v>
      </c>
      <c r="N2733" s="167">
        <v>5631.51</v>
      </c>
      <c r="O2733" s="167">
        <v>6757.8200000000006</v>
      </c>
    </row>
    <row r="2734" spans="1:15">
      <c r="A2734" s="1" t="s">
        <v>11523</v>
      </c>
      <c r="B2734" s="1" t="str">
        <f>VLOOKUP(A2734,'BDD de référence'!$B$5:$D$5006,3,0)</f>
        <v>9701</v>
      </c>
      <c r="C2734" s="1" t="str">
        <f>VLOOKUP(A2734,'BDD de référence'!$B$5:$E$5006,4,0)</f>
        <v>Guadeloupe</v>
      </c>
      <c r="D2734" s="201">
        <v>2957.5</v>
      </c>
      <c r="E2734" s="189" t="str">
        <f t="shared" si="42"/>
        <v>Tranche A</v>
      </c>
      <c r="F2734" s="119">
        <f>IFERROR((VLOOKUP(E2734,'Simulations - Consolidé'!$A$41:$P$45,13,0)*D2734+VLOOKUP(E2734,'Simulations - Consolidé'!$A$41:$P$45,14,0)),"")*$B$6</f>
        <v>17454.75</v>
      </c>
      <c r="G2734" s="119" t="str" cm="1">
        <f t="array" ref="G2734">IF(SUMIF('BDD de référence'!$B$6:$B$4786,A2734,'BDD de référence'!$I$6:$I$4786)&gt;0,IFERROR((VLOOKUP(E2734,'Volet 1 - Domaines 2&amp;3'!$A$39:$L$43,11,0)*D2734+VLOOKUP(E2734,'Volet 1 - Domaines 2&amp;3'!$A$39:$L$43,12,0))*$B$6,error),"")</f>
        <v/>
      </c>
      <c r="H2734" s="119" t="str" cm="1">
        <f t="array" ref="H2734">IF(SUMIF('BDD de référence'!$B$6:$B$4786,A2734,'BDD de référence'!$J$6:$J$4786)&gt;0,IFERROR((VLOOKUP(E2734,'Volet 1 - Domaines 2&amp;3'!$A$39:$L$43,11,0)*D2734+VLOOKUP(E2734,'Volet 1 - Domaines 2&amp;3'!$A$39:$L$43,12,0))*$B$6,error),"")</f>
        <v/>
      </c>
      <c r="I2734" s="119">
        <f>IFERROR((VLOOKUP(E2734,'Simulations - Consolidé'!$A$41:$P$45,15,0)*D2734+VLOOKUP(E2734,'Simulations - Consolidé'!$A$41:$P$45,16,0)),"")*$C$6</f>
        <v>7587.9329268292677</v>
      </c>
      <c r="J2734" s="167">
        <v>5287.5</v>
      </c>
      <c r="K2734" s="167">
        <v>6345</v>
      </c>
      <c r="L2734" s="167">
        <v>4694.8</v>
      </c>
      <c r="M2734" s="167">
        <v>5633.76</v>
      </c>
      <c r="N2734" s="167">
        <v>4935.42</v>
      </c>
      <c r="O2734" s="167">
        <v>5922.51</v>
      </c>
    </row>
    <row r="2735" spans="1:15">
      <c r="A2735" s="1" t="s">
        <v>11452</v>
      </c>
      <c r="B2735" s="1" t="str">
        <f>VLOOKUP(A2735,'BDD de référence'!$B$5:$D$5006,3,0)</f>
        <v>9701</v>
      </c>
      <c r="C2735" s="1" t="str">
        <f>VLOOKUP(A2735,'BDD de référence'!$B$5:$E$5006,4,0)</f>
        <v>Guadeloupe</v>
      </c>
      <c r="D2735" s="201">
        <v>64307.5</v>
      </c>
      <c r="E2735" s="189" t="str">
        <f t="shared" si="42"/>
        <v>Tranche C</v>
      </c>
      <c r="F2735" s="119">
        <f>IFERROR((VLOOKUP(E2735,'Simulations - Consolidé'!$A$41:$P$45,13,0)*D2735+VLOOKUP(E2735,'Simulations - Consolidé'!$A$41:$P$45,14,0)),"")*$B$6</f>
        <v>58268.48313253012</v>
      </c>
      <c r="G2735" s="119" cm="1">
        <f t="array" ref="G2735">IF(SUMIF('BDD de référence'!$B$6:$B$4786,A2735,'BDD de référence'!$I$6:$I$4786)&gt;0,IFERROR((VLOOKUP(E2735,'Volet 1 - Domaines 2&amp;3'!$A$39:$L$43,11,0)*D2735+VLOOKUP(E2735,'Volet 1 - Domaines 2&amp;3'!$A$39:$L$43,12,0))*$B$6,error),"")</f>
        <v>26552.750602409636</v>
      </c>
      <c r="H2735" s="119" cm="1">
        <f t="array" ref="H2735">IF(SUMIF('BDD de référence'!$B$6:$B$4786,A2735,'BDD de référence'!$J$6:$J$4786)&gt;0,IFERROR((VLOOKUP(E2735,'Volet 1 - Domaines 2&amp;3'!$A$39:$L$43,11,0)*D2735+VLOOKUP(E2735,'Volet 1 - Domaines 2&amp;3'!$A$39:$L$43,12,0))*$B$6,error),"")</f>
        <v>26552.750602409636</v>
      </c>
      <c r="I2735" s="119">
        <f>IFERROR((VLOOKUP(E2735,'Simulations - Consolidé'!$A$41:$P$45,15,0)*D2735+VLOOKUP(E2735,'Simulations - Consolidé'!$A$41:$P$45,16,0)),"")*$C$6</f>
        <v>25330.488363208937</v>
      </c>
      <c r="J2735" s="167">
        <v>15366.69</v>
      </c>
      <c r="K2735" s="167">
        <v>18440.03</v>
      </c>
      <c r="L2735" s="167">
        <v>11850.01</v>
      </c>
      <c r="M2735" s="167">
        <v>14220.02</v>
      </c>
      <c r="N2735" s="167">
        <v>8681.5</v>
      </c>
      <c r="O2735" s="167">
        <v>10417.799999999999</v>
      </c>
    </row>
    <row r="2736" spans="1:15">
      <c r="A2736" s="1" t="s">
        <v>11469</v>
      </c>
      <c r="B2736" s="1" t="str">
        <f>VLOOKUP(A2736,'BDD de référence'!$B$5:$D$5006,3,0)</f>
        <v>9701</v>
      </c>
      <c r="C2736" s="1" t="str">
        <f>VLOOKUP(A2736,'BDD de référence'!$B$5:$E$5006,4,0)</f>
        <v>Guadeloupe</v>
      </c>
      <c r="D2736" s="201">
        <v>26694.5</v>
      </c>
      <c r="E2736" s="189" t="str">
        <f t="shared" si="42"/>
        <v>Tranche C</v>
      </c>
      <c r="F2736" s="119">
        <f>IFERROR((VLOOKUP(E2736,'Simulations - Consolidé'!$A$41:$P$45,13,0)*D2736+VLOOKUP(E2736,'Simulations - Consolidé'!$A$41:$P$45,14,0)),"")*$B$6</f>
        <v>42552.593493975903</v>
      </c>
      <c r="G2736" s="119" cm="1">
        <f t="array" ref="G2736">IF(SUMIF('BDD de référence'!$B$6:$B$4786,A2736,'BDD de référence'!$I$6:$I$4786)&gt;0,IFERROR((VLOOKUP(E2736,'Volet 1 - Domaines 2&amp;3'!$A$39:$L$43,11,0)*D2736+VLOOKUP(E2736,'Volet 1 - Domaines 2&amp;3'!$A$39:$L$43,12,0))*$B$6,error),"")</f>
        <v>22546.739518072285</v>
      </c>
      <c r="H2736" s="119" cm="1">
        <f t="array" ref="H2736">IF(SUMIF('BDD de référence'!$B$6:$B$4786,A2736,'BDD de référence'!$J$6:$J$4786)&gt;0,IFERROR((VLOOKUP(E2736,'Volet 1 - Domaines 2&amp;3'!$A$39:$L$43,11,0)*D2736+VLOOKUP(E2736,'Volet 1 - Domaines 2&amp;3'!$A$39:$L$43,12,0))*$B$6,error),"")</f>
        <v>22546.739518072285</v>
      </c>
      <c r="I2736" s="119">
        <f>IFERROR((VLOOKUP(E2736,'Simulations - Consolidé'!$A$41:$P$45,15,0)*D2736+VLOOKUP(E2736,'Simulations - Consolidé'!$A$41:$P$45,16,0)),"")*$C$6</f>
        <v>18498.473211871882</v>
      </c>
      <c r="J2736" s="167">
        <v>11288.17</v>
      </c>
      <c r="K2736" s="167">
        <v>13545.81</v>
      </c>
      <c r="L2736" s="167">
        <v>9810.75</v>
      </c>
      <c r="M2736" s="167">
        <v>11772.9</v>
      </c>
      <c r="N2736" s="167">
        <v>6868.8200000000006</v>
      </c>
      <c r="O2736" s="167">
        <v>8242.59</v>
      </c>
    </row>
    <row r="2737" spans="1:15">
      <c r="A2737" s="1" t="s">
        <v>11475</v>
      </c>
      <c r="B2737" s="1" t="str">
        <f>VLOOKUP(A2737,'BDD de référence'!$B$5:$D$5006,3,0)</f>
        <v>9701</v>
      </c>
      <c r="C2737" s="1" t="str">
        <f>VLOOKUP(A2737,'BDD de référence'!$B$5:$E$5006,4,0)</f>
        <v>Guadeloupe</v>
      </c>
      <c r="D2737" s="201">
        <v>21172.5</v>
      </c>
      <c r="E2737" s="189" t="str">
        <f t="shared" si="42"/>
        <v>Tranche B</v>
      </c>
      <c r="F2737" s="119">
        <f>IFERROR((VLOOKUP(E2737,'Simulations - Consolidé'!$A$41:$P$45,13,0)*D2737+VLOOKUP(E2737,'Simulations - Consolidé'!$A$41:$P$45,14,0)),"")*$B$6</f>
        <v>39052.838709677417</v>
      </c>
      <c r="G2737" s="119" t="str" cm="1">
        <f t="array" ref="G2737">IF(SUMIF('BDD de référence'!$B$6:$B$4786,A2737,'BDD de référence'!$I$6:$I$4786)&gt;0,IFERROR((VLOOKUP(E2737,'Volet 1 - Domaines 2&amp;3'!$A$39:$L$43,11,0)*D2737+VLOOKUP(E2737,'Volet 1 - Domaines 2&amp;3'!$A$39:$L$43,12,0))*$B$6,error),"")</f>
        <v/>
      </c>
      <c r="H2737" s="119" t="str" cm="1">
        <f t="array" ref="H2737">IF(SUMIF('BDD de référence'!$B$6:$B$4786,A2737,'BDD de référence'!$J$6:$J$4786)&gt;0,IFERROR((VLOOKUP(E2737,'Volet 1 - Domaines 2&amp;3'!$A$39:$L$43,11,0)*D2737+VLOOKUP(E2737,'Volet 1 - Domaines 2&amp;3'!$A$39:$L$43,12,0))*$B$6,error),"")</f>
        <v/>
      </c>
      <c r="I2737" s="119">
        <f>IFERROR((VLOOKUP(E2737,'Simulations - Consolidé'!$A$41:$P$45,15,0)*D2737+VLOOKUP(E2737,'Simulations - Consolidé'!$A$41:$P$45,16,0)),"")*$C$6</f>
        <v>16977.0590086546</v>
      </c>
      <c r="J2737" s="167">
        <v>10440.799999999999</v>
      </c>
      <c r="K2737" s="167">
        <v>12528.96</v>
      </c>
      <c r="L2737" s="167">
        <v>9226.49</v>
      </c>
      <c r="M2737" s="167">
        <v>11071.79</v>
      </c>
      <c r="N2737" s="167">
        <v>6559.62</v>
      </c>
      <c r="O2737" s="167">
        <v>7871.55</v>
      </c>
    </row>
    <row r="2738" spans="1:15">
      <c r="A2738" s="1" t="s">
        <v>11513</v>
      </c>
      <c r="B2738" s="1" t="str">
        <f>VLOOKUP(A2738,'BDD de référence'!$B$5:$D$5006,3,0)</f>
        <v>9701</v>
      </c>
      <c r="C2738" s="1" t="str">
        <f>VLOOKUP(A2738,'BDD de référence'!$B$5:$E$5006,4,0)</f>
        <v>Guadeloupe</v>
      </c>
      <c r="D2738" s="201">
        <v>7261.5</v>
      </c>
      <c r="E2738" s="189" t="str">
        <f t="shared" si="42"/>
        <v>Tranche B</v>
      </c>
      <c r="F2738" s="119">
        <f>IFERROR((VLOOKUP(E2738,'Simulations - Consolidé'!$A$41:$P$45,13,0)*D2738+VLOOKUP(E2738,'Simulations - Consolidé'!$A$41:$P$45,14,0)),"")*$B$6</f>
        <v>20744.167741935482</v>
      </c>
      <c r="G2738" s="119" cm="1">
        <f t="array" ref="G2738">IF(SUMIF('BDD de référence'!$B$6:$B$4786,A2738,'BDD de référence'!$I$6:$I$4786)&gt;0,IFERROR((VLOOKUP(E2738,'Volet 1 - Domaines 2&amp;3'!$A$39:$L$43,11,0)*D2738+VLOOKUP(E2738,'Volet 1 - Domaines 2&amp;3'!$A$39:$L$43,12,0))*$B$6,error),"")</f>
        <v>11236.424193548386</v>
      </c>
      <c r="H2738" s="119" cm="1">
        <f t="array" ref="H2738">IF(SUMIF('BDD de référence'!$B$6:$B$4786,A2738,'BDD de référence'!$J$6:$J$4786)&gt;0,IFERROR((VLOOKUP(E2738,'Volet 1 - Domaines 2&amp;3'!$A$39:$L$43,11,0)*D2738+VLOOKUP(E2738,'Volet 1 - Domaines 2&amp;3'!$A$39:$L$43,12,0))*$B$6,error),"")</f>
        <v>11236.424193548386</v>
      </c>
      <c r="I2738" s="119">
        <f>IFERROR((VLOOKUP(E2738,'Simulations - Consolidé'!$A$41:$P$45,15,0)*D2738+VLOOKUP(E2738,'Simulations - Consolidé'!$A$41:$P$45,16,0)),"")*$C$6</f>
        <v>9017.9093627065286</v>
      </c>
      <c r="J2738" s="167">
        <v>6327.34</v>
      </c>
      <c r="K2738" s="167">
        <v>7592.81</v>
      </c>
      <c r="L2738" s="167">
        <v>5486.97</v>
      </c>
      <c r="M2738" s="167">
        <v>6584.37</v>
      </c>
      <c r="N2738" s="167">
        <v>5437.76</v>
      </c>
      <c r="O2738" s="167">
        <v>6525.3200000000006</v>
      </c>
    </row>
    <row r="2739" spans="1:15">
      <c r="A2739" s="1" t="s">
        <v>11472</v>
      </c>
      <c r="B2739" s="1" t="str">
        <f>VLOOKUP(A2739,'BDD de référence'!$B$5:$D$5006,3,0)</f>
        <v>9701</v>
      </c>
      <c r="C2739" s="1" t="str">
        <f>VLOOKUP(A2739,'BDD de référence'!$B$5:$E$5006,4,0)</f>
        <v>Guadeloupe</v>
      </c>
      <c r="D2739" s="201">
        <v>24873.5</v>
      </c>
      <c r="E2739" s="189" t="str">
        <f t="shared" si="42"/>
        <v>Tranche C</v>
      </c>
      <c r="F2739" s="119">
        <f>IFERROR((VLOOKUP(E2739,'Simulations - Consolidé'!$A$41:$P$45,13,0)*D2739+VLOOKUP(E2739,'Simulations - Consolidé'!$A$41:$P$45,14,0)),"")*$B$6</f>
        <v>41791.722650602409</v>
      </c>
      <c r="G2739" s="119" t="str" cm="1">
        <f t="array" ref="G2739">IF(SUMIF('BDD de référence'!$B$6:$B$4786,A2739,'BDD de référence'!$I$6:$I$4786)&gt;0,IFERROR((VLOOKUP(E2739,'Volet 1 - Domaines 2&amp;3'!$A$39:$L$43,11,0)*D2739+VLOOKUP(E2739,'Volet 1 - Domaines 2&amp;3'!$A$39:$L$43,12,0))*$B$6,error),"")</f>
        <v/>
      </c>
      <c r="H2739" s="119" t="str" cm="1">
        <f t="array" ref="H2739">IF(SUMIF('BDD de référence'!$B$6:$B$4786,A2739,'BDD de référence'!$J$6:$J$4786)&gt;0,IFERROR((VLOOKUP(E2739,'Volet 1 - Domaines 2&amp;3'!$A$39:$L$43,11,0)*D2739+VLOOKUP(E2739,'Volet 1 - Domaines 2&amp;3'!$A$39:$L$43,12,0))*$B$6,error),"")</f>
        <v/>
      </c>
      <c r="I2739" s="119">
        <f>IFERROR((VLOOKUP(E2739,'Simulations - Consolidé'!$A$41:$P$45,15,0)*D2739+VLOOKUP(E2739,'Simulations - Consolidé'!$A$41:$P$45,16,0)),"")*$C$6</f>
        <v>18167.707264178669</v>
      </c>
      <c r="J2739" s="167">
        <v>11090.710000000001</v>
      </c>
      <c r="K2739" s="167">
        <v>13308.86</v>
      </c>
      <c r="L2739" s="167">
        <v>9712.0300000000007</v>
      </c>
      <c r="M2739" s="167">
        <v>11654.44</v>
      </c>
      <c r="N2739" s="167">
        <v>6781.06</v>
      </c>
      <c r="O2739" s="167">
        <v>8137.2800000000007</v>
      </c>
    </row>
    <row r="2740" spans="1:15">
      <c r="A2740" s="1" t="s">
        <v>11446</v>
      </c>
      <c r="B2740" s="1" t="str">
        <f>VLOOKUP(A2740,'BDD de référence'!$B$5:$D$5006,3,0)</f>
        <v>9701</v>
      </c>
      <c r="C2740" s="1" t="str">
        <f>VLOOKUP(A2740,'BDD de référence'!$B$5:$E$5006,4,0)</f>
        <v>Guadeloupe</v>
      </c>
      <c r="D2740" s="201">
        <v>203893</v>
      </c>
      <c r="E2740" s="189" t="str">
        <f t="shared" si="42"/>
        <v>Tranche C</v>
      </c>
      <c r="F2740" s="119">
        <f>IFERROR((VLOOKUP(E2740,'Simulations - Consolidé'!$A$41:$P$45,13,0)*D2740+VLOOKUP(E2740,'Simulations - Consolidé'!$A$41:$P$45,14,0)),"")*$B$6</f>
        <v>116591.67759036143</v>
      </c>
      <c r="G2740" s="119" cm="1">
        <f t="array" ref="G2740">IF(SUMIF('BDD de référence'!$B$6:$B$4786,A2740,'BDD de référence'!$I$6:$I$4786)&gt;0,IFERROR((VLOOKUP(E2740,'Volet 1 - Domaines 2&amp;3'!$A$39:$L$43,11,0)*D2740+VLOOKUP(E2740,'Volet 1 - Domaines 2&amp;3'!$A$39:$L$43,12,0))*$B$6,error),"")</f>
        <v>41419.447228915662</v>
      </c>
      <c r="H2740" s="119" cm="1">
        <f t="array" ref="H2740">IF(SUMIF('BDD de référence'!$B$6:$B$4786,A2740,'BDD de référence'!$J$6:$J$4786)&gt;0,IFERROR((VLOOKUP(E2740,'Volet 1 - Domaines 2&amp;3'!$A$39:$L$43,11,0)*D2740+VLOOKUP(E2740,'Volet 1 - Domaines 2&amp;3'!$A$39:$L$43,12,0))*$B$6,error),"")</f>
        <v>41419.447228915662</v>
      </c>
      <c r="I2740" s="119">
        <f>IFERROR((VLOOKUP(E2740,'Simulations - Consolidé'!$A$41:$P$45,15,0)*D2740+VLOOKUP(E2740,'Simulations - Consolidé'!$A$41:$P$45,16,0)),"")*$C$6</f>
        <v>50684.760846312078</v>
      </c>
      <c r="J2740" s="167">
        <v>30502.46</v>
      </c>
      <c r="K2740" s="167">
        <v>36602.959999999999</v>
      </c>
      <c r="L2740" s="167">
        <v>19417.900000000001</v>
      </c>
      <c r="M2740" s="167">
        <v>23301.48</v>
      </c>
      <c r="N2740" s="167">
        <v>15408.5</v>
      </c>
      <c r="O2740" s="167">
        <v>18490.2</v>
      </c>
    </row>
    <row r="2741" spans="1:15">
      <c r="A2741" s="1" t="s">
        <v>11510</v>
      </c>
      <c r="B2741" s="1" t="str">
        <f>VLOOKUP(A2741,'BDD de référence'!$B$5:$D$5006,3,0)</f>
        <v>9701</v>
      </c>
      <c r="C2741" s="1" t="str">
        <f>VLOOKUP(A2741,'BDD de référence'!$B$5:$E$5006,4,0)</f>
        <v>Guadeloupe</v>
      </c>
      <c r="D2741" s="201">
        <v>8393.5</v>
      </c>
      <c r="E2741" s="189" t="str">
        <f t="shared" si="42"/>
        <v>Tranche B</v>
      </c>
      <c r="F2741" s="119">
        <f>IFERROR((VLOOKUP(E2741,'Simulations - Consolidé'!$A$41:$P$45,13,0)*D2741+VLOOKUP(E2741,'Simulations - Consolidé'!$A$41:$P$45,14,0)),"")*$B$6</f>
        <v>22234.025806451609</v>
      </c>
      <c r="G2741" s="119" t="str" cm="1">
        <f t="array" ref="G2741">IF(SUMIF('BDD de référence'!$B$6:$B$4786,A2741,'BDD de référence'!$I$6:$I$4786)&gt;0,IFERROR((VLOOKUP(E2741,'Volet 1 - Domaines 2&amp;3'!$A$39:$L$43,11,0)*D2741+VLOOKUP(E2741,'Volet 1 - Domaines 2&amp;3'!$A$39:$L$43,12,0))*$B$6,error),"")</f>
        <v/>
      </c>
      <c r="H2741" s="119" t="str" cm="1">
        <f t="array" ref="H2741">IF(SUMIF('BDD de référence'!$B$6:$B$4786,A2741,'BDD de référence'!$J$6:$J$4786)&gt;0,IFERROR((VLOOKUP(E2741,'Volet 1 - Domaines 2&amp;3'!$A$39:$L$43,11,0)*D2741+VLOOKUP(E2741,'Volet 1 - Domaines 2&amp;3'!$A$39:$L$43,12,0))*$B$6,error),"")</f>
        <v/>
      </c>
      <c r="I2741" s="119">
        <f>IFERROR((VLOOKUP(E2741,'Simulations - Consolidé'!$A$41:$P$45,15,0)*D2741+VLOOKUP(E2741,'Simulations - Consolidé'!$A$41:$P$45,16,0)),"")*$C$6</f>
        <v>9665.5808025177012</v>
      </c>
      <c r="J2741" s="167">
        <v>6662.06</v>
      </c>
      <c r="K2741" s="167">
        <v>7994.4800000000005</v>
      </c>
      <c r="L2741" s="167">
        <v>5791.27</v>
      </c>
      <c r="M2741" s="167">
        <v>6949.5300000000007</v>
      </c>
      <c r="N2741" s="167">
        <v>5529.05</v>
      </c>
      <c r="O2741" s="167">
        <v>6634.86</v>
      </c>
    </row>
    <row r="2742" spans="1:15">
      <c r="A2742" s="1" t="s">
        <v>11488</v>
      </c>
      <c r="B2742" s="1" t="str">
        <f>VLOOKUP(A2742,'BDD de référence'!$B$5:$D$5006,3,0)</f>
        <v>9701</v>
      </c>
      <c r="C2742" s="1" t="str">
        <f>VLOOKUP(A2742,'BDD de référence'!$B$5:$E$5006,4,0)</f>
        <v>Guadeloupe</v>
      </c>
      <c r="D2742" s="201">
        <v>12877.5</v>
      </c>
      <c r="E2742" s="189" t="str">
        <f t="shared" si="42"/>
        <v>Tranche B</v>
      </c>
      <c r="F2742" s="119">
        <f>IFERROR((VLOOKUP(E2742,'Simulations - Consolidé'!$A$41:$P$45,13,0)*D2742+VLOOKUP(E2742,'Simulations - Consolidé'!$A$41:$P$45,14,0)),"")*$B$6</f>
        <v>28135.548387096769</v>
      </c>
      <c r="G2742" s="119" t="str" cm="1">
        <f t="array" ref="G2742">IF(SUMIF('BDD de référence'!$B$6:$B$4786,A2742,'BDD de référence'!$I$6:$I$4786)&gt;0,IFERROR((VLOOKUP(E2742,'Volet 1 - Domaines 2&amp;3'!$A$39:$L$43,11,0)*D2742+VLOOKUP(E2742,'Volet 1 - Domaines 2&amp;3'!$A$39:$L$43,12,0))*$B$6,error),"")</f>
        <v/>
      </c>
      <c r="H2742" s="119" t="str" cm="1">
        <f t="array" ref="H2742">IF(SUMIF('BDD de référence'!$B$6:$B$4786,A2742,'BDD de référence'!$J$6:$J$4786)&gt;0,IFERROR((VLOOKUP(E2742,'Volet 1 - Domaines 2&amp;3'!$A$39:$L$43,11,0)*D2742+VLOOKUP(E2742,'Volet 1 - Domaines 2&amp;3'!$A$39:$L$43,12,0))*$B$6,error),"")</f>
        <v/>
      </c>
      <c r="I2742" s="119">
        <f>IFERROR((VLOOKUP(E2742,'Simulations - Consolidé'!$A$41:$P$45,15,0)*D2742+VLOOKUP(E2742,'Simulations - Consolidé'!$A$41:$P$45,16,0)),"")*$C$6</f>
        <v>12231.092053501179</v>
      </c>
      <c r="J2742" s="167">
        <v>7987.9800000000005</v>
      </c>
      <c r="K2742" s="167">
        <v>9585.58</v>
      </c>
      <c r="L2742" s="167">
        <v>6996.6500000000005</v>
      </c>
      <c r="M2742" s="167">
        <v>8395.98</v>
      </c>
      <c r="N2742" s="167">
        <v>5890.67</v>
      </c>
      <c r="O2742" s="167">
        <v>7068.81</v>
      </c>
    </row>
    <row r="2743" spans="1:15">
      <c r="A2743" s="1" t="s">
        <v>11457</v>
      </c>
      <c r="B2743" s="1" t="str">
        <f>VLOOKUP(A2743,'BDD de référence'!$B$5:$D$5006,3,0)</f>
        <v>9701</v>
      </c>
      <c r="C2743" s="1" t="str">
        <f>VLOOKUP(A2743,'BDD de référence'!$B$5:$E$5006,4,0)</f>
        <v>Guadeloupe</v>
      </c>
      <c r="D2743" s="201">
        <v>40784</v>
      </c>
      <c r="E2743" s="189" t="str">
        <f t="shared" si="42"/>
        <v>Tranche C</v>
      </c>
      <c r="F2743" s="119">
        <f>IFERROR((VLOOKUP(E2743,'Simulations - Consolidé'!$A$41:$P$45,13,0)*D2743+VLOOKUP(E2743,'Simulations - Consolidé'!$A$41:$P$45,14,0)),"")*$B$6</f>
        <v>48439.627951807226</v>
      </c>
      <c r="G2743" s="119" t="str" cm="1">
        <f t="array" ref="G2743">IF(SUMIF('BDD de référence'!$B$6:$B$4786,A2743,'BDD de référence'!$I$6:$I$4786)&gt;0,IFERROR((VLOOKUP(E2743,'Volet 1 - Domaines 2&amp;3'!$A$39:$L$43,11,0)*D2743+VLOOKUP(E2743,'Volet 1 - Domaines 2&amp;3'!$A$39:$L$43,12,0))*$B$6,error),"")</f>
        <v/>
      </c>
      <c r="H2743" s="119" t="str" cm="1">
        <f t="array" ref="H2743">IF(SUMIF('BDD de référence'!$B$6:$B$4786,A2743,'BDD de référence'!$J$6:$J$4786)&gt;0,IFERROR((VLOOKUP(E2743,'Volet 1 - Domaines 2&amp;3'!$A$39:$L$43,11,0)*D2743+VLOOKUP(E2743,'Volet 1 - Domaines 2&amp;3'!$A$39:$L$43,12,0))*$B$6,error),"")</f>
        <v/>
      </c>
      <c r="I2743" s="119">
        <f>IFERROR((VLOOKUP(E2743,'Simulations - Consolidé'!$A$41:$P$45,15,0)*D2743+VLOOKUP(E2743,'Simulations - Consolidé'!$A$41:$P$45,16,0)),"")*$C$6</f>
        <v>21057.686182779904</v>
      </c>
      <c r="J2743" s="167">
        <v>12815.95</v>
      </c>
      <c r="K2743" s="167">
        <v>15379.14</v>
      </c>
      <c r="L2743" s="167">
        <v>10574.65</v>
      </c>
      <c r="M2743" s="167">
        <v>12689.58</v>
      </c>
      <c r="N2743" s="167">
        <v>7547.83</v>
      </c>
      <c r="O2743" s="167">
        <v>9057.4</v>
      </c>
    </row>
    <row r="2744" spans="1:15">
      <c r="A2744" s="1" t="s">
        <v>11484</v>
      </c>
      <c r="B2744" s="1" t="str">
        <f>VLOOKUP(A2744,'BDD de référence'!$B$5:$D$5006,3,0)</f>
        <v>9701</v>
      </c>
      <c r="C2744" s="1" t="str">
        <f>VLOOKUP(A2744,'BDD de référence'!$B$5:$E$5006,4,0)</f>
        <v>Guadeloupe</v>
      </c>
      <c r="D2744" s="201">
        <v>14014</v>
      </c>
      <c r="E2744" s="189" t="str">
        <f t="shared" si="42"/>
        <v>Tranche B</v>
      </c>
      <c r="F2744" s="119">
        <f>IFERROR((VLOOKUP(E2744,'Simulations - Consolidé'!$A$41:$P$45,13,0)*D2744+VLOOKUP(E2744,'Simulations - Consolidé'!$A$41:$P$45,14,0)),"")*$B$6</f>
        <v>29631.329032258065</v>
      </c>
      <c r="G2744" s="119" cm="1">
        <f t="array" ref="G2744">IF(SUMIF('BDD de référence'!$B$6:$B$4786,A2744,'BDD de référence'!$I$6:$I$4786)&gt;0,IFERROR((VLOOKUP(E2744,'Volet 1 - Domaines 2&amp;3'!$A$39:$L$43,11,0)*D2744+VLOOKUP(E2744,'Volet 1 - Domaines 2&amp;3'!$A$39:$L$43,12,0))*$B$6,error),"")</f>
        <v>16050.303225806452</v>
      </c>
      <c r="H2744" s="119" cm="1">
        <f t="array" ref="H2744">IF(SUMIF('BDD de référence'!$B$6:$B$4786,A2744,'BDD de référence'!$J$6:$J$4786)&gt;0,IFERROR((VLOOKUP(E2744,'Volet 1 - Domaines 2&amp;3'!$A$39:$L$43,11,0)*D2744+VLOOKUP(E2744,'Volet 1 - Domaines 2&amp;3'!$A$39:$L$43,12,0))*$B$6,error),"")</f>
        <v>16050.303225806452</v>
      </c>
      <c r="I2744" s="119">
        <f>IFERROR((VLOOKUP(E2744,'Simulations - Consolidé'!$A$41:$P$45,15,0)*D2744+VLOOKUP(E2744,'Simulations - Consolidé'!$A$41:$P$45,16,0)),"")*$C$6</f>
        <v>12881.338158929977</v>
      </c>
      <c r="J2744" s="167">
        <v>8324.0400000000009</v>
      </c>
      <c r="K2744" s="167">
        <v>9988.85</v>
      </c>
      <c r="L2744" s="167">
        <v>7302.16</v>
      </c>
      <c r="M2744" s="167">
        <v>8762.6</v>
      </c>
      <c r="N2744" s="167">
        <v>5982.3200000000006</v>
      </c>
      <c r="O2744" s="167">
        <v>7178.79</v>
      </c>
    </row>
    <row r="2745" spans="1:15">
      <c r="A2745" s="1" t="s">
        <v>11478</v>
      </c>
      <c r="B2745" s="1" t="str">
        <f>VLOOKUP(A2745,'BDD de référence'!$B$5:$D$5006,3,0)</f>
        <v>9701</v>
      </c>
      <c r="C2745" s="1" t="str">
        <f>VLOOKUP(A2745,'BDD de référence'!$B$5:$E$5006,4,0)</f>
        <v>Guadeloupe</v>
      </c>
      <c r="D2745" s="201">
        <v>10421.5</v>
      </c>
      <c r="E2745" s="189" t="str">
        <f t="shared" si="42"/>
        <v>Tranche B</v>
      </c>
      <c r="F2745" s="119">
        <f>IFERROR((VLOOKUP(E2745,'Simulations - Consolidé'!$A$41:$P$45,13,0)*D2745+VLOOKUP(E2745,'Simulations - Consolidé'!$A$41:$P$45,14,0)),"")*$B$6</f>
        <v>24903.135483870967</v>
      </c>
      <c r="G2745" s="119" t="str" cm="1">
        <f t="array" ref="G2745">IF(SUMIF('BDD de référence'!$B$6:$B$4786,A2745,'BDD de référence'!$I$6:$I$4786)&gt;0,IFERROR((VLOOKUP(E2745,'Volet 1 - Domaines 2&amp;3'!$A$39:$L$43,11,0)*D2745+VLOOKUP(E2745,'Volet 1 - Domaines 2&amp;3'!$A$39:$L$43,12,0))*$B$6,error),"")</f>
        <v/>
      </c>
      <c r="H2745" s="119" t="str" cm="1">
        <f t="array" ref="H2745">IF(SUMIF('BDD de référence'!$B$6:$B$4786,A2745,'BDD de référence'!$J$6:$J$4786)&gt;0,IFERROR((VLOOKUP(E2745,'Volet 1 - Domaines 2&amp;3'!$A$39:$L$43,11,0)*D2745+VLOOKUP(E2745,'Volet 1 - Domaines 2&amp;3'!$A$39:$L$43,12,0))*$B$6,error),"")</f>
        <v/>
      </c>
      <c r="I2745" s="119">
        <f>IFERROR((VLOOKUP(E2745,'Simulations - Consolidé'!$A$41:$P$45,15,0)*D2745+VLOOKUP(E2745,'Simulations - Consolidé'!$A$41:$P$45,16,0)),"")*$C$6</f>
        <v>10825.896774193548</v>
      </c>
      <c r="J2745" s="167">
        <v>7261.75</v>
      </c>
      <c r="K2745" s="167">
        <v>8714.1</v>
      </c>
      <c r="L2745" s="167">
        <v>6336.43</v>
      </c>
      <c r="M2745" s="167">
        <v>7603.72</v>
      </c>
      <c r="N2745" s="167">
        <v>5692.6</v>
      </c>
      <c r="O2745" s="167">
        <v>6831.12</v>
      </c>
    </row>
    <row r="2746" spans="1:15">
      <c r="A2746" s="1" t="s">
        <v>11454</v>
      </c>
      <c r="B2746" s="1" t="str">
        <f>VLOOKUP(A2746,'BDD de référence'!$B$5:$D$5006,3,0)</f>
        <v>9701</v>
      </c>
      <c r="C2746" s="1" t="str">
        <f>VLOOKUP(A2746,'BDD de référence'!$B$5:$E$5006,4,0)</f>
        <v>Guadeloupe</v>
      </c>
      <c r="D2746" s="201">
        <v>57161.5</v>
      </c>
      <c r="E2746" s="189" t="str">
        <f t="shared" si="42"/>
        <v>Tranche C</v>
      </c>
      <c r="F2746" s="119">
        <f>IFERROR((VLOOKUP(E2746,'Simulations - Consolidé'!$A$41:$P$45,13,0)*D2746+VLOOKUP(E2746,'Simulations - Consolidé'!$A$41:$P$45,14,0)),"")*$B$6</f>
        <v>55282.660481927705</v>
      </c>
      <c r="G2746" s="119" t="str" cm="1">
        <f t="array" ref="G2746">IF(SUMIF('BDD de référence'!$B$6:$B$4786,A2746,'BDD de référence'!$I$6:$I$4786)&gt;0,IFERROR((VLOOKUP(E2746,'Volet 1 - Domaines 2&amp;3'!$A$39:$L$43,11,0)*D2746+VLOOKUP(E2746,'Volet 1 - Domaines 2&amp;3'!$A$39:$L$43,12,0))*$B$6,error),"")</f>
        <v/>
      </c>
      <c r="H2746" s="119" cm="1">
        <f t="array" ref="H2746">IF(SUMIF('BDD de référence'!$B$6:$B$4786,A2746,'BDD de référence'!$J$6:$J$4786)&gt;0,IFERROR((VLOOKUP(E2746,'Volet 1 - Domaines 2&amp;3'!$A$39:$L$43,11,0)*D2746+VLOOKUP(E2746,'Volet 1 - Domaines 2&amp;3'!$A$39:$L$43,12,0))*$B$6,error),"")</f>
        <v>25791.658554216865</v>
      </c>
      <c r="I2746" s="119">
        <f>IFERROR((VLOOKUP(E2746,'Simulations - Consolidé'!$A$41:$P$45,15,0)*D2746+VLOOKUP(E2746,'Simulations - Consolidé'!$A$41:$P$45,16,0)),"")*$C$6</f>
        <v>24032.490855127828</v>
      </c>
      <c r="J2746" s="167">
        <v>14591.82</v>
      </c>
      <c r="K2746" s="167">
        <v>17510.189999999999</v>
      </c>
      <c r="L2746" s="167">
        <v>11462.58</v>
      </c>
      <c r="M2746" s="167">
        <v>13755.1</v>
      </c>
      <c r="N2746" s="167">
        <v>8337.11</v>
      </c>
      <c r="O2746" s="167">
        <v>10004.540000000001</v>
      </c>
    </row>
    <row r="2747" spans="1:15">
      <c r="A2747" s="1" t="s">
        <v>11514</v>
      </c>
      <c r="B2747" s="1" t="str">
        <f>VLOOKUP(A2747,'BDD de référence'!$B$5:$D$5006,3,0)</f>
        <v>9701</v>
      </c>
      <c r="C2747" s="1" t="str">
        <f>VLOOKUP(A2747,'BDD de référence'!$B$5:$E$5006,4,0)</f>
        <v>Guadeloupe</v>
      </c>
      <c r="D2747" s="201">
        <v>6396</v>
      </c>
      <c r="E2747" s="189" t="str">
        <f t="shared" si="42"/>
        <v>Tranche A</v>
      </c>
      <c r="F2747" s="119">
        <f>IFERROR((VLOOKUP(E2747,'Simulations - Consolidé'!$A$41:$P$45,13,0)*D2747+VLOOKUP(E2747,'Simulations - Consolidé'!$A$41:$P$45,14,0)),"")*$B$6</f>
        <v>19959.942857142858</v>
      </c>
      <c r="G2747" s="119" t="str" cm="1">
        <f t="array" ref="G2747">IF(SUMIF('BDD de référence'!$B$6:$B$4786,A2747,'BDD de référence'!$I$6:$I$4786)&gt;0,IFERROR((VLOOKUP(E2747,'Volet 1 - Domaines 2&amp;3'!$A$39:$L$43,11,0)*D2747+VLOOKUP(E2747,'Volet 1 - Domaines 2&amp;3'!$A$39:$L$43,12,0))*$B$6,error),"")</f>
        <v/>
      </c>
      <c r="H2747" s="119" t="str" cm="1">
        <f t="array" ref="H2747">IF(SUMIF('BDD de référence'!$B$6:$B$4786,A2747,'BDD de référence'!$J$6:$J$4786)&gt;0,IFERROR((VLOOKUP(E2747,'Volet 1 - Domaines 2&amp;3'!$A$39:$L$43,11,0)*D2747+VLOOKUP(E2747,'Volet 1 - Domaines 2&amp;3'!$A$39:$L$43,12,0))*$B$6,error),"")</f>
        <v/>
      </c>
      <c r="I2747" s="119">
        <f>IFERROR((VLOOKUP(E2747,'Simulations - Consolidé'!$A$41:$P$45,15,0)*D2747+VLOOKUP(E2747,'Simulations - Consolidé'!$A$41:$P$45,16,0)),"")*$C$6</f>
        <v>8676.9909407665509</v>
      </c>
      <c r="J2747" s="167">
        <v>6106.2</v>
      </c>
      <c r="K2747" s="167">
        <v>7327.44</v>
      </c>
      <c r="L2747" s="167">
        <v>5308.8200000000006</v>
      </c>
      <c r="M2747" s="167">
        <v>6370.59</v>
      </c>
      <c r="N2747" s="167">
        <v>5344.77</v>
      </c>
      <c r="O2747" s="167">
        <v>6413.7300000000005</v>
      </c>
    </row>
    <row r="2748" spans="1:15">
      <c r="A2748" s="1" t="s">
        <v>11481</v>
      </c>
      <c r="B2748" s="1" t="str">
        <f>VLOOKUP(A2748,'BDD de référence'!$B$5:$D$5006,3,0)</f>
        <v>9701</v>
      </c>
      <c r="C2748" s="1" t="str">
        <f>VLOOKUP(A2748,'BDD de référence'!$B$5:$E$5006,4,0)</f>
        <v>Guadeloupe</v>
      </c>
      <c r="D2748" s="201">
        <v>17235.5</v>
      </c>
      <c r="E2748" s="189" t="str">
        <f t="shared" si="42"/>
        <v>Tranche B</v>
      </c>
      <c r="F2748" s="119">
        <f>IFERROR((VLOOKUP(E2748,'Simulations - Consolidé'!$A$41:$P$45,13,0)*D2748+VLOOKUP(E2748,'Simulations - Consolidé'!$A$41:$P$45,14,0)),"")*$B$6</f>
        <v>33871.238709677418</v>
      </c>
      <c r="G2748" s="119" t="str" cm="1">
        <f t="array" ref="G2748">IF(SUMIF('BDD de référence'!$B$6:$B$4786,A2748,'BDD de référence'!$I$6:$I$4786)&gt;0,IFERROR((VLOOKUP(E2748,'Volet 1 - Domaines 2&amp;3'!$A$39:$L$43,11,0)*D2748+VLOOKUP(E2748,'Volet 1 - Domaines 2&amp;3'!$A$39:$L$43,12,0))*$B$6,error),"")</f>
        <v/>
      </c>
      <c r="H2748" s="119" t="str" cm="1">
        <f t="array" ref="H2748">IF(SUMIF('BDD de référence'!$B$6:$B$4786,A2748,'BDD de référence'!$J$6:$J$4786)&gt;0,IFERROR((VLOOKUP(E2748,'Volet 1 - Domaines 2&amp;3'!$A$39:$L$43,11,0)*D2748+VLOOKUP(E2748,'Volet 1 - Domaines 2&amp;3'!$A$39:$L$43,12,0))*$B$6,error),"")</f>
        <v/>
      </c>
      <c r="I2748" s="119">
        <f>IFERROR((VLOOKUP(E2748,'Simulations - Consolidé'!$A$41:$P$45,15,0)*D2748+VLOOKUP(E2748,'Simulations - Consolidé'!$A$41:$P$45,16,0)),"")*$C$6</f>
        <v>14724.512667191188</v>
      </c>
      <c r="J2748" s="167">
        <v>9276.64</v>
      </c>
      <c r="K2748" s="167">
        <v>11131.97</v>
      </c>
      <c r="L2748" s="167">
        <v>8168.15</v>
      </c>
      <c r="M2748" s="167">
        <v>9801.7800000000007</v>
      </c>
      <c r="N2748" s="167">
        <v>6242.12</v>
      </c>
      <c r="O2748" s="167">
        <v>7490.55</v>
      </c>
    </row>
    <row r="2749" spans="1:15">
      <c r="A2749" s="1" t="s">
        <v>11465</v>
      </c>
      <c r="B2749" s="1" t="str">
        <f>VLOOKUP(A2749,'BDD de référence'!$B$5:$D$5006,3,0)</f>
        <v>9701</v>
      </c>
      <c r="C2749" s="1" t="str">
        <f>VLOOKUP(A2749,'BDD de référence'!$B$5:$E$5006,4,0)</f>
        <v>Guadeloupe</v>
      </c>
      <c r="D2749" s="201">
        <v>29140</v>
      </c>
      <c r="E2749" s="189" t="str">
        <f t="shared" si="42"/>
        <v>Tranche C</v>
      </c>
      <c r="F2749" s="119">
        <f>IFERROR((VLOOKUP(E2749,'Simulations - Consolidé'!$A$41:$P$45,13,0)*D2749+VLOOKUP(E2749,'Simulations - Consolidé'!$A$41:$P$45,14,0)),"")*$B$6</f>
        <v>43574.400000000001</v>
      </c>
      <c r="G2749" s="119" t="str" cm="1">
        <f t="array" ref="G2749">IF(SUMIF('BDD de référence'!$B$6:$B$4786,A2749,'BDD de référence'!$I$6:$I$4786)&gt;0,IFERROR((VLOOKUP(E2749,'Volet 1 - Domaines 2&amp;3'!$A$39:$L$43,11,0)*D2749+VLOOKUP(E2749,'Volet 1 - Domaines 2&amp;3'!$A$39:$L$43,12,0))*$B$6,error),"")</f>
        <v/>
      </c>
      <c r="H2749" s="119" cm="1">
        <f t="array" ref="H2749">IF(SUMIF('BDD de référence'!$B$6:$B$4786,A2749,'BDD de référence'!$J$6:$J$4786)&gt;0,IFERROR((VLOOKUP(E2749,'Volet 1 - Domaines 2&amp;3'!$A$39:$L$43,11,0)*D2749+VLOOKUP(E2749,'Volet 1 - Domaines 2&amp;3'!$A$39:$L$43,12,0))*$B$6,error),"")</f>
        <v>22807.200000000001</v>
      </c>
      <c r="I2749" s="119">
        <f>IFERROR((VLOOKUP(E2749,'Simulations - Consolidé'!$A$41:$P$45,15,0)*D2749+VLOOKUP(E2749,'Simulations - Consolidé'!$A$41:$P$45,16,0)),"")*$C$6</f>
        <v>18942.673170731709</v>
      </c>
      <c r="J2749" s="167">
        <v>11553.34</v>
      </c>
      <c r="K2749" s="167">
        <v>13864.01</v>
      </c>
      <c r="L2749" s="167">
        <v>9943.34</v>
      </c>
      <c r="M2749" s="167">
        <v>11932.01</v>
      </c>
      <c r="N2749" s="167">
        <v>6986.67</v>
      </c>
      <c r="O2749" s="167">
        <v>8384.01</v>
      </c>
    </row>
    <row r="2750" spans="1:15">
      <c r="A2750" s="1" t="s">
        <v>11503</v>
      </c>
      <c r="B2750" s="1" t="str">
        <f>VLOOKUP(A2750,'BDD de référence'!$B$5:$D$5006,3,0)</f>
        <v>9701</v>
      </c>
      <c r="C2750" s="1" t="str">
        <f>VLOOKUP(A2750,'BDD de référence'!$B$5:$E$5006,4,0)</f>
        <v>Guadeloupe</v>
      </c>
      <c r="D2750" s="201">
        <v>8607</v>
      </c>
      <c r="E2750" s="189" t="str">
        <f t="shared" si="42"/>
        <v>Tranche B</v>
      </c>
      <c r="F2750" s="119">
        <f>IFERROR((VLOOKUP(E2750,'Simulations - Consolidé'!$A$41:$P$45,13,0)*D2750+VLOOKUP(E2750,'Simulations - Consolidé'!$A$41:$P$45,14,0)),"")*$B$6</f>
        <v>22515.019354838711</v>
      </c>
      <c r="G2750" s="119" t="str" cm="1">
        <f t="array" ref="G2750">IF(SUMIF('BDD de référence'!$B$6:$B$4786,A2750,'BDD de référence'!$I$6:$I$4786)&gt;0,IFERROR((VLOOKUP(E2750,'Volet 1 - Domaines 2&amp;3'!$A$39:$L$43,11,0)*D2750+VLOOKUP(E2750,'Volet 1 - Domaines 2&amp;3'!$A$39:$L$43,12,0))*$B$6,error),"")</f>
        <v/>
      </c>
      <c r="H2750" s="119" t="str" cm="1">
        <f t="array" ref="H2750">IF(SUMIF('BDD de référence'!$B$6:$B$4786,A2750,'BDD de référence'!$J$6:$J$4786)&gt;0,IFERROR((VLOOKUP(E2750,'Volet 1 - Domaines 2&amp;3'!$A$39:$L$43,11,0)*D2750+VLOOKUP(E2750,'Volet 1 - Domaines 2&amp;3'!$A$39:$L$43,12,0))*$B$6,error),"")</f>
        <v/>
      </c>
      <c r="I2750" s="119">
        <f>IFERROR((VLOOKUP(E2750,'Simulations - Consolidé'!$A$41:$P$45,15,0)*D2750+VLOOKUP(E2750,'Simulations - Consolidé'!$A$41:$P$45,16,0)),"")*$C$6</f>
        <v>9787.7343823760802</v>
      </c>
      <c r="J2750" s="167">
        <v>6725.2</v>
      </c>
      <c r="K2750" s="167">
        <v>8070.24</v>
      </c>
      <c r="L2750" s="167">
        <v>5848.66</v>
      </c>
      <c r="M2750" s="167">
        <v>7018.4000000000005</v>
      </c>
      <c r="N2750" s="167">
        <v>5546.27</v>
      </c>
      <c r="O2750" s="167">
        <v>6655.5300000000007</v>
      </c>
    </row>
    <row r="2751" spans="1:15">
      <c r="A2751" s="1" t="s">
        <v>11448</v>
      </c>
      <c r="B2751" s="1">
        <f>VLOOKUP(A2751,'BDD de référence'!$B$5:$D$5006,3,0)</f>
        <v>9701</v>
      </c>
      <c r="C2751" s="1" t="str">
        <f>VLOOKUP(A2751,'BDD de référence'!$B$5:$E$5006,4,0)</f>
        <v>Guadeloupe</v>
      </c>
      <c r="D2751" s="201">
        <v>65759.5</v>
      </c>
      <c r="E2751" s="189" t="str">
        <f t="shared" si="42"/>
        <v>Tranche C</v>
      </c>
      <c r="F2751" s="119">
        <f>IFERROR((VLOOKUP(E2751,'Simulations - Consolidé'!$A$41:$P$45,13,0)*D2751+VLOOKUP(E2751,'Simulations - Consolidé'!$A$41:$P$45,14,0)),"")*$B$6</f>
        <v>58875.174216867468</v>
      </c>
      <c r="G2751" s="119" t="str" cm="1">
        <f t="array" ref="G2751">IF(SUMIF('BDD de référence'!$B$6:$B$4786,A2751,'BDD de référence'!$I$6:$I$4786)&gt;0,IFERROR((VLOOKUP(E2751,'Volet 1 - Domaines 2&amp;3'!$A$39:$L$43,11,0)*D2751+VLOOKUP(E2751,'Volet 1 - Domaines 2&amp;3'!$A$39:$L$43,12,0))*$B$6,error),"")</f>
        <v/>
      </c>
      <c r="H2751" s="119" cm="1">
        <f t="array" ref="H2751">IF(SUMIF('BDD de référence'!$B$6:$B$4786,A2751,'BDD de référence'!$J$6:$J$4786)&gt;0,IFERROR((VLOOKUP(E2751,'Volet 1 - Domaines 2&amp;3'!$A$39:$L$43,11,0)*D2751+VLOOKUP(E2751,'Volet 1 - Domaines 2&amp;3'!$A$39:$L$43,12,0))*$B$6,error),"")</f>
        <v>26707.39734939759</v>
      </c>
      <c r="I2751" s="119">
        <f>IFERROR((VLOOKUP(E2751,'Simulations - Consolidé'!$A$41:$P$45,15,0)*D2751+VLOOKUP(E2751,'Simulations - Consolidé'!$A$41:$P$45,16,0)),"")*$C$6</f>
        <v>25594.229250661185</v>
      </c>
      <c r="J2751" s="167">
        <v>15524.130000000001</v>
      </c>
      <c r="K2751" s="167">
        <v>18628.96</v>
      </c>
      <c r="L2751" s="167">
        <v>11928.74</v>
      </c>
      <c r="M2751" s="167">
        <v>14314.49</v>
      </c>
      <c r="N2751" s="167">
        <v>8751.4699999999993</v>
      </c>
      <c r="O2751" s="167">
        <v>10501.77</v>
      </c>
    </row>
    <row r="2752" spans="1:15">
      <c r="A2752" s="1" t="s">
        <v>11506</v>
      </c>
      <c r="B2752" s="1" t="str">
        <f>VLOOKUP(A2752,'BDD de référence'!$B$5:$D$5006,3,0)</f>
        <v>9701</v>
      </c>
      <c r="C2752" s="1" t="str">
        <f>VLOOKUP(A2752,'BDD de référence'!$B$5:$E$5006,4,0)</f>
        <v>Guadeloupe</v>
      </c>
      <c r="D2752" s="201">
        <v>8449.5</v>
      </c>
      <c r="E2752" s="189" t="str">
        <f t="shared" si="42"/>
        <v>Tranche B</v>
      </c>
      <c r="F2752" s="119">
        <f>IFERROR((VLOOKUP(E2752,'Simulations - Consolidé'!$A$41:$P$45,13,0)*D2752+VLOOKUP(E2752,'Simulations - Consolidé'!$A$41:$P$45,14,0)),"")*$B$6</f>
        <v>22307.729032258059</v>
      </c>
      <c r="G2752" s="119" t="str" cm="1">
        <f t="array" ref="G2752">IF(SUMIF('BDD de référence'!$B$6:$B$4786,A2752,'BDD de référence'!$I$6:$I$4786)&gt;0,IFERROR((VLOOKUP(E2752,'Volet 1 - Domaines 2&amp;3'!$A$39:$L$43,11,0)*D2752+VLOOKUP(E2752,'Volet 1 - Domaines 2&amp;3'!$A$39:$L$43,12,0))*$B$6,error),"")</f>
        <v/>
      </c>
      <c r="H2752" s="119" t="str" cm="1">
        <f t="array" ref="H2752">IF(SUMIF('BDD de référence'!$B$6:$B$4786,A2752,'BDD de référence'!$J$6:$J$4786)&gt;0,IFERROR((VLOOKUP(E2752,'Volet 1 - Domaines 2&amp;3'!$A$39:$L$43,11,0)*D2752+VLOOKUP(E2752,'Volet 1 - Domaines 2&amp;3'!$A$39:$L$43,12,0))*$B$6,error),"")</f>
        <v/>
      </c>
      <c r="I2752" s="119">
        <f>IFERROR((VLOOKUP(E2752,'Simulations - Consolidé'!$A$41:$P$45,15,0)*D2752+VLOOKUP(E2752,'Simulations - Consolidé'!$A$41:$P$45,16,0)),"")*$C$6</f>
        <v>9697.6210857592432</v>
      </c>
      <c r="J2752" s="167">
        <v>6678.62</v>
      </c>
      <c r="K2752" s="167">
        <v>8014.35</v>
      </c>
      <c r="L2752" s="167">
        <v>5806.33</v>
      </c>
      <c r="M2752" s="167">
        <v>6967.6</v>
      </c>
      <c r="N2752" s="167">
        <v>5533.5700000000006</v>
      </c>
      <c r="O2752" s="167">
        <v>6640.29</v>
      </c>
    </row>
    <row r="2753" spans="1:15">
      <c r="A2753" s="1" t="s">
        <v>11519</v>
      </c>
      <c r="B2753" s="1" t="str">
        <f>VLOOKUP(A2753,'BDD de référence'!$B$5:$D$5006,3,0)</f>
        <v>9701</v>
      </c>
      <c r="C2753" s="1" t="str">
        <f>VLOOKUP(A2753,'BDD de référence'!$B$5:$E$5006,4,0)</f>
        <v>Guadeloupe</v>
      </c>
      <c r="D2753" s="201">
        <v>3082.5</v>
      </c>
      <c r="E2753" s="189" t="str">
        <f t="shared" si="42"/>
        <v>Tranche A</v>
      </c>
      <c r="F2753" s="119">
        <f>IFERROR((VLOOKUP(E2753,'Simulations - Consolidé'!$A$41:$P$45,13,0)*D2753+VLOOKUP(E2753,'Simulations - Consolidé'!$A$41:$P$45,14,0)),"")*$B$6</f>
        <v>17545.821428571428</v>
      </c>
      <c r="G2753" s="119" t="str" cm="1">
        <f t="array" ref="G2753">IF(SUMIF('BDD de référence'!$B$6:$B$4786,A2753,'BDD de référence'!$I$6:$I$4786)&gt;0,IFERROR((VLOOKUP(E2753,'Volet 1 - Domaines 2&amp;3'!$A$39:$L$43,11,0)*D2753+VLOOKUP(E2753,'Volet 1 - Domaines 2&amp;3'!$A$39:$L$43,12,0))*$B$6,error),"")</f>
        <v/>
      </c>
      <c r="H2753" s="119" t="str" cm="1">
        <f t="array" ref="H2753">IF(SUMIF('BDD de référence'!$B$6:$B$4786,A2753,'BDD de référence'!$J$6:$J$4786)&gt;0,IFERROR((VLOOKUP(E2753,'Volet 1 - Domaines 2&amp;3'!$A$39:$L$43,11,0)*D2753+VLOOKUP(E2753,'Volet 1 - Domaines 2&amp;3'!$A$39:$L$43,12,0))*$B$6,error),"")</f>
        <v/>
      </c>
      <c r="I2753" s="119">
        <f>IFERROR((VLOOKUP(E2753,'Simulations - Consolidé'!$A$41:$P$45,15,0)*D2753+VLOOKUP(E2753,'Simulations - Consolidé'!$A$41:$P$45,16,0)),"")*$C$6</f>
        <v>7627.5235191637621</v>
      </c>
      <c r="J2753" s="167">
        <v>5317.27</v>
      </c>
      <c r="K2753" s="167">
        <v>6380.7300000000005</v>
      </c>
      <c r="L2753" s="167">
        <v>4717.12</v>
      </c>
      <c r="M2753" s="167">
        <v>5660.55</v>
      </c>
      <c r="N2753" s="167">
        <v>4950.3</v>
      </c>
      <c r="O2753" s="167">
        <v>5940.36</v>
      </c>
    </row>
    <row r="2754" spans="1:15">
      <c r="A2754" s="1" t="s">
        <v>11528</v>
      </c>
      <c r="B2754" s="1" t="str">
        <f>VLOOKUP(A2754,'BDD de référence'!$B$5:$D$5006,3,0)</f>
        <v>9701</v>
      </c>
      <c r="C2754" s="1" t="str">
        <f>VLOOKUP(A2754,'BDD de référence'!$B$5:$E$5006,4,0)</f>
        <v>Guadeloupe</v>
      </c>
      <c r="D2754" s="201">
        <v>661.5</v>
      </c>
      <c r="E2754" s="189" t="str">
        <f t="shared" si="42"/>
        <v>Tranche A</v>
      </c>
      <c r="F2754" s="119">
        <f>IFERROR((VLOOKUP(E2754,'Simulations - Consolidé'!$A$41:$P$45,13,0)*D2754+VLOOKUP(E2754,'Simulations - Consolidé'!$A$41:$P$45,14,0)),"")*$B$6</f>
        <v>15781.949999999999</v>
      </c>
      <c r="G2754" s="119" t="str" cm="1">
        <f t="array" ref="G2754">IF(SUMIF('BDD de référence'!$B$6:$B$4786,A2754,'BDD de référence'!$I$6:$I$4786)&gt;0,IFERROR((VLOOKUP(E2754,'Volet 1 - Domaines 2&amp;3'!$A$39:$L$43,11,0)*D2754+VLOOKUP(E2754,'Volet 1 - Domaines 2&amp;3'!$A$39:$L$43,12,0))*$B$6,error),"")</f>
        <v/>
      </c>
      <c r="H2754" s="119" t="str" cm="1">
        <f t="array" ref="H2754">IF(SUMIF('BDD de référence'!$B$6:$B$4786,A2754,'BDD de référence'!$J$6:$J$4786)&gt;0,IFERROR((VLOOKUP(E2754,'Volet 1 - Domaines 2&amp;3'!$A$39:$L$43,11,0)*D2754+VLOOKUP(E2754,'Volet 1 - Domaines 2&amp;3'!$A$39:$L$43,12,0))*$B$6,error),"")</f>
        <v/>
      </c>
      <c r="I2754" s="119">
        <f>IFERROR((VLOOKUP(E2754,'Simulations - Consolidé'!$A$41:$P$45,15,0)*D2754+VLOOKUP(E2754,'Simulations - Consolidé'!$A$41:$P$45,16,0)),"")*$C$6</f>
        <v>6860.7329268292679</v>
      </c>
      <c r="J2754" s="167">
        <v>4740.84</v>
      </c>
      <c r="K2754" s="167">
        <v>5689.01</v>
      </c>
      <c r="L2754" s="167">
        <v>4284.8</v>
      </c>
      <c r="M2754" s="167">
        <v>5141.76</v>
      </c>
      <c r="N2754" s="167">
        <v>4662.09</v>
      </c>
      <c r="O2754" s="167">
        <v>5594.51</v>
      </c>
    </row>
    <row r="2755" spans="1:15">
      <c r="A2755" s="1" t="s">
        <v>11498</v>
      </c>
      <c r="B2755" s="1" t="str">
        <f>VLOOKUP(A2755,'BDD de référence'!$B$5:$D$5006,3,0)</f>
        <v>9701</v>
      </c>
      <c r="C2755" s="1" t="str">
        <f>VLOOKUP(A2755,'BDD de référence'!$B$5:$E$5006,4,0)</f>
        <v>Guadeloupe</v>
      </c>
      <c r="D2755" s="201">
        <v>10128</v>
      </c>
      <c r="E2755" s="189" t="str">
        <f t="shared" si="42"/>
        <v>Tranche B</v>
      </c>
      <c r="F2755" s="119">
        <f>IFERROR((VLOOKUP(E2755,'Simulations - Consolidé'!$A$41:$P$45,13,0)*D2755+VLOOKUP(E2755,'Simulations - Consolidé'!$A$41:$P$45,14,0)),"")*$B$6</f>
        <v>24516.851612903221</v>
      </c>
      <c r="G2755" s="119" t="str" cm="1">
        <f t="array" ref="G2755">IF(SUMIF('BDD de référence'!$B$6:$B$4786,A2755,'BDD de référence'!$I$6:$I$4786)&gt;0,IFERROR((VLOOKUP(E2755,'Volet 1 - Domaines 2&amp;3'!$A$39:$L$43,11,0)*D2755+VLOOKUP(E2755,'Volet 1 - Domaines 2&amp;3'!$A$39:$L$43,12,0))*$B$6,error),"")</f>
        <v/>
      </c>
      <c r="H2755" s="119" t="str" cm="1">
        <f t="array" ref="H2755">IF(SUMIF('BDD de référence'!$B$6:$B$4786,A2755,'BDD de référence'!$J$6:$J$4786)&gt;0,IFERROR((VLOOKUP(E2755,'Volet 1 - Domaines 2&amp;3'!$A$39:$L$43,11,0)*D2755+VLOOKUP(E2755,'Volet 1 - Domaines 2&amp;3'!$A$39:$L$43,12,0))*$B$6,error),"")</f>
        <v/>
      </c>
      <c r="I2755" s="119">
        <f>IFERROR((VLOOKUP(E2755,'Simulations - Consolidé'!$A$41:$P$45,15,0)*D2755+VLOOKUP(E2755,'Simulations - Consolidé'!$A$41:$P$45,16,0)),"")*$C$6</f>
        <v>10657.971361132964</v>
      </c>
      <c r="J2755" s="167">
        <v>7174.95</v>
      </c>
      <c r="K2755" s="167">
        <v>8609.94</v>
      </c>
      <c r="L2755" s="167">
        <v>6257.54</v>
      </c>
      <c r="M2755" s="167">
        <v>7509.05</v>
      </c>
      <c r="N2755" s="167">
        <v>5668.93</v>
      </c>
      <c r="O2755" s="167">
        <v>6802.72</v>
      </c>
    </row>
    <row r="2756" spans="1:15">
      <c r="A2756" s="1" t="s">
        <v>11525</v>
      </c>
      <c r="B2756" s="1" t="str">
        <f>VLOOKUP(A2756,'BDD de référence'!$B$5:$D$5006,3,0)</f>
        <v>9701</v>
      </c>
      <c r="C2756" s="1" t="str">
        <f>VLOOKUP(A2756,'BDD de référence'!$B$5:$E$5006,4,0)</f>
        <v>Guadeloupe</v>
      </c>
      <c r="D2756" s="201">
        <v>2177.5</v>
      </c>
      <c r="E2756" s="189" t="str">
        <f t="shared" si="42"/>
        <v>Tranche A</v>
      </c>
      <c r="F2756" s="119">
        <f>IFERROR((VLOOKUP(E2756,'Simulations - Consolidé'!$A$41:$P$45,13,0)*D2756+VLOOKUP(E2756,'Simulations - Consolidé'!$A$41:$P$45,14,0)),"")*$B$6</f>
        <v>16886.464285714286</v>
      </c>
      <c r="G2756" s="119" t="str" cm="1">
        <f t="array" ref="G2756">IF(SUMIF('BDD de référence'!$B$6:$B$4786,A2756,'BDD de référence'!$I$6:$I$4786)&gt;0,IFERROR((VLOOKUP(E2756,'Volet 1 - Domaines 2&amp;3'!$A$39:$L$43,11,0)*D2756+VLOOKUP(E2756,'Volet 1 - Domaines 2&amp;3'!$A$39:$L$43,12,0))*$B$6,error),"")</f>
        <v/>
      </c>
      <c r="H2756" s="119" t="str" cm="1">
        <f t="array" ref="H2756">IF(SUMIF('BDD de référence'!$B$6:$B$4786,A2756,'BDD de référence'!$J$6:$J$4786)&gt;0,IFERROR((VLOOKUP(E2756,'Volet 1 - Domaines 2&amp;3'!$A$39:$L$43,11,0)*D2756+VLOOKUP(E2756,'Volet 1 - Domaines 2&amp;3'!$A$39:$L$43,12,0))*$B$6,error),"")</f>
        <v/>
      </c>
      <c r="I2756" s="119">
        <f>IFERROR((VLOOKUP(E2756,'Simulations - Consolidé'!$A$41:$P$45,15,0)*D2756+VLOOKUP(E2756,'Simulations - Consolidé'!$A$41:$P$45,16,0)),"")*$C$6</f>
        <v>7340.8876306620205</v>
      </c>
      <c r="J2756" s="167">
        <v>5101.8</v>
      </c>
      <c r="K2756" s="167">
        <v>6122.16</v>
      </c>
      <c r="L2756" s="167">
        <v>4555.51</v>
      </c>
      <c r="M2756" s="167">
        <v>5466.62</v>
      </c>
      <c r="N2756" s="167">
        <v>4842.5700000000006</v>
      </c>
      <c r="O2756" s="167">
        <v>5811.09</v>
      </c>
    </row>
    <row r="2757" spans="1:15">
      <c r="A2757" s="1" t="s">
        <v>11531</v>
      </c>
      <c r="B2757" s="1" t="str">
        <f>VLOOKUP(A2757,'BDD de référence'!$B$5:$D$5006,3,0)</f>
        <v>9701</v>
      </c>
      <c r="C2757" s="1" t="str">
        <f>VLOOKUP(A2757,'BDD de référence'!$B$5:$E$5006,4,0)</f>
        <v>Guadeloupe</v>
      </c>
      <c r="D2757" s="201">
        <v>342</v>
      </c>
      <c r="E2757" s="189" t="str">
        <f t="shared" si="42"/>
        <v>Tranche A</v>
      </c>
      <c r="F2757" s="119">
        <f>IFERROR((VLOOKUP(E2757,'Simulations - Consolidé'!$A$41:$P$45,13,0)*D2757+VLOOKUP(E2757,'Simulations - Consolidé'!$A$41:$P$45,14,0)),"")*$B$6</f>
        <v>15549.17142857143</v>
      </c>
      <c r="G2757" s="119" t="str" cm="1">
        <f t="array" ref="G2757">IF(SUMIF('BDD de référence'!$B$6:$B$4786,A2757,'BDD de référence'!$I$6:$I$4786)&gt;0,IFERROR((VLOOKUP(E2757,'Volet 1 - Domaines 2&amp;3'!$A$39:$L$43,11,0)*D2757+VLOOKUP(E2757,'Volet 1 - Domaines 2&amp;3'!$A$39:$L$43,12,0))*$B$6,error),"")</f>
        <v/>
      </c>
      <c r="H2757" s="119" t="str" cm="1">
        <f t="array" ref="H2757">IF(SUMIF('BDD de référence'!$B$6:$B$4786,A2757,'BDD de référence'!$J$6:$J$4786)&gt;0,IFERROR((VLOOKUP(E2757,'Volet 1 - Domaines 2&amp;3'!$A$39:$L$43,11,0)*D2757+VLOOKUP(E2757,'Volet 1 - Domaines 2&amp;3'!$A$39:$L$43,12,0))*$B$6,error),"")</f>
        <v/>
      </c>
      <c r="I2757" s="119">
        <f>IFERROR((VLOOKUP(E2757,'Simulations - Consolidé'!$A$41:$P$45,15,0)*D2757+VLOOKUP(E2757,'Simulations - Consolidé'!$A$41:$P$45,16,0)),"")*$C$6</f>
        <v>6759.5393728222998</v>
      </c>
      <c r="J2757" s="167">
        <v>4664.7700000000004</v>
      </c>
      <c r="K2757" s="167">
        <v>5597.7300000000005</v>
      </c>
      <c r="L2757" s="167">
        <v>4227.75</v>
      </c>
      <c r="M2757" s="167">
        <v>5073.3</v>
      </c>
      <c r="N2757" s="167">
        <v>4624.05</v>
      </c>
      <c r="O2757" s="167">
        <v>5548.86</v>
      </c>
    </row>
    <row r="2758" spans="1:15">
      <c r="A2758" s="1" t="s">
        <v>149</v>
      </c>
      <c r="B2758" s="1" t="str">
        <f>VLOOKUP(A2758,'BDD de référence'!$B$5:$D$5006,3,0)</f>
        <v>9701</v>
      </c>
      <c r="C2758" s="1" t="str">
        <f>VLOOKUP(A2758,'BDD de référence'!$B$5:$E$5006,4,0)</f>
        <v>Guadeloupe</v>
      </c>
      <c r="D2758" s="201">
        <v>1</v>
      </c>
      <c r="E2758" s="189" t="str">
        <f t="shared" si="42"/>
        <v>Tranche A</v>
      </c>
      <c r="F2758" s="119">
        <f>IFERROR((VLOOKUP(E2758,'Simulations - Consolidé'!$A$41:$P$45,13,0)*D2758+VLOOKUP(E2758,'Simulations - Consolidé'!$A$41:$P$45,14,0)),"")*$B$6</f>
        <v>15300.72857142857</v>
      </c>
      <c r="G2758" s="119" t="str" cm="1">
        <f t="array" ref="G2758">IF(SUMIF('BDD de référence'!$B$6:$B$4786,A2758,'BDD de référence'!$I$6:$I$4786)&gt;0,IFERROR((VLOOKUP(E2758,'Volet 1 - Domaines 2&amp;3'!$A$39:$L$43,11,0)*D2758+VLOOKUP(E2758,'Volet 1 - Domaines 2&amp;3'!$A$39:$L$43,12,0))*$B$6,error),"")</f>
        <v/>
      </c>
      <c r="H2758" s="119" t="str" cm="1">
        <f t="array" ref="H2758">IF(SUMIF('BDD de référence'!$B$6:$B$4786,A2758,'BDD de référence'!$J$6:$J$4786)&gt;0,IFERROR((VLOOKUP(E2758,'Volet 1 - Domaines 2&amp;3'!$A$39:$L$43,11,0)*D2758+VLOOKUP(E2758,'Volet 1 - Domaines 2&amp;3'!$A$39:$L$43,12,0))*$B$6,error),"")</f>
        <v/>
      </c>
      <c r="I2758" s="119">
        <f>IFERROR((VLOOKUP(E2758,'Simulations - Consolidé'!$A$41:$P$45,15,0)*D2758+VLOOKUP(E2758,'Simulations - Consolidé'!$A$41:$P$45,16,0)),"")*$C$6</f>
        <v>6651.5362369337981</v>
      </c>
      <c r="J2758" s="167">
        <v>4583.58</v>
      </c>
      <c r="K2758" s="167">
        <v>5500.3</v>
      </c>
      <c r="L2758" s="167">
        <v>4166.8500000000004</v>
      </c>
      <c r="M2758" s="167">
        <v>5000.22</v>
      </c>
      <c r="N2758" s="167">
        <v>4583.46</v>
      </c>
      <c r="O2758" s="167">
        <v>5500.16</v>
      </c>
    </row>
    <row r="2759" spans="1:15">
      <c r="A2759" s="1" t="s">
        <v>11560</v>
      </c>
      <c r="B2759" s="1" t="str">
        <f>VLOOKUP(A2759,'BDD de référence'!$B$5:$D$5006,3,0)</f>
        <v>9702</v>
      </c>
      <c r="C2759" s="1" t="str">
        <f>VLOOKUP(A2759,'BDD de référence'!$B$5:$E$5006,4,0)</f>
        <v>Martinique</v>
      </c>
      <c r="D2759" s="201">
        <v>11783</v>
      </c>
      <c r="E2759" s="189" t="str">
        <f t="shared" si="42"/>
        <v>Tranche B</v>
      </c>
      <c r="F2759" s="119">
        <f>IFERROR((VLOOKUP(E2759,'Simulations - Consolidé'!$A$41:$P$45,13,0)*D2759+VLOOKUP(E2759,'Simulations - Consolidé'!$A$41:$P$45,14,0)),"")*$B$6</f>
        <v>26695.04516129032</v>
      </c>
      <c r="G2759" s="119" t="str" cm="1">
        <f t="array" ref="G2759">IF(SUMIF('BDD de référence'!$B$6:$B$4786,A2759,'BDD de référence'!$I$6:$I$4786)&gt;0,IFERROR((VLOOKUP(E2759,'Volet 1 - Domaines 2&amp;3'!$A$39:$L$43,11,0)*D2759+VLOOKUP(E2759,'Volet 1 - Domaines 2&amp;3'!$A$39:$L$43,12,0))*$B$6,error),"")</f>
        <v/>
      </c>
      <c r="H2759" s="119" t="str" cm="1">
        <f t="array" ref="H2759">IF(SUMIF('BDD de référence'!$B$6:$B$4786,A2759,'BDD de référence'!$J$6:$J$4786)&gt;0,IFERROR((VLOOKUP(E2759,'Volet 1 - Domaines 2&amp;3'!$A$39:$L$43,11,0)*D2759+VLOOKUP(E2759,'Volet 1 - Domaines 2&amp;3'!$A$39:$L$43,12,0))*$B$6,error),"")</f>
        <v/>
      </c>
      <c r="I2759" s="119">
        <f>IFERROR((VLOOKUP(E2759,'Simulations - Consolidé'!$A$41:$P$45,15,0)*D2759+VLOOKUP(E2759,'Simulations - Consolidé'!$A$41:$P$45,16,0)),"")*$C$6</f>
        <v>11604.87616050354</v>
      </c>
      <c r="J2759" s="167">
        <v>7664.34</v>
      </c>
      <c r="K2759" s="167">
        <v>9197.2100000000009</v>
      </c>
      <c r="L2759" s="167">
        <v>6702.43</v>
      </c>
      <c r="M2759" s="167">
        <v>8042.92</v>
      </c>
      <c r="N2759" s="167">
        <v>5802.4</v>
      </c>
      <c r="O2759" s="167">
        <v>6962.88</v>
      </c>
    </row>
    <row r="2760" spans="1:15">
      <c r="A2760" s="1" t="s">
        <v>11563</v>
      </c>
      <c r="B2760" s="1" t="str">
        <f>VLOOKUP(A2760,'BDD de référence'!$B$5:$D$5006,3,0)</f>
        <v>9702</v>
      </c>
      <c r="C2760" s="1" t="str">
        <f>VLOOKUP(A2760,'BDD de référence'!$B$5:$E$5006,4,0)</f>
        <v>Martinique</v>
      </c>
      <c r="D2760" s="201">
        <v>11449.5</v>
      </c>
      <c r="E2760" s="189" t="str">
        <f t="shared" si="42"/>
        <v>Tranche B</v>
      </c>
      <c r="F2760" s="119">
        <f>IFERROR((VLOOKUP(E2760,'Simulations - Consolidé'!$A$41:$P$45,13,0)*D2760+VLOOKUP(E2760,'Simulations - Consolidé'!$A$41:$P$45,14,0)),"")*$B$6</f>
        <v>26256.116129032256</v>
      </c>
      <c r="G2760" s="119" t="str" cm="1">
        <f t="array" ref="G2760">IF(SUMIF('BDD de référence'!$B$6:$B$4786,A2760,'BDD de référence'!$I$6:$I$4786)&gt;0,IFERROR((VLOOKUP(E2760,'Volet 1 - Domaines 2&amp;3'!$A$39:$L$43,11,0)*D2760+VLOOKUP(E2760,'Volet 1 - Domaines 2&amp;3'!$A$39:$L$43,12,0))*$B$6,error),"")</f>
        <v/>
      </c>
      <c r="H2760" s="119" cm="1">
        <f t="array" ref="H2760">IF(SUMIF('BDD de référence'!$B$6:$B$4786,A2760,'BDD de référence'!$J$6:$J$4786)&gt;0,IFERROR((VLOOKUP(E2760,'Volet 1 - Domaines 2&amp;3'!$A$39:$L$43,11,0)*D2760+VLOOKUP(E2760,'Volet 1 - Domaines 2&amp;3'!$A$39:$L$43,12,0))*$B$6,error),"")</f>
        <v>14222.062903225804</v>
      </c>
      <c r="I2760" s="119">
        <f>IFERROR((VLOOKUP(E2760,'Simulations - Consolidé'!$A$41:$P$45,15,0)*D2760+VLOOKUP(E2760,'Simulations - Consolidé'!$A$41:$P$45,16,0)),"")*$C$6</f>
        <v>11414.064830841855</v>
      </c>
      <c r="J2760" s="167">
        <v>7565.72</v>
      </c>
      <c r="K2760" s="167">
        <v>9078.8700000000008</v>
      </c>
      <c r="L2760" s="167">
        <v>6612.7800000000007</v>
      </c>
      <c r="M2760" s="167">
        <v>7935.34</v>
      </c>
      <c r="N2760" s="167">
        <v>5775.5</v>
      </c>
      <c r="O2760" s="167">
        <v>6930.6</v>
      </c>
    </row>
    <row r="2761" spans="1:15">
      <c r="A2761" s="1" t="s">
        <v>11572</v>
      </c>
      <c r="B2761" s="1" t="str">
        <f>VLOOKUP(A2761,'BDD de référence'!$B$5:$D$5006,3,0)</f>
        <v>9702</v>
      </c>
      <c r="C2761" s="1" t="str">
        <f>VLOOKUP(A2761,'BDD de référence'!$B$5:$E$5006,4,0)</f>
        <v>Martinique</v>
      </c>
      <c r="D2761" s="201">
        <v>9838.5</v>
      </c>
      <c r="E2761" s="189" t="str">
        <f t="shared" si="42"/>
        <v>Tranche B</v>
      </c>
      <c r="F2761" s="119">
        <f>IFERROR((VLOOKUP(E2761,'Simulations - Consolidé'!$A$41:$P$45,13,0)*D2761+VLOOKUP(E2761,'Simulations - Consolidé'!$A$41:$P$45,14,0)),"")*$B$6</f>
        <v>24135.832258064514</v>
      </c>
      <c r="G2761" s="119" t="str" cm="1">
        <f t="array" ref="G2761">IF(SUMIF('BDD de référence'!$B$6:$B$4786,A2761,'BDD de référence'!$I$6:$I$4786)&gt;0,IFERROR((VLOOKUP(E2761,'Volet 1 - Domaines 2&amp;3'!$A$39:$L$43,11,0)*D2761+VLOOKUP(E2761,'Volet 1 - Domaines 2&amp;3'!$A$39:$L$43,12,0))*$B$6,error),"")</f>
        <v/>
      </c>
      <c r="H2761" s="119" cm="1">
        <f t="array" ref="H2761">IF(SUMIF('BDD de référence'!$B$6:$B$4786,A2761,'BDD de référence'!$J$6:$J$4786)&gt;0,IFERROR((VLOOKUP(E2761,'Volet 1 - Domaines 2&amp;3'!$A$39:$L$43,11,0)*D2761+VLOOKUP(E2761,'Volet 1 - Domaines 2&amp;3'!$A$39:$L$43,12,0))*$B$6,error),"")</f>
        <v>13073.575806451612</v>
      </c>
      <c r="I2761" s="119">
        <f>IFERROR((VLOOKUP(E2761,'Simulations - Consolidé'!$A$41:$P$45,15,0)*D2761+VLOOKUP(E2761,'Simulations - Consolidé'!$A$41:$P$45,16,0)),"")*$C$6</f>
        <v>10492.334539732492</v>
      </c>
      <c r="J2761" s="167">
        <v>7089.35</v>
      </c>
      <c r="K2761" s="167">
        <v>8507.2199999999993</v>
      </c>
      <c r="L2761" s="167">
        <v>6179.71</v>
      </c>
      <c r="M2761" s="167">
        <v>7415.66</v>
      </c>
      <c r="N2761" s="167">
        <v>5645.59</v>
      </c>
      <c r="O2761" s="167">
        <v>6774.71</v>
      </c>
    </row>
    <row r="2762" spans="1:15">
      <c r="A2762" s="1" t="s">
        <v>11589</v>
      </c>
      <c r="B2762" s="1" t="str">
        <f>VLOOKUP(A2762,'BDD de référence'!$B$5:$D$5006,3,0)</f>
        <v>9702</v>
      </c>
      <c r="C2762" s="1" t="str">
        <f>VLOOKUP(A2762,'BDD de référence'!$B$5:$E$5006,4,0)</f>
        <v>Martinique</v>
      </c>
      <c r="D2762" s="201">
        <v>5586</v>
      </c>
      <c r="E2762" s="189" t="str">
        <f t="shared" si="42"/>
        <v>Tranche A</v>
      </c>
      <c r="F2762" s="119">
        <f>IFERROR((VLOOKUP(E2762,'Simulations - Consolidé'!$A$41:$P$45,13,0)*D2762+VLOOKUP(E2762,'Simulations - Consolidé'!$A$41:$P$45,14,0)),"")*$B$6</f>
        <v>19369.8</v>
      </c>
      <c r="G2762" s="119" t="str" cm="1">
        <f t="array" ref="G2762">IF(SUMIF('BDD de référence'!$B$6:$B$4786,A2762,'BDD de référence'!$I$6:$I$4786)&gt;0,IFERROR((VLOOKUP(E2762,'Volet 1 - Domaines 2&amp;3'!$A$39:$L$43,11,0)*D2762+VLOOKUP(E2762,'Volet 1 - Domaines 2&amp;3'!$A$39:$L$43,12,0))*$B$6,error),"")</f>
        <v/>
      </c>
      <c r="H2762" s="119" t="str" cm="1">
        <f t="array" ref="H2762">IF(SUMIF('BDD de référence'!$B$6:$B$4786,A2762,'BDD de référence'!$J$6:$J$4786)&gt;0,IFERROR((VLOOKUP(E2762,'Volet 1 - Domaines 2&amp;3'!$A$39:$L$43,11,0)*D2762+VLOOKUP(E2762,'Volet 1 - Domaines 2&amp;3'!$A$39:$L$43,12,0))*$B$6,error),"")</f>
        <v/>
      </c>
      <c r="I2762" s="119">
        <f>IFERROR((VLOOKUP(E2762,'Simulations - Consolidé'!$A$41:$P$45,15,0)*D2762+VLOOKUP(E2762,'Simulations - Consolidé'!$A$41:$P$45,16,0)),"")*$C$6</f>
        <v>8420.4439024390249</v>
      </c>
      <c r="J2762" s="167">
        <v>5913.34</v>
      </c>
      <c r="K2762" s="167">
        <v>7096.01</v>
      </c>
      <c r="L2762" s="167">
        <v>5164.17</v>
      </c>
      <c r="M2762" s="167">
        <v>6197.01</v>
      </c>
      <c r="N2762" s="167">
        <v>5248.34</v>
      </c>
      <c r="O2762" s="167">
        <v>6298.01</v>
      </c>
    </row>
    <row r="2763" spans="1:15">
      <c r="A2763" s="1" t="s">
        <v>11540</v>
      </c>
      <c r="B2763" s="1" t="str">
        <f>VLOOKUP(A2763,'BDD de référence'!$B$5:$D$5006,3,0)</f>
        <v>9702</v>
      </c>
      <c r="C2763" s="1" t="str">
        <f>VLOOKUP(A2763,'BDD de référence'!$B$5:$E$5006,4,0)</f>
        <v>Martinique</v>
      </c>
      <c r="D2763" s="201">
        <v>55951</v>
      </c>
      <c r="E2763" s="189" t="str">
        <f t="shared" ref="E2763:E2826" si="43">IF(D2763&gt;230000,"Tranche D",IF(D2763&lt;7000,"Tranche A",IF(D2763&lt;22500,"Tranche B","Tranche C")))</f>
        <v>Tranche C</v>
      </c>
      <c r="F2763" s="119">
        <f>IFERROR((VLOOKUP(E2763,'Simulations - Consolidé'!$A$41:$P$45,13,0)*D2763+VLOOKUP(E2763,'Simulations - Consolidé'!$A$41:$P$45,14,0)),"")*$B$6</f>
        <v>54776.875662650593</v>
      </c>
      <c r="G2763" s="119" t="str" cm="1">
        <f t="array" ref="G2763">IF(SUMIF('BDD de référence'!$B$6:$B$4786,A2763,'BDD de référence'!$I$6:$I$4786)&gt;0,IFERROR((VLOOKUP(E2763,'Volet 1 - Domaines 2&amp;3'!$A$39:$L$43,11,0)*D2763+VLOOKUP(E2763,'Volet 1 - Domaines 2&amp;3'!$A$39:$L$43,12,0))*$B$6,error),"")</f>
        <v/>
      </c>
      <c r="H2763" s="119" t="str" cm="1">
        <f t="array" ref="H2763">IF(SUMIF('BDD de référence'!$B$6:$B$4786,A2763,'BDD de référence'!$J$6:$J$4786)&gt;0,IFERROR((VLOOKUP(E2763,'Volet 1 - Domaines 2&amp;3'!$A$39:$L$43,11,0)*D2763+VLOOKUP(E2763,'Volet 1 - Domaines 2&amp;3'!$A$39:$L$43,12,0))*$B$6,error),"")</f>
        <v/>
      </c>
      <c r="I2763" s="119">
        <f>IFERROR((VLOOKUP(E2763,'Simulations - Consolidé'!$A$41:$P$45,15,0)*D2763+VLOOKUP(E2763,'Simulations - Consolidé'!$A$41:$P$45,16,0)),"")*$C$6</f>
        <v>23812.615962386135</v>
      </c>
      <c r="J2763" s="167">
        <v>14460.56</v>
      </c>
      <c r="K2763" s="167">
        <v>17352.679999999997</v>
      </c>
      <c r="L2763" s="167">
        <v>11396.95</v>
      </c>
      <c r="M2763" s="167">
        <v>13676.34</v>
      </c>
      <c r="N2763" s="167">
        <v>8278.77</v>
      </c>
      <c r="O2763" s="167">
        <v>9934.5300000000007</v>
      </c>
    </row>
    <row r="2764" spans="1:15">
      <c r="A2764" s="1" t="s">
        <v>11594</v>
      </c>
      <c r="B2764" s="1" t="str">
        <f>VLOOKUP(A2764,'BDD de référence'!$B$5:$D$5006,3,0)</f>
        <v>9702</v>
      </c>
      <c r="C2764" s="1" t="str">
        <f>VLOOKUP(A2764,'BDD de référence'!$B$5:$E$5006,4,0)</f>
        <v>Martinique</v>
      </c>
      <c r="D2764" s="201">
        <v>4040</v>
      </c>
      <c r="E2764" s="189" t="str">
        <f t="shared" si="43"/>
        <v>Tranche A</v>
      </c>
      <c r="F2764" s="119">
        <f>IFERROR((VLOOKUP(E2764,'Simulations - Consolidé'!$A$41:$P$45,13,0)*D2764+VLOOKUP(E2764,'Simulations - Consolidé'!$A$41:$P$45,14,0)),"")*$B$6</f>
        <v>18243.428571428569</v>
      </c>
      <c r="G2764" s="119" t="str" cm="1">
        <f t="array" ref="G2764">IF(SUMIF('BDD de référence'!$B$6:$B$4786,A2764,'BDD de référence'!$I$6:$I$4786)&gt;0,IFERROR((VLOOKUP(E2764,'Volet 1 - Domaines 2&amp;3'!$A$39:$L$43,11,0)*D2764+VLOOKUP(E2764,'Volet 1 - Domaines 2&amp;3'!$A$39:$L$43,12,0))*$B$6,error),"")</f>
        <v/>
      </c>
      <c r="H2764" s="119" t="str" cm="1">
        <f t="array" ref="H2764">IF(SUMIF('BDD de référence'!$B$6:$B$4786,A2764,'BDD de référence'!$J$6:$J$4786)&gt;0,IFERROR((VLOOKUP(E2764,'Volet 1 - Domaines 2&amp;3'!$A$39:$L$43,11,0)*D2764+VLOOKUP(E2764,'Volet 1 - Domaines 2&amp;3'!$A$39:$L$43,12,0))*$B$6,error),"")</f>
        <v/>
      </c>
      <c r="I2764" s="119">
        <f>IFERROR((VLOOKUP(E2764,'Simulations - Consolidé'!$A$41:$P$45,15,0)*D2764+VLOOKUP(E2764,'Simulations - Consolidé'!$A$41:$P$45,16,0)),"")*$C$6</f>
        <v>7930.7874564459926</v>
      </c>
      <c r="J2764" s="167">
        <v>5545.25</v>
      </c>
      <c r="K2764" s="167">
        <v>6654.3</v>
      </c>
      <c r="L2764" s="167">
        <v>4888.1000000000004</v>
      </c>
      <c r="M2764" s="167">
        <v>5865.72</v>
      </c>
      <c r="N2764" s="167">
        <v>5064.3</v>
      </c>
      <c r="O2764" s="167">
        <v>6077.16</v>
      </c>
    </row>
    <row r="2765" spans="1:15">
      <c r="A2765" s="1" t="s">
        <v>11575</v>
      </c>
      <c r="B2765" s="1" t="str">
        <f>VLOOKUP(A2765,'BDD de référence'!$B$5:$D$5006,3,0)</f>
        <v>9702</v>
      </c>
      <c r="C2765" s="1" t="str">
        <f>VLOOKUP(A2765,'BDD de référence'!$B$5:$E$5006,4,0)</f>
        <v>Martinique</v>
      </c>
      <c r="D2765" s="201">
        <v>7237.5</v>
      </c>
      <c r="E2765" s="189" t="str">
        <f t="shared" si="43"/>
        <v>Tranche B</v>
      </c>
      <c r="F2765" s="119">
        <f>IFERROR((VLOOKUP(E2765,'Simulations - Consolidé'!$A$41:$P$45,13,0)*D2765+VLOOKUP(E2765,'Simulations - Consolidé'!$A$41:$P$45,14,0)),"")*$B$6</f>
        <v>20712.580645161292</v>
      </c>
      <c r="G2765" s="119" t="str" cm="1">
        <f t="array" ref="G2765">IF(SUMIF('BDD de référence'!$B$6:$B$4786,A2765,'BDD de référence'!$I$6:$I$4786)&gt;0,IFERROR((VLOOKUP(E2765,'Volet 1 - Domaines 2&amp;3'!$A$39:$L$43,11,0)*D2765+VLOOKUP(E2765,'Volet 1 - Domaines 2&amp;3'!$A$39:$L$43,12,0))*$B$6,error),"")</f>
        <v/>
      </c>
      <c r="H2765" s="119" t="str" cm="1">
        <f t="array" ref="H2765">IF(SUMIF('BDD de référence'!$B$6:$B$4786,A2765,'BDD de référence'!$J$6:$J$4786)&gt;0,IFERROR((VLOOKUP(E2765,'Volet 1 - Domaines 2&amp;3'!$A$39:$L$43,11,0)*D2765+VLOOKUP(E2765,'Volet 1 - Domaines 2&amp;3'!$A$39:$L$43,12,0))*$B$6,error),"")</f>
        <v/>
      </c>
      <c r="I2765" s="119">
        <f>IFERROR((VLOOKUP(E2765,'Simulations - Consolidé'!$A$41:$P$45,15,0)*D2765+VLOOKUP(E2765,'Simulations - Consolidé'!$A$41:$P$45,16,0)),"")*$C$6</f>
        <v>9004.1778127458692</v>
      </c>
      <c r="J2765" s="167">
        <v>6320.24</v>
      </c>
      <c r="K2765" s="167">
        <v>7584.29</v>
      </c>
      <c r="L2765" s="167">
        <v>5480.52</v>
      </c>
      <c r="M2765" s="167">
        <v>6576.63</v>
      </c>
      <c r="N2765" s="167">
        <v>5435.83</v>
      </c>
      <c r="O2765" s="167">
        <v>6523</v>
      </c>
    </row>
    <row r="2766" spans="1:15">
      <c r="A2766" s="1" t="s">
        <v>11544</v>
      </c>
      <c r="B2766" s="1" t="str">
        <f>VLOOKUP(A2766,'BDD de référence'!$B$5:$D$5006,3,0)</f>
        <v>9702</v>
      </c>
      <c r="C2766" s="1" t="str">
        <f>VLOOKUP(A2766,'BDD de référence'!$B$5:$E$5006,4,0)</f>
        <v>Martinique</v>
      </c>
      <c r="D2766" s="201">
        <v>41169.5</v>
      </c>
      <c r="E2766" s="189" t="str">
        <f t="shared" si="43"/>
        <v>Tranche C</v>
      </c>
      <c r="F2766" s="119">
        <f>IFERROR((VLOOKUP(E2766,'Simulations - Consolidé'!$A$41:$P$45,13,0)*D2766+VLOOKUP(E2766,'Simulations - Consolidé'!$A$41:$P$45,14,0)),"")*$B$6</f>
        <v>48600.701927710841</v>
      </c>
      <c r="G2766" s="119" t="str" cm="1">
        <f t="array" ref="G2766">IF(SUMIF('BDD de référence'!$B$6:$B$4786,A2766,'BDD de référence'!$I$6:$I$4786)&gt;0,IFERROR((VLOOKUP(E2766,'Volet 1 - Domaines 2&amp;3'!$A$39:$L$43,11,0)*D2766+VLOOKUP(E2766,'Volet 1 - Domaines 2&amp;3'!$A$39:$L$43,12,0))*$B$6,error),"")</f>
        <v/>
      </c>
      <c r="H2766" s="119" cm="1">
        <f t="array" ref="H2766">IF(SUMIF('BDD de référence'!$B$6:$B$4786,A2766,'BDD de référence'!$J$6:$J$4786)&gt;0,IFERROR((VLOOKUP(E2766,'Volet 1 - Domaines 2&amp;3'!$A$39:$L$43,11,0)*D2766+VLOOKUP(E2766,'Volet 1 - Domaines 2&amp;3'!$A$39:$L$43,12,0))*$B$6,error),"")</f>
        <v>24088.414216867466</v>
      </c>
      <c r="I2766" s="119">
        <f>IFERROR((VLOOKUP(E2766,'Simulations - Consolidé'!$A$41:$P$45,15,0)*D2766+VLOOKUP(E2766,'Simulations - Consolidé'!$A$41:$P$45,16,0)),"")*$C$6</f>
        <v>21127.708298560094</v>
      </c>
      <c r="J2766" s="167">
        <v>12857.75</v>
      </c>
      <c r="K2766" s="167">
        <v>15429.3</v>
      </c>
      <c r="L2766" s="167">
        <v>10595.550000000001</v>
      </c>
      <c r="M2766" s="167">
        <v>12714.66</v>
      </c>
      <c r="N2766" s="167">
        <v>7566.41</v>
      </c>
      <c r="O2766" s="167">
        <v>9079.7000000000007</v>
      </c>
    </row>
    <row r="2767" spans="1:15">
      <c r="A2767" s="1" t="s">
        <v>11568</v>
      </c>
      <c r="B2767" s="1" t="str">
        <f>VLOOKUP(A2767,'BDD de référence'!$B$5:$D$5006,3,0)</f>
        <v>9702</v>
      </c>
      <c r="C2767" s="1" t="str">
        <f>VLOOKUP(A2767,'BDD de référence'!$B$5:$E$5006,4,0)</f>
        <v>Martinique</v>
      </c>
      <c r="D2767" s="201">
        <v>9890</v>
      </c>
      <c r="E2767" s="189" t="str">
        <f t="shared" si="43"/>
        <v>Tranche B</v>
      </c>
      <c r="F2767" s="119">
        <f>IFERROR((VLOOKUP(E2767,'Simulations - Consolidé'!$A$41:$P$45,13,0)*D2767+VLOOKUP(E2767,'Simulations - Consolidé'!$A$41:$P$45,14,0)),"")*$B$6</f>
        <v>24203.612903225803</v>
      </c>
      <c r="G2767" s="119" t="str" cm="1">
        <f t="array" ref="G2767">IF(SUMIF('BDD de référence'!$B$6:$B$4786,A2767,'BDD de référence'!$I$6:$I$4786)&gt;0,IFERROR((VLOOKUP(E2767,'Volet 1 - Domaines 2&amp;3'!$A$39:$L$43,11,0)*D2767+VLOOKUP(E2767,'Volet 1 - Domaines 2&amp;3'!$A$39:$L$43,12,0))*$B$6,error),"")</f>
        <v/>
      </c>
      <c r="H2767" s="119" cm="1">
        <f t="array" ref="H2767">IF(SUMIF('BDD de référence'!$B$6:$B$4786,A2767,'BDD de référence'!$J$6:$J$4786)&gt;0,IFERROR((VLOOKUP(E2767,'Volet 1 - Domaines 2&amp;3'!$A$39:$L$43,11,0)*D2767+VLOOKUP(E2767,'Volet 1 - Domaines 2&amp;3'!$A$39:$L$43,12,0))*$B$6,error),"")</f>
        <v>13110.290322580646</v>
      </c>
      <c r="I2767" s="119">
        <f>IFERROR((VLOOKUP(E2767,'Simulations - Consolidé'!$A$41:$P$45,15,0)*D2767+VLOOKUP(E2767,'Simulations - Consolidé'!$A$41:$P$45,16,0)),"")*$C$6</f>
        <v>10521.800157356411</v>
      </c>
      <c r="J2767" s="167">
        <v>7104.58</v>
      </c>
      <c r="K2767" s="167">
        <v>8525.5</v>
      </c>
      <c r="L2767" s="167">
        <v>6193.55</v>
      </c>
      <c r="M2767" s="167">
        <v>7432.26</v>
      </c>
      <c r="N2767" s="167">
        <v>5649.74</v>
      </c>
      <c r="O2767" s="167">
        <v>6779.6900000000005</v>
      </c>
    </row>
    <row r="2768" spans="1:15">
      <c r="A2768" s="1" t="s">
        <v>11557</v>
      </c>
      <c r="B2768" s="1" t="str">
        <f>VLOOKUP(A2768,'BDD de référence'!$B$5:$D$5006,3,0)</f>
        <v>9702</v>
      </c>
      <c r="C2768" s="1" t="str">
        <f>VLOOKUP(A2768,'BDD de référence'!$B$5:$E$5006,4,0)</f>
        <v>Martinique</v>
      </c>
      <c r="D2768" s="201">
        <v>12226.5</v>
      </c>
      <c r="E2768" s="189" t="str">
        <f t="shared" si="43"/>
        <v>Tranche B</v>
      </c>
      <c r="F2768" s="119">
        <f>IFERROR((VLOOKUP(E2768,'Simulations - Consolidé'!$A$41:$P$45,13,0)*D2768+VLOOKUP(E2768,'Simulations - Consolidé'!$A$41:$P$45,14,0)),"")*$B$6</f>
        <v>27278.748387096774</v>
      </c>
      <c r="G2768" s="119" t="str" cm="1">
        <f t="array" ref="G2768">IF(SUMIF('BDD de référence'!$B$6:$B$4786,A2768,'BDD de référence'!$I$6:$I$4786)&gt;0,IFERROR((VLOOKUP(E2768,'Volet 1 - Domaines 2&amp;3'!$A$39:$L$43,11,0)*D2768+VLOOKUP(E2768,'Volet 1 - Domaines 2&amp;3'!$A$39:$L$43,12,0))*$B$6,error),"")</f>
        <v/>
      </c>
      <c r="H2768" s="119" t="str" cm="1">
        <f t="array" ref="H2768">IF(SUMIF('BDD de référence'!$B$6:$B$4786,A2768,'BDD de référence'!$J$6:$J$4786)&gt;0,IFERROR((VLOOKUP(E2768,'Volet 1 - Domaines 2&amp;3'!$A$39:$L$43,11,0)*D2768+VLOOKUP(E2768,'Volet 1 - Domaines 2&amp;3'!$A$39:$L$43,12,0))*$B$6,error),"")</f>
        <v/>
      </c>
      <c r="I2768" s="119">
        <f>IFERROR((VLOOKUP(E2768,'Simulations - Consolidé'!$A$41:$P$45,15,0)*D2768+VLOOKUP(E2768,'Simulations - Consolidé'!$A$41:$P$45,16,0)),"")*$C$6</f>
        <v>11858.623760818253</v>
      </c>
      <c r="J2768" s="167">
        <v>7795.4800000000005</v>
      </c>
      <c r="K2768" s="167">
        <v>9354.58</v>
      </c>
      <c r="L2768" s="167">
        <v>6821.6500000000005</v>
      </c>
      <c r="M2768" s="167">
        <v>8185.98</v>
      </c>
      <c r="N2768" s="167">
        <v>5838.17</v>
      </c>
      <c r="O2768" s="167">
        <v>7005.81</v>
      </c>
    </row>
    <row r="2769" spans="1:15">
      <c r="A2769" s="1" t="s">
        <v>11578</v>
      </c>
      <c r="B2769" s="1" t="str">
        <f>VLOOKUP(A2769,'BDD de référence'!$B$5:$D$5006,3,0)</f>
        <v>9702</v>
      </c>
      <c r="C2769" s="1" t="str">
        <f>VLOOKUP(A2769,'BDD de référence'!$B$5:$E$5006,4,0)</f>
        <v>Martinique</v>
      </c>
      <c r="D2769" s="201">
        <v>6623</v>
      </c>
      <c r="E2769" s="189" t="str">
        <f t="shared" si="43"/>
        <v>Tranche A</v>
      </c>
      <c r="F2769" s="119">
        <f>IFERROR((VLOOKUP(E2769,'Simulations - Consolidé'!$A$41:$P$45,13,0)*D2769+VLOOKUP(E2769,'Simulations - Consolidé'!$A$41:$P$45,14,0)),"")*$B$6</f>
        <v>20125.32857142857</v>
      </c>
      <c r="G2769" s="119" t="str" cm="1">
        <f t="array" ref="G2769">IF(SUMIF('BDD de référence'!$B$6:$B$4786,A2769,'BDD de référence'!$I$6:$I$4786)&gt;0,IFERROR((VLOOKUP(E2769,'Volet 1 - Domaines 2&amp;3'!$A$39:$L$43,11,0)*D2769+VLOOKUP(E2769,'Volet 1 - Domaines 2&amp;3'!$A$39:$L$43,12,0))*$B$6,error),"")</f>
        <v/>
      </c>
      <c r="H2769" s="119" t="str" cm="1">
        <f t="array" ref="H2769">IF(SUMIF('BDD de référence'!$B$6:$B$4786,A2769,'BDD de référence'!$J$6:$J$4786)&gt;0,IFERROR((VLOOKUP(E2769,'Volet 1 - Domaines 2&amp;3'!$A$39:$L$43,11,0)*D2769+VLOOKUP(E2769,'Volet 1 - Domaines 2&amp;3'!$A$39:$L$43,12,0))*$B$6,error),"")</f>
        <v/>
      </c>
      <c r="I2769" s="119">
        <f>IFERROR((VLOOKUP(E2769,'Simulations - Consolidé'!$A$41:$P$45,15,0)*D2769+VLOOKUP(E2769,'Simulations - Consolidé'!$A$41:$P$45,16,0)),"")*$C$6</f>
        <v>8748.8874564459929</v>
      </c>
      <c r="J2769" s="167">
        <v>6160.25</v>
      </c>
      <c r="K2769" s="167">
        <v>7392.3</v>
      </c>
      <c r="L2769" s="167">
        <v>5349.35</v>
      </c>
      <c r="M2769" s="167">
        <v>6419.22</v>
      </c>
      <c r="N2769" s="167">
        <v>5371.8</v>
      </c>
      <c r="O2769" s="167">
        <v>6446.16</v>
      </c>
    </row>
    <row r="2770" spans="1:15">
      <c r="A2770" s="1" t="s">
        <v>11586</v>
      </c>
      <c r="B2770" s="1" t="str">
        <f>VLOOKUP(A2770,'BDD de référence'!$B$5:$D$5006,3,0)</f>
        <v>9702</v>
      </c>
      <c r="C2770" s="1" t="str">
        <f>VLOOKUP(A2770,'BDD de référence'!$B$5:$E$5006,4,0)</f>
        <v>Martinique</v>
      </c>
      <c r="D2770" s="201">
        <v>6080.5</v>
      </c>
      <c r="E2770" s="189" t="str">
        <f t="shared" si="43"/>
        <v>Tranche A</v>
      </c>
      <c r="F2770" s="119">
        <f>IFERROR((VLOOKUP(E2770,'Simulations - Consolidé'!$A$41:$P$45,13,0)*D2770+VLOOKUP(E2770,'Simulations - Consolidé'!$A$41:$P$45,14,0)),"")*$B$6</f>
        <v>19730.07857142857</v>
      </c>
      <c r="G2770" s="119" t="str" cm="1">
        <f t="array" ref="G2770">IF(SUMIF('BDD de référence'!$B$6:$B$4786,A2770,'BDD de référence'!$I$6:$I$4786)&gt;0,IFERROR((VLOOKUP(E2770,'Volet 1 - Domaines 2&amp;3'!$A$39:$L$43,11,0)*D2770+VLOOKUP(E2770,'Volet 1 - Domaines 2&amp;3'!$A$39:$L$43,12,0))*$B$6,error),"")</f>
        <v/>
      </c>
      <c r="H2770" s="119" t="str" cm="1">
        <f t="array" ref="H2770">IF(SUMIF('BDD de référence'!$B$6:$B$4786,A2770,'BDD de référence'!$J$6:$J$4786)&gt;0,IFERROR((VLOOKUP(E2770,'Volet 1 - Domaines 2&amp;3'!$A$39:$L$43,11,0)*D2770+VLOOKUP(E2770,'Volet 1 - Domaines 2&amp;3'!$A$39:$L$43,12,0))*$B$6,error),"")</f>
        <v/>
      </c>
      <c r="I2770" s="119">
        <f>IFERROR((VLOOKUP(E2770,'Simulations - Consolidé'!$A$41:$P$45,15,0)*D2770+VLOOKUP(E2770,'Simulations - Consolidé'!$A$41:$P$45,16,0)),"")*$C$6</f>
        <v>8577.0642857142848</v>
      </c>
      <c r="J2770" s="167">
        <v>6031.08</v>
      </c>
      <c r="K2770" s="167">
        <v>7237.3</v>
      </c>
      <c r="L2770" s="167">
        <v>5252.4800000000005</v>
      </c>
      <c r="M2770" s="167">
        <v>6302.9800000000005</v>
      </c>
      <c r="N2770" s="167">
        <v>5307.21</v>
      </c>
      <c r="O2770" s="167">
        <v>6368.66</v>
      </c>
    </row>
    <row r="2771" spans="1:15">
      <c r="A2771" s="1" t="s">
        <v>11584</v>
      </c>
      <c r="B2771" s="1" t="str">
        <f>VLOOKUP(A2771,'BDD de référence'!$B$5:$D$5006,3,0)</f>
        <v>9702</v>
      </c>
      <c r="C2771" s="1" t="str">
        <f>VLOOKUP(A2771,'BDD de référence'!$B$5:$E$5006,4,0)</f>
        <v>Martinique</v>
      </c>
      <c r="D2771" s="201">
        <v>6256.5</v>
      </c>
      <c r="E2771" s="189" t="str">
        <f t="shared" si="43"/>
        <v>Tranche A</v>
      </c>
      <c r="F2771" s="119">
        <f>IFERROR((VLOOKUP(E2771,'Simulations - Consolidé'!$A$41:$P$45,13,0)*D2771+VLOOKUP(E2771,'Simulations - Consolidé'!$A$41:$P$45,14,0)),"")*$B$6</f>
        <v>19858.307142857142</v>
      </c>
      <c r="G2771" s="119" t="str" cm="1">
        <f t="array" ref="G2771">IF(SUMIF('BDD de référence'!$B$6:$B$4786,A2771,'BDD de référence'!$I$6:$I$4786)&gt;0,IFERROR((VLOOKUP(E2771,'Volet 1 - Domaines 2&amp;3'!$A$39:$L$43,11,0)*D2771+VLOOKUP(E2771,'Volet 1 - Domaines 2&amp;3'!$A$39:$L$43,12,0))*$B$6,error),"")</f>
        <v/>
      </c>
      <c r="H2771" s="119" t="str" cm="1">
        <f t="array" ref="H2771">IF(SUMIF('BDD de référence'!$B$6:$B$4786,A2771,'BDD de référence'!$J$6:$J$4786)&gt;0,IFERROR((VLOOKUP(E2771,'Volet 1 - Domaines 2&amp;3'!$A$39:$L$43,11,0)*D2771+VLOOKUP(E2771,'Volet 1 - Domaines 2&amp;3'!$A$39:$L$43,12,0))*$B$6,error),"")</f>
        <v/>
      </c>
      <c r="I2771" s="119">
        <f>IFERROR((VLOOKUP(E2771,'Simulations - Consolidé'!$A$41:$P$45,15,0)*D2771+VLOOKUP(E2771,'Simulations - Consolidé'!$A$41:$P$45,16,0)),"")*$C$6</f>
        <v>8632.8078397212557</v>
      </c>
      <c r="J2771" s="167">
        <v>6072.99</v>
      </c>
      <c r="K2771" s="167">
        <v>7287.59</v>
      </c>
      <c r="L2771" s="167">
        <v>5283.9</v>
      </c>
      <c r="M2771" s="167">
        <v>6340.68</v>
      </c>
      <c r="N2771" s="167">
        <v>5328.16</v>
      </c>
      <c r="O2771" s="167">
        <v>6393.8</v>
      </c>
    </row>
    <row r="2772" spans="1:15">
      <c r="A2772" s="1" t="s">
        <v>11581</v>
      </c>
      <c r="B2772" s="1" t="str">
        <f>VLOOKUP(A2772,'BDD de référence'!$B$5:$D$5006,3,0)</f>
        <v>9702</v>
      </c>
      <c r="C2772" s="1" t="str">
        <f>VLOOKUP(A2772,'BDD de référence'!$B$5:$E$5006,4,0)</f>
        <v>Martinique</v>
      </c>
      <c r="D2772" s="201">
        <v>6329</v>
      </c>
      <c r="E2772" s="189" t="str">
        <f t="shared" si="43"/>
        <v>Tranche A</v>
      </c>
      <c r="F2772" s="119">
        <f>IFERROR((VLOOKUP(E2772,'Simulations - Consolidé'!$A$41:$P$45,13,0)*D2772+VLOOKUP(E2772,'Simulations - Consolidé'!$A$41:$P$45,14,0)),"")*$B$6</f>
        <v>19911.12857142857</v>
      </c>
      <c r="G2772" s="119" t="str" cm="1">
        <f t="array" ref="G2772">IF(SUMIF('BDD de référence'!$B$6:$B$4786,A2772,'BDD de référence'!$I$6:$I$4786)&gt;0,IFERROR((VLOOKUP(E2772,'Volet 1 - Domaines 2&amp;3'!$A$39:$L$43,11,0)*D2772+VLOOKUP(E2772,'Volet 1 - Domaines 2&amp;3'!$A$39:$L$43,12,0))*$B$6,error),"")</f>
        <v/>
      </c>
      <c r="H2772" s="119" t="str" cm="1">
        <f t="array" ref="H2772">IF(SUMIF('BDD de référence'!$B$6:$B$4786,A2772,'BDD de référence'!$J$6:$J$4786)&gt;0,IFERROR((VLOOKUP(E2772,'Volet 1 - Domaines 2&amp;3'!$A$39:$L$43,11,0)*D2772+VLOOKUP(E2772,'Volet 1 - Domaines 2&amp;3'!$A$39:$L$43,12,0))*$B$6,error),"")</f>
        <v/>
      </c>
      <c r="I2772" s="119">
        <f>IFERROR((VLOOKUP(E2772,'Simulations - Consolidé'!$A$41:$P$45,15,0)*D2772+VLOOKUP(E2772,'Simulations - Consolidé'!$A$41:$P$45,16,0)),"")*$C$6</f>
        <v>8655.7703832752632</v>
      </c>
      <c r="J2772" s="167">
        <v>6090.25</v>
      </c>
      <c r="K2772" s="167">
        <v>7308.3</v>
      </c>
      <c r="L2772" s="167">
        <v>5296.85</v>
      </c>
      <c r="M2772" s="167">
        <v>6356.22</v>
      </c>
      <c r="N2772" s="167">
        <v>5336.8</v>
      </c>
      <c r="O2772" s="167">
        <v>6404.16</v>
      </c>
    </row>
    <row r="2773" spans="1:15">
      <c r="A2773" s="1" t="s">
        <v>11565</v>
      </c>
      <c r="B2773" s="1" t="str">
        <f>VLOOKUP(A2773,'BDD de référence'!$B$5:$D$5006,3,0)</f>
        <v>9702</v>
      </c>
      <c r="C2773" s="1" t="str">
        <f>VLOOKUP(A2773,'BDD de référence'!$B$5:$E$5006,4,0)</f>
        <v>Martinique</v>
      </c>
      <c r="D2773" s="201">
        <v>11120.25</v>
      </c>
      <c r="E2773" s="189" t="str">
        <f t="shared" si="43"/>
        <v>Tranche B</v>
      </c>
      <c r="F2773" s="119">
        <f>IFERROR((VLOOKUP(E2773,'Simulations - Consolidé'!$A$41:$P$45,13,0)*D2773+VLOOKUP(E2773,'Simulations - Consolidé'!$A$41:$P$45,14,0)),"")*$B$6</f>
        <v>25822.780645161285</v>
      </c>
      <c r="G2773" s="119" t="str" cm="1">
        <f t="array" ref="G2773">IF(SUMIF('BDD de référence'!$B$6:$B$4786,A2773,'BDD de référence'!$I$6:$I$4786)&gt;0,IFERROR((VLOOKUP(E2773,'Volet 1 - Domaines 2&amp;3'!$A$39:$L$43,11,0)*D2773+VLOOKUP(E2773,'Volet 1 - Domaines 2&amp;3'!$A$39:$L$43,12,0))*$B$6,error),"")</f>
        <v/>
      </c>
      <c r="H2773" s="119" t="str" cm="1">
        <f t="array" ref="H2773">IF(SUMIF('BDD de référence'!$B$6:$B$4786,A2773,'BDD de référence'!$J$6:$J$4786)&gt;0,IFERROR((VLOOKUP(E2773,'Volet 1 - Domaines 2&amp;3'!$A$39:$L$43,11,0)*D2773+VLOOKUP(E2773,'Volet 1 - Domaines 2&amp;3'!$A$39:$L$43,12,0))*$B$6,error),"")</f>
        <v/>
      </c>
      <c r="I2773" s="119">
        <f>IFERROR((VLOOKUP(E2773,'Simulations - Consolidé'!$A$41:$P$45,15,0)*D2773+VLOOKUP(E2773,'Simulations - Consolidé'!$A$41:$P$45,16,0)),"")*$C$6</f>
        <v>11225.68512981904</v>
      </c>
      <c r="J2773" s="167">
        <v>7468.3600000000006</v>
      </c>
      <c r="K2773" s="167">
        <v>8962.0400000000009</v>
      </c>
      <c r="L2773" s="167">
        <v>6524.27</v>
      </c>
      <c r="M2773" s="167">
        <v>7829.13</v>
      </c>
      <c r="N2773" s="167">
        <v>5748.95</v>
      </c>
      <c r="O2773" s="167">
        <v>6898.74</v>
      </c>
    </row>
    <row r="2774" spans="1:15">
      <c r="A2774" s="1" t="s">
        <v>11555</v>
      </c>
      <c r="B2774" s="1" t="str">
        <f>VLOOKUP(A2774,'BDD de référence'!$B$5:$D$5006,3,0)</f>
        <v>9702</v>
      </c>
      <c r="C2774" s="1" t="str">
        <f>VLOOKUP(A2774,'BDD de référence'!$B$5:$E$5006,4,0)</f>
        <v>Martinique</v>
      </c>
      <c r="D2774" s="201">
        <v>18159</v>
      </c>
      <c r="E2774" s="189" t="str">
        <f t="shared" si="43"/>
        <v>Tranche B</v>
      </c>
      <c r="F2774" s="119">
        <f>IFERROR((VLOOKUP(E2774,'Simulations - Consolidé'!$A$41:$P$45,13,0)*D2774+VLOOKUP(E2774,'Simulations - Consolidé'!$A$41:$P$45,14,0)),"")*$B$6</f>
        <v>35086.683870967739</v>
      </c>
      <c r="G2774" s="119" t="str" cm="1">
        <f t="array" ref="G2774">IF(SUMIF('BDD de référence'!$B$6:$B$4786,A2774,'BDD de référence'!$I$6:$I$4786)&gt;0,IFERROR((VLOOKUP(E2774,'Volet 1 - Domaines 2&amp;3'!$A$39:$L$43,11,0)*D2774+VLOOKUP(E2774,'Volet 1 - Domaines 2&amp;3'!$A$39:$L$43,12,0))*$B$6,error),"")</f>
        <v/>
      </c>
      <c r="H2774" s="119" cm="1">
        <f t="array" ref="H2774">IF(SUMIF('BDD de référence'!$B$6:$B$4786,A2774,'BDD de référence'!$J$6:$J$4786)&gt;0,IFERROR((VLOOKUP(E2774,'Volet 1 - Domaines 2&amp;3'!$A$39:$L$43,11,0)*D2774+VLOOKUP(E2774,'Volet 1 - Domaines 2&amp;3'!$A$39:$L$43,12,0))*$B$6,error),"")</f>
        <v>19005.287096774191</v>
      </c>
      <c r="I2774" s="119">
        <f>IFERROR((VLOOKUP(E2774,'Simulations - Consolidé'!$A$41:$P$45,15,0)*D2774+VLOOKUP(E2774,'Simulations - Consolidé'!$A$41:$P$45,16,0)),"")*$C$6</f>
        <v>15252.891266719116</v>
      </c>
      <c r="J2774" s="167">
        <v>9549.7100000000009</v>
      </c>
      <c r="K2774" s="167">
        <v>11459.66</v>
      </c>
      <c r="L2774" s="167">
        <v>8416.4</v>
      </c>
      <c r="M2774" s="167">
        <v>10099.68</v>
      </c>
      <c r="N2774" s="167">
        <v>6316.6</v>
      </c>
      <c r="O2774" s="167">
        <v>7579.92</v>
      </c>
    </row>
    <row r="2775" spans="1:15">
      <c r="A2775" s="1" t="s">
        <v>11533</v>
      </c>
      <c r="B2775" s="1" t="str">
        <f>VLOOKUP(A2775,'BDD de référence'!$B$5:$D$5006,3,0)</f>
        <v>9702</v>
      </c>
      <c r="C2775" s="1" t="str">
        <f>VLOOKUP(A2775,'BDD de référence'!$B$5:$E$5006,4,0)</f>
        <v>Martinique</v>
      </c>
      <c r="D2775" s="201">
        <v>349301</v>
      </c>
      <c r="E2775" s="189" t="str">
        <f t="shared" si="43"/>
        <v>Tranche D</v>
      </c>
      <c r="F2775" s="119">
        <f>IFERROR((VLOOKUP(E2775,'Simulations - Consolidé'!$A$41:$P$45,13,0)*D2775+VLOOKUP(E2775,'Simulations - Consolidé'!$A$41:$P$45,14,0)),"")*$B$6</f>
        <v>140083.20766423357</v>
      </c>
      <c r="G2775" s="119" cm="1">
        <f t="array" ref="G2775">IF(SUMIF('BDD de référence'!$B$6:$B$4786,A2775,'BDD de référence'!$I$6:$I$4786)&gt;0,IFERROR((VLOOKUP(E2775,'Volet 1 - Domaines 2&amp;3'!$A$39:$L$43,11,0)*D2775+VLOOKUP(E2775,'Volet 1 - Domaines 2&amp;3'!$A$39:$L$43,12,0))*$B$6,error),"")</f>
        <v>46272.528321167883</v>
      </c>
      <c r="H2775" s="119" cm="1">
        <f t="array" ref="H2775">IF(SUMIF('BDD de référence'!$B$6:$B$4786,A2775,'BDD de référence'!$J$6:$J$4786)&gt;0,IFERROR((VLOOKUP(E2775,'Volet 1 - Domaines 2&amp;3'!$A$39:$L$43,11,0)*D2775+VLOOKUP(E2775,'Volet 1 - Domaines 2&amp;3'!$A$39:$L$43,12,0))*$B$6,error),"")</f>
        <v>46272.528321167883</v>
      </c>
      <c r="I2775" s="119">
        <f>IFERROR((VLOOKUP(E2775,'Simulations - Consolidé'!$A$41:$P$45,15,0)*D2775+VLOOKUP(E2775,'Simulations - Consolidé'!$A$41:$P$45,16,0)),"")*$C$6</f>
        <v>60897.004192629509</v>
      </c>
      <c r="J2775" s="167">
        <v>36598.880000000005</v>
      </c>
      <c r="K2775" s="167">
        <v>43918.66</v>
      </c>
      <c r="L2775" s="167">
        <v>22139.55</v>
      </c>
      <c r="M2775" s="167">
        <v>26567.46</v>
      </c>
      <c r="N2775" s="167">
        <v>17972.89</v>
      </c>
      <c r="O2775" s="167">
        <v>21567.469999999998</v>
      </c>
    </row>
    <row r="2776" spans="1:15">
      <c r="A2776" s="1" t="s">
        <v>11549</v>
      </c>
      <c r="B2776" s="1" t="str">
        <f>VLOOKUP(A2776,'BDD de référence'!$B$5:$D$5006,3,0)</f>
        <v>9702</v>
      </c>
      <c r="C2776" s="1" t="str">
        <f>VLOOKUP(A2776,'BDD de référence'!$B$5:$E$5006,4,0)</f>
        <v>Martinique</v>
      </c>
      <c r="D2776" s="201">
        <v>26757</v>
      </c>
      <c r="E2776" s="189" t="str">
        <f t="shared" si="43"/>
        <v>Tranche C</v>
      </c>
      <c r="F2776" s="119">
        <f>IFERROR((VLOOKUP(E2776,'Simulations - Consolidé'!$A$41:$P$45,13,0)*D2776+VLOOKUP(E2776,'Simulations - Consolidé'!$A$41:$P$45,14,0)),"")*$B$6</f>
        <v>42578.707951807228</v>
      </c>
      <c r="G2776" s="119" t="str" cm="1">
        <f t="array" ref="G2776">IF(SUMIF('BDD de référence'!$B$6:$B$4786,A2776,'BDD de référence'!$I$6:$I$4786)&gt;0,IFERROR((VLOOKUP(E2776,'Volet 1 - Domaines 2&amp;3'!$A$39:$L$43,11,0)*D2776+VLOOKUP(E2776,'Volet 1 - Domaines 2&amp;3'!$A$39:$L$43,12,0))*$B$6,error),"")</f>
        <v/>
      </c>
      <c r="H2776" s="119" t="str" cm="1">
        <f t="array" ref="H2776">IF(SUMIF('BDD de référence'!$B$6:$B$4786,A2776,'BDD de référence'!$J$6:$J$4786)&gt;0,IFERROR((VLOOKUP(E2776,'Volet 1 - Domaines 2&amp;3'!$A$39:$L$43,11,0)*D2776+VLOOKUP(E2776,'Volet 1 - Domaines 2&amp;3'!$A$39:$L$43,12,0))*$B$6,error),"")</f>
        <v/>
      </c>
      <c r="I2776" s="119">
        <f>IFERROR((VLOOKUP(E2776,'Simulations - Consolidé'!$A$41:$P$45,15,0)*D2776+VLOOKUP(E2776,'Simulations - Consolidé'!$A$41:$P$45,16,0)),"")*$C$6</f>
        <v>18509.825694975025</v>
      </c>
      <c r="J2776" s="167">
        <v>11294.95</v>
      </c>
      <c r="K2776" s="167">
        <v>13553.94</v>
      </c>
      <c r="L2776" s="167">
        <v>9814.15</v>
      </c>
      <c r="M2776" s="167">
        <v>11776.98</v>
      </c>
      <c r="N2776" s="167">
        <v>6871.83</v>
      </c>
      <c r="O2776" s="167">
        <v>8246.2000000000007</v>
      </c>
    </row>
    <row r="2777" spans="1:15">
      <c r="A2777" s="1" t="s">
        <v>112</v>
      </c>
      <c r="B2777" s="1" t="str">
        <f>VLOOKUP(A2777,'BDD de référence'!$B$5:$D$5006,3,0)</f>
        <v>9703</v>
      </c>
      <c r="C2777" s="1" t="str">
        <f>VLOOKUP(A2777,'BDD de référence'!$B$5:$E$5006,4,0)</f>
        <v>Guyane</v>
      </c>
      <c r="D2777" s="201">
        <v>5172.5</v>
      </c>
      <c r="E2777" s="189" t="str">
        <f t="shared" si="43"/>
        <v>Tranche A</v>
      </c>
      <c r="F2777" s="119">
        <f>IFERROR((VLOOKUP(E2777,'Simulations - Consolidé'!$A$41:$P$45,13,0)*D2777+VLOOKUP(E2777,'Simulations - Consolidé'!$A$41:$P$45,14,0)),"")*$B$6</f>
        <v>19068.535714285714</v>
      </c>
      <c r="G2777" s="119" t="str" cm="1">
        <f t="array" ref="G2777">IF(SUMIF('BDD de référence'!$B$6:$B$4786,A2777,'BDD de référence'!$I$6:$I$4786)&gt;0,IFERROR((VLOOKUP(E2777,'Volet 1 - Domaines 2&amp;3'!$A$39:$L$43,11,0)*D2777+VLOOKUP(E2777,'Volet 1 - Domaines 2&amp;3'!$A$39:$L$43,12,0))*$B$6,error),"")</f>
        <v/>
      </c>
      <c r="H2777" s="119" t="str" cm="1">
        <f t="array" ref="H2777">IF(SUMIF('BDD de référence'!$B$6:$B$4786,A2777,'BDD de référence'!$J$6:$J$4786)&gt;0,IFERROR((VLOOKUP(E2777,'Volet 1 - Domaines 2&amp;3'!$A$39:$L$43,11,0)*D2777+VLOOKUP(E2777,'Volet 1 - Domaines 2&amp;3'!$A$39:$L$43,12,0))*$B$6,error),"")</f>
        <v/>
      </c>
      <c r="I2777" s="119">
        <f>IFERROR((VLOOKUP(E2777,'Simulations - Consolidé'!$A$41:$P$45,15,0)*D2777+VLOOKUP(E2777,'Simulations - Consolidé'!$A$41:$P$45,16,0)),"")*$C$6</f>
        <v>8289.4782229965149</v>
      </c>
      <c r="J2777" s="167">
        <v>5814.89</v>
      </c>
      <c r="K2777" s="167">
        <v>6977.87</v>
      </c>
      <c r="L2777" s="167">
        <v>5090.34</v>
      </c>
      <c r="M2777" s="167">
        <v>6108.41</v>
      </c>
      <c r="N2777" s="167">
        <v>5199.1100000000006</v>
      </c>
      <c r="O2777" s="167">
        <v>6238.9400000000005</v>
      </c>
    </row>
    <row r="2778" spans="1:15">
      <c r="A2778" s="1" t="s">
        <v>11598</v>
      </c>
      <c r="B2778" s="1" t="str">
        <f>VLOOKUP(A2778,'BDD de référence'!$B$5:$D$5006,3,0)</f>
        <v>9703</v>
      </c>
      <c r="C2778" s="1" t="str">
        <f>VLOOKUP(A2778,'BDD de référence'!$B$5:$E$5006,4,0)</f>
        <v>Guyane</v>
      </c>
      <c r="D2778" s="201">
        <v>189194.5</v>
      </c>
      <c r="E2778" s="189" t="str">
        <f t="shared" si="43"/>
        <v>Tranche C</v>
      </c>
      <c r="F2778" s="119">
        <f>IFERROR((VLOOKUP(E2778,'Simulations - Consolidé'!$A$41:$P$45,13,0)*D2778+VLOOKUP(E2778,'Simulations - Consolidé'!$A$41:$P$45,14,0)),"")*$B$6</f>
        <v>110450.18385542168</v>
      </c>
      <c r="G2778" s="119" cm="1">
        <f t="array" ref="G2778">IF(SUMIF('BDD de référence'!$B$6:$B$4786,A2778,'BDD de référence'!$I$6:$I$4786)&gt;0,IFERROR((VLOOKUP(E2778,'Volet 1 - Domaines 2&amp;3'!$A$39:$L$43,11,0)*D2778+VLOOKUP(E2778,'Volet 1 - Domaines 2&amp;3'!$A$39:$L$43,12,0))*$B$6,error),"")</f>
        <v>39853.968433734939</v>
      </c>
      <c r="H2778" s="119" cm="1">
        <f t="array" ref="H2778">IF(SUMIF('BDD de référence'!$B$6:$B$4786,A2778,'BDD de référence'!$J$6:$J$4786)&gt;0,IFERROR((VLOOKUP(E2778,'Volet 1 - Domaines 2&amp;3'!$A$39:$L$43,11,0)*D2778+VLOOKUP(E2778,'Volet 1 - Domaines 2&amp;3'!$A$39:$L$43,12,0))*$B$6,error),"")</f>
        <v>39853.968433734939</v>
      </c>
      <c r="I2778" s="119">
        <f>IFERROR((VLOOKUP(E2778,'Simulations - Consolidé'!$A$41:$P$45,15,0)*D2778+VLOOKUP(E2778,'Simulations - Consolidé'!$A$41:$P$45,16,0)),"")*$C$6</f>
        <v>48014.929280047021</v>
      </c>
      <c r="J2778" s="167">
        <v>28908.649999999998</v>
      </c>
      <c r="K2778" s="167">
        <v>34690.379999999997</v>
      </c>
      <c r="L2778" s="167">
        <v>18621</v>
      </c>
      <c r="M2778" s="167">
        <v>22345.200000000001</v>
      </c>
      <c r="N2778" s="167">
        <v>14700.15</v>
      </c>
      <c r="O2778" s="167">
        <v>17640.18</v>
      </c>
    </row>
    <row r="2779" spans="1:15">
      <c r="A2779" s="1" t="s">
        <v>11612</v>
      </c>
      <c r="B2779" s="1" t="str">
        <f>VLOOKUP(A2779,'BDD de référence'!$B$5:$D$5006,3,0)</f>
        <v>9703</v>
      </c>
      <c r="C2779" s="1" t="str">
        <f>VLOOKUP(A2779,'BDD de référence'!$B$5:$E$5006,4,0)</f>
        <v>Guyane</v>
      </c>
      <c r="D2779" s="201">
        <v>14627.5</v>
      </c>
      <c r="E2779" s="189" t="str">
        <f t="shared" si="43"/>
        <v>Tranche B</v>
      </c>
      <c r="F2779" s="119">
        <f>IFERROR((VLOOKUP(E2779,'Simulations - Consolidé'!$A$41:$P$45,13,0)*D2779+VLOOKUP(E2779,'Simulations - Consolidé'!$A$41:$P$45,14,0)),"")*$B$6</f>
        <v>30438.774193548383</v>
      </c>
      <c r="G2779" s="119" t="str" cm="1">
        <f t="array" ref="G2779">IF(SUMIF('BDD de référence'!$B$6:$B$4786,A2779,'BDD de référence'!$I$6:$I$4786)&gt;0,IFERROR((VLOOKUP(E2779,'Volet 1 - Domaines 2&amp;3'!$A$39:$L$43,11,0)*D2779+VLOOKUP(E2779,'Volet 1 - Domaines 2&amp;3'!$A$39:$L$43,12,0))*$B$6,error),"")</f>
        <v/>
      </c>
      <c r="H2779" s="119" cm="1">
        <f t="array" ref="H2779">IF(SUMIF('BDD de référence'!$B$6:$B$4786,A2779,'BDD de référence'!$J$6:$J$4786)&gt;0,IFERROR((VLOOKUP(E2779,'Volet 1 - Domaines 2&amp;3'!$A$39:$L$43,11,0)*D2779+VLOOKUP(E2779,'Volet 1 - Domaines 2&amp;3'!$A$39:$L$43,12,0))*$B$6,error),"")</f>
        <v>16487.669354838708</v>
      </c>
      <c r="I2779" s="119">
        <f>IFERROR((VLOOKUP(E2779,'Simulations - Consolidé'!$A$41:$P$45,15,0)*D2779+VLOOKUP(E2779,'Simulations - Consolidé'!$A$41:$P$45,16,0)),"")*$C$6</f>
        <v>13232.35090479937</v>
      </c>
      <c r="J2779" s="167">
        <v>8505.4500000000007</v>
      </c>
      <c r="K2779" s="167">
        <v>10206.540000000001</v>
      </c>
      <c r="L2779" s="167">
        <v>7467.08</v>
      </c>
      <c r="M2779" s="167">
        <v>8960.5</v>
      </c>
      <c r="N2779" s="167">
        <v>6031.8</v>
      </c>
      <c r="O2779" s="167">
        <v>7238.16</v>
      </c>
    </row>
    <row r="2780" spans="1:15">
      <c r="A2780" s="1" t="s">
        <v>11606</v>
      </c>
      <c r="B2780" s="1" t="str">
        <f>VLOOKUP(A2780,'BDD de référence'!$B$5:$D$5006,3,0)</f>
        <v>9703</v>
      </c>
      <c r="C2780" s="1" t="str">
        <f>VLOOKUP(A2780,'BDD de référence'!$B$5:$E$5006,4,0)</f>
        <v>Guyane</v>
      </c>
      <c r="D2780" s="201">
        <v>23011.5</v>
      </c>
      <c r="E2780" s="189" t="str">
        <f t="shared" si="43"/>
        <v>Tranche C</v>
      </c>
      <c r="F2780" s="119">
        <f>IFERROR((VLOOKUP(E2780,'Simulations - Consolidé'!$A$41:$P$45,13,0)*D2780+VLOOKUP(E2780,'Simulations - Consolidé'!$A$41:$P$45,14,0)),"")*$B$6</f>
        <v>41013.720722891565</v>
      </c>
      <c r="G2780" s="119" t="str" cm="1">
        <f t="array" ref="G2780">IF(SUMIF('BDD de référence'!$B$6:$B$4786,A2780,'BDD de référence'!$I$6:$I$4786)&gt;0,IFERROR((VLOOKUP(E2780,'Volet 1 - Domaines 2&amp;3'!$A$39:$L$43,11,0)*D2780+VLOOKUP(E2780,'Volet 1 - Domaines 2&amp;3'!$A$39:$L$43,12,0))*$B$6,error),"")</f>
        <v/>
      </c>
      <c r="H2780" s="119" t="str" cm="1">
        <f t="array" ref="H2780">IF(SUMIF('BDD de référence'!$B$6:$B$4786,A2780,'BDD de référence'!$J$6:$J$4786)&gt;0,IFERROR((VLOOKUP(E2780,'Volet 1 - Domaines 2&amp;3'!$A$39:$L$43,11,0)*D2780+VLOOKUP(E2780,'Volet 1 - Domaines 2&amp;3'!$A$39:$L$43,12,0))*$B$6,error),"")</f>
        <v/>
      </c>
      <c r="I2780" s="119">
        <f>IFERROR((VLOOKUP(E2780,'Simulations - Consolidé'!$A$41:$P$45,15,0)*D2780+VLOOKUP(E2780,'Simulations - Consolidé'!$A$41:$P$45,16,0)),"")*$C$6</f>
        <v>17829.494087569794</v>
      </c>
      <c r="J2780" s="167">
        <v>10888.8</v>
      </c>
      <c r="K2780" s="167">
        <v>13066.56</v>
      </c>
      <c r="L2780" s="167">
        <v>9611.07</v>
      </c>
      <c r="M2780" s="167">
        <v>11533.29</v>
      </c>
      <c r="N2780" s="167">
        <v>6691.33</v>
      </c>
      <c r="O2780" s="167">
        <v>8029.6</v>
      </c>
    </row>
    <row r="2781" spans="1:15">
      <c r="A2781" s="1" t="s">
        <v>11601</v>
      </c>
      <c r="B2781" s="1" t="str">
        <f>VLOOKUP(A2781,'BDD de référence'!$B$5:$D$5006,3,0)</f>
        <v>9703</v>
      </c>
      <c r="C2781" s="1" t="str">
        <f>VLOOKUP(A2781,'BDD de référence'!$B$5:$E$5006,4,0)</f>
        <v>Guyane</v>
      </c>
      <c r="D2781" s="201">
        <v>81775</v>
      </c>
      <c r="E2781" s="189" t="str">
        <f t="shared" si="43"/>
        <v>Tranche C</v>
      </c>
      <c r="F2781" s="119">
        <f>IFERROR((VLOOKUP(E2781,'Simulations - Consolidé'!$A$41:$P$45,13,0)*D2781+VLOOKUP(E2781,'Simulations - Consolidé'!$A$41:$P$45,14,0)),"")*$B$6</f>
        <v>65566.951807228921</v>
      </c>
      <c r="G2781" s="119" cm="1">
        <f t="array" ref="G2781">IF(SUMIF('BDD de référence'!$B$6:$B$4786,A2781,'BDD de référence'!$I$6:$I$4786)&gt;0,IFERROR((VLOOKUP(E2781,'Volet 1 - Domaines 2&amp;3'!$A$39:$L$43,11,0)*D2781+VLOOKUP(E2781,'Volet 1 - Domaines 2&amp;3'!$A$39:$L$43,12,0))*$B$6,error),"")</f>
        <v>28413.144578313251</v>
      </c>
      <c r="H2781" s="119" cm="1">
        <f t="array" ref="H2781">IF(SUMIF('BDD de référence'!$B$6:$B$4786,A2781,'BDD de référence'!$J$6:$J$4786)&gt;0,IFERROR((VLOOKUP(E2781,'Volet 1 - Domaines 2&amp;3'!$A$39:$L$43,11,0)*D2781+VLOOKUP(E2781,'Volet 1 - Domaines 2&amp;3'!$A$39:$L$43,12,0))*$B$6,error),"")</f>
        <v>28413.144578313251</v>
      </c>
      <c r="I2781" s="119">
        <f>IFERROR((VLOOKUP(E2781,'Simulations - Consolidé'!$A$41:$P$45,15,0)*D2781+VLOOKUP(E2781,'Simulations - Consolidé'!$A$41:$P$45,16,0)),"")*$C$6</f>
        <v>28503.280340875695</v>
      </c>
      <c r="J2781" s="167">
        <v>17260.75</v>
      </c>
      <c r="K2781" s="167">
        <v>20712.900000000001</v>
      </c>
      <c r="L2781" s="167">
        <v>12797.050000000001</v>
      </c>
      <c r="M2781" s="167">
        <v>15356.46</v>
      </c>
      <c r="N2781" s="167">
        <v>9523.2999999999993</v>
      </c>
      <c r="O2781" s="167">
        <v>11427.96</v>
      </c>
    </row>
    <row r="2782" spans="1:15">
      <c r="A2782" s="1" t="s">
        <v>11619</v>
      </c>
      <c r="B2782" s="1" t="str">
        <f>VLOOKUP(A2782,'BDD de référence'!$B$5:$D$5006,3,0)</f>
        <v>9703</v>
      </c>
      <c r="C2782" s="1" t="str">
        <f>VLOOKUP(A2782,'BDD de référence'!$B$5:$E$5006,4,0)</f>
        <v>Guyane</v>
      </c>
      <c r="D2782" s="201">
        <v>5406.5</v>
      </c>
      <c r="E2782" s="189" t="str">
        <f t="shared" si="43"/>
        <v>Tranche A</v>
      </c>
      <c r="F2782" s="119">
        <f>IFERROR((VLOOKUP(E2782,'Simulations - Consolidé'!$A$41:$P$45,13,0)*D2782+VLOOKUP(E2782,'Simulations - Consolidé'!$A$41:$P$45,14,0)),"")*$B$6</f>
        <v>19239.021428571425</v>
      </c>
      <c r="G2782" s="119" t="str" cm="1">
        <f t="array" ref="G2782">IF(SUMIF('BDD de référence'!$B$6:$B$4786,A2782,'BDD de référence'!$I$6:$I$4786)&gt;0,IFERROR((VLOOKUP(E2782,'Volet 1 - Domaines 2&amp;3'!$A$39:$L$43,11,0)*D2782+VLOOKUP(E2782,'Volet 1 - Domaines 2&amp;3'!$A$39:$L$43,12,0))*$B$6,error),"")</f>
        <v/>
      </c>
      <c r="H2782" s="119" t="str" cm="1">
        <f t="array" ref="H2782">IF(SUMIF('BDD de référence'!$B$6:$B$4786,A2782,'BDD de référence'!$J$6:$J$4786)&gt;0,IFERROR((VLOOKUP(E2782,'Volet 1 - Domaines 2&amp;3'!$A$39:$L$43,11,0)*D2782+VLOOKUP(E2782,'Volet 1 - Domaines 2&amp;3'!$A$39:$L$43,12,0))*$B$6,error),"")</f>
        <v/>
      </c>
      <c r="I2782" s="119">
        <f>IFERROR((VLOOKUP(E2782,'Simulations - Consolidé'!$A$41:$P$45,15,0)*D2782+VLOOKUP(E2782,'Simulations - Consolidé'!$A$41:$P$45,16,0)),"")*$C$6</f>
        <v>8363.5918118466889</v>
      </c>
      <c r="J2782" s="167">
        <v>5870.6</v>
      </c>
      <c r="K2782" s="167">
        <v>7044.72</v>
      </c>
      <c r="L2782" s="167">
        <v>5132.12</v>
      </c>
      <c r="M2782" s="167">
        <v>6158.55</v>
      </c>
      <c r="N2782" s="167">
        <v>5226.97</v>
      </c>
      <c r="O2782" s="167">
        <v>6272.37</v>
      </c>
    </row>
    <row r="2783" spans="1:15">
      <c r="A2783" s="1" t="s">
        <v>11609</v>
      </c>
      <c r="B2783" s="1" t="str">
        <f>VLOOKUP(A2783,'BDD de référence'!$B$5:$D$5006,3,0)</f>
        <v>9703</v>
      </c>
      <c r="C2783" s="1" t="str">
        <f>VLOOKUP(A2783,'BDD de référence'!$B$5:$E$5006,4,0)</f>
        <v>Guyane</v>
      </c>
      <c r="D2783" s="201">
        <v>17599</v>
      </c>
      <c r="E2783" s="189" t="str">
        <f t="shared" si="43"/>
        <v>Tranche B</v>
      </c>
      <c r="F2783" s="119">
        <f>IFERROR((VLOOKUP(E2783,'Simulations - Consolidé'!$A$41:$P$45,13,0)*D2783+VLOOKUP(E2783,'Simulations - Consolidé'!$A$41:$P$45,14,0)),"")*$B$6</f>
        <v>34349.651612903224</v>
      </c>
      <c r="G2783" s="119" t="str" cm="1">
        <f t="array" ref="G2783">IF(SUMIF('BDD de référence'!$B$6:$B$4786,A2783,'BDD de référence'!$I$6:$I$4786)&gt;0,IFERROR((VLOOKUP(E2783,'Volet 1 - Domaines 2&amp;3'!$A$39:$L$43,11,0)*D2783+VLOOKUP(E2783,'Volet 1 - Domaines 2&amp;3'!$A$39:$L$43,12,0))*$B$6,error),"")</f>
        <v/>
      </c>
      <c r="H2783" s="119" t="str" cm="1">
        <f t="array" ref="H2783">IF(SUMIF('BDD de référence'!$B$6:$B$4786,A2783,'BDD de référence'!$J$6:$J$4786)&gt;0,IFERROR((VLOOKUP(E2783,'Volet 1 - Domaines 2&amp;3'!$A$39:$L$43,11,0)*D2783+VLOOKUP(E2783,'Volet 1 - Domaines 2&amp;3'!$A$39:$L$43,12,0))*$B$6,error),"")</f>
        <v/>
      </c>
      <c r="I2783" s="119">
        <f>IFERROR((VLOOKUP(E2783,'Simulations - Consolidé'!$A$41:$P$45,15,0)*D2783+VLOOKUP(E2783,'Simulations - Consolidé'!$A$41:$P$45,16,0)),"")*$C$6</f>
        <v>14932.488434303699</v>
      </c>
      <c r="J2783" s="167">
        <v>9384.1200000000008</v>
      </c>
      <c r="K2783" s="167">
        <v>11260.95</v>
      </c>
      <c r="L2783" s="167">
        <v>8265.8700000000008</v>
      </c>
      <c r="M2783" s="167">
        <v>9919.0500000000011</v>
      </c>
      <c r="N2783" s="167">
        <v>6271.43</v>
      </c>
      <c r="O2783" s="167">
        <v>7525.72</v>
      </c>
    </row>
    <row r="2784" spans="1:15">
      <c r="A2784" s="1" t="s">
        <v>11615</v>
      </c>
      <c r="B2784" s="1" t="str">
        <f>VLOOKUP(A2784,'BDD de référence'!$B$5:$D$5006,3,0)</f>
        <v>9703</v>
      </c>
      <c r="C2784" s="1" t="str">
        <f>VLOOKUP(A2784,'BDD de référence'!$B$5:$E$5006,4,0)</f>
        <v>Guyane</v>
      </c>
      <c r="D2784" s="201">
        <v>8921.5</v>
      </c>
      <c r="E2784" s="189" t="str">
        <f t="shared" si="43"/>
        <v>Tranche B</v>
      </c>
      <c r="F2784" s="119">
        <f>IFERROR((VLOOKUP(E2784,'Simulations - Consolidé'!$A$41:$P$45,13,0)*D2784+VLOOKUP(E2784,'Simulations - Consolidé'!$A$41:$P$45,14,0)),"")*$B$6</f>
        <v>22928.941935483872</v>
      </c>
      <c r="G2784" s="119" t="str" cm="1">
        <f t="array" ref="G2784">IF(SUMIF('BDD de référence'!$B$6:$B$4786,A2784,'BDD de référence'!$I$6:$I$4786)&gt;0,IFERROR((VLOOKUP(E2784,'Volet 1 - Domaines 2&amp;3'!$A$39:$L$43,11,0)*D2784+VLOOKUP(E2784,'Volet 1 - Domaines 2&amp;3'!$A$39:$L$43,12,0))*$B$6,error),"")</f>
        <v/>
      </c>
      <c r="H2784" s="119" t="str" cm="1">
        <f t="array" ref="H2784">IF(SUMIF('BDD de référence'!$B$6:$B$4786,A2784,'BDD de référence'!$J$6:$J$4786)&gt;0,IFERROR((VLOOKUP(E2784,'Volet 1 - Domaines 2&amp;3'!$A$39:$L$43,11,0)*D2784+VLOOKUP(E2784,'Volet 1 - Domaines 2&amp;3'!$A$39:$L$43,12,0))*$B$6,error),"")</f>
        <v/>
      </c>
      <c r="I2784" s="119">
        <f>IFERROR((VLOOKUP(E2784,'Simulations - Consolidé'!$A$41:$P$45,15,0)*D2784+VLOOKUP(E2784,'Simulations - Consolidé'!$A$41:$P$45,16,0)),"")*$C$6</f>
        <v>9967.6749016522408</v>
      </c>
      <c r="J2784" s="167">
        <v>6818.2</v>
      </c>
      <c r="K2784" s="167">
        <v>8181.84</v>
      </c>
      <c r="L2784" s="167">
        <v>5933.2</v>
      </c>
      <c r="M2784" s="167">
        <v>7119.84</v>
      </c>
      <c r="N2784" s="167">
        <v>5571.64</v>
      </c>
      <c r="O2784" s="167">
        <v>6685.97</v>
      </c>
    </row>
    <row r="2785" spans="1:15">
      <c r="A2785" s="1" t="s">
        <v>11617</v>
      </c>
      <c r="B2785" s="1" t="str">
        <f>VLOOKUP(A2785,'BDD de référence'!$B$5:$D$5006,3,0)</f>
        <v>9703</v>
      </c>
      <c r="C2785" s="1" t="str">
        <f>VLOOKUP(A2785,'BDD de référence'!$B$5:$E$5006,4,0)</f>
        <v>Guyane</v>
      </c>
      <c r="D2785" s="201">
        <v>6324</v>
      </c>
      <c r="E2785" s="189" t="str">
        <f t="shared" si="43"/>
        <v>Tranche A</v>
      </c>
      <c r="F2785" s="119">
        <f>IFERROR((VLOOKUP(E2785,'Simulations - Consolidé'!$A$41:$P$45,13,0)*D2785+VLOOKUP(E2785,'Simulations - Consolidé'!$A$41:$P$45,14,0)),"")*$B$6</f>
        <v>19907.485714285714</v>
      </c>
      <c r="G2785" s="119" t="str" cm="1">
        <f t="array" ref="G2785">IF(SUMIF('BDD de référence'!$B$6:$B$4786,A2785,'BDD de référence'!$I$6:$I$4786)&gt;0,IFERROR((VLOOKUP(E2785,'Volet 1 - Domaines 2&amp;3'!$A$39:$L$43,11,0)*D2785+VLOOKUP(E2785,'Volet 1 - Domaines 2&amp;3'!$A$39:$L$43,12,0))*$B$6,error),"")</f>
        <v/>
      </c>
      <c r="H2785" s="119" t="str" cm="1">
        <f t="array" ref="H2785">IF(SUMIF('BDD de référence'!$B$6:$B$4786,A2785,'BDD de référence'!$J$6:$J$4786)&gt;0,IFERROR((VLOOKUP(E2785,'Volet 1 - Domaines 2&amp;3'!$A$39:$L$43,11,0)*D2785+VLOOKUP(E2785,'Volet 1 - Domaines 2&amp;3'!$A$39:$L$43,12,0))*$B$6,error),"")</f>
        <v/>
      </c>
      <c r="I2785" s="119">
        <f>IFERROR((VLOOKUP(E2785,'Simulations - Consolidé'!$A$41:$P$45,15,0)*D2785+VLOOKUP(E2785,'Simulations - Consolidé'!$A$41:$P$45,16,0)),"")*$C$6</f>
        <v>8654.1867595818803</v>
      </c>
      <c r="J2785" s="167">
        <v>6089.05</v>
      </c>
      <c r="K2785" s="167">
        <v>7306.86</v>
      </c>
      <c r="L2785" s="167">
        <v>5295.96</v>
      </c>
      <c r="M2785" s="167">
        <v>6355.16</v>
      </c>
      <c r="N2785" s="167">
        <v>5336.2</v>
      </c>
      <c r="O2785" s="167">
        <v>6403.44</v>
      </c>
    </row>
    <row r="2786" spans="1:15">
      <c r="A2786" s="1" t="s">
        <v>11621</v>
      </c>
      <c r="B2786" s="1" t="str">
        <f>VLOOKUP(A2786,'BDD de référence'!$B$5:$D$5006,3,0)</f>
        <v>9703</v>
      </c>
      <c r="C2786" s="1" t="str">
        <f>VLOOKUP(A2786,'BDD de référence'!$B$5:$E$5006,4,0)</f>
        <v>Guyane</v>
      </c>
      <c r="D2786" s="201">
        <v>3841.5</v>
      </c>
      <c r="E2786" s="189" t="str">
        <f t="shared" si="43"/>
        <v>Tranche A</v>
      </c>
      <c r="F2786" s="119">
        <f>IFERROR((VLOOKUP(E2786,'Simulations - Consolidé'!$A$41:$P$45,13,0)*D2786+VLOOKUP(E2786,'Simulations - Consolidé'!$A$41:$P$45,14,0)),"")*$B$6</f>
        <v>18098.807142857142</v>
      </c>
      <c r="G2786" s="119" t="str" cm="1">
        <f t="array" ref="G2786">IF(SUMIF('BDD de référence'!$B$6:$B$4786,A2786,'BDD de référence'!$I$6:$I$4786)&gt;0,IFERROR((VLOOKUP(E2786,'Volet 1 - Domaines 2&amp;3'!$A$39:$L$43,11,0)*D2786+VLOOKUP(E2786,'Volet 1 - Domaines 2&amp;3'!$A$39:$L$43,12,0))*$B$6,error),"")</f>
        <v/>
      </c>
      <c r="H2786" s="119" t="str" cm="1">
        <f t="array" ref="H2786">IF(SUMIF('BDD de référence'!$B$6:$B$4786,A2786,'BDD de référence'!$J$6:$J$4786)&gt;0,IFERROR((VLOOKUP(E2786,'Volet 1 - Domaines 2&amp;3'!$A$39:$L$43,11,0)*D2786+VLOOKUP(E2786,'Volet 1 - Domaines 2&amp;3'!$A$39:$L$43,12,0))*$B$6,error),"")</f>
        <v/>
      </c>
      <c r="I2786" s="119">
        <f>IFERROR((VLOOKUP(E2786,'Simulations - Consolidé'!$A$41:$P$45,15,0)*D2786+VLOOKUP(E2786,'Simulations - Consolidé'!$A$41:$P$45,16,0)),"")*$C$6</f>
        <v>7867.9175958188152</v>
      </c>
      <c r="J2786" s="167">
        <v>5497.99</v>
      </c>
      <c r="K2786" s="167">
        <v>6597.59</v>
      </c>
      <c r="L2786" s="167">
        <v>4852.6499999999996</v>
      </c>
      <c r="M2786" s="167">
        <v>5823.18</v>
      </c>
      <c r="N2786" s="167">
        <v>5040.66</v>
      </c>
      <c r="O2786" s="167">
        <v>6048.8</v>
      </c>
    </row>
    <row r="2787" spans="1:15">
      <c r="A2787" s="1" t="s">
        <v>11624</v>
      </c>
      <c r="B2787" s="1" t="str">
        <f>VLOOKUP(A2787,'BDD de référence'!$B$5:$D$5006,3,0)</f>
        <v>9703</v>
      </c>
      <c r="C2787" s="1" t="str">
        <f>VLOOKUP(A2787,'BDD de référence'!$B$5:$E$5006,4,0)</f>
        <v>Guyane</v>
      </c>
      <c r="D2787" s="201">
        <v>1319</v>
      </c>
      <c r="E2787" s="189" t="str">
        <f t="shared" si="43"/>
        <v>Tranche A</v>
      </c>
      <c r="F2787" s="119">
        <f>IFERROR((VLOOKUP(E2787,'Simulations - Consolidé'!$A$41:$P$45,13,0)*D2787+VLOOKUP(E2787,'Simulations - Consolidé'!$A$41:$P$45,14,0)),"")*$B$6</f>
        <v>16260.985714285713</v>
      </c>
      <c r="G2787" s="119" t="str" cm="1">
        <f t="array" ref="G2787">IF(SUMIF('BDD de référence'!$B$6:$B$4786,A2787,'BDD de référence'!$I$6:$I$4786)&gt;0,IFERROR((VLOOKUP(E2787,'Volet 1 - Domaines 2&amp;3'!$A$39:$L$43,11,0)*D2787+VLOOKUP(E2787,'Volet 1 - Domaines 2&amp;3'!$A$39:$L$43,12,0))*$B$6,error),"")</f>
        <v/>
      </c>
      <c r="H2787" s="119" t="str" cm="1">
        <f t="array" ref="H2787">IF(SUMIF('BDD de référence'!$B$6:$B$4786,A2787,'BDD de référence'!$J$6:$J$4786)&gt;0,IFERROR((VLOOKUP(E2787,'Volet 1 - Domaines 2&amp;3'!$A$39:$L$43,11,0)*D2787+VLOOKUP(E2787,'Volet 1 - Domaines 2&amp;3'!$A$39:$L$43,12,0))*$B$6,error),"")</f>
        <v/>
      </c>
      <c r="I2787" s="119">
        <f>IFERROR((VLOOKUP(E2787,'Simulations - Consolidé'!$A$41:$P$45,15,0)*D2787+VLOOKUP(E2787,'Simulations - Consolidé'!$A$41:$P$45,16,0)),"")*$C$6</f>
        <v>7068.9794425087111</v>
      </c>
      <c r="J2787" s="167">
        <v>4897.3900000000003</v>
      </c>
      <c r="K2787" s="167">
        <v>5876.87</v>
      </c>
      <c r="L2787" s="167">
        <v>4402.21</v>
      </c>
      <c r="M2787" s="167">
        <v>5282.66</v>
      </c>
      <c r="N2787" s="167">
        <v>4740.3600000000006</v>
      </c>
      <c r="O2787" s="167">
        <v>5688.4400000000005</v>
      </c>
    </row>
    <row r="2788" spans="1:15">
      <c r="A2788" s="1" t="s">
        <v>11604</v>
      </c>
      <c r="B2788" s="1" t="str">
        <f>VLOOKUP(A2788,'BDD de référence'!$B$5:$D$5006,3,0)</f>
        <v>9703</v>
      </c>
      <c r="C2788" s="1" t="str">
        <f>VLOOKUP(A2788,'BDD de référence'!$B$5:$E$5006,4,0)</f>
        <v>Guyane</v>
      </c>
      <c r="D2788" s="201">
        <v>31034.5</v>
      </c>
      <c r="E2788" s="189" t="str">
        <f t="shared" si="43"/>
        <v>Tranche C</v>
      </c>
      <c r="F2788" s="119">
        <f>IFERROR((VLOOKUP(E2788,'Simulations - Consolidé'!$A$41:$P$45,13,0)*D2788+VLOOKUP(E2788,'Simulations - Consolidé'!$A$41:$P$45,14,0)),"")*$B$6</f>
        <v>44365.981445783131</v>
      </c>
      <c r="G2788" s="119" t="str" cm="1">
        <f t="array" ref="G2788">IF(SUMIF('BDD de référence'!$B$6:$B$4786,A2788,'BDD de référence'!$I$6:$I$4786)&gt;0,IFERROR((VLOOKUP(E2788,'Volet 1 - Domaines 2&amp;3'!$A$39:$L$43,11,0)*D2788+VLOOKUP(E2788,'Volet 1 - Domaines 2&amp;3'!$A$39:$L$43,12,0))*$B$6,error),"")</f>
        <v/>
      </c>
      <c r="H2788" s="119" cm="1">
        <f t="array" ref="H2788">IF(SUMIF('BDD de référence'!$B$6:$B$4786,A2788,'BDD de référence'!$J$6:$J$4786)&gt;0,IFERROR((VLOOKUP(E2788,'Volet 1 - Domaines 2&amp;3'!$A$39:$L$43,11,0)*D2788+VLOOKUP(E2788,'Volet 1 - Domaines 2&amp;3'!$A$39:$L$43,12,0))*$B$6,error),"")</f>
        <v>23008.975662650599</v>
      </c>
      <c r="I2788" s="119">
        <f>IFERROR((VLOOKUP(E2788,'Simulations - Consolidé'!$A$41:$P$45,15,0)*D2788+VLOOKUP(E2788,'Simulations - Consolidé'!$A$41:$P$45,16,0)),"")*$C$6</f>
        <v>19286.789638554219</v>
      </c>
      <c r="J2788" s="167">
        <v>11758.77</v>
      </c>
      <c r="K2788" s="167">
        <v>14110.53</v>
      </c>
      <c r="L2788" s="167">
        <v>10046.049999999999</v>
      </c>
      <c r="M2788" s="167">
        <v>12055.26</v>
      </c>
      <c r="N2788" s="167">
        <v>7077.9800000000005</v>
      </c>
      <c r="O2788" s="167">
        <v>8493.58</v>
      </c>
    </row>
    <row r="2789" spans="1:15">
      <c r="A2789" s="1" t="s">
        <v>11706</v>
      </c>
      <c r="B2789" s="1" t="str">
        <f>VLOOKUP(A2789,'BDD de référence'!$B$5:$D$5006,3,0)</f>
        <v>9704</v>
      </c>
      <c r="C2789" s="1" t="str">
        <f>VLOOKUP(A2789,'BDD de référence'!$B$5:$E$5006,4,0)</f>
        <v>La Réunion</v>
      </c>
      <c r="D2789" s="201">
        <v>8444.5</v>
      </c>
      <c r="E2789" s="189" t="str">
        <f t="shared" si="43"/>
        <v>Tranche B</v>
      </c>
      <c r="F2789" s="119">
        <f>IFERROR((VLOOKUP(E2789,'Simulations - Consolidé'!$A$41:$P$45,13,0)*D2789+VLOOKUP(E2789,'Simulations - Consolidé'!$A$41:$P$45,14,0)),"")*$B$6</f>
        <v>22301.148387096771</v>
      </c>
      <c r="G2789" s="119" t="str" cm="1">
        <f t="array" ref="G2789">IF(SUMIF('BDD de référence'!$B$6:$B$4786,A2789,'BDD de référence'!$I$6:$I$4786)&gt;0,IFERROR((VLOOKUP(E2789,'Volet 1 - Domaines 2&amp;3'!$A$39:$L$43,11,0)*D2789+VLOOKUP(E2789,'Volet 1 - Domaines 2&amp;3'!$A$39:$L$43,12,0))*$B$6,error),"")</f>
        <v/>
      </c>
      <c r="H2789" s="119" t="str" cm="1">
        <f t="array" ref="H2789">IF(SUMIF('BDD de référence'!$B$6:$B$4786,A2789,'BDD de référence'!$J$6:$J$4786)&gt;0,IFERROR((VLOOKUP(E2789,'Volet 1 - Domaines 2&amp;3'!$A$39:$L$43,11,0)*D2789+VLOOKUP(E2789,'Volet 1 - Domaines 2&amp;3'!$A$39:$L$43,12,0))*$B$6,error),"")</f>
        <v/>
      </c>
      <c r="I2789" s="119">
        <f>IFERROR((VLOOKUP(E2789,'Simulations - Consolidé'!$A$41:$P$45,15,0)*D2789+VLOOKUP(E2789,'Simulations - Consolidé'!$A$41:$P$45,16,0)),"")*$C$6</f>
        <v>9694.7603461841081</v>
      </c>
      <c r="J2789" s="167">
        <v>6677.1500000000005</v>
      </c>
      <c r="K2789" s="167">
        <v>8012.58</v>
      </c>
      <c r="L2789" s="167">
        <v>5804.9800000000005</v>
      </c>
      <c r="M2789" s="167">
        <v>6965.9800000000005</v>
      </c>
      <c r="N2789" s="167">
        <v>5533.17</v>
      </c>
      <c r="O2789" s="167">
        <v>6639.81</v>
      </c>
    </row>
    <row r="2790" spans="1:15">
      <c r="A2790" s="1" t="s">
        <v>11640</v>
      </c>
      <c r="B2790" s="1" t="str">
        <f>VLOOKUP(A2790,'BDD de référence'!$B$5:$D$5006,3,0)</f>
        <v>9704</v>
      </c>
      <c r="C2790" s="1" t="str">
        <f>VLOOKUP(A2790,'BDD de référence'!$B$5:$E$5006,4,0)</f>
        <v>La Réunion</v>
      </c>
      <c r="D2790" s="201">
        <v>87570</v>
      </c>
      <c r="E2790" s="189" t="str">
        <f t="shared" si="43"/>
        <v>Tranche C</v>
      </c>
      <c r="F2790" s="119">
        <f>IFERROR((VLOOKUP(E2790,'Simulations - Consolidé'!$A$41:$P$45,13,0)*D2790+VLOOKUP(E2790,'Simulations - Consolidé'!$A$41:$P$45,14,0)),"")*$B$6</f>
        <v>67988.284337349396</v>
      </c>
      <c r="G2790" s="119" t="str" cm="1">
        <f t="array" ref="G2790">IF(SUMIF('BDD de référence'!$B$6:$B$4786,A2790,'BDD de référence'!$I$6:$I$4786)&gt;0,IFERROR((VLOOKUP(E2790,'Volet 1 - Domaines 2&amp;3'!$A$39:$L$43,11,0)*D2790+VLOOKUP(E2790,'Volet 1 - Domaines 2&amp;3'!$A$39:$L$43,12,0))*$B$6,error),"")</f>
        <v/>
      </c>
      <c r="H2790" s="119" t="str" cm="1">
        <f t="array" ref="H2790">IF(SUMIF('BDD de référence'!$B$6:$B$4786,A2790,'BDD de référence'!$J$6:$J$4786)&gt;0,IFERROR((VLOOKUP(E2790,'Volet 1 - Domaines 2&amp;3'!$A$39:$L$43,11,0)*D2790+VLOOKUP(E2790,'Volet 1 - Domaines 2&amp;3'!$A$39:$L$43,12,0))*$B$6,error),"")</f>
        <v/>
      </c>
      <c r="I2790" s="119">
        <f>IFERROR((VLOOKUP(E2790,'Simulations - Consolidé'!$A$41:$P$45,15,0)*D2790+VLOOKUP(E2790,'Simulations - Consolidé'!$A$41:$P$45,16,0)),"")*$C$6</f>
        <v>29555.882574199237</v>
      </c>
      <c r="J2790" s="167">
        <v>17889.12</v>
      </c>
      <c r="K2790" s="167">
        <v>21466.949999999997</v>
      </c>
      <c r="L2790" s="167">
        <v>13111.23</v>
      </c>
      <c r="M2790" s="167">
        <v>15733.48</v>
      </c>
      <c r="N2790" s="167">
        <v>9802.58</v>
      </c>
      <c r="O2790" s="167">
        <v>11763.1</v>
      </c>
    </row>
    <row r="2791" spans="1:15">
      <c r="A2791" s="1" t="s">
        <v>11704</v>
      </c>
      <c r="B2791" s="1" t="str">
        <f>VLOOKUP(A2791,'BDD de référence'!$B$5:$D$5006,3,0)</f>
        <v>9704</v>
      </c>
      <c r="C2791" s="1" t="str">
        <f>VLOOKUP(A2791,'BDD de référence'!$B$5:$E$5006,4,0)</f>
        <v>La Réunion</v>
      </c>
      <c r="D2791" s="201">
        <v>8520.5</v>
      </c>
      <c r="E2791" s="189" t="str">
        <f t="shared" si="43"/>
        <v>Tranche B</v>
      </c>
      <c r="F2791" s="119">
        <f>IFERROR((VLOOKUP(E2791,'Simulations - Consolidé'!$A$41:$P$45,13,0)*D2791+VLOOKUP(E2791,'Simulations - Consolidé'!$A$41:$P$45,14,0)),"")*$B$6</f>
        <v>22401.174193548384</v>
      </c>
      <c r="G2791" s="119" t="str" cm="1">
        <f t="array" ref="G2791">IF(SUMIF('BDD de référence'!$B$6:$B$4786,A2791,'BDD de référence'!$I$6:$I$4786)&gt;0,IFERROR((VLOOKUP(E2791,'Volet 1 - Domaines 2&amp;3'!$A$39:$L$43,11,0)*D2791+VLOOKUP(E2791,'Volet 1 - Domaines 2&amp;3'!$A$39:$L$43,12,0))*$B$6,error),"")</f>
        <v/>
      </c>
      <c r="H2791" s="119" t="str" cm="1">
        <f t="array" ref="H2791">IF(SUMIF('BDD de référence'!$B$6:$B$4786,A2791,'BDD de référence'!$J$6:$J$4786)&gt;0,IFERROR((VLOOKUP(E2791,'Volet 1 - Domaines 2&amp;3'!$A$39:$L$43,11,0)*D2791+VLOOKUP(E2791,'Volet 1 - Domaines 2&amp;3'!$A$39:$L$43,12,0))*$B$6,error),"")</f>
        <v/>
      </c>
      <c r="I2791" s="119">
        <f>IFERROR((VLOOKUP(E2791,'Simulations - Consolidé'!$A$41:$P$45,15,0)*D2791+VLOOKUP(E2791,'Simulations - Consolidé'!$A$41:$P$45,16,0)),"")*$C$6</f>
        <v>9738.2435877261996</v>
      </c>
      <c r="J2791" s="167">
        <v>6699.62</v>
      </c>
      <c r="K2791" s="167">
        <v>8039.55</v>
      </c>
      <c r="L2791" s="167">
        <v>5825.41</v>
      </c>
      <c r="M2791" s="167">
        <v>6990.5</v>
      </c>
      <c r="N2791" s="167">
        <v>5539.3</v>
      </c>
      <c r="O2791" s="167">
        <v>6647.16</v>
      </c>
    </row>
    <row r="2792" spans="1:15">
      <c r="A2792" s="1" t="s">
        <v>11694</v>
      </c>
      <c r="B2792" s="1" t="str">
        <f>VLOOKUP(A2792,'BDD de référence'!$B$5:$D$5006,3,0)</f>
        <v>9704</v>
      </c>
      <c r="C2792" s="1" t="str">
        <f>VLOOKUP(A2792,'BDD de référence'!$B$5:$E$5006,4,0)</f>
        <v>La Réunion</v>
      </c>
      <c r="D2792" s="201">
        <v>11110</v>
      </c>
      <c r="E2792" s="189" t="str">
        <f t="shared" si="43"/>
        <v>Tranche B</v>
      </c>
      <c r="F2792" s="119">
        <f>IFERROR((VLOOKUP(E2792,'Simulations - Consolidé'!$A$41:$P$45,13,0)*D2792+VLOOKUP(E2792,'Simulations - Consolidé'!$A$41:$P$45,14,0)),"")*$B$6</f>
        <v>25809.290322580644</v>
      </c>
      <c r="G2792" s="119" t="str" cm="1">
        <f t="array" ref="G2792">IF(SUMIF('BDD de référence'!$B$6:$B$4786,A2792,'BDD de référence'!$I$6:$I$4786)&gt;0,IFERROR((VLOOKUP(E2792,'Volet 1 - Domaines 2&amp;3'!$A$39:$L$43,11,0)*D2792+VLOOKUP(E2792,'Volet 1 - Domaines 2&amp;3'!$A$39:$L$43,12,0))*$B$6,error),"")</f>
        <v/>
      </c>
      <c r="H2792" s="119" t="str" cm="1">
        <f t="array" ref="H2792">IF(SUMIF('BDD de référence'!$B$6:$B$4786,A2792,'BDD de référence'!$J$6:$J$4786)&gt;0,IFERROR((VLOOKUP(E2792,'Volet 1 - Domaines 2&amp;3'!$A$39:$L$43,11,0)*D2792+VLOOKUP(E2792,'Volet 1 - Domaines 2&amp;3'!$A$39:$L$43,12,0))*$B$6,error),"")</f>
        <v/>
      </c>
      <c r="I2792" s="119">
        <f>IFERROR((VLOOKUP(E2792,'Simulations - Consolidé'!$A$41:$P$45,15,0)*D2792+VLOOKUP(E2792,'Simulations - Consolidé'!$A$41:$P$45,16,0)),"")*$C$6</f>
        <v>11219.820613690006</v>
      </c>
      <c r="J2792" s="167">
        <v>7465.33</v>
      </c>
      <c r="K2792" s="167">
        <v>8958.4</v>
      </c>
      <c r="L2792" s="167">
        <v>6521.51</v>
      </c>
      <c r="M2792" s="167">
        <v>7825.8200000000006</v>
      </c>
      <c r="N2792" s="167">
        <v>5748.13</v>
      </c>
      <c r="O2792" s="167">
        <v>6897.76</v>
      </c>
    </row>
    <row r="2793" spans="1:15">
      <c r="A2793" s="1" t="s">
        <v>11654</v>
      </c>
      <c r="B2793" s="1" t="str">
        <f>VLOOKUP(A2793,'BDD de référence'!$B$5:$D$5006,3,0)</f>
        <v>9704</v>
      </c>
      <c r="C2793" s="1" t="str">
        <f>VLOOKUP(A2793,'BDD de référence'!$B$5:$E$5006,4,0)</f>
        <v>La Réunion</v>
      </c>
      <c r="D2793" s="201">
        <v>23503</v>
      </c>
      <c r="E2793" s="189" t="str">
        <f t="shared" si="43"/>
        <v>Tranche C</v>
      </c>
      <c r="F2793" s="119">
        <f>IFERROR((VLOOKUP(E2793,'Simulations - Consolidé'!$A$41:$P$45,13,0)*D2793+VLOOKUP(E2793,'Simulations - Consolidé'!$A$41:$P$45,14,0)),"")*$B$6</f>
        <v>41219.084819277108</v>
      </c>
      <c r="G2793" s="119" t="str" cm="1">
        <f t="array" ref="G2793">IF(SUMIF('BDD de référence'!$B$6:$B$4786,A2793,'BDD de référence'!$I$6:$I$4786)&gt;0,IFERROR((VLOOKUP(E2793,'Volet 1 - Domaines 2&amp;3'!$A$39:$L$43,11,0)*D2793+VLOOKUP(E2793,'Volet 1 - Domaines 2&amp;3'!$A$39:$L$43,12,0))*$B$6,error),"")</f>
        <v/>
      </c>
      <c r="H2793" s="119" t="str" cm="1">
        <f t="array" ref="H2793">IF(SUMIF('BDD de référence'!$B$6:$B$4786,A2793,'BDD de référence'!$J$6:$J$4786)&gt;0,IFERROR((VLOOKUP(E2793,'Volet 1 - Domaines 2&amp;3'!$A$39:$L$43,11,0)*D2793+VLOOKUP(E2793,'Volet 1 - Domaines 2&amp;3'!$A$39:$L$43,12,0))*$B$6,error),"")</f>
        <v/>
      </c>
      <c r="I2793" s="119">
        <f>IFERROR((VLOOKUP(E2793,'Simulations - Consolidé'!$A$41:$P$45,15,0)*D2793+VLOOKUP(E2793,'Simulations - Consolidé'!$A$41:$P$45,16,0)),"")*$C$6</f>
        <v>17918.77001469292</v>
      </c>
      <c r="J2793" s="167">
        <v>10942.1</v>
      </c>
      <c r="K2793" s="167">
        <v>13130.52</v>
      </c>
      <c r="L2793" s="167">
        <v>9637.7199999999993</v>
      </c>
      <c r="M2793" s="167">
        <v>11565.27</v>
      </c>
      <c r="N2793" s="167">
        <v>6715.01</v>
      </c>
      <c r="O2793" s="167">
        <v>8058.02</v>
      </c>
    </row>
    <row r="2794" spans="1:15">
      <c r="A2794" s="1" t="s">
        <v>11651</v>
      </c>
      <c r="B2794" s="1" t="str">
        <f>VLOOKUP(A2794,'BDD de référence'!$B$5:$D$5006,3,0)</f>
        <v>9704</v>
      </c>
      <c r="C2794" s="1" t="str">
        <f>VLOOKUP(A2794,'BDD de référence'!$B$5:$E$5006,4,0)</f>
        <v>La Réunion</v>
      </c>
      <c r="D2794" s="201">
        <v>25925</v>
      </c>
      <c r="E2794" s="189" t="str">
        <f t="shared" si="43"/>
        <v>Tranche C</v>
      </c>
      <c r="F2794" s="119">
        <f>IFERROR((VLOOKUP(E2794,'Simulations - Consolidé'!$A$41:$P$45,13,0)*D2794+VLOOKUP(E2794,'Simulations - Consolidé'!$A$41:$P$45,14,0)),"")*$B$6</f>
        <v>42231.072289156626</v>
      </c>
      <c r="G2794" s="119" t="str" cm="1">
        <f t="array" ref="G2794">IF(SUMIF('BDD de référence'!$B$6:$B$4786,A2794,'BDD de référence'!$I$6:$I$4786)&gt;0,IFERROR((VLOOKUP(E2794,'Volet 1 - Domaines 2&amp;3'!$A$39:$L$43,11,0)*D2794+VLOOKUP(E2794,'Volet 1 - Domaines 2&amp;3'!$A$39:$L$43,12,0))*$B$6,error),"")</f>
        <v/>
      </c>
      <c r="H2794" s="119" t="str" cm="1">
        <f t="array" ref="H2794">IF(SUMIF('BDD de référence'!$B$6:$B$4786,A2794,'BDD de référence'!$J$6:$J$4786)&gt;0,IFERROR((VLOOKUP(E2794,'Volet 1 - Domaines 2&amp;3'!$A$39:$L$43,11,0)*D2794+VLOOKUP(E2794,'Volet 1 - Domaines 2&amp;3'!$A$39:$L$43,12,0))*$B$6,error),"")</f>
        <v/>
      </c>
      <c r="I2794" s="119">
        <f>IFERROR((VLOOKUP(E2794,'Simulations - Consolidé'!$A$41:$P$45,15,0)*D2794+VLOOKUP(E2794,'Simulations - Consolidé'!$A$41:$P$45,16,0)),"")*$C$6</f>
        <v>18358.70143990597</v>
      </c>
      <c r="J2794" s="167">
        <v>11204.73</v>
      </c>
      <c r="K2794" s="167">
        <v>13445.68</v>
      </c>
      <c r="L2794" s="167">
        <v>9769.0400000000009</v>
      </c>
      <c r="M2794" s="167">
        <v>11722.85</v>
      </c>
      <c r="N2794" s="167">
        <v>6831.74</v>
      </c>
      <c r="O2794" s="167">
        <v>8198.09</v>
      </c>
    </row>
    <row r="2795" spans="1:15">
      <c r="A2795" s="1" t="s">
        <v>11752</v>
      </c>
      <c r="B2795" s="1" t="str">
        <f>VLOOKUP(A2795,'BDD de référence'!$B$5:$D$5006,3,0)</f>
        <v>9704</v>
      </c>
      <c r="C2795" s="1" t="str">
        <f>VLOOKUP(A2795,'BDD de référence'!$B$5:$E$5006,4,0)</f>
        <v>La Réunion</v>
      </c>
      <c r="D2795" s="201">
        <v>3043</v>
      </c>
      <c r="E2795" s="189" t="str">
        <f t="shared" si="43"/>
        <v>Tranche A</v>
      </c>
      <c r="F2795" s="119">
        <f>IFERROR((VLOOKUP(E2795,'Simulations - Consolidé'!$A$41:$P$45,13,0)*D2795+VLOOKUP(E2795,'Simulations - Consolidé'!$A$41:$P$45,14,0)),"")*$B$6</f>
        <v>17517.042857142857</v>
      </c>
      <c r="G2795" s="119" t="str" cm="1">
        <f t="array" ref="G2795">IF(SUMIF('BDD de référence'!$B$6:$B$4786,A2795,'BDD de référence'!$I$6:$I$4786)&gt;0,IFERROR((VLOOKUP(E2795,'Volet 1 - Domaines 2&amp;3'!$A$39:$L$43,11,0)*D2795+VLOOKUP(E2795,'Volet 1 - Domaines 2&amp;3'!$A$39:$L$43,12,0))*$B$6,error),"")</f>
        <v/>
      </c>
      <c r="H2795" s="119" t="str" cm="1">
        <f t="array" ref="H2795">IF(SUMIF('BDD de référence'!$B$6:$B$4786,A2795,'BDD de référence'!$J$6:$J$4786)&gt;0,IFERROR((VLOOKUP(E2795,'Volet 1 - Domaines 2&amp;3'!$A$39:$L$43,11,0)*D2795+VLOOKUP(E2795,'Volet 1 - Domaines 2&amp;3'!$A$39:$L$43,12,0))*$B$6,error),"")</f>
        <v/>
      </c>
      <c r="I2795" s="119">
        <f>IFERROR((VLOOKUP(E2795,'Simulations - Consolidé'!$A$41:$P$45,15,0)*D2795+VLOOKUP(E2795,'Simulations - Consolidé'!$A$41:$P$45,16,0)),"")*$C$6</f>
        <v>7615.0128919860617</v>
      </c>
      <c r="J2795" s="167">
        <v>5307.8600000000006</v>
      </c>
      <c r="K2795" s="167">
        <v>6369.4400000000005</v>
      </c>
      <c r="L2795" s="167">
        <v>4710.0700000000006</v>
      </c>
      <c r="M2795" s="167">
        <v>5652.09</v>
      </c>
      <c r="N2795" s="167">
        <v>4945.6000000000004</v>
      </c>
      <c r="O2795" s="167">
        <v>5934.72</v>
      </c>
    </row>
    <row r="2796" spans="1:15">
      <c r="A2796" s="1" t="s">
        <v>11739</v>
      </c>
      <c r="B2796" s="1" t="str">
        <f>VLOOKUP(A2796,'BDD de référence'!$B$5:$D$5006,3,0)</f>
        <v>9704</v>
      </c>
      <c r="C2796" s="1" t="str">
        <f>VLOOKUP(A2796,'BDD de référence'!$B$5:$E$5006,4,0)</f>
        <v>La Réunion</v>
      </c>
      <c r="D2796" s="201">
        <v>4389</v>
      </c>
      <c r="E2796" s="189" t="str">
        <f t="shared" si="43"/>
        <v>Tranche A</v>
      </c>
      <c r="F2796" s="119">
        <f>IFERROR((VLOOKUP(E2796,'Simulations - Consolidé'!$A$41:$P$45,13,0)*D2796+VLOOKUP(E2796,'Simulations - Consolidé'!$A$41:$P$45,14,0)),"")*$B$6</f>
        <v>18497.7</v>
      </c>
      <c r="G2796" s="119" t="str" cm="1">
        <f t="array" ref="G2796">IF(SUMIF('BDD de référence'!$B$6:$B$4786,A2796,'BDD de référence'!$I$6:$I$4786)&gt;0,IFERROR((VLOOKUP(E2796,'Volet 1 - Domaines 2&amp;3'!$A$39:$L$43,11,0)*D2796+VLOOKUP(E2796,'Volet 1 - Domaines 2&amp;3'!$A$39:$L$43,12,0))*$B$6,error),"")</f>
        <v/>
      </c>
      <c r="H2796" s="119" t="str" cm="1">
        <f t="array" ref="H2796">IF(SUMIF('BDD de référence'!$B$6:$B$4786,A2796,'BDD de référence'!$J$6:$J$4786)&gt;0,IFERROR((VLOOKUP(E2796,'Volet 1 - Domaines 2&amp;3'!$A$39:$L$43,11,0)*D2796+VLOOKUP(E2796,'Volet 1 - Domaines 2&amp;3'!$A$39:$L$43,12,0))*$B$6,error),"")</f>
        <v/>
      </c>
      <c r="I2796" s="119">
        <f>IFERROR((VLOOKUP(E2796,'Simulations - Consolidé'!$A$41:$P$45,15,0)*D2796+VLOOKUP(E2796,'Simulations - Consolidé'!$A$41:$P$45,16,0)),"")*$C$6</f>
        <v>8041.3243902439026</v>
      </c>
      <c r="J2796" s="167">
        <v>5628.34</v>
      </c>
      <c r="K2796" s="167">
        <v>6754.01</v>
      </c>
      <c r="L2796" s="167">
        <v>4950.42</v>
      </c>
      <c r="M2796" s="167">
        <v>5940.51</v>
      </c>
      <c r="N2796" s="167">
        <v>5105.84</v>
      </c>
      <c r="O2796" s="167">
        <v>6127.01</v>
      </c>
    </row>
    <row r="2797" spans="1:15">
      <c r="A2797" s="1" t="s">
        <v>11657</v>
      </c>
      <c r="B2797" s="1" t="str">
        <f>VLOOKUP(A2797,'BDD de référence'!$B$5:$D$5006,3,0)</f>
        <v>9704</v>
      </c>
      <c r="C2797" s="1" t="str">
        <f>VLOOKUP(A2797,'BDD de référence'!$B$5:$E$5006,4,0)</f>
        <v>La Réunion</v>
      </c>
      <c r="D2797" s="201">
        <v>22227.5</v>
      </c>
      <c r="E2797" s="189" t="str">
        <f t="shared" si="43"/>
        <v>Tranche B</v>
      </c>
      <c r="F2797" s="119">
        <f>IFERROR((VLOOKUP(E2797,'Simulations - Consolidé'!$A$41:$P$45,13,0)*D2797+VLOOKUP(E2797,'Simulations - Consolidé'!$A$41:$P$45,14,0)),"")*$B$6</f>
        <v>40441.354838709674</v>
      </c>
      <c r="G2797" s="119" t="str" cm="1">
        <f t="array" ref="G2797">IF(SUMIF('BDD de référence'!$B$6:$B$4786,A2797,'BDD de référence'!$I$6:$I$4786)&gt;0,IFERROR((VLOOKUP(E2797,'Volet 1 - Domaines 2&amp;3'!$A$39:$L$43,11,0)*D2797+VLOOKUP(E2797,'Volet 1 - Domaines 2&amp;3'!$A$39:$L$43,12,0))*$B$6,error),"")</f>
        <v/>
      </c>
      <c r="H2797" s="119" t="str" cm="1">
        <f t="array" ref="H2797">IF(SUMIF('BDD de référence'!$B$6:$B$4786,A2797,'BDD de référence'!$J$6:$J$4786)&gt;0,IFERROR((VLOOKUP(E2797,'Volet 1 - Domaines 2&amp;3'!$A$39:$L$43,11,0)*D2797+VLOOKUP(E2797,'Volet 1 - Domaines 2&amp;3'!$A$39:$L$43,12,0))*$B$6,error),"")</f>
        <v/>
      </c>
      <c r="I2797" s="119">
        <f>IFERROR((VLOOKUP(E2797,'Simulations - Consolidé'!$A$41:$P$45,15,0)*D2797+VLOOKUP(E2797,'Simulations - Consolidé'!$A$41:$P$45,16,0)),"")*$C$6</f>
        <v>17580.675059008652</v>
      </c>
      <c r="J2797" s="167">
        <v>10752.76</v>
      </c>
      <c r="K2797" s="167">
        <v>12903.32</v>
      </c>
      <c r="L2797" s="167">
        <v>9510.09</v>
      </c>
      <c r="M2797" s="167">
        <v>11412.11</v>
      </c>
      <c r="N2797" s="167">
        <v>6644.7</v>
      </c>
      <c r="O2797" s="167">
        <v>7973.64</v>
      </c>
    </row>
    <row r="2798" spans="1:15">
      <c r="A2798" s="1" t="s">
        <v>11722</v>
      </c>
      <c r="B2798" s="1" t="str">
        <f>VLOOKUP(A2798,'BDD de référence'!$B$5:$D$5006,3,0)</f>
        <v>9704</v>
      </c>
      <c r="C2798" s="1" t="str">
        <f>VLOOKUP(A2798,'BDD de référence'!$B$5:$E$5006,4,0)</f>
        <v>La Réunion</v>
      </c>
      <c r="D2798" s="201">
        <v>6665.5</v>
      </c>
      <c r="E2798" s="189" t="str">
        <f t="shared" si="43"/>
        <v>Tranche A</v>
      </c>
      <c r="F2798" s="119">
        <f>IFERROR((VLOOKUP(E2798,'Simulations - Consolidé'!$A$41:$P$45,13,0)*D2798+VLOOKUP(E2798,'Simulations - Consolidé'!$A$41:$P$45,14,0)),"")*$B$6</f>
        <v>20156.292857142857</v>
      </c>
      <c r="G2798" s="119" t="str" cm="1">
        <f t="array" ref="G2798">IF(SUMIF('BDD de référence'!$B$6:$B$4786,A2798,'BDD de référence'!$I$6:$I$4786)&gt;0,IFERROR((VLOOKUP(E2798,'Volet 1 - Domaines 2&amp;3'!$A$39:$L$43,11,0)*D2798+VLOOKUP(E2798,'Volet 1 - Domaines 2&amp;3'!$A$39:$L$43,12,0))*$B$6,error),"")</f>
        <v/>
      </c>
      <c r="H2798" s="119" t="str" cm="1">
        <f t="array" ref="H2798">IF(SUMIF('BDD de référence'!$B$6:$B$4786,A2798,'BDD de référence'!$J$6:$J$4786)&gt;0,IFERROR((VLOOKUP(E2798,'Volet 1 - Domaines 2&amp;3'!$A$39:$L$43,11,0)*D2798+VLOOKUP(E2798,'Volet 1 - Domaines 2&amp;3'!$A$39:$L$43,12,0))*$B$6,error),"")</f>
        <v/>
      </c>
      <c r="I2798" s="119">
        <f>IFERROR((VLOOKUP(E2798,'Simulations - Consolidé'!$A$41:$P$45,15,0)*D2798+VLOOKUP(E2798,'Simulations - Consolidé'!$A$41:$P$45,16,0)),"")*$C$6</f>
        <v>8762.3482578397216</v>
      </c>
      <c r="J2798" s="167">
        <v>6170.3600000000006</v>
      </c>
      <c r="K2798" s="167">
        <v>7404.4400000000005</v>
      </c>
      <c r="L2798" s="167">
        <v>5356.95</v>
      </c>
      <c r="M2798" s="167">
        <v>6428.34</v>
      </c>
      <c r="N2798" s="167">
        <v>5376.85</v>
      </c>
      <c r="O2798" s="167">
        <v>6452.22</v>
      </c>
    </row>
    <row r="2799" spans="1:15">
      <c r="A2799" s="1" t="s">
        <v>11717</v>
      </c>
      <c r="B2799" s="1" t="str">
        <f>VLOOKUP(A2799,'BDD de référence'!$B$5:$D$5006,3,0)</f>
        <v>9704</v>
      </c>
      <c r="C2799" s="1" t="str">
        <f>VLOOKUP(A2799,'BDD de référence'!$B$5:$E$5006,4,0)</f>
        <v>La Réunion</v>
      </c>
      <c r="D2799" s="201">
        <v>7224</v>
      </c>
      <c r="E2799" s="189" t="str">
        <f t="shared" si="43"/>
        <v>Tranche B</v>
      </c>
      <c r="F2799" s="119">
        <f>IFERROR((VLOOKUP(E2799,'Simulations - Consolidé'!$A$41:$P$45,13,0)*D2799+VLOOKUP(E2799,'Simulations - Consolidé'!$A$41:$P$45,14,0)),"")*$B$6</f>
        <v>20694.812903225804</v>
      </c>
      <c r="G2799" s="119" t="str" cm="1">
        <f t="array" ref="G2799">IF(SUMIF('BDD de référence'!$B$6:$B$4786,A2799,'BDD de référence'!$I$6:$I$4786)&gt;0,IFERROR((VLOOKUP(E2799,'Volet 1 - Domaines 2&amp;3'!$A$39:$L$43,11,0)*D2799+VLOOKUP(E2799,'Volet 1 - Domaines 2&amp;3'!$A$39:$L$43,12,0))*$B$6,error),"")</f>
        <v/>
      </c>
      <c r="H2799" s="119" t="str" cm="1">
        <f t="array" ref="H2799">IF(SUMIF('BDD de référence'!$B$6:$B$4786,A2799,'BDD de référence'!$J$6:$J$4786)&gt;0,IFERROR((VLOOKUP(E2799,'Volet 1 - Domaines 2&amp;3'!$A$39:$L$43,11,0)*D2799+VLOOKUP(E2799,'Volet 1 - Domaines 2&amp;3'!$A$39:$L$43,12,0))*$B$6,error),"")</f>
        <v/>
      </c>
      <c r="I2799" s="119">
        <f>IFERROR((VLOOKUP(E2799,'Simulations - Consolidé'!$A$41:$P$45,15,0)*D2799+VLOOKUP(E2799,'Simulations - Consolidé'!$A$41:$P$45,16,0)),"")*$C$6</f>
        <v>8996.4538158929972</v>
      </c>
      <c r="J2799" s="167">
        <v>6316.25</v>
      </c>
      <c r="K2799" s="167">
        <v>7579.5</v>
      </c>
      <c r="L2799" s="167">
        <v>5476.89</v>
      </c>
      <c r="M2799" s="167">
        <v>6572.27</v>
      </c>
      <c r="N2799" s="167">
        <v>5434.74</v>
      </c>
      <c r="O2799" s="167">
        <v>6521.6900000000005</v>
      </c>
    </row>
    <row r="2800" spans="1:15">
      <c r="A2800" s="1" t="s">
        <v>11686</v>
      </c>
      <c r="B2800" s="1" t="str">
        <f>VLOOKUP(A2800,'BDD de référence'!$B$5:$D$5006,3,0)</f>
        <v>9704</v>
      </c>
      <c r="C2800" s="1" t="str">
        <f>VLOOKUP(A2800,'BDD de référence'!$B$5:$E$5006,4,0)</f>
        <v>La Réunion</v>
      </c>
      <c r="D2800" s="201">
        <v>28908</v>
      </c>
      <c r="E2800" s="189" t="str">
        <f t="shared" si="43"/>
        <v>Tranche C</v>
      </c>
      <c r="F2800" s="119">
        <f>IFERROR((VLOOKUP(E2800,'Simulations - Consolidé'!$A$41:$P$45,13,0)*D2800+VLOOKUP(E2800,'Simulations - Consolidé'!$A$41:$P$45,14,0)),"")*$B$6</f>
        <v>43477.463132530116</v>
      </c>
      <c r="G2800" s="119" t="str" cm="1">
        <f t="array" ref="G2800">IF(SUMIF('BDD de référence'!$B$6:$B$4786,A2800,'BDD de référence'!$I$6:$I$4786)&gt;0,IFERROR((VLOOKUP(E2800,'Volet 1 - Domaines 2&amp;3'!$A$39:$L$43,11,0)*D2800+VLOOKUP(E2800,'Volet 1 - Domaines 2&amp;3'!$A$39:$L$43,12,0))*$B$6,error),"")</f>
        <v/>
      </c>
      <c r="H2800" s="119" t="str" cm="1">
        <f t="array" ref="H2800">IF(SUMIF('BDD de référence'!$B$6:$B$4786,A2800,'BDD de référence'!$J$6:$J$4786)&gt;0,IFERROR((VLOOKUP(E2800,'Volet 1 - Domaines 2&amp;3'!$A$39:$L$43,11,0)*D2800+VLOOKUP(E2800,'Volet 1 - Domaines 2&amp;3'!$A$39:$L$43,12,0))*$B$6,error),"")</f>
        <v/>
      </c>
      <c r="I2800" s="119">
        <f>IFERROR((VLOOKUP(E2800,'Simulations - Consolidé'!$A$41:$P$45,15,0)*D2800+VLOOKUP(E2800,'Simulations - Consolidé'!$A$41:$P$45,16,0)),"")*$C$6</f>
        <v>18900.532753452837</v>
      </c>
      <c r="J2800" s="167">
        <v>11528.19</v>
      </c>
      <c r="K2800" s="167">
        <v>13833.83</v>
      </c>
      <c r="L2800" s="167">
        <v>9930.76</v>
      </c>
      <c r="M2800" s="167">
        <v>11916.92</v>
      </c>
      <c r="N2800" s="167">
        <v>6975.5</v>
      </c>
      <c r="O2800" s="167">
        <v>8370.6</v>
      </c>
    </row>
    <row r="2801" spans="1:15">
      <c r="A2801" s="1" t="s">
        <v>11735</v>
      </c>
      <c r="B2801" s="1" t="str">
        <f>VLOOKUP(A2801,'BDD de référence'!$B$5:$D$5006,3,0)</f>
        <v>9704</v>
      </c>
      <c r="C2801" s="1" t="str">
        <f>VLOOKUP(A2801,'BDD de référence'!$B$5:$E$5006,4,0)</f>
        <v>La Réunion</v>
      </c>
      <c r="D2801" s="201">
        <v>4929</v>
      </c>
      <c r="E2801" s="189" t="str">
        <f t="shared" si="43"/>
        <v>Tranche A</v>
      </c>
      <c r="F2801" s="119">
        <f>IFERROR((VLOOKUP(E2801,'Simulations - Consolidé'!$A$41:$P$45,13,0)*D2801+VLOOKUP(E2801,'Simulations - Consolidé'!$A$41:$P$45,14,0)),"")*$B$6</f>
        <v>18891.12857142857</v>
      </c>
      <c r="G2801" s="119" t="str" cm="1">
        <f t="array" ref="G2801">IF(SUMIF('BDD de référence'!$B$6:$B$4786,A2801,'BDD de référence'!$I$6:$I$4786)&gt;0,IFERROR((VLOOKUP(E2801,'Volet 1 - Domaines 2&amp;3'!$A$39:$L$43,11,0)*D2801+VLOOKUP(E2801,'Volet 1 - Domaines 2&amp;3'!$A$39:$L$43,12,0))*$B$6,error),"")</f>
        <v/>
      </c>
      <c r="H2801" s="119" t="str" cm="1">
        <f t="array" ref="H2801">IF(SUMIF('BDD de référence'!$B$6:$B$4786,A2801,'BDD de référence'!$J$6:$J$4786)&gt;0,IFERROR((VLOOKUP(E2801,'Volet 1 - Domaines 2&amp;3'!$A$39:$L$43,11,0)*D2801+VLOOKUP(E2801,'Volet 1 - Domaines 2&amp;3'!$A$39:$L$43,12,0))*$B$6,error),"")</f>
        <v/>
      </c>
      <c r="I2801" s="119">
        <f>IFERROR((VLOOKUP(E2801,'Simulations - Consolidé'!$A$41:$P$45,15,0)*D2801+VLOOKUP(E2801,'Simulations - Consolidé'!$A$41:$P$45,16,0)),"")*$C$6</f>
        <v>8212.3557491289193</v>
      </c>
      <c r="J2801" s="167">
        <v>5756.91</v>
      </c>
      <c r="K2801" s="167">
        <v>6908.3</v>
      </c>
      <c r="L2801" s="167">
        <v>5046.8500000000004</v>
      </c>
      <c r="M2801" s="167">
        <v>6056.22</v>
      </c>
      <c r="N2801" s="167">
        <v>5170.13</v>
      </c>
      <c r="O2801" s="167">
        <v>6204.16</v>
      </c>
    </row>
    <row r="2802" spans="1:15">
      <c r="A2802" s="1" t="s">
        <v>11662</v>
      </c>
      <c r="B2802" s="1" t="str">
        <f>VLOOKUP(A2802,'BDD de référence'!$B$5:$D$5006,3,0)</f>
        <v>9704</v>
      </c>
      <c r="C2802" s="1" t="str">
        <f>VLOOKUP(A2802,'BDD de référence'!$B$5:$E$5006,4,0)</f>
        <v>La Réunion</v>
      </c>
      <c r="D2802" s="201">
        <v>19275</v>
      </c>
      <c r="E2802" s="189" t="str">
        <f t="shared" si="43"/>
        <v>Tranche B</v>
      </c>
      <c r="F2802" s="119">
        <f>IFERROR((VLOOKUP(E2802,'Simulations - Consolidé'!$A$41:$P$45,13,0)*D2802+VLOOKUP(E2802,'Simulations - Consolidé'!$A$41:$P$45,14,0)),"")*$B$6</f>
        <v>36555.483870967742</v>
      </c>
      <c r="G2802" s="119" t="str" cm="1">
        <f t="array" ref="G2802">IF(SUMIF('BDD de référence'!$B$6:$B$4786,A2802,'BDD de référence'!$I$6:$I$4786)&gt;0,IFERROR((VLOOKUP(E2802,'Volet 1 - Domaines 2&amp;3'!$A$39:$L$43,11,0)*D2802+VLOOKUP(E2802,'Volet 1 - Domaines 2&amp;3'!$A$39:$L$43,12,0))*$B$6,error),"")</f>
        <v/>
      </c>
      <c r="H2802" s="119" t="str" cm="1">
        <f t="array" ref="H2802">IF(SUMIF('BDD de référence'!$B$6:$B$4786,A2802,'BDD de référence'!$J$6:$J$4786)&gt;0,IFERROR((VLOOKUP(E2802,'Volet 1 - Domaines 2&amp;3'!$A$39:$L$43,11,0)*D2802+VLOOKUP(E2802,'Volet 1 - Domaines 2&amp;3'!$A$39:$L$43,12,0))*$B$6,error),"")</f>
        <v/>
      </c>
      <c r="I2802" s="119">
        <f>IFERROR((VLOOKUP(E2802,'Simulations - Consolidé'!$A$41:$P$45,15,0)*D2802+VLOOKUP(E2802,'Simulations - Consolidé'!$A$41:$P$45,16,0)),"")*$C$6</f>
        <v>15891.408339889849</v>
      </c>
      <c r="J2802" s="167">
        <v>9879.7100000000009</v>
      </c>
      <c r="K2802" s="167">
        <v>11855.66</v>
      </c>
      <c r="L2802" s="167">
        <v>8716.4</v>
      </c>
      <c r="M2802" s="167">
        <v>10459.68</v>
      </c>
      <c r="N2802" s="167">
        <v>6406.6</v>
      </c>
      <c r="O2802" s="167">
        <v>7687.92</v>
      </c>
    </row>
    <row r="2803" spans="1:15">
      <c r="A2803" s="1" t="s">
        <v>11770</v>
      </c>
      <c r="B2803" s="1" t="str">
        <f>VLOOKUP(A2803,'BDD de référence'!$B$5:$D$5006,3,0)</f>
        <v>9704</v>
      </c>
      <c r="C2803" s="1" t="str">
        <f>VLOOKUP(A2803,'BDD de référence'!$B$5:$E$5006,4,0)</f>
        <v>La Réunion</v>
      </c>
      <c r="D2803" s="201">
        <v>538.5</v>
      </c>
      <c r="E2803" s="189" t="str">
        <f t="shared" si="43"/>
        <v>Tranche A</v>
      </c>
      <c r="F2803" s="119">
        <f>IFERROR((VLOOKUP(E2803,'Simulations - Consolidé'!$A$41:$P$45,13,0)*D2803+VLOOKUP(E2803,'Simulations - Consolidé'!$A$41:$P$45,14,0)),"")*$B$6</f>
        <v>15692.335714285713</v>
      </c>
      <c r="G2803" s="119" t="str" cm="1">
        <f t="array" ref="G2803">IF(SUMIF('BDD de référence'!$B$6:$B$4786,A2803,'BDD de référence'!$I$6:$I$4786)&gt;0,IFERROR((VLOOKUP(E2803,'Volet 1 - Domaines 2&amp;3'!$A$39:$L$43,11,0)*D2803+VLOOKUP(E2803,'Volet 1 - Domaines 2&amp;3'!$A$39:$L$43,12,0))*$B$6,error),"")</f>
        <v/>
      </c>
      <c r="H2803" s="119" t="str" cm="1">
        <f t="array" ref="H2803">IF(SUMIF('BDD de référence'!$B$6:$B$4786,A2803,'BDD de référence'!$J$6:$J$4786)&gt;0,IFERROR((VLOOKUP(E2803,'Volet 1 - Domaines 2&amp;3'!$A$39:$L$43,11,0)*D2803+VLOOKUP(E2803,'Volet 1 - Domaines 2&amp;3'!$A$39:$L$43,12,0))*$B$6,error),"")</f>
        <v/>
      </c>
      <c r="I2803" s="119">
        <f>IFERROR((VLOOKUP(E2803,'Simulations - Consolidé'!$A$41:$P$45,15,0)*D2803+VLOOKUP(E2803,'Simulations - Consolidé'!$A$41:$P$45,16,0)),"")*$C$6</f>
        <v>6821.7757839721253</v>
      </c>
      <c r="J2803" s="167">
        <v>4711.55</v>
      </c>
      <c r="K2803" s="167">
        <v>5653.86</v>
      </c>
      <c r="L2803" s="167">
        <v>4262.84</v>
      </c>
      <c r="M2803" s="167">
        <v>5115.41</v>
      </c>
      <c r="N2803" s="167">
        <v>4647.45</v>
      </c>
      <c r="O2803" s="167">
        <v>5576.94</v>
      </c>
    </row>
    <row r="2804" spans="1:15">
      <c r="A2804" s="1" t="s">
        <v>11673</v>
      </c>
      <c r="B2804" s="1" t="str">
        <f>VLOOKUP(A2804,'BDD de référence'!$B$5:$D$5006,3,0)</f>
        <v>9704</v>
      </c>
      <c r="C2804" s="1" t="str">
        <f>VLOOKUP(A2804,'BDD de référence'!$B$5:$E$5006,4,0)</f>
        <v>La Réunion</v>
      </c>
      <c r="D2804" s="201">
        <v>16089</v>
      </c>
      <c r="E2804" s="189" t="str">
        <f t="shared" si="43"/>
        <v>Tranche B</v>
      </c>
      <c r="F2804" s="119">
        <f>IFERROR((VLOOKUP(E2804,'Simulations - Consolidé'!$A$41:$P$45,13,0)*D2804+VLOOKUP(E2804,'Simulations - Consolidé'!$A$41:$P$45,14,0)),"")*$B$6</f>
        <v>32362.296774193546</v>
      </c>
      <c r="G2804" s="119" t="str" cm="1">
        <f t="array" ref="G2804">IF(SUMIF('BDD de référence'!$B$6:$B$4786,A2804,'BDD de référence'!$I$6:$I$4786)&gt;0,IFERROR((VLOOKUP(E2804,'Volet 1 - Domaines 2&amp;3'!$A$39:$L$43,11,0)*D2804+VLOOKUP(E2804,'Volet 1 - Domaines 2&amp;3'!$A$39:$L$43,12,0))*$B$6,error),"")</f>
        <v/>
      </c>
      <c r="H2804" s="119" t="str" cm="1">
        <f t="array" ref="H2804">IF(SUMIF('BDD de référence'!$B$6:$B$4786,A2804,'BDD de référence'!$J$6:$J$4786)&gt;0,IFERROR((VLOOKUP(E2804,'Volet 1 - Domaines 2&amp;3'!$A$39:$L$43,11,0)*D2804+VLOOKUP(E2804,'Volet 1 - Domaines 2&amp;3'!$A$39:$L$43,12,0))*$B$6,error),"")</f>
        <v/>
      </c>
      <c r="I2804" s="119">
        <f>IFERROR((VLOOKUP(E2804,'Simulations - Consolidé'!$A$41:$P$45,15,0)*D2804+VLOOKUP(E2804,'Simulations - Consolidé'!$A$41:$P$45,16,0)),"")*$C$6</f>
        <v>14068.545082612116</v>
      </c>
      <c r="J2804" s="167">
        <v>8937.61</v>
      </c>
      <c r="K2804" s="167">
        <v>10725.14</v>
      </c>
      <c r="L2804" s="167">
        <v>7859.95</v>
      </c>
      <c r="M2804" s="167">
        <v>9431.94</v>
      </c>
      <c r="N2804" s="167">
        <v>6149.66</v>
      </c>
      <c r="O2804" s="167">
        <v>7379.6</v>
      </c>
    </row>
    <row r="2805" spans="1:15">
      <c r="A2805" s="1" t="s">
        <v>11665</v>
      </c>
      <c r="B2805" s="1" t="str">
        <f>VLOOKUP(A2805,'BDD de référence'!$B$5:$D$5006,3,0)</f>
        <v>9704</v>
      </c>
      <c r="C2805" s="1" t="str">
        <f>VLOOKUP(A2805,'BDD de référence'!$B$5:$E$5006,4,0)</f>
        <v>La Réunion</v>
      </c>
      <c r="D2805" s="201">
        <v>19066.5</v>
      </c>
      <c r="E2805" s="189" t="str">
        <f t="shared" si="43"/>
        <v>Tranche B</v>
      </c>
      <c r="F2805" s="119">
        <f>IFERROR((VLOOKUP(E2805,'Simulations - Consolidé'!$A$41:$P$45,13,0)*D2805+VLOOKUP(E2805,'Simulations - Consolidé'!$A$41:$P$45,14,0)),"")*$B$6</f>
        <v>36281.070967741929</v>
      </c>
      <c r="G2805" s="119" t="str" cm="1">
        <f t="array" ref="G2805">IF(SUMIF('BDD de référence'!$B$6:$B$4786,A2805,'BDD de référence'!$I$6:$I$4786)&gt;0,IFERROR((VLOOKUP(E2805,'Volet 1 - Domaines 2&amp;3'!$A$39:$L$43,11,0)*D2805+VLOOKUP(E2805,'Volet 1 - Domaines 2&amp;3'!$A$39:$L$43,12,0))*$B$6,error),"")</f>
        <v/>
      </c>
      <c r="H2805" s="119" t="str" cm="1">
        <f t="array" ref="H2805">IF(SUMIF('BDD de référence'!$B$6:$B$4786,A2805,'BDD de référence'!$J$6:$J$4786)&gt;0,IFERROR((VLOOKUP(E2805,'Volet 1 - Domaines 2&amp;3'!$A$39:$L$43,11,0)*D2805+VLOOKUP(E2805,'Volet 1 - Domaines 2&amp;3'!$A$39:$L$43,12,0))*$B$6,error),"")</f>
        <v/>
      </c>
      <c r="I2805" s="119">
        <f>IFERROR((VLOOKUP(E2805,'Simulations - Consolidé'!$A$41:$P$45,15,0)*D2805+VLOOKUP(E2805,'Simulations - Consolidé'!$A$41:$P$45,16,0)),"")*$C$6</f>
        <v>15772.115499606609</v>
      </c>
      <c r="J2805" s="167">
        <v>9818.06</v>
      </c>
      <c r="K2805" s="167">
        <v>11781.68</v>
      </c>
      <c r="L2805" s="167">
        <v>8660.35</v>
      </c>
      <c r="M2805" s="167">
        <v>10392.42</v>
      </c>
      <c r="N2805" s="167">
        <v>6389.7800000000007</v>
      </c>
      <c r="O2805" s="167">
        <v>7667.74</v>
      </c>
    </row>
    <row r="2806" spans="1:15">
      <c r="A2806" s="1" t="s">
        <v>11724</v>
      </c>
      <c r="B2806" s="1" t="str">
        <f>VLOOKUP(A2806,'BDD de référence'!$B$5:$D$5006,3,0)</f>
        <v>9704</v>
      </c>
      <c r="C2806" s="1" t="str">
        <f>VLOOKUP(A2806,'BDD de référence'!$B$5:$E$5006,4,0)</f>
        <v>La Réunion</v>
      </c>
      <c r="D2806" s="201">
        <v>6625.5</v>
      </c>
      <c r="E2806" s="189" t="str">
        <f t="shared" si="43"/>
        <v>Tranche A</v>
      </c>
      <c r="F2806" s="119">
        <f>IFERROR((VLOOKUP(E2806,'Simulations - Consolidé'!$A$41:$P$45,13,0)*D2806+VLOOKUP(E2806,'Simulations - Consolidé'!$A$41:$P$45,14,0)),"")*$B$6</f>
        <v>20127.149999999998</v>
      </c>
      <c r="G2806" s="119" t="str" cm="1">
        <f t="array" ref="G2806">IF(SUMIF('BDD de référence'!$B$6:$B$4786,A2806,'BDD de référence'!$I$6:$I$4786)&gt;0,IFERROR((VLOOKUP(E2806,'Volet 1 - Domaines 2&amp;3'!$A$39:$L$43,11,0)*D2806+VLOOKUP(E2806,'Volet 1 - Domaines 2&amp;3'!$A$39:$L$43,12,0))*$B$6,error),"")</f>
        <v/>
      </c>
      <c r="H2806" s="119" t="str" cm="1">
        <f t="array" ref="H2806">IF(SUMIF('BDD de référence'!$B$6:$B$4786,A2806,'BDD de référence'!$J$6:$J$4786)&gt;0,IFERROR((VLOOKUP(E2806,'Volet 1 - Domaines 2&amp;3'!$A$39:$L$43,11,0)*D2806+VLOOKUP(E2806,'Volet 1 - Domaines 2&amp;3'!$A$39:$L$43,12,0))*$B$6,error),"")</f>
        <v/>
      </c>
      <c r="I2806" s="119">
        <f>IFERROR((VLOOKUP(E2806,'Simulations - Consolidé'!$A$41:$P$45,15,0)*D2806+VLOOKUP(E2806,'Simulations - Consolidé'!$A$41:$P$45,16,0)),"")*$C$6</f>
        <v>8749.6792682926825</v>
      </c>
      <c r="J2806" s="167">
        <v>6160.84</v>
      </c>
      <c r="K2806" s="167">
        <v>7393.01</v>
      </c>
      <c r="L2806" s="167">
        <v>5349.8</v>
      </c>
      <c r="M2806" s="167">
        <v>6419.76</v>
      </c>
      <c r="N2806" s="167">
        <v>5372.09</v>
      </c>
      <c r="O2806" s="167">
        <v>6446.51</v>
      </c>
    </row>
    <row r="2807" spans="1:15">
      <c r="A2807" s="1" t="s">
        <v>8105</v>
      </c>
      <c r="B2807" s="1" t="str">
        <f>VLOOKUP(A2807,'BDD de référence'!$B$5:$D$5006,3,0)</f>
        <v>9704</v>
      </c>
      <c r="C2807" s="1" t="str">
        <f>VLOOKUP(A2807,'BDD de référence'!$B$5:$E$5006,4,0)</f>
        <v>La Réunion</v>
      </c>
      <c r="D2807" s="201">
        <v>9583</v>
      </c>
      <c r="E2807" s="189" t="str">
        <f t="shared" si="43"/>
        <v>Tranche B</v>
      </c>
      <c r="F2807" s="119">
        <f>IFERROR((VLOOKUP(E2807,'Simulations - Consolidé'!$A$41:$P$45,13,0)*D2807+VLOOKUP(E2807,'Simulations - Consolidé'!$A$41:$P$45,14,0)),"")*$B$6</f>
        <v>23799.561290322581</v>
      </c>
      <c r="G2807" s="119" t="str" cm="1">
        <f t="array" ref="G2807">IF(SUMIF('BDD de référence'!$B$6:$B$4786,A2807,'BDD de référence'!$I$6:$I$4786)&gt;0,IFERROR((VLOOKUP(E2807,'Volet 1 - Domaines 2&amp;3'!$A$39:$L$43,11,0)*D2807+VLOOKUP(E2807,'Volet 1 - Domaines 2&amp;3'!$A$39:$L$43,12,0))*$B$6,error),"")</f>
        <v/>
      </c>
      <c r="H2807" s="119" t="str" cm="1">
        <f t="array" ref="H2807">IF(SUMIF('BDD de référence'!$B$6:$B$4786,A2807,'BDD de référence'!$J$6:$J$4786)&gt;0,IFERROR((VLOOKUP(E2807,'Volet 1 - Domaines 2&amp;3'!$A$39:$L$43,11,0)*D2807+VLOOKUP(E2807,'Volet 1 - Domaines 2&amp;3'!$A$39:$L$43,12,0))*$B$6,error),"")</f>
        <v/>
      </c>
      <c r="I2807" s="119">
        <f>IFERROR((VLOOKUP(E2807,'Simulations - Consolidé'!$A$41:$P$45,15,0)*D2807+VLOOKUP(E2807,'Simulations - Consolidé'!$A$41:$P$45,16,0)),"")*$C$6</f>
        <v>10346.150747442956</v>
      </c>
      <c r="J2807" s="167">
        <v>7013.8</v>
      </c>
      <c r="K2807" s="167">
        <v>8416.56</v>
      </c>
      <c r="L2807" s="167">
        <v>6111.0300000000007</v>
      </c>
      <c r="M2807" s="167">
        <v>7333.24</v>
      </c>
      <c r="N2807" s="167">
        <v>5624.9800000000005</v>
      </c>
      <c r="O2807" s="167">
        <v>6749.9800000000005</v>
      </c>
    </row>
    <row r="2808" spans="1:15">
      <c r="A2808" s="1" t="s">
        <v>11720</v>
      </c>
      <c r="B2808" s="1" t="str">
        <f>VLOOKUP(A2808,'BDD de référence'!$B$5:$D$5006,3,0)</f>
        <v>9704</v>
      </c>
      <c r="C2808" s="1" t="str">
        <f>VLOOKUP(A2808,'BDD de référence'!$B$5:$E$5006,4,0)</f>
        <v>La Réunion</v>
      </c>
      <c r="D2808" s="201">
        <v>6872</v>
      </c>
      <c r="E2808" s="189" t="str">
        <f t="shared" si="43"/>
        <v>Tranche A</v>
      </c>
      <c r="F2808" s="119">
        <f>IFERROR((VLOOKUP(E2808,'Simulations - Consolidé'!$A$41:$P$45,13,0)*D2808+VLOOKUP(E2808,'Simulations - Consolidé'!$A$41:$P$45,14,0)),"")*$B$6</f>
        <v>20306.742857142857</v>
      </c>
      <c r="G2808" s="119" t="str" cm="1">
        <f t="array" ref="G2808">IF(SUMIF('BDD de référence'!$B$6:$B$4786,A2808,'BDD de référence'!$I$6:$I$4786)&gt;0,IFERROR((VLOOKUP(E2808,'Volet 1 - Domaines 2&amp;3'!$A$39:$L$43,11,0)*D2808+VLOOKUP(E2808,'Volet 1 - Domaines 2&amp;3'!$A$39:$L$43,12,0))*$B$6,error),"")</f>
        <v/>
      </c>
      <c r="H2808" s="119" t="str" cm="1">
        <f t="array" ref="H2808">IF(SUMIF('BDD de référence'!$B$6:$B$4786,A2808,'BDD de référence'!$J$6:$J$4786)&gt;0,IFERROR((VLOOKUP(E2808,'Volet 1 - Domaines 2&amp;3'!$A$39:$L$43,11,0)*D2808+VLOOKUP(E2808,'Volet 1 - Domaines 2&amp;3'!$A$39:$L$43,12,0))*$B$6,error),"")</f>
        <v/>
      </c>
      <c r="I2808" s="119">
        <f>IFERROR((VLOOKUP(E2808,'Simulations - Consolidé'!$A$41:$P$45,15,0)*D2808+VLOOKUP(E2808,'Simulations - Consolidé'!$A$41:$P$45,16,0)),"")*$C$6</f>
        <v>8827.7519163763081</v>
      </c>
      <c r="J2808" s="167">
        <v>6219.5300000000007</v>
      </c>
      <c r="K2808" s="167">
        <v>7463.4400000000005</v>
      </c>
      <c r="L2808" s="167">
        <v>5393.8200000000006</v>
      </c>
      <c r="M2808" s="167">
        <v>6472.59</v>
      </c>
      <c r="N2808" s="167">
        <v>5401.4400000000005</v>
      </c>
      <c r="O2808" s="167">
        <v>6481.7300000000005</v>
      </c>
    </row>
    <row r="2809" spans="1:15">
      <c r="A2809" s="1" t="s">
        <v>11733</v>
      </c>
      <c r="B2809" s="1" t="str">
        <f>VLOOKUP(A2809,'BDD de référence'!$B$5:$D$5006,3,0)</f>
        <v>9704</v>
      </c>
      <c r="C2809" s="1" t="str">
        <f>VLOOKUP(A2809,'BDD de référence'!$B$5:$E$5006,4,0)</f>
        <v>La Réunion</v>
      </c>
      <c r="D2809" s="201">
        <v>5369</v>
      </c>
      <c r="E2809" s="189" t="str">
        <f t="shared" si="43"/>
        <v>Tranche A</v>
      </c>
      <c r="F2809" s="119">
        <f>IFERROR((VLOOKUP(E2809,'Simulations - Consolidé'!$A$41:$P$45,13,0)*D2809+VLOOKUP(E2809,'Simulations - Consolidé'!$A$41:$P$45,14,0)),"")*$B$6</f>
        <v>19211.7</v>
      </c>
      <c r="G2809" s="119" t="str" cm="1">
        <f t="array" ref="G2809">IF(SUMIF('BDD de référence'!$B$6:$B$4786,A2809,'BDD de référence'!$I$6:$I$4786)&gt;0,IFERROR((VLOOKUP(E2809,'Volet 1 - Domaines 2&amp;3'!$A$39:$L$43,11,0)*D2809+VLOOKUP(E2809,'Volet 1 - Domaines 2&amp;3'!$A$39:$L$43,12,0))*$B$6,error),"")</f>
        <v/>
      </c>
      <c r="H2809" s="119" t="str" cm="1">
        <f t="array" ref="H2809">IF(SUMIF('BDD de référence'!$B$6:$B$4786,A2809,'BDD de référence'!$J$6:$J$4786)&gt;0,IFERROR((VLOOKUP(E2809,'Volet 1 - Domaines 2&amp;3'!$A$39:$L$43,11,0)*D2809+VLOOKUP(E2809,'Volet 1 - Domaines 2&amp;3'!$A$39:$L$43,12,0))*$B$6,error),"")</f>
        <v/>
      </c>
      <c r="I2809" s="119">
        <f>IFERROR((VLOOKUP(E2809,'Simulations - Consolidé'!$A$41:$P$45,15,0)*D2809+VLOOKUP(E2809,'Simulations - Consolidé'!$A$41:$P$45,16,0)),"")*$C$6</f>
        <v>8351.7146341463413</v>
      </c>
      <c r="J2809" s="167">
        <v>5861.67</v>
      </c>
      <c r="K2809" s="167">
        <v>7034.01</v>
      </c>
      <c r="L2809" s="167">
        <v>5125.42</v>
      </c>
      <c r="M2809" s="167">
        <v>6150.51</v>
      </c>
      <c r="N2809" s="167">
        <v>5222.5</v>
      </c>
      <c r="O2809" s="167">
        <v>6267</v>
      </c>
    </row>
    <row r="2810" spans="1:15">
      <c r="A2810" s="1" t="s">
        <v>11629</v>
      </c>
      <c r="B2810" s="1" t="str">
        <f>VLOOKUP(A2810,'BDD de référence'!$B$5:$D$5006,3,0)</f>
        <v>9704</v>
      </c>
      <c r="C2810" s="1" t="str">
        <f>VLOOKUP(A2810,'BDD de référence'!$B$5:$E$5006,4,0)</f>
        <v>La Réunion</v>
      </c>
      <c r="D2810" s="201">
        <v>549074.25</v>
      </c>
      <c r="E2810" s="189" t="str">
        <f t="shared" si="43"/>
        <v>Tranche D</v>
      </c>
      <c r="F2810" s="119">
        <f>IFERROR((VLOOKUP(E2810,'Simulations - Consolidé'!$A$41:$P$45,13,0)*D2810+VLOOKUP(E2810,'Simulations - Consolidé'!$A$41:$P$45,14,0)),"")*$B$6</f>
        <v>161154.18184306569</v>
      </c>
      <c r="G2810" s="119" cm="1">
        <f t="array" ref="G2810">IF(SUMIF('BDD de référence'!$B$6:$B$4786,A2810,'BDD de référence'!$I$6:$I$4786)&gt;0,IFERROR((VLOOKUP(E2810,'Volet 1 - Domaines 2&amp;3'!$A$39:$L$43,11,0)*D2810+VLOOKUP(E2810,'Volet 1 - Domaines 2&amp;3'!$A$39:$L$43,12,0))*$B$6,error),"")</f>
        <v>49743.041715328465</v>
      </c>
      <c r="H2810" s="119" cm="1">
        <f t="array" ref="H2810">IF(SUMIF('BDD de référence'!$B$6:$B$4786,A2810,'BDD de référence'!$J$6:$J$4786)&gt;0,IFERROR((VLOOKUP(E2810,'Volet 1 - Domaines 2&amp;3'!$A$39:$L$43,11,0)*D2810+VLOOKUP(E2810,'Volet 1 - Domaines 2&amp;3'!$A$39:$L$43,12,0))*$B$6,error),"")</f>
        <v>49743.041715328465</v>
      </c>
      <c r="I2810" s="119">
        <f>IFERROR((VLOOKUP(E2810,'Simulations - Consolidé'!$A$41:$P$45,15,0)*D2810+VLOOKUP(E2810,'Simulations - Consolidé'!$A$41:$P$45,16,0)),"")*$C$6</f>
        <v>70056.982924603886</v>
      </c>
      <c r="J2810" s="167">
        <v>42067.130000000005</v>
      </c>
      <c r="K2810" s="167">
        <v>50480.560000000005</v>
      </c>
      <c r="L2810" s="167">
        <v>24326.85</v>
      </c>
      <c r="M2810" s="167">
        <v>29192.22</v>
      </c>
      <c r="N2810" s="167">
        <v>20160.189999999999</v>
      </c>
      <c r="O2810" s="167">
        <v>24192.23</v>
      </c>
    </row>
    <row r="2811" spans="1:15">
      <c r="A2811" s="1" t="s">
        <v>11677</v>
      </c>
      <c r="B2811" s="1" t="str">
        <f>VLOOKUP(A2811,'BDD de référence'!$B$5:$D$5006,3,0)</f>
        <v>9704</v>
      </c>
      <c r="C2811" s="1" t="str">
        <f>VLOOKUP(A2811,'BDD de référence'!$B$5:$E$5006,4,0)</f>
        <v>La Réunion</v>
      </c>
      <c r="D2811" s="201">
        <v>15634.5</v>
      </c>
      <c r="E2811" s="189" t="str">
        <f t="shared" si="43"/>
        <v>Tranche B</v>
      </c>
      <c r="F2811" s="119">
        <f>IFERROR((VLOOKUP(E2811,'Simulations - Consolidé'!$A$41:$P$45,13,0)*D2811+VLOOKUP(E2811,'Simulations - Consolidé'!$A$41:$P$45,14,0)),"")*$B$6</f>
        <v>31764.116129032256</v>
      </c>
      <c r="G2811" s="119" t="str" cm="1">
        <f t="array" ref="G2811">IF(SUMIF('BDD de référence'!$B$6:$B$4786,A2811,'BDD de référence'!$I$6:$I$4786)&gt;0,IFERROR((VLOOKUP(E2811,'Volet 1 - Domaines 2&amp;3'!$A$39:$L$43,11,0)*D2811+VLOOKUP(E2811,'Volet 1 - Domaines 2&amp;3'!$A$39:$L$43,12,0))*$B$6,error),"")</f>
        <v/>
      </c>
      <c r="H2811" s="119" t="str" cm="1">
        <f t="array" ref="H2811">IF(SUMIF('BDD de référence'!$B$6:$B$4786,A2811,'BDD de référence'!$J$6:$J$4786)&gt;0,IFERROR((VLOOKUP(E2811,'Volet 1 - Domaines 2&amp;3'!$A$39:$L$43,11,0)*D2811+VLOOKUP(E2811,'Volet 1 - Domaines 2&amp;3'!$A$39:$L$43,12,0))*$B$6,error),"")</f>
        <v/>
      </c>
      <c r="I2811" s="119">
        <f>IFERROR((VLOOKUP(E2811,'Simulations - Consolidé'!$A$41:$P$45,15,0)*D2811+VLOOKUP(E2811,'Simulations - Consolidé'!$A$41:$P$45,16,0)),"")*$C$6</f>
        <v>13808.5038552321</v>
      </c>
      <c r="J2811" s="167">
        <v>8803.2199999999993</v>
      </c>
      <c r="K2811" s="167">
        <v>10563.87</v>
      </c>
      <c r="L2811" s="167">
        <v>7737.7800000000007</v>
      </c>
      <c r="M2811" s="167">
        <v>9285.34</v>
      </c>
      <c r="N2811" s="167">
        <v>6113</v>
      </c>
      <c r="O2811" s="167">
        <v>7335.6</v>
      </c>
    </row>
    <row r="2812" spans="1:15">
      <c r="A2812" s="1" t="s">
        <v>11761</v>
      </c>
      <c r="B2812" s="1" t="str">
        <f>VLOOKUP(A2812,'BDD de référence'!$B$5:$D$5006,3,0)</f>
        <v>9704</v>
      </c>
      <c r="C2812" s="1" t="str">
        <f>VLOOKUP(A2812,'BDD de référence'!$B$5:$E$5006,4,0)</f>
        <v>La Réunion</v>
      </c>
      <c r="D2812" s="201">
        <v>1632</v>
      </c>
      <c r="E2812" s="189" t="str">
        <f t="shared" si="43"/>
        <v>Tranche A</v>
      </c>
      <c r="F2812" s="119">
        <f>IFERROR((VLOOKUP(E2812,'Simulations - Consolidé'!$A$41:$P$45,13,0)*D2812+VLOOKUP(E2812,'Simulations - Consolidé'!$A$41:$P$45,14,0)),"")*$B$6</f>
        <v>16489.028571428571</v>
      </c>
      <c r="G2812" s="119" t="str" cm="1">
        <f t="array" ref="G2812">IF(SUMIF('BDD de référence'!$B$6:$B$4786,A2812,'BDD de référence'!$I$6:$I$4786)&gt;0,IFERROR((VLOOKUP(E2812,'Volet 1 - Domaines 2&amp;3'!$A$39:$L$43,11,0)*D2812+VLOOKUP(E2812,'Volet 1 - Domaines 2&amp;3'!$A$39:$L$43,12,0))*$B$6,error),"")</f>
        <v/>
      </c>
      <c r="H2812" s="119" t="str" cm="1">
        <f t="array" ref="H2812">IF(SUMIF('BDD de référence'!$B$6:$B$4786,A2812,'BDD de référence'!$J$6:$J$4786)&gt;0,IFERROR((VLOOKUP(E2812,'Volet 1 - Domaines 2&amp;3'!$A$39:$L$43,11,0)*D2812+VLOOKUP(E2812,'Volet 1 - Domaines 2&amp;3'!$A$39:$L$43,12,0))*$B$6,error),"")</f>
        <v/>
      </c>
      <c r="I2812" s="119">
        <f>IFERROR((VLOOKUP(E2812,'Simulations - Consolidé'!$A$41:$P$45,15,0)*D2812+VLOOKUP(E2812,'Simulations - Consolidé'!$A$41:$P$45,16,0)),"")*$C$6</f>
        <v>7168.1142857142859</v>
      </c>
      <c r="J2812" s="167">
        <v>4971.91</v>
      </c>
      <c r="K2812" s="167">
        <v>5966.3</v>
      </c>
      <c r="L2812" s="167">
        <v>4458.1000000000004</v>
      </c>
      <c r="M2812" s="167">
        <v>5349.72</v>
      </c>
      <c r="N2812" s="167">
        <v>4777.63</v>
      </c>
      <c r="O2812" s="167">
        <v>5733.16</v>
      </c>
    </row>
    <row r="2813" spans="1:15">
      <c r="A2813" s="1" t="s">
        <v>11777</v>
      </c>
      <c r="B2813" s="1" t="str">
        <f>VLOOKUP(A2813,'BDD de référence'!$B$5:$D$5006,3,0)</f>
        <v>9704</v>
      </c>
      <c r="C2813" s="1" t="str">
        <f>VLOOKUP(A2813,'BDD de référence'!$B$5:$E$5006,4,0)</f>
        <v>La Réunion</v>
      </c>
      <c r="D2813" s="201">
        <v>1</v>
      </c>
      <c r="E2813" s="189" t="str">
        <f t="shared" si="43"/>
        <v>Tranche A</v>
      </c>
      <c r="F2813" s="119">
        <f>IFERROR((VLOOKUP(E2813,'Simulations - Consolidé'!$A$41:$P$45,13,0)*D2813+VLOOKUP(E2813,'Simulations - Consolidé'!$A$41:$P$45,14,0)),"")*$B$6</f>
        <v>15300.72857142857</v>
      </c>
      <c r="G2813" s="119" t="str" cm="1">
        <f t="array" ref="G2813">IF(SUMIF('BDD de référence'!$B$6:$B$4786,A2813,'BDD de référence'!$I$6:$I$4786)&gt;0,IFERROR((VLOOKUP(E2813,'Volet 1 - Domaines 2&amp;3'!$A$39:$L$43,11,0)*D2813+VLOOKUP(E2813,'Volet 1 - Domaines 2&amp;3'!$A$39:$L$43,12,0))*$B$6,error),"")</f>
        <v/>
      </c>
      <c r="H2813" s="119" t="str" cm="1">
        <f t="array" ref="H2813">IF(SUMIF('BDD de référence'!$B$6:$B$4786,A2813,'BDD de référence'!$J$6:$J$4786)&gt;0,IFERROR((VLOOKUP(E2813,'Volet 1 - Domaines 2&amp;3'!$A$39:$L$43,11,0)*D2813+VLOOKUP(E2813,'Volet 1 - Domaines 2&amp;3'!$A$39:$L$43,12,0))*$B$6,error),"")</f>
        <v/>
      </c>
      <c r="I2813" s="119">
        <f>IFERROR((VLOOKUP(E2813,'Simulations - Consolidé'!$A$41:$P$45,15,0)*D2813+VLOOKUP(E2813,'Simulations - Consolidé'!$A$41:$P$45,16,0)),"")*$C$6</f>
        <v>6651.5362369337981</v>
      </c>
      <c r="J2813" s="167">
        <v>4583.58</v>
      </c>
      <c r="K2813" s="167">
        <v>5500.3</v>
      </c>
      <c r="L2813" s="167">
        <v>4166.8500000000004</v>
      </c>
      <c r="M2813" s="167">
        <v>5000.22</v>
      </c>
      <c r="N2813" s="167">
        <v>4583.46</v>
      </c>
      <c r="O2813" s="167">
        <v>5500.16</v>
      </c>
    </row>
    <row r="2814" spans="1:15">
      <c r="A2814" s="1" t="s">
        <v>11711</v>
      </c>
      <c r="B2814" s="1" t="str">
        <f>VLOOKUP(A2814,'BDD de référence'!$B$5:$D$5006,3,0)</f>
        <v>9704</v>
      </c>
      <c r="C2814" s="1" t="str">
        <f>VLOOKUP(A2814,'BDD de référence'!$B$5:$E$5006,4,0)</f>
        <v>La Réunion</v>
      </c>
      <c r="D2814" s="201">
        <v>7307</v>
      </c>
      <c r="E2814" s="189" t="str">
        <f t="shared" si="43"/>
        <v>Tranche B</v>
      </c>
      <c r="F2814" s="119">
        <f>IFERROR((VLOOKUP(E2814,'Simulations - Consolidé'!$A$41:$P$45,13,0)*D2814+VLOOKUP(E2814,'Simulations - Consolidé'!$A$41:$P$45,14,0)),"")*$B$6</f>
        <v>20804.051612903222</v>
      </c>
      <c r="G2814" s="119" t="str" cm="1">
        <f t="array" ref="G2814">IF(SUMIF('BDD de référence'!$B$6:$B$4786,A2814,'BDD de référence'!$I$6:$I$4786)&gt;0,IFERROR((VLOOKUP(E2814,'Volet 1 - Domaines 2&amp;3'!$A$39:$L$43,11,0)*D2814+VLOOKUP(E2814,'Volet 1 - Domaines 2&amp;3'!$A$39:$L$43,12,0))*$B$6,error),"")</f>
        <v/>
      </c>
      <c r="H2814" s="119" t="str" cm="1">
        <f t="array" ref="H2814">IF(SUMIF('BDD de référence'!$B$6:$B$4786,A2814,'BDD de référence'!$J$6:$J$4786)&gt;0,IFERROR((VLOOKUP(E2814,'Volet 1 - Domaines 2&amp;3'!$A$39:$L$43,11,0)*D2814+VLOOKUP(E2814,'Volet 1 - Domaines 2&amp;3'!$A$39:$L$43,12,0))*$B$6,error),"")</f>
        <v/>
      </c>
      <c r="I2814" s="119">
        <f>IFERROR((VLOOKUP(E2814,'Simulations - Consolidé'!$A$41:$P$45,15,0)*D2814+VLOOKUP(E2814,'Simulations - Consolidé'!$A$41:$P$45,16,0)),"")*$C$6</f>
        <v>9043.9420928402833</v>
      </c>
      <c r="J2814" s="167">
        <v>6340.79</v>
      </c>
      <c r="K2814" s="167">
        <v>7608.95</v>
      </c>
      <c r="L2814" s="167">
        <v>5499.2</v>
      </c>
      <c r="M2814" s="167">
        <v>6599.04</v>
      </c>
      <c r="N2814" s="167">
        <v>5441.43</v>
      </c>
      <c r="O2814" s="167">
        <v>6529.72</v>
      </c>
    </row>
    <row r="2815" spans="1:15">
      <c r="A2815" s="1" t="s">
        <v>11643</v>
      </c>
      <c r="B2815" s="1" t="str">
        <f>VLOOKUP(A2815,'BDD de référence'!$B$5:$D$5006,3,0)</f>
        <v>9704</v>
      </c>
      <c r="C2815" s="1" t="str">
        <f>VLOOKUP(A2815,'BDD de référence'!$B$5:$E$5006,4,0)</f>
        <v>La Réunion</v>
      </c>
      <c r="D2815" s="201">
        <v>43903.25</v>
      </c>
      <c r="E2815" s="189" t="str">
        <f t="shared" si="43"/>
        <v>Tranche C</v>
      </c>
      <c r="F2815" s="119">
        <f>IFERROR((VLOOKUP(E2815,'Simulations - Consolidé'!$A$41:$P$45,13,0)*D2815+VLOOKUP(E2815,'Simulations - Consolidé'!$A$41:$P$45,14,0)),"")*$B$6</f>
        <v>49742.948313253008</v>
      </c>
      <c r="G2815" s="119" t="str" cm="1">
        <f t="array" ref="G2815">IF(SUMIF('BDD de référence'!$B$6:$B$4786,A2815,'BDD de référence'!$I$6:$I$4786)&gt;0,IFERROR((VLOOKUP(E2815,'Volet 1 - Domaines 2&amp;3'!$A$39:$L$43,11,0)*D2815+VLOOKUP(E2815,'Volet 1 - Domaines 2&amp;3'!$A$39:$L$43,12,0))*$B$6,error),"")</f>
        <v/>
      </c>
      <c r="H2815" s="119" t="str" cm="1">
        <f t="array" ref="H2815">IF(SUMIF('BDD de référence'!$B$6:$B$4786,A2815,'BDD de référence'!$J$6:$J$4786)&gt;0,IFERROR((VLOOKUP(E2815,'Volet 1 - Domaines 2&amp;3'!$A$39:$L$43,11,0)*D2815+VLOOKUP(E2815,'Volet 1 - Domaines 2&amp;3'!$A$39:$L$43,12,0))*$B$6,error),"")</f>
        <v/>
      </c>
      <c r="I2815" s="119">
        <f>IFERROR((VLOOKUP(E2815,'Simulations - Consolidé'!$A$41:$P$45,15,0)*D2815+VLOOKUP(E2815,'Simulations - Consolidé'!$A$41:$P$45,16,0)),"")*$C$6</f>
        <v>21624.265909491631</v>
      </c>
      <c r="J2815" s="167">
        <v>13154.18</v>
      </c>
      <c r="K2815" s="167">
        <v>15785.02</v>
      </c>
      <c r="L2815" s="167">
        <v>10743.76</v>
      </c>
      <c r="M2815" s="167">
        <v>12892.52</v>
      </c>
      <c r="N2815" s="167">
        <v>7698.15</v>
      </c>
      <c r="O2815" s="167">
        <v>9237.7800000000007</v>
      </c>
    </row>
    <row r="2816" spans="1:15">
      <c r="A2816" s="1" t="s">
        <v>11634</v>
      </c>
      <c r="B2816" s="1" t="str">
        <f>VLOOKUP(A2816,'BDD de référence'!$B$5:$D$5006,3,0)</f>
        <v>9704</v>
      </c>
      <c r="C2816" s="1" t="str">
        <f>VLOOKUP(A2816,'BDD de référence'!$B$5:$E$5006,4,0)</f>
        <v>La Réunion</v>
      </c>
      <c r="D2816" s="201">
        <v>115580.5</v>
      </c>
      <c r="E2816" s="189" t="str">
        <f t="shared" si="43"/>
        <v>Tranche C</v>
      </c>
      <c r="F2816" s="119">
        <f>IFERROR((VLOOKUP(E2816,'Simulations - Consolidé'!$A$41:$P$45,13,0)*D2816+VLOOKUP(E2816,'Simulations - Consolidé'!$A$41:$P$45,14,0)),"")*$B$6</f>
        <v>79691.948674698797</v>
      </c>
      <c r="G2816" s="119" cm="1">
        <f t="array" ref="G2816">IF(SUMIF('BDD de référence'!$B$6:$B$4786,A2816,'BDD de référence'!$I$6:$I$4786)&gt;0,IFERROR((VLOOKUP(E2816,'Volet 1 - Domaines 2&amp;3'!$A$39:$L$43,11,0)*D2816+VLOOKUP(E2816,'Volet 1 - Domaines 2&amp;3'!$A$39:$L$43,12,0))*$B$6,error),"")</f>
        <v>32013.633975903609</v>
      </c>
      <c r="H2816" s="119" cm="1">
        <f t="array" ref="H2816">IF(SUMIF('BDD de référence'!$B$6:$B$4786,A2816,'BDD de référence'!$J$6:$J$4786)&gt;0,IFERROR((VLOOKUP(E2816,'Volet 1 - Domaines 2&amp;3'!$A$39:$L$43,11,0)*D2816+VLOOKUP(E2816,'Volet 1 - Domaines 2&amp;3'!$A$39:$L$43,12,0))*$B$6,error),"")</f>
        <v>32013.633975903609</v>
      </c>
      <c r="I2816" s="119">
        <f>IFERROR((VLOOKUP(E2816,'Simulations - Consolidé'!$A$41:$P$45,15,0)*D2816+VLOOKUP(E2816,'Simulations - Consolidé'!$A$41:$P$45,16,0)),"")*$C$6</f>
        <v>34643.702221569205</v>
      </c>
      <c r="J2816" s="167">
        <v>20926.400000000001</v>
      </c>
      <c r="K2816" s="167">
        <v>25111.68</v>
      </c>
      <c r="L2816" s="167">
        <v>14629.87</v>
      </c>
      <c r="M2816" s="167">
        <v>17555.849999999999</v>
      </c>
      <c r="N2816" s="167">
        <v>11152.48</v>
      </c>
      <c r="O2816" s="167">
        <v>13382.98</v>
      </c>
    </row>
    <row r="2817" spans="1:15">
      <c r="A2817" s="1" t="s">
        <v>11697</v>
      </c>
      <c r="B2817" s="1" t="str">
        <f>VLOOKUP(A2817,'BDD de référence'!$B$5:$D$5006,3,0)</f>
        <v>9704</v>
      </c>
      <c r="C2817" s="1" t="str">
        <f>VLOOKUP(A2817,'BDD de référence'!$B$5:$E$5006,4,0)</f>
        <v>La Réunion</v>
      </c>
      <c r="D2817" s="201">
        <v>9769.5</v>
      </c>
      <c r="E2817" s="189" t="str">
        <f t="shared" si="43"/>
        <v>Tranche B</v>
      </c>
      <c r="F2817" s="119">
        <f>IFERROR((VLOOKUP(E2817,'Simulations - Consolidé'!$A$41:$P$45,13,0)*D2817+VLOOKUP(E2817,'Simulations - Consolidé'!$A$41:$P$45,14,0)),"")*$B$6</f>
        <v>24045.019354838711</v>
      </c>
      <c r="G2817" s="119" t="str" cm="1">
        <f t="array" ref="G2817">IF(SUMIF('BDD de référence'!$B$6:$B$4786,A2817,'BDD de référence'!$I$6:$I$4786)&gt;0,IFERROR((VLOOKUP(E2817,'Volet 1 - Domaines 2&amp;3'!$A$39:$L$43,11,0)*D2817+VLOOKUP(E2817,'Volet 1 - Domaines 2&amp;3'!$A$39:$L$43,12,0))*$B$6,error),"")</f>
        <v/>
      </c>
      <c r="H2817" s="119" t="str" cm="1">
        <f t="array" ref="H2817">IF(SUMIF('BDD de référence'!$B$6:$B$4786,A2817,'BDD de référence'!$J$6:$J$4786)&gt;0,IFERROR((VLOOKUP(E2817,'Volet 1 - Domaines 2&amp;3'!$A$39:$L$43,11,0)*D2817+VLOOKUP(E2817,'Volet 1 - Domaines 2&amp;3'!$A$39:$L$43,12,0))*$B$6,error),"")</f>
        <v/>
      </c>
      <c r="I2817" s="119">
        <f>IFERROR((VLOOKUP(E2817,'Simulations - Consolidé'!$A$41:$P$45,15,0)*D2817+VLOOKUP(E2817,'Simulations - Consolidé'!$A$41:$P$45,16,0)),"")*$C$6</f>
        <v>10452.856333595593</v>
      </c>
      <c r="J2817" s="167">
        <v>7068.95</v>
      </c>
      <c r="K2817" s="167">
        <v>8482.74</v>
      </c>
      <c r="L2817" s="167">
        <v>6161.16</v>
      </c>
      <c r="M2817" s="167">
        <v>7393.4000000000005</v>
      </c>
      <c r="N2817" s="167">
        <v>5640.02</v>
      </c>
      <c r="O2817" s="167">
        <v>6768.0300000000007</v>
      </c>
    </row>
    <row r="2818" spans="1:15">
      <c r="A2818" s="1" t="s">
        <v>11676</v>
      </c>
      <c r="B2818" s="1" t="str">
        <f>VLOOKUP(A2818,'BDD de référence'!$B$5:$D$5006,3,0)</f>
        <v>9704</v>
      </c>
      <c r="C2818" s="1" t="str">
        <f>VLOOKUP(A2818,'BDD de référence'!$B$5:$E$5006,4,0)</f>
        <v>La Réunion</v>
      </c>
      <c r="D2818" s="201">
        <v>16063</v>
      </c>
      <c r="E2818" s="189" t="str">
        <f t="shared" si="43"/>
        <v>Tranche B</v>
      </c>
      <c r="F2818" s="119">
        <f>IFERROR((VLOOKUP(E2818,'Simulations - Consolidé'!$A$41:$P$45,13,0)*D2818+VLOOKUP(E2818,'Simulations - Consolidé'!$A$41:$P$45,14,0)),"")*$B$6</f>
        <v>32328.077419354839</v>
      </c>
      <c r="G2818" s="119" t="str" cm="1">
        <f t="array" ref="G2818">IF(SUMIF('BDD de référence'!$B$6:$B$4786,A2818,'BDD de référence'!$I$6:$I$4786)&gt;0,IFERROR((VLOOKUP(E2818,'Volet 1 - Domaines 2&amp;3'!$A$39:$L$43,11,0)*D2818+VLOOKUP(E2818,'Volet 1 - Domaines 2&amp;3'!$A$39:$L$43,12,0))*$B$6,error),"")</f>
        <v/>
      </c>
      <c r="H2818" s="119" t="str" cm="1">
        <f t="array" ref="H2818">IF(SUMIF('BDD de référence'!$B$6:$B$4786,A2818,'BDD de référence'!$J$6:$J$4786)&gt;0,IFERROR((VLOOKUP(E2818,'Volet 1 - Domaines 2&amp;3'!$A$39:$L$43,11,0)*D2818+VLOOKUP(E2818,'Volet 1 - Domaines 2&amp;3'!$A$39:$L$43,12,0))*$B$6,error),"")</f>
        <v/>
      </c>
      <c r="I2818" s="119">
        <f>IFERROR((VLOOKUP(E2818,'Simulations - Consolidé'!$A$41:$P$45,15,0)*D2818+VLOOKUP(E2818,'Simulations - Consolidé'!$A$41:$P$45,16,0)),"")*$C$6</f>
        <v>14053.669236821399</v>
      </c>
      <c r="J2818" s="167">
        <v>8929.93</v>
      </c>
      <c r="K2818" s="167">
        <v>10715.92</v>
      </c>
      <c r="L2818" s="167">
        <v>7852.96</v>
      </c>
      <c r="M2818" s="167">
        <v>9423.56</v>
      </c>
      <c r="N2818" s="167">
        <v>6147.56</v>
      </c>
      <c r="O2818" s="167">
        <v>7377.08</v>
      </c>
    </row>
    <row r="2819" spans="1:15">
      <c r="A2819" s="1" t="s">
        <v>11645</v>
      </c>
      <c r="B2819" s="1" t="str">
        <f>VLOOKUP(A2819,'BDD de référence'!$B$5:$D$5006,3,0)</f>
        <v>9704</v>
      </c>
      <c r="C2819" s="1" t="str">
        <f>VLOOKUP(A2819,'BDD de référence'!$B$5:$E$5006,4,0)</f>
        <v>La Réunion</v>
      </c>
      <c r="D2819" s="201">
        <v>31637.5</v>
      </c>
      <c r="E2819" s="189" t="str">
        <f t="shared" si="43"/>
        <v>Tranche C</v>
      </c>
      <c r="F2819" s="119">
        <f>IFERROR((VLOOKUP(E2819,'Simulations - Consolidé'!$A$41:$P$45,13,0)*D2819+VLOOKUP(E2819,'Simulations - Consolidé'!$A$41:$P$45,14,0)),"")*$B$6</f>
        <v>44617.933734939754</v>
      </c>
      <c r="G2819" s="119" t="str" cm="1">
        <f t="array" ref="G2819">IF(SUMIF('BDD de référence'!$B$6:$B$4786,A2819,'BDD de référence'!$I$6:$I$4786)&gt;0,IFERROR((VLOOKUP(E2819,'Volet 1 - Domaines 2&amp;3'!$A$39:$L$43,11,0)*D2819+VLOOKUP(E2819,'Volet 1 - Domaines 2&amp;3'!$A$39:$L$43,12,0))*$B$6,error),"")</f>
        <v/>
      </c>
      <c r="H2819" s="119" t="str" cm="1">
        <f t="array" ref="H2819">IF(SUMIF('BDD de référence'!$B$6:$B$4786,A2819,'BDD de référence'!$J$6:$J$4786)&gt;0,IFERROR((VLOOKUP(E2819,'Volet 1 - Domaines 2&amp;3'!$A$39:$L$43,11,0)*D2819+VLOOKUP(E2819,'Volet 1 - Domaines 2&amp;3'!$A$39:$L$43,12,0))*$B$6,error),"")</f>
        <v/>
      </c>
      <c r="I2819" s="119">
        <f>IFERROR((VLOOKUP(E2819,'Simulations - Consolidé'!$A$41:$P$45,15,0)*D2819+VLOOKUP(E2819,'Simulations - Consolidé'!$A$41:$P$45,16,0)),"")*$C$6</f>
        <v>19396.318395533355</v>
      </c>
      <c r="J2819" s="167">
        <v>11824.15</v>
      </c>
      <c r="K2819" s="167">
        <v>14188.98</v>
      </c>
      <c r="L2819" s="167">
        <v>10078.75</v>
      </c>
      <c r="M2819" s="167">
        <v>12094.5</v>
      </c>
      <c r="N2819" s="167">
        <v>7107.04</v>
      </c>
      <c r="O2819" s="167">
        <v>8528.4500000000007</v>
      </c>
    </row>
    <row r="2820" spans="1:15">
      <c r="A2820" s="1" t="s">
        <v>11648</v>
      </c>
      <c r="B2820" s="1" t="str">
        <f>VLOOKUP(A2820,'BDD de référence'!$B$5:$D$5006,3,0)</f>
        <v>9704</v>
      </c>
      <c r="C2820" s="1" t="str">
        <f>VLOOKUP(A2820,'BDD de référence'!$B$5:$E$5006,4,0)</f>
        <v>La Réunion</v>
      </c>
      <c r="D2820" s="201">
        <v>28650.5</v>
      </c>
      <c r="E2820" s="189" t="str">
        <f t="shared" si="43"/>
        <v>Tranche C</v>
      </c>
      <c r="F2820" s="119">
        <f>IFERROR((VLOOKUP(E2820,'Simulations - Consolidé'!$A$41:$P$45,13,0)*D2820+VLOOKUP(E2820,'Simulations - Consolidé'!$A$41:$P$45,14,0)),"")*$B$6</f>
        <v>43369.871566265057</v>
      </c>
      <c r="G2820" s="119" t="str" cm="1">
        <f t="array" ref="G2820">IF(SUMIF('BDD de référence'!$B$6:$B$4786,A2820,'BDD de référence'!$I$6:$I$4786)&gt;0,IFERROR((VLOOKUP(E2820,'Volet 1 - Domaines 2&amp;3'!$A$39:$L$43,11,0)*D2820+VLOOKUP(E2820,'Volet 1 - Domaines 2&amp;3'!$A$39:$L$43,12,0))*$B$6,error),"")</f>
        <v/>
      </c>
      <c r="H2820" s="119" t="str" cm="1">
        <f t="array" ref="H2820">IF(SUMIF('BDD de référence'!$B$6:$B$4786,A2820,'BDD de référence'!$J$6:$J$4786)&gt;0,IFERROR((VLOOKUP(E2820,'Volet 1 - Domaines 2&amp;3'!$A$39:$L$43,11,0)*D2820+VLOOKUP(E2820,'Volet 1 - Domaines 2&amp;3'!$A$39:$L$43,12,0))*$B$6,error),"")</f>
        <v/>
      </c>
      <c r="I2820" s="119">
        <f>IFERROR((VLOOKUP(E2820,'Simulations - Consolidé'!$A$41:$P$45,15,0)*D2820+VLOOKUP(E2820,'Simulations - Consolidé'!$A$41:$P$45,16,0)),"")*$C$6</f>
        <v>18853.760523067882</v>
      </c>
      <c r="J2820" s="167">
        <v>11500.26</v>
      </c>
      <c r="K2820" s="167">
        <v>13800.32</v>
      </c>
      <c r="L2820" s="167">
        <v>9916.7999999999993</v>
      </c>
      <c r="M2820" s="167">
        <v>11900.16</v>
      </c>
      <c r="N2820" s="167">
        <v>6963.09</v>
      </c>
      <c r="O2820" s="167">
        <v>8355.7100000000009</v>
      </c>
    </row>
    <row r="2821" spans="1:15">
      <c r="A2821" s="1" t="s">
        <v>11636</v>
      </c>
      <c r="B2821" s="1" t="str">
        <f>VLOOKUP(A2821,'BDD de référence'!$B$5:$D$5006,3,0)</f>
        <v>9704</v>
      </c>
      <c r="C2821" s="1" t="str">
        <f>VLOOKUP(A2821,'BDD de référence'!$B$5:$E$5006,4,0)</f>
        <v>La Réunion</v>
      </c>
      <c r="D2821" s="201">
        <v>103903.5</v>
      </c>
      <c r="E2821" s="189" t="str">
        <f t="shared" si="43"/>
        <v>Tranche C</v>
      </c>
      <c r="F2821" s="119">
        <f>IFERROR((VLOOKUP(E2821,'Simulations - Consolidé'!$A$41:$P$45,13,0)*D2821+VLOOKUP(E2821,'Simulations - Consolidé'!$A$41:$P$45,14,0)),"")*$B$6</f>
        <v>74812.932289156612</v>
      </c>
      <c r="G2821" s="119" t="str" cm="1">
        <f t="array" ref="G2821">IF(SUMIF('BDD de référence'!$B$6:$B$4786,A2821,'BDD de référence'!$I$6:$I$4786)&gt;0,IFERROR((VLOOKUP(E2821,'Volet 1 - Domaines 2&amp;3'!$A$39:$L$43,11,0)*D2821+VLOOKUP(E2821,'Volet 1 - Domaines 2&amp;3'!$A$39:$L$43,12,0))*$B$6,error),"")</f>
        <v/>
      </c>
      <c r="H2821" s="119" t="str" cm="1">
        <f t="array" ref="H2821">IF(SUMIF('BDD de référence'!$B$6:$B$4786,A2821,'BDD de référence'!$J$6:$J$4786)&gt;0,IFERROR((VLOOKUP(E2821,'Volet 1 - Domaines 2&amp;3'!$A$39:$L$43,11,0)*D2821+VLOOKUP(E2821,'Volet 1 - Domaines 2&amp;3'!$A$39:$L$43,12,0))*$B$6,error),"")</f>
        <v/>
      </c>
      <c r="I2821" s="119">
        <f>IFERROR((VLOOKUP(E2821,'Simulations - Consolidé'!$A$41:$P$45,15,0)*D2821+VLOOKUP(E2821,'Simulations - Consolidé'!$A$41:$P$45,16,0)),"")*$C$6</f>
        <v>32522.695098442553</v>
      </c>
      <c r="J2821" s="167">
        <v>19660.23</v>
      </c>
      <c r="K2821" s="167">
        <v>23592.28</v>
      </c>
      <c r="L2821" s="167">
        <v>13996.79</v>
      </c>
      <c r="M2821" s="167">
        <v>16796.149999999998</v>
      </c>
      <c r="N2821" s="167">
        <v>10589.74</v>
      </c>
      <c r="O2821" s="167">
        <v>12707.69</v>
      </c>
    </row>
    <row r="2822" spans="1:15">
      <c r="A2822" s="1" t="s">
        <v>11682</v>
      </c>
      <c r="B2822" s="1" t="str">
        <f>VLOOKUP(A2822,'BDD de référence'!$B$5:$D$5006,3,0)</f>
        <v>9704</v>
      </c>
      <c r="C2822" s="1" t="str">
        <f>VLOOKUP(A2822,'BDD de référence'!$B$5:$E$5006,4,0)</f>
        <v>La Réunion</v>
      </c>
      <c r="D2822" s="201">
        <v>14758</v>
      </c>
      <c r="E2822" s="189" t="str">
        <f t="shared" si="43"/>
        <v>Tranche B</v>
      </c>
      <c r="F2822" s="119">
        <f>IFERROR((VLOOKUP(E2822,'Simulations - Consolidé'!$A$41:$P$45,13,0)*D2822+VLOOKUP(E2822,'Simulations - Consolidé'!$A$41:$P$45,14,0)),"")*$B$6</f>
        <v>30610.529032258066</v>
      </c>
      <c r="G2822" s="119" t="str" cm="1">
        <f t="array" ref="G2822">IF(SUMIF('BDD de référence'!$B$6:$B$4786,A2822,'BDD de référence'!$I$6:$I$4786)&gt;0,IFERROR((VLOOKUP(E2822,'Volet 1 - Domaines 2&amp;3'!$A$39:$L$43,11,0)*D2822+VLOOKUP(E2822,'Volet 1 - Domaines 2&amp;3'!$A$39:$L$43,12,0))*$B$6,error),"")</f>
        <v/>
      </c>
      <c r="H2822" s="119" t="str" cm="1">
        <f t="array" ref="H2822">IF(SUMIF('BDD de référence'!$B$6:$B$4786,A2822,'BDD de référence'!$J$6:$J$4786)&gt;0,IFERROR((VLOOKUP(E2822,'Volet 1 - Domaines 2&amp;3'!$A$39:$L$43,11,0)*D2822+VLOOKUP(E2822,'Volet 1 - Domaines 2&amp;3'!$A$39:$L$43,12,0))*$B$6,error),"")</f>
        <v/>
      </c>
      <c r="I2822" s="119">
        <f>IFERROR((VLOOKUP(E2822,'Simulations - Consolidé'!$A$41:$P$45,15,0)*D2822+VLOOKUP(E2822,'Simulations - Consolidé'!$A$41:$P$45,16,0)),"")*$C$6</f>
        <v>13307.016207710463</v>
      </c>
      <c r="J2822" s="167">
        <v>8544.0400000000009</v>
      </c>
      <c r="K2822" s="167">
        <v>10252.85</v>
      </c>
      <c r="L2822" s="167">
        <v>7502.16</v>
      </c>
      <c r="M2822" s="167">
        <v>9002.6</v>
      </c>
      <c r="N2822" s="167">
        <v>6042.3200000000006</v>
      </c>
      <c r="O2822" s="167">
        <v>7250.79</v>
      </c>
    </row>
    <row r="2823" spans="1:15">
      <c r="A2823" s="1" t="s">
        <v>11701</v>
      </c>
      <c r="B2823" s="1" t="str">
        <f>VLOOKUP(A2823,'BDD de référence'!$B$5:$D$5006,3,0)</f>
        <v>9704</v>
      </c>
      <c r="C2823" s="1" t="str">
        <f>VLOOKUP(A2823,'BDD de référence'!$B$5:$E$5006,4,0)</f>
        <v>La Réunion</v>
      </c>
      <c r="D2823" s="201">
        <v>55572</v>
      </c>
      <c r="E2823" s="189" t="str">
        <f t="shared" si="43"/>
        <v>Tranche C</v>
      </c>
      <c r="F2823" s="119">
        <f>IFERROR((VLOOKUP(E2823,'Simulations - Consolidé'!$A$41:$P$45,13,0)*D2823+VLOOKUP(E2823,'Simulations - Consolidé'!$A$41:$P$45,14,0)),"")*$B$6</f>
        <v>54618.517590361451</v>
      </c>
      <c r="G2823" s="119" t="str" cm="1">
        <f t="array" ref="G2823">IF(SUMIF('BDD de référence'!$B$6:$B$4786,A2823,'BDD de référence'!$I$6:$I$4786)&gt;0,IFERROR((VLOOKUP(E2823,'Volet 1 - Domaines 2&amp;3'!$A$39:$L$43,11,0)*D2823+VLOOKUP(E2823,'Volet 1 - Domaines 2&amp;3'!$A$39:$L$43,12,0))*$B$6,error),"")</f>
        <v/>
      </c>
      <c r="H2823" s="119" t="str" cm="1">
        <f t="array" ref="H2823">IF(SUMIF('BDD de référence'!$B$6:$B$4786,A2823,'BDD de référence'!$J$6:$J$4786)&gt;0,IFERROR((VLOOKUP(E2823,'Volet 1 - Domaines 2&amp;3'!$A$39:$L$43,11,0)*D2823+VLOOKUP(E2823,'Volet 1 - Domaines 2&amp;3'!$A$39:$L$43,12,0))*$B$6,error),"")</f>
        <v/>
      </c>
      <c r="I2823" s="119">
        <f>IFERROR((VLOOKUP(E2823,'Simulations - Consolidé'!$A$41:$P$45,15,0)*D2823+VLOOKUP(E2823,'Simulations - Consolidé'!$A$41:$P$45,16,0)),"")*$C$6</f>
        <v>23743.774504848665</v>
      </c>
      <c r="J2823" s="167">
        <v>14419.460000000001</v>
      </c>
      <c r="K2823" s="167">
        <v>17303.359999999997</v>
      </c>
      <c r="L2823" s="167">
        <v>11376.4</v>
      </c>
      <c r="M2823" s="167">
        <v>13651.68</v>
      </c>
      <c r="N2823" s="167">
        <v>8260.5</v>
      </c>
      <c r="O2823" s="167">
        <v>9912.6</v>
      </c>
    </row>
    <row r="2824" spans="1:15">
      <c r="A2824" s="1" t="s">
        <v>11707</v>
      </c>
      <c r="B2824" s="1" t="str">
        <f>VLOOKUP(A2824,'BDD de référence'!$B$5:$D$5006,3,0)</f>
        <v>9704</v>
      </c>
      <c r="C2824" s="1" t="str">
        <f>VLOOKUP(A2824,'BDD de référence'!$B$5:$E$5006,4,0)</f>
        <v>La Réunion</v>
      </c>
      <c r="D2824" s="201">
        <v>12100</v>
      </c>
      <c r="E2824" s="189" t="str">
        <f t="shared" si="43"/>
        <v>Tranche B</v>
      </c>
      <c r="F2824" s="119">
        <f>IFERROR((VLOOKUP(E2824,'Simulations - Consolidé'!$A$41:$P$45,13,0)*D2824+VLOOKUP(E2824,'Simulations - Consolidé'!$A$41:$P$45,14,0)),"")*$B$6</f>
        <v>27112.258064516129</v>
      </c>
      <c r="G2824" s="119" t="str" cm="1">
        <f t="array" ref="G2824">IF(SUMIF('BDD de référence'!$B$6:$B$4786,A2824,'BDD de référence'!$I$6:$I$4786)&gt;0,IFERROR((VLOOKUP(E2824,'Volet 1 - Domaines 2&amp;3'!$A$39:$L$43,11,0)*D2824+VLOOKUP(E2824,'Volet 1 - Domaines 2&amp;3'!$A$39:$L$43,12,0))*$B$6,error),"")</f>
        <v/>
      </c>
      <c r="H2824" s="119" t="str" cm="1">
        <f t="array" ref="H2824">IF(SUMIF('BDD de référence'!$B$6:$B$4786,A2824,'BDD de référence'!$J$6:$J$4786)&gt;0,IFERROR((VLOOKUP(E2824,'Volet 1 - Domaines 2&amp;3'!$A$39:$L$43,11,0)*D2824+VLOOKUP(E2824,'Volet 1 - Domaines 2&amp;3'!$A$39:$L$43,12,0))*$B$6,error),"")</f>
        <v/>
      </c>
      <c r="I2824" s="119">
        <f>IFERROR((VLOOKUP(E2824,'Simulations - Consolidé'!$A$41:$P$45,15,0)*D2824+VLOOKUP(E2824,'Simulations - Consolidé'!$A$41:$P$45,16,0)),"")*$C$6</f>
        <v>11786.247049567268</v>
      </c>
      <c r="J2824" s="167">
        <v>7758.0700000000006</v>
      </c>
      <c r="K2824" s="167">
        <v>9309.69</v>
      </c>
      <c r="L2824" s="167">
        <v>6787.6500000000005</v>
      </c>
      <c r="M2824" s="167">
        <v>8145.18</v>
      </c>
      <c r="N2824" s="167">
        <v>5827.96</v>
      </c>
      <c r="O2824" s="167">
        <v>6993.56</v>
      </c>
    </row>
    <row r="2825" spans="1:15">
      <c r="A2825" s="1" t="s">
        <v>11668</v>
      </c>
      <c r="B2825" s="1" t="str">
        <f>VLOOKUP(A2825,'BDD de référence'!$B$5:$D$5006,3,0)</f>
        <v>9704</v>
      </c>
      <c r="C2825" s="1" t="str">
        <f>VLOOKUP(A2825,'BDD de référence'!$B$5:$E$5006,4,0)</f>
        <v>La Réunion</v>
      </c>
      <c r="D2825" s="201">
        <v>18451.5</v>
      </c>
      <c r="E2825" s="189" t="str">
        <f t="shared" si="43"/>
        <v>Tranche B</v>
      </c>
      <c r="F2825" s="119">
        <f>IFERROR((VLOOKUP(E2825,'Simulations - Consolidé'!$A$41:$P$45,13,0)*D2825+VLOOKUP(E2825,'Simulations - Consolidé'!$A$41:$P$45,14,0)),"")*$B$6</f>
        <v>35471.651612903224</v>
      </c>
      <c r="G2825" s="119" t="str" cm="1">
        <f t="array" ref="G2825">IF(SUMIF('BDD de référence'!$B$6:$B$4786,A2825,'BDD de référence'!$I$6:$I$4786)&gt;0,IFERROR((VLOOKUP(E2825,'Volet 1 - Domaines 2&amp;3'!$A$39:$L$43,11,0)*D2825+VLOOKUP(E2825,'Volet 1 - Domaines 2&amp;3'!$A$39:$L$43,12,0))*$B$6,error),"")</f>
        <v/>
      </c>
      <c r="H2825" s="119" t="str" cm="1">
        <f t="array" ref="H2825">IF(SUMIF('BDD de référence'!$B$6:$B$4786,A2825,'BDD de référence'!$J$6:$J$4786)&gt;0,IFERROR((VLOOKUP(E2825,'Volet 1 - Domaines 2&amp;3'!$A$39:$L$43,11,0)*D2825+VLOOKUP(E2825,'Volet 1 - Domaines 2&amp;3'!$A$39:$L$43,12,0))*$B$6,error),"")</f>
        <v/>
      </c>
      <c r="I2825" s="119">
        <f>IFERROR((VLOOKUP(E2825,'Simulations - Consolidé'!$A$41:$P$45,15,0)*D2825+VLOOKUP(E2825,'Simulations - Consolidé'!$A$41:$P$45,16,0)),"")*$C$6</f>
        <v>15420.244531864673</v>
      </c>
      <c r="J2825" s="167">
        <v>9636.2000000000007</v>
      </c>
      <c r="K2825" s="167">
        <v>11563.44</v>
      </c>
      <c r="L2825" s="167">
        <v>8495.0400000000009</v>
      </c>
      <c r="M2825" s="167">
        <v>10194.050000000001</v>
      </c>
      <c r="N2825" s="167">
        <v>6340.18</v>
      </c>
      <c r="O2825" s="167">
        <v>7608.22</v>
      </c>
    </row>
    <row r="2826" spans="1:15">
      <c r="A2826" s="1" t="s">
        <v>11730</v>
      </c>
      <c r="B2826" s="1" t="str">
        <f>VLOOKUP(A2826,'BDD de référence'!$B$5:$D$5006,3,0)</f>
        <v>9704</v>
      </c>
      <c r="C2826" s="1" t="str">
        <f>VLOOKUP(A2826,'BDD de référence'!$B$5:$E$5006,4,0)</f>
        <v>La Réunion</v>
      </c>
      <c r="D2826" s="201">
        <v>5542</v>
      </c>
      <c r="E2826" s="189" t="str">
        <f t="shared" si="43"/>
        <v>Tranche A</v>
      </c>
      <c r="F2826" s="119">
        <f>IFERROR((VLOOKUP(E2826,'Simulations - Consolidé'!$A$41:$P$45,13,0)*D2826+VLOOKUP(E2826,'Simulations - Consolidé'!$A$41:$P$45,14,0)),"")*$B$6</f>
        <v>19337.742857142857</v>
      </c>
      <c r="G2826" s="119" t="str" cm="1">
        <f t="array" ref="G2826">IF(SUMIF('BDD de référence'!$B$6:$B$4786,A2826,'BDD de référence'!$I$6:$I$4786)&gt;0,IFERROR((VLOOKUP(E2826,'Volet 1 - Domaines 2&amp;3'!$A$39:$L$43,11,0)*D2826+VLOOKUP(E2826,'Volet 1 - Domaines 2&amp;3'!$A$39:$L$43,12,0))*$B$6,error),"")</f>
        <v/>
      </c>
      <c r="H2826" s="119" t="str" cm="1">
        <f t="array" ref="H2826">IF(SUMIF('BDD de référence'!$B$6:$B$4786,A2826,'BDD de référence'!$J$6:$J$4786)&gt;0,IFERROR((VLOOKUP(E2826,'Volet 1 - Domaines 2&amp;3'!$A$39:$L$43,11,0)*D2826+VLOOKUP(E2826,'Volet 1 - Domaines 2&amp;3'!$A$39:$L$43,12,0))*$B$6,error),"")</f>
        <v/>
      </c>
      <c r="I2826" s="119">
        <f>IFERROR((VLOOKUP(E2826,'Simulations - Consolidé'!$A$41:$P$45,15,0)*D2826+VLOOKUP(E2826,'Simulations - Consolidé'!$A$41:$P$45,16,0)),"")*$C$6</f>
        <v>8406.5080139372822</v>
      </c>
      <c r="J2826" s="167">
        <v>5902.8600000000006</v>
      </c>
      <c r="K2826" s="167">
        <v>7083.4400000000005</v>
      </c>
      <c r="L2826" s="167">
        <v>5156.3200000000006</v>
      </c>
      <c r="M2826" s="167">
        <v>6187.59</v>
      </c>
      <c r="N2826" s="167">
        <v>5243.1</v>
      </c>
      <c r="O2826" s="167">
        <v>6291.72</v>
      </c>
    </row>
    <row r="2827" spans="1:15">
      <c r="A2827" s="1" t="s">
        <v>11659</v>
      </c>
      <c r="B2827" s="1" t="str">
        <f>VLOOKUP(A2827,'BDD de référence'!$B$5:$D$5006,3,0)</f>
        <v>9704</v>
      </c>
      <c r="C2827" s="1" t="str">
        <f>VLOOKUP(A2827,'BDD de référence'!$B$5:$E$5006,4,0)</f>
        <v>La Réunion</v>
      </c>
      <c r="D2827" s="201">
        <v>21196.5</v>
      </c>
      <c r="E2827" s="189" t="str">
        <f t="shared" ref="E2827:E2829" si="44">IF(D2827&gt;230000,"Tranche D",IF(D2827&lt;7000,"Tranche A",IF(D2827&lt;22500,"Tranche B","Tranche C")))</f>
        <v>Tranche B</v>
      </c>
      <c r="F2827" s="119">
        <f>IFERROR((VLOOKUP(E2827,'Simulations - Consolidé'!$A$41:$P$45,13,0)*D2827+VLOOKUP(E2827,'Simulations - Consolidé'!$A$41:$P$45,14,0)),"")*$B$6</f>
        <v>39084.425806451611</v>
      </c>
      <c r="G2827" s="119" t="str" cm="1">
        <f t="array" ref="G2827">IF(SUMIF('BDD de référence'!$B$6:$B$4786,A2827,'BDD de référence'!$I$6:$I$4786)&gt;0,IFERROR((VLOOKUP(E2827,'Volet 1 - Domaines 2&amp;3'!$A$39:$L$43,11,0)*D2827+VLOOKUP(E2827,'Volet 1 - Domaines 2&amp;3'!$A$39:$L$43,12,0))*$B$6,error),"")</f>
        <v/>
      </c>
      <c r="H2827" s="119" t="str" cm="1">
        <f t="array" ref="H2827">IF(SUMIF('BDD de référence'!$B$6:$B$4786,A2827,'BDD de référence'!$J$6:$J$4786)&gt;0,IFERROR((VLOOKUP(E2827,'Volet 1 - Domaines 2&amp;3'!$A$39:$L$43,11,0)*D2827+VLOOKUP(E2827,'Volet 1 - Domaines 2&amp;3'!$A$39:$L$43,12,0))*$B$6,error),"")</f>
        <v/>
      </c>
      <c r="I2827" s="119">
        <f>IFERROR((VLOOKUP(E2827,'Simulations - Consolidé'!$A$41:$P$45,15,0)*D2827+VLOOKUP(E2827,'Simulations - Consolidé'!$A$41:$P$45,16,0)),"")*$C$6</f>
        <v>16990.790558615263</v>
      </c>
      <c r="J2827" s="167">
        <v>10447.9</v>
      </c>
      <c r="K2827" s="167">
        <v>12537.48</v>
      </c>
      <c r="L2827" s="167">
        <v>9232.94</v>
      </c>
      <c r="M2827" s="167">
        <v>11079.53</v>
      </c>
      <c r="N2827" s="167">
        <v>6561.55</v>
      </c>
      <c r="O2827" s="167">
        <v>7873.86</v>
      </c>
    </row>
    <row r="2828" spans="1:15">
      <c r="A2828" s="1" t="s">
        <v>11783</v>
      </c>
      <c r="B2828" s="1" t="str">
        <f>VLOOKUP(A2828,'BDD de référence'!$B$5:$D$5006,3,0)</f>
        <v>9805</v>
      </c>
      <c r="C2828" s="1" t="str">
        <f>VLOOKUP(A2828,'BDD de référence'!$B$5:$E$5006,4,0)</f>
        <v>Mayotte</v>
      </c>
      <c r="D2828" s="201">
        <v>196232</v>
      </c>
      <c r="E2828" s="189" t="str">
        <f t="shared" si="44"/>
        <v>Tranche C</v>
      </c>
      <c r="F2828" s="119">
        <f>IFERROR((VLOOKUP(E2828,'Simulations - Consolidé'!$A$41:$P$45,13,0)*D2828+VLOOKUP(E2828,'Simulations - Consolidé'!$A$41:$P$45,14,0)),"")*$B$6</f>
        <v>113390.67180722894</v>
      </c>
      <c r="G2828" s="119" cm="1">
        <f t="array" ref="G2828">IF(SUMIF('BDD de référence'!$B$6:$B$4786,A2828,'BDD de référence'!$I$6:$I$4786)&gt;0,IFERROR((VLOOKUP(E2828,'Volet 1 - Domaines 2&amp;3'!$A$39:$L$43,11,0)*D2828+VLOOKUP(E2828,'Volet 1 - Domaines 2&amp;3'!$A$39:$L$43,12,0))*$B$6,error),"")</f>
        <v>40603.504578313259</v>
      </c>
      <c r="H2828" s="119" cm="1">
        <f t="array" ref="H2828">IF(SUMIF('BDD de référence'!$B$6:$B$4786,A2828,'BDD de référence'!$J$6:$J$4786)&gt;0,IFERROR((VLOOKUP(E2828,'Volet 1 - Domaines 2&amp;3'!$A$39:$L$43,11,0)*D2828+VLOOKUP(E2828,'Volet 1 - Domaines 2&amp;3'!$A$39:$L$43,12,0))*$B$6,error),"")</f>
        <v>40603.504578313259</v>
      </c>
      <c r="I2828" s="119">
        <f>IFERROR((VLOOKUP(E2828,'Simulations - Consolidé'!$A$41:$P$45,15,0)*D2828+VLOOKUP(E2828,'Simulations - Consolidé'!$A$41:$P$45,16,0)),"")*$C$6</f>
        <v>49293.218877461055</v>
      </c>
      <c r="J2828" s="167">
        <v>29671.75</v>
      </c>
      <c r="K2828" s="167">
        <v>35606.1</v>
      </c>
      <c r="L2828" s="167">
        <v>19002.55</v>
      </c>
      <c r="M2828" s="167">
        <v>22803.06</v>
      </c>
      <c r="N2828" s="167">
        <v>15039.3</v>
      </c>
      <c r="O2828" s="167">
        <v>18047.16</v>
      </c>
    </row>
    <row r="2829" spans="1:15">
      <c r="A2829" s="1" t="s">
        <v>128</v>
      </c>
      <c r="B2829" s="1" t="str">
        <f>VLOOKUP(A2829,'BDD de référence'!$B$5:$D$5006,3,0)</f>
        <v>9805</v>
      </c>
      <c r="C2829" s="1" t="str">
        <f>VLOOKUP(A2829,'BDD de référence'!$B$5:$E$5006,4,0)</f>
        <v>Mayotte</v>
      </c>
      <c r="D2829" s="201">
        <v>1</v>
      </c>
      <c r="E2829" s="189" t="str">
        <f t="shared" si="44"/>
        <v>Tranche A</v>
      </c>
      <c r="F2829" s="119">
        <f>IFERROR((VLOOKUP(E2829,'Simulations - Consolidé'!$A$41:$P$45,13,0)*D2829+VLOOKUP(E2829,'Simulations - Consolidé'!$A$41:$P$45,14,0)),"")*$B$6</f>
        <v>15300.72857142857</v>
      </c>
      <c r="G2829" s="119" t="str" cm="1">
        <f t="array" ref="G2829">IF(SUMIF('BDD de référence'!$B$6:$B$4786,A2829,'BDD de référence'!$I$6:$I$4786)&gt;0,IFERROR((VLOOKUP(E2829,'Volet 1 - Domaines 2&amp;3'!$A$39:$L$43,11,0)*D2829+VLOOKUP(E2829,'Volet 1 - Domaines 2&amp;3'!$A$39:$L$43,12,0))*$B$6,error),"")</f>
        <v/>
      </c>
      <c r="H2829" s="119" t="str" cm="1">
        <f t="array" ref="H2829">IF(SUMIF('BDD de référence'!$B$6:$B$4786,A2829,'BDD de référence'!$J$6:$J$4786)&gt;0,IFERROR((VLOOKUP(E2829,'Volet 1 - Domaines 2&amp;3'!$A$39:$L$43,11,0)*D2829+VLOOKUP(E2829,'Volet 1 - Domaines 2&amp;3'!$A$39:$L$43,12,0))*$B$6,error),"")</f>
        <v/>
      </c>
      <c r="I2829" s="119">
        <f>IFERROR((VLOOKUP(E2829,'Simulations - Consolidé'!$A$41:$P$45,15,0)*D2829+VLOOKUP(E2829,'Simulations - Consolidé'!$A$41:$P$45,16,0)),"")*$C$6</f>
        <v>6651.5362369337981</v>
      </c>
      <c r="J2829" s="167">
        <v>4583.58</v>
      </c>
      <c r="K2829" s="167">
        <v>5500.3</v>
      </c>
      <c r="L2829" s="167">
        <v>4166.8500000000004</v>
      </c>
      <c r="M2829" s="167">
        <v>5000.22</v>
      </c>
      <c r="N2829" s="167">
        <v>4583.46</v>
      </c>
      <c r="O2829" s="167">
        <v>5500.16</v>
      </c>
    </row>
    <row r="2830" spans="1:15">
      <c r="D2830"/>
    </row>
  </sheetData>
  <autoFilter ref="A10:O2829" xr:uid="{00000000-0009-0000-0000-000004000000}"/>
  <mergeCells count="3">
    <mergeCell ref="F9:H9"/>
    <mergeCell ref="F8:I8"/>
    <mergeCell ref="J9:O9"/>
  </mergeCells>
  <phoneticPr fontId="32"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'Simulations - Consolidé'!$A$61:$A$64</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D67"/>
  <sheetViews>
    <sheetView showGridLines="0" zoomScale="80" zoomScaleNormal="80" workbookViewId="0">
      <selection activeCell="B18" sqref="B18"/>
    </sheetView>
  </sheetViews>
  <sheetFormatPr baseColWidth="10" defaultColWidth="20.54296875" defaultRowHeight="15.5" outlineLevelCol="1"/>
  <cols>
    <col min="1" max="1" width="25.54296875" style="22" customWidth="1"/>
    <col min="2" max="2" width="20.54296875" style="22" customWidth="1"/>
    <col min="3" max="3" width="19.1796875" style="22" customWidth="1"/>
    <col min="4" max="4" width="20.54296875" style="22" customWidth="1"/>
    <col min="5" max="5" width="16.26953125" style="22" customWidth="1"/>
    <col min="6" max="6" width="17.453125" style="22" customWidth="1"/>
    <col min="7" max="7" width="16.453125" style="22" customWidth="1"/>
    <col min="8" max="10" width="20.54296875" style="22" customWidth="1"/>
    <col min="11" max="12" width="16.453125" style="22" customWidth="1"/>
    <col min="13" max="14" width="16.453125" style="22" customWidth="1" outlineLevel="1"/>
    <col min="15" max="15" width="19.54296875" style="22" customWidth="1" outlineLevel="1"/>
    <col min="16" max="16" width="20.54296875" style="22" customWidth="1" outlineLevel="1"/>
    <col min="17" max="18" width="16.1796875" style="22" customWidth="1" outlineLevel="1"/>
    <col min="19" max="19" width="16.1796875" style="22" customWidth="1"/>
    <col min="20" max="20" width="16.1796875" style="22" customWidth="1" collapsed="1"/>
    <col min="21" max="22" width="16.1796875" style="22" customWidth="1"/>
    <col min="23" max="23" width="20.54296875" style="22" customWidth="1"/>
    <col min="24" max="24" width="6" style="22" customWidth="1"/>
    <col min="25" max="16384" width="20.54296875" style="22"/>
  </cols>
  <sheetData>
    <row r="1" spans="1:30" ht="23.5">
      <c r="A1" s="135" t="s">
        <v>11825</v>
      </c>
    </row>
    <row r="2" spans="1:30" ht="18.5">
      <c r="A2" s="136" t="s">
        <v>11826</v>
      </c>
    </row>
    <row r="3" spans="1:30" hidden="1">
      <c r="A3" s="137"/>
    </row>
    <row r="4" spans="1:30" ht="31" hidden="1">
      <c r="B4" s="121" t="s">
        <v>11827</v>
      </c>
      <c r="C4" s="121" t="s">
        <v>11828</v>
      </c>
      <c r="D4" s="226" t="s">
        <v>11829</v>
      </c>
      <c r="E4" s="226"/>
      <c r="F4" s="226" t="s">
        <v>11830</v>
      </c>
      <c r="G4" s="226"/>
      <c r="H4" s="226" t="s">
        <v>11831</v>
      </c>
      <c r="I4" s="226"/>
      <c r="J4" s="226" t="s">
        <v>11832</v>
      </c>
      <c r="K4" s="226"/>
      <c r="L4" s="226" t="s">
        <v>11833</v>
      </c>
      <c r="M4" s="226"/>
    </row>
    <row r="5" spans="1:30" hidden="1">
      <c r="A5" s="10" t="s">
        <v>11834</v>
      </c>
      <c r="B5" s="121"/>
      <c r="C5" s="121"/>
      <c r="D5" s="121" t="s">
        <v>11835</v>
      </c>
      <c r="E5" s="121" t="s">
        <v>11836</v>
      </c>
      <c r="F5" s="121" t="s">
        <v>11835</v>
      </c>
      <c r="G5" s="121" t="s">
        <v>11836</v>
      </c>
      <c r="H5" s="121" t="s">
        <v>11835</v>
      </c>
      <c r="I5" s="121" t="s">
        <v>11836</v>
      </c>
      <c r="J5" s="121" t="s">
        <v>11835</v>
      </c>
      <c r="K5" s="121" t="s">
        <v>11836</v>
      </c>
      <c r="L5" s="121" t="s">
        <v>11835</v>
      </c>
      <c r="M5" s="121" t="s">
        <v>11836</v>
      </c>
    </row>
    <row r="6" spans="1:30" hidden="1">
      <c r="A6" s="11" t="s">
        <v>11837</v>
      </c>
      <c r="B6" s="12">
        <v>0</v>
      </c>
      <c r="C6" s="12">
        <f>B7</f>
        <v>7000</v>
      </c>
      <c r="D6" s="12">
        <v>629</v>
      </c>
      <c r="E6" s="12">
        <v>660</v>
      </c>
      <c r="F6" s="13">
        <f>D6/$D$11</f>
        <v>0.21772239529248874</v>
      </c>
      <c r="G6" s="13">
        <f>E6/$E$11</f>
        <v>0.2320675105485232</v>
      </c>
      <c r="H6" s="12">
        <v>2376702.25</v>
      </c>
      <c r="I6" s="12">
        <v>2529416.25</v>
      </c>
      <c r="J6" s="12">
        <f t="shared" ref="J6:K9" si="0">H6/D6</f>
        <v>3778.5409379968205</v>
      </c>
      <c r="K6" s="12">
        <f t="shared" si="0"/>
        <v>3832.4488636363635</v>
      </c>
      <c r="L6" s="13">
        <f>H6/$H$11</f>
        <v>1.9382963588755697E-2</v>
      </c>
      <c r="M6" s="13">
        <f>I6/$I$11</f>
        <v>2.1539375532305824E-2</v>
      </c>
    </row>
    <row r="7" spans="1:30" hidden="1">
      <c r="A7" s="11" t="s">
        <v>11838</v>
      </c>
      <c r="B7" s="12">
        <v>7000</v>
      </c>
      <c r="C7" s="12">
        <f>B8</f>
        <v>22500</v>
      </c>
      <c r="D7" s="12">
        <v>1161</v>
      </c>
      <c r="E7" s="12">
        <v>1124</v>
      </c>
      <c r="F7" s="13">
        <f>D7/$D$11</f>
        <v>0.40186915887850466</v>
      </c>
      <c r="G7" s="13">
        <f>E7/$E$11</f>
        <v>0.39521800281293951</v>
      </c>
      <c r="H7" s="12">
        <v>15862423</v>
      </c>
      <c r="I7" s="12">
        <v>15306798</v>
      </c>
      <c r="J7" s="12">
        <f t="shared" si="0"/>
        <v>13662.72437553833</v>
      </c>
      <c r="K7" s="12">
        <f t="shared" si="0"/>
        <v>13618.147686832741</v>
      </c>
      <c r="L7" s="13">
        <f>H7/$H$11</f>
        <v>0.12936444497346727</v>
      </c>
      <c r="M7" s="13">
        <f>I7/$I$11</f>
        <v>0.13034583387338786</v>
      </c>
    </row>
    <row r="8" spans="1:30" hidden="1">
      <c r="A8" s="11" t="s">
        <v>11839</v>
      </c>
      <c r="B8" s="12">
        <v>22500</v>
      </c>
      <c r="C8" s="12">
        <f>B9</f>
        <v>230000</v>
      </c>
      <c r="D8" s="12">
        <v>1022</v>
      </c>
      <c r="E8" s="12">
        <v>989</v>
      </c>
      <c r="F8" s="13">
        <f>D8/$D$11</f>
        <v>0.35375562478366218</v>
      </c>
      <c r="G8" s="13">
        <f>E8/$E$11</f>
        <v>0.34774964838255978</v>
      </c>
      <c r="H8" s="12">
        <v>67386162.25</v>
      </c>
      <c r="I8" s="12">
        <v>65447933.5</v>
      </c>
      <c r="J8" s="12">
        <f t="shared" si="0"/>
        <v>65935.579500978478</v>
      </c>
      <c r="K8" s="12">
        <f t="shared" si="0"/>
        <v>66175.86804853387</v>
      </c>
      <c r="L8" s="13">
        <f>H8/$H$11</f>
        <v>0.54956127940625865</v>
      </c>
      <c r="M8" s="13">
        <f>I8/$I$11</f>
        <v>0.55732527909152108</v>
      </c>
    </row>
    <row r="9" spans="1:30" hidden="1">
      <c r="A9" s="11" t="s">
        <v>11840</v>
      </c>
      <c r="B9" s="12">
        <v>230000</v>
      </c>
      <c r="C9" s="12">
        <f>B10</f>
        <v>1600000</v>
      </c>
      <c r="D9" s="12">
        <v>77</v>
      </c>
      <c r="E9" s="12">
        <v>71</v>
      </c>
      <c r="F9" s="13">
        <f>D9/$D$11</f>
        <v>2.6652821045344409E-2</v>
      </c>
      <c r="G9" s="13">
        <f>E9/$E$11</f>
        <v>2.4964838255977496E-2</v>
      </c>
      <c r="H9" s="12">
        <v>36992816.75</v>
      </c>
      <c r="I9" s="12">
        <v>34148052</v>
      </c>
      <c r="J9" s="12">
        <f t="shared" si="0"/>
        <v>480426.19155844155</v>
      </c>
      <c r="K9" s="12">
        <f t="shared" si="0"/>
        <v>480958.47887323942</v>
      </c>
      <c r="L9" s="13">
        <f>H9/$H$11</f>
        <v>0.30169131203151839</v>
      </c>
      <c r="M9" s="13">
        <f>I9/$I$11</f>
        <v>0.29078951150278526</v>
      </c>
    </row>
    <row r="10" spans="1:30" hidden="1">
      <c r="A10" s="11" t="s">
        <v>11841</v>
      </c>
      <c r="B10" s="12">
        <v>1600000</v>
      </c>
      <c r="C10" s="14">
        <v>10000000</v>
      </c>
      <c r="D10" s="12"/>
      <c r="E10" s="12"/>
      <c r="F10" s="13"/>
      <c r="G10" s="13"/>
      <c r="H10" s="12"/>
      <c r="I10" s="12"/>
      <c r="J10" s="12"/>
      <c r="K10" s="12"/>
      <c r="L10" s="13"/>
      <c r="M10" s="13"/>
    </row>
    <row r="11" spans="1:30" hidden="1">
      <c r="A11" s="11" t="s">
        <v>11842</v>
      </c>
      <c r="B11" s="15"/>
      <c r="C11" s="16"/>
      <c r="D11" s="15">
        <f t="shared" ref="D11:I11" si="1">SUM(D6:D10)</f>
        <v>2889</v>
      </c>
      <c r="E11" s="15">
        <f t="shared" si="1"/>
        <v>2844</v>
      </c>
      <c r="F11" s="17">
        <f t="shared" si="1"/>
        <v>1</v>
      </c>
      <c r="G11" s="17">
        <f t="shared" si="1"/>
        <v>1</v>
      </c>
      <c r="H11" s="15">
        <f t="shared" si="1"/>
        <v>122618104.25</v>
      </c>
      <c r="I11" s="15">
        <f t="shared" si="1"/>
        <v>117432199.75</v>
      </c>
      <c r="J11" s="15">
        <f>H11/D11</f>
        <v>42443.095967462788</v>
      </c>
      <c r="K11" s="15">
        <f>I11/E11</f>
        <v>41291.209476090015</v>
      </c>
      <c r="L11" s="17">
        <f>SUM(L6:L10)</f>
        <v>1</v>
      </c>
      <c r="M11" s="17">
        <f>SUM(M6:M10)</f>
        <v>1</v>
      </c>
    </row>
    <row r="12" spans="1:30" hidden="1">
      <c r="A12" s="137"/>
    </row>
    <row r="13" spans="1:30">
      <c r="H13" s="138"/>
    </row>
    <row r="14" spans="1:30" s="9" customFormat="1">
      <c r="A14" s="18" t="s">
        <v>11843</v>
      </c>
      <c r="B14" s="18"/>
      <c r="C14" s="19"/>
      <c r="D14" s="19"/>
      <c r="E14" s="20"/>
      <c r="F14" s="20"/>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c r="A15" s="139" t="s">
        <v>11844</v>
      </c>
      <c r="B15" s="140"/>
      <c r="C15" s="141"/>
      <c r="D15" s="141"/>
      <c r="E15" s="142"/>
      <c r="F15" s="142"/>
      <c r="G15" s="142"/>
      <c r="H15" s="142"/>
      <c r="I15" s="142"/>
      <c r="J15" s="142"/>
      <c r="K15" s="142"/>
      <c r="L15" s="142"/>
      <c r="M15" s="142"/>
      <c r="N15" s="142"/>
      <c r="O15" s="142"/>
    </row>
    <row r="16" spans="1:30">
      <c r="A16" s="139"/>
      <c r="B16" s="140"/>
      <c r="C16" s="141"/>
      <c r="D16" s="141"/>
      <c r="E16" s="142"/>
      <c r="F16" s="142"/>
      <c r="G16" s="142"/>
      <c r="H16" s="142"/>
      <c r="I16" s="142"/>
      <c r="J16" s="142"/>
      <c r="K16" s="142"/>
      <c r="L16" s="142"/>
      <c r="M16" s="142"/>
      <c r="N16" s="142"/>
      <c r="O16" s="142"/>
    </row>
    <row r="17" spans="1:30">
      <c r="A17" s="23" t="s">
        <v>35</v>
      </c>
      <c r="B17" s="173">
        <v>1</v>
      </c>
      <c r="C17" s="141"/>
      <c r="D17" s="141"/>
      <c r="E17" s="142"/>
      <c r="F17" s="142"/>
      <c r="G17" s="142"/>
      <c r="H17" s="142"/>
      <c r="I17" s="142"/>
      <c r="J17" s="142"/>
      <c r="K17" s="142"/>
      <c r="L17" s="142"/>
      <c r="M17" s="142"/>
      <c r="N17" s="142"/>
      <c r="O17" s="142"/>
    </row>
    <row r="18" spans="1:30">
      <c r="A18" s="23" t="s">
        <v>11845</v>
      </c>
      <c r="B18" s="151" t="s">
        <v>11811</v>
      </c>
      <c r="C18" s="141"/>
      <c r="D18" s="141"/>
      <c r="E18" s="142" t="s">
        <v>11846</v>
      </c>
      <c r="F18" s="142"/>
      <c r="G18" s="142"/>
      <c r="H18" s="142"/>
      <c r="I18" s="142"/>
      <c r="J18" s="142"/>
      <c r="K18" s="142"/>
      <c r="L18" s="142"/>
      <c r="M18" s="142"/>
      <c r="N18" s="142"/>
      <c r="O18" s="142"/>
    </row>
    <row r="19" spans="1:30" ht="37.5" customHeight="1">
      <c r="A19" s="140"/>
      <c r="B19" s="140"/>
      <c r="C19" s="141"/>
      <c r="D19" s="141"/>
      <c r="E19" s="235" t="s">
        <v>11847</v>
      </c>
      <c r="F19" s="235"/>
      <c r="G19" s="235"/>
      <c r="H19" s="235"/>
      <c r="I19" s="142"/>
      <c r="J19" s="142"/>
      <c r="K19" s="142"/>
      <c r="L19" s="142"/>
      <c r="M19" s="142"/>
      <c r="N19" s="142"/>
      <c r="O19" s="142"/>
    </row>
    <row r="20" spans="1:30">
      <c r="A20" s="25" t="s">
        <v>11848</v>
      </c>
      <c r="B20" s="227" t="s">
        <v>11849</v>
      </c>
      <c r="C20" s="228"/>
      <c r="D20" s="229"/>
      <c r="E20" s="230" t="s">
        <v>11850</v>
      </c>
      <c r="F20" s="231"/>
      <c r="G20" s="231"/>
      <c r="H20" s="232"/>
      <c r="I20" s="234" t="s">
        <v>11851</v>
      </c>
    </row>
    <row r="21" spans="1:30" ht="38.5" customHeight="1">
      <c r="A21" s="26" t="s">
        <v>11852</v>
      </c>
      <c r="B21" s="27" t="s">
        <v>11853</v>
      </c>
      <c r="C21" s="27" t="s">
        <v>11810</v>
      </c>
      <c r="D21" s="28" t="s">
        <v>11854</v>
      </c>
      <c r="E21" s="29" t="s">
        <v>11820</v>
      </c>
      <c r="F21" s="29" t="s">
        <v>11822</v>
      </c>
      <c r="G21" s="29" t="s">
        <v>11824</v>
      </c>
      <c r="H21" s="30" t="s">
        <v>11855</v>
      </c>
      <c r="I21" s="234"/>
    </row>
    <row r="22" spans="1:30">
      <c r="A22" s="31" t="str">
        <f>IF(B17&lt;$B$42,"Tranche A",
IF(B17&lt;$B$43,"Tranche B",
IF(B17&lt;$B$44,"Tranche C",
"Tranche D")))</f>
        <v>Tranche A</v>
      </c>
      <c r="B22" s="32" cm="1">
        <f t="array" ref="B22">IFERROR((VLOOKUP($A$22,$A$41:$P$45,13,0)*$B$17+VLOOKUP($A$22,$A$41:$P$45,14,0))*VLOOKUP($B$18,$A$61:$C$64,2,FALSE),error)</f>
        <v>15300.72857142857</v>
      </c>
      <c r="C22" s="32" cm="1">
        <f t="array" ref="C22">IFERROR((VLOOKUP($A$22,$A$41:$P$45,15,0)*$B$17+VLOOKUP($A$22,$A$41:$P$45,16,0))*VLOOKUP($B$18,$A$61:$C$64,3,FALSE),error)</f>
        <v>6651.5362369337981</v>
      </c>
      <c r="D22" s="33">
        <f>B22+C22</f>
        <v>21952.264808362368</v>
      </c>
      <c r="E22" s="34">
        <f>IFERROR(VLOOKUP($A$22,$A$52:$T$56,15,0)*$B$17+VLOOKUP($A$22,$A$52:$T$56,16,0),"en attente de paramètres en étape 1) et 3)")</f>
        <v>5500.2857142857147</v>
      </c>
      <c r="F22" s="34">
        <f>IFERROR(VLOOKUP($A$22,$A$52:$T$56,17,0)*$B$17+VLOOKUP($A$22,$A$52:$T$56,18,0),"en attente de paramètres en étape 1) et 3)")</f>
        <v>5000.2142857142853</v>
      </c>
      <c r="G22" s="34">
        <f>IFERROR(VLOOKUP($A$22,$A$52:$T$56,19,0)*$B$17+VLOOKUP($A$22,$A$52:$T$56,20,0),"en attente de paramètres en étape 1) et 3)")</f>
        <v>5500.1428571428569</v>
      </c>
      <c r="H22" s="35">
        <f>SUM(E22:G22)</f>
        <v>16000.642857142857</v>
      </c>
      <c r="I22" s="36">
        <f>D22+H22</f>
        <v>37952.907665505227</v>
      </c>
    </row>
    <row r="23" spans="1:30">
      <c r="A23" s="159"/>
      <c r="B23" s="160"/>
      <c r="C23" s="160"/>
      <c r="D23" s="161"/>
      <c r="E23" s="162"/>
      <c r="F23" s="162"/>
      <c r="G23" s="162"/>
      <c r="H23" s="161"/>
      <c r="I23" s="163"/>
    </row>
    <row r="24" spans="1:30">
      <c r="A24" s="22" t="s">
        <v>11856</v>
      </c>
    </row>
    <row r="26" spans="1:30" s="9" customFormat="1">
      <c r="A26" s="37" t="s">
        <v>11857</v>
      </c>
      <c r="B26" s="37"/>
      <c r="C26" s="38"/>
      <c r="D26" s="38"/>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row>
    <row r="27" spans="1:30">
      <c r="A27" s="39" t="s">
        <v>11858</v>
      </c>
      <c r="B27" s="39" t="s">
        <v>11835</v>
      </c>
    </row>
    <row r="28" spans="1:30" hidden="1">
      <c r="A28" s="39"/>
      <c r="B28" s="39"/>
    </row>
    <row r="29" spans="1:30" hidden="1">
      <c r="A29" s="40"/>
      <c r="B29" s="227" t="s">
        <v>11859</v>
      </c>
      <c r="C29" s="228"/>
      <c r="D29" s="229"/>
      <c r="E29" s="230" t="s">
        <v>11860</v>
      </c>
      <c r="F29" s="231"/>
      <c r="G29" s="231"/>
      <c r="H29" s="232"/>
      <c r="I29" s="233" t="s">
        <v>11861</v>
      </c>
    </row>
    <row r="30" spans="1:30" s="42" customFormat="1" ht="35.15" hidden="1" customHeight="1">
      <c r="A30" s="41" t="s">
        <v>11834</v>
      </c>
      <c r="B30" s="27" t="s">
        <v>11853</v>
      </c>
      <c r="C30" s="27" t="s">
        <v>11810</v>
      </c>
      <c r="D30" s="28" t="s">
        <v>11854</v>
      </c>
      <c r="E30" s="29" t="s">
        <v>11862</v>
      </c>
      <c r="F30" s="29" t="s">
        <v>11863</v>
      </c>
      <c r="G30" s="29" t="s">
        <v>11864</v>
      </c>
      <c r="H30" s="30" t="s">
        <v>11855</v>
      </c>
      <c r="I30" s="233"/>
    </row>
    <row r="31" spans="1:30" hidden="1">
      <c r="A31" s="43" t="str">
        <f>A6</f>
        <v>Tranche A</v>
      </c>
      <c r="B31" s="44">
        <v>18000</v>
      </c>
      <c r="C31" s="44">
        <f>B31*$C$36</f>
        <v>7390.2439024390251</v>
      </c>
      <c r="D31" s="33">
        <f>SUM(B31:C31)</f>
        <v>25390.243902439026</v>
      </c>
      <c r="E31" s="45">
        <v>5500</v>
      </c>
      <c r="F31" s="46">
        <v>5000</v>
      </c>
      <c r="G31" s="46">
        <v>5500</v>
      </c>
      <c r="H31" s="35">
        <f>SUM(E31:G31)</f>
        <v>16000</v>
      </c>
      <c r="I31" s="36">
        <f>D31+H31</f>
        <v>41390.243902439026</v>
      </c>
    </row>
    <row r="32" spans="1:30" hidden="1">
      <c r="A32" s="43" t="str">
        <f>A7</f>
        <v>Tranche B</v>
      </c>
      <c r="B32" s="44">
        <v>24000</v>
      </c>
      <c r="C32" s="44">
        <f>B32*$C$36</f>
        <v>9853.6585365853662</v>
      </c>
      <c r="D32" s="33">
        <f>SUM(B32:C32)</f>
        <v>33853.658536585368</v>
      </c>
      <c r="E32" s="45">
        <v>7500</v>
      </c>
      <c r="F32" s="46">
        <v>6500</v>
      </c>
      <c r="G32" s="46">
        <v>6500</v>
      </c>
      <c r="H32" s="35">
        <f>SUM(E32:G32)</f>
        <v>20500</v>
      </c>
      <c r="I32" s="36">
        <f>D32+H32</f>
        <v>54353.658536585368</v>
      </c>
    </row>
    <row r="33" spans="1:18" hidden="1">
      <c r="A33" s="43" t="str">
        <f>A8</f>
        <v>Tranche C</v>
      </c>
      <c r="B33" s="44">
        <v>48000</v>
      </c>
      <c r="C33" s="44">
        <f>B33*$C$36</f>
        <v>19707.317073170732</v>
      </c>
      <c r="D33" s="33">
        <f>SUM(B33:C33)</f>
        <v>67707.317073170736</v>
      </c>
      <c r="E33" s="45">
        <v>13000</v>
      </c>
      <c r="F33" s="46">
        <v>11500</v>
      </c>
      <c r="G33" s="46">
        <v>8000</v>
      </c>
      <c r="H33" s="35">
        <f>SUM(E33:G33)</f>
        <v>32500</v>
      </c>
      <c r="I33" s="36">
        <f>D33+H33</f>
        <v>100207.31707317074</v>
      </c>
    </row>
    <row r="34" spans="1:18" hidden="1">
      <c r="A34" s="43" t="str">
        <f>A9</f>
        <v>Tranche D</v>
      </c>
      <c r="B34" s="44">
        <v>150000</v>
      </c>
      <c r="C34" s="44">
        <f>B34*$C$36</f>
        <v>61585.365853658535</v>
      </c>
      <c r="D34" s="33">
        <f>SUM(B34:C34)</f>
        <v>211585.36585365853</v>
      </c>
      <c r="E34" s="45">
        <v>40000</v>
      </c>
      <c r="F34" s="46">
        <v>25000</v>
      </c>
      <c r="G34" s="46">
        <v>20000</v>
      </c>
      <c r="H34" s="35">
        <f>SUM(E34:G34)</f>
        <v>85000</v>
      </c>
      <c r="I34" s="36">
        <f>D34+H34</f>
        <v>296585.36585365853</v>
      </c>
    </row>
    <row r="35" spans="1:18" hidden="1">
      <c r="A35" s="43" t="str">
        <f>A10</f>
        <v>Max. Tranche D</v>
      </c>
      <c r="B35" s="44">
        <v>320000</v>
      </c>
      <c r="C35" s="44">
        <f>B35*$C$36</f>
        <v>131382.11382113822</v>
      </c>
      <c r="D35" s="33">
        <f>SUM(B35:C35)</f>
        <v>451382.11382113822</v>
      </c>
      <c r="E35" s="45">
        <v>85000</v>
      </c>
      <c r="F35" s="46">
        <v>43000</v>
      </c>
      <c r="G35" s="46">
        <v>38000</v>
      </c>
      <c r="H35" s="35">
        <f>SUM(E35:G35)</f>
        <v>166000</v>
      </c>
      <c r="I35" s="36">
        <f>D35+H35</f>
        <v>617382.11382113816</v>
      </c>
    </row>
    <row r="36" spans="1:18">
      <c r="B36" s="143"/>
      <c r="C36" s="144">
        <f>50.5/123</f>
        <v>0.41056910569105692</v>
      </c>
      <c r="D36" s="145"/>
    </row>
    <row r="37" spans="1:18">
      <c r="A37" s="47" t="s">
        <v>11865</v>
      </c>
      <c r="B37" s="39"/>
    </row>
    <row r="38" spans="1:18">
      <c r="A38" s="48"/>
      <c r="B38" s="49"/>
      <c r="C38" s="49"/>
      <c r="D38" s="49"/>
      <c r="E38" s="49"/>
      <c r="F38" s="49"/>
      <c r="G38" s="49"/>
      <c r="H38" s="216" t="s">
        <v>11853</v>
      </c>
      <c r="I38" s="217"/>
      <c r="J38" s="218" t="s">
        <v>11810</v>
      </c>
      <c r="K38" s="218"/>
      <c r="L38" s="146"/>
      <c r="M38" s="216" t="s">
        <v>11853</v>
      </c>
      <c r="N38" s="217"/>
      <c r="O38" s="218" t="s">
        <v>11810</v>
      </c>
      <c r="P38" s="218"/>
      <c r="R38" s="51" t="s">
        <v>11866</v>
      </c>
    </row>
    <row r="39" spans="1:18" ht="15.65" customHeight="1">
      <c r="A39" s="52"/>
      <c r="B39" s="214" t="s">
        <v>35</v>
      </c>
      <c r="C39" s="215"/>
      <c r="D39" s="53"/>
      <c r="E39" s="53"/>
      <c r="F39" s="53"/>
      <c r="G39" s="53"/>
      <c r="H39" s="221" t="s">
        <v>11867</v>
      </c>
      <c r="I39" s="222"/>
      <c r="J39" s="221" t="s">
        <v>11867</v>
      </c>
      <c r="K39" s="222"/>
      <c r="L39" s="147"/>
      <c r="M39" s="223" t="s">
        <v>11868</v>
      </c>
      <c r="N39" s="223"/>
      <c r="O39" s="223" t="s">
        <v>11868</v>
      </c>
      <c r="P39" s="223"/>
      <c r="R39" s="55">
        <v>0.1</v>
      </c>
    </row>
    <row r="40" spans="1:18" s="77" customFormat="1" ht="31">
      <c r="A40" s="56" t="s">
        <v>11834</v>
      </c>
      <c r="B40" s="53" t="s">
        <v>11827</v>
      </c>
      <c r="C40" s="53" t="s">
        <v>11828</v>
      </c>
      <c r="D40" s="53" t="s">
        <v>11869</v>
      </c>
      <c r="E40" s="53" t="s">
        <v>11830</v>
      </c>
      <c r="F40" s="53" t="s">
        <v>11832</v>
      </c>
      <c r="G40" s="53" t="s">
        <v>11833</v>
      </c>
      <c r="H40" s="122" t="s">
        <v>11870</v>
      </c>
      <c r="I40" s="122" t="s">
        <v>11871</v>
      </c>
      <c r="J40" s="122" t="s">
        <v>11870</v>
      </c>
      <c r="K40" s="122" t="s">
        <v>11871</v>
      </c>
      <c r="L40" s="147"/>
      <c r="M40" s="122" t="s">
        <v>11872</v>
      </c>
      <c r="N40" s="122" t="s">
        <v>11873</v>
      </c>
      <c r="O40" s="122" t="s">
        <v>11872</v>
      </c>
      <c r="P40" s="122" t="s">
        <v>11873</v>
      </c>
      <c r="R40" s="57" t="s">
        <v>11874</v>
      </c>
    </row>
    <row r="41" spans="1:18" s="149" customFormat="1">
      <c r="A41" s="58" t="str">
        <f t="shared" ref="A41:B45" si="2">A6</f>
        <v>Tranche A</v>
      </c>
      <c r="B41" s="59">
        <f t="shared" si="2"/>
        <v>0</v>
      </c>
      <c r="C41" s="59">
        <f>B42</f>
        <v>7000</v>
      </c>
      <c r="D41" s="59">
        <f>HLOOKUP($B$27,$D$5:$E$10,2,0)</f>
        <v>629</v>
      </c>
      <c r="E41" s="60">
        <f>D41/D$46</f>
        <v>0.21772239529248874</v>
      </c>
      <c r="F41" s="59">
        <f>HLOOKUP($B$27,$J$5:$K$10,2,0)</f>
        <v>3778.5409379968205</v>
      </c>
      <c r="G41" s="60">
        <f>(F41*D41)/(F$46*D$46)</f>
        <v>1.9382963588755697E-2</v>
      </c>
      <c r="H41" s="61">
        <f>B31</f>
        <v>18000</v>
      </c>
      <c r="I41" s="62">
        <f>H42</f>
        <v>24000</v>
      </c>
      <c r="J41" s="61">
        <f>C31</f>
        <v>7390.2439024390251</v>
      </c>
      <c r="K41" s="63">
        <f>J42</f>
        <v>9853.6585365853662</v>
      </c>
      <c r="L41" s="148"/>
      <c r="M41" s="65">
        <f>IFERROR(SLOPE(H41:I41,$B41:$C41),"")</f>
        <v>0.8571428571428571</v>
      </c>
      <c r="N41" s="66">
        <f>IFERROR(INTERCEPT(H41:I41,$B41:$C41),"")</f>
        <v>18000</v>
      </c>
      <c r="O41" s="65">
        <f>IFERROR(SLOPE(J41:K41,$B41:$C41),"")</f>
        <v>0.3519163763066202</v>
      </c>
      <c r="P41" s="66">
        <f>IFERROR(INTERCEPT(J41:K41,$B41:$C41),"")</f>
        <v>7390.2439024390242</v>
      </c>
      <c r="R41" s="57">
        <v>0</v>
      </c>
    </row>
    <row r="42" spans="1:18" s="77" customFormat="1">
      <c r="A42" s="58" t="str">
        <f t="shared" si="2"/>
        <v>Tranche B</v>
      </c>
      <c r="B42" s="59">
        <f t="shared" si="2"/>
        <v>7000</v>
      </c>
      <c r="C42" s="59">
        <f>B43</f>
        <v>22500</v>
      </c>
      <c r="D42" s="59">
        <f>HLOOKUP($B$27,$D$5:$E$10,3,0)</f>
        <v>1161</v>
      </c>
      <c r="E42" s="60">
        <f>D42/D$46</f>
        <v>0.40186915887850466</v>
      </c>
      <c r="F42" s="59">
        <f>HLOOKUP($B$27,$J$5:$K$10,3,0)</f>
        <v>13662.72437553833</v>
      </c>
      <c r="G42" s="60">
        <f>(F42*D42)/(F$46*D$46)</f>
        <v>0.12936444497346727</v>
      </c>
      <c r="H42" s="61">
        <f>B32</f>
        <v>24000</v>
      </c>
      <c r="I42" s="62">
        <f>H43</f>
        <v>48000</v>
      </c>
      <c r="J42" s="61">
        <f>C32</f>
        <v>9853.6585365853662</v>
      </c>
      <c r="K42" s="63">
        <f>J43</f>
        <v>19707.317073170732</v>
      </c>
      <c r="L42" s="148"/>
      <c r="M42" s="65">
        <f>IFERROR(SLOPE(H42:I42,$B42:$C42),"")</f>
        <v>1.5483870967741935</v>
      </c>
      <c r="N42" s="66">
        <f>IFERROR(INTERCEPT(H42:I42,$B42:$C42),"")</f>
        <v>13161.290322580644</v>
      </c>
      <c r="O42" s="65">
        <f>IFERROR(SLOPE(J42:K42,$B42:$C42),"")</f>
        <v>0.63571990558615266</v>
      </c>
      <c r="P42" s="66">
        <f>IFERROR(INTERCEPT(J42:K42,$B42:$C42),"")</f>
        <v>5403.6191974822959</v>
      </c>
      <c r="R42" s="57">
        <v>0.3</v>
      </c>
    </row>
    <row r="43" spans="1:18" s="77" customFormat="1">
      <c r="A43" s="58" t="str">
        <f t="shared" si="2"/>
        <v>Tranche C</v>
      </c>
      <c r="B43" s="59">
        <f t="shared" si="2"/>
        <v>22500</v>
      </c>
      <c r="C43" s="59">
        <f>B44</f>
        <v>230000</v>
      </c>
      <c r="D43" s="59">
        <f>HLOOKUP($B$27,$D$5:$E$10,4,0)</f>
        <v>1022</v>
      </c>
      <c r="E43" s="60">
        <f>D43/D$46</f>
        <v>0.35375562478366218</v>
      </c>
      <c r="F43" s="59">
        <f>HLOOKUP($B$27,$J$5:$K$10,4,0)</f>
        <v>65935.579500978478</v>
      </c>
      <c r="G43" s="60">
        <f>(F43*D43)/(F$46*D$46)</f>
        <v>0.54956127940625865</v>
      </c>
      <c r="H43" s="61">
        <f>B33</f>
        <v>48000</v>
      </c>
      <c r="I43" s="62">
        <f>H44</f>
        <v>150000</v>
      </c>
      <c r="J43" s="61">
        <f>C33</f>
        <v>19707.317073170732</v>
      </c>
      <c r="K43" s="63">
        <f>J44</f>
        <v>61585.365853658535</v>
      </c>
      <c r="L43" s="148"/>
      <c r="M43" s="65">
        <f>IFERROR(SLOPE(H43:I43,$B43:$C43),"")</f>
        <v>0.49156626506024098</v>
      </c>
      <c r="N43" s="66">
        <f>IFERROR(INTERCEPT(H43:I43,$B43:$C43),"")</f>
        <v>36939.759036144576</v>
      </c>
      <c r="O43" s="65">
        <f>IFERROR(SLOPE(J43:K43,$B43:$C43),"")</f>
        <v>0.20182192183367612</v>
      </c>
      <c r="P43" s="66">
        <f>IFERROR(INTERCEPT(J43:K43,$B43:$C43),"")</f>
        <v>15166.323831913021</v>
      </c>
      <c r="R43" s="57">
        <v>0.9</v>
      </c>
    </row>
    <row r="44" spans="1:18" s="77" customFormat="1">
      <c r="A44" s="58" t="str">
        <f t="shared" si="2"/>
        <v>Tranche D</v>
      </c>
      <c r="B44" s="59">
        <f t="shared" si="2"/>
        <v>230000</v>
      </c>
      <c r="C44" s="59">
        <f>B45</f>
        <v>1600000</v>
      </c>
      <c r="D44" s="59">
        <f>HLOOKUP($B$27,$D$5:$E$10,5,0)</f>
        <v>77</v>
      </c>
      <c r="E44" s="60">
        <f>D44/D$46</f>
        <v>2.6652821045344409E-2</v>
      </c>
      <c r="F44" s="59">
        <f>HLOOKUP($B$27,$J$5:$K$10,5,0)</f>
        <v>480426.19155844155</v>
      </c>
      <c r="G44" s="60">
        <f>(F44*D44)/(F$46*D$46)</f>
        <v>0.30169131203151839</v>
      </c>
      <c r="H44" s="61">
        <f>B34</f>
        <v>150000</v>
      </c>
      <c r="I44" s="62">
        <f>H45</f>
        <v>320000</v>
      </c>
      <c r="J44" s="61">
        <f>C34</f>
        <v>61585.365853658535</v>
      </c>
      <c r="K44" s="63">
        <f>J45</f>
        <v>131382.11382113822</v>
      </c>
      <c r="L44" s="148"/>
      <c r="M44" s="65">
        <f>IFERROR(SLOPE(H44:I44,$B44:$C44),"")</f>
        <v>0.12408759124087591</v>
      </c>
      <c r="N44" s="66">
        <f>IFERROR(INTERCEPT(H44:I44,$B44:$C44),"")</f>
        <v>121459.85401459855</v>
      </c>
      <c r="O44" s="65">
        <f>IFERROR(SLOPE(J44:K44,$B44:$C44),"")</f>
        <v>5.0946531363123861E-2</v>
      </c>
      <c r="P44" s="66">
        <f>IFERROR(INTERCEPT(J44:K44,$B44:$C44),"")</f>
        <v>49867.663640140039</v>
      </c>
      <c r="R44" s="57">
        <v>1</v>
      </c>
    </row>
    <row r="45" spans="1:18" s="77" customFormat="1">
      <c r="A45" s="58" t="str">
        <f t="shared" si="2"/>
        <v>Max. Tranche D</v>
      </c>
      <c r="B45" s="59">
        <f t="shared" si="2"/>
        <v>1600000</v>
      </c>
      <c r="C45" s="59"/>
      <c r="D45" s="59">
        <f>HLOOKUP($B$27,$D$5:$E$10,6,0)</f>
        <v>0</v>
      </c>
      <c r="E45" s="60">
        <f>D45/D$46</f>
        <v>0</v>
      </c>
      <c r="F45" s="59">
        <f>HLOOKUP($B$27,$J$5:$K$10,6,0)</f>
        <v>0</v>
      </c>
      <c r="G45" s="60">
        <f>(F45*D45)/(F$46*D$46)</f>
        <v>0</v>
      </c>
      <c r="H45" s="61">
        <f>B35</f>
        <v>320000</v>
      </c>
      <c r="I45" s="62">
        <f>H45</f>
        <v>320000</v>
      </c>
      <c r="J45" s="61">
        <f>C35</f>
        <v>131382.11382113822</v>
      </c>
      <c r="K45" s="63">
        <f>J45</f>
        <v>131382.11382113822</v>
      </c>
      <c r="L45" s="148"/>
      <c r="M45" s="65">
        <v>0</v>
      </c>
      <c r="N45" s="66">
        <f>H45</f>
        <v>320000</v>
      </c>
      <c r="O45" s="65">
        <v>0</v>
      </c>
      <c r="P45" s="66">
        <f>J45</f>
        <v>131382.11382113822</v>
      </c>
      <c r="R45" s="57">
        <v>1</v>
      </c>
    </row>
    <row r="46" spans="1:18">
      <c r="A46" s="58" t="s">
        <v>11842</v>
      </c>
      <c r="B46" s="67"/>
      <c r="C46" s="67"/>
      <c r="D46" s="68">
        <f>SUM(D41:D45)</f>
        <v>2889</v>
      </c>
      <c r="E46" s="68"/>
      <c r="F46" s="59">
        <f>HLOOKUP($B$27,$J$5:$K$11,7,0)</f>
        <v>42443.095967462788</v>
      </c>
      <c r="G46" s="67"/>
      <c r="H46" s="69"/>
      <c r="I46" s="69"/>
      <c r="J46" s="70"/>
      <c r="K46" s="70"/>
      <c r="L46" s="78"/>
      <c r="M46" s="72"/>
      <c r="N46" s="73"/>
      <c r="O46" s="73"/>
      <c r="P46" s="73"/>
      <c r="R46" s="70"/>
    </row>
    <row r="47" spans="1:18">
      <c r="A47" s="74"/>
      <c r="D47" s="75"/>
      <c r="E47" s="76"/>
      <c r="H47" s="77"/>
      <c r="I47" s="78"/>
      <c r="K47" s="78"/>
      <c r="L47" s="78"/>
      <c r="M47" s="78"/>
      <c r="N47" s="78"/>
      <c r="O47" s="78"/>
      <c r="P47" s="78"/>
      <c r="Q47" s="78"/>
    </row>
    <row r="48" spans="1:18">
      <c r="A48" s="79" t="s">
        <v>11875</v>
      </c>
      <c r="D48" s="75"/>
      <c r="E48" s="76"/>
    </row>
    <row r="49" spans="1:21">
      <c r="A49" s="48"/>
      <c r="B49" s="49"/>
      <c r="C49" s="49"/>
      <c r="D49" s="49"/>
      <c r="E49" s="49"/>
      <c r="F49" s="49"/>
      <c r="G49" s="49"/>
      <c r="H49" s="219" t="s">
        <v>11862</v>
      </c>
      <c r="I49" s="220"/>
      <c r="J49" s="219" t="s">
        <v>11863</v>
      </c>
      <c r="K49" s="224"/>
      <c r="L49" s="225" t="s">
        <v>11864</v>
      </c>
      <c r="M49" s="225"/>
      <c r="N49" s="50"/>
      <c r="O49" s="225" t="s">
        <v>11862</v>
      </c>
      <c r="P49" s="225"/>
      <c r="Q49" s="219" t="s">
        <v>11863</v>
      </c>
      <c r="R49" s="220"/>
      <c r="S49" s="219" t="s">
        <v>11864</v>
      </c>
      <c r="T49" s="220"/>
    </row>
    <row r="50" spans="1:21" ht="31" customHeight="1">
      <c r="A50" s="52"/>
      <c r="B50" s="214" t="s">
        <v>35</v>
      </c>
      <c r="C50" s="215"/>
      <c r="D50" s="53"/>
      <c r="E50" s="53"/>
      <c r="F50" s="53"/>
      <c r="G50" s="53"/>
      <c r="H50" s="213" t="s">
        <v>11876</v>
      </c>
      <c r="I50" s="213"/>
      <c r="J50" s="213" t="s">
        <v>11876</v>
      </c>
      <c r="K50" s="213"/>
      <c r="L50" s="213" t="s">
        <v>11876</v>
      </c>
      <c r="M50" s="213"/>
      <c r="N50" s="54"/>
      <c r="O50" s="213" t="s">
        <v>11868</v>
      </c>
      <c r="P50" s="213"/>
      <c r="Q50" s="213" t="s">
        <v>11868</v>
      </c>
      <c r="R50" s="213"/>
      <c r="S50" s="213" t="s">
        <v>11868</v>
      </c>
      <c r="T50" s="213"/>
    </row>
    <row r="51" spans="1:21" ht="31">
      <c r="A51" s="56" t="s">
        <v>11834</v>
      </c>
      <c r="B51" s="53" t="s">
        <v>11827</v>
      </c>
      <c r="C51" s="53" t="s">
        <v>11828</v>
      </c>
      <c r="D51" s="53" t="s">
        <v>11869</v>
      </c>
      <c r="E51" s="53" t="s">
        <v>11830</v>
      </c>
      <c r="F51" s="53" t="s">
        <v>11832</v>
      </c>
      <c r="G51" s="53" t="s">
        <v>11833</v>
      </c>
      <c r="H51" s="123" t="s">
        <v>11870</v>
      </c>
      <c r="I51" s="123" t="s">
        <v>11871</v>
      </c>
      <c r="J51" s="123" t="s">
        <v>11870</v>
      </c>
      <c r="K51" s="123" t="s">
        <v>11871</v>
      </c>
      <c r="L51" s="123" t="s">
        <v>11870</v>
      </c>
      <c r="M51" s="123" t="s">
        <v>11871</v>
      </c>
      <c r="N51" s="54"/>
      <c r="O51" s="123" t="s">
        <v>11872</v>
      </c>
      <c r="P51" s="123" t="s">
        <v>11873</v>
      </c>
      <c r="Q51" s="123" t="s">
        <v>11872</v>
      </c>
      <c r="R51" s="123" t="s">
        <v>11873</v>
      </c>
      <c r="S51" s="123" t="s">
        <v>11872</v>
      </c>
      <c r="T51" s="123" t="s">
        <v>11873</v>
      </c>
    </row>
    <row r="52" spans="1:21">
      <c r="A52" s="58" t="s">
        <v>11837</v>
      </c>
      <c r="B52" s="59">
        <f>B6</f>
        <v>0</v>
      </c>
      <c r="C52" s="59">
        <f>B53</f>
        <v>7000</v>
      </c>
      <c r="D52" s="59">
        <f>HLOOKUP($B$27,$D$5:$E$10,2,0)</f>
        <v>629</v>
      </c>
      <c r="E52" s="60">
        <f>D52/D$46</f>
        <v>0.21772239529248874</v>
      </c>
      <c r="F52" s="59">
        <f>HLOOKUP($B$27,$J$5:$K$10,2,0)</f>
        <v>3778.5409379968205</v>
      </c>
      <c r="G52" s="60">
        <f>(F52*D52)/(F$46*D$46)</f>
        <v>1.9382963588755697E-2</v>
      </c>
      <c r="H52" s="45">
        <f>E31</f>
        <v>5500</v>
      </c>
      <c r="I52" s="80">
        <f>H53</f>
        <v>7500</v>
      </c>
      <c r="J52" s="46">
        <f>F31</f>
        <v>5000</v>
      </c>
      <c r="K52" s="81">
        <f>J53</f>
        <v>6500</v>
      </c>
      <c r="L52" s="46">
        <f>G31</f>
        <v>5500</v>
      </c>
      <c r="M52" s="81">
        <f>L53</f>
        <v>6500</v>
      </c>
      <c r="N52" s="64"/>
      <c r="O52" s="82">
        <f>IFERROR(SLOPE(H52:I52,$B41:$C41),"")</f>
        <v>0.2857142857142857</v>
      </c>
      <c r="P52" s="83">
        <f>IFERROR(INTERCEPT(H52:I52,$B41:$C41),"")</f>
        <v>5500</v>
      </c>
      <c r="Q52" s="82">
        <f>IFERROR(SLOPE(J52:K52,$B41:$C41),"")</f>
        <v>0.21428571428571427</v>
      </c>
      <c r="R52" s="83">
        <f>IFERROR(INTERCEPT(J52:K52,$B41:$C41),"")</f>
        <v>5000</v>
      </c>
      <c r="S52" s="82">
        <f>IFERROR(SLOPE(L52:M52,$B41:$C41),"")</f>
        <v>0.14285714285714285</v>
      </c>
      <c r="T52" s="83">
        <f>IFERROR(INTERCEPT(L52:M52,$B41:$C41),"")</f>
        <v>5500</v>
      </c>
      <c r="U52" s="84"/>
    </row>
    <row r="53" spans="1:21">
      <c r="A53" s="58" t="s">
        <v>11838</v>
      </c>
      <c r="B53" s="59">
        <f>B7</f>
        <v>7000</v>
      </c>
      <c r="C53" s="59">
        <f>B54</f>
        <v>22500</v>
      </c>
      <c r="D53" s="59">
        <f>HLOOKUP($B$27,$D$5:$E$10,3,0)</f>
        <v>1161</v>
      </c>
      <c r="E53" s="60">
        <f>D53/D$46</f>
        <v>0.40186915887850466</v>
      </c>
      <c r="F53" s="59">
        <f>HLOOKUP($B$27,$J$5:$K$10,3,0)</f>
        <v>13662.72437553833</v>
      </c>
      <c r="G53" s="60">
        <f>(F53*D53)/(F$46*D$46)</f>
        <v>0.12936444497346727</v>
      </c>
      <c r="H53" s="45">
        <f>E32</f>
        <v>7500</v>
      </c>
      <c r="I53" s="80">
        <f>H54</f>
        <v>13000</v>
      </c>
      <c r="J53" s="46">
        <f>F32</f>
        <v>6500</v>
      </c>
      <c r="K53" s="81">
        <f>J54</f>
        <v>11500</v>
      </c>
      <c r="L53" s="46">
        <f>G32</f>
        <v>6500</v>
      </c>
      <c r="M53" s="81">
        <f>L54</f>
        <v>8000</v>
      </c>
      <c r="N53" s="64"/>
      <c r="O53" s="82">
        <f>IFERROR(SLOPE(H53:I53,$B42:$C42),"")</f>
        <v>0.35483870967741937</v>
      </c>
      <c r="P53" s="83">
        <f>IFERROR(INTERCEPT(H53:I53,$B42:$C42),"")</f>
        <v>5016.1290322580644</v>
      </c>
      <c r="Q53" s="82">
        <f>IFERROR(SLOPE(J53:K53,$B42:$C42),"")</f>
        <v>0.32258064516129031</v>
      </c>
      <c r="R53" s="83">
        <f>IFERROR(INTERCEPT(J53:K53,$B42:$C42),"")</f>
        <v>4241.9354838709678</v>
      </c>
      <c r="S53" s="82">
        <f>IFERROR(SLOPE(L53:M53,$B42:$C42),"")</f>
        <v>9.6774193548387094E-2</v>
      </c>
      <c r="T53" s="83">
        <f>IFERROR(INTERCEPT(L53:M53,$B42:$C42),"")</f>
        <v>5822.5806451612898</v>
      </c>
      <c r="U53" s="84"/>
    </row>
    <row r="54" spans="1:21">
      <c r="A54" s="58" t="s">
        <v>11839</v>
      </c>
      <c r="B54" s="59">
        <f>B8</f>
        <v>22500</v>
      </c>
      <c r="C54" s="59">
        <f>B55</f>
        <v>230000</v>
      </c>
      <c r="D54" s="59">
        <f>HLOOKUP($B$27,$D$5:$E$10,4,0)</f>
        <v>1022</v>
      </c>
      <c r="E54" s="60">
        <f>D54/D$46</f>
        <v>0.35375562478366218</v>
      </c>
      <c r="F54" s="59">
        <f>HLOOKUP($B$27,$J$5:$K$10,4,0)</f>
        <v>65935.579500978478</v>
      </c>
      <c r="G54" s="60">
        <f>(F54*D54)/(F$46*D$46)</f>
        <v>0.54956127940625865</v>
      </c>
      <c r="H54" s="45">
        <f>E33</f>
        <v>13000</v>
      </c>
      <c r="I54" s="80">
        <f>H55</f>
        <v>40000</v>
      </c>
      <c r="J54" s="46">
        <f>F33</f>
        <v>11500</v>
      </c>
      <c r="K54" s="81">
        <f>J55</f>
        <v>25000</v>
      </c>
      <c r="L54" s="46">
        <f>G33</f>
        <v>8000</v>
      </c>
      <c r="M54" s="81">
        <f>L55</f>
        <v>20000</v>
      </c>
      <c r="N54" s="64"/>
      <c r="O54" s="82">
        <f>IFERROR(SLOPE(H54:I54,$B43:$C43),"")</f>
        <v>0.13012048192771083</v>
      </c>
      <c r="P54" s="83">
        <f>IFERROR(INTERCEPT(H54:I54,$B43:$C43),"")</f>
        <v>10072.289156626506</v>
      </c>
      <c r="Q54" s="82">
        <f>IFERROR(SLOPE(J54:K54,$B43:$C43),"")</f>
        <v>6.5060240963855417E-2</v>
      </c>
      <c r="R54" s="83">
        <f>IFERROR(INTERCEPT(J54:K54,$B43:$C43),"")</f>
        <v>10036.144578313253</v>
      </c>
      <c r="S54" s="82">
        <f>IFERROR(SLOPE(L54:M54,$B43:$C43),"")</f>
        <v>5.7831325301204821E-2</v>
      </c>
      <c r="T54" s="83">
        <f>IFERROR(INTERCEPT(L54:M54,$B43:$C43),"")</f>
        <v>6698.795180722891</v>
      </c>
      <c r="U54" s="84"/>
    </row>
    <row r="55" spans="1:21">
      <c r="A55" s="58" t="s">
        <v>11840</v>
      </c>
      <c r="B55" s="59">
        <f>B9</f>
        <v>230000</v>
      </c>
      <c r="C55" s="59">
        <f>B56</f>
        <v>1600000</v>
      </c>
      <c r="D55" s="59">
        <f>HLOOKUP($B$27,$D$5:$E$10,5,0)</f>
        <v>77</v>
      </c>
      <c r="E55" s="60">
        <f>D55/D$46</f>
        <v>2.6652821045344409E-2</v>
      </c>
      <c r="F55" s="59">
        <f>HLOOKUP($B$27,$J$5:$K$10,5,0)</f>
        <v>480426.19155844155</v>
      </c>
      <c r="G55" s="60">
        <f>(F55*D55)/(F$46*D$46)</f>
        <v>0.30169131203151839</v>
      </c>
      <c r="H55" s="45">
        <f>E34</f>
        <v>40000</v>
      </c>
      <c r="I55" s="80">
        <f>H56</f>
        <v>85000</v>
      </c>
      <c r="J55" s="46">
        <f>F34</f>
        <v>25000</v>
      </c>
      <c r="K55" s="81">
        <f>J56</f>
        <v>43000</v>
      </c>
      <c r="L55" s="46">
        <f>G34</f>
        <v>20000</v>
      </c>
      <c r="M55" s="81">
        <f>L56</f>
        <v>38000</v>
      </c>
      <c r="N55" s="64"/>
      <c r="O55" s="82">
        <f>IFERROR(SLOPE(H55:I55,$B44:$C44),"")</f>
        <v>3.2846715328467155E-2</v>
      </c>
      <c r="P55" s="83">
        <f>IFERROR(INTERCEPT(H55:I55,$B44:$C44),"")</f>
        <v>32445.255474452555</v>
      </c>
      <c r="Q55" s="82">
        <f>IFERROR(SLOPE(J55:K55,$B44:$C44),"")</f>
        <v>1.3138686131386862E-2</v>
      </c>
      <c r="R55" s="83">
        <f>IFERROR(INTERCEPT(J55:K55,$B44:$C44),"")</f>
        <v>21978.102189781021</v>
      </c>
      <c r="S55" s="82">
        <f>IFERROR(SLOPE(L55:M55,$B44:$C44),"")</f>
        <v>1.3138686131386862E-2</v>
      </c>
      <c r="T55" s="83">
        <f>IFERROR(INTERCEPT(L55:M55,$B44:$C44),"")</f>
        <v>16978.102189781021</v>
      </c>
      <c r="U55" s="84"/>
    </row>
    <row r="56" spans="1:21">
      <c r="A56" s="58" t="str">
        <f>A10</f>
        <v>Max. Tranche D</v>
      </c>
      <c r="B56" s="59">
        <f>B10</f>
        <v>1600000</v>
      </c>
      <c r="C56" s="59"/>
      <c r="D56" s="59">
        <f>HLOOKUP($B$27,$D$5:$E$10,6,0)</f>
        <v>0</v>
      </c>
      <c r="E56" s="60">
        <f>D56/D$46</f>
        <v>0</v>
      </c>
      <c r="F56" s="59">
        <f>HLOOKUP($B$27,$J$5:$K$10,6,0)</f>
        <v>0</v>
      </c>
      <c r="G56" s="60">
        <f>(F56*D56)/(F$46*D$46)</f>
        <v>0</v>
      </c>
      <c r="H56" s="45">
        <f>E35</f>
        <v>85000</v>
      </c>
      <c r="I56" s="80">
        <f>H56</f>
        <v>85000</v>
      </c>
      <c r="J56" s="46">
        <f>F35</f>
        <v>43000</v>
      </c>
      <c r="K56" s="81">
        <f>J56</f>
        <v>43000</v>
      </c>
      <c r="L56" s="46">
        <f>G35</f>
        <v>38000</v>
      </c>
      <c r="M56" s="81">
        <f>L56</f>
        <v>38000</v>
      </c>
      <c r="N56" s="64"/>
      <c r="O56" s="82">
        <v>0</v>
      </c>
      <c r="P56" s="83">
        <f>H56</f>
        <v>85000</v>
      </c>
      <c r="Q56" s="82">
        <v>0</v>
      </c>
      <c r="R56" s="83">
        <f>J56</f>
        <v>43000</v>
      </c>
      <c r="S56" s="82">
        <v>0</v>
      </c>
      <c r="T56" s="83">
        <f>L56</f>
        <v>38000</v>
      </c>
      <c r="U56" s="84"/>
    </row>
    <row r="57" spans="1:21">
      <c r="A57" s="58" t="s">
        <v>11842</v>
      </c>
      <c r="B57" s="67"/>
      <c r="C57" s="67"/>
      <c r="D57" s="68">
        <f>SUM(D52:D56)</f>
        <v>2889</v>
      </c>
      <c r="E57" s="68"/>
      <c r="F57" s="59">
        <f>HLOOKUP($B$27,$J$5:$K$11,7,0)</f>
        <v>42443.095967462788</v>
      </c>
      <c r="G57" s="67"/>
      <c r="H57" s="85"/>
      <c r="I57" s="85"/>
      <c r="J57" s="86"/>
      <c r="K57" s="86"/>
      <c r="L57" s="86"/>
      <c r="M57" s="86"/>
      <c r="N57" s="71"/>
      <c r="O57" s="87"/>
      <c r="P57" s="88"/>
      <c r="Q57" s="88"/>
      <c r="R57" s="88"/>
      <c r="S57" s="88"/>
      <c r="T57" s="88"/>
    </row>
    <row r="58" spans="1:21">
      <c r="A58" s="74"/>
      <c r="D58" s="75"/>
      <c r="E58" s="76"/>
      <c r="H58" s="77"/>
      <c r="I58" s="78"/>
      <c r="J58" s="78"/>
      <c r="K58" s="78"/>
      <c r="L58" s="78"/>
      <c r="M58" s="78"/>
      <c r="N58" s="78"/>
      <c r="O58" s="78"/>
      <c r="P58" s="78"/>
      <c r="Q58" s="78"/>
    </row>
    <row r="59" spans="1:21">
      <c r="A59" s="74"/>
      <c r="D59" s="75"/>
      <c r="E59" s="76"/>
      <c r="H59" s="77"/>
      <c r="I59" s="78"/>
      <c r="J59" s="78"/>
      <c r="K59" s="78"/>
      <c r="L59" s="78"/>
      <c r="M59" s="78"/>
      <c r="N59" s="78"/>
      <c r="O59" s="78"/>
      <c r="P59" s="78"/>
      <c r="Q59" s="78"/>
    </row>
    <row r="60" spans="1:21" ht="31">
      <c r="A60" s="90" t="s">
        <v>11877</v>
      </c>
      <c r="B60" s="90" t="s">
        <v>11809</v>
      </c>
      <c r="C60" s="90" t="s">
        <v>11810</v>
      </c>
    </row>
    <row r="61" spans="1:21">
      <c r="A61" s="89" t="s">
        <v>11878</v>
      </c>
      <c r="B61" s="91">
        <v>1</v>
      </c>
      <c r="C61" s="91">
        <v>0</v>
      </c>
    </row>
    <row r="62" spans="1:21">
      <c r="A62" s="89" t="s">
        <v>11879</v>
      </c>
      <c r="B62" s="91">
        <v>0.9</v>
      </c>
      <c r="C62" s="91">
        <v>1</v>
      </c>
    </row>
    <row r="63" spans="1:21">
      <c r="A63" s="89" t="s">
        <v>11811</v>
      </c>
      <c r="B63" s="92">
        <v>0.85</v>
      </c>
      <c r="C63" s="92">
        <v>0.9</v>
      </c>
    </row>
    <row r="64" spans="1:21">
      <c r="A64" s="89" t="s">
        <v>11880</v>
      </c>
      <c r="B64" s="92">
        <v>0.8</v>
      </c>
      <c r="C64" s="92">
        <v>0.8</v>
      </c>
    </row>
    <row r="65" spans="1:3" hidden="1"/>
    <row r="66" spans="1:3" hidden="1">
      <c r="A66" s="90" t="s">
        <v>11881</v>
      </c>
      <c r="B66" s="90" t="s">
        <v>11809</v>
      </c>
      <c r="C66" s="90" t="s">
        <v>11810</v>
      </c>
    </row>
    <row r="67" spans="1:3" hidden="1">
      <c r="A67" s="89" t="s">
        <v>11879</v>
      </c>
      <c r="B67" s="150">
        <f>VLOOKUP(A67,$A$61:$B$64,2,0)</f>
        <v>0.9</v>
      </c>
      <c r="C67" s="150">
        <f>VLOOKUP(A67,$A$61:$C$64,3,0)</f>
        <v>1</v>
      </c>
    </row>
  </sheetData>
  <mergeCells count="34">
    <mergeCell ref="J4:K4"/>
    <mergeCell ref="L4:M4"/>
    <mergeCell ref="B29:D29"/>
    <mergeCell ref="E29:H29"/>
    <mergeCell ref="I29:I30"/>
    <mergeCell ref="B20:D20"/>
    <mergeCell ref="E20:H20"/>
    <mergeCell ref="I20:I21"/>
    <mergeCell ref="D4:E4"/>
    <mergeCell ref="F4:G4"/>
    <mergeCell ref="H4:I4"/>
    <mergeCell ref="E19:H19"/>
    <mergeCell ref="H38:I38"/>
    <mergeCell ref="J38:K38"/>
    <mergeCell ref="S49:T49"/>
    <mergeCell ref="O38:P38"/>
    <mergeCell ref="B39:C39"/>
    <mergeCell ref="H39:I39"/>
    <mergeCell ref="J39:K39"/>
    <mergeCell ref="M39:N39"/>
    <mergeCell ref="O39:P39"/>
    <mergeCell ref="M38:N38"/>
    <mergeCell ref="H49:I49"/>
    <mergeCell ref="J49:K49"/>
    <mergeCell ref="L49:M49"/>
    <mergeCell ref="O49:P49"/>
    <mergeCell ref="Q49:R49"/>
    <mergeCell ref="S50:T50"/>
    <mergeCell ref="B50:C50"/>
    <mergeCell ref="H50:I50"/>
    <mergeCell ref="J50:K50"/>
    <mergeCell ref="L50:M50"/>
    <mergeCell ref="O50:P50"/>
    <mergeCell ref="Q50:R50"/>
  </mergeCells>
  <phoneticPr fontId="32" type="noConversion"/>
  <dataValidations count="2">
    <dataValidation type="list" allowBlank="1" showInputMessage="1" showErrorMessage="1" sqref="B27:B28 B37" xr:uid="{00000000-0002-0000-0500-000000000000}">
      <formula1>"Avec USLD,Sans USLD"</formula1>
    </dataValidation>
    <dataValidation type="list" allowBlank="1" showInputMessage="1" showErrorMessage="1" sqref="A67 B18" xr:uid="{00000000-0002-0000-0500-000001000000}">
      <formula1>$A$61:$A$64</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D62"/>
  <sheetViews>
    <sheetView showGridLines="0" zoomScale="80" zoomScaleNormal="80" workbookViewId="0">
      <selection activeCell="E57" sqref="E57"/>
    </sheetView>
  </sheetViews>
  <sheetFormatPr baseColWidth="10" defaultColWidth="20.54296875" defaultRowHeight="12"/>
  <cols>
    <col min="1" max="1" width="23.453125" style="115" customWidth="1"/>
    <col min="2" max="2" width="20.54296875" style="115"/>
    <col min="3" max="3" width="19.1796875" style="115" customWidth="1"/>
    <col min="4" max="4" width="20.54296875" style="115"/>
    <col min="5" max="5" width="16.26953125" style="115" customWidth="1"/>
    <col min="6" max="6" width="17.453125" style="115" customWidth="1"/>
    <col min="7" max="7" width="16.453125" style="115" customWidth="1"/>
    <col min="8" max="10" width="20.54296875" style="115"/>
    <col min="11" max="14" width="16.453125" style="115" customWidth="1"/>
    <col min="15" max="15" width="19.54296875" style="115" customWidth="1"/>
    <col min="16" max="16" width="20.54296875" style="115"/>
    <col min="17" max="22" width="16.1796875" style="115" customWidth="1"/>
    <col min="23" max="23" width="20.54296875" style="115"/>
    <col min="24" max="24" width="6" style="115" customWidth="1"/>
    <col min="25" max="16384" width="20.54296875" style="115"/>
  </cols>
  <sheetData>
    <row r="1" spans="1:30" s="22" customFormat="1" ht="23.5">
      <c r="A1" s="135" t="s">
        <v>11882</v>
      </c>
    </row>
    <row r="2" spans="1:30" s="22" customFormat="1" ht="18.5">
      <c r="A2" s="136" t="s">
        <v>11826</v>
      </c>
    </row>
    <row r="3" spans="1:30" s="22" customFormat="1" ht="15.5" hidden="1">
      <c r="A3" s="137" t="s">
        <v>11883</v>
      </c>
      <c r="J3" s="137" t="s">
        <v>11884</v>
      </c>
    </row>
    <row r="4" spans="1:30" s="22" customFormat="1" ht="46.5" hidden="1">
      <c r="A4" s="9"/>
      <c r="B4" s="121" t="s">
        <v>11827</v>
      </c>
      <c r="C4" s="121" t="s">
        <v>11828</v>
      </c>
      <c r="D4" s="121" t="s">
        <v>11829</v>
      </c>
      <c r="E4" s="121" t="s">
        <v>11830</v>
      </c>
      <c r="F4" s="121" t="s">
        <v>11831</v>
      </c>
      <c r="G4" s="121" t="s">
        <v>11832</v>
      </c>
      <c r="H4" s="121" t="s">
        <v>11833</v>
      </c>
      <c r="K4" s="121" t="s">
        <v>11827</v>
      </c>
      <c r="L4" s="121" t="s">
        <v>11828</v>
      </c>
      <c r="M4" s="121" t="s">
        <v>11829</v>
      </c>
      <c r="N4" s="121" t="s">
        <v>11830</v>
      </c>
      <c r="O4" s="121" t="s">
        <v>11831</v>
      </c>
      <c r="P4" s="121" t="s">
        <v>11832</v>
      </c>
      <c r="Q4" s="121" t="s">
        <v>11833</v>
      </c>
    </row>
    <row r="5" spans="1:30" s="22" customFormat="1" ht="15.5" hidden="1">
      <c r="A5" s="10" t="s">
        <v>11834</v>
      </c>
      <c r="B5" s="121"/>
      <c r="C5" s="121"/>
      <c r="D5" s="121" t="s">
        <v>11835</v>
      </c>
      <c r="E5" s="121" t="s">
        <v>11835</v>
      </c>
      <c r="F5" s="121" t="s">
        <v>11835</v>
      </c>
      <c r="G5" s="121" t="s">
        <v>11835</v>
      </c>
      <c r="H5" s="121" t="s">
        <v>11835</v>
      </c>
      <c r="J5" s="10" t="s">
        <v>11834</v>
      </c>
      <c r="K5" s="121"/>
      <c r="L5" s="121"/>
      <c r="M5" s="121" t="s">
        <v>11835</v>
      </c>
      <c r="N5" s="121" t="s">
        <v>11835</v>
      </c>
      <c r="O5" s="121" t="s">
        <v>11835</v>
      </c>
      <c r="P5" s="121" t="s">
        <v>11835</v>
      </c>
      <c r="Q5" s="121" t="s">
        <v>11835</v>
      </c>
    </row>
    <row r="6" spans="1:30" s="22" customFormat="1" ht="15.5" hidden="1">
      <c r="A6" s="11" t="s">
        <v>11837</v>
      </c>
      <c r="B6" s="93">
        <v>0</v>
      </c>
      <c r="C6" s="93">
        <f>B7</f>
        <v>7000</v>
      </c>
      <c r="D6" s="59">
        <v>1</v>
      </c>
      <c r="E6" s="60">
        <f>D6/$D$11</f>
        <v>2.6881720430107529E-3</v>
      </c>
      <c r="F6" s="59">
        <v>4505.5</v>
      </c>
      <c r="G6" s="59">
        <f>F6/D6</f>
        <v>4505.5</v>
      </c>
      <c r="H6" s="60">
        <f>F6/$F$11</f>
        <v>6.9308866916168851E-5</v>
      </c>
      <c r="J6" s="11" t="s">
        <v>11837</v>
      </c>
      <c r="K6" s="93">
        <v>0</v>
      </c>
      <c r="L6" s="93">
        <f>K7</f>
        <v>7000</v>
      </c>
      <c r="M6" s="59">
        <v>14</v>
      </c>
      <c r="N6" s="60">
        <f>M6/$M$11</f>
        <v>1.4957264957264958E-2</v>
      </c>
      <c r="O6" s="59">
        <v>66350</v>
      </c>
      <c r="P6" s="59">
        <f>O6/M6</f>
        <v>4739.2857142857147</v>
      </c>
      <c r="Q6" s="60">
        <f>O6/$O$11</f>
        <v>7.3457736824588218E-4</v>
      </c>
    </row>
    <row r="7" spans="1:30" s="22" customFormat="1" ht="15.5" hidden="1">
      <c r="A7" s="11" t="s">
        <v>11838</v>
      </c>
      <c r="B7" s="93">
        <v>7000</v>
      </c>
      <c r="C7" s="93">
        <f>B8</f>
        <v>22500</v>
      </c>
      <c r="D7" s="59">
        <v>29</v>
      </c>
      <c r="E7" s="60">
        <f>D7/$D$11</f>
        <v>7.7956989247311828E-2</v>
      </c>
      <c r="F7" s="59">
        <v>417723.5</v>
      </c>
      <c r="G7" s="59">
        <f>F7/D7</f>
        <v>14404.258620689656</v>
      </c>
      <c r="H7" s="60">
        <f>F7/$F$11</f>
        <v>6.4259111018213867E-3</v>
      </c>
      <c r="J7" s="11" t="s">
        <v>11838</v>
      </c>
      <c r="K7" s="93">
        <v>7000</v>
      </c>
      <c r="L7" s="93">
        <f>K8</f>
        <v>22500</v>
      </c>
      <c r="M7" s="59">
        <v>193</v>
      </c>
      <c r="N7" s="60">
        <f>M7/$M$11</f>
        <v>0.20619658119658119</v>
      </c>
      <c r="O7" s="59">
        <v>2939059</v>
      </c>
      <c r="P7" s="59">
        <f>O7/M7</f>
        <v>15228.284974093263</v>
      </c>
      <c r="Q7" s="60">
        <f>O7/$O$11</f>
        <v>3.253905388604935E-2</v>
      </c>
    </row>
    <row r="8" spans="1:30" s="22" customFormat="1" ht="15.5" hidden="1">
      <c r="A8" s="11" t="s">
        <v>11839</v>
      </c>
      <c r="B8" s="93">
        <v>22500</v>
      </c>
      <c r="C8" s="93">
        <f>B9</f>
        <v>230000</v>
      </c>
      <c r="D8" s="59">
        <v>269</v>
      </c>
      <c r="E8" s="60">
        <f>D8/$D$11</f>
        <v>0.7231182795698925</v>
      </c>
      <c r="F8" s="59">
        <v>29524530.75</v>
      </c>
      <c r="G8" s="59">
        <f>F8/D8</f>
        <v>109756.61988847583</v>
      </c>
      <c r="H8" s="60">
        <f>F8/$F$11</f>
        <v>0.45418083953259009</v>
      </c>
      <c r="J8" s="11" t="s">
        <v>11839</v>
      </c>
      <c r="K8" s="93">
        <v>22500</v>
      </c>
      <c r="L8" s="93">
        <f>K9</f>
        <v>230000</v>
      </c>
      <c r="M8" s="59">
        <v>653</v>
      </c>
      <c r="N8" s="60">
        <f>M8/$M$11</f>
        <v>0.69764957264957261</v>
      </c>
      <c r="O8" s="59">
        <v>50637082</v>
      </c>
      <c r="P8" s="59">
        <f>O8/M8</f>
        <v>77545.301684532926</v>
      </c>
      <c r="Q8" s="60">
        <f>O8/$O$11</f>
        <v>0.56061574123904945</v>
      </c>
    </row>
    <row r="9" spans="1:30" s="22" customFormat="1" ht="15.5" hidden="1">
      <c r="A9" s="11" t="s">
        <v>11840</v>
      </c>
      <c r="B9" s="93">
        <v>230000</v>
      </c>
      <c r="C9" s="93">
        <f>B10</f>
        <v>1600000</v>
      </c>
      <c r="D9" s="59">
        <v>73</v>
      </c>
      <c r="E9" s="60">
        <f>D9/$D$11</f>
        <v>0.19623655913978494</v>
      </c>
      <c r="F9" s="59">
        <v>35059352.75</v>
      </c>
      <c r="G9" s="59">
        <f>F9/D9</f>
        <v>480265.10616438359</v>
      </c>
      <c r="H9" s="60">
        <f>F9/$F$11</f>
        <v>0.53932394049867238</v>
      </c>
      <c r="J9" s="11" t="s">
        <v>11840</v>
      </c>
      <c r="K9" s="93">
        <v>230000</v>
      </c>
      <c r="L9" s="93">
        <f>K10</f>
        <v>1600000</v>
      </c>
      <c r="M9" s="59">
        <v>76</v>
      </c>
      <c r="N9" s="60">
        <f>M9/$M$11</f>
        <v>8.11965811965812E-2</v>
      </c>
      <c r="O9" s="59">
        <v>36681555</v>
      </c>
      <c r="P9" s="59">
        <f>O9/M9</f>
        <v>482652.03947368421</v>
      </c>
      <c r="Q9" s="60">
        <f>O9/$O$11</f>
        <v>0.40611062750665533</v>
      </c>
    </row>
    <row r="10" spans="1:30" s="22" customFormat="1" ht="15.5" hidden="1">
      <c r="A10" s="11" t="s">
        <v>11841</v>
      </c>
      <c r="B10" s="93">
        <v>1600000</v>
      </c>
      <c r="C10" s="94">
        <v>10000000</v>
      </c>
      <c r="D10" s="59"/>
      <c r="E10" s="60"/>
      <c r="F10" s="59"/>
      <c r="G10" s="59"/>
      <c r="H10" s="60"/>
      <c r="J10" s="11" t="str">
        <f>A10</f>
        <v>Max. Tranche D</v>
      </c>
      <c r="K10" s="93">
        <v>1600000</v>
      </c>
      <c r="L10" s="94">
        <v>10000000</v>
      </c>
      <c r="M10" s="59"/>
      <c r="N10" s="60"/>
      <c r="O10" s="59"/>
      <c r="P10" s="59"/>
      <c r="Q10" s="60"/>
    </row>
    <row r="11" spans="1:30" s="22" customFormat="1" ht="15.5" hidden="1">
      <c r="A11" s="11" t="s">
        <v>11842</v>
      </c>
      <c r="B11" s="15"/>
      <c r="C11" s="16"/>
      <c r="D11" s="15">
        <f>SUM(D6:D10)</f>
        <v>372</v>
      </c>
      <c r="E11" s="17">
        <f>SUM(E6:E10)</f>
        <v>1</v>
      </c>
      <c r="F11" s="15">
        <f>SUM(F6:F10)</f>
        <v>65006112.5</v>
      </c>
      <c r="G11" s="15">
        <f>F11/D11</f>
        <v>174747.61424731184</v>
      </c>
      <c r="H11" s="17">
        <f>SUM(H6:H10)</f>
        <v>1</v>
      </c>
      <c r="J11" s="11" t="s">
        <v>11842</v>
      </c>
      <c r="K11" s="15"/>
      <c r="L11" s="16"/>
      <c r="M11" s="15">
        <f>SUM(M6:M10)</f>
        <v>936</v>
      </c>
      <c r="N11" s="17">
        <f>SUM(N6:N10)</f>
        <v>1</v>
      </c>
      <c r="O11" s="15">
        <f>SUM(O6:O10)</f>
        <v>90324046</v>
      </c>
      <c r="P11" s="15">
        <f>O11/M11</f>
        <v>96500.049145299141</v>
      </c>
      <c r="Q11" s="17">
        <f>SUM(Q6:Q10)</f>
        <v>1</v>
      </c>
    </row>
    <row r="12" spans="1:30" s="22" customFormat="1" ht="15.5" hidden="1"/>
    <row r="13" spans="1:30" s="22" customFormat="1" ht="15.5"/>
    <row r="14" spans="1:30" s="95" customFormat="1" ht="15.5">
      <c r="A14" s="37" t="s">
        <v>11843</v>
      </c>
      <c r="B14" s="37"/>
      <c r="C14" s="38"/>
      <c r="D14" s="38"/>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s="95" customFormat="1" ht="15.5">
      <c r="A15" s="96" t="s">
        <v>11844</v>
      </c>
      <c r="B15" s="97"/>
      <c r="C15" s="98"/>
      <c r="D15" s="98"/>
      <c r="E15" s="99"/>
      <c r="F15" s="99"/>
      <c r="G15" s="99"/>
      <c r="H15" s="99"/>
      <c r="I15" s="99"/>
      <c r="J15" s="99"/>
      <c r="K15" s="99"/>
      <c r="L15" s="99"/>
      <c r="M15" s="99"/>
      <c r="N15" s="99"/>
      <c r="O15" s="99"/>
    </row>
    <row r="16" spans="1:30" s="95" customFormat="1" ht="15.5">
      <c r="A16" s="96"/>
      <c r="B16" s="97"/>
      <c r="C16" s="98"/>
      <c r="D16" s="98"/>
      <c r="E16" s="99"/>
      <c r="F16" s="99"/>
      <c r="G16" s="99"/>
      <c r="H16" s="99"/>
      <c r="I16" s="99"/>
      <c r="J16" s="99"/>
      <c r="K16" s="99"/>
      <c r="L16" s="99"/>
      <c r="M16" s="99"/>
      <c r="N16" s="99"/>
      <c r="O16" s="99"/>
    </row>
    <row r="17" spans="1:30" s="95" customFormat="1" ht="15.5">
      <c r="A17" s="23" t="s">
        <v>35</v>
      </c>
      <c r="B17" s="24">
        <v>1</v>
      </c>
      <c r="C17" s="98"/>
      <c r="D17" s="98"/>
      <c r="E17" s="99"/>
      <c r="F17" s="99"/>
      <c r="G17" s="99"/>
      <c r="H17" s="99"/>
      <c r="I17" s="99"/>
      <c r="J17" s="99"/>
      <c r="K17" s="99"/>
      <c r="L17" s="99"/>
      <c r="M17" s="99"/>
      <c r="N17" s="99"/>
      <c r="O17" s="99"/>
    </row>
    <row r="18" spans="1:30" s="95" customFormat="1" ht="15.5">
      <c r="A18" s="23" t="s">
        <v>11845</v>
      </c>
      <c r="B18" s="158" t="s">
        <v>11811</v>
      </c>
      <c r="C18" s="98"/>
      <c r="D18" s="98"/>
      <c r="E18" s="99"/>
      <c r="F18" s="99"/>
      <c r="G18" s="99"/>
      <c r="H18" s="99"/>
      <c r="I18" s="99"/>
      <c r="J18" s="99"/>
      <c r="K18" s="99"/>
      <c r="L18" s="99"/>
      <c r="M18" s="99"/>
      <c r="N18" s="99"/>
      <c r="O18" s="99"/>
    </row>
    <row r="19" spans="1:30" s="95" customFormat="1" ht="15.5">
      <c r="A19" s="97"/>
      <c r="B19" s="97"/>
      <c r="C19" s="98"/>
      <c r="D19" s="98"/>
      <c r="E19" s="99"/>
      <c r="F19" s="99"/>
      <c r="G19" s="99"/>
      <c r="H19" s="99"/>
      <c r="I19" s="99"/>
      <c r="J19" s="99"/>
      <c r="K19" s="99"/>
      <c r="L19" s="99"/>
      <c r="M19" s="99"/>
      <c r="N19" s="99"/>
      <c r="O19" s="99"/>
    </row>
    <row r="20" spans="1:30" s="95" customFormat="1" ht="15.5">
      <c r="A20" s="25" t="s">
        <v>11848</v>
      </c>
      <c r="B20" s="227" t="s">
        <v>11885</v>
      </c>
      <c r="C20" s="229"/>
      <c r="D20" s="234" t="s">
        <v>11886</v>
      </c>
    </row>
    <row r="21" spans="1:30" s="95" customFormat="1" ht="38.5" customHeight="1">
      <c r="A21" s="26" t="s">
        <v>11852</v>
      </c>
      <c r="B21" s="27" t="s">
        <v>11887</v>
      </c>
      <c r="C21" s="27" t="s">
        <v>11888</v>
      </c>
      <c r="D21" s="234"/>
    </row>
    <row r="22" spans="1:30" s="95" customFormat="1" ht="15.5">
      <c r="A22" s="31" t="str">
        <f>IF(B17&lt;$B$40,"Tranche A",
IF(B17&lt;$B$41,"Tranche B",
IF(B17&lt;$B$42,"Tranche C",
"Tranche D")))</f>
        <v>Tranche A</v>
      </c>
      <c r="B22" s="32" cm="1">
        <f t="array" ref="B22">IFERROR((VLOOKUP($A$22,$A$39:$L$43,11,0)*$B$17+VLOOKUP($A$22,$A$39:$L$43,12,0))*VLOOKUP($B$18,$A$58:$B$61,2,FALSE),error)</f>
        <v>5525.7892857142861</v>
      </c>
      <c r="C22" s="32">
        <f>IFERROR((VLOOKUP($A$22,$A$50:$L$54,11,0)*$B$17+VLOOKUP($A$22,$A$50:$T$54,12,0))*VLOOKUP($B$18,$A$58:$B$61,2,FALSE),"erreur")</f>
        <v>5525.7892857142861</v>
      </c>
      <c r="D22" s="100">
        <f>B22+C22</f>
        <v>11051.578571428572</v>
      </c>
    </row>
    <row r="23" spans="1:30" s="95" customFormat="1" ht="15.5"/>
    <row r="24" spans="1:30" s="95" customFormat="1" ht="15.5">
      <c r="A24" s="37" t="s">
        <v>11889</v>
      </c>
      <c r="B24" s="37"/>
      <c r="C24" s="38"/>
      <c r="D24" s="38"/>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row>
    <row r="25" spans="1:30" s="95" customFormat="1" ht="15.5">
      <c r="A25" s="101" t="s">
        <v>11858</v>
      </c>
      <c r="B25" s="101" t="s">
        <v>11835</v>
      </c>
    </row>
    <row r="26" spans="1:30" s="95" customFormat="1" ht="15.5">
      <c r="A26" s="101"/>
      <c r="B26" s="101"/>
    </row>
    <row r="27" spans="1:30" s="95" customFormat="1" ht="15.5">
      <c r="A27" s="40"/>
      <c r="B27" s="227" t="s">
        <v>11859</v>
      </c>
      <c r="C27" s="229"/>
      <c r="D27" s="236" t="s">
        <v>11890</v>
      </c>
    </row>
    <row r="28" spans="1:30" s="102" customFormat="1" ht="31">
      <c r="A28" s="41" t="s">
        <v>11834</v>
      </c>
      <c r="B28" s="27" t="s">
        <v>11887</v>
      </c>
      <c r="C28" s="27" t="s">
        <v>11888</v>
      </c>
      <c r="D28" s="237"/>
      <c r="G28" s="103"/>
    </row>
    <row r="29" spans="1:30" s="95" customFormat="1" ht="15.5">
      <c r="A29" s="43" t="s">
        <v>11837</v>
      </c>
      <c r="B29" s="61">
        <v>6500</v>
      </c>
      <c r="C29" s="61">
        <v>6500</v>
      </c>
      <c r="D29" s="36">
        <f>B29+C29</f>
        <v>13000</v>
      </c>
      <c r="G29" s="104"/>
    </row>
    <row r="30" spans="1:30" s="95" customFormat="1" ht="15.5">
      <c r="A30" s="43" t="s">
        <v>11838</v>
      </c>
      <c r="B30" s="61">
        <v>13000</v>
      </c>
      <c r="C30" s="61">
        <v>13000</v>
      </c>
      <c r="D30" s="36">
        <f>B30+C30</f>
        <v>26000</v>
      </c>
    </row>
    <row r="31" spans="1:30" s="95" customFormat="1" ht="15.5">
      <c r="A31" s="43" t="s">
        <v>11839</v>
      </c>
      <c r="B31" s="61">
        <v>26000</v>
      </c>
      <c r="C31" s="61">
        <v>26000</v>
      </c>
      <c r="D31" s="36">
        <f>B31+C31</f>
        <v>52000</v>
      </c>
    </row>
    <row r="32" spans="1:30" s="95" customFormat="1" ht="15.5">
      <c r="A32" s="43" t="s">
        <v>11840</v>
      </c>
      <c r="B32" s="61">
        <v>52000</v>
      </c>
      <c r="C32" s="61">
        <v>52000</v>
      </c>
      <c r="D32" s="36">
        <f>B32+C32</f>
        <v>104000</v>
      </c>
    </row>
    <row r="33" spans="1:15" s="95" customFormat="1" ht="15.5">
      <c r="A33" s="43" t="str">
        <f>A10</f>
        <v>Max. Tranche D</v>
      </c>
      <c r="B33" s="61">
        <v>80000</v>
      </c>
      <c r="C33" s="61">
        <v>80000</v>
      </c>
      <c r="D33" s="36">
        <f>B33+C33</f>
        <v>160000</v>
      </c>
    </row>
    <row r="34" spans="1:15" s="95" customFormat="1" ht="15.5">
      <c r="B34" s="105"/>
      <c r="D34" s="106"/>
    </row>
    <row r="35" spans="1:15" s="95" customFormat="1" ht="15.5">
      <c r="A35" s="107" t="s">
        <v>11891</v>
      </c>
      <c r="B35" s="101"/>
    </row>
    <row r="36" spans="1:15" s="95" customFormat="1" ht="15.5">
      <c r="A36" s="48"/>
      <c r="B36" s="49"/>
      <c r="C36" s="49"/>
      <c r="D36" s="49"/>
      <c r="E36" s="49"/>
      <c r="F36" s="49"/>
      <c r="G36" s="49"/>
      <c r="H36" s="216" t="s">
        <v>11887</v>
      </c>
      <c r="I36" s="217"/>
      <c r="J36" s="50"/>
      <c r="K36" s="216" t="s">
        <v>11887</v>
      </c>
      <c r="L36" s="217"/>
    </row>
    <row r="37" spans="1:15" s="95" customFormat="1" ht="15.65" customHeight="1">
      <c r="A37" s="52"/>
      <c r="B37" s="214" t="s">
        <v>35</v>
      </c>
      <c r="C37" s="215"/>
      <c r="D37" s="53"/>
      <c r="E37" s="53"/>
      <c r="F37" s="53"/>
      <c r="G37" s="53"/>
      <c r="H37" s="221" t="s">
        <v>11867</v>
      </c>
      <c r="I37" s="222"/>
      <c r="J37" s="54"/>
      <c r="K37" s="223" t="s">
        <v>11868</v>
      </c>
      <c r="L37" s="223"/>
    </row>
    <row r="38" spans="1:15" s="108" customFormat="1" ht="31">
      <c r="A38" s="56" t="s">
        <v>11834</v>
      </c>
      <c r="B38" s="53" t="s">
        <v>11827</v>
      </c>
      <c r="C38" s="53" t="s">
        <v>11828</v>
      </c>
      <c r="D38" s="53" t="s">
        <v>11869</v>
      </c>
      <c r="E38" s="53" t="s">
        <v>11830</v>
      </c>
      <c r="F38" s="53" t="s">
        <v>11832</v>
      </c>
      <c r="G38" s="53" t="s">
        <v>11833</v>
      </c>
      <c r="H38" s="122" t="s">
        <v>11870</v>
      </c>
      <c r="I38" s="122" t="s">
        <v>11871</v>
      </c>
      <c r="J38" s="54"/>
      <c r="K38" s="122" t="s">
        <v>11872</v>
      </c>
      <c r="L38" s="122" t="s">
        <v>11873</v>
      </c>
    </row>
    <row r="39" spans="1:15" s="109" customFormat="1" ht="15.5">
      <c r="A39" s="58" t="s">
        <v>11837</v>
      </c>
      <c r="B39" s="59">
        <f>B6</f>
        <v>0</v>
      </c>
      <c r="C39" s="59">
        <f>C6</f>
        <v>7000</v>
      </c>
      <c r="D39" s="59">
        <f>HLOOKUP($B$25,$D$5:$D$10,2,0)</f>
        <v>1</v>
      </c>
      <c r="E39" s="60">
        <f>D39/D$44</f>
        <v>2.6881720430107529E-3</v>
      </c>
      <c r="F39" s="59">
        <f>HLOOKUP($B$25,$G$5:$G$10,2,0)</f>
        <v>4505.5</v>
      </c>
      <c r="G39" s="60">
        <f>(F39*D39)/(F$44*D$44)</f>
        <v>6.9308866916168851E-5</v>
      </c>
      <c r="H39" s="61">
        <f>B29</f>
        <v>6500</v>
      </c>
      <c r="I39" s="62">
        <f>H40</f>
        <v>13000</v>
      </c>
      <c r="J39" s="64"/>
      <c r="K39" s="65">
        <f>IFERROR(SLOPE(H39:I39,$B39:$C39),"")</f>
        <v>0.9285714285714286</v>
      </c>
      <c r="L39" s="66">
        <f>IFERROR(INTERCEPT(H39:I39,$B39:$C39),"")</f>
        <v>6500</v>
      </c>
    </row>
    <row r="40" spans="1:15" s="108" customFormat="1" ht="15.5">
      <c r="A40" s="58" t="s">
        <v>11838</v>
      </c>
      <c r="B40" s="59">
        <v>7000</v>
      </c>
      <c r="C40" s="59">
        <f>B41</f>
        <v>22500</v>
      </c>
      <c r="D40" s="59">
        <f>HLOOKUP($B$25,$D$5:$D$10,3,0)</f>
        <v>29</v>
      </c>
      <c r="E40" s="60">
        <f>D40/D$44</f>
        <v>7.7956989247311828E-2</v>
      </c>
      <c r="F40" s="59">
        <f>HLOOKUP($B$25,$G$5:$G$10,3,0)</f>
        <v>14404.258620689656</v>
      </c>
      <c r="G40" s="60">
        <f>(F40*D40)/(F$44*D$44)</f>
        <v>6.4259111018213867E-3</v>
      </c>
      <c r="H40" s="61">
        <f>B30</f>
        <v>13000</v>
      </c>
      <c r="I40" s="62">
        <f>H41</f>
        <v>26000</v>
      </c>
      <c r="J40" s="64"/>
      <c r="K40" s="65">
        <f>IFERROR(SLOPE(H40:I40,$B40:$C40),"")</f>
        <v>0.83870967741935487</v>
      </c>
      <c r="L40" s="66">
        <f>IFERROR(INTERCEPT(H40:I40,$B40:$C40),"")</f>
        <v>7129.0322580645152</v>
      </c>
    </row>
    <row r="41" spans="1:15" s="108" customFormat="1" ht="15.5">
      <c r="A41" s="58" t="s">
        <v>11839</v>
      </c>
      <c r="B41" s="59">
        <v>22500</v>
      </c>
      <c r="C41" s="59">
        <f>B42</f>
        <v>230000</v>
      </c>
      <c r="D41" s="59">
        <f>HLOOKUP($B$25,$D$5:$D$10,4,0)</f>
        <v>269</v>
      </c>
      <c r="E41" s="60">
        <f>D41/D$44</f>
        <v>0.7231182795698925</v>
      </c>
      <c r="F41" s="59">
        <f>HLOOKUP($B$25,$G$5:$G$10,4,0)</f>
        <v>109756.61988847583</v>
      </c>
      <c r="G41" s="60">
        <f>(F41*D41)/(F$44*D$44)</f>
        <v>0.45418083953259009</v>
      </c>
      <c r="H41" s="61">
        <f>B31</f>
        <v>26000</v>
      </c>
      <c r="I41" s="62">
        <f>H42</f>
        <v>52000</v>
      </c>
      <c r="J41" s="64"/>
      <c r="K41" s="65">
        <f>IFERROR(SLOPE(H41:I41,$B41:$C41),"")</f>
        <v>0.12530120481927712</v>
      </c>
      <c r="L41" s="66">
        <f>IFERROR(INTERCEPT(H41:I41,$B41:$C41),"")</f>
        <v>23180.722891566264</v>
      </c>
    </row>
    <row r="42" spans="1:15" s="108" customFormat="1" ht="15.5">
      <c r="A42" s="58" t="s">
        <v>11840</v>
      </c>
      <c r="B42" s="59">
        <v>230000</v>
      </c>
      <c r="C42" s="59">
        <f>B43</f>
        <v>1600000</v>
      </c>
      <c r="D42" s="59">
        <f>HLOOKUP($B$25,$D$5:$D$10,5,0)</f>
        <v>73</v>
      </c>
      <c r="E42" s="60">
        <f>D42/D$44</f>
        <v>0.19623655913978494</v>
      </c>
      <c r="F42" s="59">
        <f>HLOOKUP($B$25,$G$5:$G$10,5,0)</f>
        <v>480265.10616438359</v>
      </c>
      <c r="G42" s="60">
        <f>(F42*D42)/(F$44*D$44)</f>
        <v>0.53932394049867238</v>
      </c>
      <c r="H42" s="61">
        <f>B32</f>
        <v>52000</v>
      </c>
      <c r="I42" s="62">
        <f>H43</f>
        <v>80000</v>
      </c>
      <c r="J42" s="64"/>
      <c r="K42" s="65">
        <f>IFERROR(SLOPE(H42:I42,$B42:$C42),"")</f>
        <v>2.0437956204379562E-2</v>
      </c>
      <c r="L42" s="66">
        <f>IFERROR(INTERCEPT(H42:I42,$B42:$C42),"")</f>
        <v>47299.270072992702</v>
      </c>
    </row>
    <row r="43" spans="1:15" s="108" customFormat="1" ht="15.5">
      <c r="A43" s="58" t="str">
        <f>A10</f>
        <v>Max. Tranche D</v>
      </c>
      <c r="B43" s="59">
        <v>1600000</v>
      </c>
      <c r="C43" s="59"/>
      <c r="D43" s="59">
        <f>HLOOKUP($B$25,$D$5:$D$10,6,0)</f>
        <v>0</v>
      </c>
      <c r="E43" s="60">
        <f>D43/D$44</f>
        <v>0</v>
      </c>
      <c r="F43" s="59">
        <f>HLOOKUP($B$25,$G$5:$G$10,6,0)</f>
        <v>0</v>
      </c>
      <c r="G43" s="60">
        <f>(F43*D43)/(F$44*D$44)</f>
        <v>0</v>
      </c>
      <c r="H43" s="61">
        <f>B33</f>
        <v>80000</v>
      </c>
      <c r="I43" s="62">
        <f>H43</f>
        <v>80000</v>
      </c>
      <c r="J43" s="64"/>
      <c r="K43" s="65">
        <v>0</v>
      </c>
      <c r="L43" s="66">
        <f>H43</f>
        <v>80000</v>
      </c>
    </row>
    <row r="44" spans="1:15" s="95" customFormat="1" ht="15.5">
      <c r="A44" s="58" t="s">
        <v>11842</v>
      </c>
      <c r="B44" s="67"/>
      <c r="C44" s="67"/>
      <c r="D44" s="68">
        <f>SUM(D39:D43)</f>
        <v>372</v>
      </c>
      <c r="E44" s="68"/>
      <c r="F44" s="59">
        <f>HLOOKUP($B$25,$G$5:$G$11,7,0)</f>
        <v>174747.61424731184</v>
      </c>
      <c r="G44" s="67"/>
      <c r="H44" s="69"/>
      <c r="I44" s="69"/>
      <c r="J44" s="71"/>
      <c r="K44" s="72"/>
      <c r="L44" s="73"/>
    </row>
    <row r="45" spans="1:15" s="95" customFormat="1" ht="15.5">
      <c r="A45" s="110"/>
      <c r="D45" s="111"/>
      <c r="E45" s="112"/>
      <c r="H45" s="108"/>
      <c r="I45" s="71"/>
      <c r="J45" s="71"/>
      <c r="K45" s="71"/>
      <c r="L45" s="71"/>
      <c r="M45" s="71"/>
      <c r="N45" s="71"/>
      <c r="O45" s="71"/>
    </row>
    <row r="46" spans="1:15" s="95" customFormat="1" ht="15.5">
      <c r="A46" s="107" t="s">
        <v>11892</v>
      </c>
      <c r="D46" s="111"/>
      <c r="E46" s="112"/>
    </row>
    <row r="47" spans="1:15" s="95" customFormat="1" ht="15.5">
      <c r="A47" s="48"/>
      <c r="B47" s="49"/>
      <c r="C47" s="49"/>
      <c r="D47" s="49"/>
      <c r="E47" s="49"/>
      <c r="F47" s="49"/>
      <c r="G47" s="49"/>
      <c r="H47" s="216" t="s">
        <v>11888</v>
      </c>
      <c r="I47" s="217"/>
      <c r="J47" s="50"/>
      <c r="K47" s="216" t="s">
        <v>11888</v>
      </c>
      <c r="L47" s="217"/>
    </row>
    <row r="48" spans="1:15" s="95" customFormat="1" ht="31" customHeight="1">
      <c r="A48" s="52"/>
      <c r="B48" s="214" t="s">
        <v>35</v>
      </c>
      <c r="C48" s="215"/>
      <c r="D48" s="53"/>
      <c r="E48" s="53"/>
      <c r="F48" s="53"/>
      <c r="G48" s="53"/>
      <c r="H48" s="221" t="s">
        <v>11867</v>
      </c>
      <c r="I48" s="222"/>
      <c r="J48" s="54"/>
      <c r="K48" s="223" t="s">
        <v>11868</v>
      </c>
      <c r="L48" s="223"/>
    </row>
    <row r="49" spans="1:17" s="95" customFormat="1" ht="31">
      <c r="A49" s="56" t="s">
        <v>11834</v>
      </c>
      <c r="B49" s="53" t="s">
        <v>11827</v>
      </c>
      <c r="C49" s="53" t="s">
        <v>11828</v>
      </c>
      <c r="D49" s="53" t="s">
        <v>11869</v>
      </c>
      <c r="E49" s="53" t="s">
        <v>11830</v>
      </c>
      <c r="F49" s="53" t="s">
        <v>11832</v>
      </c>
      <c r="G49" s="53" t="s">
        <v>11833</v>
      </c>
      <c r="H49" s="122" t="s">
        <v>11870</v>
      </c>
      <c r="I49" s="122" t="s">
        <v>11871</v>
      </c>
      <c r="J49" s="54"/>
      <c r="K49" s="122" t="s">
        <v>11872</v>
      </c>
      <c r="L49" s="122" t="s">
        <v>11873</v>
      </c>
    </row>
    <row r="50" spans="1:17" s="95" customFormat="1" ht="15.5">
      <c r="A50" s="58" t="s">
        <v>11837</v>
      </c>
      <c r="B50" s="59">
        <f>B6</f>
        <v>0</v>
      </c>
      <c r="C50" s="59">
        <f>B51</f>
        <v>7000</v>
      </c>
      <c r="D50" s="59">
        <f>HLOOKUP($B$25,$M$5:$M$10,2,0)</f>
        <v>14</v>
      </c>
      <c r="E50" s="60">
        <f>D50/D$55</f>
        <v>1.4957264957264958E-2</v>
      </c>
      <c r="F50" s="59">
        <f>HLOOKUP($B$25,$P$5:$P$10,2,0)</f>
        <v>4739.2857142857147</v>
      </c>
      <c r="G50" s="60">
        <f>(F50*D50)/(F$44*D$44)</f>
        <v>1.0206732482272341E-3</v>
      </c>
      <c r="H50" s="61">
        <f>C29</f>
        <v>6500</v>
      </c>
      <c r="I50" s="62">
        <f>H51</f>
        <v>13000</v>
      </c>
      <c r="J50" s="64"/>
      <c r="K50" s="65">
        <f>IFERROR(SLOPE(H50:I50,$B39:$C39),"")</f>
        <v>0.9285714285714286</v>
      </c>
      <c r="L50" s="66">
        <f>IFERROR(INTERCEPT(H50:I50,$B39:$C39),"")</f>
        <v>6500</v>
      </c>
      <c r="M50" s="113"/>
    </row>
    <row r="51" spans="1:17" s="95" customFormat="1" ht="15.5">
      <c r="A51" s="58" t="s">
        <v>11838</v>
      </c>
      <c r="B51" s="59">
        <f>B7</f>
        <v>7000</v>
      </c>
      <c r="C51" s="59">
        <f>B52</f>
        <v>22500</v>
      </c>
      <c r="D51" s="59">
        <f>HLOOKUP($B$25,$M$5:$M$10,3,0)</f>
        <v>193</v>
      </c>
      <c r="E51" s="60">
        <f>D51/D$55</f>
        <v>0.20619658119658119</v>
      </c>
      <c r="F51" s="59">
        <f>HLOOKUP($B$25,$P$5:$P$10,3,0)</f>
        <v>15228.284974093263</v>
      </c>
      <c r="G51" s="60">
        <f>(F51*D51)/(F$44*D$44)</f>
        <v>4.5212040636947795E-2</v>
      </c>
      <c r="H51" s="61">
        <f>C30</f>
        <v>13000</v>
      </c>
      <c r="I51" s="62">
        <f>H52</f>
        <v>26000</v>
      </c>
      <c r="J51" s="64"/>
      <c r="K51" s="65">
        <f>IFERROR(SLOPE(H51:I51,$B40:$C40),"")</f>
        <v>0.83870967741935487</v>
      </c>
      <c r="L51" s="66">
        <f>IFERROR(INTERCEPT(H51:I51,$B40:$C40),"")</f>
        <v>7129.0322580645152</v>
      </c>
      <c r="M51" s="113"/>
    </row>
    <row r="52" spans="1:17" s="95" customFormat="1" ht="15.5">
      <c r="A52" s="58" t="s">
        <v>11839</v>
      </c>
      <c r="B52" s="59">
        <f>B8</f>
        <v>22500</v>
      </c>
      <c r="C52" s="59">
        <f>B53</f>
        <v>230000</v>
      </c>
      <c r="D52" s="59">
        <f>HLOOKUP($B$25,$M$5:$M$10,4,0)</f>
        <v>653</v>
      </c>
      <c r="E52" s="60">
        <f>D52/D$55</f>
        <v>0.69764957264957261</v>
      </c>
      <c r="F52" s="59">
        <f>HLOOKUP($B$25,$P$5:$P$10,4,0)</f>
        <v>77545.301684532926</v>
      </c>
      <c r="G52" s="60">
        <f>(F52*D52)/(F$44*D$44)</f>
        <v>0.77895877868408148</v>
      </c>
      <c r="H52" s="61">
        <f>C31</f>
        <v>26000</v>
      </c>
      <c r="I52" s="62">
        <f>H53</f>
        <v>52000</v>
      </c>
      <c r="J52" s="64"/>
      <c r="K52" s="65">
        <f>IFERROR(SLOPE(H52:I52,$B41:$C41),"")</f>
        <v>0.12530120481927712</v>
      </c>
      <c r="L52" s="66">
        <f>IFERROR(INTERCEPT(H52:I52,$B41:$C41),"")</f>
        <v>23180.722891566264</v>
      </c>
      <c r="M52" s="113"/>
    </row>
    <row r="53" spans="1:17" s="95" customFormat="1" ht="15.5">
      <c r="A53" s="58" t="s">
        <v>11840</v>
      </c>
      <c r="B53" s="59">
        <f>B9</f>
        <v>230000</v>
      </c>
      <c r="C53" s="59">
        <f>B54</f>
        <v>1600000</v>
      </c>
      <c r="D53" s="59">
        <f>HLOOKUP($B$25,$M$5:$M$10,5,0)</f>
        <v>76</v>
      </c>
      <c r="E53" s="60">
        <f>D53/D$55</f>
        <v>8.11965811965812E-2</v>
      </c>
      <c r="F53" s="59">
        <f>HLOOKUP($B$25,$P$5:$P$10,5,0)</f>
        <v>482652.03947368421</v>
      </c>
      <c r="G53" s="60">
        <f>(F53*D53)/(F$44*D$44)</f>
        <v>0.56427855149775341</v>
      </c>
      <c r="H53" s="61">
        <f>C32</f>
        <v>52000</v>
      </c>
      <c r="I53" s="62">
        <f>H54</f>
        <v>80000</v>
      </c>
      <c r="J53" s="64"/>
      <c r="K53" s="65">
        <f>IFERROR(SLOPE(H53:I53,$B42:$C42),"")</f>
        <v>2.0437956204379562E-2</v>
      </c>
      <c r="L53" s="66">
        <f>IFERROR(INTERCEPT(H53:I53,$B42:$C42),"")</f>
        <v>47299.270072992702</v>
      </c>
      <c r="M53" s="113"/>
    </row>
    <row r="54" spans="1:17" s="95" customFormat="1" ht="15.5">
      <c r="A54" s="58" t="str">
        <f>A10</f>
        <v>Max. Tranche D</v>
      </c>
      <c r="B54" s="59">
        <f>B10</f>
        <v>1600000</v>
      </c>
      <c r="C54" s="59"/>
      <c r="D54" s="59">
        <f>HLOOKUP($B$25,$M$5:$M$10,6,0)</f>
        <v>0</v>
      </c>
      <c r="E54" s="60">
        <f>D54/D$55</f>
        <v>0</v>
      </c>
      <c r="F54" s="59">
        <f>HLOOKUP($B$25,$P$5:$P$10,6,0)</f>
        <v>0</v>
      </c>
      <c r="G54" s="60">
        <f>(F54*D54)/(F$44*D$44)</f>
        <v>0</v>
      </c>
      <c r="H54" s="61">
        <f>C33</f>
        <v>80000</v>
      </c>
      <c r="I54" s="62">
        <f>H54</f>
        <v>80000</v>
      </c>
      <c r="J54" s="64"/>
      <c r="K54" s="65">
        <v>0</v>
      </c>
      <c r="L54" s="66">
        <f>H54</f>
        <v>80000</v>
      </c>
      <c r="M54" s="113"/>
    </row>
    <row r="55" spans="1:17" s="95" customFormat="1" ht="15.5">
      <c r="A55" s="58" t="s">
        <v>11842</v>
      </c>
      <c r="B55" s="67"/>
      <c r="C55" s="67"/>
      <c r="D55" s="68">
        <f>SUM(D50:D54)</f>
        <v>936</v>
      </c>
      <c r="E55" s="114">
        <f>SUM(E50:E54)</f>
        <v>1</v>
      </c>
      <c r="F55" s="59">
        <f>HLOOKUP($B$25,$P$5:$P$11,7,0)</f>
        <v>96500.049145299141</v>
      </c>
      <c r="G55" s="67"/>
      <c r="H55" s="69"/>
      <c r="I55" s="69"/>
      <c r="J55" s="71"/>
      <c r="K55" s="72"/>
      <c r="L55" s="73"/>
    </row>
    <row r="56" spans="1:17" s="95" customFormat="1" ht="15.5">
      <c r="A56" s="110"/>
      <c r="D56" s="111"/>
      <c r="E56" s="112"/>
      <c r="H56" s="108"/>
      <c r="I56" s="71"/>
      <c r="J56" s="71"/>
      <c r="K56" s="71"/>
      <c r="L56" s="71"/>
      <c r="M56" s="71"/>
      <c r="N56" s="71"/>
      <c r="O56" s="71"/>
      <c r="P56" s="71"/>
      <c r="Q56" s="71"/>
    </row>
    <row r="57" spans="1:17" s="95" customFormat="1" ht="31">
      <c r="A57" s="90" t="s">
        <v>11877</v>
      </c>
      <c r="B57" s="90" t="s">
        <v>11893</v>
      </c>
      <c r="C57" s="71"/>
      <c r="D57" s="71"/>
      <c r="H57" s="71"/>
      <c r="I57" s="71"/>
      <c r="J57" s="71"/>
      <c r="K57" s="71"/>
      <c r="L57" s="71"/>
      <c r="M57" s="71"/>
      <c r="N57" s="71"/>
    </row>
    <row r="58" spans="1:17" s="95" customFormat="1" ht="15.5">
      <c r="A58" s="89" t="s">
        <v>11878</v>
      </c>
      <c r="B58" s="91">
        <v>1</v>
      </c>
      <c r="C58" s="71"/>
      <c r="D58" s="71"/>
      <c r="H58" s="71"/>
      <c r="I58" s="71"/>
      <c r="J58" s="71"/>
      <c r="K58" s="71"/>
      <c r="L58" s="71"/>
      <c r="M58" s="71"/>
      <c r="N58" s="71"/>
    </row>
    <row r="59" spans="1:17" s="95" customFormat="1" ht="15.5">
      <c r="A59" s="89" t="s">
        <v>11879</v>
      </c>
      <c r="B59" s="91">
        <v>0.9</v>
      </c>
      <c r="C59" s="71"/>
      <c r="D59" s="71"/>
      <c r="H59" s="71"/>
      <c r="I59" s="71"/>
      <c r="J59" s="71"/>
      <c r="K59" s="71"/>
      <c r="L59" s="71"/>
      <c r="M59" s="71"/>
      <c r="N59" s="71"/>
    </row>
    <row r="60" spans="1:17" s="95" customFormat="1" ht="15.5">
      <c r="A60" s="89" t="s">
        <v>11811</v>
      </c>
      <c r="B60" s="92">
        <v>0.85</v>
      </c>
      <c r="C60" s="71"/>
      <c r="D60" s="71"/>
      <c r="H60" s="71"/>
      <c r="I60" s="71"/>
      <c r="J60" s="71"/>
      <c r="K60" s="71"/>
      <c r="L60" s="71"/>
      <c r="M60" s="71"/>
      <c r="N60" s="71"/>
    </row>
    <row r="61" spans="1:17" s="95" customFormat="1" ht="15.5">
      <c r="A61" s="89" t="s">
        <v>11880</v>
      </c>
      <c r="B61" s="92">
        <v>0.8</v>
      </c>
      <c r="C61" s="71"/>
      <c r="D61" s="71"/>
      <c r="H61" s="71"/>
      <c r="I61" s="71"/>
      <c r="J61" s="71"/>
      <c r="K61" s="71"/>
      <c r="L61" s="71"/>
      <c r="M61" s="71"/>
      <c r="N61" s="71"/>
    </row>
    <row r="62" spans="1:17" s="95" customFormat="1" ht="15.5">
      <c r="A62" s="110"/>
      <c r="D62" s="111"/>
      <c r="E62" s="112"/>
      <c r="H62" s="108"/>
      <c r="I62" s="71"/>
      <c r="J62" s="71"/>
      <c r="K62" s="71"/>
      <c r="L62" s="71"/>
      <c r="M62" s="71"/>
      <c r="N62" s="71"/>
      <c r="O62" s="71"/>
      <c r="P62" s="71"/>
      <c r="Q62" s="71"/>
    </row>
  </sheetData>
  <mergeCells count="14">
    <mergeCell ref="B48:C48"/>
    <mergeCell ref="H48:I48"/>
    <mergeCell ref="K48:L48"/>
    <mergeCell ref="B20:C20"/>
    <mergeCell ref="D20:D21"/>
    <mergeCell ref="B27:C27"/>
    <mergeCell ref="D27:D28"/>
    <mergeCell ref="H36:I36"/>
    <mergeCell ref="K36:L36"/>
    <mergeCell ref="B37:C37"/>
    <mergeCell ref="H37:I37"/>
    <mergeCell ref="K37:L37"/>
    <mergeCell ref="H47:I47"/>
    <mergeCell ref="K47:L47"/>
  </mergeCells>
  <phoneticPr fontId="32" type="noConversion"/>
  <dataValidations count="2">
    <dataValidation type="list" allowBlank="1" showInputMessage="1" showErrorMessage="1" sqref="B18" xr:uid="{00000000-0002-0000-0600-000000000000}">
      <formula1>$A$58:$A$61</formula1>
    </dataValidation>
    <dataValidation type="list" allowBlank="1" showInputMessage="1" showErrorMessage="1" sqref="B25:B26 B35" xr:uid="{00000000-0002-0000-0600-000001000000}">
      <formula1>"Avec USLD,Sans USLD"</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1"/>
  </sheetPr>
  <dimension ref="A2:H104"/>
  <sheetViews>
    <sheetView showGridLines="0" topLeftCell="A6" workbookViewId="0">
      <selection activeCell="B3" sqref="B3:B104"/>
    </sheetView>
  </sheetViews>
  <sheetFormatPr baseColWidth="10" defaultColWidth="8.7265625" defaultRowHeight="14.5"/>
  <cols>
    <col min="3" max="3" width="21.54296875" bestFit="1" customWidth="1"/>
    <col min="4" max="4" width="23.54296875" bestFit="1" customWidth="1"/>
    <col min="5" max="5" width="20.1796875" bestFit="1" customWidth="1"/>
    <col min="6" max="6" width="16.453125" bestFit="1" customWidth="1"/>
  </cols>
  <sheetData>
    <row r="2" spans="1:8" ht="15.5">
      <c r="A2" s="128" t="s">
        <v>11894</v>
      </c>
      <c r="B2" s="128" t="s">
        <v>11895</v>
      </c>
      <c r="C2" s="128" t="s">
        <v>11896</v>
      </c>
      <c r="D2" s="128" t="s">
        <v>11897</v>
      </c>
      <c r="E2" s="128" t="s">
        <v>11898</v>
      </c>
      <c r="F2" s="128" t="s">
        <v>11899</v>
      </c>
      <c r="G2" s="128" t="s">
        <v>11900</v>
      </c>
      <c r="H2" s="128" t="s">
        <v>11901</v>
      </c>
    </row>
    <row r="3" spans="1:8">
      <c r="A3" s="129">
        <v>1</v>
      </c>
      <c r="B3" s="129" t="s">
        <v>52</v>
      </c>
      <c r="C3" s="130" t="s">
        <v>11902</v>
      </c>
      <c r="D3" s="130" t="s">
        <v>53</v>
      </c>
      <c r="E3" s="130" t="s">
        <v>11903</v>
      </c>
      <c r="F3" s="131">
        <v>5762</v>
      </c>
      <c r="G3" s="131">
        <v>631877</v>
      </c>
      <c r="H3" s="130">
        <v>109.7</v>
      </c>
    </row>
    <row r="4" spans="1:8">
      <c r="A4" s="129">
        <v>2</v>
      </c>
      <c r="B4" s="129" t="s">
        <v>189</v>
      </c>
      <c r="C4" s="130" t="s">
        <v>11904</v>
      </c>
      <c r="D4" s="130" t="s">
        <v>81</v>
      </c>
      <c r="E4" s="130" t="s">
        <v>11905</v>
      </c>
      <c r="F4" s="131">
        <v>7369</v>
      </c>
      <c r="G4" s="131">
        <v>538659</v>
      </c>
      <c r="H4" s="130">
        <v>73.099999999999994</v>
      </c>
    </row>
    <row r="5" spans="1:8">
      <c r="A5" s="129">
        <v>3</v>
      </c>
      <c r="B5" s="129" t="s">
        <v>297</v>
      </c>
      <c r="C5" s="130" t="s">
        <v>11906</v>
      </c>
      <c r="D5" s="130" t="s">
        <v>53</v>
      </c>
      <c r="E5" s="130" t="s">
        <v>11907</v>
      </c>
      <c r="F5" s="131">
        <v>7340</v>
      </c>
      <c r="G5" s="131">
        <v>341613</v>
      </c>
      <c r="H5" s="130">
        <v>46.5</v>
      </c>
    </row>
    <row r="6" spans="1:8">
      <c r="A6" s="132">
        <v>4</v>
      </c>
      <c r="B6" s="129" t="s">
        <v>336</v>
      </c>
      <c r="C6" s="130" t="s">
        <v>11908</v>
      </c>
      <c r="D6" s="130" t="s">
        <v>337</v>
      </c>
      <c r="E6" s="130" t="s">
        <v>11909</v>
      </c>
      <c r="F6" s="131">
        <v>6925</v>
      </c>
      <c r="G6" s="131">
        <v>161799</v>
      </c>
      <c r="H6" s="130">
        <v>23.4</v>
      </c>
    </row>
    <row r="7" spans="1:8">
      <c r="A7" s="132">
        <v>5</v>
      </c>
      <c r="B7" s="129" t="s">
        <v>378</v>
      </c>
      <c r="C7" s="130" t="s">
        <v>11910</v>
      </c>
      <c r="D7" s="130" t="s">
        <v>337</v>
      </c>
      <c r="E7" s="130" t="s">
        <v>11911</v>
      </c>
      <c r="F7" s="131">
        <v>5549</v>
      </c>
      <c r="G7" s="131">
        <v>140916</v>
      </c>
      <c r="H7" s="130">
        <v>25.4</v>
      </c>
    </row>
    <row r="8" spans="1:8">
      <c r="A8" s="132">
        <v>6</v>
      </c>
      <c r="B8" s="129" t="s">
        <v>447</v>
      </c>
      <c r="C8" s="130" t="s">
        <v>11912</v>
      </c>
      <c r="D8" s="130" t="s">
        <v>337</v>
      </c>
      <c r="E8" s="130" t="s">
        <v>11913</v>
      </c>
      <c r="F8" s="131">
        <v>4299</v>
      </c>
      <c r="G8" s="131">
        <v>1082440</v>
      </c>
      <c r="H8" s="130">
        <v>251.8</v>
      </c>
    </row>
    <row r="9" spans="1:8">
      <c r="A9" s="132">
        <v>7</v>
      </c>
      <c r="B9" s="129" t="s">
        <v>647</v>
      </c>
      <c r="C9" s="130" t="s">
        <v>11914</v>
      </c>
      <c r="D9" s="130" t="s">
        <v>53</v>
      </c>
      <c r="E9" s="130" t="s">
        <v>11915</v>
      </c>
      <c r="F9" s="131">
        <v>5529</v>
      </c>
      <c r="G9" s="131">
        <v>324209</v>
      </c>
      <c r="H9" s="130">
        <v>58.6</v>
      </c>
    </row>
    <row r="10" spans="1:8">
      <c r="A10" s="132">
        <v>8</v>
      </c>
      <c r="B10" s="129" t="s">
        <v>720</v>
      </c>
      <c r="C10" s="130" t="s">
        <v>11916</v>
      </c>
      <c r="D10" s="130" t="s">
        <v>86</v>
      </c>
      <c r="E10" s="130" t="s">
        <v>11917</v>
      </c>
      <c r="F10" s="131">
        <v>5229</v>
      </c>
      <c r="G10" s="131">
        <v>277752</v>
      </c>
      <c r="H10" s="130">
        <v>53.1</v>
      </c>
    </row>
    <row r="11" spans="1:8">
      <c r="A11" s="132">
        <v>9</v>
      </c>
      <c r="B11" s="129" t="s">
        <v>760</v>
      </c>
      <c r="C11" s="130" t="s">
        <v>11918</v>
      </c>
      <c r="D11" s="130" t="s">
        <v>761</v>
      </c>
      <c r="E11" s="130" t="s">
        <v>11919</v>
      </c>
      <c r="F11" s="131">
        <v>4890</v>
      </c>
      <c r="G11" s="131">
        <v>152499</v>
      </c>
      <c r="H11" s="130">
        <v>31.2</v>
      </c>
    </row>
    <row r="12" spans="1:8">
      <c r="A12" s="132">
        <v>10</v>
      </c>
      <c r="B12" s="129" t="s">
        <v>783</v>
      </c>
      <c r="C12" s="130" t="s">
        <v>11920</v>
      </c>
      <c r="D12" s="130" t="s">
        <v>86</v>
      </c>
      <c r="E12" s="130" t="s">
        <v>11921</v>
      </c>
      <c r="F12" s="131">
        <v>6004</v>
      </c>
      <c r="G12" s="131">
        <v>309056</v>
      </c>
      <c r="H12" s="130">
        <v>51.5</v>
      </c>
    </row>
    <row r="13" spans="1:8">
      <c r="A13" s="132">
        <v>11</v>
      </c>
      <c r="B13" s="129" t="s">
        <v>850</v>
      </c>
      <c r="C13" s="130" t="s">
        <v>11922</v>
      </c>
      <c r="D13" s="130" t="s">
        <v>761</v>
      </c>
      <c r="E13" s="130" t="s">
        <v>11923</v>
      </c>
      <c r="F13" s="131">
        <v>6139</v>
      </c>
      <c r="G13" s="131">
        <v>366957</v>
      </c>
      <c r="H13" s="130">
        <v>59.8</v>
      </c>
    </row>
    <row r="14" spans="1:8">
      <c r="A14" s="132">
        <v>12</v>
      </c>
      <c r="B14" s="129" t="s">
        <v>944</v>
      </c>
      <c r="C14" s="130" t="s">
        <v>11924</v>
      </c>
      <c r="D14" s="130" t="s">
        <v>761</v>
      </c>
      <c r="E14" s="130" t="s">
        <v>11925</v>
      </c>
      <c r="F14" s="131">
        <v>8735</v>
      </c>
      <c r="G14" s="131">
        <v>279169</v>
      </c>
      <c r="H14" s="130">
        <v>32</v>
      </c>
    </row>
    <row r="15" spans="1:8">
      <c r="A15" s="132">
        <v>13</v>
      </c>
      <c r="B15" s="129" t="s">
        <v>997</v>
      </c>
      <c r="C15" s="130" t="s">
        <v>11926</v>
      </c>
      <c r="D15" s="130" t="s">
        <v>337</v>
      </c>
      <c r="E15" s="130" t="s">
        <v>11927</v>
      </c>
      <c r="F15" s="131">
        <v>5088</v>
      </c>
      <c r="G15" s="131">
        <v>2016622</v>
      </c>
      <c r="H15" s="130">
        <v>396.4</v>
      </c>
    </row>
    <row r="16" spans="1:8">
      <c r="A16" s="132">
        <v>14</v>
      </c>
      <c r="B16" s="129" t="s">
        <v>1405</v>
      </c>
      <c r="C16" s="130" t="s">
        <v>11928</v>
      </c>
      <c r="D16" s="130" t="s">
        <v>1406</v>
      </c>
      <c r="E16" s="130" t="s">
        <v>11929</v>
      </c>
      <c r="F16" s="131">
        <v>5548</v>
      </c>
      <c r="G16" s="131">
        <v>693579</v>
      </c>
      <c r="H16" s="130">
        <v>125</v>
      </c>
    </row>
    <row r="17" spans="1:8">
      <c r="A17" s="132">
        <v>15</v>
      </c>
      <c r="B17" s="129" t="s">
        <v>1560</v>
      </c>
      <c r="C17" s="130" t="s">
        <v>11930</v>
      </c>
      <c r="D17" s="130" t="s">
        <v>53</v>
      </c>
      <c r="E17" s="130" t="s">
        <v>11931</v>
      </c>
      <c r="F17" s="131">
        <v>5726</v>
      </c>
      <c r="G17" s="131">
        <v>146219</v>
      </c>
      <c r="H17" s="130">
        <v>25.5</v>
      </c>
    </row>
    <row r="18" spans="1:8">
      <c r="A18" s="132">
        <v>16</v>
      </c>
      <c r="B18" s="129" t="s">
        <v>1600</v>
      </c>
      <c r="C18" s="130" t="s">
        <v>11932</v>
      </c>
      <c r="D18" s="130" t="s">
        <v>41</v>
      </c>
      <c r="E18" s="130" t="s">
        <v>11933</v>
      </c>
      <c r="F18" s="131">
        <v>5956</v>
      </c>
      <c r="G18" s="131">
        <v>353613</v>
      </c>
      <c r="H18" s="130">
        <v>59.4</v>
      </c>
    </row>
    <row r="19" spans="1:8">
      <c r="A19" s="132">
        <v>17</v>
      </c>
      <c r="B19" s="129" t="s">
        <v>1666</v>
      </c>
      <c r="C19" s="130" t="s">
        <v>11934</v>
      </c>
      <c r="D19" s="130" t="s">
        <v>41</v>
      </c>
      <c r="E19" s="130" t="s">
        <v>11935</v>
      </c>
      <c r="F19" s="131">
        <v>6864</v>
      </c>
      <c r="G19" s="131">
        <v>639938</v>
      </c>
      <c r="H19" s="130">
        <v>93.2</v>
      </c>
    </row>
    <row r="20" spans="1:8">
      <c r="A20" s="132">
        <v>18</v>
      </c>
      <c r="B20" s="129" t="s">
        <v>1785</v>
      </c>
      <c r="C20" s="130" t="s">
        <v>11936</v>
      </c>
      <c r="D20" s="130" t="s">
        <v>1786</v>
      </c>
      <c r="E20" s="130" t="s">
        <v>11937</v>
      </c>
      <c r="F20" s="131">
        <v>7235</v>
      </c>
      <c r="G20" s="131">
        <v>308992</v>
      </c>
      <c r="H20" s="130">
        <v>42.7</v>
      </c>
    </row>
    <row r="21" spans="1:8">
      <c r="A21" s="132">
        <v>19</v>
      </c>
      <c r="B21" s="129" t="s">
        <v>1827</v>
      </c>
      <c r="C21" s="130" t="s">
        <v>11938</v>
      </c>
      <c r="D21" s="130" t="s">
        <v>41</v>
      </c>
      <c r="E21" s="130" t="s">
        <v>11939</v>
      </c>
      <c r="F21" s="131">
        <v>5857</v>
      </c>
      <c r="G21" s="131">
        <v>241871</v>
      </c>
      <c r="H21" s="130">
        <v>41.3</v>
      </c>
    </row>
    <row r="22" spans="1:8">
      <c r="A22" s="133" t="s">
        <v>2762</v>
      </c>
      <c r="B22" s="129" t="s">
        <v>2762</v>
      </c>
      <c r="C22" s="130" t="s">
        <v>11940</v>
      </c>
      <c r="D22" s="130" t="s">
        <v>2763</v>
      </c>
      <c r="E22" s="130" t="s">
        <v>11941</v>
      </c>
      <c r="F22" s="131">
        <v>4014</v>
      </c>
      <c r="G22" s="131">
        <v>152730</v>
      </c>
      <c r="H22" s="130">
        <v>38</v>
      </c>
    </row>
    <row r="23" spans="1:8">
      <c r="A23" s="133" t="s">
        <v>2799</v>
      </c>
      <c r="B23" s="129" t="s">
        <v>2799</v>
      </c>
      <c r="C23" s="130" t="s">
        <v>11942</v>
      </c>
      <c r="D23" s="130" t="s">
        <v>2763</v>
      </c>
      <c r="E23" s="130" t="s">
        <v>11943</v>
      </c>
      <c r="F23" s="131">
        <v>4666</v>
      </c>
      <c r="G23" s="131">
        <v>174553</v>
      </c>
      <c r="H23" s="130">
        <v>37.4</v>
      </c>
    </row>
    <row r="24" spans="1:8">
      <c r="A24" s="132">
        <v>21</v>
      </c>
      <c r="B24" s="129" t="s">
        <v>1886</v>
      </c>
      <c r="C24" s="130" t="s">
        <v>11944</v>
      </c>
      <c r="D24" s="130" t="s">
        <v>1887</v>
      </c>
      <c r="E24" s="130" t="s">
        <v>11945</v>
      </c>
      <c r="F24" s="131">
        <v>8763</v>
      </c>
      <c r="G24" s="131">
        <v>533147</v>
      </c>
      <c r="H24" s="130">
        <v>60.8</v>
      </c>
    </row>
    <row r="25" spans="1:8">
      <c r="A25" s="132">
        <v>22</v>
      </c>
      <c r="B25" s="129" t="s">
        <v>2036</v>
      </c>
      <c r="C25" s="130" t="s">
        <v>11946</v>
      </c>
      <c r="D25" s="130" t="s">
        <v>2037</v>
      </c>
      <c r="E25" s="130" t="s">
        <v>11947</v>
      </c>
      <c r="F25" s="131">
        <v>6878</v>
      </c>
      <c r="G25" s="131">
        <v>598357</v>
      </c>
      <c r="H25" s="130">
        <v>87</v>
      </c>
    </row>
    <row r="26" spans="1:8">
      <c r="A26" s="132">
        <v>23</v>
      </c>
      <c r="B26" s="129" t="s">
        <v>2117</v>
      </c>
      <c r="C26" s="130" t="s">
        <v>11948</v>
      </c>
      <c r="D26" s="130" t="s">
        <v>41</v>
      </c>
      <c r="E26" s="130" t="s">
        <v>11949</v>
      </c>
      <c r="F26" s="131">
        <v>5565</v>
      </c>
      <c r="G26" s="131">
        <v>120365</v>
      </c>
      <c r="H26" s="130">
        <v>21.6</v>
      </c>
    </row>
    <row r="27" spans="1:8">
      <c r="A27" s="132">
        <v>24</v>
      </c>
      <c r="B27" s="129" t="s">
        <v>2166</v>
      </c>
      <c r="C27" s="130" t="s">
        <v>11950</v>
      </c>
      <c r="D27" s="130" t="s">
        <v>41</v>
      </c>
      <c r="E27" s="130" t="s">
        <v>11951</v>
      </c>
      <c r="F27" s="131">
        <v>9060</v>
      </c>
      <c r="G27" s="131">
        <v>415417</v>
      </c>
      <c r="H27" s="130">
        <v>45.9</v>
      </c>
    </row>
    <row r="28" spans="1:8">
      <c r="A28" s="132">
        <v>25</v>
      </c>
      <c r="B28" s="129" t="s">
        <v>2247</v>
      </c>
      <c r="C28" s="130" t="s">
        <v>11952</v>
      </c>
      <c r="D28" s="130" t="s">
        <v>1887</v>
      </c>
      <c r="E28" s="130" t="s">
        <v>11953</v>
      </c>
      <c r="F28" s="131">
        <v>5233</v>
      </c>
      <c r="G28" s="131">
        <v>536959</v>
      </c>
      <c r="H28" s="130">
        <v>102.6</v>
      </c>
    </row>
    <row r="29" spans="1:8">
      <c r="A29" s="132">
        <v>26</v>
      </c>
      <c r="B29" s="129" t="s">
        <v>2325</v>
      </c>
      <c r="C29" s="130" t="s">
        <v>11954</v>
      </c>
      <c r="D29" s="130" t="s">
        <v>53</v>
      </c>
      <c r="E29" s="130" t="s">
        <v>11955</v>
      </c>
      <c r="F29" s="131">
        <v>6530</v>
      </c>
      <c r="G29" s="131">
        <v>504637</v>
      </c>
      <c r="H29" s="130">
        <v>77.3</v>
      </c>
    </row>
    <row r="30" spans="1:8">
      <c r="A30" s="132">
        <v>27</v>
      </c>
      <c r="B30" s="129" t="s">
        <v>2395</v>
      </c>
      <c r="C30" s="130" t="s">
        <v>11956</v>
      </c>
      <c r="D30" s="130" t="s">
        <v>1406</v>
      </c>
      <c r="E30" s="130" t="s">
        <v>11957</v>
      </c>
      <c r="F30" s="131">
        <v>6040</v>
      </c>
      <c r="G30" s="131">
        <v>601948</v>
      </c>
      <c r="H30" s="130">
        <v>99.7</v>
      </c>
    </row>
    <row r="31" spans="1:8">
      <c r="A31" s="132">
        <v>28</v>
      </c>
      <c r="B31" s="129" t="s">
        <v>2489</v>
      </c>
      <c r="C31" s="130" t="s">
        <v>11958</v>
      </c>
      <c r="D31" s="130" t="s">
        <v>1786</v>
      </c>
      <c r="E31" s="130" t="s">
        <v>11959</v>
      </c>
      <c r="F31" s="131">
        <v>5880</v>
      </c>
      <c r="G31" s="131">
        <v>434035</v>
      </c>
      <c r="H31" s="130">
        <v>73.8</v>
      </c>
    </row>
    <row r="32" spans="1:8">
      <c r="A32" s="132">
        <v>29</v>
      </c>
      <c r="B32" s="129" t="s">
        <v>2561</v>
      </c>
      <c r="C32" s="130" t="s">
        <v>11960</v>
      </c>
      <c r="D32" s="130" t="s">
        <v>2037</v>
      </c>
      <c r="E32" s="130" t="s">
        <v>11961</v>
      </c>
      <c r="F32" s="131">
        <v>6733</v>
      </c>
      <c r="G32" s="131">
        <v>907796</v>
      </c>
      <c r="H32" s="130">
        <v>134.80000000000001</v>
      </c>
    </row>
    <row r="33" spans="1:8">
      <c r="A33" s="132">
        <v>30</v>
      </c>
      <c r="B33" s="129" t="s">
        <v>2843</v>
      </c>
      <c r="C33" s="130" t="s">
        <v>11962</v>
      </c>
      <c r="D33" s="130" t="s">
        <v>761</v>
      </c>
      <c r="E33" s="130" t="s">
        <v>11963</v>
      </c>
      <c r="F33" s="131">
        <v>5853</v>
      </c>
      <c r="G33" s="131">
        <v>738189</v>
      </c>
      <c r="H33" s="130">
        <v>126.1</v>
      </c>
    </row>
    <row r="34" spans="1:8">
      <c r="A34" s="132">
        <v>31</v>
      </c>
      <c r="B34" s="129" t="s">
        <v>2976</v>
      </c>
      <c r="C34" s="130" t="s">
        <v>11964</v>
      </c>
      <c r="D34" s="130" t="s">
        <v>761</v>
      </c>
      <c r="E34" s="130" t="s">
        <v>11965</v>
      </c>
      <c r="F34" s="131">
        <v>6309</v>
      </c>
      <c r="G34" s="131">
        <v>1335103</v>
      </c>
      <c r="H34" s="130">
        <v>211.6</v>
      </c>
    </row>
    <row r="35" spans="1:8">
      <c r="A35" s="132">
        <v>32</v>
      </c>
      <c r="B35" s="129" t="s">
        <v>3189</v>
      </c>
      <c r="C35" s="130" t="s">
        <v>11966</v>
      </c>
      <c r="D35" s="130" t="s">
        <v>761</v>
      </c>
      <c r="E35" s="130" t="s">
        <v>11967</v>
      </c>
      <c r="F35" s="131">
        <v>6257</v>
      </c>
      <c r="G35" s="131">
        <v>190932</v>
      </c>
      <c r="H35" s="130">
        <v>30.5</v>
      </c>
    </row>
    <row r="36" spans="1:8">
      <c r="A36" s="132">
        <v>33</v>
      </c>
      <c r="B36" s="129" t="s">
        <v>64</v>
      </c>
      <c r="C36" s="130" t="s">
        <v>11968</v>
      </c>
      <c r="D36" s="130" t="s">
        <v>41</v>
      </c>
      <c r="E36" s="130" t="s">
        <v>11969</v>
      </c>
      <c r="F36" s="131">
        <v>9976</v>
      </c>
      <c r="G36" s="131">
        <v>1548478</v>
      </c>
      <c r="H36" s="130">
        <v>155.19999999999999</v>
      </c>
    </row>
    <row r="37" spans="1:8">
      <c r="A37" s="132">
        <v>34</v>
      </c>
      <c r="B37" s="129" t="s">
        <v>3491</v>
      </c>
      <c r="C37" s="130" t="s">
        <v>11970</v>
      </c>
      <c r="D37" s="130" t="s">
        <v>761</v>
      </c>
      <c r="E37" s="130" t="s">
        <v>11971</v>
      </c>
      <c r="F37" s="131">
        <v>6101</v>
      </c>
      <c r="G37" s="131">
        <v>1120190</v>
      </c>
      <c r="H37" s="130">
        <v>183.6</v>
      </c>
    </row>
    <row r="38" spans="1:8">
      <c r="A38" s="132">
        <v>35</v>
      </c>
      <c r="B38" s="129" t="s">
        <v>3728</v>
      </c>
      <c r="C38" s="130" t="s">
        <v>11972</v>
      </c>
      <c r="D38" s="130" t="s">
        <v>2037</v>
      </c>
      <c r="E38" s="130" t="s">
        <v>11973</v>
      </c>
      <c r="F38" s="131">
        <v>6775</v>
      </c>
      <c r="G38" s="131">
        <v>1042884</v>
      </c>
      <c r="H38" s="130">
        <v>153.9</v>
      </c>
    </row>
    <row r="39" spans="1:8">
      <c r="A39" s="132">
        <v>36</v>
      </c>
      <c r="B39" s="129" t="s">
        <v>3976</v>
      </c>
      <c r="C39" s="130" t="s">
        <v>11974</v>
      </c>
      <c r="D39" s="130" t="s">
        <v>1786</v>
      </c>
      <c r="E39" s="130" t="s">
        <v>11975</v>
      </c>
      <c r="F39" s="131">
        <v>6791</v>
      </c>
      <c r="G39" s="131">
        <v>224200</v>
      </c>
      <c r="H39" s="130">
        <v>33</v>
      </c>
    </row>
    <row r="40" spans="1:8">
      <c r="A40" s="132">
        <v>37</v>
      </c>
      <c r="B40" s="129" t="s">
        <v>4018</v>
      </c>
      <c r="C40" s="130" t="s">
        <v>11976</v>
      </c>
      <c r="D40" s="130" t="s">
        <v>1786</v>
      </c>
      <c r="E40" s="130" t="s">
        <v>11977</v>
      </c>
      <c r="F40" s="131">
        <v>6127</v>
      </c>
      <c r="G40" s="131">
        <v>604966</v>
      </c>
      <c r="H40" s="130">
        <v>98.7</v>
      </c>
    </row>
    <row r="41" spans="1:8">
      <c r="A41" s="132">
        <v>38</v>
      </c>
      <c r="B41" s="129" t="s">
        <v>4121</v>
      </c>
      <c r="C41" s="130" t="s">
        <v>11978</v>
      </c>
      <c r="D41" s="130" t="s">
        <v>53</v>
      </c>
      <c r="E41" s="130" t="s">
        <v>11979</v>
      </c>
      <c r="F41" s="131">
        <v>7432</v>
      </c>
      <c r="G41" s="131">
        <v>1251060</v>
      </c>
      <c r="H41" s="130">
        <v>168.3</v>
      </c>
    </row>
    <row r="42" spans="1:8">
      <c r="A42" s="132">
        <v>39</v>
      </c>
      <c r="B42" s="129" t="s">
        <v>4265</v>
      </c>
      <c r="C42" s="130" t="s">
        <v>11980</v>
      </c>
      <c r="D42" s="130" t="s">
        <v>1887</v>
      </c>
      <c r="E42" s="130" t="s">
        <v>11981</v>
      </c>
      <c r="F42" s="131">
        <v>4999</v>
      </c>
      <c r="G42" s="131">
        <v>260587</v>
      </c>
      <c r="H42" s="130">
        <v>52.1</v>
      </c>
    </row>
    <row r="43" spans="1:8">
      <c r="A43" s="132">
        <v>40</v>
      </c>
      <c r="B43" s="129" t="s">
        <v>40</v>
      </c>
      <c r="C43" s="130" t="s">
        <v>11982</v>
      </c>
      <c r="D43" s="130" t="s">
        <v>41</v>
      </c>
      <c r="E43" s="130" t="s">
        <v>11983</v>
      </c>
      <c r="F43" s="131">
        <v>9243</v>
      </c>
      <c r="G43" s="131">
        <v>403234</v>
      </c>
      <c r="H43" s="130">
        <v>43.6</v>
      </c>
    </row>
    <row r="44" spans="1:8">
      <c r="A44" s="132">
        <v>41</v>
      </c>
      <c r="B44" s="129" t="s">
        <v>4402</v>
      </c>
      <c r="C44" s="130" t="s">
        <v>11984</v>
      </c>
      <c r="D44" s="130" t="s">
        <v>1786</v>
      </c>
      <c r="E44" s="130" t="s">
        <v>11985</v>
      </c>
      <c r="F44" s="131">
        <v>6343</v>
      </c>
      <c r="G44" s="131">
        <v>333050</v>
      </c>
      <c r="H44" s="130">
        <v>52.5</v>
      </c>
    </row>
    <row r="45" spans="1:8">
      <c r="A45" s="132">
        <v>42</v>
      </c>
      <c r="B45" s="129" t="s">
        <v>4452</v>
      </c>
      <c r="C45" s="130" t="s">
        <v>11986</v>
      </c>
      <c r="D45" s="130" t="s">
        <v>53</v>
      </c>
      <c r="E45" s="130" t="s">
        <v>11987</v>
      </c>
      <c r="F45" s="131">
        <v>4781</v>
      </c>
      <c r="G45" s="131">
        <v>759411</v>
      </c>
      <c r="H45" s="130">
        <v>158.9</v>
      </c>
    </row>
    <row r="46" spans="1:8">
      <c r="A46" s="132">
        <v>43</v>
      </c>
      <c r="B46" s="129" t="s">
        <v>4574</v>
      </c>
      <c r="C46" s="130" t="s">
        <v>11988</v>
      </c>
      <c r="D46" s="130" t="s">
        <v>53</v>
      </c>
      <c r="E46" s="130" t="s">
        <v>11989</v>
      </c>
      <c r="F46" s="131">
        <v>4977</v>
      </c>
      <c r="G46" s="131">
        <v>227034</v>
      </c>
      <c r="H46" s="130">
        <v>45.6</v>
      </c>
    </row>
    <row r="47" spans="1:8">
      <c r="A47" s="132">
        <v>44</v>
      </c>
      <c r="B47" s="129" t="s">
        <v>72</v>
      </c>
      <c r="C47" s="130" t="s">
        <v>11990</v>
      </c>
      <c r="D47" s="130" t="s">
        <v>73</v>
      </c>
      <c r="E47" s="130" t="s">
        <v>11991</v>
      </c>
      <c r="F47" s="131">
        <v>6809</v>
      </c>
      <c r="G47" s="131">
        <v>1365227</v>
      </c>
      <c r="H47" s="130">
        <v>200.5</v>
      </c>
    </row>
    <row r="48" spans="1:8">
      <c r="A48" s="132">
        <v>45</v>
      </c>
      <c r="B48" s="129" t="s">
        <v>4913</v>
      </c>
      <c r="C48" s="130" t="s">
        <v>11992</v>
      </c>
      <c r="D48" s="130" t="s">
        <v>1786</v>
      </c>
      <c r="E48" s="130" t="s">
        <v>11993</v>
      </c>
      <c r="F48" s="131">
        <v>6775</v>
      </c>
      <c r="G48" s="131">
        <v>673349</v>
      </c>
      <c r="H48" s="130">
        <v>99.4</v>
      </c>
    </row>
    <row r="49" spans="1:8">
      <c r="A49" s="132">
        <v>46</v>
      </c>
      <c r="B49" s="129" t="s">
        <v>5010</v>
      </c>
      <c r="C49" s="130" t="s">
        <v>11994</v>
      </c>
      <c r="D49" s="130" t="s">
        <v>761</v>
      </c>
      <c r="E49" s="130" t="s">
        <v>11995</v>
      </c>
      <c r="F49" s="131">
        <v>5217</v>
      </c>
      <c r="G49" s="131">
        <v>173400</v>
      </c>
      <c r="H49" s="130">
        <v>33.200000000000003</v>
      </c>
    </row>
    <row r="50" spans="1:8">
      <c r="A50" s="132">
        <v>47</v>
      </c>
      <c r="B50" s="129" t="s">
        <v>5052</v>
      </c>
      <c r="C50" s="130" t="s">
        <v>11996</v>
      </c>
      <c r="D50" s="130" t="s">
        <v>41</v>
      </c>
      <c r="E50" s="130" t="s">
        <v>11997</v>
      </c>
      <c r="F50" s="131">
        <v>5361</v>
      </c>
      <c r="G50" s="131">
        <v>333417</v>
      </c>
      <c r="H50" s="130">
        <v>62.2</v>
      </c>
    </row>
    <row r="51" spans="1:8">
      <c r="A51" s="132">
        <v>48</v>
      </c>
      <c r="B51" s="129" t="s">
        <v>5121</v>
      </c>
      <c r="C51" s="130" t="s">
        <v>11998</v>
      </c>
      <c r="D51" s="130" t="s">
        <v>761</v>
      </c>
      <c r="E51" s="130" t="s">
        <v>11999</v>
      </c>
      <c r="F51" s="131">
        <v>5167</v>
      </c>
      <c r="G51" s="131">
        <v>76309</v>
      </c>
      <c r="H51" s="130">
        <v>14.8</v>
      </c>
    </row>
    <row r="52" spans="1:8">
      <c r="A52" s="132">
        <v>49</v>
      </c>
      <c r="B52" s="129" t="s">
        <v>5174</v>
      </c>
      <c r="C52" s="130" t="s">
        <v>12000</v>
      </c>
      <c r="D52" s="130" t="s">
        <v>73</v>
      </c>
      <c r="E52" s="130" t="s">
        <v>12001</v>
      </c>
      <c r="F52" s="131">
        <v>7172</v>
      </c>
      <c r="G52" s="131">
        <v>810186</v>
      </c>
      <c r="H52" s="130">
        <v>113</v>
      </c>
    </row>
    <row r="53" spans="1:8">
      <c r="A53" s="132">
        <v>50</v>
      </c>
      <c r="B53" s="129" t="s">
        <v>5320</v>
      </c>
      <c r="C53" s="130" t="s">
        <v>12002</v>
      </c>
      <c r="D53" s="130" t="s">
        <v>1406</v>
      </c>
      <c r="E53" s="130" t="s">
        <v>12003</v>
      </c>
      <c r="F53" s="131">
        <v>5938</v>
      </c>
      <c r="G53" s="131">
        <v>499287</v>
      </c>
      <c r="H53" s="130">
        <v>84.1</v>
      </c>
    </row>
    <row r="54" spans="1:8">
      <c r="A54" s="132">
        <v>51</v>
      </c>
      <c r="B54" s="129" t="s">
        <v>85</v>
      </c>
      <c r="C54" s="130" t="s">
        <v>12004</v>
      </c>
      <c r="D54" s="130" t="s">
        <v>86</v>
      </c>
      <c r="E54" s="130" t="s">
        <v>12005</v>
      </c>
      <c r="F54" s="131">
        <v>8162</v>
      </c>
      <c r="G54" s="131">
        <v>572293</v>
      </c>
      <c r="H54" s="130">
        <v>70.099999999999994</v>
      </c>
    </row>
    <row r="55" spans="1:8">
      <c r="A55" s="132">
        <v>52</v>
      </c>
      <c r="B55" s="129" t="s">
        <v>5548</v>
      </c>
      <c r="C55" s="130" t="s">
        <v>12006</v>
      </c>
      <c r="D55" s="130" t="s">
        <v>86</v>
      </c>
      <c r="E55" s="130" t="s">
        <v>12007</v>
      </c>
      <c r="F55" s="131">
        <v>6211</v>
      </c>
      <c r="G55" s="131">
        <v>179154</v>
      </c>
      <c r="H55" s="130">
        <v>28.8</v>
      </c>
    </row>
    <row r="56" spans="1:8">
      <c r="A56" s="132">
        <v>53</v>
      </c>
      <c r="B56" s="129" t="s">
        <v>5613</v>
      </c>
      <c r="C56" s="130" t="s">
        <v>12008</v>
      </c>
      <c r="D56" s="130" t="s">
        <v>73</v>
      </c>
      <c r="E56" s="130" t="s">
        <v>12009</v>
      </c>
      <c r="F56" s="131">
        <v>5175</v>
      </c>
      <c r="G56" s="131">
        <v>307940</v>
      </c>
      <c r="H56" s="130">
        <v>59.5</v>
      </c>
    </row>
    <row r="57" spans="1:8">
      <c r="A57" s="132">
        <v>54</v>
      </c>
      <c r="B57" s="129" t="s">
        <v>5666</v>
      </c>
      <c r="C57" s="130" t="s">
        <v>12010</v>
      </c>
      <c r="D57" s="130" t="s">
        <v>86</v>
      </c>
      <c r="E57" s="130" t="s">
        <v>12011</v>
      </c>
      <c r="F57" s="131">
        <v>5246</v>
      </c>
      <c r="G57" s="131">
        <v>734403</v>
      </c>
      <c r="H57" s="130">
        <v>140</v>
      </c>
    </row>
    <row r="58" spans="1:8">
      <c r="A58" s="132">
        <v>55</v>
      </c>
      <c r="B58" s="129" t="s">
        <v>5805</v>
      </c>
      <c r="C58" s="130" t="s">
        <v>12012</v>
      </c>
      <c r="D58" s="130" t="s">
        <v>86</v>
      </c>
      <c r="E58" s="130" t="s">
        <v>12013</v>
      </c>
      <c r="F58" s="131">
        <v>6211</v>
      </c>
      <c r="G58" s="131">
        <v>190626</v>
      </c>
      <c r="H58" s="130">
        <v>30.7</v>
      </c>
    </row>
    <row r="59" spans="1:8">
      <c r="A59" s="132">
        <v>56</v>
      </c>
      <c r="B59" s="129" t="s">
        <v>5837</v>
      </c>
      <c r="C59" s="130" t="s">
        <v>12014</v>
      </c>
      <c r="D59" s="130" t="s">
        <v>2037</v>
      </c>
      <c r="E59" s="130" t="s">
        <v>12015</v>
      </c>
      <c r="F59" s="131">
        <v>6823</v>
      </c>
      <c r="G59" s="131">
        <v>744813</v>
      </c>
      <c r="H59" s="130">
        <v>109.2</v>
      </c>
    </row>
    <row r="60" spans="1:8">
      <c r="A60" s="132">
        <v>57</v>
      </c>
      <c r="B60" s="129" t="s">
        <v>6015</v>
      </c>
      <c r="C60" s="130" t="s">
        <v>12016</v>
      </c>
      <c r="D60" s="130" t="s">
        <v>86</v>
      </c>
      <c r="E60" s="130" t="s">
        <v>12017</v>
      </c>
      <c r="F60" s="131">
        <v>6216</v>
      </c>
      <c r="G60" s="131">
        <v>1044486</v>
      </c>
      <c r="H60" s="130">
        <v>168</v>
      </c>
    </row>
    <row r="61" spans="1:8">
      <c r="A61" s="132">
        <v>58</v>
      </c>
      <c r="B61" s="129" t="s">
        <v>6172</v>
      </c>
      <c r="C61" s="130" t="s">
        <v>12018</v>
      </c>
      <c r="D61" s="130" t="s">
        <v>1887</v>
      </c>
      <c r="E61" s="130" t="s">
        <v>12019</v>
      </c>
      <c r="F61" s="131">
        <v>6817</v>
      </c>
      <c r="G61" s="131">
        <v>211747</v>
      </c>
      <c r="H61" s="130">
        <v>31.1</v>
      </c>
    </row>
    <row r="62" spans="1:8">
      <c r="A62" s="132">
        <v>59</v>
      </c>
      <c r="B62" s="129" t="s">
        <v>80</v>
      </c>
      <c r="C62" s="130" t="s">
        <v>12020</v>
      </c>
      <c r="D62" s="130" t="s">
        <v>81</v>
      </c>
      <c r="E62" s="130" t="s">
        <v>12021</v>
      </c>
      <c r="F62" s="131">
        <v>5743</v>
      </c>
      <c r="G62" s="131">
        <v>2605238</v>
      </c>
      <c r="H62" s="130">
        <v>453.7</v>
      </c>
    </row>
    <row r="63" spans="1:8">
      <c r="A63" s="132">
        <v>60</v>
      </c>
      <c r="B63" s="129" t="s">
        <v>6726</v>
      </c>
      <c r="C63" s="130" t="s">
        <v>12022</v>
      </c>
      <c r="D63" s="130" t="s">
        <v>81</v>
      </c>
      <c r="E63" s="130" t="s">
        <v>12023</v>
      </c>
      <c r="F63" s="131">
        <v>5860</v>
      </c>
      <c r="G63" s="131">
        <v>821552</v>
      </c>
      <c r="H63" s="130">
        <v>140.19999999999999</v>
      </c>
    </row>
    <row r="64" spans="1:8">
      <c r="A64" s="132">
        <v>61</v>
      </c>
      <c r="B64" s="129" t="s">
        <v>6859</v>
      </c>
      <c r="C64" s="130" t="s">
        <v>12024</v>
      </c>
      <c r="D64" s="130" t="s">
        <v>1406</v>
      </c>
      <c r="E64" s="130" t="s">
        <v>12025</v>
      </c>
      <c r="F64" s="131">
        <v>6103</v>
      </c>
      <c r="G64" s="131">
        <v>286618</v>
      </c>
      <c r="H64" s="130">
        <v>47</v>
      </c>
    </row>
    <row r="65" spans="1:8">
      <c r="A65" s="132">
        <v>62</v>
      </c>
      <c r="B65" s="129" t="s">
        <v>6930</v>
      </c>
      <c r="C65" s="130" t="s">
        <v>12026</v>
      </c>
      <c r="D65" s="130" t="s">
        <v>81</v>
      </c>
      <c r="E65" s="130" t="s">
        <v>12027</v>
      </c>
      <c r="F65" s="131">
        <v>6671</v>
      </c>
      <c r="G65" s="131">
        <v>1472648</v>
      </c>
      <c r="H65" s="130">
        <v>220.7</v>
      </c>
    </row>
    <row r="66" spans="1:8">
      <c r="A66" s="132">
        <v>63</v>
      </c>
      <c r="B66" s="129" t="s">
        <v>7151</v>
      </c>
      <c r="C66" s="130" t="s">
        <v>12028</v>
      </c>
      <c r="D66" s="130" t="s">
        <v>53</v>
      </c>
      <c r="E66" s="130" t="s">
        <v>12029</v>
      </c>
      <c r="F66" s="131">
        <v>7970</v>
      </c>
      <c r="G66" s="131">
        <v>647501</v>
      </c>
      <c r="H66" s="130">
        <v>81.2</v>
      </c>
    </row>
    <row r="67" spans="1:8">
      <c r="A67" s="132">
        <v>64</v>
      </c>
      <c r="B67" s="129" t="s">
        <v>7282</v>
      </c>
      <c r="C67" s="130" t="s">
        <v>12030</v>
      </c>
      <c r="D67" s="130" t="s">
        <v>41</v>
      </c>
      <c r="E67" s="130" t="s">
        <v>12031</v>
      </c>
      <c r="F67" s="131">
        <v>7645</v>
      </c>
      <c r="G67" s="131">
        <v>670032</v>
      </c>
      <c r="H67" s="130">
        <v>87.6</v>
      </c>
    </row>
    <row r="68" spans="1:8">
      <c r="A68" s="132">
        <v>65</v>
      </c>
      <c r="B68" s="129" t="s">
        <v>7434</v>
      </c>
      <c r="C68" s="130" t="s">
        <v>12032</v>
      </c>
      <c r="D68" s="130" t="s">
        <v>761</v>
      </c>
      <c r="E68" s="130" t="s">
        <v>12033</v>
      </c>
      <c r="F68" s="131">
        <v>4464</v>
      </c>
      <c r="G68" s="131">
        <v>228582</v>
      </c>
      <c r="H68" s="130">
        <v>51.2</v>
      </c>
    </row>
    <row r="69" spans="1:8">
      <c r="A69" s="132">
        <v>66</v>
      </c>
      <c r="B69" s="129" t="s">
        <v>7501</v>
      </c>
      <c r="C69" s="130" t="s">
        <v>12034</v>
      </c>
      <c r="D69" s="130" t="s">
        <v>761</v>
      </c>
      <c r="E69" s="130" t="s">
        <v>12035</v>
      </c>
      <c r="F69" s="131">
        <v>4116</v>
      </c>
      <c r="G69" s="131">
        <v>471038</v>
      </c>
      <c r="H69" s="130">
        <v>114.4</v>
      </c>
    </row>
    <row r="70" spans="1:8">
      <c r="A70" s="132">
        <v>67</v>
      </c>
      <c r="B70" s="129" t="s">
        <v>7633</v>
      </c>
      <c r="C70" s="130" t="s">
        <v>12036</v>
      </c>
      <c r="D70" s="130" t="s">
        <v>86</v>
      </c>
      <c r="E70" s="130" t="s">
        <v>12037</v>
      </c>
      <c r="F70" s="131">
        <v>4755</v>
      </c>
      <c r="G70" s="131">
        <v>1116658</v>
      </c>
      <c r="H70" s="130">
        <v>234.8</v>
      </c>
    </row>
    <row r="71" spans="1:8">
      <c r="A71" s="132">
        <v>68</v>
      </c>
      <c r="B71" s="129" t="s">
        <v>7817</v>
      </c>
      <c r="C71" s="130" t="s">
        <v>12038</v>
      </c>
      <c r="D71" s="130" t="s">
        <v>86</v>
      </c>
      <c r="E71" s="130" t="s">
        <v>12039</v>
      </c>
      <c r="F71" s="131">
        <v>3525</v>
      </c>
      <c r="G71" s="131">
        <v>762607</v>
      </c>
      <c r="H71" s="130">
        <v>216.3</v>
      </c>
    </row>
    <row r="72" spans="1:8">
      <c r="A72" s="132">
        <v>69</v>
      </c>
      <c r="B72" s="129" t="s">
        <v>90</v>
      </c>
      <c r="C72" s="130" t="s">
        <v>12040</v>
      </c>
      <c r="D72" s="130" t="s">
        <v>53</v>
      </c>
      <c r="E72" s="130" t="s">
        <v>12041</v>
      </c>
      <c r="F72" s="131">
        <v>3249</v>
      </c>
      <c r="G72" s="131">
        <v>1821995</v>
      </c>
      <c r="H72" s="130">
        <v>560.79999999999995</v>
      </c>
    </row>
    <row r="73" spans="1:8">
      <c r="A73" s="132">
        <v>70</v>
      </c>
      <c r="B73" s="129" t="s">
        <v>8274</v>
      </c>
      <c r="C73" s="130" t="s">
        <v>12042</v>
      </c>
      <c r="D73" s="130" t="s">
        <v>1887</v>
      </c>
      <c r="E73" s="130" t="s">
        <v>12043</v>
      </c>
      <c r="F73" s="131">
        <v>5360</v>
      </c>
      <c r="G73" s="131">
        <v>237706</v>
      </c>
      <c r="H73" s="130">
        <v>44.3</v>
      </c>
    </row>
    <row r="74" spans="1:8">
      <c r="A74" s="132">
        <v>71</v>
      </c>
      <c r="B74" s="129" t="s">
        <v>8337</v>
      </c>
      <c r="C74" s="130" t="s">
        <v>12044</v>
      </c>
      <c r="D74" s="130" t="s">
        <v>1887</v>
      </c>
      <c r="E74" s="130" t="s">
        <v>12045</v>
      </c>
      <c r="F74" s="131">
        <v>8575</v>
      </c>
      <c r="G74" s="131">
        <v>555408</v>
      </c>
      <c r="H74" s="130">
        <v>64.8</v>
      </c>
    </row>
    <row r="75" spans="1:8">
      <c r="A75" s="132">
        <v>72</v>
      </c>
      <c r="B75" s="129" t="s">
        <v>8439</v>
      </c>
      <c r="C75" s="130" t="s">
        <v>12046</v>
      </c>
      <c r="D75" s="130" t="s">
        <v>73</v>
      </c>
      <c r="E75" s="130" t="s">
        <v>12047</v>
      </c>
      <c r="F75" s="131">
        <v>6206</v>
      </c>
      <c r="G75" s="131">
        <v>568445</v>
      </c>
      <c r="H75" s="130">
        <v>91.6</v>
      </c>
    </row>
    <row r="76" spans="1:8">
      <c r="A76" s="132">
        <v>73</v>
      </c>
      <c r="B76" s="129" t="s">
        <v>8509</v>
      </c>
      <c r="C76" s="130" t="s">
        <v>12048</v>
      </c>
      <c r="D76" s="130" t="s">
        <v>53</v>
      </c>
      <c r="E76" s="130" t="s">
        <v>12049</v>
      </c>
      <c r="F76" s="131">
        <v>6028</v>
      </c>
      <c r="G76" s="131">
        <v>428204</v>
      </c>
      <c r="H76" s="130">
        <v>71</v>
      </c>
    </row>
    <row r="77" spans="1:8">
      <c r="A77" s="132">
        <v>74</v>
      </c>
      <c r="B77" s="129" t="s">
        <v>8578</v>
      </c>
      <c r="C77" s="130" t="s">
        <v>12050</v>
      </c>
      <c r="D77" s="130" t="s">
        <v>53</v>
      </c>
      <c r="E77" s="130" t="s">
        <v>12051</v>
      </c>
      <c r="F77" s="131">
        <v>4388</v>
      </c>
      <c r="G77" s="131">
        <v>793938</v>
      </c>
      <c r="H77" s="130">
        <v>180.9</v>
      </c>
    </row>
    <row r="78" spans="1:8">
      <c r="A78" s="132">
        <v>75</v>
      </c>
      <c r="B78" s="129" t="s">
        <v>46</v>
      </c>
      <c r="C78" s="130" t="s">
        <v>12052</v>
      </c>
      <c r="D78" s="130" t="s">
        <v>47</v>
      </c>
      <c r="E78" s="130" t="s">
        <v>12052</v>
      </c>
      <c r="F78" s="131">
        <v>105</v>
      </c>
      <c r="G78" s="131">
        <v>2206488</v>
      </c>
      <c r="H78" s="130">
        <v>20934.400000000001</v>
      </c>
    </row>
    <row r="79" spans="1:8">
      <c r="A79" s="132">
        <v>76</v>
      </c>
      <c r="B79" s="129" t="s">
        <v>9040</v>
      </c>
      <c r="C79" s="130" t="s">
        <v>12053</v>
      </c>
      <c r="D79" s="130" t="s">
        <v>1406</v>
      </c>
      <c r="E79" s="130" t="s">
        <v>12054</v>
      </c>
      <c r="F79" s="131">
        <v>6278</v>
      </c>
      <c r="G79" s="131">
        <v>1257699</v>
      </c>
      <c r="H79" s="130">
        <v>200.3</v>
      </c>
    </row>
    <row r="80" spans="1:8">
      <c r="A80" s="132">
        <v>77</v>
      </c>
      <c r="B80" s="129" t="s">
        <v>9252</v>
      </c>
      <c r="C80" s="130" t="s">
        <v>12055</v>
      </c>
      <c r="D80" s="130" t="s">
        <v>47</v>
      </c>
      <c r="E80" s="130" t="s">
        <v>12056</v>
      </c>
      <c r="F80" s="131">
        <v>5915</v>
      </c>
      <c r="G80" s="131">
        <v>1390121</v>
      </c>
      <c r="H80" s="130">
        <v>235</v>
      </c>
    </row>
    <row r="81" spans="1:8">
      <c r="A81" s="132">
        <v>78</v>
      </c>
      <c r="B81" s="129" t="s">
        <v>8945</v>
      </c>
      <c r="C81" s="130" t="s">
        <v>12057</v>
      </c>
      <c r="D81" s="130" t="s">
        <v>47</v>
      </c>
      <c r="E81" s="130" t="s">
        <v>12058</v>
      </c>
      <c r="F81" s="131">
        <v>2284</v>
      </c>
      <c r="G81" s="131">
        <v>1427291</v>
      </c>
      <c r="H81" s="130">
        <v>624.79999999999995</v>
      </c>
    </row>
    <row r="82" spans="1:8">
      <c r="A82" s="132">
        <v>79</v>
      </c>
      <c r="B82" s="129" t="s">
        <v>9584</v>
      </c>
      <c r="C82" s="130" t="s">
        <v>12059</v>
      </c>
      <c r="D82" s="130" t="s">
        <v>41</v>
      </c>
      <c r="E82" s="130" t="s">
        <v>12060</v>
      </c>
      <c r="F82" s="131">
        <v>5999</v>
      </c>
      <c r="G82" s="131">
        <v>374435</v>
      </c>
      <c r="H82" s="130">
        <v>62.4</v>
      </c>
    </row>
    <row r="83" spans="1:8">
      <c r="A83" s="132">
        <v>80</v>
      </c>
      <c r="B83" s="129" t="s">
        <v>9636</v>
      </c>
      <c r="C83" s="130" t="s">
        <v>12061</v>
      </c>
      <c r="D83" s="130" t="s">
        <v>81</v>
      </c>
      <c r="E83" s="130" t="s">
        <v>12062</v>
      </c>
      <c r="F83" s="131">
        <v>6170</v>
      </c>
      <c r="G83" s="131">
        <v>571879</v>
      </c>
      <c r="H83" s="130">
        <v>92.7</v>
      </c>
    </row>
    <row r="84" spans="1:8">
      <c r="A84" s="132">
        <v>81</v>
      </c>
      <c r="B84" s="129" t="s">
        <v>9748</v>
      </c>
      <c r="C84" s="130" t="s">
        <v>12063</v>
      </c>
      <c r="D84" s="130" t="s">
        <v>761</v>
      </c>
      <c r="E84" s="130" t="s">
        <v>12064</v>
      </c>
      <c r="F84" s="131">
        <v>5758</v>
      </c>
      <c r="G84" s="131">
        <v>386543</v>
      </c>
      <c r="H84" s="130">
        <v>67.099999999999994</v>
      </c>
    </row>
    <row r="85" spans="1:8">
      <c r="A85" s="132">
        <v>82</v>
      </c>
      <c r="B85" s="129" t="s">
        <v>9848</v>
      </c>
      <c r="C85" s="130" t="s">
        <v>12065</v>
      </c>
      <c r="D85" s="130" t="s">
        <v>761</v>
      </c>
      <c r="E85" s="130" t="s">
        <v>12066</v>
      </c>
      <c r="F85" s="131">
        <v>3718</v>
      </c>
      <c r="G85" s="131">
        <v>255274</v>
      </c>
      <c r="H85" s="130">
        <v>68.7</v>
      </c>
    </row>
    <row r="86" spans="1:8">
      <c r="A86" s="132">
        <v>83</v>
      </c>
      <c r="B86" s="129" t="s">
        <v>9906</v>
      </c>
      <c r="C86" s="130" t="s">
        <v>12067</v>
      </c>
      <c r="D86" s="130" t="s">
        <v>337</v>
      </c>
      <c r="E86" s="130" t="s">
        <v>12068</v>
      </c>
      <c r="F86" s="131">
        <v>5973</v>
      </c>
      <c r="G86" s="131">
        <v>1048652</v>
      </c>
      <c r="H86" s="130">
        <v>175.6</v>
      </c>
    </row>
    <row r="87" spans="1:8">
      <c r="A87" s="132">
        <v>84</v>
      </c>
      <c r="B87" s="129" t="s">
        <v>10088</v>
      </c>
      <c r="C87" s="130" t="s">
        <v>12069</v>
      </c>
      <c r="D87" s="130" t="s">
        <v>337</v>
      </c>
      <c r="E87" s="130" t="s">
        <v>12070</v>
      </c>
      <c r="F87" s="131">
        <v>3567</v>
      </c>
      <c r="G87" s="131">
        <v>557548</v>
      </c>
      <c r="H87" s="130">
        <v>156.30000000000001</v>
      </c>
    </row>
    <row r="88" spans="1:8">
      <c r="A88" s="132">
        <v>85</v>
      </c>
      <c r="B88" s="129" t="s">
        <v>10226</v>
      </c>
      <c r="C88" s="130" t="s">
        <v>12071</v>
      </c>
      <c r="D88" s="130" t="s">
        <v>73</v>
      </c>
      <c r="E88" s="130" t="s">
        <v>12072</v>
      </c>
      <c r="F88" s="131">
        <v>6720</v>
      </c>
      <c r="G88" s="131">
        <v>666714</v>
      </c>
      <c r="H88" s="130">
        <v>99.2</v>
      </c>
    </row>
    <row r="89" spans="1:8">
      <c r="A89" s="132">
        <v>86</v>
      </c>
      <c r="B89" s="129" t="s">
        <v>10323</v>
      </c>
      <c r="C89" s="130" t="s">
        <v>12073</v>
      </c>
      <c r="D89" s="130" t="s">
        <v>41</v>
      </c>
      <c r="E89" s="130" t="s">
        <v>12074</v>
      </c>
      <c r="F89" s="131">
        <v>6990</v>
      </c>
      <c r="G89" s="131">
        <v>434887</v>
      </c>
      <c r="H89" s="130">
        <v>62.2</v>
      </c>
    </row>
    <row r="90" spans="1:8">
      <c r="A90" s="132">
        <v>87</v>
      </c>
      <c r="B90" s="129" t="s">
        <v>10379</v>
      </c>
      <c r="C90" s="130" t="s">
        <v>12075</v>
      </c>
      <c r="D90" s="130" t="s">
        <v>41</v>
      </c>
      <c r="E90" s="130" t="s">
        <v>12076</v>
      </c>
      <c r="F90" s="131">
        <v>5520</v>
      </c>
      <c r="G90" s="131">
        <v>375795</v>
      </c>
      <c r="H90" s="130">
        <v>68.099999999999994</v>
      </c>
    </row>
    <row r="91" spans="1:8">
      <c r="A91" s="132">
        <v>88</v>
      </c>
      <c r="B91" s="129" t="s">
        <v>10450</v>
      </c>
      <c r="C91" s="130" t="s">
        <v>12077</v>
      </c>
      <c r="D91" s="130" t="s">
        <v>86</v>
      </c>
      <c r="E91" s="130" t="s">
        <v>12078</v>
      </c>
      <c r="F91" s="131">
        <v>5874</v>
      </c>
      <c r="G91" s="131">
        <v>372016</v>
      </c>
      <c r="H91" s="130">
        <v>63.3</v>
      </c>
    </row>
    <row r="92" spans="1:8">
      <c r="A92" s="132">
        <v>89</v>
      </c>
      <c r="B92" s="129" t="s">
        <v>10539</v>
      </c>
      <c r="C92" s="130" t="s">
        <v>12079</v>
      </c>
      <c r="D92" s="130" t="s">
        <v>1887</v>
      </c>
      <c r="E92" s="130" t="s">
        <v>12080</v>
      </c>
      <c r="F92" s="131">
        <v>7427</v>
      </c>
      <c r="G92" s="131">
        <v>340903</v>
      </c>
      <c r="H92" s="130">
        <v>45.9</v>
      </c>
    </row>
    <row r="93" spans="1:8">
      <c r="A93" s="132">
        <v>90</v>
      </c>
      <c r="B93" s="129" t="s">
        <v>10603</v>
      </c>
      <c r="C93" s="130" t="s">
        <v>12081</v>
      </c>
      <c r="D93" s="130" t="s">
        <v>1887</v>
      </c>
      <c r="E93" s="130" t="s">
        <v>12082</v>
      </c>
      <c r="F93" s="131">
        <v>609</v>
      </c>
      <c r="G93" s="131">
        <v>144483</v>
      </c>
      <c r="H93" s="130">
        <v>237.1</v>
      </c>
    </row>
    <row r="94" spans="1:8">
      <c r="A94" s="132">
        <v>91</v>
      </c>
      <c r="B94" s="129" t="s">
        <v>10617</v>
      </c>
      <c r="C94" s="130" t="s">
        <v>12083</v>
      </c>
      <c r="D94" s="130" t="s">
        <v>47</v>
      </c>
      <c r="E94" s="130" t="s">
        <v>12084</v>
      </c>
      <c r="F94" s="131">
        <v>1804</v>
      </c>
      <c r="G94" s="131">
        <v>1276233</v>
      </c>
      <c r="H94" s="130">
        <v>707.3</v>
      </c>
    </row>
    <row r="95" spans="1:8">
      <c r="A95" s="132">
        <v>92</v>
      </c>
      <c r="B95" s="129" t="s">
        <v>2534</v>
      </c>
      <c r="C95" s="130" t="s">
        <v>12085</v>
      </c>
      <c r="D95" s="130" t="s">
        <v>47</v>
      </c>
      <c r="E95" s="130" t="s">
        <v>12086</v>
      </c>
      <c r="F95" s="131">
        <v>176</v>
      </c>
      <c r="G95" s="131">
        <v>1601569</v>
      </c>
      <c r="H95" s="130">
        <v>9120.6</v>
      </c>
    </row>
    <row r="96" spans="1:8">
      <c r="A96" s="132">
        <v>93</v>
      </c>
      <c r="B96" s="129" t="s">
        <v>10945</v>
      </c>
      <c r="C96" s="130" t="s">
        <v>12087</v>
      </c>
      <c r="D96" s="130" t="s">
        <v>47</v>
      </c>
      <c r="E96" s="130" t="s">
        <v>12088</v>
      </c>
      <c r="F96" s="131">
        <v>236</v>
      </c>
      <c r="G96" s="131">
        <v>1592663</v>
      </c>
      <c r="H96" s="130">
        <v>6742.9</v>
      </c>
    </row>
    <row r="97" spans="1:8">
      <c r="A97" s="132">
        <v>94</v>
      </c>
      <c r="B97" s="129" t="s">
        <v>8853</v>
      </c>
      <c r="C97" s="130" t="s">
        <v>12089</v>
      </c>
      <c r="D97" s="130" t="s">
        <v>47</v>
      </c>
      <c r="E97" s="130" t="s">
        <v>12090</v>
      </c>
      <c r="F97" s="131">
        <v>245</v>
      </c>
      <c r="G97" s="131">
        <v>1372389</v>
      </c>
      <c r="H97" s="130">
        <v>5601.6</v>
      </c>
    </row>
    <row r="98" spans="1:8">
      <c r="A98" s="132">
        <v>95</v>
      </c>
      <c r="B98" s="129" t="s">
        <v>11324</v>
      </c>
      <c r="C98" s="130" t="s">
        <v>12091</v>
      </c>
      <c r="D98" s="130" t="s">
        <v>47</v>
      </c>
      <c r="E98" s="130" t="s">
        <v>12092</v>
      </c>
      <c r="F98" s="131">
        <v>1246</v>
      </c>
      <c r="G98" s="131">
        <v>1215390</v>
      </c>
      <c r="H98" s="130">
        <v>975.5</v>
      </c>
    </row>
    <row r="99" spans="1:8">
      <c r="A99" s="132">
        <v>9701</v>
      </c>
      <c r="B99" s="129" t="s">
        <v>151</v>
      </c>
      <c r="C99" s="130" t="s">
        <v>152</v>
      </c>
      <c r="D99" s="130" t="s">
        <v>152</v>
      </c>
      <c r="E99" s="130" t="s">
        <v>12093</v>
      </c>
      <c r="F99" s="131">
        <v>1628</v>
      </c>
      <c r="G99" s="131">
        <v>397990</v>
      </c>
      <c r="H99" s="130">
        <v>244.4</v>
      </c>
    </row>
    <row r="100" spans="1:8">
      <c r="A100" s="132">
        <v>9702</v>
      </c>
      <c r="B100" s="129" t="s">
        <v>11534</v>
      </c>
      <c r="C100" s="130" t="s">
        <v>11535</v>
      </c>
      <c r="D100" s="130" t="s">
        <v>11535</v>
      </c>
      <c r="E100" s="130" t="s">
        <v>12094</v>
      </c>
      <c r="F100" s="131">
        <v>1128</v>
      </c>
      <c r="G100" s="131">
        <v>380877</v>
      </c>
      <c r="H100" s="130">
        <v>337.7</v>
      </c>
    </row>
    <row r="101" spans="1:8">
      <c r="A101" s="132">
        <v>9703</v>
      </c>
      <c r="B101" s="129" t="s">
        <v>113</v>
      </c>
      <c r="C101" s="130" t="s">
        <v>114</v>
      </c>
      <c r="D101" s="130" t="s">
        <v>114</v>
      </c>
      <c r="E101" s="130" t="s">
        <v>12095</v>
      </c>
      <c r="F101" s="131">
        <v>83534</v>
      </c>
      <c r="G101" s="131">
        <v>259865</v>
      </c>
      <c r="H101" s="130">
        <v>3.1</v>
      </c>
    </row>
    <row r="102" spans="1:8">
      <c r="A102" s="132">
        <v>9704</v>
      </c>
      <c r="B102" s="129" t="s">
        <v>8106</v>
      </c>
      <c r="C102" s="130" t="s">
        <v>8107</v>
      </c>
      <c r="D102" s="130" t="s">
        <v>8107</v>
      </c>
      <c r="E102" s="130" t="s">
        <v>12096</v>
      </c>
      <c r="F102" s="131">
        <v>2504</v>
      </c>
      <c r="G102" s="131">
        <v>850727</v>
      </c>
      <c r="H102" s="130">
        <v>339.8</v>
      </c>
    </row>
    <row r="103" spans="1:8">
      <c r="A103" s="132">
        <v>9805</v>
      </c>
      <c r="B103" s="129" t="s">
        <v>129</v>
      </c>
      <c r="C103" s="130" t="s">
        <v>130</v>
      </c>
      <c r="D103" s="130" t="s">
        <v>130</v>
      </c>
      <c r="E103" s="130" t="s">
        <v>12097</v>
      </c>
      <c r="F103" s="131">
        <v>376</v>
      </c>
      <c r="G103" s="131">
        <v>256518</v>
      </c>
      <c r="H103" s="130">
        <v>682.2</v>
      </c>
    </row>
    <row r="104" spans="1:8">
      <c r="A104" s="132">
        <v>9705</v>
      </c>
      <c r="B104" s="129" t="s">
        <v>12098</v>
      </c>
      <c r="C104" s="130" t="s">
        <v>12099</v>
      </c>
      <c r="D104" s="130" t="s">
        <v>12099</v>
      </c>
      <c r="E104" s="130" t="s">
        <v>12100</v>
      </c>
      <c r="F104" s="131"/>
      <c r="G104" s="131"/>
      <c r="H104" s="130"/>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mentaires xmlns="51bc01aa-08ab-4208-b541-d92dfbe33f64" xsi:nil="true"/>
    <TaxCatchAll xmlns="17d13f71-f065-4f09-8787-38d5d93a2db4" xsi:nil="true"/>
    <lcf76f155ced4ddcb4097134ff3c332f xmlns="51bc01aa-08ab-4208-b541-d92dfbe33f64">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_Flow_SignoffStatus xmlns="51bc01aa-08ab-4208-b541-d92dfbe33f6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7229D95DB84C341BE68AD8B5058EEDE" ma:contentTypeVersion="20" ma:contentTypeDescription="Crée un document." ma:contentTypeScope="" ma:versionID="504f26ca4be91379b6afa4481f305904">
  <xsd:schema xmlns:xsd="http://www.w3.org/2001/XMLSchema" xmlns:xs="http://www.w3.org/2001/XMLSchema" xmlns:p="http://schemas.microsoft.com/office/2006/metadata/properties" xmlns:ns1="http://schemas.microsoft.com/sharepoint/v3" xmlns:ns2="51bc01aa-08ab-4208-b541-d92dfbe33f64" xmlns:ns3="17d13f71-f065-4f09-8787-38d5d93a2db4" targetNamespace="http://schemas.microsoft.com/office/2006/metadata/properties" ma:root="true" ma:fieldsID="b5c2356c3e1255d5c2287a83bd4b352f" ns1:_="" ns2:_="" ns3:_="">
    <xsd:import namespace="http://schemas.microsoft.com/sharepoint/v3"/>
    <xsd:import namespace="51bc01aa-08ab-4208-b541-d92dfbe33f64"/>
    <xsd:import namespace="17d13f71-f065-4f09-8787-38d5d93a2db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ommentaire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Propriétés de la stratégie de conformité unifiée" ma:hidden="true" ma:internalName="_ip_UnifiedCompliancePolicyProperties">
      <xsd:simpleType>
        <xsd:restriction base="dms:Note"/>
      </xsd:simpleType>
    </xsd:element>
    <xsd:element name="_ip_UnifiedCompliancePolicyUIAction" ma:index="26"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c01aa-08ab-4208-b541-d92dfbe33f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ommentaires" ma:index="12" nillable="true" ma:displayName="Description du document" ma:description="pièce à numéroter pour transmission avec DSGC" ma:format="Dropdown" ma:internalName="Commentaires">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7" nillable="true" ma:displayName="État de validation" ma:internalName="_x00c9_tat_x0020_de_x0020_valid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d13f71-f065-4f09-8787-38d5d93a2db4"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4" nillable="true" ma:displayName="Taxonomy Catch All Column" ma:hidden="true" ma:list="{064f3f3e-fd8f-4959-bb31-8ed5788ac763}" ma:internalName="TaxCatchAll" ma:showField="CatchAllData" ma:web="17d13f71-f065-4f09-8787-38d5d93a2d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A21D88-326C-477D-8521-A26F833CFA7B}">
  <ds:schemaRefs>
    <ds:schemaRef ds:uri="http://schemas.microsoft.com/sharepoint/v3/contenttype/forms"/>
  </ds:schemaRefs>
</ds:datastoreItem>
</file>

<file path=customXml/itemProps2.xml><?xml version="1.0" encoding="utf-8"?>
<ds:datastoreItem xmlns:ds="http://schemas.openxmlformats.org/officeDocument/2006/customXml" ds:itemID="{9C8D593E-DCA3-44DD-8389-18B0BB19E5E3}">
  <ds:schemaRefs>
    <ds:schemaRef ds:uri="http://schemas.microsoft.com/office/2006/metadata/properties"/>
    <ds:schemaRef ds:uri="http://schemas.microsoft.com/office/infopath/2007/PartnerControls"/>
    <ds:schemaRef ds:uri="51bc01aa-08ab-4208-b541-d92dfbe33f64"/>
    <ds:schemaRef ds:uri="17d13f71-f065-4f09-8787-38d5d93a2db4"/>
    <ds:schemaRef ds:uri="http://schemas.microsoft.com/sharepoint/v3"/>
  </ds:schemaRefs>
</ds:datastoreItem>
</file>

<file path=customXml/itemProps3.xml><?xml version="1.0" encoding="utf-8"?>
<ds:datastoreItem xmlns:ds="http://schemas.openxmlformats.org/officeDocument/2006/customXml" ds:itemID="{4F7F882C-34BA-4976-8E0E-B4D24F5FE9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bc01aa-08ab-4208-b541-d92dfbe33f64"/>
    <ds:schemaRef ds:uri="17d13f71-f065-4f09-8787-38d5d93a2d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Présentation fichier</vt:lpstr>
      <vt:lpstr>BDD de référence</vt:lpstr>
      <vt:lpstr>TCD Activité combinée</vt:lpstr>
      <vt:lpstr>Forfaits par FINESS PM</vt:lpstr>
      <vt:lpstr>Simulations - Consolidé</vt:lpstr>
      <vt:lpstr>Volet 1 - Domaines 2&amp;3</vt:lpstr>
      <vt:lpstr>Paramètres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Fichier de calcul Hopital Segur</dc:title>
  <dc:subject/>
  <dc:creator>Ministère de la santé</dc:creator>
  <cp:keywords/>
  <dc:description/>
  <cp:lastModifiedBy>LAMARQUE Alaia</cp:lastModifiedBy>
  <cp:revision/>
  <dcterms:created xsi:type="dcterms:W3CDTF">2021-07-22T09:20:58Z</dcterms:created>
  <dcterms:modified xsi:type="dcterms:W3CDTF">2022-11-08T08:33:32Z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0x01010027229D95DB84C341BE68AD8B5058EEDE</vt:lpwstr>
  </property>
  <property fmtid="{D5CDD505-2E9C-101B-9397-08002B2CF9AE}" pid="3" name="MediaServiceImageTags">
    <vt:lpwstr/>
  </property>
</Properties>
</file>